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C:\Users\subrg\Documents\Projetos\portfolio_projeto_horas\data\input\"/>
    </mc:Choice>
  </mc:AlternateContent>
  <xr:revisionPtr revIDLastSave="0" documentId="13_ncr:1_{C3ED8E84-B84B-4C01-8CCF-B255EE6E77F4}" xr6:coauthVersionLast="47" xr6:coauthVersionMax="47" xr10:uidLastSave="{00000000-0000-0000-0000-000000000000}"/>
  <bookViews>
    <workbookView xWindow="-120" yWindow="-120" windowWidth="29040" windowHeight="15720" tabRatio="719" firstSheet="31" activeTab="56" xr2:uid="{D5FB4D40-EB35-4172-903F-4149A7E56DFB}"/>
  </bookViews>
  <sheets>
    <sheet name="JAN" sheetId="131" r:id="rId1"/>
    <sheet name="JAN_SVC2025" sheetId="121" r:id="rId2"/>
    <sheet name="FEV" sheetId="144" r:id="rId3"/>
    <sheet name="FEV_SVC2025" sheetId="145" r:id="rId4"/>
    <sheet name="MAR" sheetId="147" r:id="rId5"/>
    <sheet name="MAR_SVC2025" sheetId="148" r:id="rId6"/>
    <sheet name="ABR" sheetId="150" r:id="rId7"/>
    <sheet name="ABR_SVC2025" sheetId="151" r:id="rId8"/>
    <sheet name="MAI" sheetId="152" r:id="rId9"/>
    <sheet name="MAI_SVC2025" sheetId="155" r:id="rId10"/>
    <sheet name="01-15JAN" sheetId="137" r:id="rId11"/>
    <sheet name="16JAN-15FEV" sheetId="146" r:id="rId12"/>
    <sheet name="16FEV-15MAR" sheetId="149" r:id="rId13"/>
    <sheet name="16MAR-15ABR" sheetId="153" r:id="rId14"/>
    <sheet name="16ABR-15MAI" sheetId="156" r:id="rId15"/>
    <sheet name="Horas_JAN-JUN" sheetId="11" r:id="rId16"/>
    <sheet name="Horas_JUL-DEZ" sheetId="122" r:id="rId17"/>
    <sheet name="1" sheetId="35" r:id="rId18"/>
    <sheet name="2" sheetId="80" r:id="rId19"/>
    <sheet name="3" sheetId="38" r:id="rId20"/>
    <sheet name="4" sheetId="39" r:id="rId21"/>
    <sheet name="5" sheetId="56" r:id="rId22"/>
    <sheet name="6" sheetId="44" r:id="rId23"/>
    <sheet name="7" sheetId="41" r:id="rId24"/>
    <sheet name="8" sheetId="42" r:id="rId25"/>
    <sheet name="9" sheetId="86" r:id="rId26"/>
    <sheet name="10" sheetId="45" r:id="rId27"/>
    <sheet name="11" sheetId="59" r:id="rId28"/>
    <sheet name="12" sheetId="61" r:id="rId29"/>
    <sheet name="13" sheetId="102" r:id="rId30"/>
    <sheet name="14" sheetId="103" r:id="rId31"/>
    <sheet name="15" sheetId="33" r:id="rId32"/>
    <sheet name="16" sheetId="52" r:id="rId33"/>
    <sheet name="17 " sheetId="54" r:id="rId34"/>
    <sheet name="18" sheetId="55" r:id="rId35"/>
    <sheet name="19" sheetId="43" r:id="rId36"/>
    <sheet name="20" sheetId="58" r:id="rId37"/>
    <sheet name="21" sheetId="60" r:id="rId38"/>
    <sheet name="22" sheetId="31" r:id="rId39"/>
    <sheet name="23" sheetId="91" r:id="rId40"/>
    <sheet name="24" sheetId="49" r:id="rId41"/>
    <sheet name="25" sheetId="50" r:id="rId42"/>
    <sheet name="26" sheetId="104" r:id="rId43"/>
    <sheet name="27" sheetId="105" r:id="rId44"/>
    <sheet name="28" sheetId="64" r:id="rId45"/>
    <sheet name="29" sheetId="37" r:id="rId46"/>
    <sheet name="30" sheetId="53" r:id="rId47"/>
    <sheet name="31" sheetId="65" r:id="rId48"/>
    <sheet name="32" sheetId="40" r:id="rId49"/>
    <sheet name="33" sheetId="68" r:id="rId50"/>
    <sheet name="34" sheetId="72" r:id="rId51"/>
    <sheet name="35" sheetId="73" r:id="rId52"/>
    <sheet name="36" sheetId="75" r:id="rId53"/>
    <sheet name="37" sheetId="77" r:id="rId54"/>
    <sheet name="38" sheetId="78" r:id="rId55"/>
    <sheet name="39" sheetId="79" r:id="rId56"/>
    <sheet name="40" sheetId="81" r:id="rId57"/>
    <sheet name="TESTE A" sheetId="138" r:id="rId58"/>
    <sheet name="TESTE B" sheetId="141" r:id="rId59"/>
    <sheet name="TESTE C" sheetId="142" r:id="rId60"/>
    <sheet name="TESTE D" sheetId="143" r:id="rId61"/>
  </sheets>
  <definedNames>
    <definedName name="_xlnm._FilterDatabase" localSheetId="6" hidden="1">ABR!#REF!</definedName>
    <definedName name="_xlnm._FilterDatabase" localSheetId="2" hidden="1">FEV!#REF!</definedName>
    <definedName name="_xlnm._FilterDatabase" localSheetId="0" hidden="1">JAN!#REF!</definedName>
    <definedName name="_xlnm._FilterDatabase" localSheetId="8" hidden="1">MAI!#REF!</definedName>
    <definedName name="_xlnm._FilterDatabase" localSheetId="4" hidden="1">MAR!#REF!</definedName>
    <definedName name="_xlnm.Print_Area" localSheetId="7">ABR_SVC2025!$A$1:$AF$106</definedName>
    <definedName name="_xlnm.Print_Area" localSheetId="3">FEV_SVC2025!$A$1:$AG$106</definedName>
    <definedName name="_xlnm.Print_Area" localSheetId="1">JAN_SVC2025!$A$1:$AG$103</definedName>
    <definedName name="_xlnm.Print_Area" localSheetId="9">MAI_SVC2025!$A$1:$AG$106</definedName>
    <definedName name="_xlnm.Print_Area" localSheetId="5">MAR_SVC2025!$A$1:$AG$106</definedName>
    <definedName name="_xlnm.Print_Titles" localSheetId="6">ABR!$A:$C</definedName>
    <definedName name="_xlnm.Print_Titles" localSheetId="7">ABR_SVC2025!$1:$12</definedName>
    <definedName name="_xlnm.Print_Titles" localSheetId="2">FEV!$A:$C</definedName>
    <definedName name="_xlnm.Print_Titles" localSheetId="3">FEV_SVC2025!$1:$12</definedName>
    <definedName name="_xlnm.Print_Titles" localSheetId="0">JAN!$A:$C</definedName>
    <definedName name="_xlnm.Print_Titles" localSheetId="1">JAN_SVC2025!$1:$12</definedName>
    <definedName name="_xlnm.Print_Titles" localSheetId="8">MAI!$A:$C</definedName>
    <definedName name="_xlnm.Print_Titles" localSheetId="9">MAI_SVC2025!$1:$12</definedName>
    <definedName name="_xlnm.Print_Titles" localSheetId="4">MAR!$A:$C</definedName>
    <definedName name="_xlnm.Print_Titles" localSheetId="5">MAR_SVC2025!$1:$12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8" i="35" l="1"/>
  <c r="E3" i="35"/>
  <c r="BC13" i="156"/>
  <c r="BQ13" i="156"/>
  <c r="BQ24" i="156"/>
  <c r="BQ28" i="156"/>
  <c r="BQ29" i="156"/>
  <c r="BQ38" i="156"/>
  <c r="BQ39" i="156"/>
  <c r="BQ47" i="156"/>
  <c r="BQ48" i="156"/>
  <c r="BQ68" i="156"/>
  <c r="BQ69" i="156"/>
  <c r="BQ70" i="156"/>
  <c r="BQ91" i="156"/>
  <c r="BQ95" i="156"/>
  <c r="BQ96" i="156"/>
  <c r="E12" i="156"/>
  <c r="F12" i="156" s="1"/>
  <c r="G12" i="156" s="1"/>
  <c r="H12" i="156" s="1"/>
  <c r="I12" i="156" s="1"/>
  <c r="J12" i="156" s="1"/>
  <c r="K12" i="156" s="1"/>
  <c r="L12" i="156" s="1"/>
  <c r="M12" i="156" s="1"/>
  <c r="N12" i="156" s="1"/>
  <c r="O12" i="156" s="1"/>
  <c r="P12" i="156" s="1"/>
  <c r="Q12" i="156" s="1"/>
  <c r="R12" i="156" s="1"/>
  <c r="BE72" i="152" l="1"/>
  <c r="AG12" i="81" l="1"/>
  <c r="AG10" i="81"/>
  <c r="AG6" i="81"/>
  <c r="C5" i="81"/>
  <c r="D5" i="81"/>
  <c r="E5" i="81"/>
  <c r="F5" i="81"/>
  <c r="G5" i="81"/>
  <c r="H5" i="81"/>
  <c r="I5" i="81"/>
  <c r="J5" i="81"/>
  <c r="K5" i="81"/>
  <c r="L5" i="81"/>
  <c r="M5" i="81"/>
  <c r="N5" i="81"/>
  <c r="O5" i="81"/>
  <c r="P5" i="81"/>
  <c r="Q5" i="81"/>
  <c r="R5" i="81"/>
  <c r="S5" i="81"/>
  <c r="T5" i="81"/>
  <c r="U5" i="81"/>
  <c r="V5" i="81"/>
  <c r="W5" i="81"/>
  <c r="X5" i="81"/>
  <c r="Y5" i="81"/>
  <c r="Z5" i="81"/>
  <c r="AA5" i="81"/>
  <c r="AB5" i="81"/>
  <c r="AC5" i="81"/>
  <c r="AD5" i="81"/>
  <c r="AE5" i="81"/>
  <c r="AF5" i="81"/>
  <c r="C7" i="81"/>
  <c r="D7" i="81"/>
  <c r="E7" i="81"/>
  <c r="F7" i="81"/>
  <c r="G7" i="81"/>
  <c r="H7" i="81"/>
  <c r="I7" i="81"/>
  <c r="J7" i="81"/>
  <c r="K7" i="81"/>
  <c r="L7" i="81"/>
  <c r="M7" i="81"/>
  <c r="N7" i="81"/>
  <c r="O7" i="81"/>
  <c r="P7" i="81"/>
  <c r="Q7" i="81"/>
  <c r="R7" i="81"/>
  <c r="S7" i="81"/>
  <c r="T7" i="81"/>
  <c r="U7" i="81"/>
  <c r="V7" i="81"/>
  <c r="W7" i="81"/>
  <c r="X7" i="81"/>
  <c r="Y7" i="81"/>
  <c r="Z7" i="81"/>
  <c r="AA7" i="81"/>
  <c r="AB7" i="81"/>
  <c r="AC7" i="81"/>
  <c r="AD7" i="81"/>
  <c r="AE7" i="81"/>
  <c r="AF7" i="81"/>
  <c r="C9" i="81"/>
  <c r="D9" i="81"/>
  <c r="E9" i="81"/>
  <c r="F9" i="81"/>
  <c r="G9" i="81"/>
  <c r="H9" i="81"/>
  <c r="I9" i="81"/>
  <c r="J9" i="81"/>
  <c r="K9" i="81"/>
  <c r="L9" i="81"/>
  <c r="M9" i="81"/>
  <c r="N9" i="81"/>
  <c r="O9" i="81"/>
  <c r="P9" i="81"/>
  <c r="Q9" i="81"/>
  <c r="R9" i="81"/>
  <c r="S9" i="81"/>
  <c r="T9" i="81"/>
  <c r="U9" i="81"/>
  <c r="V9" i="81"/>
  <c r="W9" i="81"/>
  <c r="X9" i="81"/>
  <c r="Y9" i="81"/>
  <c r="Z9" i="81"/>
  <c r="AA9" i="81"/>
  <c r="AB9" i="81"/>
  <c r="AC9" i="81"/>
  <c r="AD9" i="81"/>
  <c r="AE9" i="81"/>
  <c r="AF9" i="81"/>
  <c r="C11" i="81"/>
  <c r="D11" i="81"/>
  <c r="E11" i="81"/>
  <c r="F11" i="81"/>
  <c r="G11" i="81"/>
  <c r="H11" i="81"/>
  <c r="I11" i="81"/>
  <c r="J11" i="81"/>
  <c r="K11" i="81"/>
  <c r="L11" i="81"/>
  <c r="M11" i="81"/>
  <c r="N11" i="81"/>
  <c r="O11" i="81"/>
  <c r="P11" i="81"/>
  <c r="Q11" i="81"/>
  <c r="R11" i="81"/>
  <c r="S11" i="81"/>
  <c r="T11" i="81"/>
  <c r="U11" i="81"/>
  <c r="V11" i="81"/>
  <c r="W11" i="81"/>
  <c r="X11" i="81"/>
  <c r="Y11" i="81"/>
  <c r="Z11" i="81"/>
  <c r="AA11" i="81"/>
  <c r="AB11" i="81"/>
  <c r="AC11" i="81"/>
  <c r="AD11" i="81"/>
  <c r="AE11" i="81"/>
  <c r="AF11" i="81"/>
  <c r="C13" i="81"/>
  <c r="D13" i="81"/>
  <c r="E13" i="81"/>
  <c r="F13" i="81"/>
  <c r="G13" i="81"/>
  <c r="H13" i="81"/>
  <c r="I13" i="81"/>
  <c r="J13" i="81"/>
  <c r="K13" i="81"/>
  <c r="L13" i="81"/>
  <c r="M13" i="81"/>
  <c r="N13" i="81"/>
  <c r="O13" i="81"/>
  <c r="P13" i="81"/>
  <c r="Q13" i="81"/>
  <c r="R13" i="81"/>
  <c r="S13" i="81"/>
  <c r="T13" i="81"/>
  <c r="U13" i="81"/>
  <c r="V13" i="81"/>
  <c r="W13" i="81"/>
  <c r="X13" i="81"/>
  <c r="Y13" i="81"/>
  <c r="Z13" i="81"/>
  <c r="AA13" i="81"/>
  <c r="AB13" i="81"/>
  <c r="AC13" i="81"/>
  <c r="AD13" i="81"/>
  <c r="AE13" i="81"/>
  <c r="AF13" i="81"/>
  <c r="B13" i="81"/>
  <c r="B11" i="81"/>
  <c r="B9" i="81"/>
  <c r="B7" i="81"/>
  <c r="B5" i="81"/>
  <c r="AG13" i="81"/>
  <c r="AG11" i="81"/>
  <c r="AG9" i="81"/>
  <c r="AG7" i="81"/>
  <c r="AG5" i="81"/>
  <c r="AG12" i="79"/>
  <c r="AG10" i="79"/>
  <c r="AG6" i="79"/>
  <c r="C5" i="79"/>
  <c r="D5" i="79"/>
  <c r="E5" i="79"/>
  <c r="F5" i="79"/>
  <c r="G5" i="79"/>
  <c r="H5" i="79"/>
  <c r="I5" i="79"/>
  <c r="J5" i="79"/>
  <c r="K5" i="79"/>
  <c r="L5" i="79"/>
  <c r="M5" i="79"/>
  <c r="N5" i="79"/>
  <c r="O5" i="79"/>
  <c r="P5" i="79"/>
  <c r="Q5" i="79"/>
  <c r="R5" i="79"/>
  <c r="S5" i="79"/>
  <c r="T5" i="79"/>
  <c r="U5" i="79"/>
  <c r="V5" i="79"/>
  <c r="W5" i="79"/>
  <c r="X5" i="79"/>
  <c r="Y5" i="79"/>
  <c r="Z5" i="79"/>
  <c r="AA5" i="79"/>
  <c r="AB5" i="79"/>
  <c r="AC5" i="79"/>
  <c r="AD5" i="79"/>
  <c r="AE5" i="79"/>
  <c r="AF5" i="79"/>
  <c r="C7" i="79"/>
  <c r="D7" i="79"/>
  <c r="E7" i="79"/>
  <c r="F7" i="79"/>
  <c r="G7" i="79"/>
  <c r="H7" i="79"/>
  <c r="I7" i="79"/>
  <c r="J7" i="79"/>
  <c r="K7" i="79"/>
  <c r="L7" i="79"/>
  <c r="M7" i="79"/>
  <c r="N7" i="79"/>
  <c r="O7" i="79"/>
  <c r="P7" i="79"/>
  <c r="Q7" i="79"/>
  <c r="R7" i="79"/>
  <c r="S7" i="79"/>
  <c r="T7" i="79"/>
  <c r="U7" i="79"/>
  <c r="V7" i="79"/>
  <c r="W7" i="79"/>
  <c r="X7" i="79"/>
  <c r="Y7" i="79"/>
  <c r="Z7" i="79"/>
  <c r="AA7" i="79"/>
  <c r="AB7" i="79"/>
  <c r="AC7" i="79"/>
  <c r="AD7" i="79"/>
  <c r="AE7" i="79"/>
  <c r="AF7" i="79"/>
  <c r="C9" i="79"/>
  <c r="D9" i="79"/>
  <c r="E9" i="79"/>
  <c r="F9" i="79"/>
  <c r="G9" i="79"/>
  <c r="H9" i="79"/>
  <c r="I9" i="79"/>
  <c r="J9" i="79"/>
  <c r="K9" i="79"/>
  <c r="L9" i="79"/>
  <c r="M9" i="79"/>
  <c r="N9" i="79"/>
  <c r="O9" i="79"/>
  <c r="P9" i="79"/>
  <c r="Q9" i="79"/>
  <c r="R9" i="79"/>
  <c r="S9" i="79"/>
  <c r="T9" i="79"/>
  <c r="U9" i="79"/>
  <c r="V9" i="79"/>
  <c r="W9" i="79"/>
  <c r="X9" i="79"/>
  <c r="Y9" i="79"/>
  <c r="Z9" i="79"/>
  <c r="AA9" i="79"/>
  <c r="AB9" i="79"/>
  <c r="AC9" i="79"/>
  <c r="AD9" i="79"/>
  <c r="AE9" i="79"/>
  <c r="AF9" i="79"/>
  <c r="C11" i="79"/>
  <c r="D11" i="79"/>
  <c r="E11" i="79"/>
  <c r="F11" i="79"/>
  <c r="G11" i="79"/>
  <c r="H11" i="79"/>
  <c r="I11" i="79"/>
  <c r="J11" i="79"/>
  <c r="K11" i="79"/>
  <c r="L11" i="79"/>
  <c r="M11" i="79"/>
  <c r="N11" i="79"/>
  <c r="O11" i="79"/>
  <c r="P11" i="79"/>
  <c r="Q11" i="79"/>
  <c r="R11" i="79"/>
  <c r="S11" i="79"/>
  <c r="T11" i="79"/>
  <c r="U11" i="79"/>
  <c r="V11" i="79"/>
  <c r="W11" i="79"/>
  <c r="X11" i="79"/>
  <c r="Y11" i="79"/>
  <c r="Z11" i="79"/>
  <c r="AA11" i="79"/>
  <c r="AB11" i="79"/>
  <c r="AC11" i="79"/>
  <c r="AD11" i="79"/>
  <c r="AE11" i="79"/>
  <c r="AF11" i="79"/>
  <c r="C13" i="79"/>
  <c r="D13" i="79"/>
  <c r="E13" i="79"/>
  <c r="F13" i="79"/>
  <c r="G13" i="79"/>
  <c r="H13" i="79"/>
  <c r="I13" i="79"/>
  <c r="J13" i="79"/>
  <c r="K13" i="79"/>
  <c r="L13" i="79"/>
  <c r="M13" i="79"/>
  <c r="N13" i="79"/>
  <c r="O13" i="79"/>
  <c r="P13" i="79"/>
  <c r="Q13" i="79"/>
  <c r="R13" i="79"/>
  <c r="S13" i="79"/>
  <c r="T13" i="79"/>
  <c r="U13" i="79"/>
  <c r="V13" i="79"/>
  <c r="W13" i="79"/>
  <c r="X13" i="79"/>
  <c r="Y13" i="79"/>
  <c r="Z13" i="79"/>
  <c r="AA13" i="79"/>
  <c r="AB13" i="79"/>
  <c r="AC13" i="79"/>
  <c r="AD13" i="79"/>
  <c r="AE13" i="79"/>
  <c r="AF13" i="79"/>
  <c r="B13" i="79"/>
  <c r="B11" i="79"/>
  <c r="B9" i="79"/>
  <c r="B7" i="79"/>
  <c r="B5" i="79"/>
  <c r="AG13" i="79"/>
  <c r="AG11" i="79"/>
  <c r="AG9" i="79"/>
  <c r="AG7" i="79"/>
  <c r="AG5" i="79"/>
  <c r="AG12" i="78"/>
  <c r="AG10" i="78"/>
  <c r="AG6" i="78"/>
  <c r="C6" i="78"/>
  <c r="D6" i="78"/>
  <c r="E6" i="78"/>
  <c r="F6" i="78"/>
  <c r="G6" i="78"/>
  <c r="H6" i="78"/>
  <c r="I6" i="78"/>
  <c r="J6" i="78"/>
  <c r="K6" i="78"/>
  <c r="L6" i="78"/>
  <c r="M6" i="78"/>
  <c r="N6" i="78"/>
  <c r="O6" i="78"/>
  <c r="P6" i="78"/>
  <c r="Q6" i="78"/>
  <c r="R6" i="78"/>
  <c r="S6" i="78"/>
  <c r="T6" i="78"/>
  <c r="U6" i="78"/>
  <c r="V6" i="78"/>
  <c r="W6" i="78"/>
  <c r="X6" i="78"/>
  <c r="Y6" i="78"/>
  <c r="Z6" i="78"/>
  <c r="AA6" i="78"/>
  <c r="AB6" i="78"/>
  <c r="AC6" i="78"/>
  <c r="AD6" i="78"/>
  <c r="AE6" i="78"/>
  <c r="AF6" i="78"/>
  <c r="C8" i="78"/>
  <c r="D8" i="78"/>
  <c r="E8" i="78"/>
  <c r="F8" i="78"/>
  <c r="G8" i="78"/>
  <c r="H8" i="78"/>
  <c r="I8" i="78"/>
  <c r="J8" i="78"/>
  <c r="K8" i="78"/>
  <c r="L8" i="78"/>
  <c r="M8" i="78"/>
  <c r="N8" i="78"/>
  <c r="O8" i="78"/>
  <c r="P8" i="78"/>
  <c r="Q8" i="78"/>
  <c r="R8" i="78"/>
  <c r="S8" i="78"/>
  <c r="T8" i="78"/>
  <c r="U8" i="78"/>
  <c r="V8" i="78"/>
  <c r="W8" i="78"/>
  <c r="X8" i="78"/>
  <c r="Y8" i="78"/>
  <c r="Z8" i="78"/>
  <c r="AA8" i="78"/>
  <c r="AB8" i="78"/>
  <c r="AC8" i="78"/>
  <c r="AD8" i="78"/>
  <c r="AE8" i="78"/>
  <c r="AF8" i="78"/>
  <c r="C10" i="78"/>
  <c r="D10" i="78"/>
  <c r="E10" i="78"/>
  <c r="F10" i="78"/>
  <c r="G10" i="78"/>
  <c r="H10" i="78"/>
  <c r="I10" i="78"/>
  <c r="J10" i="78"/>
  <c r="K10" i="78"/>
  <c r="L10" i="78"/>
  <c r="M10" i="78"/>
  <c r="N10" i="78"/>
  <c r="O10" i="78"/>
  <c r="P10" i="78"/>
  <c r="Q10" i="78"/>
  <c r="R10" i="78"/>
  <c r="S10" i="78"/>
  <c r="T10" i="78"/>
  <c r="U10" i="78"/>
  <c r="V10" i="78"/>
  <c r="W10" i="78"/>
  <c r="X10" i="78"/>
  <c r="Y10" i="78"/>
  <c r="Z10" i="78"/>
  <c r="AA10" i="78"/>
  <c r="AB10" i="78"/>
  <c r="AC10" i="78"/>
  <c r="AD10" i="78"/>
  <c r="AE10" i="78"/>
  <c r="AF10" i="78"/>
  <c r="C12" i="78"/>
  <c r="D12" i="78"/>
  <c r="E12" i="78"/>
  <c r="F12" i="78"/>
  <c r="G12" i="78"/>
  <c r="H12" i="78"/>
  <c r="I12" i="78"/>
  <c r="J12" i="78"/>
  <c r="K12" i="78"/>
  <c r="L12" i="78"/>
  <c r="M12" i="78"/>
  <c r="N12" i="78"/>
  <c r="O12" i="78"/>
  <c r="P12" i="78"/>
  <c r="Q12" i="78"/>
  <c r="R12" i="78"/>
  <c r="S12" i="78"/>
  <c r="T12" i="78"/>
  <c r="U12" i="78"/>
  <c r="V12" i="78"/>
  <c r="W12" i="78"/>
  <c r="X12" i="78"/>
  <c r="Y12" i="78"/>
  <c r="Z12" i="78"/>
  <c r="AA12" i="78"/>
  <c r="AB12" i="78"/>
  <c r="AC12" i="78"/>
  <c r="AD12" i="78"/>
  <c r="AE12" i="78"/>
  <c r="AF12" i="78"/>
  <c r="C14" i="78"/>
  <c r="D14" i="78"/>
  <c r="E14" i="78"/>
  <c r="F14" i="78"/>
  <c r="G14" i="78"/>
  <c r="H14" i="78"/>
  <c r="I14" i="78"/>
  <c r="J14" i="78"/>
  <c r="K14" i="78"/>
  <c r="L14" i="78"/>
  <c r="M14" i="78"/>
  <c r="N14" i="78"/>
  <c r="O14" i="78"/>
  <c r="P14" i="78"/>
  <c r="Q14" i="78"/>
  <c r="R14" i="78"/>
  <c r="S14" i="78"/>
  <c r="T14" i="78"/>
  <c r="U14" i="78"/>
  <c r="V14" i="78"/>
  <c r="W14" i="78"/>
  <c r="X14" i="78"/>
  <c r="Y14" i="78"/>
  <c r="Z14" i="78"/>
  <c r="AA14" i="78"/>
  <c r="AB14" i="78"/>
  <c r="AC14" i="78"/>
  <c r="AD14" i="78"/>
  <c r="AE14" i="78"/>
  <c r="AF14" i="78"/>
  <c r="B14" i="78"/>
  <c r="B12" i="78"/>
  <c r="B10" i="78"/>
  <c r="B8" i="78"/>
  <c r="B6" i="78"/>
  <c r="AG13" i="78"/>
  <c r="AG11" i="78"/>
  <c r="AG9" i="78"/>
  <c r="AG7" i="78"/>
  <c r="AG5" i="78"/>
  <c r="AG12" i="77"/>
  <c r="AG10" i="77"/>
  <c r="AG6" i="77"/>
  <c r="C6" i="77"/>
  <c r="D6" i="77"/>
  <c r="E6" i="77"/>
  <c r="F6" i="77"/>
  <c r="G6" i="77"/>
  <c r="H6" i="77"/>
  <c r="I6" i="77"/>
  <c r="J6" i="77"/>
  <c r="K6" i="77"/>
  <c r="L6" i="77"/>
  <c r="M6" i="77"/>
  <c r="N6" i="77"/>
  <c r="O6" i="77"/>
  <c r="P6" i="77"/>
  <c r="Q6" i="77"/>
  <c r="R6" i="77"/>
  <c r="S6" i="77"/>
  <c r="T6" i="77"/>
  <c r="U6" i="77"/>
  <c r="V6" i="77"/>
  <c r="W6" i="77"/>
  <c r="X6" i="77"/>
  <c r="Y6" i="77"/>
  <c r="Z6" i="77"/>
  <c r="AA6" i="77"/>
  <c r="AB6" i="77"/>
  <c r="AC6" i="77"/>
  <c r="AD6" i="77"/>
  <c r="AE6" i="77"/>
  <c r="AF6" i="77"/>
  <c r="C8" i="77"/>
  <c r="D8" i="77"/>
  <c r="E8" i="77"/>
  <c r="F8" i="77"/>
  <c r="G8" i="77"/>
  <c r="H8" i="77"/>
  <c r="I8" i="77"/>
  <c r="J8" i="77"/>
  <c r="K8" i="77"/>
  <c r="L8" i="77"/>
  <c r="M8" i="77"/>
  <c r="N8" i="77"/>
  <c r="O8" i="77"/>
  <c r="P8" i="77"/>
  <c r="Q8" i="77"/>
  <c r="R8" i="77"/>
  <c r="S8" i="77"/>
  <c r="T8" i="77"/>
  <c r="U8" i="77"/>
  <c r="V8" i="77"/>
  <c r="W8" i="77"/>
  <c r="X8" i="77"/>
  <c r="Y8" i="77"/>
  <c r="Z8" i="77"/>
  <c r="AA8" i="77"/>
  <c r="AB8" i="77"/>
  <c r="AC8" i="77"/>
  <c r="AD8" i="77"/>
  <c r="AE8" i="77"/>
  <c r="AF8" i="77"/>
  <c r="C10" i="77"/>
  <c r="D10" i="77"/>
  <c r="E10" i="77"/>
  <c r="F10" i="77"/>
  <c r="G10" i="77"/>
  <c r="H10" i="77"/>
  <c r="I10" i="77"/>
  <c r="J10" i="77"/>
  <c r="K10" i="77"/>
  <c r="L10" i="77"/>
  <c r="M10" i="77"/>
  <c r="N10" i="77"/>
  <c r="O10" i="77"/>
  <c r="P10" i="77"/>
  <c r="Q10" i="77"/>
  <c r="R10" i="77"/>
  <c r="S10" i="77"/>
  <c r="T10" i="77"/>
  <c r="U10" i="77"/>
  <c r="V10" i="77"/>
  <c r="W10" i="77"/>
  <c r="X10" i="77"/>
  <c r="Y10" i="77"/>
  <c r="Z10" i="77"/>
  <c r="AA10" i="77"/>
  <c r="AB10" i="77"/>
  <c r="AC10" i="77"/>
  <c r="AD10" i="77"/>
  <c r="AE10" i="77"/>
  <c r="AF10" i="77"/>
  <c r="C12" i="77"/>
  <c r="D12" i="77"/>
  <c r="E12" i="77"/>
  <c r="F12" i="77"/>
  <c r="G12" i="77"/>
  <c r="H12" i="77"/>
  <c r="I12" i="77"/>
  <c r="J12" i="77"/>
  <c r="K12" i="77"/>
  <c r="L12" i="77"/>
  <c r="M12" i="77"/>
  <c r="N12" i="77"/>
  <c r="O12" i="77"/>
  <c r="P12" i="77"/>
  <c r="Q12" i="77"/>
  <c r="R12" i="77"/>
  <c r="S12" i="77"/>
  <c r="T12" i="77"/>
  <c r="U12" i="77"/>
  <c r="V12" i="77"/>
  <c r="W12" i="77"/>
  <c r="X12" i="77"/>
  <c r="Y12" i="77"/>
  <c r="Z12" i="77"/>
  <c r="AA12" i="77"/>
  <c r="AB12" i="77"/>
  <c r="AC12" i="77"/>
  <c r="AD12" i="77"/>
  <c r="AE12" i="77"/>
  <c r="AF12" i="77"/>
  <c r="C14" i="77"/>
  <c r="D14" i="77"/>
  <c r="E14" i="77"/>
  <c r="F14" i="77"/>
  <c r="G14" i="77"/>
  <c r="H14" i="77"/>
  <c r="I14" i="77"/>
  <c r="J14" i="77"/>
  <c r="K14" i="77"/>
  <c r="L14" i="77"/>
  <c r="M14" i="77"/>
  <c r="N14" i="77"/>
  <c r="O14" i="77"/>
  <c r="P14" i="77"/>
  <c r="Q14" i="77"/>
  <c r="R14" i="77"/>
  <c r="S14" i="77"/>
  <c r="T14" i="77"/>
  <c r="U14" i="77"/>
  <c r="V14" i="77"/>
  <c r="W14" i="77"/>
  <c r="X14" i="77"/>
  <c r="Y14" i="77"/>
  <c r="Z14" i="77"/>
  <c r="AA14" i="77"/>
  <c r="AB14" i="77"/>
  <c r="AC14" i="77"/>
  <c r="AD14" i="77"/>
  <c r="AE14" i="77"/>
  <c r="AF14" i="77"/>
  <c r="B14" i="77"/>
  <c r="B12" i="77"/>
  <c r="B10" i="77"/>
  <c r="B8" i="77"/>
  <c r="B6" i="77"/>
  <c r="AG13" i="77"/>
  <c r="AG11" i="77"/>
  <c r="AG9" i="77"/>
  <c r="AG7" i="77"/>
  <c r="AG5" i="77"/>
  <c r="AG12" i="75"/>
  <c r="AG10" i="75"/>
  <c r="AG6" i="75"/>
  <c r="C6" i="75"/>
  <c r="D6" i="75"/>
  <c r="E6" i="75"/>
  <c r="F6" i="75"/>
  <c r="G6" i="75"/>
  <c r="H6" i="75"/>
  <c r="I6" i="75"/>
  <c r="J6" i="75"/>
  <c r="K6" i="75"/>
  <c r="L6" i="75"/>
  <c r="M6" i="75"/>
  <c r="N6" i="75"/>
  <c r="O6" i="75"/>
  <c r="P6" i="75"/>
  <c r="Q6" i="75"/>
  <c r="R6" i="75"/>
  <c r="S6" i="75"/>
  <c r="T6" i="75"/>
  <c r="U6" i="75"/>
  <c r="V6" i="75"/>
  <c r="W6" i="75"/>
  <c r="X6" i="75"/>
  <c r="Y6" i="75"/>
  <c r="Z6" i="75"/>
  <c r="AA6" i="75"/>
  <c r="AB6" i="75"/>
  <c r="AC6" i="75"/>
  <c r="AD6" i="75"/>
  <c r="AE6" i="75"/>
  <c r="AF6" i="75"/>
  <c r="C8" i="75"/>
  <c r="D8" i="75"/>
  <c r="E8" i="75"/>
  <c r="F8" i="75"/>
  <c r="G8" i="75"/>
  <c r="H8" i="75"/>
  <c r="I8" i="75"/>
  <c r="J8" i="75"/>
  <c r="K8" i="75"/>
  <c r="L8" i="75"/>
  <c r="M8" i="75"/>
  <c r="N8" i="75"/>
  <c r="O8" i="75"/>
  <c r="P8" i="75"/>
  <c r="Q8" i="75"/>
  <c r="R8" i="75"/>
  <c r="S8" i="75"/>
  <c r="T8" i="75"/>
  <c r="U8" i="75"/>
  <c r="V8" i="75"/>
  <c r="W8" i="75"/>
  <c r="X8" i="75"/>
  <c r="Y8" i="75"/>
  <c r="Z8" i="75"/>
  <c r="AA8" i="75"/>
  <c r="AB8" i="75"/>
  <c r="AC8" i="75"/>
  <c r="AD8" i="75"/>
  <c r="AE8" i="75"/>
  <c r="AF8" i="75"/>
  <c r="C10" i="75"/>
  <c r="D10" i="75"/>
  <c r="E10" i="75"/>
  <c r="F10" i="75"/>
  <c r="G10" i="75"/>
  <c r="H10" i="75"/>
  <c r="I10" i="75"/>
  <c r="J10" i="75"/>
  <c r="K10" i="75"/>
  <c r="L10" i="75"/>
  <c r="M10" i="75"/>
  <c r="N10" i="75"/>
  <c r="O10" i="75"/>
  <c r="P10" i="75"/>
  <c r="Q10" i="75"/>
  <c r="R10" i="75"/>
  <c r="S10" i="75"/>
  <c r="T10" i="75"/>
  <c r="U10" i="75"/>
  <c r="V10" i="75"/>
  <c r="W10" i="75"/>
  <c r="X10" i="75"/>
  <c r="Y10" i="75"/>
  <c r="Z10" i="75"/>
  <c r="AA10" i="75"/>
  <c r="AB10" i="75"/>
  <c r="AC10" i="75"/>
  <c r="AD10" i="75"/>
  <c r="AE10" i="75"/>
  <c r="AF10" i="75"/>
  <c r="C12" i="75"/>
  <c r="D12" i="75"/>
  <c r="E12" i="75"/>
  <c r="F12" i="75"/>
  <c r="G12" i="75"/>
  <c r="H12" i="75"/>
  <c r="I12" i="75"/>
  <c r="J12" i="75"/>
  <c r="K12" i="75"/>
  <c r="L12" i="75"/>
  <c r="M12" i="75"/>
  <c r="N12" i="75"/>
  <c r="O12" i="75"/>
  <c r="P12" i="75"/>
  <c r="Q12" i="75"/>
  <c r="R12" i="75"/>
  <c r="S12" i="75"/>
  <c r="T12" i="75"/>
  <c r="U12" i="75"/>
  <c r="V12" i="75"/>
  <c r="W12" i="75"/>
  <c r="X12" i="75"/>
  <c r="Y12" i="75"/>
  <c r="Z12" i="75"/>
  <c r="AA12" i="75"/>
  <c r="AB12" i="75"/>
  <c r="AC12" i="75"/>
  <c r="AD12" i="75"/>
  <c r="AE12" i="75"/>
  <c r="AF12" i="75"/>
  <c r="C14" i="75"/>
  <c r="D14" i="75"/>
  <c r="E14" i="75"/>
  <c r="F14" i="75"/>
  <c r="G14" i="75"/>
  <c r="H14" i="75"/>
  <c r="I14" i="75"/>
  <c r="J14" i="75"/>
  <c r="K14" i="75"/>
  <c r="L14" i="75"/>
  <c r="M14" i="75"/>
  <c r="N14" i="75"/>
  <c r="O14" i="75"/>
  <c r="P14" i="75"/>
  <c r="Q14" i="75"/>
  <c r="R14" i="75"/>
  <c r="S14" i="75"/>
  <c r="T14" i="75"/>
  <c r="U14" i="75"/>
  <c r="V14" i="75"/>
  <c r="W14" i="75"/>
  <c r="X14" i="75"/>
  <c r="Y14" i="75"/>
  <c r="Z14" i="75"/>
  <c r="AA14" i="75"/>
  <c r="AB14" i="75"/>
  <c r="AC14" i="75"/>
  <c r="AD14" i="75"/>
  <c r="AE14" i="75"/>
  <c r="AF14" i="75"/>
  <c r="B14" i="75"/>
  <c r="B12" i="75"/>
  <c r="B10" i="75"/>
  <c r="B8" i="75"/>
  <c r="B6" i="75"/>
  <c r="AG13" i="75"/>
  <c r="AG11" i="75"/>
  <c r="AG9" i="75"/>
  <c r="AG7" i="75"/>
  <c r="AG5" i="75"/>
  <c r="AG14" i="73"/>
  <c r="AG12" i="73"/>
  <c r="AG10" i="73"/>
  <c r="AG6" i="73"/>
  <c r="C6" i="73"/>
  <c r="D6" i="73"/>
  <c r="E6" i="73"/>
  <c r="F6" i="73"/>
  <c r="G6" i="73"/>
  <c r="H6" i="73"/>
  <c r="I6" i="73"/>
  <c r="J6" i="73"/>
  <c r="K6" i="73"/>
  <c r="L6" i="73"/>
  <c r="M6" i="73"/>
  <c r="N6" i="73"/>
  <c r="O6" i="73"/>
  <c r="P6" i="73"/>
  <c r="Q6" i="73"/>
  <c r="R6" i="73"/>
  <c r="S6" i="73"/>
  <c r="T6" i="73"/>
  <c r="U6" i="73"/>
  <c r="V6" i="73"/>
  <c r="W6" i="73"/>
  <c r="X6" i="73"/>
  <c r="Y6" i="73"/>
  <c r="Z6" i="73"/>
  <c r="AA6" i="73"/>
  <c r="AB6" i="73"/>
  <c r="AC6" i="73"/>
  <c r="AD6" i="73"/>
  <c r="AE6" i="73"/>
  <c r="AF6" i="73"/>
  <c r="C8" i="73"/>
  <c r="D8" i="73"/>
  <c r="E8" i="73"/>
  <c r="F8" i="73"/>
  <c r="G8" i="73"/>
  <c r="H8" i="73"/>
  <c r="I8" i="73"/>
  <c r="J8" i="73"/>
  <c r="K8" i="73"/>
  <c r="L8" i="73"/>
  <c r="M8" i="73"/>
  <c r="N8" i="73"/>
  <c r="O8" i="73"/>
  <c r="P8" i="73"/>
  <c r="Q8" i="73"/>
  <c r="R8" i="73"/>
  <c r="S8" i="73"/>
  <c r="T8" i="73"/>
  <c r="U8" i="73"/>
  <c r="V8" i="73"/>
  <c r="W8" i="73"/>
  <c r="X8" i="73"/>
  <c r="Y8" i="73"/>
  <c r="Z8" i="73"/>
  <c r="AA8" i="73"/>
  <c r="AB8" i="73"/>
  <c r="AC8" i="73"/>
  <c r="AD8" i="73"/>
  <c r="AE8" i="73"/>
  <c r="AF8" i="73"/>
  <c r="C10" i="73"/>
  <c r="D10" i="73"/>
  <c r="E10" i="73"/>
  <c r="F10" i="73"/>
  <c r="G10" i="73"/>
  <c r="H10" i="73"/>
  <c r="I10" i="73"/>
  <c r="J10" i="73"/>
  <c r="K10" i="73"/>
  <c r="L10" i="73"/>
  <c r="M10" i="73"/>
  <c r="N10" i="73"/>
  <c r="O10" i="73"/>
  <c r="P10" i="73"/>
  <c r="Q10" i="73"/>
  <c r="R10" i="73"/>
  <c r="S10" i="73"/>
  <c r="T10" i="73"/>
  <c r="U10" i="73"/>
  <c r="V10" i="73"/>
  <c r="W10" i="73"/>
  <c r="X10" i="73"/>
  <c r="Y10" i="73"/>
  <c r="Z10" i="73"/>
  <c r="AA10" i="73"/>
  <c r="AB10" i="73"/>
  <c r="AC10" i="73"/>
  <c r="AD10" i="73"/>
  <c r="AE10" i="73"/>
  <c r="AF10" i="73"/>
  <c r="C12" i="73"/>
  <c r="D12" i="73"/>
  <c r="E12" i="73"/>
  <c r="F12" i="73"/>
  <c r="G12" i="73"/>
  <c r="H12" i="73"/>
  <c r="I12" i="73"/>
  <c r="J12" i="73"/>
  <c r="K12" i="73"/>
  <c r="L12" i="73"/>
  <c r="M12" i="73"/>
  <c r="N12" i="73"/>
  <c r="O12" i="73"/>
  <c r="P12" i="73"/>
  <c r="Q12" i="73"/>
  <c r="R12" i="73"/>
  <c r="S12" i="73"/>
  <c r="T12" i="73"/>
  <c r="U12" i="73"/>
  <c r="V12" i="73"/>
  <c r="W12" i="73"/>
  <c r="X12" i="73"/>
  <c r="Y12" i="73"/>
  <c r="Z12" i="73"/>
  <c r="AA12" i="73"/>
  <c r="AB12" i="73"/>
  <c r="AC12" i="73"/>
  <c r="AD12" i="73"/>
  <c r="AE12" i="73"/>
  <c r="AF12" i="73"/>
  <c r="C14" i="73"/>
  <c r="D14" i="73"/>
  <c r="E14" i="73"/>
  <c r="F14" i="73"/>
  <c r="G14" i="73"/>
  <c r="H14" i="73"/>
  <c r="I14" i="73"/>
  <c r="J14" i="73"/>
  <c r="K14" i="73"/>
  <c r="L14" i="73"/>
  <c r="M14" i="73"/>
  <c r="N14" i="73"/>
  <c r="O14" i="73"/>
  <c r="P14" i="73"/>
  <c r="Q14" i="73"/>
  <c r="R14" i="73"/>
  <c r="S14" i="73"/>
  <c r="T14" i="73"/>
  <c r="U14" i="73"/>
  <c r="V14" i="73"/>
  <c r="W14" i="73"/>
  <c r="X14" i="73"/>
  <c r="Y14" i="73"/>
  <c r="Z14" i="73"/>
  <c r="AA14" i="73"/>
  <c r="AB14" i="73"/>
  <c r="AC14" i="73"/>
  <c r="AD14" i="73"/>
  <c r="AE14" i="73"/>
  <c r="AF14" i="73"/>
  <c r="B14" i="73"/>
  <c r="B12" i="73"/>
  <c r="B10" i="73"/>
  <c r="B8" i="73"/>
  <c r="B6" i="73"/>
  <c r="AG13" i="73"/>
  <c r="AG11" i="73"/>
  <c r="AG9" i="73"/>
  <c r="AG7" i="73"/>
  <c r="AG5" i="73"/>
  <c r="C6" i="72"/>
  <c r="D6" i="72"/>
  <c r="E6" i="72"/>
  <c r="F6" i="72"/>
  <c r="G6" i="72"/>
  <c r="H6" i="72"/>
  <c r="I6" i="72"/>
  <c r="J6" i="72"/>
  <c r="K6" i="72"/>
  <c r="L6" i="72"/>
  <c r="M6" i="72"/>
  <c r="N6" i="72"/>
  <c r="O6" i="72"/>
  <c r="P6" i="72"/>
  <c r="Q6" i="72"/>
  <c r="R6" i="72"/>
  <c r="S6" i="72"/>
  <c r="T6" i="72"/>
  <c r="U6" i="72"/>
  <c r="V6" i="72"/>
  <c r="W6" i="72"/>
  <c r="X6" i="72"/>
  <c r="Y6" i="72"/>
  <c r="Z6" i="72"/>
  <c r="AA6" i="72"/>
  <c r="AB6" i="72"/>
  <c r="AC6" i="72"/>
  <c r="AD6" i="72"/>
  <c r="AE6" i="72"/>
  <c r="AF6" i="72"/>
  <c r="C8" i="72"/>
  <c r="D8" i="72"/>
  <c r="E8" i="72"/>
  <c r="F8" i="72"/>
  <c r="G8" i="72"/>
  <c r="H8" i="72"/>
  <c r="I8" i="72"/>
  <c r="J8" i="72"/>
  <c r="K8" i="72"/>
  <c r="L8" i="72"/>
  <c r="M8" i="72"/>
  <c r="N8" i="72"/>
  <c r="O8" i="72"/>
  <c r="P8" i="72"/>
  <c r="Q8" i="72"/>
  <c r="R8" i="72"/>
  <c r="S8" i="72"/>
  <c r="T8" i="72"/>
  <c r="U8" i="72"/>
  <c r="V8" i="72"/>
  <c r="W8" i="72"/>
  <c r="X8" i="72"/>
  <c r="Y8" i="72"/>
  <c r="Z8" i="72"/>
  <c r="AA8" i="72"/>
  <c r="AB8" i="72"/>
  <c r="AC8" i="72"/>
  <c r="AD8" i="72"/>
  <c r="AE8" i="72"/>
  <c r="AF8" i="72"/>
  <c r="C10" i="72"/>
  <c r="D10" i="72"/>
  <c r="E10" i="72"/>
  <c r="F10" i="72"/>
  <c r="G10" i="72"/>
  <c r="H10" i="72"/>
  <c r="I10" i="72"/>
  <c r="J10" i="72"/>
  <c r="K10" i="72"/>
  <c r="L10" i="72"/>
  <c r="M10" i="72"/>
  <c r="N10" i="72"/>
  <c r="O10" i="72"/>
  <c r="P10" i="72"/>
  <c r="Q10" i="72"/>
  <c r="R10" i="72"/>
  <c r="S10" i="72"/>
  <c r="T10" i="72"/>
  <c r="U10" i="72"/>
  <c r="V10" i="72"/>
  <c r="W10" i="72"/>
  <c r="X10" i="72"/>
  <c r="Y10" i="72"/>
  <c r="Z10" i="72"/>
  <c r="AA10" i="72"/>
  <c r="AB10" i="72"/>
  <c r="AC10" i="72"/>
  <c r="AD10" i="72"/>
  <c r="AE10" i="72"/>
  <c r="AF10" i="72"/>
  <c r="C12" i="72"/>
  <c r="D12" i="72"/>
  <c r="E12" i="72"/>
  <c r="F12" i="72"/>
  <c r="G12" i="72"/>
  <c r="H12" i="72"/>
  <c r="I12" i="72"/>
  <c r="J12" i="72"/>
  <c r="K12" i="72"/>
  <c r="L12" i="72"/>
  <c r="M12" i="72"/>
  <c r="N12" i="72"/>
  <c r="O12" i="72"/>
  <c r="P12" i="72"/>
  <c r="Q12" i="72"/>
  <c r="R12" i="72"/>
  <c r="S12" i="72"/>
  <c r="T12" i="72"/>
  <c r="U12" i="72"/>
  <c r="V12" i="72"/>
  <c r="W12" i="72"/>
  <c r="X12" i="72"/>
  <c r="Y12" i="72"/>
  <c r="Z12" i="72"/>
  <c r="AA12" i="72"/>
  <c r="AB12" i="72"/>
  <c r="AC12" i="72"/>
  <c r="AD12" i="72"/>
  <c r="AE12" i="72"/>
  <c r="AF12" i="72"/>
  <c r="C14" i="72"/>
  <c r="D14" i="72"/>
  <c r="E14" i="72"/>
  <c r="F14" i="72"/>
  <c r="G14" i="72"/>
  <c r="H14" i="72"/>
  <c r="I14" i="72"/>
  <c r="J14" i="72"/>
  <c r="K14" i="72"/>
  <c r="L14" i="72"/>
  <c r="M14" i="72"/>
  <c r="N14" i="72"/>
  <c r="O14" i="72"/>
  <c r="P14" i="72"/>
  <c r="Q14" i="72"/>
  <c r="R14" i="72"/>
  <c r="S14" i="72"/>
  <c r="T14" i="72"/>
  <c r="U14" i="72"/>
  <c r="V14" i="72"/>
  <c r="W14" i="72"/>
  <c r="X14" i="72"/>
  <c r="Y14" i="72"/>
  <c r="Z14" i="72"/>
  <c r="AA14" i="72"/>
  <c r="AB14" i="72"/>
  <c r="AC14" i="72"/>
  <c r="AD14" i="72"/>
  <c r="AE14" i="72"/>
  <c r="AF14" i="72"/>
  <c r="AG13" i="72"/>
  <c r="AG11" i="72"/>
  <c r="AG14" i="72"/>
  <c r="AG12" i="72"/>
  <c r="AG10" i="72"/>
  <c r="AG6" i="72"/>
  <c r="B14" i="72"/>
  <c r="B12" i="72"/>
  <c r="B10" i="72"/>
  <c r="B8" i="72"/>
  <c r="B6" i="72"/>
  <c r="AG9" i="72"/>
  <c r="AG7" i="72"/>
  <c r="AG5" i="72"/>
  <c r="AG12" i="68"/>
  <c r="AG10" i="68"/>
  <c r="AG6" i="68"/>
  <c r="C5" i="68"/>
  <c r="D5" i="68"/>
  <c r="E5" i="68"/>
  <c r="F5" i="68"/>
  <c r="G5" i="68"/>
  <c r="H5" i="68"/>
  <c r="I5" i="68"/>
  <c r="J5" i="68"/>
  <c r="K5" i="68"/>
  <c r="L5" i="68"/>
  <c r="M5" i="68"/>
  <c r="N5" i="68"/>
  <c r="O5" i="68"/>
  <c r="P5" i="68"/>
  <c r="Q5" i="68"/>
  <c r="R5" i="68"/>
  <c r="S5" i="68"/>
  <c r="T5" i="68"/>
  <c r="U5" i="68"/>
  <c r="V5" i="68"/>
  <c r="W5" i="68"/>
  <c r="X5" i="68"/>
  <c r="Y5" i="68"/>
  <c r="Z5" i="68"/>
  <c r="AA5" i="68"/>
  <c r="AB5" i="68"/>
  <c r="AC5" i="68"/>
  <c r="AD5" i="68"/>
  <c r="AE5" i="68"/>
  <c r="AF5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AF7" i="68"/>
  <c r="C9" i="68"/>
  <c r="D9" i="68"/>
  <c r="E9" i="68"/>
  <c r="F9" i="68"/>
  <c r="G9" i="68"/>
  <c r="H9" i="68"/>
  <c r="I9" i="68"/>
  <c r="J9" i="68"/>
  <c r="K9" i="68"/>
  <c r="L9" i="68"/>
  <c r="M9" i="68"/>
  <c r="N9" i="68"/>
  <c r="O9" i="68"/>
  <c r="P9" i="68"/>
  <c r="Q9" i="68"/>
  <c r="R9" i="68"/>
  <c r="S9" i="68"/>
  <c r="T9" i="68"/>
  <c r="U9" i="68"/>
  <c r="V9" i="68"/>
  <c r="W9" i="68"/>
  <c r="X9" i="68"/>
  <c r="Y9" i="68"/>
  <c r="Z9" i="68"/>
  <c r="AA9" i="68"/>
  <c r="AB9" i="68"/>
  <c r="AC9" i="68"/>
  <c r="AD9" i="68"/>
  <c r="AE9" i="68"/>
  <c r="AF9" i="68"/>
  <c r="C11" i="68"/>
  <c r="D11" i="68"/>
  <c r="E11" i="68"/>
  <c r="F11" i="68"/>
  <c r="G11" i="68"/>
  <c r="H11" i="68"/>
  <c r="I11" i="68"/>
  <c r="J11" i="68"/>
  <c r="K11" i="68"/>
  <c r="L11" i="68"/>
  <c r="M11" i="68"/>
  <c r="N11" i="68"/>
  <c r="O11" i="68"/>
  <c r="P11" i="68"/>
  <c r="Q11" i="68"/>
  <c r="R11" i="68"/>
  <c r="S11" i="68"/>
  <c r="T11" i="68"/>
  <c r="U11" i="68"/>
  <c r="V11" i="68"/>
  <c r="W11" i="68"/>
  <c r="X11" i="68"/>
  <c r="Y11" i="68"/>
  <c r="Z11" i="68"/>
  <c r="AA11" i="68"/>
  <c r="AB11" i="68"/>
  <c r="AC11" i="68"/>
  <c r="AD11" i="68"/>
  <c r="AE11" i="68"/>
  <c r="AF11" i="68"/>
  <c r="C13" i="68"/>
  <c r="D13" i="68"/>
  <c r="E13" i="68"/>
  <c r="F13" i="68"/>
  <c r="G13" i="68"/>
  <c r="H13" i="68"/>
  <c r="I13" i="68"/>
  <c r="J13" i="68"/>
  <c r="K13" i="68"/>
  <c r="L13" i="68"/>
  <c r="M13" i="68"/>
  <c r="N13" i="68"/>
  <c r="O13" i="68"/>
  <c r="P13" i="68"/>
  <c r="Q13" i="68"/>
  <c r="R13" i="68"/>
  <c r="S13" i="68"/>
  <c r="T13" i="68"/>
  <c r="U13" i="68"/>
  <c r="V13" i="68"/>
  <c r="W13" i="68"/>
  <c r="X13" i="68"/>
  <c r="Y13" i="68"/>
  <c r="Z13" i="68"/>
  <c r="AA13" i="68"/>
  <c r="AB13" i="68"/>
  <c r="AC13" i="68"/>
  <c r="AD13" i="68"/>
  <c r="AE13" i="68"/>
  <c r="AF13" i="68"/>
  <c r="B13" i="68"/>
  <c r="B11" i="68"/>
  <c r="B9" i="68"/>
  <c r="B7" i="68"/>
  <c r="B5" i="68"/>
  <c r="AG13" i="68"/>
  <c r="AG11" i="68"/>
  <c r="AG9" i="68"/>
  <c r="AG7" i="68"/>
  <c r="AG5" i="68"/>
  <c r="AG14" i="40"/>
  <c r="AG12" i="40"/>
  <c r="AG10" i="40"/>
  <c r="AG6" i="40"/>
  <c r="C5" i="40"/>
  <c r="D5" i="40"/>
  <c r="E5" i="40"/>
  <c r="F5" i="40"/>
  <c r="G5" i="40"/>
  <c r="H5" i="40"/>
  <c r="I5" i="40"/>
  <c r="J5" i="40"/>
  <c r="K5" i="40"/>
  <c r="L5" i="40"/>
  <c r="M5" i="40"/>
  <c r="N5" i="40"/>
  <c r="O5" i="40"/>
  <c r="P5" i="40"/>
  <c r="Q5" i="40"/>
  <c r="R5" i="40"/>
  <c r="S5" i="40"/>
  <c r="T5" i="40"/>
  <c r="U5" i="40"/>
  <c r="V5" i="40"/>
  <c r="W5" i="40"/>
  <c r="X5" i="40"/>
  <c r="Y5" i="40"/>
  <c r="Z5" i="40"/>
  <c r="AA5" i="40"/>
  <c r="AB5" i="40"/>
  <c r="AC5" i="40"/>
  <c r="AD5" i="40"/>
  <c r="AE5" i="40"/>
  <c r="AF5" i="40"/>
  <c r="C7" i="40"/>
  <c r="D7" i="40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Z7" i="40"/>
  <c r="AA7" i="40"/>
  <c r="AB7" i="40"/>
  <c r="AC7" i="40"/>
  <c r="AD7" i="40"/>
  <c r="AE7" i="40"/>
  <c r="AF7" i="40"/>
  <c r="C9" i="40"/>
  <c r="D9" i="40"/>
  <c r="E9" i="40"/>
  <c r="F9" i="40"/>
  <c r="G9" i="40"/>
  <c r="H9" i="40"/>
  <c r="I9" i="40"/>
  <c r="J9" i="40"/>
  <c r="K9" i="40"/>
  <c r="L9" i="40"/>
  <c r="M9" i="40"/>
  <c r="N9" i="40"/>
  <c r="O9" i="40"/>
  <c r="P9" i="40"/>
  <c r="Q9" i="40"/>
  <c r="R9" i="40"/>
  <c r="S9" i="40"/>
  <c r="T9" i="40"/>
  <c r="U9" i="40"/>
  <c r="V9" i="40"/>
  <c r="W9" i="40"/>
  <c r="X9" i="40"/>
  <c r="Y9" i="40"/>
  <c r="Z9" i="40"/>
  <c r="AA9" i="40"/>
  <c r="AB9" i="40"/>
  <c r="AC9" i="40"/>
  <c r="AD9" i="40"/>
  <c r="AE9" i="40"/>
  <c r="AF9" i="40"/>
  <c r="C11" i="40"/>
  <c r="D11" i="40"/>
  <c r="E11" i="40"/>
  <c r="F11" i="40"/>
  <c r="G11" i="40"/>
  <c r="H11" i="40"/>
  <c r="I11" i="40"/>
  <c r="J11" i="40"/>
  <c r="K11" i="40"/>
  <c r="L11" i="40"/>
  <c r="M11" i="40"/>
  <c r="N11" i="40"/>
  <c r="O11" i="40"/>
  <c r="P11" i="40"/>
  <c r="Q11" i="40"/>
  <c r="R11" i="40"/>
  <c r="S11" i="40"/>
  <c r="T11" i="40"/>
  <c r="U11" i="40"/>
  <c r="V11" i="40"/>
  <c r="W11" i="40"/>
  <c r="X11" i="40"/>
  <c r="Y11" i="40"/>
  <c r="Z11" i="40"/>
  <c r="AA11" i="40"/>
  <c r="AB11" i="40"/>
  <c r="AC11" i="40"/>
  <c r="AD11" i="40"/>
  <c r="AE11" i="40"/>
  <c r="AF11" i="40"/>
  <c r="C13" i="40"/>
  <c r="D13" i="40"/>
  <c r="E13" i="40"/>
  <c r="F13" i="40"/>
  <c r="G13" i="40"/>
  <c r="H13" i="40"/>
  <c r="I13" i="40"/>
  <c r="J13" i="40"/>
  <c r="K13" i="40"/>
  <c r="L13" i="40"/>
  <c r="M13" i="40"/>
  <c r="N13" i="40"/>
  <c r="O13" i="40"/>
  <c r="P13" i="40"/>
  <c r="Q13" i="40"/>
  <c r="R13" i="40"/>
  <c r="S13" i="40"/>
  <c r="T13" i="40"/>
  <c r="U13" i="40"/>
  <c r="V13" i="40"/>
  <c r="W13" i="40"/>
  <c r="X13" i="40"/>
  <c r="Y13" i="40"/>
  <c r="Z13" i="40"/>
  <c r="AA13" i="40"/>
  <c r="AB13" i="40"/>
  <c r="AC13" i="40"/>
  <c r="AD13" i="40"/>
  <c r="AE13" i="40"/>
  <c r="AF13" i="40"/>
  <c r="B13" i="40"/>
  <c r="B11" i="40"/>
  <c r="B9" i="40"/>
  <c r="B7" i="40"/>
  <c r="B5" i="40"/>
  <c r="AG13" i="40"/>
  <c r="AG11" i="40"/>
  <c r="AG9" i="40"/>
  <c r="AG7" i="40"/>
  <c r="AG5" i="40"/>
  <c r="CH99" i="150"/>
  <c r="AG12" i="65"/>
  <c r="AG10" i="65"/>
  <c r="AG6" i="65"/>
  <c r="C5" i="65"/>
  <c r="D5" i="65"/>
  <c r="E5" i="65"/>
  <c r="F5" i="65"/>
  <c r="G5" i="65"/>
  <c r="H5" i="65"/>
  <c r="I5" i="65"/>
  <c r="J5" i="65"/>
  <c r="K5" i="65"/>
  <c r="L5" i="65"/>
  <c r="M5" i="65"/>
  <c r="N5" i="65"/>
  <c r="O5" i="65"/>
  <c r="P5" i="65"/>
  <c r="Q5" i="65"/>
  <c r="R5" i="65"/>
  <c r="S5" i="65"/>
  <c r="T5" i="65"/>
  <c r="U5" i="65"/>
  <c r="V5" i="65"/>
  <c r="W5" i="65"/>
  <c r="X5" i="65"/>
  <c r="Y5" i="65"/>
  <c r="Z5" i="65"/>
  <c r="AA5" i="65"/>
  <c r="AB5" i="65"/>
  <c r="AC5" i="65"/>
  <c r="AD5" i="65"/>
  <c r="AE5" i="65"/>
  <c r="AF5" i="65"/>
  <c r="C7" i="65"/>
  <c r="D7" i="65"/>
  <c r="E7" i="65"/>
  <c r="F7" i="65"/>
  <c r="G7" i="65"/>
  <c r="H7" i="65"/>
  <c r="I7" i="65"/>
  <c r="J7" i="65"/>
  <c r="K7" i="65"/>
  <c r="L7" i="65"/>
  <c r="M7" i="65"/>
  <c r="N7" i="65"/>
  <c r="O7" i="65"/>
  <c r="P7" i="65"/>
  <c r="Q7" i="65"/>
  <c r="R7" i="65"/>
  <c r="S7" i="65"/>
  <c r="T7" i="65"/>
  <c r="U7" i="65"/>
  <c r="V7" i="65"/>
  <c r="W7" i="65"/>
  <c r="X7" i="65"/>
  <c r="Y7" i="65"/>
  <c r="Z7" i="65"/>
  <c r="AA7" i="65"/>
  <c r="AB7" i="65"/>
  <c r="AC7" i="65"/>
  <c r="AD7" i="65"/>
  <c r="AE7" i="65"/>
  <c r="AF7" i="65"/>
  <c r="C9" i="65"/>
  <c r="D9" i="65"/>
  <c r="E9" i="65"/>
  <c r="F9" i="65"/>
  <c r="G9" i="65"/>
  <c r="H9" i="65"/>
  <c r="I9" i="65"/>
  <c r="J9" i="65"/>
  <c r="K9" i="65"/>
  <c r="L9" i="65"/>
  <c r="M9" i="65"/>
  <c r="N9" i="65"/>
  <c r="O9" i="65"/>
  <c r="P9" i="65"/>
  <c r="Q9" i="65"/>
  <c r="R9" i="65"/>
  <c r="S9" i="65"/>
  <c r="T9" i="65"/>
  <c r="U9" i="65"/>
  <c r="V9" i="65"/>
  <c r="W9" i="65"/>
  <c r="X9" i="65"/>
  <c r="Y9" i="65"/>
  <c r="Z9" i="65"/>
  <c r="AA9" i="65"/>
  <c r="AB9" i="65"/>
  <c r="AC9" i="65"/>
  <c r="AD9" i="65"/>
  <c r="AE9" i="65"/>
  <c r="AF9" i="65"/>
  <c r="C11" i="65"/>
  <c r="D11" i="65"/>
  <c r="E11" i="65"/>
  <c r="F11" i="65"/>
  <c r="G11" i="65"/>
  <c r="H11" i="65"/>
  <c r="I11" i="65"/>
  <c r="J11" i="65"/>
  <c r="K11" i="65"/>
  <c r="L11" i="65"/>
  <c r="M11" i="65"/>
  <c r="N11" i="65"/>
  <c r="O11" i="65"/>
  <c r="P11" i="65"/>
  <c r="Q11" i="65"/>
  <c r="R11" i="65"/>
  <c r="S11" i="65"/>
  <c r="T11" i="65"/>
  <c r="U11" i="65"/>
  <c r="V11" i="65"/>
  <c r="W11" i="65"/>
  <c r="X11" i="65"/>
  <c r="Y11" i="65"/>
  <c r="Z11" i="65"/>
  <c r="AA11" i="65"/>
  <c r="AB11" i="65"/>
  <c r="AC11" i="65"/>
  <c r="AD11" i="65"/>
  <c r="AE11" i="65"/>
  <c r="AF11" i="65"/>
  <c r="C13" i="65"/>
  <c r="D13" i="65"/>
  <c r="E13" i="65"/>
  <c r="F13" i="65"/>
  <c r="G13" i="65"/>
  <c r="H13" i="65"/>
  <c r="I13" i="65"/>
  <c r="J13" i="65"/>
  <c r="K13" i="65"/>
  <c r="L13" i="65"/>
  <c r="M13" i="65"/>
  <c r="N13" i="65"/>
  <c r="O13" i="65"/>
  <c r="P13" i="65"/>
  <c r="Q13" i="65"/>
  <c r="R13" i="65"/>
  <c r="S13" i="65"/>
  <c r="T13" i="65"/>
  <c r="U13" i="65"/>
  <c r="V13" i="65"/>
  <c r="W13" i="65"/>
  <c r="X13" i="65"/>
  <c r="Y13" i="65"/>
  <c r="Z13" i="65"/>
  <c r="AA13" i="65"/>
  <c r="AB13" i="65"/>
  <c r="AC13" i="65"/>
  <c r="AD13" i="65"/>
  <c r="AE13" i="65"/>
  <c r="AF13" i="65"/>
  <c r="B13" i="65"/>
  <c r="B11" i="65"/>
  <c r="B9" i="65"/>
  <c r="B7" i="65"/>
  <c r="B5" i="65"/>
  <c r="AG13" i="65"/>
  <c r="AG11" i="65"/>
  <c r="AG9" i="65"/>
  <c r="AG7" i="65"/>
  <c r="AG5" i="65"/>
  <c r="AG14" i="53"/>
  <c r="AG12" i="53"/>
  <c r="AG10" i="53"/>
  <c r="AG6" i="53"/>
  <c r="C5" i="53"/>
  <c r="D5" i="53"/>
  <c r="E5" i="53"/>
  <c r="F5" i="53"/>
  <c r="G5" i="53"/>
  <c r="H5" i="53"/>
  <c r="I5" i="53"/>
  <c r="J5" i="53"/>
  <c r="K5" i="53"/>
  <c r="L5" i="53"/>
  <c r="M5" i="53"/>
  <c r="N5" i="53"/>
  <c r="O5" i="53"/>
  <c r="P5" i="53"/>
  <c r="Q5" i="53"/>
  <c r="R5" i="53"/>
  <c r="S5" i="53"/>
  <c r="T5" i="53"/>
  <c r="U5" i="53"/>
  <c r="V5" i="53"/>
  <c r="W5" i="53"/>
  <c r="X5" i="53"/>
  <c r="Y5" i="53"/>
  <c r="Z5" i="53"/>
  <c r="AA5" i="53"/>
  <c r="AB5" i="53"/>
  <c r="AC5" i="53"/>
  <c r="AD5" i="53"/>
  <c r="AE5" i="53"/>
  <c r="AF5" i="53"/>
  <c r="C7" i="53"/>
  <c r="D7" i="53"/>
  <c r="E7" i="53"/>
  <c r="F7" i="53"/>
  <c r="G7" i="53"/>
  <c r="H7" i="53"/>
  <c r="I7" i="53"/>
  <c r="J7" i="53"/>
  <c r="K7" i="53"/>
  <c r="L7" i="53"/>
  <c r="M7" i="53"/>
  <c r="N7" i="53"/>
  <c r="O7" i="53"/>
  <c r="P7" i="53"/>
  <c r="Q7" i="53"/>
  <c r="R7" i="53"/>
  <c r="S7" i="53"/>
  <c r="T7" i="53"/>
  <c r="U7" i="53"/>
  <c r="V7" i="53"/>
  <c r="W7" i="53"/>
  <c r="X7" i="53"/>
  <c r="Y7" i="53"/>
  <c r="Z7" i="53"/>
  <c r="AA7" i="53"/>
  <c r="AB7" i="53"/>
  <c r="AC7" i="53"/>
  <c r="AD7" i="53"/>
  <c r="AE7" i="53"/>
  <c r="AF7" i="53"/>
  <c r="C9" i="53"/>
  <c r="D9" i="53"/>
  <c r="E9" i="53"/>
  <c r="F9" i="53"/>
  <c r="G9" i="53"/>
  <c r="H9" i="53"/>
  <c r="I9" i="53"/>
  <c r="J9" i="53"/>
  <c r="K9" i="53"/>
  <c r="L9" i="53"/>
  <c r="M9" i="53"/>
  <c r="N9" i="53"/>
  <c r="O9" i="53"/>
  <c r="P9" i="53"/>
  <c r="Q9" i="53"/>
  <c r="R9" i="53"/>
  <c r="S9" i="53"/>
  <c r="T9" i="53"/>
  <c r="U9" i="53"/>
  <c r="V9" i="53"/>
  <c r="W9" i="53"/>
  <c r="X9" i="53"/>
  <c r="Y9" i="53"/>
  <c r="Z9" i="53"/>
  <c r="AA9" i="53"/>
  <c r="AB9" i="53"/>
  <c r="AC9" i="53"/>
  <c r="AD9" i="53"/>
  <c r="AE9" i="53"/>
  <c r="AF9" i="53"/>
  <c r="C11" i="53"/>
  <c r="D11" i="53"/>
  <c r="E11" i="53"/>
  <c r="F11" i="53"/>
  <c r="G11" i="53"/>
  <c r="H11" i="53"/>
  <c r="I11" i="53"/>
  <c r="J11" i="53"/>
  <c r="K11" i="53"/>
  <c r="L11" i="53"/>
  <c r="M11" i="53"/>
  <c r="N11" i="53"/>
  <c r="O11" i="53"/>
  <c r="P11" i="53"/>
  <c r="Q11" i="53"/>
  <c r="R11" i="53"/>
  <c r="S11" i="53"/>
  <c r="T11" i="53"/>
  <c r="U11" i="53"/>
  <c r="V11" i="53"/>
  <c r="W11" i="53"/>
  <c r="X11" i="53"/>
  <c r="Y11" i="53"/>
  <c r="Z11" i="53"/>
  <c r="AA11" i="53"/>
  <c r="AB11" i="53"/>
  <c r="AC11" i="53"/>
  <c r="AD11" i="53"/>
  <c r="AE11" i="53"/>
  <c r="AF11" i="53"/>
  <c r="C13" i="53"/>
  <c r="D13" i="53"/>
  <c r="E13" i="53"/>
  <c r="F13" i="53"/>
  <c r="G13" i="53"/>
  <c r="H13" i="53"/>
  <c r="I13" i="53"/>
  <c r="J13" i="53"/>
  <c r="K13" i="53"/>
  <c r="L13" i="53"/>
  <c r="M13" i="53"/>
  <c r="N13" i="53"/>
  <c r="O13" i="53"/>
  <c r="P13" i="53"/>
  <c r="Q13" i="53"/>
  <c r="R13" i="53"/>
  <c r="S13" i="53"/>
  <c r="T13" i="53"/>
  <c r="U13" i="53"/>
  <c r="V13" i="53"/>
  <c r="W13" i="53"/>
  <c r="X13" i="53"/>
  <c r="Y13" i="53"/>
  <c r="Z13" i="53"/>
  <c r="AA13" i="53"/>
  <c r="AB13" i="53"/>
  <c r="AC13" i="53"/>
  <c r="AD13" i="53"/>
  <c r="AE13" i="53"/>
  <c r="AF13" i="53"/>
  <c r="B13" i="53"/>
  <c r="B11" i="53"/>
  <c r="B9" i="53"/>
  <c r="B7" i="53"/>
  <c r="B5" i="53"/>
  <c r="AG13" i="53"/>
  <c r="AG11" i="53"/>
  <c r="AG9" i="53"/>
  <c r="AG7" i="53"/>
  <c r="AG5" i="53"/>
  <c r="C13" i="64"/>
  <c r="D13" i="64"/>
  <c r="E13" i="64"/>
  <c r="F13" i="64"/>
  <c r="G13" i="64"/>
  <c r="H13" i="64"/>
  <c r="I13" i="64"/>
  <c r="J13" i="64"/>
  <c r="K13" i="64"/>
  <c r="L13" i="64"/>
  <c r="M13" i="64"/>
  <c r="N13" i="64"/>
  <c r="O13" i="64"/>
  <c r="P13" i="64"/>
  <c r="Q13" i="64"/>
  <c r="R13" i="64"/>
  <c r="S13" i="64"/>
  <c r="T13" i="64"/>
  <c r="U13" i="64"/>
  <c r="V13" i="64"/>
  <c r="W13" i="64"/>
  <c r="X13" i="64"/>
  <c r="Y13" i="64"/>
  <c r="Z13" i="64"/>
  <c r="AA13" i="64"/>
  <c r="AB13" i="64"/>
  <c r="AC13" i="64"/>
  <c r="AD13" i="64"/>
  <c r="AE13" i="64"/>
  <c r="AF13" i="64"/>
  <c r="B13" i="64"/>
  <c r="AG13" i="64"/>
  <c r="C13" i="37"/>
  <c r="D13" i="37"/>
  <c r="E13" i="37"/>
  <c r="F13" i="37"/>
  <c r="G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AC13" i="37"/>
  <c r="AD13" i="37"/>
  <c r="AE13" i="37"/>
  <c r="AF13" i="37"/>
  <c r="AG13" i="37"/>
  <c r="AG11" i="37"/>
  <c r="AG12" i="37"/>
  <c r="B13" i="37"/>
  <c r="B11" i="37"/>
  <c r="AG10" i="37"/>
  <c r="AG6" i="37"/>
  <c r="C5" i="37"/>
  <c r="D5" i="37"/>
  <c r="E5" i="37"/>
  <c r="F5" i="37"/>
  <c r="G5" i="37"/>
  <c r="H5" i="37"/>
  <c r="I5" i="37"/>
  <c r="J5" i="37"/>
  <c r="K5" i="37"/>
  <c r="L5" i="37"/>
  <c r="M5" i="37"/>
  <c r="N5" i="37"/>
  <c r="O5" i="37"/>
  <c r="P5" i="37"/>
  <c r="Q5" i="37"/>
  <c r="R5" i="37"/>
  <c r="S5" i="37"/>
  <c r="T5" i="37"/>
  <c r="U5" i="37"/>
  <c r="V5" i="37"/>
  <c r="W5" i="37"/>
  <c r="X5" i="37"/>
  <c r="Y5" i="37"/>
  <c r="Z5" i="37"/>
  <c r="AA5" i="37"/>
  <c r="AB5" i="37"/>
  <c r="AC5" i="37"/>
  <c r="AD5" i="37"/>
  <c r="AE5" i="37"/>
  <c r="AF5" i="37"/>
  <c r="C7" i="37"/>
  <c r="D7" i="37"/>
  <c r="E7" i="37"/>
  <c r="F7" i="37"/>
  <c r="G7" i="37"/>
  <c r="H7" i="37"/>
  <c r="I7" i="37"/>
  <c r="J7" i="37"/>
  <c r="K7" i="37"/>
  <c r="L7" i="37"/>
  <c r="M7" i="37"/>
  <c r="N7" i="37"/>
  <c r="O7" i="37"/>
  <c r="P7" i="37"/>
  <c r="Q7" i="37"/>
  <c r="R7" i="37"/>
  <c r="S7" i="37"/>
  <c r="T7" i="37"/>
  <c r="U7" i="37"/>
  <c r="V7" i="37"/>
  <c r="W7" i="37"/>
  <c r="X7" i="37"/>
  <c r="Y7" i="37"/>
  <c r="Z7" i="37"/>
  <c r="AA7" i="37"/>
  <c r="AB7" i="37"/>
  <c r="AC7" i="37"/>
  <c r="AD7" i="37"/>
  <c r="AE7" i="37"/>
  <c r="AF7" i="37"/>
  <c r="C9" i="37"/>
  <c r="D9" i="37"/>
  <c r="E9" i="37"/>
  <c r="F9" i="37"/>
  <c r="G9" i="37"/>
  <c r="H9" i="37"/>
  <c r="I9" i="37"/>
  <c r="J9" i="37"/>
  <c r="K9" i="37"/>
  <c r="L9" i="37"/>
  <c r="M9" i="37"/>
  <c r="N9" i="37"/>
  <c r="O9" i="37"/>
  <c r="P9" i="37"/>
  <c r="Q9" i="37"/>
  <c r="R9" i="37"/>
  <c r="S9" i="37"/>
  <c r="T9" i="37"/>
  <c r="U9" i="37"/>
  <c r="V9" i="37"/>
  <c r="W9" i="37"/>
  <c r="X9" i="37"/>
  <c r="Y9" i="37"/>
  <c r="Z9" i="37"/>
  <c r="AA9" i="37"/>
  <c r="AB9" i="37"/>
  <c r="AC9" i="37"/>
  <c r="AD9" i="37"/>
  <c r="AE9" i="37"/>
  <c r="AF9" i="37"/>
  <c r="C11" i="37"/>
  <c r="D11" i="37"/>
  <c r="E11" i="37"/>
  <c r="F11" i="37"/>
  <c r="G11" i="37"/>
  <c r="H11" i="37"/>
  <c r="I11" i="37"/>
  <c r="J11" i="37"/>
  <c r="K11" i="37"/>
  <c r="L11" i="37"/>
  <c r="M11" i="37"/>
  <c r="N11" i="37"/>
  <c r="O11" i="37"/>
  <c r="P11" i="37"/>
  <c r="Q11" i="37"/>
  <c r="R11" i="37"/>
  <c r="S11" i="37"/>
  <c r="T11" i="37"/>
  <c r="U11" i="37"/>
  <c r="V11" i="37"/>
  <c r="W11" i="37"/>
  <c r="X11" i="37"/>
  <c r="Y11" i="37"/>
  <c r="Z11" i="37"/>
  <c r="AA11" i="37"/>
  <c r="AB11" i="37"/>
  <c r="AC11" i="37"/>
  <c r="AD11" i="37"/>
  <c r="AE11" i="37"/>
  <c r="AF11" i="37"/>
  <c r="B9" i="37"/>
  <c r="B7" i="37"/>
  <c r="B5" i="37"/>
  <c r="AG9" i="37"/>
  <c r="AG7" i="37"/>
  <c r="AG5" i="37"/>
  <c r="AG12" i="64"/>
  <c r="AG10" i="64"/>
  <c r="AG6" i="64"/>
  <c r="C5" i="64"/>
  <c r="D5" i="64"/>
  <c r="E5" i="64"/>
  <c r="F5" i="64"/>
  <c r="G5" i="64"/>
  <c r="H5" i="64"/>
  <c r="I5" i="64"/>
  <c r="J5" i="64"/>
  <c r="K5" i="64"/>
  <c r="L5" i="64"/>
  <c r="M5" i="64"/>
  <c r="N5" i="64"/>
  <c r="O5" i="64"/>
  <c r="P5" i="64"/>
  <c r="Q5" i="64"/>
  <c r="R5" i="64"/>
  <c r="S5" i="64"/>
  <c r="T5" i="64"/>
  <c r="U5" i="64"/>
  <c r="V5" i="64"/>
  <c r="W5" i="64"/>
  <c r="X5" i="64"/>
  <c r="Y5" i="64"/>
  <c r="Z5" i="64"/>
  <c r="AA5" i="64"/>
  <c r="AB5" i="64"/>
  <c r="AC5" i="64"/>
  <c r="AD5" i="64"/>
  <c r="AE5" i="64"/>
  <c r="AF5" i="64"/>
  <c r="C7" i="64"/>
  <c r="D7" i="64"/>
  <c r="E7" i="64"/>
  <c r="F7" i="64"/>
  <c r="G7" i="64"/>
  <c r="H7" i="64"/>
  <c r="I7" i="64"/>
  <c r="J7" i="64"/>
  <c r="K7" i="64"/>
  <c r="L7" i="64"/>
  <c r="M7" i="64"/>
  <c r="N7" i="64"/>
  <c r="O7" i="64"/>
  <c r="P7" i="64"/>
  <c r="Q7" i="64"/>
  <c r="R7" i="64"/>
  <c r="S7" i="64"/>
  <c r="T7" i="64"/>
  <c r="U7" i="64"/>
  <c r="V7" i="64"/>
  <c r="W7" i="64"/>
  <c r="X7" i="64"/>
  <c r="Y7" i="64"/>
  <c r="Z7" i="64"/>
  <c r="AA7" i="64"/>
  <c r="AB7" i="64"/>
  <c r="AC7" i="64"/>
  <c r="AD7" i="64"/>
  <c r="AE7" i="64"/>
  <c r="AF7" i="64"/>
  <c r="C9" i="64"/>
  <c r="D9" i="64"/>
  <c r="E9" i="64"/>
  <c r="F9" i="64"/>
  <c r="G9" i="64"/>
  <c r="H9" i="64"/>
  <c r="I9" i="64"/>
  <c r="J9" i="64"/>
  <c r="K9" i="64"/>
  <c r="L9" i="64"/>
  <c r="M9" i="64"/>
  <c r="N9" i="64"/>
  <c r="O9" i="64"/>
  <c r="P9" i="64"/>
  <c r="Q9" i="64"/>
  <c r="R9" i="64"/>
  <c r="S9" i="64"/>
  <c r="T9" i="64"/>
  <c r="U9" i="64"/>
  <c r="V9" i="64"/>
  <c r="W9" i="64"/>
  <c r="X9" i="64"/>
  <c r="Y9" i="64"/>
  <c r="Z9" i="64"/>
  <c r="AA9" i="64"/>
  <c r="AB9" i="64"/>
  <c r="AC9" i="64"/>
  <c r="AD9" i="64"/>
  <c r="AE9" i="64"/>
  <c r="AF9" i="64"/>
  <c r="C11" i="64"/>
  <c r="D11" i="64"/>
  <c r="E11" i="64"/>
  <c r="F11" i="64"/>
  <c r="G11" i="64"/>
  <c r="H11" i="64"/>
  <c r="I11" i="64"/>
  <c r="J11" i="64"/>
  <c r="K11" i="64"/>
  <c r="L11" i="64"/>
  <c r="M11" i="64"/>
  <c r="N11" i="64"/>
  <c r="O11" i="64"/>
  <c r="P11" i="64"/>
  <c r="Q11" i="64"/>
  <c r="R11" i="64"/>
  <c r="S11" i="64"/>
  <c r="T11" i="64"/>
  <c r="U11" i="64"/>
  <c r="V11" i="64"/>
  <c r="W11" i="64"/>
  <c r="X11" i="64"/>
  <c r="Y11" i="64"/>
  <c r="Z11" i="64"/>
  <c r="AA11" i="64"/>
  <c r="AB11" i="64"/>
  <c r="AC11" i="64"/>
  <c r="AD11" i="64"/>
  <c r="AE11" i="64"/>
  <c r="AF11" i="64"/>
  <c r="B11" i="64"/>
  <c r="B9" i="64"/>
  <c r="B7" i="64"/>
  <c r="B5" i="64"/>
  <c r="AG11" i="64"/>
  <c r="AG9" i="64"/>
  <c r="AG7" i="64"/>
  <c r="AG5" i="64"/>
  <c r="L19" i="64" l="1"/>
  <c r="D20" i="40"/>
  <c r="L21" i="73"/>
  <c r="D21" i="73"/>
  <c r="L21" i="75"/>
  <c r="D20" i="64"/>
  <c r="D20" i="37"/>
  <c r="L20" i="37"/>
  <c r="L20" i="53"/>
  <c r="D20" i="68"/>
  <c r="L21" i="77"/>
  <c r="L20" i="81"/>
  <c r="D21" i="72"/>
  <c r="D20" i="81"/>
  <c r="D21" i="75"/>
  <c r="D20" i="53"/>
  <c r="L21" i="53"/>
  <c r="L20" i="79"/>
  <c r="D20" i="65"/>
  <c r="D21" i="77"/>
  <c r="L20" i="68"/>
  <c r="D20" i="79"/>
  <c r="L22" i="78"/>
  <c r="L20" i="65"/>
  <c r="D21" i="81"/>
  <c r="L21" i="81"/>
  <c r="L22" i="81"/>
  <c r="D19" i="81"/>
  <c r="L19" i="81"/>
  <c r="L23" i="81"/>
  <c r="D21" i="79"/>
  <c r="L21" i="79"/>
  <c r="L22" i="79"/>
  <c r="D19" i="79"/>
  <c r="L19" i="79"/>
  <c r="L23" i="79"/>
  <c r="D21" i="78"/>
  <c r="L21" i="78"/>
  <c r="D22" i="78"/>
  <c r="L23" i="78"/>
  <c r="D20" i="78"/>
  <c r="L20" i="78"/>
  <c r="L24" i="78"/>
  <c r="D22" i="77"/>
  <c r="L22" i="77"/>
  <c r="L23" i="77"/>
  <c r="D20" i="77"/>
  <c r="L20" i="77"/>
  <c r="L24" i="77"/>
  <c r="D22" i="75"/>
  <c r="L22" i="75"/>
  <c r="L23" i="75"/>
  <c r="D20" i="75"/>
  <c r="L20" i="75"/>
  <c r="L24" i="75"/>
  <c r="D22" i="73"/>
  <c r="L22" i="73"/>
  <c r="L23" i="73"/>
  <c r="D20" i="73"/>
  <c r="L20" i="73"/>
  <c r="L24" i="73"/>
  <c r="L21" i="72"/>
  <c r="D22" i="72"/>
  <c r="L22" i="72"/>
  <c r="L23" i="72"/>
  <c r="D20" i="72"/>
  <c r="L20" i="72"/>
  <c r="L24" i="72"/>
  <c r="D21" i="68"/>
  <c r="L21" i="68"/>
  <c r="L22" i="68"/>
  <c r="D19" i="68"/>
  <c r="L19" i="68"/>
  <c r="L23" i="68"/>
  <c r="L20" i="40"/>
  <c r="D21" i="40"/>
  <c r="L21" i="40"/>
  <c r="L22" i="40"/>
  <c r="D19" i="40"/>
  <c r="L19" i="40"/>
  <c r="L23" i="40"/>
  <c r="D21" i="65"/>
  <c r="L21" i="65"/>
  <c r="L22" i="65"/>
  <c r="D19" i="65"/>
  <c r="L19" i="65"/>
  <c r="L23" i="65"/>
  <c r="D21" i="53"/>
  <c r="L22" i="53"/>
  <c r="D19" i="53"/>
  <c r="L19" i="53"/>
  <c r="L23" i="53"/>
  <c r="D21" i="37"/>
  <c r="L21" i="37"/>
  <c r="L22" i="37"/>
  <c r="D19" i="37"/>
  <c r="L19" i="37"/>
  <c r="L23" i="37"/>
  <c r="L20" i="64"/>
  <c r="D21" i="64"/>
  <c r="L21" i="64"/>
  <c r="L22" i="64"/>
  <c r="D19" i="64"/>
  <c r="L23" i="64"/>
  <c r="D23" i="73" l="1"/>
  <c r="D22" i="81"/>
  <c r="D22" i="65"/>
  <c r="D22" i="79"/>
  <c r="D23" i="78"/>
  <c r="D23" i="77"/>
  <c r="D23" i="75"/>
  <c r="D23" i="72"/>
  <c r="D22" i="68"/>
  <c r="D22" i="40"/>
  <c r="D22" i="53"/>
  <c r="D22" i="37"/>
  <c r="D22" i="64"/>
  <c r="BC9" i="152" l="1"/>
  <c r="CL98" i="152" l="1"/>
  <c r="CL97" i="152"/>
  <c r="CK33" i="152"/>
  <c r="CK71" i="152"/>
  <c r="CK97" i="152"/>
  <c r="E3" i="152" l="1"/>
  <c r="F3" i="152"/>
  <c r="G3" i="152"/>
  <c r="H3" i="152"/>
  <c r="I3" i="152"/>
  <c r="J3" i="152"/>
  <c r="K3" i="152"/>
  <c r="L3" i="152"/>
  <c r="M3" i="152"/>
  <c r="N3" i="152"/>
  <c r="O3" i="152"/>
  <c r="P3" i="152"/>
  <c r="Q3" i="152"/>
  <c r="R3" i="152"/>
  <c r="S3" i="152"/>
  <c r="T3" i="152"/>
  <c r="U3" i="152"/>
  <c r="V3" i="152"/>
  <c r="W3" i="152"/>
  <c r="X3" i="152"/>
  <c r="Y3" i="152"/>
  <c r="Z3" i="152"/>
  <c r="AA3" i="152"/>
  <c r="AB3" i="152"/>
  <c r="AC3" i="152"/>
  <c r="AD3" i="152"/>
  <c r="AE3" i="152"/>
  <c r="AF3" i="152"/>
  <c r="AG3" i="152"/>
  <c r="AH3" i="152"/>
  <c r="E7" i="152"/>
  <c r="F7" i="152"/>
  <c r="G7" i="152"/>
  <c r="H7" i="152"/>
  <c r="I7" i="152"/>
  <c r="J7" i="152"/>
  <c r="K7" i="152"/>
  <c r="L7" i="152"/>
  <c r="M7" i="152"/>
  <c r="N7" i="152"/>
  <c r="O7" i="152"/>
  <c r="P7" i="152"/>
  <c r="Q7" i="152"/>
  <c r="R7" i="152"/>
  <c r="S7" i="152"/>
  <c r="T7" i="152"/>
  <c r="U7" i="152"/>
  <c r="V7" i="152"/>
  <c r="W7" i="152"/>
  <c r="X7" i="152"/>
  <c r="Y7" i="152"/>
  <c r="Z7" i="152"/>
  <c r="AA7" i="152"/>
  <c r="AB7" i="152"/>
  <c r="AC7" i="152"/>
  <c r="AD7" i="152"/>
  <c r="AE7" i="152"/>
  <c r="AF7" i="152"/>
  <c r="AG7" i="152"/>
  <c r="AG12" i="105"/>
  <c r="AG10" i="105"/>
  <c r="AG6" i="105"/>
  <c r="C6" i="105"/>
  <c r="D6" i="105"/>
  <c r="E6" i="105"/>
  <c r="F6" i="105"/>
  <c r="G6" i="105"/>
  <c r="H6" i="105"/>
  <c r="I6" i="105"/>
  <c r="J6" i="105"/>
  <c r="K6" i="105"/>
  <c r="L6" i="105"/>
  <c r="M6" i="105"/>
  <c r="N6" i="105"/>
  <c r="O6" i="105"/>
  <c r="P6" i="105"/>
  <c r="Q6" i="105"/>
  <c r="R6" i="105"/>
  <c r="S6" i="105"/>
  <c r="T6" i="105"/>
  <c r="U6" i="105"/>
  <c r="V6" i="105"/>
  <c r="W6" i="105"/>
  <c r="X6" i="105"/>
  <c r="Y6" i="105"/>
  <c r="Z6" i="105"/>
  <c r="AA6" i="105"/>
  <c r="AB6" i="105"/>
  <c r="AC6" i="105"/>
  <c r="AD6" i="105"/>
  <c r="AE6" i="105"/>
  <c r="AF6" i="105"/>
  <c r="C8" i="105"/>
  <c r="D8" i="105"/>
  <c r="E8" i="105"/>
  <c r="F8" i="105"/>
  <c r="G8" i="105"/>
  <c r="H8" i="105"/>
  <c r="I8" i="105"/>
  <c r="J8" i="105"/>
  <c r="K8" i="105"/>
  <c r="L8" i="105"/>
  <c r="M8" i="105"/>
  <c r="N8" i="105"/>
  <c r="O8" i="105"/>
  <c r="P8" i="105"/>
  <c r="Q8" i="105"/>
  <c r="R8" i="105"/>
  <c r="S8" i="105"/>
  <c r="T8" i="105"/>
  <c r="U8" i="105"/>
  <c r="V8" i="105"/>
  <c r="W8" i="105"/>
  <c r="X8" i="105"/>
  <c r="Y8" i="105"/>
  <c r="Z8" i="105"/>
  <c r="AA8" i="105"/>
  <c r="AB8" i="105"/>
  <c r="AC8" i="105"/>
  <c r="AD8" i="105"/>
  <c r="AE8" i="105"/>
  <c r="AF8" i="105"/>
  <c r="C10" i="105"/>
  <c r="D10" i="105"/>
  <c r="E10" i="105"/>
  <c r="F10" i="105"/>
  <c r="G10" i="105"/>
  <c r="H10" i="105"/>
  <c r="I10" i="105"/>
  <c r="J10" i="105"/>
  <c r="K10" i="105"/>
  <c r="L10" i="105"/>
  <c r="M10" i="105"/>
  <c r="N10" i="105"/>
  <c r="O10" i="105"/>
  <c r="P10" i="105"/>
  <c r="Q10" i="105"/>
  <c r="R10" i="105"/>
  <c r="S10" i="105"/>
  <c r="T10" i="105"/>
  <c r="U10" i="105"/>
  <c r="V10" i="105"/>
  <c r="W10" i="105"/>
  <c r="X10" i="105"/>
  <c r="Y10" i="105"/>
  <c r="Z10" i="105"/>
  <c r="AA10" i="105"/>
  <c r="AB10" i="105"/>
  <c r="AC10" i="105"/>
  <c r="AD10" i="105"/>
  <c r="AE10" i="105"/>
  <c r="AF10" i="105"/>
  <c r="C12" i="105"/>
  <c r="D12" i="105"/>
  <c r="E12" i="105"/>
  <c r="F12" i="105"/>
  <c r="G12" i="105"/>
  <c r="H12" i="105"/>
  <c r="I12" i="105"/>
  <c r="J12" i="105"/>
  <c r="K12" i="105"/>
  <c r="L12" i="105"/>
  <c r="M12" i="105"/>
  <c r="N12" i="105"/>
  <c r="O12" i="105"/>
  <c r="P12" i="105"/>
  <c r="Q12" i="105"/>
  <c r="R12" i="105"/>
  <c r="S12" i="105"/>
  <c r="T12" i="105"/>
  <c r="U12" i="105"/>
  <c r="V12" i="105"/>
  <c r="W12" i="105"/>
  <c r="X12" i="105"/>
  <c r="Y12" i="105"/>
  <c r="Z12" i="105"/>
  <c r="AA12" i="105"/>
  <c r="AB12" i="105"/>
  <c r="AC12" i="105"/>
  <c r="AD12" i="105"/>
  <c r="AE12" i="105"/>
  <c r="AF12" i="105"/>
  <c r="B12" i="105"/>
  <c r="B10" i="105"/>
  <c r="B8" i="105"/>
  <c r="B6" i="105"/>
  <c r="AG11" i="105"/>
  <c r="AG9" i="105"/>
  <c r="AG7" i="105"/>
  <c r="AG5" i="105"/>
  <c r="AG12" i="104"/>
  <c r="AG10" i="104"/>
  <c r="AG6" i="104"/>
  <c r="C6" i="104"/>
  <c r="D6" i="104"/>
  <c r="E6" i="104"/>
  <c r="F6" i="104"/>
  <c r="G6" i="104"/>
  <c r="H6" i="104"/>
  <c r="I6" i="104"/>
  <c r="J6" i="104"/>
  <c r="K6" i="104"/>
  <c r="L6" i="104"/>
  <c r="M6" i="104"/>
  <c r="N6" i="104"/>
  <c r="O6" i="104"/>
  <c r="P6" i="104"/>
  <c r="Q6" i="104"/>
  <c r="R6" i="104"/>
  <c r="S6" i="104"/>
  <c r="T6" i="104"/>
  <c r="U6" i="104"/>
  <c r="V6" i="104"/>
  <c r="W6" i="104"/>
  <c r="X6" i="104"/>
  <c r="Y6" i="104"/>
  <c r="Z6" i="104"/>
  <c r="AA6" i="104"/>
  <c r="AB6" i="104"/>
  <c r="AC6" i="104"/>
  <c r="AD6" i="104"/>
  <c r="AE6" i="104"/>
  <c r="AF6" i="104"/>
  <c r="C8" i="104"/>
  <c r="D8" i="104"/>
  <c r="E8" i="104"/>
  <c r="F8" i="104"/>
  <c r="G8" i="104"/>
  <c r="H8" i="104"/>
  <c r="I8" i="104"/>
  <c r="J8" i="104"/>
  <c r="K8" i="104"/>
  <c r="L8" i="104"/>
  <c r="M8" i="104"/>
  <c r="N8" i="104"/>
  <c r="O8" i="104"/>
  <c r="P8" i="104"/>
  <c r="Q8" i="104"/>
  <c r="R8" i="104"/>
  <c r="S8" i="104"/>
  <c r="T8" i="104"/>
  <c r="U8" i="104"/>
  <c r="V8" i="104"/>
  <c r="W8" i="104"/>
  <c r="X8" i="104"/>
  <c r="Y8" i="104"/>
  <c r="Z8" i="104"/>
  <c r="AA8" i="104"/>
  <c r="AB8" i="104"/>
  <c r="AC8" i="104"/>
  <c r="AD8" i="104"/>
  <c r="AE8" i="104"/>
  <c r="AF8" i="104"/>
  <c r="C10" i="104"/>
  <c r="D10" i="104"/>
  <c r="E10" i="104"/>
  <c r="F10" i="104"/>
  <c r="G10" i="104"/>
  <c r="H10" i="104"/>
  <c r="I10" i="104"/>
  <c r="J10" i="104"/>
  <c r="K10" i="104"/>
  <c r="L10" i="104"/>
  <c r="M10" i="104"/>
  <c r="N10" i="104"/>
  <c r="O10" i="104"/>
  <c r="P10" i="104"/>
  <c r="Q10" i="104"/>
  <c r="R10" i="104"/>
  <c r="S10" i="104"/>
  <c r="T10" i="104"/>
  <c r="U10" i="104"/>
  <c r="V10" i="104"/>
  <c r="W10" i="104"/>
  <c r="X10" i="104"/>
  <c r="Y10" i="104"/>
  <c r="Z10" i="104"/>
  <c r="AA10" i="104"/>
  <c r="AB10" i="104"/>
  <c r="AC10" i="104"/>
  <c r="AD10" i="104"/>
  <c r="AE10" i="104"/>
  <c r="AF10" i="104"/>
  <c r="C12" i="104"/>
  <c r="D12" i="104"/>
  <c r="E12" i="104"/>
  <c r="F12" i="104"/>
  <c r="G12" i="104"/>
  <c r="H12" i="104"/>
  <c r="I12" i="104"/>
  <c r="J12" i="104"/>
  <c r="K12" i="104"/>
  <c r="L12" i="104"/>
  <c r="M12" i="104"/>
  <c r="N12" i="104"/>
  <c r="O12" i="104"/>
  <c r="P12" i="104"/>
  <c r="Q12" i="104"/>
  <c r="R12" i="104"/>
  <c r="S12" i="104"/>
  <c r="T12" i="104"/>
  <c r="U12" i="104"/>
  <c r="V12" i="104"/>
  <c r="W12" i="104"/>
  <c r="X12" i="104"/>
  <c r="Y12" i="104"/>
  <c r="Z12" i="104"/>
  <c r="AA12" i="104"/>
  <c r="AB12" i="104"/>
  <c r="AC12" i="104"/>
  <c r="AD12" i="104"/>
  <c r="AE12" i="104"/>
  <c r="AF12" i="104"/>
  <c r="B12" i="104"/>
  <c r="B10" i="104"/>
  <c r="B8" i="104"/>
  <c r="B6" i="104"/>
  <c r="AG11" i="104"/>
  <c r="AG9" i="104"/>
  <c r="AG7" i="104"/>
  <c r="AG5" i="104"/>
  <c r="AG6" i="50"/>
  <c r="AG10" i="50"/>
  <c r="AG12" i="50"/>
  <c r="C6" i="50"/>
  <c r="D6" i="50"/>
  <c r="E6" i="50"/>
  <c r="F6" i="50"/>
  <c r="G6" i="50"/>
  <c r="H6" i="50"/>
  <c r="I6" i="50"/>
  <c r="J6" i="50"/>
  <c r="K6" i="50"/>
  <c r="L6" i="50"/>
  <c r="M6" i="50"/>
  <c r="N6" i="50"/>
  <c r="O6" i="50"/>
  <c r="P6" i="50"/>
  <c r="Q6" i="50"/>
  <c r="R6" i="50"/>
  <c r="S6" i="50"/>
  <c r="T6" i="50"/>
  <c r="U6" i="50"/>
  <c r="V6" i="50"/>
  <c r="W6" i="50"/>
  <c r="X6" i="50"/>
  <c r="Y6" i="50"/>
  <c r="Z6" i="50"/>
  <c r="AA6" i="50"/>
  <c r="AB6" i="50"/>
  <c r="AC6" i="50"/>
  <c r="AD6" i="50"/>
  <c r="AE6" i="50"/>
  <c r="AF6" i="50"/>
  <c r="C8" i="50"/>
  <c r="D8" i="50"/>
  <c r="E8" i="50"/>
  <c r="F8" i="50"/>
  <c r="G8" i="50"/>
  <c r="H8" i="50"/>
  <c r="I8" i="50"/>
  <c r="J8" i="50"/>
  <c r="K8" i="50"/>
  <c r="L8" i="50"/>
  <c r="M8" i="50"/>
  <c r="N8" i="50"/>
  <c r="O8" i="50"/>
  <c r="P8" i="50"/>
  <c r="Q8" i="50"/>
  <c r="R8" i="50"/>
  <c r="S8" i="50"/>
  <c r="T8" i="50"/>
  <c r="U8" i="50"/>
  <c r="V8" i="50"/>
  <c r="W8" i="50"/>
  <c r="X8" i="50"/>
  <c r="Y8" i="50"/>
  <c r="Z8" i="50"/>
  <c r="AA8" i="50"/>
  <c r="AB8" i="50"/>
  <c r="AC8" i="50"/>
  <c r="AD8" i="50"/>
  <c r="AE8" i="50"/>
  <c r="AF8" i="50"/>
  <c r="C10" i="50"/>
  <c r="D10" i="50"/>
  <c r="E10" i="50"/>
  <c r="F10" i="50"/>
  <c r="G10" i="50"/>
  <c r="H10" i="50"/>
  <c r="I10" i="50"/>
  <c r="J10" i="50"/>
  <c r="K10" i="50"/>
  <c r="L10" i="50"/>
  <c r="M10" i="50"/>
  <c r="N10" i="50"/>
  <c r="O10" i="50"/>
  <c r="P10" i="50"/>
  <c r="Q10" i="50"/>
  <c r="R10" i="50"/>
  <c r="S10" i="50"/>
  <c r="T10" i="50"/>
  <c r="U10" i="50"/>
  <c r="V10" i="50"/>
  <c r="W10" i="50"/>
  <c r="X10" i="50"/>
  <c r="Y10" i="50"/>
  <c r="Z10" i="50"/>
  <c r="AA10" i="50"/>
  <c r="AB10" i="50"/>
  <c r="AC10" i="50"/>
  <c r="AD10" i="50"/>
  <c r="AE10" i="50"/>
  <c r="AF10" i="50"/>
  <c r="C12" i="50"/>
  <c r="D12" i="50"/>
  <c r="E12" i="50"/>
  <c r="F12" i="50"/>
  <c r="G12" i="50"/>
  <c r="H12" i="50"/>
  <c r="I12" i="50"/>
  <c r="J12" i="50"/>
  <c r="K12" i="50"/>
  <c r="L12" i="50"/>
  <c r="M12" i="50"/>
  <c r="N12" i="50"/>
  <c r="O12" i="50"/>
  <c r="P12" i="50"/>
  <c r="Q12" i="50"/>
  <c r="R12" i="50"/>
  <c r="S12" i="50"/>
  <c r="T12" i="50"/>
  <c r="U12" i="50"/>
  <c r="V12" i="50"/>
  <c r="W12" i="50"/>
  <c r="X12" i="50"/>
  <c r="Y12" i="50"/>
  <c r="Z12" i="50"/>
  <c r="AA12" i="50"/>
  <c r="AB12" i="50"/>
  <c r="AC12" i="50"/>
  <c r="AD12" i="50"/>
  <c r="AE12" i="50"/>
  <c r="AF12" i="50"/>
  <c r="B12" i="50"/>
  <c r="B10" i="50"/>
  <c r="B8" i="50"/>
  <c r="B6" i="50"/>
  <c r="AG11" i="50"/>
  <c r="AG9" i="50"/>
  <c r="AG7" i="50"/>
  <c r="AG5" i="50"/>
  <c r="AG12" i="49"/>
  <c r="AG10" i="49"/>
  <c r="AG6" i="49"/>
  <c r="C6" i="49"/>
  <c r="D6" i="49"/>
  <c r="E6" i="49"/>
  <c r="F6" i="49"/>
  <c r="G6" i="49"/>
  <c r="H6" i="49"/>
  <c r="I6" i="49"/>
  <c r="J6" i="49"/>
  <c r="K6" i="49"/>
  <c r="L6" i="49"/>
  <c r="M6" i="49"/>
  <c r="N6" i="49"/>
  <c r="O6" i="49"/>
  <c r="P6" i="49"/>
  <c r="Q6" i="49"/>
  <c r="R6" i="49"/>
  <c r="S6" i="49"/>
  <c r="T6" i="49"/>
  <c r="U6" i="49"/>
  <c r="V6" i="49"/>
  <c r="W6" i="49"/>
  <c r="X6" i="49"/>
  <c r="Y6" i="49"/>
  <c r="Z6" i="49"/>
  <c r="AA6" i="49"/>
  <c r="AB6" i="49"/>
  <c r="AC6" i="49"/>
  <c r="AD6" i="49"/>
  <c r="AE6" i="49"/>
  <c r="AF6" i="49"/>
  <c r="C8" i="49"/>
  <c r="D8" i="49"/>
  <c r="E8" i="49"/>
  <c r="F8" i="49"/>
  <c r="G8" i="49"/>
  <c r="H8" i="49"/>
  <c r="I8" i="49"/>
  <c r="J8" i="49"/>
  <c r="K8" i="49"/>
  <c r="L8" i="49"/>
  <c r="M8" i="49"/>
  <c r="N8" i="49"/>
  <c r="O8" i="49"/>
  <c r="P8" i="49"/>
  <c r="Q8" i="49"/>
  <c r="R8" i="49"/>
  <c r="S8" i="49"/>
  <c r="T8" i="49"/>
  <c r="U8" i="49"/>
  <c r="V8" i="49"/>
  <c r="W8" i="49"/>
  <c r="X8" i="49"/>
  <c r="Y8" i="49"/>
  <c r="Z8" i="49"/>
  <c r="AA8" i="49"/>
  <c r="AB8" i="49"/>
  <c r="AC8" i="49"/>
  <c r="AD8" i="49"/>
  <c r="AE8" i="49"/>
  <c r="AF8" i="49"/>
  <c r="C10" i="49"/>
  <c r="D10" i="49"/>
  <c r="E10" i="49"/>
  <c r="F10" i="49"/>
  <c r="G10" i="49"/>
  <c r="H10" i="49"/>
  <c r="I10" i="49"/>
  <c r="J10" i="49"/>
  <c r="K10" i="49"/>
  <c r="L10" i="49"/>
  <c r="M10" i="49"/>
  <c r="N10" i="49"/>
  <c r="O10" i="49"/>
  <c r="P10" i="49"/>
  <c r="Q10" i="49"/>
  <c r="R10" i="49"/>
  <c r="S10" i="49"/>
  <c r="T10" i="49"/>
  <c r="U10" i="49"/>
  <c r="V10" i="49"/>
  <c r="W10" i="49"/>
  <c r="X10" i="49"/>
  <c r="Y10" i="49"/>
  <c r="Z10" i="49"/>
  <c r="AA10" i="49"/>
  <c r="AB10" i="49"/>
  <c r="AC10" i="49"/>
  <c r="AD10" i="49"/>
  <c r="AE10" i="49"/>
  <c r="AF10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R12" i="49"/>
  <c r="S12" i="49"/>
  <c r="T12" i="49"/>
  <c r="U12" i="49"/>
  <c r="V12" i="49"/>
  <c r="W12" i="49"/>
  <c r="X12" i="49"/>
  <c r="Y12" i="49"/>
  <c r="Z12" i="49"/>
  <c r="AA12" i="49"/>
  <c r="AB12" i="49"/>
  <c r="AC12" i="49"/>
  <c r="AD12" i="49"/>
  <c r="AE12" i="49"/>
  <c r="AF12" i="49"/>
  <c r="B12" i="49"/>
  <c r="B10" i="49"/>
  <c r="B8" i="49"/>
  <c r="B6" i="49"/>
  <c r="AG11" i="49"/>
  <c r="AG9" i="49"/>
  <c r="AG7" i="49"/>
  <c r="AG5" i="49"/>
  <c r="AG12" i="91"/>
  <c r="AG10" i="91"/>
  <c r="AG6" i="91"/>
  <c r="C6" i="91"/>
  <c r="D6" i="91"/>
  <c r="E6" i="91"/>
  <c r="F6" i="91"/>
  <c r="G6" i="91"/>
  <c r="H6" i="91"/>
  <c r="I6" i="91"/>
  <c r="J6" i="91"/>
  <c r="K6" i="91"/>
  <c r="L6" i="91"/>
  <c r="M6" i="91"/>
  <c r="N6" i="91"/>
  <c r="O6" i="91"/>
  <c r="P6" i="91"/>
  <c r="Q6" i="91"/>
  <c r="R6" i="91"/>
  <c r="S6" i="91"/>
  <c r="T6" i="91"/>
  <c r="U6" i="91"/>
  <c r="V6" i="91"/>
  <c r="W6" i="91"/>
  <c r="X6" i="91"/>
  <c r="Y6" i="91"/>
  <c r="Z6" i="91"/>
  <c r="AA6" i="91"/>
  <c r="AB6" i="91"/>
  <c r="AC6" i="91"/>
  <c r="AD6" i="91"/>
  <c r="AE6" i="91"/>
  <c r="AF6" i="91"/>
  <c r="C8" i="91"/>
  <c r="D8" i="91"/>
  <c r="E8" i="91"/>
  <c r="F8" i="91"/>
  <c r="G8" i="91"/>
  <c r="H8" i="91"/>
  <c r="I8" i="91"/>
  <c r="J8" i="91"/>
  <c r="K8" i="91"/>
  <c r="L8" i="91"/>
  <c r="M8" i="91"/>
  <c r="N8" i="91"/>
  <c r="O8" i="91"/>
  <c r="P8" i="91"/>
  <c r="Q8" i="91"/>
  <c r="R8" i="91"/>
  <c r="S8" i="91"/>
  <c r="T8" i="91"/>
  <c r="U8" i="91"/>
  <c r="V8" i="91"/>
  <c r="W8" i="91"/>
  <c r="X8" i="91"/>
  <c r="Y8" i="91"/>
  <c r="Z8" i="91"/>
  <c r="AA8" i="91"/>
  <c r="AB8" i="91"/>
  <c r="AC8" i="91"/>
  <c r="AD8" i="91"/>
  <c r="AE8" i="91"/>
  <c r="AF8" i="91"/>
  <c r="C10" i="91"/>
  <c r="D10" i="91"/>
  <c r="E10" i="91"/>
  <c r="F10" i="91"/>
  <c r="G10" i="91"/>
  <c r="H10" i="91"/>
  <c r="I10" i="91"/>
  <c r="J10" i="91"/>
  <c r="K10" i="91"/>
  <c r="L10" i="91"/>
  <c r="M10" i="91"/>
  <c r="N10" i="91"/>
  <c r="O10" i="91"/>
  <c r="P10" i="91"/>
  <c r="Q10" i="91"/>
  <c r="R10" i="91"/>
  <c r="S10" i="91"/>
  <c r="T10" i="91"/>
  <c r="U10" i="91"/>
  <c r="V10" i="91"/>
  <c r="W10" i="91"/>
  <c r="X10" i="91"/>
  <c r="Y10" i="91"/>
  <c r="Z10" i="91"/>
  <c r="AA10" i="91"/>
  <c r="AB10" i="91"/>
  <c r="AC10" i="91"/>
  <c r="AD10" i="91"/>
  <c r="AE10" i="91"/>
  <c r="AF10" i="91"/>
  <c r="C12" i="91"/>
  <c r="D12" i="91"/>
  <c r="E12" i="91"/>
  <c r="F12" i="91"/>
  <c r="G12" i="91"/>
  <c r="H12" i="91"/>
  <c r="I12" i="91"/>
  <c r="J12" i="91"/>
  <c r="K12" i="91"/>
  <c r="L12" i="91"/>
  <c r="M12" i="91"/>
  <c r="N12" i="91"/>
  <c r="O12" i="91"/>
  <c r="P12" i="91"/>
  <c r="Q12" i="91"/>
  <c r="R12" i="91"/>
  <c r="S12" i="91"/>
  <c r="T12" i="91"/>
  <c r="U12" i="91"/>
  <c r="V12" i="91"/>
  <c r="W12" i="91"/>
  <c r="X12" i="91"/>
  <c r="Y12" i="91"/>
  <c r="Z12" i="91"/>
  <c r="AA12" i="91"/>
  <c r="AB12" i="91"/>
  <c r="AC12" i="91"/>
  <c r="AD12" i="91"/>
  <c r="AE12" i="91"/>
  <c r="AF12" i="91"/>
  <c r="B12" i="91"/>
  <c r="B10" i="91"/>
  <c r="B8" i="91"/>
  <c r="B6" i="91"/>
  <c r="AG11" i="91"/>
  <c r="AG9" i="91"/>
  <c r="AG7" i="91"/>
  <c r="AG5" i="91"/>
  <c r="AG12" i="31"/>
  <c r="AG10" i="31"/>
  <c r="AG6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AD8" i="31"/>
  <c r="AE8" i="31"/>
  <c r="AF8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B12" i="31"/>
  <c r="B10" i="31"/>
  <c r="B8" i="31"/>
  <c r="B6" i="31"/>
  <c r="AG11" i="31"/>
  <c r="AG9" i="31"/>
  <c r="AG7" i="31"/>
  <c r="AG5" i="31"/>
  <c r="AG12" i="60"/>
  <c r="AG10" i="60"/>
  <c r="AG6" i="60"/>
  <c r="C6" i="60"/>
  <c r="D6" i="60"/>
  <c r="E6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C8" i="60"/>
  <c r="D8" i="60"/>
  <c r="E8" i="60"/>
  <c r="F8" i="60"/>
  <c r="G8" i="60"/>
  <c r="H8" i="60"/>
  <c r="I8" i="60"/>
  <c r="J8" i="60"/>
  <c r="K8" i="60"/>
  <c r="L8" i="60"/>
  <c r="M8" i="60"/>
  <c r="N8" i="60"/>
  <c r="O8" i="60"/>
  <c r="P8" i="60"/>
  <c r="Q8" i="60"/>
  <c r="R8" i="60"/>
  <c r="S8" i="60"/>
  <c r="T8" i="60"/>
  <c r="U8" i="60"/>
  <c r="V8" i="60"/>
  <c r="W8" i="60"/>
  <c r="X8" i="60"/>
  <c r="Y8" i="60"/>
  <c r="Z8" i="60"/>
  <c r="AA8" i="60"/>
  <c r="AB8" i="60"/>
  <c r="AC8" i="60"/>
  <c r="AD8" i="60"/>
  <c r="AE8" i="60"/>
  <c r="AF8" i="60"/>
  <c r="C10" i="60"/>
  <c r="D10" i="60"/>
  <c r="E10" i="60"/>
  <c r="F10" i="60"/>
  <c r="G10" i="60"/>
  <c r="H10" i="60"/>
  <c r="I10" i="60"/>
  <c r="J10" i="60"/>
  <c r="K10" i="60"/>
  <c r="L10" i="60"/>
  <c r="M10" i="60"/>
  <c r="N10" i="60"/>
  <c r="O10" i="60"/>
  <c r="P10" i="60"/>
  <c r="Q10" i="60"/>
  <c r="R10" i="60"/>
  <c r="S10" i="60"/>
  <c r="T10" i="60"/>
  <c r="U10" i="60"/>
  <c r="V10" i="60"/>
  <c r="W10" i="60"/>
  <c r="X10" i="60"/>
  <c r="Y10" i="60"/>
  <c r="Z10" i="60"/>
  <c r="AA10" i="60"/>
  <c r="AB10" i="60"/>
  <c r="AC10" i="60"/>
  <c r="AD10" i="60"/>
  <c r="AE10" i="60"/>
  <c r="AF10" i="60"/>
  <c r="C12" i="60"/>
  <c r="D12" i="60"/>
  <c r="E12" i="60"/>
  <c r="F12" i="60"/>
  <c r="G12" i="60"/>
  <c r="H12" i="60"/>
  <c r="I12" i="60"/>
  <c r="J12" i="60"/>
  <c r="K12" i="60"/>
  <c r="L12" i="60"/>
  <c r="M12" i="60"/>
  <c r="N12" i="60"/>
  <c r="O12" i="60"/>
  <c r="P12" i="60"/>
  <c r="Q12" i="60"/>
  <c r="R12" i="60"/>
  <c r="S12" i="60"/>
  <c r="T12" i="60"/>
  <c r="U12" i="60"/>
  <c r="V12" i="60"/>
  <c r="W12" i="60"/>
  <c r="X12" i="60"/>
  <c r="Y12" i="60"/>
  <c r="Z12" i="60"/>
  <c r="AA12" i="60"/>
  <c r="AB12" i="60"/>
  <c r="AC12" i="60"/>
  <c r="AD12" i="60"/>
  <c r="AE12" i="60"/>
  <c r="AF12" i="60"/>
  <c r="B12" i="60"/>
  <c r="B10" i="60"/>
  <c r="B8" i="60"/>
  <c r="B6" i="60"/>
  <c r="AG11" i="60"/>
  <c r="AG9" i="60"/>
  <c r="AG7" i="60"/>
  <c r="AG5" i="60"/>
  <c r="AG12" i="58"/>
  <c r="AG10" i="58"/>
  <c r="AG6" i="58"/>
  <c r="C5" i="58"/>
  <c r="D5" i="58"/>
  <c r="E5" i="58"/>
  <c r="F5" i="58"/>
  <c r="G5" i="58"/>
  <c r="H5" i="58"/>
  <c r="I5" i="58"/>
  <c r="J5" i="58"/>
  <c r="K5" i="58"/>
  <c r="L5" i="58"/>
  <c r="M5" i="58"/>
  <c r="N5" i="58"/>
  <c r="O5" i="58"/>
  <c r="P5" i="58"/>
  <c r="Q5" i="58"/>
  <c r="R5" i="58"/>
  <c r="S5" i="58"/>
  <c r="T5" i="58"/>
  <c r="U5" i="58"/>
  <c r="V5" i="58"/>
  <c r="W5" i="58"/>
  <c r="X5" i="58"/>
  <c r="Y5" i="58"/>
  <c r="Z5" i="58"/>
  <c r="AA5" i="58"/>
  <c r="AB5" i="58"/>
  <c r="AC5" i="58"/>
  <c r="AD5" i="58"/>
  <c r="AE5" i="58"/>
  <c r="AF5" i="58"/>
  <c r="C7" i="58"/>
  <c r="D7" i="58"/>
  <c r="E7" i="58"/>
  <c r="F7" i="58"/>
  <c r="G7" i="58"/>
  <c r="H7" i="58"/>
  <c r="I7" i="58"/>
  <c r="J7" i="58"/>
  <c r="K7" i="58"/>
  <c r="L7" i="58"/>
  <c r="M7" i="58"/>
  <c r="N7" i="58"/>
  <c r="O7" i="58"/>
  <c r="P7" i="58"/>
  <c r="Q7" i="58"/>
  <c r="R7" i="58"/>
  <c r="S7" i="58"/>
  <c r="T7" i="58"/>
  <c r="U7" i="58"/>
  <c r="V7" i="58"/>
  <c r="W7" i="58"/>
  <c r="X7" i="58"/>
  <c r="Y7" i="58"/>
  <c r="Z7" i="58"/>
  <c r="AA7" i="58"/>
  <c r="AB7" i="58"/>
  <c r="AC7" i="58"/>
  <c r="AD7" i="58"/>
  <c r="AE7" i="58"/>
  <c r="AF7" i="58"/>
  <c r="C9" i="58"/>
  <c r="D9" i="58"/>
  <c r="E9" i="58"/>
  <c r="F9" i="58"/>
  <c r="G9" i="58"/>
  <c r="H9" i="58"/>
  <c r="I9" i="58"/>
  <c r="J9" i="58"/>
  <c r="K9" i="58"/>
  <c r="L9" i="58"/>
  <c r="M9" i="58"/>
  <c r="N9" i="58"/>
  <c r="O9" i="58"/>
  <c r="P9" i="58"/>
  <c r="Q9" i="58"/>
  <c r="R9" i="58"/>
  <c r="S9" i="58"/>
  <c r="T9" i="58"/>
  <c r="U9" i="58"/>
  <c r="V9" i="58"/>
  <c r="W9" i="58"/>
  <c r="X9" i="58"/>
  <c r="Y9" i="58"/>
  <c r="Z9" i="58"/>
  <c r="AA9" i="58"/>
  <c r="AB9" i="58"/>
  <c r="AC9" i="58"/>
  <c r="AD9" i="58"/>
  <c r="AE9" i="58"/>
  <c r="AF9" i="58"/>
  <c r="C11" i="58"/>
  <c r="D11" i="58"/>
  <c r="E11" i="58"/>
  <c r="F11" i="58"/>
  <c r="G11" i="58"/>
  <c r="H11" i="58"/>
  <c r="I11" i="58"/>
  <c r="J11" i="58"/>
  <c r="K11" i="58"/>
  <c r="L11" i="58"/>
  <c r="M11" i="58"/>
  <c r="N11" i="58"/>
  <c r="O11" i="58"/>
  <c r="P11" i="58"/>
  <c r="Q11" i="58"/>
  <c r="R11" i="58"/>
  <c r="S11" i="58"/>
  <c r="T11" i="58"/>
  <c r="U11" i="58"/>
  <c r="V11" i="58"/>
  <c r="W11" i="58"/>
  <c r="X11" i="58"/>
  <c r="Y11" i="58"/>
  <c r="Z11" i="58"/>
  <c r="AA11" i="58"/>
  <c r="AB11" i="58"/>
  <c r="AC11" i="58"/>
  <c r="AD11" i="58"/>
  <c r="AE11" i="58"/>
  <c r="AF11" i="58"/>
  <c r="B11" i="58"/>
  <c r="B9" i="58"/>
  <c r="B7" i="58"/>
  <c r="B5" i="58"/>
  <c r="AG11" i="58"/>
  <c r="AG9" i="58"/>
  <c r="AG7" i="58"/>
  <c r="AG5" i="58"/>
  <c r="AG12" i="43"/>
  <c r="AG10" i="43"/>
  <c r="AG6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Z5" i="43"/>
  <c r="AA5" i="43"/>
  <c r="AB5" i="43"/>
  <c r="AC5" i="43"/>
  <c r="AD5" i="43"/>
  <c r="AE5" i="43"/>
  <c r="AF5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Z7" i="43"/>
  <c r="AA7" i="43"/>
  <c r="AB7" i="43"/>
  <c r="AC7" i="43"/>
  <c r="AD7" i="43"/>
  <c r="AE7" i="43"/>
  <c r="AF7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Z9" i="43"/>
  <c r="AA9" i="43"/>
  <c r="AB9" i="43"/>
  <c r="AC9" i="43"/>
  <c r="AD9" i="43"/>
  <c r="AE9" i="43"/>
  <c r="AF9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Z11" i="43"/>
  <c r="AA11" i="43"/>
  <c r="AB11" i="43"/>
  <c r="AC11" i="43"/>
  <c r="AD11" i="43"/>
  <c r="AE11" i="43"/>
  <c r="AF11" i="43"/>
  <c r="B11" i="43"/>
  <c r="B9" i="43"/>
  <c r="B7" i="43"/>
  <c r="B5" i="43"/>
  <c r="AG11" i="43"/>
  <c r="AG9" i="43"/>
  <c r="AG7" i="43"/>
  <c r="AG5" i="43"/>
  <c r="AG12" i="55"/>
  <c r="AG10" i="55"/>
  <c r="AG6" i="55"/>
  <c r="C5" i="55"/>
  <c r="D5" i="55"/>
  <c r="E5" i="55"/>
  <c r="F5" i="55"/>
  <c r="G5" i="55"/>
  <c r="H5" i="55"/>
  <c r="I5" i="55"/>
  <c r="J5" i="55"/>
  <c r="K5" i="55"/>
  <c r="L5" i="55"/>
  <c r="M5" i="55"/>
  <c r="N5" i="55"/>
  <c r="O5" i="55"/>
  <c r="P5" i="55"/>
  <c r="Q5" i="55"/>
  <c r="R5" i="55"/>
  <c r="S5" i="55"/>
  <c r="T5" i="55"/>
  <c r="U5" i="55"/>
  <c r="V5" i="55"/>
  <c r="W5" i="55"/>
  <c r="X5" i="55"/>
  <c r="Y5" i="55"/>
  <c r="Z5" i="55"/>
  <c r="AA5" i="55"/>
  <c r="AB5" i="55"/>
  <c r="AC5" i="55"/>
  <c r="AD5" i="55"/>
  <c r="AE5" i="55"/>
  <c r="AF5" i="55"/>
  <c r="C7" i="55"/>
  <c r="D7" i="55"/>
  <c r="E7" i="55"/>
  <c r="F7" i="55"/>
  <c r="G7" i="55"/>
  <c r="H7" i="55"/>
  <c r="I7" i="55"/>
  <c r="J7" i="55"/>
  <c r="K7" i="55"/>
  <c r="L7" i="55"/>
  <c r="M7" i="55"/>
  <c r="N7" i="55"/>
  <c r="O7" i="55"/>
  <c r="P7" i="55"/>
  <c r="Q7" i="55"/>
  <c r="R7" i="55"/>
  <c r="S7" i="55"/>
  <c r="T7" i="55"/>
  <c r="U7" i="55"/>
  <c r="V7" i="55"/>
  <c r="W7" i="55"/>
  <c r="X7" i="55"/>
  <c r="Y7" i="55"/>
  <c r="Z7" i="55"/>
  <c r="AA7" i="55"/>
  <c r="AB7" i="55"/>
  <c r="AC7" i="55"/>
  <c r="AD7" i="55"/>
  <c r="AE7" i="55"/>
  <c r="AF7" i="55"/>
  <c r="C9" i="55"/>
  <c r="D9" i="55"/>
  <c r="E9" i="55"/>
  <c r="F9" i="55"/>
  <c r="G9" i="55"/>
  <c r="H9" i="55"/>
  <c r="I9" i="55"/>
  <c r="J9" i="55"/>
  <c r="K9" i="55"/>
  <c r="L9" i="55"/>
  <c r="M9" i="55"/>
  <c r="N9" i="55"/>
  <c r="O9" i="55"/>
  <c r="P9" i="55"/>
  <c r="Q9" i="55"/>
  <c r="R9" i="55"/>
  <c r="S9" i="55"/>
  <c r="T9" i="55"/>
  <c r="U9" i="55"/>
  <c r="V9" i="55"/>
  <c r="W9" i="55"/>
  <c r="X9" i="55"/>
  <c r="Y9" i="55"/>
  <c r="Z9" i="55"/>
  <c r="AA9" i="55"/>
  <c r="AB9" i="55"/>
  <c r="AC9" i="55"/>
  <c r="AD9" i="55"/>
  <c r="AE9" i="55"/>
  <c r="AF9" i="55"/>
  <c r="C11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B11" i="55"/>
  <c r="B9" i="55"/>
  <c r="B7" i="55"/>
  <c r="B5" i="55"/>
  <c r="AG11" i="55"/>
  <c r="AG9" i="55"/>
  <c r="AG7" i="55"/>
  <c r="AG5" i="55"/>
  <c r="L20" i="58" l="1"/>
  <c r="L21" i="43"/>
  <c r="L20" i="43"/>
  <c r="L21" i="31"/>
  <c r="L21" i="105"/>
  <c r="L24" i="55"/>
  <c r="D22" i="60"/>
  <c r="D22" i="50"/>
  <c r="L21" i="104"/>
  <c r="D21" i="43"/>
  <c r="D21" i="58"/>
  <c r="L20" i="49"/>
  <c r="D21" i="91"/>
  <c r="L20" i="104"/>
  <c r="L20" i="60"/>
  <c r="D21" i="105"/>
  <c r="D20" i="105"/>
  <c r="D22" i="105"/>
  <c r="L22" i="105"/>
  <c r="L23" i="105"/>
  <c r="L20" i="105"/>
  <c r="L24" i="105"/>
  <c r="D21" i="104"/>
  <c r="D22" i="104"/>
  <c r="L22" i="104"/>
  <c r="L23" i="104"/>
  <c r="D20" i="104"/>
  <c r="L24" i="104"/>
  <c r="L21" i="50"/>
  <c r="D21" i="50"/>
  <c r="L22" i="50"/>
  <c r="L23" i="50"/>
  <c r="D20" i="50"/>
  <c r="L20" i="50"/>
  <c r="L24" i="50"/>
  <c r="L21" i="49"/>
  <c r="D21" i="49"/>
  <c r="D22" i="49"/>
  <c r="L22" i="49"/>
  <c r="L23" i="49"/>
  <c r="D20" i="49"/>
  <c r="L24" i="49"/>
  <c r="L21" i="91"/>
  <c r="D22" i="91"/>
  <c r="L22" i="91"/>
  <c r="L23" i="91"/>
  <c r="D20" i="91"/>
  <c r="L20" i="91"/>
  <c r="L24" i="91"/>
  <c r="D21" i="31"/>
  <c r="L20" i="31"/>
  <c r="L22" i="31"/>
  <c r="D22" i="31"/>
  <c r="L23" i="31"/>
  <c r="D20" i="31"/>
  <c r="L24" i="31"/>
  <c r="L21" i="60"/>
  <c r="D21" i="60"/>
  <c r="L22" i="60"/>
  <c r="L23" i="60"/>
  <c r="D20" i="60"/>
  <c r="L24" i="60"/>
  <c r="L21" i="58"/>
  <c r="D22" i="58"/>
  <c r="L22" i="58"/>
  <c r="L23" i="58"/>
  <c r="D20" i="58"/>
  <c r="L24" i="58"/>
  <c r="D22" i="43"/>
  <c r="L22" i="43"/>
  <c r="L23" i="43"/>
  <c r="D20" i="43"/>
  <c r="L24" i="43"/>
  <c r="D21" i="55"/>
  <c r="L21" i="55"/>
  <c r="D22" i="55"/>
  <c r="L22" i="55"/>
  <c r="L23" i="55"/>
  <c r="D20" i="55"/>
  <c r="L20" i="55"/>
  <c r="S12" i="156"/>
  <c r="T12" i="156" s="1"/>
  <c r="U12" i="156" s="1"/>
  <c r="V12" i="156" s="1"/>
  <c r="W12" i="156" s="1"/>
  <c r="X12" i="156" s="1"/>
  <c r="Y12" i="156" s="1"/>
  <c r="Z12" i="156" s="1"/>
  <c r="AA12" i="156" s="1"/>
  <c r="AB12" i="156" s="1"/>
  <c r="AC12" i="156" s="1"/>
  <c r="AD12" i="156" s="1"/>
  <c r="AE12" i="156" s="1"/>
  <c r="AF12" i="156" s="1"/>
  <c r="AG12" i="156" s="1"/>
  <c r="AI13" i="156"/>
  <c r="AJ13" i="156"/>
  <c r="AI14" i="156"/>
  <c r="AJ14" i="156"/>
  <c r="AI15" i="156"/>
  <c r="AJ15" i="156"/>
  <c r="AI16" i="156"/>
  <c r="AJ16" i="156"/>
  <c r="AI17" i="156"/>
  <c r="AJ17" i="156"/>
  <c r="AI18" i="156"/>
  <c r="AJ18" i="156"/>
  <c r="AI19" i="156"/>
  <c r="AJ19" i="156"/>
  <c r="AI20" i="156"/>
  <c r="AJ20" i="156"/>
  <c r="AI21" i="156"/>
  <c r="AJ21" i="156"/>
  <c r="AI22" i="156"/>
  <c r="AJ22" i="156"/>
  <c r="AI23" i="156"/>
  <c r="AJ23" i="156"/>
  <c r="AI24" i="156"/>
  <c r="AJ24" i="156"/>
  <c r="AI25" i="156"/>
  <c r="AJ25" i="156"/>
  <c r="AI26" i="156"/>
  <c r="AJ26" i="156"/>
  <c r="AI27" i="156"/>
  <c r="AJ27" i="156"/>
  <c r="AI28" i="156"/>
  <c r="AJ28" i="156"/>
  <c r="AI29" i="156"/>
  <c r="AJ29" i="156"/>
  <c r="AI30" i="156"/>
  <c r="AJ30" i="156"/>
  <c r="AI31" i="156"/>
  <c r="AJ31" i="156"/>
  <c r="AI32" i="156"/>
  <c r="AJ32" i="156"/>
  <c r="AI33" i="156"/>
  <c r="AJ33" i="156"/>
  <c r="AI34" i="156"/>
  <c r="AJ34" i="156"/>
  <c r="AI35" i="156"/>
  <c r="AJ35" i="156"/>
  <c r="AI36" i="156"/>
  <c r="AJ36" i="156"/>
  <c r="AI37" i="156"/>
  <c r="AJ37" i="156"/>
  <c r="AI38" i="156"/>
  <c r="AJ38" i="156"/>
  <c r="AI39" i="156"/>
  <c r="AJ39" i="156"/>
  <c r="AI40" i="156"/>
  <c r="AJ40" i="156"/>
  <c r="AI41" i="156"/>
  <c r="AJ41" i="156"/>
  <c r="AI42" i="156"/>
  <c r="AJ42" i="156"/>
  <c r="AI43" i="156"/>
  <c r="AJ43" i="156"/>
  <c r="AI44" i="156"/>
  <c r="AJ44" i="156"/>
  <c r="AI45" i="156"/>
  <c r="AJ45" i="156"/>
  <c r="AI46" i="156"/>
  <c r="AJ46" i="156"/>
  <c r="AI47" i="156"/>
  <c r="AJ47" i="156"/>
  <c r="AI48" i="156"/>
  <c r="AJ48" i="156"/>
  <c r="AI49" i="156"/>
  <c r="AJ49" i="156"/>
  <c r="AI50" i="156"/>
  <c r="AJ50" i="156"/>
  <c r="AI51" i="156"/>
  <c r="AJ51" i="156"/>
  <c r="AI52" i="156"/>
  <c r="AJ52" i="156"/>
  <c r="AI53" i="156"/>
  <c r="AJ53" i="156"/>
  <c r="AI54" i="156"/>
  <c r="AJ54" i="156"/>
  <c r="AI55" i="156"/>
  <c r="AJ55" i="156"/>
  <c r="AI56" i="156"/>
  <c r="AJ56" i="156"/>
  <c r="AI57" i="156"/>
  <c r="AJ57" i="156"/>
  <c r="AI58" i="156"/>
  <c r="AJ58" i="156"/>
  <c r="AI59" i="156"/>
  <c r="AJ59" i="156"/>
  <c r="AI60" i="156"/>
  <c r="AJ60" i="156"/>
  <c r="AI61" i="156"/>
  <c r="AJ61" i="156"/>
  <c r="AI62" i="156"/>
  <c r="AJ62" i="156"/>
  <c r="AI63" i="156"/>
  <c r="AJ63" i="156"/>
  <c r="AI64" i="156"/>
  <c r="AJ64" i="156"/>
  <c r="AI65" i="156"/>
  <c r="AJ65" i="156"/>
  <c r="AI66" i="156"/>
  <c r="AJ66" i="156"/>
  <c r="AI67" i="156"/>
  <c r="AJ67" i="156"/>
  <c r="AI68" i="156"/>
  <c r="AJ68" i="156"/>
  <c r="AI69" i="156"/>
  <c r="AJ69" i="156"/>
  <c r="AI70" i="156"/>
  <c r="AJ70" i="156"/>
  <c r="AI71" i="156"/>
  <c r="AJ71" i="156"/>
  <c r="AI72" i="156"/>
  <c r="AJ72" i="156"/>
  <c r="AI73" i="156"/>
  <c r="AJ73" i="156"/>
  <c r="AI74" i="156"/>
  <c r="AJ74" i="156"/>
  <c r="AI75" i="156"/>
  <c r="AJ75" i="156"/>
  <c r="AI76" i="156"/>
  <c r="AJ76" i="156"/>
  <c r="AI77" i="156"/>
  <c r="AJ77" i="156"/>
  <c r="AI78" i="156"/>
  <c r="AJ78" i="156"/>
  <c r="AI79" i="156"/>
  <c r="AJ79" i="156"/>
  <c r="AI80" i="156"/>
  <c r="AJ80" i="156"/>
  <c r="AI81" i="156"/>
  <c r="AJ81" i="156"/>
  <c r="AI82" i="156"/>
  <c r="AJ82" i="156"/>
  <c r="AI83" i="156"/>
  <c r="AJ83" i="156"/>
  <c r="AI84" i="156"/>
  <c r="AJ84" i="156"/>
  <c r="AI85" i="156"/>
  <c r="AJ85" i="156"/>
  <c r="AI86" i="156"/>
  <c r="AJ86" i="156"/>
  <c r="AI87" i="156"/>
  <c r="AJ87" i="156"/>
  <c r="AI88" i="156"/>
  <c r="AJ88" i="156"/>
  <c r="AI89" i="156"/>
  <c r="AJ89" i="156"/>
  <c r="AI90" i="156"/>
  <c r="AJ90" i="156"/>
  <c r="AI91" i="156"/>
  <c r="AJ91" i="156"/>
  <c r="AI92" i="156"/>
  <c r="AJ92" i="156"/>
  <c r="AI93" i="156"/>
  <c r="AJ93" i="156"/>
  <c r="AI94" i="156"/>
  <c r="AJ94" i="156"/>
  <c r="AI95" i="156"/>
  <c r="AJ95" i="156"/>
  <c r="AI96" i="156"/>
  <c r="AJ96" i="156"/>
  <c r="AK14" i="156"/>
  <c r="AL14" i="156"/>
  <c r="AM14" i="156"/>
  <c r="AN14" i="156"/>
  <c r="AO14" i="156"/>
  <c r="AP14" i="156"/>
  <c r="AQ14" i="156"/>
  <c r="AR14" i="156"/>
  <c r="AS14" i="156"/>
  <c r="AT14" i="156"/>
  <c r="AU14" i="156"/>
  <c r="AV14" i="156"/>
  <c r="AW14" i="156"/>
  <c r="AX14" i="156"/>
  <c r="AY14" i="156"/>
  <c r="AZ14" i="156"/>
  <c r="BF14" i="156"/>
  <c r="BG14" i="156" s="1"/>
  <c r="BJ14" i="156"/>
  <c r="BK14" i="156"/>
  <c r="BL14" i="156"/>
  <c r="BM14" i="156"/>
  <c r="BN14" i="156"/>
  <c r="BO14" i="156"/>
  <c r="BP14" i="156"/>
  <c r="BR14" i="156"/>
  <c r="BS14" i="156"/>
  <c r="BT14" i="156"/>
  <c r="BV14" i="156"/>
  <c r="BW14" i="156" s="1"/>
  <c r="BZ14" i="156"/>
  <c r="CA14" i="156"/>
  <c r="CB14" i="156"/>
  <c r="CC14" i="156"/>
  <c r="CD14" i="156"/>
  <c r="CE14" i="156"/>
  <c r="CF14" i="156"/>
  <c r="AK15" i="156"/>
  <c r="AL15" i="156"/>
  <c r="AM15" i="156"/>
  <c r="AN15" i="156"/>
  <c r="AO15" i="156"/>
  <c r="AP15" i="156"/>
  <c r="AQ15" i="156"/>
  <c r="AR15" i="156"/>
  <c r="AS15" i="156"/>
  <c r="AT15" i="156"/>
  <c r="AU15" i="156"/>
  <c r="AV15" i="156"/>
  <c r="AW15" i="156"/>
  <c r="AX15" i="156"/>
  <c r="AY15" i="156"/>
  <c r="AZ15" i="156"/>
  <c r="BF15" i="156"/>
  <c r="BG15" i="156" s="1"/>
  <c r="BJ15" i="156"/>
  <c r="BK15" i="156"/>
  <c r="BL15" i="156"/>
  <c r="BM15" i="156"/>
  <c r="BN15" i="156"/>
  <c r="BO15" i="156"/>
  <c r="BP15" i="156"/>
  <c r="BR15" i="156"/>
  <c r="BS15" i="156"/>
  <c r="BT15" i="156"/>
  <c r="BV15" i="156"/>
  <c r="BW15" i="156" s="1"/>
  <c r="BZ15" i="156"/>
  <c r="CA15" i="156"/>
  <c r="CB15" i="156"/>
  <c r="CC15" i="156"/>
  <c r="CD15" i="156"/>
  <c r="CE15" i="156"/>
  <c r="CF15" i="156"/>
  <c r="AK16" i="156"/>
  <c r="AL16" i="156"/>
  <c r="AM16" i="156"/>
  <c r="AN16" i="156"/>
  <c r="AO16" i="156"/>
  <c r="AP16" i="156"/>
  <c r="AQ16" i="156"/>
  <c r="AR16" i="156"/>
  <c r="AS16" i="156"/>
  <c r="AT16" i="156"/>
  <c r="AU16" i="156"/>
  <c r="AV16" i="156"/>
  <c r="AW16" i="156"/>
  <c r="AX16" i="156"/>
  <c r="AY16" i="156"/>
  <c r="AZ16" i="156"/>
  <c r="BF16" i="156"/>
  <c r="BG16" i="156" s="1"/>
  <c r="BJ16" i="156"/>
  <c r="BK16" i="156"/>
  <c r="BL16" i="156"/>
  <c r="BM16" i="156"/>
  <c r="BN16" i="156"/>
  <c r="BO16" i="156"/>
  <c r="BP16" i="156"/>
  <c r="BR16" i="156"/>
  <c r="BS16" i="156"/>
  <c r="BT16" i="156"/>
  <c r="BV16" i="156"/>
  <c r="BW16" i="156" s="1"/>
  <c r="BZ16" i="156"/>
  <c r="CA16" i="156"/>
  <c r="CB16" i="156"/>
  <c r="CC16" i="156"/>
  <c r="CD16" i="156"/>
  <c r="CE16" i="156"/>
  <c r="CF16" i="156"/>
  <c r="AK17" i="156"/>
  <c r="AL17" i="156"/>
  <c r="AM17" i="156"/>
  <c r="AN17" i="156"/>
  <c r="AO17" i="156"/>
  <c r="AP17" i="156"/>
  <c r="AQ17" i="156"/>
  <c r="AR17" i="156"/>
  <c r="AS17" i="156"/>
  <c r="AT17" i="156"/>
  <c r="AU17" i="156"/>
  <c r="AV17" i="156"/>
  <c r="AW17" i="156"/>
  <c r="AX17" i="156"/>
  <c r="AY17" i="156"/>
  <c r="AZ17" i="156"/>
  <c r="BF17" i="156"/>
  <c r="BG17" i="156" s="1"/>
  <c r="BJ17" i="156"/>
  <c r="BK17" i="156"/>
  <c r="BL17" i="156"/>
  <c r="BM17" i="156"/>
  <c r="BN17" i="156"/>
  <c r="BO17" i="156"/>
  <c r="BP17" i="156"/>
  <c r="BR17" i="156"/>
  <c r="BS17" i="156"/>
  <c r="BT17" i="156"/>
  <c r="BV17" i="156"/>
  <c r="BW17" i="156" s="1"/>
  <c r="BZ17" i="156"/>
  <c r="CA17" i="156"/>
  <c r="CB17" i="156"/>
  <c r="CC17" i="156"/>
  <c r="CD17" i="156"/>
  <c r="CE17" i="156"/>
  <c r="CF17" i="156"/>
  <c r="AK18" i="156"/>
  <c r="AL18" i="156"/>
  <c r="AM18" i="156"/>
  <c r="AN18" i="156"/>
  <c r="AO18" i="156"/>
  <c r="AP18" i="156"/>
  <c r="AQ18" i="156"/>
  <c r="AR18" i="156"/>
  <c r="AS18" i="156"/>
  <c r="AT18" i="156"/>
  <c r="AU18" i="156"/>
  <c r="AV18" i="156"/>
  <c r="AW18" i="156"/>
  <c r="AX18" i="156"/>
  <c r="AY18" i="156"/>
  <c r="AZ18" i="156"/>
  <c r="BF18" i="156"/>
  <c r="BG18" i="156" s="1"/>
  <c r="BJ18" i="156"/>
  <c r="BK18" i="156"/>
  <c r="BL18" i="156"/>
  <c r="BM18" i="156"/>
  <c r="BN18" i="156"/>
  <c r="BO18" i="156"/>
  <c r="BP18" i="156"/>
  <c r="BR18" i="156"/>
  <c r="BS18" i="156"/>
  <c r="BT18" i="156"/>
  <c r="BV18" i="156"/>
  <c r="BW18" i="156" s="1"/>
  <c r="BZ18" i="156"/>
  <c r="CA18" i="156"/>
  <c r="CB18" i="156"/>
  <c r="CC18" i="156"/>
  <c r="CD18" i="156"/>
  <c r="CE18" i="156"/>
  <c r="CF18" i="156"/>
  <c r="AK19" i="156"/>
  <c r="AL19" i="156"/>
  <c r="AM19" i="156"/>
  <c r="AN19" i="156"/>
  <c r="AO19" i="156"/>
  <c r="AP19" i="156"/>
  <c r="AQ19" i="156"/>
  <c r="AR19" i="156"/>
  <c r="AS19" i="156"/>
  <c r="AT19" i="156"/>
  <c r="AU19" i="156"/>
  <c r="AV19" i="156"/>
  <c r="AW19" i="156"/>
  <c r="AX19" i="156"/>
  <c r="AY19" i="156"/>
  <c r="AZ19" i="156"/>
  <c r="BF19" i="156"/>
  <c r="BG19" i="156" s="1"/>
  <c r="BJ19" i="156"/>
  <c r="BK19" i="156"/>
  <c r="BL19" i="156"/>
  <c r="BM19" i="156"/>
  <c r="BN19" i="156"/>
  <c r="BO19" i="156"/>
  <c r="BP19" i="156"/>
  <c r="BR19" i="156"/>
  <c r="BS19" i="156"/>
  <c r="BT19" i="156"/>
  <c r="BV19" i="156"/>
  <c r="BW19" i="156"/>
  <c r="BZ19" i="156"/>
  <c r="CA19" i="156"/>
  <c r="CB19" i="156"/>
  <c r="CC19" i="156"/>
  <c r="CD19" i="156"/>
  <c r="CE19" i="156"/>
  <c r="CF19" i="156"/>
  <c r="AK20" i="156"/>
  <c r="AL20" i="156"/>
  <c r="AM20" i="156"/>
  <c r="AN20" i="156"/>
  <c r="AO20" i="156"/>
  <c r="AP20" i="156"/>
  <c r="AQ20" i="156"/>
  <c r="AR20" i="156"/>
  <c r="AS20" i="156"/>
  <c r="AT20" i="156"/>
  <c r="AU20" i="156"/>
  <c r="AV20" i="156"/>
  <c r="AW20" i="156"/>
  <c r="AX20" i="156"/>
  <c r="AY20" i="156"/>
  <c r="AZ20" i="156"/>
  <c r="BF20" i="156"/>
  <c r="BG20" i="156" s="1"/>
  <c r="BJ20" i="156"/>
  <c r="BK20" i="156"/>
  <c r="BL20" i="156"/>
  <c r="BM20" i="156"/>
  <c r="BN20" i="156"/>
  <c r="BO20" i="156"/>
  <c r="BP20" i="156"/>
  <c r="BR20" i="156"/>
  <c r="BS20" i="156"/>
  <c r="BT20" i="156"/>
  <c r="BV20" i="156"/>
  <c r="BW20" i="156" s="1"/>
  <c r="BZ20" i="156"/>
  <c r="CA20" i="156"/>
  <c r="CB20" i="156"/>
  <c r="CC20" i="156"/>
  <c r="CD20" i="156"/>
  <c r="CE20" i="156"/>
  <c r="CF20" i="156"/>
  <c r="AK21" i="156"/>
  <c r="AL21" i="156"/>
  <c r="AM21" i="156"/>
  <c r="AN21" i="156"/>
  <c r="AO21" i="156"/>
  <c r="AP21" i="156"/>
  <c r="AQ21" i="156"/>
  <c r="AR21" i="156"/>
  <c r="AS21" i="156"/>
  <c r="AT21" i="156"/>
  <c r="AU21" i="156"/>
  <c r="AV21" i="156"/>
  <c r="AW21" i="156"/>
  <c r="AX21" i="156"/>
  <c r="AY21" i="156"/>
  <c r="AZ21" i="156"/>
  <c r="BF21" i="156"/>
  <c r="BG21" i="156"/>
  <c r="BJ21" i="156"/>
  <c r="BK21" i="156"/>
  <c r="BL21" i="156"/>
  <c r="BM21" i="156"/>
  <c r="BN21" i="156"/>
  <c r="BO21" i="156"/>
  <c r="BP21" i="156"/>
  <c r="BR21" i="156"/>
  <c r="BS21" i="156"/>
  <c r="BT21" i="156"/>
  <c r="BV21" i="156"/>
  <c r="BW21" i="156" s="1"/>
  <c r="BX21" i="156" s="1"/>
  <c r="BZ21" i="156"/>
  <c r="CA21" i="156"/>
  <c r="CB21" i="156"/>
  <c r="CC21" i="156"/>
  <c r="CD21" i="156"/>
  <c r="CE21" i="156"/>
  <c r="CF21" i="156"/>
  <c r="AK22" i="156"/>
  <c r="AL22" i="156"/>
  <c r="AM22" i="156"/>
  <c r="AN22" i="156"/>
  <c r="AO22" i="156"/>
  <c r="AP22" i="156"/>
  <c r="AQ22" i="156"/>
  <c r="AR22" i="156"/>
  <c r="AS22" i="156"/>
  <c r="AT22" i="156"/>
  <c r="AU22" i="156"/>
  <c r="AV22" i="156"/>
  <c r="AW22" i="156"/>
  <c r="AX22" i="156"/>
  <c r="AY22" i="156"/>
  <c r="AZ22" i="156"/>
  <c r="BF22" i="156"/>
  <c r="BG22" i="156" s="1"/>
  <c r="BJ22" i="156"/>
  <c r="BK22" i="156"/>
  <c r="BL22" i="156"/>
  <c r="BM22" i="156"/>
  <c r="BN22" i="156"/>
  <c r="BO22" i="156"/>
  <c r="BP22" i="156"/>
  <c r="BR22" i="156"/>
  <c r="BS22" i="156"/>
  <c r="BT22" i="156"/>
  <c r="BV22" i="156"/>
  <c r="BW22" i="156" s="1"/>
  <c r="BZ22" i="156"/>
  <c r="CA22" i="156"/>
  <c r="CB22" i="156"/>
  <c r="CC22" i="156"/>
  <c r="CD22" i="156"/>
  <c r="CE22" i="156"/>
  <c r="CF22" i="156"/>
  <c r="AK23" i="156"/>
  <c r="AL23" i="156"/>
  <c r="AM23" i="156"/>
  <c r="AN23" i="156"/>
  <c r="AO23" i="156"/>
  <c r="AP23" i="156"/>
  <c r="AQ23" i="156"/>
  <c r="AR23" i="156"/>
  <c r="AS23" i="156"/>
  <c r="AT23" i="156"/>
  <c r="AU23" i="156"/>
  <c r="AV23" i="156"/>
  <c r="AW23" i="156"/>
  <c r="AX23" i="156"/>
  <c r="AY23" i="156"/>
  <c r="AZ23" i="156"/>
  <c r="BF23" i="156"/>
  <c r="BG23" i="156" s="1"/>
  <c r="BJ23" i="156"/>
  <c r="BK23" i="156"/>
  <c r="BL23" i="156"/>
  <c r="BM23" i="156"/>
  <c r="BN23" i="156"/>
  <c r="BO23" i="156"/>
  <c r="BP23" i="156"/>
  <c r="BR23" i="156"/>
  <c r="BS23" i="156"/>
  <c r="BT23" i="156"/>
  <c r="BV23" i="156"/>
  <c r="BW23" i="156" s="1"/>
  <c r="BZ23" i="156"/>
  <c r="CA23" i="156"/>
  <c r="CB23" i="156"/>
  <c r="CC23" i="156"/>
  <c r="CD23" i="156"/>
  <c r="CE23" i="156"/>
  <c r="CF23" i="156"/>
  <c r="AK24" i="156"/>
  <c r="AL24" i="156"/>
  <c r="AM24" i="156"/>
  <c r="AN24" i="156"/>
  <c r="AO24" i="156"/>
  <c r="AP24" i="156"/>
  <c r="AQ24" i="156"/>
  <c r="AR24" i="156"/>
  <c r="AS24" i="156"/>
  <c r="AT24" i="156"/>
  <c r="AU24" i="156"/>
  <c r="AV24" i="156"/>
  <c r="AW24" i="156"/>
  <c r="AX24" i="156"/>
  <c r="AY24" i="156"/>
  <c r="AZ24" i="156"/>
  <c r="BF24" i="156"/>
  <c r="BG24" i="156" s="1"/>
  <c r="BJ24" i="156"/>
  <c r="BK24" i="156"/>
  <c r="BL24" i="156"/>
  <c r="BM24" i="156"/>
  <c r="BN24" i="156"/>
  <c r="BO24" i="156"/>
  <c r="BP24" i="156"/>
  <c r="BR24" i="156"/>
  <c r="BS24" i="156"/>
  <c r="BT24" i="156"/>
  <c r="BV24" i="156"/>
  <c r="BW24" i="156" s="1"/>
  <c r="BZ24" i="156"/>
  <c r="CA24" i="156"/>
  <c r="CB24" i="156"/>
  <c r="CC24" i="156"/>
  <c r="CD24" i="156"/>
  <c r="CE24" i="156"/>
  <c r="CF24" i="156"/>
  <c r="AK25" i="156"/>
  <c r="AL25" i="156"/>
  <c r="AM25" i="156"/>
  <c r="AN25" i="156"/>
  <c r="AO25" i="156"/>
  <c r="AP25" i="156"/>
  <c r="AQ25" i="156"/>
  <c r="AR25" i="156"/>
  <c r="AS25" i="156"/>
  <c r="AT25" i="156"/>
  <c r="AU25" i="156"/>
  <c r="AV25" i="156"/>
  <c r="AW25" i="156"/>
  <c r="AX25" i="156"/>
  <c r="AY25" i="156"/>
  <c r="AZ25" i="156"/>
  <c r="BF25" i="156"/>
  <c r="BG25" i="156" s="1"/>
  <c r="BJ25" i="156"/>
  <c r="BK25" i="156"/>
  <c r="BL25" i="156"/>
  <c r="BM25" i="156"/>
  <c r="BN25" i="156"/>
  <c r="BO25" i="156"/>
  <c r="BP25" i="156"/>
  <c r="BR25" i="156"/>
  <c r="BS25" i="156"/>
  <c r="BT25" i="156"/>
  <c r="BV25" i="156"/>
  <c r="BW25" i="156" s="1"/>
  <c r="BZ25" i="156"/>
  <c r="CA25" i="156"/>
  <c r="CB25" i="156"/>
  <c r="CC25" i="156"/>
  <c r="CD25" i="156"/>
  <c r="CE25" i="156"/>
  <c r="CF25" i="156"/>
  <c r="AK26" i="156"/>
  <c r="AL26" i="156"/>
  <c r="AM26" i="156"/>
  <c r="AN26" i="156"/>
  <c r="AO26" i="156"/>
  <c r="AP26" i="156"/>
  <c r="AQ26" i="156"/>
  <c r="AR26" i="156"/>
  <c r="AS26" i="156"/>
  <c r="AT26" i="156"/>
  <c r="AU26" i="156"/>
  <c r="AV26" i="156"/>
  <c r="AW26" i="156"/>
  <c r="AX26" i="156"/>
  <c r="AY26" i="156"/>
  <c r="AZ26" i="156"/>
  <c r="BF26" i="156"/>
  <c r="BG26" i="156" s="1"/>
  <c r="BJ26" i="156"/>
  <c r="BK26" i="156"/>
  <c r="BL26" i="156"/>
  <c r="BM26" i="156"/>
  <c r="BQ26" i="156" s="1"/>
  <c r="BN26" i="156"/>
  <c r="BO26" i="156"/>
  <c r="BP26" i="156"/>
  <c r="BR26" i="156"/>
  <c r="BS26" i="156"/>
  <c r="BT26" i="156"/>
  <c r="BV26" i="156"/>
  <c r="BW26" i="156" s="1"/>
  <c r="BZ26" i="156"/>
  <c r="CA26" i="156"/>
  <c r="CB26" i="156"/>
  <c r="CC26" i="156"/>
  <c r="CD26" i="156"/>
  <c r="CE26" i="156"/>
  <c r="CF26" i="156"/>
  <c r="AK27" i="156"/>
  <c r="AL27" i="156"/>
  <c r="AM27" i="156"/>
  <c r="AN27" i="156"/>
  <c r="AO27" i="156"/>
  <c r="AP27" i="156"/>
  <c r="AQ27" i="156"/>
  <c r="AR27" i="156"/>
  <c r="AS27" i="156"/>
  <c r="AT27" i="156"/>
  <c r="AU27" i="156"/>
  <c r="AV27" i="156"/>
  <c r="AW27" i="156"/>
  <c r="AX27" i="156"/>
  <c r="AY27" i="156"/>
  <c r="AZ27" i="156"/>
  <c r="BF27" i="156"/>
  <c r="BG27" i="156" s="1"/>
  <c r="BJ27" i="156"/>
  <c r="BK27" i="156"/>
  <c r="BL27" i="156"/>
  <c r="BM27" i="156"/>
  <c r="BN27" i="156"/>
  <c r="BO27" i="156"/>
  <c r="BP27" i="156"/>
  <c r="BR27" i="156"/>
  <c r="BS27" i="156"/>
  <c r="BT27" i="156"/>
  <c r="BV27" i="156"/>
  <c r="BW27" i="156" s="1"/>
  <c r="BZ27" i="156"/>
  <c r="CA27" i="156"/>
  <c r="CB27" i="156"/>
  <c r="CC27" i="156"/>
  <c r="CD27" i="156"/>
  <c r="CE27" i="156"/>
  <c r="CF27" i="156"/>
  <c r="AK28" i="156"/>
  <c r="AL28" i="156"/>
  <c r="AM28" i="156"/>
  <c r="AN28" i="156"/>
  <c r="AO28" i="156"/>
  <c r="AP28" i="156"/>
  <c r="AQ28" i="156"/>
  <c r="AR28" i="156"/>
  <c r="AS28" i="156"/>
  <c r="AT28" i="156"/>
  <c r="AU28" i="156"/>
  <c r="AV28" i="156"/>
  <c r="AW28" i="156"/>
  <c r="AX28" i="156"/>
  <c r="AY28" i="156"/>
  <c r="AZ28" i="156"/>
  <c r="BF28" i="156"/>
  <c r="BG28" i="156" s="1"/>
  <c r="BJ28" i="156"/>
  <c r="BK28" i="156"/>
  <c r="BL28" i="156"/>
  <c r="BM28" i="156"/>
  <c r="BN28" i="156"/>
  <c r="BO28" i="156"/>
  <c r="BP28" i="156"/>
  <c r="BR28" i="156"/>
  <c r="BS28" i="156"/>
  <c r="BT28" i="156"/>
  <c r="BV28" i="156"/>
  <c r="BW28" i="156" s="1"/>
  <c r="BZ28" i="156"/>
  <c r="CA28" i="156"/>
  <c r="CB28" i="156"/>
  <c r="CC28" i="156"/>
  <c r="CD28" i="156"/>
  <c r="CE28" i="156"/>
  <c r="CF28" i="156"/>
  <c r="AK29" i="156"/>
  <c r="AL29" i="156"/>
  <c r="AM29" i="156"/>
  <c r="AN29" i="156"/>
  <c r="AO29" i="156"/>
  <c r="AP29" i="156"/>
  <c r="AQ29" i="156"/>
  <c r="AR29" i="156"/>
  <c r="AS29" i="156"/>
  <c r="AT29" i="156"/>
  <c r="AU29" i="156"/>
  <c r="AV29" i="156"/>
  <c r="AW29" i="156"/>
  <c r="AX29" i="156"/>
  <c r="AY29" i="156"/>
  <c r="AZ29" i="156"/>
  <c r="BF29" i="156"/>
  <c r="BG29" i="156" s="1"/>
  <c r="BJ29" i="156"/>
  <c r="BK29" i="156"/>
  <c r="BL29" i="156"/>
  <c r="BM29" i="156"/>
  <c r="BN29" i="156"/>
  <c r="BO29" i="156"/>
  <c r="BP29" i="156"/>
  <c r="BR29" i="156"/>
  <c r="BS29" i="156"/>
  <c r="BT29" i="156"/>
  <c r="BV29" i="156"/>
  <c r="BW29" i="156" s="1"/>
  <c r="BZ29" i="156"/>
  <c r="CA29" i="156"/>
  <c r="CB29" i="156"/>
  <c r="CC29" i="156"/>
  <c r="CD29" i="156"/>
  <c r="CE29" i="156"/>
  <c r="CF29" i="156"/>
  <c r="AK30" i="156"/>
  <c r="AL30" i="156"/>
  <c r="AM30" i="156"/>
  <c r="AN30" i="156"/>
  <c r="AO30" i="156"/>
  <c r="AP30" i="156"/>
  <c r="AQ30" i="156"/>
  <c r="AR30" i="156"/>
  <c r="AS30" i="156"/>
  <c r="AT30" i="156"/>
  <c r="AU30" i="156"/>
  <c r="AV30" i="156"/>
  <c r="AW30" i="156"/>
  <c r="AX30" i="156"/>
  <c r="AY30" i="156"/>
  <c r="AZ30" i="156"/>
  <c r="BF30" i="156"/>
  <c r="BJ30" i="156"/>
  <c r="BK30" i="156"/>
  <c r="BL30" i="156"/>
  <c r="BM30" i="156"/>
  <c r="BN30" i="156"/>
  <c r="BO30" i="156"/>
  <c r="BP30" i="156"/>
  <c r="BR30" i="156"/>
  <c r="BS30" i="156"/>
  <c r="BT30" i="156"/>
  <c r="BV30" i="156"/>
  <c r="BZ30" i="156"/>
  <c r="CA30" i="156"/>
  <c r="CB30" i="156"/>
  <c r="CC30" i="156"/>
  <c r="CD30" i="156"/>
  <c r="CE30" i="156"/>
  <c r="CF30" i="156"/>
  <c r="AK31" i="156"/>
  <c r="AL31" i="156"/>
  <c r="AM31" i="156"/>
  <c r="AN31" i="156"/>
  <c r="AO31" i="156"/>
  <c r="AP31" i="156"/>
  <c r="AQ31" i="156"/>
  <c r="AR31" i="156"/>
  <c r="AS31" i="156"/>
  <c r="AT31" i="156"/>
  <c r="AU31" i="156"/>
  <c r="AV31" i="156"/>
  <c r="AW31" i="156"/>
  <c r="AX31" i="156"/>
  <c r="AY31" i="156"/>
  <c r="AZ31" i="156"/>
  <c r="BF31" i="156"/>
  <c r="BG31" i="156" s="1"/>
  <c r="BJ31" i="156"/>
  <c r="BK31" i="156"/>
  <c r="BL31" i="156"/>
  <c r="BM31" i="156"/>
  <c r="BN31" i="156"/>
  <c r="BO31" i="156"/>
  <c r="BP31" i="156"/>
  <c r="BR31" i="156"/>
  <c r="BS31" i="156"/>
  <c r="BT31" i="156"/>
  <c r="BV31" i="156"/>
  <c r="BW31" i="156" s="1"/>
  <c r="BZ31" i="156"/>
  <c r="CA31" i="156"/>
  <c r="CB31" i="156"/>
  <c r="CC31" i="156"/>
  <c r="CD31" i="156"/>
  <c r="CE31" i="156"/>
  <c r="CF31" i="156"/>
  <c r="AK32" i="156"/>
  <c r="AL32" i="156"/>
  <c r="AM32" i="156"/>
  <c r="AN32" i="156"/>
  <c r="AO32" i="156"/>
  <c r="AP32" i="156"/>
  <c r="AQ32" i="156"/>
  <c r="AR32" i="156"/>
  <c r="AS32" i="156"/>
  <c r="AT32" i="156"/>
  <c r="AU32" i="156"/>
  <c r="AV32" i="156"/>
  <c r="AW32" i="156"/>
  <c r="AX32" i="156"/>
  <c r="AY32" i="156"/>
  <c r="AZ32" i="156"/>
  <c r="BF32" i="156"/>
  <c r="BG32" i="156" s="1"/>
  <c r="BJ32" i="156"/>
  <c r="BK32" i="156"/>
  <c r="BL32" i="156"/>
  <c r="BM32" i="156"/>
  <c r="BN32" i="156"/>
  <c r="BO32" i="156"/>
  <c r="BP32" i="156"/>
  <c r="BR32" i="156"/>
  <c r="BS32" i="156"/>
  <c r="BT32" i="156"/>
  <c r="BV32" i="156"/>
  <c r="BW32" i="156" s="1"/>
  <c r="BZ32" i="156"/>
  <c r="CA32" i="156"/>
  <c r="CB32" i="156"/>
  <c r="CC32" i="156"/>
  <c r="CD32" i="156"/>
  <c r="CE32" i="156"/>
  <c r="CF32" i="156"/>
  <c r="AK33" i="156"/>
  <c r="AL33" i="156"/>
  <c r="AM33" i="156"/>
  <c r="AN33" i="156"/>
  <c r="AO33" i="156"/>
  <c r="AP33" i="156"/>
  <c r="AQ33" i="156"/>
  <c r="AR33" i="156"/>
  <c r="AS33" i="156"/>
  <c r="AT33" i="156"/>
  <c r="AU33" i="156"/>
  <c r="AV33" i="156"/>
  <c r="AW33" i="156"/>
  <c r="AX33" i="156"/>
  <c r="AY33" i="156"/>
  <c r="AZ33" i="156"/>
  <c r="BF33" i="156"/>
  <c r="BG33" i="156" s="1"/>
  <c r="BJ33" i="156"/>
  <c r="BK33" i="156"/>
  <c r="BL33" i="156"/>
  <c r="BM33" i="156"/>
  <c r="BN33" i="156"/>
  <c r="BO33" i="156"/>
  <c r="BP33" i="156"/>
  <c r="BR33" i="156"/>
  <c r="BS33" i="156"/>
  <c r="BT33" i="156"/>
  <c r="BV33" i="156"/>
  <c r="BW33" i="156" s="1"/>
  <c r="BZ33" i="156"/>
  <c r="CA33" i="156"/>
  <c r="CB33" i="156"/>
  <c r="CC33" i="156"/>
  <c r="CD33" i="156"/>
  <c r="CE33" i="156"/>
  <c r="CF33" i="156"/>
  <c r="AK34" i="156"/>
  <c r="AL34" i="156"/>
  <c r="AM34" i="156"/>
  <c r="AN34" i="156"/>
  <c r="AO34" i="156"/>
  <c r="AP34" i="156"/>
  <c r="AQ34" i="156"/>
  <c r="AR34" i="156"/>
  <c r="AS34" i="156"/>
  <c r="AT34" i="156"/>
  <c r="AU34" i="156"/>
  <c r="AV34" i="156"/>
  <c r="AW34" i="156"/>
  <c r="AX34" i="156"/>
  <c r="AY34" i="156"/>
  <c r="AZ34" i="156"/>
  <c r="BF34" i="156"/>
  <c r="BJ34" i="156"/>
  <c r="BK34" i="156"/>
  <c r="BL34" i="156"/>
  <c r="BM34" i="156"/>
  <c r="BN34" i="156"/>
  <c r="BO34" i="156"/>
  <c r="BP34" i="156"/>
  <c r="BR34" i="156"/>
  <c r="BS34" i="156"/>
  <c r="BT34" i="156"/>
  <c r="BV34" i="156"/>
  <c r="BZ34" i="156"/>
  <c r="CA34" i="156"/>
  <c r="CB34" i="156"/>
  <c r="CC34" i="156"/>
  <c r="CD34" i="156"/>
  <c r="CE34" i="156"/>
  <c r="CF34" i="156"/>
  <c r="AK35" i="156"/>
  <c r="AL35" i="156"/>
  <c r="AM35" i="156"/>
  <c r="AN35" i="156"/>
  <c r="AO35" i="156"/>
  <c r="AP35" i="156"/>
  <c r="AQ35" i="156"/>
  <c r="AR35" i="156"/>
  <c r="AS35" i="156"/>
  <c r="AT35" i="156"/>
  <c r="AU35" i="156"/>
  <c r="AV35" i="156"/>
  <c r="AW35" i="156"/>
  <c r="AX35" i="156"/>
  <c r="AY35" i="156"/>
  <c r="AZ35" i="156"/>
  <c r="BF35" i="156"/>
  <c r="BG35" i="156" s="1"/>
  <c r="BJ35" i="156"/>
  <c r="BK35" i="156"/>
  <c r="BL35" i="156"/>
  <c r="BM35" i="156"/>
  <c r="BN35" i="156"/>
  <c r="BO35" i="156"/>
  <c r="BP35" i="156"/>
  <c r="BR35" i="156"/>
  <c r="BS35" i="156"/>
  <c r="BT35" i="156"/>
  <c r="BV35" i="156"/>
  <c r="BW35" i="156" s="1"/>
  <c r="BZ35" i="156"/>
  <c r="CA35" i="156"/>
  <c r="CB35" i="156"/>
  <c r="CC35" i="156"/>
  <c r="CD35" i="156"/>
  <c r="CE35" i="156"/>
  <c r="CF35" i="156"/>
  <c r="AK36" i="156"/>
  <c r="AL36" i="156"/>
  <c r="AM36" i="156"/>
  <c r="AN36" i="156"/>
  <c r="AO36" i="156"/>
  <c r="AP36" i="156"/>
  <c r="AQ36" i="156"/>
  <c r="AR36" i="156"/>
  <c r="AS36" i="156"/>
  <c r="AT36" i="156"/>
  <c r="AU36" i="156"/>
  <c r="AV36" i="156"/>
  <c r="AW36" i="156"/>
  <c r="AX36" i="156"/>
  <c r="AY36" i="156"/>
  <c r="AZ36" i="156"/>
  <c r="BF36" i="156"/>
  <c r="BG36" i="156" s="1"/>
  <c r="BJ36" i="156"/>
  <c r="BK36" i="156"/>
  <c r="BL36" i="156"/>
  <c r="BM36" i="156"/>
  <c r="BN36" i="156"/>
  <c r="BO36" i="156"/>
  <c r="BP36" i="156"/>
  <c r="BR36" i="156"/>
  <c r="BS36" i="156"/>
  <c r="BT36" i="156"/>
  <c r="BV36" i="156"/>
  <c r="BW36" i="156" s="1"/>
  <c r="BZ36" i="156"/>
  <c r="CA36" i="156"/>
  <c r="CB36" i="156"/>
  <c r="CC36" i="156"/>
  <c r="CD36" i="156"/>
  <c r="CE36" i="156"/>
  <c r="CF36" i="156"/>
  <c r="AK37" i="156"/>
  <c r="AL37" i="156"/>
  <c r="AM37" i="156"/>
  <c r="AN37" i="156"/>
  <c r="AO37" i="156"/>
  <c r="AP37" i="156"/>
  <c r="AQ37" i="156"/>
  <c r="AR37" i="156"/>
  <c r="AS37" i="156"/>
  <c r="AT37" i="156"/>
  <c r="AU37" i="156"/>
  <c r="AV37" i="156"/>
  <c r="AW37" i="156"/>
  <c r="AX37" i="156"/>
  <c r="AY37" i="156"/>
  <c r="AZ37" i="156"/>
  <c r="BF37" i="156"/>
  <c r="BG37" i="156" s="1"/>
  <c r="BJ37" i="156"/>
  <c r="BK37" i="156"/>
  <c r="BL37" i="156"/>
  <c r="BM37" i="156"/>
  <c r="BN37" i="156"/>
  <c r="BO37" i="156"/>
  <c r="BP37" i="156"/>
  <c r="BR37" i="156"/>
  <c r="BS37" i="156"/>
  <c r="BT37" i="156"/>
  <c r="BV37" i="156"/>
  <c r="BW37" i="156" s="1"/>
  <c r="BZ37" i="156"/>
  <c r="CA37" i="156"/>
  <c r="CB37" i="156"/>
  <c r="CC37" i="156"/>
  <c r="CD37" i="156"/>
  <c r="CE37" i="156"/>
  <c r="CF37" i="156"/>
  <c r="AK38" i="156"/>
  <c r="AL38" i="156"/>
  <c r="AM38" i="156"/>
  <c r="AN38" i="156"/>
  <c r="AO38" i="156"/>
  <c r="AP38" i="156"/>
  <c r="AQ38" i="156"/>
  <c r="AR38" i="156"/>
  <c r="AS38" i="156"/>
  <c r="AT38" i="156"/>
  <c r="AU38" i="156"/>
  <c r="AV38" i="156"/>
  <c r="AW38" i="156"/>
  <c r="AX38" i="156"/>
  <c r="AY38" i="156"/>
  <c r="AZ38" i="156"/>
  <c r="BF38" i="156"/>
  <c r="BG38" i="156" s="1"/>
  <c r="BJ38" i="156"/>
  <c r="BK38" i="156"/>
  <c r="BL38" i="156"/>
  <c r="BM38" i="156"/>
  <c r="BN38" i="156"/>
  <c r="BO38" i="156"/>
  <c r="BP38" i="156"/>
  <c r="BR38" i="156"/>
  <c r="BS38" i="156"/>
  <c r="BT38" i="156"/>
  <c r="BV38" i="156"/>
  <c r="BW38" i="156" s="1"/>
  <c r="BZ38" i="156"/>
  <c r="CA38" i="156"/>
  <c r="CB38" i="156"/>
  <c r="CC38" i="156"/>
  <c r="CD38" i="156"/>
  <c r="CE38" i="156"/>
  <c r="CF38" i="156"/>
  <c r="AK39" i="156"/>
  <c r="AL39" i="156"/>
  <c r="AM39" i="156"/>
  <c r="AN39" i="156"/>
  <c r="AO39" i="156"/>
  <c r="AP39" i="156"/>
  <c r="AQ39" i="156"/>
  <c r="AR39" i="156"/>
  <c r="AS39" i="156"/>
  <c r="AT39" i="156"/>
  <c r="AU39" i="156"/>
  <c r="AV39" i="156"/>
  <c r="AW39" i="156"/>
  <c r="AX39" i="156"/>
  <c r="AY39" i="156"/>
  <c r="AZ39" i="156"/>
  <c r="BF39" i="156"/>
  <c r="BG39" i="156" s="1"/>
  <c r="BJ39" i="156"/>
  <c r="BK39" i="156"/>
  <c r="BL39" i="156"/>
  <c r="BM39" i="156"/>
  <c r="BN39" i="156"/>
  <c r="BO39" i="156"/>
  <c r="BP39" i="156"/>
  <c r="BR39" i="156"/>
  <c r="BS39" i="156"/>
  <c r="BT39" i="156"/>
  <c r="BV39" i="156"/>
  <c r="BW39" i="156" s="1"/>
  <c r="BZ39" i="156"/>
  <c r="CA39" i="156"/>
  <c r="CB39" i="156"/>
  <c r="CC39" i="156"/>
  <c r="CD39" i="156"/>
  <c r="CE39" i="156"/>
  <c r="CF39" i="156"/>
  <c r="AK40" i="156"/>
  <c r="AL40" i="156"/>
  <c r="AM40" i="156"/>
  <c r="AN40" i="156"/>
  <c r="AO40" i="156"/>
  <c r="AP40" i="156"/>
  <c r="AQ40" i="156"/>
  <c r="AR40" i="156"/>
  <c r="AS40" i="156"/>
  <c r="AT40" i="156"/>
  <c r="AU40" i="156"/>
  <c r="AV40" i="156"/>
  <c r="AW40" i="156"/>
  <c r="AX40" i="156"/>
  <c r="AY40" i="156"/>
  <c r="AZ40" i="156"/>
  <c r="BF40" i="156"/>
  <c r="BG40" i="156" s="1"/>
  <c r="BJ40" i="156"/>
  <c r="BK40" i="156"/>
  <c r="BL40" i="156"/>
  <c r="BM40" i="156"/>
  <c r="BN40" i="156"/>
  <c r="BO40" i="156"/>
  <c r="BP40" i="156"/>
  <c r="BR40" i="156"/>
  <c r="BS40" i="156"/>
  <c r="BT40" i="156"/>
  <c r="BV40" i="156"/>
  <c r="BW40" i="156" s="1"/>
  <c r="BZ40" i="156"/>
  <c r="CA40" i="156"/>
  <c r="CB40" i="156"/>
  <c r="CC40" i="156"/>
  <c r="CD40" i="156"/>
  <c r="CE40" i="156"/>
  <c r="CF40" i="156"/>
  <c r="AK41" i="156"/>
  <c r="AL41" i="156"/>
  <c r="AM41" i="156"/>
  <c r="AN41" i="156"/>
  <c r="AO41" i="156"/>
  <c r="AP41" i="156"/>
  <c r="AQ41" i="156"/>
  <c r="AR41" i="156"/>
  <c r="AS41" i="156"/>
  <c r="AT41" i="156"/>
  <c r="AU41" i="156"/>
  <c r="AV41" i="156"/>
  <c r="AW41" i="156"/>
  <c r="AX41" i="156"/>
  <c r="AY41" i="156"/>
  <c r="AZ41" i="156"/>
  <c r="BF41" i="156"/>
  <c r="BG41" i="156" s="1"/>
  <c r="BJ41" i="156"/>
  <c r="BK41" i="156"/>
  <c r="BL41" i="156"/>
  <c r="BM41" i="156"/>
  <c r="BN41" i="156"/>
  <c r="BO41" i="156"/>
  <c r="BP41" i="156"/>
  <c r="BR41" i="156"/>
  <c r="BS41" i="156"/>
  <c r="BT41" i="156"/>
  <c r="BV41" i="156"/>
  <c r="BW41" i="156" s="1"/>
  <c r="BZ41" i="156"/>
  <c r="CA41" i="156"/>
  <c r="CB41" i="156"/>
  <c r="CC41" i="156"/>
  <c r="CD41" i="156"/>
  <c r="CE41" i="156"/>
  <c r="CF41" i="156"/>
  <c r="AK42" i="156"/>
  <c r="AL42" i="156"/>
  <c r="AM42" i="156"/>
  <c r="AN42" i="156"/>
  <c r="AO42" i="156"/>
  <c r="AP42" i="156"/>
  <c r="AQ42" i="156"/>
  <c r="AR42" i="156"/>
  <c r="AS42" i="156"/>
  <c r="AT42" i="156"/>
  <c r="AU42" i="156"/>
  <c r="AV42" i="156"/>
  <c r="AW42" i="156"/>
  <c r="AX42" i="156"/>
  <c r="AY42" i="156"/>
  <c r="AZ42" i="156"/>
  <c r="BF42" i="156"/>
  <c r="BG42" i="156" s="1"/>
  <c r="BJ42" i="156"/>
  <c r="BK42" i="156"/>
  <c r="BL42" i="156"/>
  <c r="BM42" i="156"/>
  <c r="BN42" i="156"/>
  <c r="BO42" i="156"/>
  <c r="BP42" i="156"/>
  <c r="BR42" i="156"/>
  <c r="BS42" i="156"/>
  <c r="BT42" i="156"/>
  <c r="BV42" i="156"/>
  <c r="BW42" i="156" s="1"/>
  <c r="BZ42" i="156"/>
  <c r="CA42" i="156"/>
  <c r="CB42" i="156"/>
  <c r="CC42" i="156"/>
  <c r="CD42" i="156"/>
  <c r="CE42" i="156"/>
  <c r="CF42" i="156"/>
  <c r="AK43" i="156"/>
  <c r="AL43" i="156"/>
  <c r="AM43" i="156"/>
  <c r="AN43" i="156"/>
  <c r="AO43" i="156"/>
  <c r="AP43" i="156"/>
  <c r="AQ43" i="156"/>
  <c r="AR43" i="156"/>
  <c r="AS43" i="156"/>
  <c r="AT43" i="156"/>
  <c r="AU43" i="156"/>
  <c r="AV43" i="156"/>
  <c r="AW43" i="156"/>
  <c r="AX43" i="156"/>
  <c r="AY43" i="156"/>
  <c r="AZ43" i="156"/>
  <c r="BF43" i="156"/>
  <c r="BG43" i="156" s="1"/>
  <c r="BJ43" i="156"/>
  <c r="BK43" i="156"/>
  <c r="BL43" i="156"/>
  <c r="BM43" i="156"/>
  <c r="BN43" i="156"/>
  <c r="BO43" i="156"/>
  <c r="BP43" i="156"/>
  <c r="BR43" i="156"/>
  <c r="BS43" i="156"/>
  <c r="BT43" i="156"/>
  <c r="BV43" i="156"/>
  <c r="BW43" i="156" s="1"/>
  <c r="BZ43" i="156"/>
  <c r="CA43" i="156"/>
  <c r="CB43" i="156"/>
  <c r="CC43" i="156"/>
  <c r="CD43" i="156"/>
  <c r="CE43" i="156"/>
  <c r="CF43" i="156"/>
  <c r="AK44" i="156"/>
  <c r="AL44" i="156"/>
  <c r="AM44" i="156"/>
  <c r="AN44" i="156"/>
  <c r="AO44" i="156"/>
  <c r="AP44" i="156"/>
  <c r="AQ44" i="156"/>
  <c r="AR44" i="156"/>
  <c r="AS44" i="156"/>
  <c r="AT44" i="156"/>
  <c r="AU44" i="156"/>
  <c r="AV44" i="156"/>
  <c r="AW44" i="156"/>
  <c r="AX44" i="156"/>
  <c r="AY44" i="156"/>
  <c r="AZ44" i="156"/>
  <c r="BF44" i="156"/>
  <c r="BG44" i="156" s="1"/>
  <c r="BJ44" i="156"/>
  <c r="BK44" i="156"/>
  <c r="BL44" i="156"/>
  <c r="BM44" i="156"/>
  <c r="BN44" i="156"/>
  <c r="BO44" i="156"/>
  <c r="BP44" i="156"/>
  <c r="BR44" i="156"/>
  <c r="BS44" i="156"/>
  <c r="BT44" i="156"/>
  <c r="BV44" i="156"/>
  <c r="BW44" i="156"/>
  <c r="BZ44" i="156"/>
  <c r="CA44" i="156"/>
  <c r="CB44" i="156"/>
  <c r="CC44" i="156"/>
  <c r="CD44" i="156"/>
  <c r="CE44" i="156"/>
  <c r="CF44" i="156"/>
  <c r="AK45" i="156"/>
  <c r="AL45" i="156"/>
  <c r="AM45" i="156"/>
  <c r="AN45" i="156"/>
  <c r="AO45" i="156"/>
  <c r="AP45" i="156"/>
  <c r="AQ45" i="156"/>
  <c r="AR45" i="156"/>
  <c r="AS45" i="156"/>
  <c r="AT45" i="156"/>
  <c r="AU45" i="156"/>
  <c r="AV45" i="156"/>
  <c r="AW45" i="156"/>
  <c r="AX45" i="156"/>
  <c r="AY45" i="156"/>
  <c r="AZ45" i="156"/>
  <c r="BF45" i="156"/>
  <c r="BJ45" i="156"/>
  <c r="BK45" i="156"/>
  <c r="BL45" i="156"/>
  <c r="BM45" i="156"/>
  <c r="BN45" i="156"/>
  <c r="BO45" i="156"/>
  <c r="BP45" i="156"/>
  <c r="BR45" i="156"/>
  <c r="BS45" i="156"/>
  <c r="BT45" i="156"/>
  <c r="BV45" i="156"/>
  <c r="BZ45" i="156"/>
  <c r="CA45" i="156"/>
  <c r="CB45" i="156"/>
  <c r="CC45" i="156"/>
  <c r="CD45" i="156"/>
  <c r="CE45" i="156"/>
  <c r="CF45" i="156"/>
  <c r="AK46" i="156"/>
  <c r="AL46" i="156"/>
  <c r="AM46" i="156"/>
  <c r="AN46" i="156"/>
  <c r="AO46" i="156"/>
  <c r="AP46" i="156"/>
  <c r="AQ46" i="156"/>
  <c r="AR46" i="156"/>
  <c r="AS46" i="156"/>
  <c r="AT46" i="156"/>
  <c r="AU46" i="156"/>
  <c r="AV46" i="156"/>
  <c r="AW46" i="156"/>
  <c r="AX46" i="156"/>
  <c r="AY46" i="156"/>
  <c r="AZ46" i="156"/>
  <c r="BF46" i="156"/>
  <c r="BG46" i="156" s="1"/>
  <c r="BJ46" i="156"/>
  <c r="BK46" i="156"/>
  <c r="BL46" i="156"/>
  <c r="BM46" i="156"/>
  <c r="BN46" i="156"/>
  <c r="BO46" i="156"/>
  <c r="BP46" i="156"/>
  <c r="BR46" i="156"/>
  <c r="BS46" i="156"/>
  <c r="BT46" i="156"/>
  <c r="BV46" i="156"/>
  <c r="BW46" i="156" s="1"/>
  <c r="BZ46" i="156"/>
  <c r="CA46" i="156"/>
  <c r="CB46" i="156"/>
  <c r="CC46" i="156"/>
  <c r="CD46" i="156"/>
  <c r="CE46" i="156"/>
  <c r="CF46" i="156"/>
  <c r="AK47" i="156"/>
  <c r="AL47" i="156"/>
  <c r="AM47" i="156"/>
  <c r="AN47" i="156"/>
  <c r="AO47" i="156"/>
  <c r="AP47" i="156"/>
  <c r="AQ47" i="156"/>
  <c r="AR47" i="156"/>
  <c r="AS47" i="156"/>
  <c r="AT47" i="156"/>
  <c r="AU47" i="156"/>
  <c r="AV47" i="156"/>
  <c r="AW47" i="156"/>
  <c r="AX47" i="156"/>
  <c r="AY47" i="156"/>
  <c r="AZ47" i="156"/>
  <c r="BF47" i="156"/>
  <c r="BG47" i="156" s="1"/>
  <c r="BJ47" i="156"/>
  <c r="BK47" i="156"/>
  <c r="BL47" i="156"/>
  <c r="BM47" i="156"/>
  <c r="BN47" i="156"/>
  <c r="BO47" i="156"/>
  <c r="BP47" i="156"/>
  <c r="BR47" i="156"/>
  <c r="BS47" i="156"/>
  <c r="BT47" i="156"/>
  <c r="BV47" i="156"/>
  <c r="BW47" i="156" s="1"/>
  <c r="BZ47" i="156"/>
  <c r="CA47" i="156"/>
  <c r="CB47" i="156"/>
  <c r="CC47" i="156"/>
  <c r="CD47" i="156"/>
  <c r="CE47" i="156"/>
  <c r="CF47" i="156"/>
  <c r="AK48" i="156"/>
  <c r="AL48" i="156"/>
  <c r="AM48" i="156"/>
  <c r="AN48" i="156"/>
  <c r="AO48" i="156"/>
  <c r="AP48" i="156"/>
  <c r="AQ48" i="156"/>
  <c r="AR48" i="156"/>
  <c r="AS48" i="156"/>
  <c r="AT48" i="156"/>
  <c r="AU48" i="156"/>
  <c r="AV48" i="156"/>
  <c r="AW48" i="156"/>
  <c r="AX48" i="156"/>
  <c r="AY48" i="156"/>
  <c r="AZ48" i="156"/>
  <c r="BF48" i="156"/>
  <c r="BG48" i="156" s="1"/>
  <c r="BJ48" i="156"/>
  <c r="BK48" i="156"/>
  <c r="BL48" i="156"/>
  <c r="BM48" i="156"/>
  <c r="BN48" i="156"/>
  <c r="BO48" i="156"/>
  <c r="BP48" i="156"/>
  <c r="BR48" i="156"/>
  <c r="BS48" i="156"/>
  <c r="BT48" i="156"/>
  <c r="BV48" i="156"/>
  <c r="BW48" i="156" s="1"/>
  <c r="BZ48" i="156"/>
  <c r="CA48" i="156"/>
  <c r="CB48" i="156"/>
  <c r="CC48" i="156"/>
  <c r="CD48" i="156"/>
  <c r="CE48" i="156"/>
  <c r="CF48" i="156"/>
  <c r="AK49" i="156"/>
  <c r="AL49" i="156"/>
  <c r="AM49" i="156"/>
  <c r="AN49" i="156"/>
  <c r="AO49" i="156"/>
  <c r="AP49" i="156"/>
  <c r="AQ49" i="156"/>
  <c r="AR49" i="156"/>
  <c r="AS49" i="156"/>
  <c r="AT49" i="156"/>
  <c r="AU49" i="156"/>
  <c r="AV49" i="156"/>
  <c r="AW49" i="156"/>
  <c r="AX49" i="156"/>
  <c r="AY49" i="156"/>
  <c r="AZ49" i="156"/>
  <c r="BF49" i="156"/>
  <c r="BG49" i="156" s="1"/>
  <c r="BJ49" i="156"/>
  <c r="BK49" i="156"/>
  <c r="BL49" i="156"/>
  <c r="BM49" i="156"/>
  <c r="BN49" i="156"/>
  <c r="BO49" i="156"/>
  <c r="BP49" i="156"/>
  <c r="BR49" i="156"/>
  <c r="BS49" i="156"/>
  <c r="BT49" i="156"/>
  <c r="BV49" i="156"/>
  <c r="BW49" i="156" s="1"/>
  <c r="BZ49" i="156"/>
  <c r="CA49" i="156"/>
  <c r="CB49" i="156"/>
  <c r="CC49" i="156"/>
  <c r="CD49" i="156"/>
  <c r="CE49" i="156"/>
  <c r="CF49" i="156"/>
  <c r="AK50" i="156"/>
  <c r="AL50" i="156"/>
  <c r="AM50" i="156"/>
  <c r="AN50" i="156"/>
  <c r="AO50" i="156"/>
  <c r="AP50" i="156"/>
  <c r="AQ50" i="156"/>
  <c r="AR50" i="156"/>
  <c r="AS50" i="156"/>
  <c r="AT50" i="156"/>
  <c r="AU50" i="156"/>
  <c r="AV50" i="156"/>
  <c r="AW50" i="156"/>
  <c r="AX50" i="156"/>
  <c r="AY50" i="156"/>
  <c r="AZ50" i="156"/>
  <c r="BF50" i="156"/>
  <c r="BG50" i="156" s="1"/>
  <c r="BJ50" i="156"/>
  <c r="BK50" i="156"/>
  <c r="BL50" i="156"/>
  <c r="BM50" i="156"/>
  <c r="BN50" i="156"/>
  <c r="BO50" i="156"/>
  <c r="BP50" i="156"/>
  <c r="BR50" i="156"/>
  <c r="BS50" i="156"/>
  <c r="BT50" i="156"/>
  <c r="BV50" i="156"/>
  <c r="BW50" i="156" s="1"/>
  <c r="BZ50" i="156"/>
  <c r="CA50" i="156"/>
  <c r="CB50" i="156"/>
  <c r="CC50" i="156"/>
  <c r="CD50" i="156"/>
  <c r="CE50" i="156"/>
  <c r="CF50" i="156"/>
  <c r="AK51" i="156"/>
  <c r="AL51" i="156"/>
  <c r="AM51" i="156"/>
  <c r="AN51" i="156"/>
  <c r="AO51" i="156"/>
  <c r="AP51" i="156"/>
  <c r="AQ51" i="156"/>
  <c r="AR51" i="156"/>
  <c r="AS51" i="156"/>
  <c r="AT51" i="156"/>
  <c r="AU51" i="156"/>
  <c r="AV51" i="156"/>
  <c r="AW51" i="156"/>
  <c r="AX51" i="156"/>
  <c r="AY51" i="156"/>
  <c r="AZ51" i="156"/>
  <c r="BF51" i="156"/>
  <c r="BG51" i="156" s="1"/>
  <c r="BJ51" i="156"/>
  <c r="BK51" i="156"/>
  <c r="BL51" i="156"/>
  <c r="BM51" i="156"/>
  <c r="BN51" i="156"/>
  <c r="BO51" i="156"/>
  <c r="BP51" i="156"/>
  <c r="BR51" i="156"/>
  <c r="BS51" i="156"/>
  <c r="BT51" i="156"/>
  <c r="BV51" i="156"/>
  <c r="BW51" i="156" s="1"/>
  <c r="BZ51" i="156"/>
  <c r="CA51" i="156"/>
  <c r="CB51" i="156"/>
  <c r="CC51" i="156"/>
  <c r="CD51" i="156"/>
  <c r="CE51" i="156"/>
  <c r="CF51" i="156"/>
  <c r="AK52" i="156"/>
  <c r="AL52" i="156"/>
  <c r="AM52" i="156"/>
  <c r="AN52" i="156"/>
  <c r="AO52" i="156"/>
  <c r="AP52" i="156"/>
  <c r="AQ52" i="156"/>
  <c r="AR52" i="156"/>
  <c r="AS52" i="156"/>
  <c r="AT52" i="156"/>
  <c r="AU52" i="156"/>
  <c r="AV52" i="156"/>
  <c r="AW52" i="156"/>
  <c r="AX52" i="156"/>
  <c r="AY52" i="156"/>
  <c r="AZ52" i="156"/>
  <c r="BF52" i="156"/>
  <c r="BG52" i="156" s="1"/>
  <c r="BJ52" i="156"/>
  <c r="BK52" i="156"/>
  <c r="BL52" i="156"/>
  <c r="BM52" i="156"/>
  <c r="BN52" i="156"/>
  <c r="BO52" i="156"/>
  <c r="BP52" i="156"/>
  <c r="BR52" i="156"/>
  <c r="BS52" i="156"/>
  <c r="BT52" i="156"/>
  <c r="BV52" i="156"/>
  <c r="BW52" i="156" s="1"/>
  <c r="BZ52" i="156"/>
  <c r="CA52" i="156"/>
  <c r="CB52" i="156"/>
  <c r="CC52" i="156"/>
  <c r="CD52" i="156"/>
  <c r="CE52" i="156"/>
  <c r="CF52" i="156"/>
  <c r="AK53" i="156"/>
  <c r="AL53" i="156"/>
  <c r="AM53" i="156"/>
  <c r="AN53" i="156"/>
  <c r="AO53" i="156"/>
  <c r="AP53" i="156"/>
  <c r="AQ53" i="156"/>
  <c r="AR53" i="156"/>
  <c r="AS53" i="156"/>
  <c r="AT53" i="156"/>
  <c r="AU53" i="156"/>
  <c r="AV53" i="156"/>
  <c r="AW53" i="156"/>
  <c r="AX53" i="156"/>
  <c r="AY53" i="156"/>
  <c r="AZ53" i="156"/>
  <c r="BF53" i="156"/>
  <c r="BG53" i="156" s="1"/>
  <c r="BJ53" i="156"/>
  <c r="BK53" i="156"/>
  <c r="BL53" i="156"/>
  <c r="BM53" i="156"/>
  <c r="BN53" i="156"/>
  <c r="BO53" i="156"/>
  <c r="BP53" i="156"/>
  <c r="BR53" i="156"/>
  <c r="BS53" i="156"/>
  <c r="BT53" i="156"/>
  <c r="BV53" i="156"/>
  <c r="BW53" i="156" s="1"/>
  <c r="BZ53" i="156"/>
  <c r="CA53" i="156"/>
  <c r="CB53" i="156"/>
  <c r="CC53" i="156"/>
  <c r="CD53" i="156"/>
  <c r="CE53" i="156"/>
  <c r="CF53" i="156"/>
  <c r="AK54" i="156"/>
  <c r="AL54" i="156"/>
  <c r="AM54" i="156"/>
  <c r="AN54" i="156"/>
  <c r="AO54" i="156"/>
  <c r="AP54" i="156"/>
  <c r="AQ54" i="156"/>
  <c r="AR54" i="156"/>
  <c r="AS54" i="156"/>
  <c r="AT54" i="156"/>
  <c r="AU54" i="156"/>
  <c r="AV54" i="156"/>
  <c r="AW54" i="156"/>
  <c r="AX54" i="156"/>
  <c r="AY54" i="156"/>
  <c r="AZ54" i="156"/>
  <c r="BF54" i="156"/>
  <c r="BG54" i="156" s="1"/>
  <c r="BJ54" i="156"/>
  <c r="BK54" i="156"/>
  <c r="BL54" i="156"/>
  <c r="BM54" i="156"/>
  <c r="BN54" i="156"/>
  <c r="BO54" i="156"/>
  <c r="BP54" i="156"/>
  <c r="BR54" i="156"/>
  <c r="BS54" i="156"/>
  <c r="BT54" i="156"/>
  <c r="BV54" i="156"/>
  <c r="BW54" i="156" s="1"/>
  <c r="BZ54" i="156"/>
  <c r="CA54" i="156"/>
  <c r="CB54" i="156"/>
  <c r="CC54" i="156"/>
  <c r="CD54" i="156"/>
  <c r="CE54" i="156"/>
  <c r="CF54" i="156"/>
  <c r="AK55" i="156"/>
  <c r="AL55" i="156"/>
  <c r="AM55" i="156"/>
  <c r="AN55" i="156"/>
  <c r="AO55" i="156"/>
  <c r="AP55" i="156"/>
  <c r="AQ55" i="156"/>
  <c r="AR55" i="156"/>
  <c r="AS55" i="156"/>
  <c r="AT55" i="156"/>
  <c r="AU55" i="156"/>
  <c r="AV55" i="156"/>
  <c r="AW55" i="156"/>
  <c r="AX55" i="156"/>
  <c r="AY55" i="156"/>
  <c r="AZ55" i="156"/>
  <c r="BF55" i="156"/>
  <c r="BG55" i="156" s="1"/>
  <c r="BJ55" i="156"/>
  <c r="BK55" i="156"/>
  <c r="BL55" i="156"/>
  <c r="BM55" i="156"/>
  <c r="BN55" i="156"/>
  <c r="BO55" i="156"/>
  <c r="BP55" i="156"/>
  <c r="BR55" i="156"/>
  <c r="BS55" i="156"/>
  <c r="BT55" i="156"/>
  <c r="BV55" i="156"/>
  <c r="BW55" i="156" s="1"/>
  <c r="BZ55" i="156"/>
  <c r="CA55" i="156"/>
  <c r="CB55" i="156"/>
  <c r="CC55" i="156"/>
  <c r="CD55" i="156"/>
  <c r="CE55" i="156"/>
  <c r="CF55" i="156"/>
  <c r="AK56" i="156"/>
  <c r="AL56" i="156"/>
  <c r="AM56" i="156"/>
  <c r="AN56" i="156"/>
  <c r="AO56" i="156"/>
  <c r="AP56" i="156"/>
  <c r="AQ56" i="156"/>
  <c r="AR56" i="156"/>
  <c r="AS56" i="156"/>
  <c r="AT56" i="156"/>
  <c r="AU56" i="156"/>
  <c r="AV56" i="156"/>
  <c r="AW56" i="156"/>
  <c r="AX56" i="156"/>
  <c r="AY56" i="156"/>
  <c r="AZ56" i="156"/>
  <c r="BF56" i="156"/>
  <c r="BG56" i="156" s="1"/>
  <c r="BJ56" i="156"/>
  <c r="BK56" i="156"/>
  <c r="BL56" i="156"/>
  <c r="BM56" i="156"/>
  <c r="BN56" i="156"/>
  <c r="BO56" i="156"/>
  <c r="BP56" i="156"/>
  <c r="BR56" i="156"/>
  <c r="BS56" i="156"/>
  <c r="BT56" i="156"/>
  <c r="BV56" i="156"/>
  <c r="BW56" i="156" s="1"/>
  <c r="BX56" i="156" s="1"/>
  <c r="BZ56" i="156"/>
  <c r="CA56" i="156"/>
  <c r="CB56" i="156"/>
  <c r="CC56" i="156"/>
  <c r="CD56" i="156"/>
  <c r="CE56" i="156"/>
  <c r="CF56" i="156"/>
  <c r="AK57" i="156"/>
  <c r="AL57" i="156"/>
  <c r="AM57" i="156"/>
  <c r="AN57" i="156"/>
  <c r="AO57" i="156"/>
  <c r="AP57" i="156"/>
  <c r="AQ57" i="156"/>
  <c r="AR57" i="156"/>
  <c r="AS57" i="156"/>
  <c r="AT57" i="156"/>
  <c r="AU57" i="156"/>
  <c r="AV57" i="156"/>
  <c r="AW57" i="156"/>
  <c r="AX57" i="156"/>
  <c r="AY57" i="156"/>
  <c r="AZ57" i="156"/>
  <c r="BF57" i="156"/>
  <c r="BG57" i="156" s="1"/>
  <c r="BJ57" i="156"/>
  <c r="BK57" i="156"/>
  <c r="BL57" i="156"/>
  <c r="BM57" i="156"/>
  <c r="BN57" i="156"/>
  <c r="BO57" i="156"/>
  <c r="BP57" i="156"/>
  <c r="BR57" i="156"/>
  <c r="BS57" i="156"/>
  <c r="BT57" i="156"/>
  <c r="BV57" i="156"/>
  <c r="BW57" i="156" s="1"/>
  <c r="BZ57" i="156"/>
  <c r="CA57" i="156"/>
  <c r="CB57" i="156"/>
  <c r="CC57" i="156"/>
  <c r="CD57" i="156"/>
  <c r="CE57" i="156"/>
  <c r="CF57" i="156"/>
  <c r="AK58" i="156"/>
  <c r="AL58" i="156"/>
  <c r="AM58" i="156"/>
  <c r="AN58" i="156"/>
  <c r="AO58" i="156"/>
  <c r="AP58" i="156"/>
  <c r="AQ58" i="156"/>
  <c r="AR58" i="156"/>
  <c r="AS58" i="156"/>
  <c r="AT58" i="156"/>
  <c r="AU58" i="156"/>
  <c r="AV58" i="156"/>
  <c r="AW58" i="156"/>
  <c r="AX58" i="156"/>
  <c r="AY58" i="156"/>
  <c r="AZ58" i="156"/>
  <c r="BF58" i="156"/>
  <c r="BG58" i="156" s="1"/>
  <c r="BJ58" i="156"/>
  <c r="BK58" i="156"/>
  <c r="BL58" i="156"/>
  <c r="BM58" i="156"/>
  <c r="BN58" i="156"/>
  <c r="BO58" i="156"/>
  <c r="BP58" i="156"/>
  <c r="BR58" i="156"/>
  <c r="BS58" i="156"/>
  <c r="BT58" i="156"/>
  <c r="BV58" i="156"/>
  <c r="BW58" i="156" s="1"/>
  <c r="BZ58" i="156"/>
  <c r="CA58" i="156"/>
  <c r="CB58" i="156"/>
  <c r="CC58" i="156"/>
  <c r="CD58" i="156"/>
  <c r="CE58" i="156"/>
  <c r="CF58" i="156"/>
  <c r="AK59" i="156"/>
  <c r="AL59" i="156"/>
  <c r="AM59" i="156"/>
  <c r="AN59" i="156"/>
  <c r="AO59" i="156"/>
  <c r="AP59" i="156"/>
  <c r="AQ59" i="156"/>
  <c r="AR59" i="156"/>
  <c r="AS59" i="156"/>
  <c r="AT59" i="156"/>
  <c r="AU59" i="156"/>
  <c r="AV59" i="156"/>
  <c r="AW59" i="156"/>
  <c r="AX59" i="156"/>
  <c r="AY59" i="156"/>
  <c r="AZ59" i="156"/>
  <c r="BF59" i="156"/>
  <c r="BG59" i="156" s="1"/>
  <c r="BJ59" i="156"/>
  <c r="BK59" i="156"/>
  <c r="BL59" i="156"/>
  <c r="BM59" i="156"/>
  <c r="BN59" i="156"/>
  <c r="BO59" i="156"/>
  <c r="BP59" i="156"/>
  <c r="BR59" i="156"/>
  <c r="BS59" i="156"/>
  <c r="BT59" i="156"/>
  <c r="BV59" i="156"/>
  <c r="BW59" i="156" s="1"/>
  <c r="BZ59" i="156"/>
  <c r="CA59" i="156"/>
  <c r="CB59" i="156"/>
  <c r="CC59" i="156"/>
  <c r="CD59" i="156"/>
  <c r="CE59" i="156"/>
  <c r="CF59" i="156"/>
  <c r="AK60" i="156"/>
  <c r="AL60" i="156"/>
  <c r="AM60" i="156"/>
  <c r="AN60" i="156"/>
  <c r="AO60" i="156"/>
  <c r="AP60" i="156"/>
  <c r="AQ60" i="156"/>
  <c r="AR60" i="156"/>
  <c r="AS60" i="156"/>
  <c r="AT60" i="156"/>
  <c r="AU60" i="156"/>
  <c r="AV60" i="156"/>
  <c r="AW60" i="156"/>
  <c r="AX60" i="156"/>
  <c r="AY60" i="156"/>
  <c r="AZ60" i="156"/>
  <c r="BF60" i="156"/>
  <c r="BG60" i="156" s="1"/>
  <c r="BJ60" i="156"/>
  <c r="BK60" i="156"/>
  <c r="BL60" i="156"/>
  <c r="BM60" i="156"/>
  <c r="BN60" i="156"/>
  <c r="BO60" i="156"/>
  <c r="BP60" i="156"/>
  <c r="BR60" i="156"/>
  <c r="BS60" i="156"/>
  <c r="BT60" i="156"/>
  <c r="BV60" i="156"/>
  <c r="BW60" i="156" s="1"/>
  <c r="BZ60" i="156"/>
  <c r="CA60" i="156"/>
  <c r="CB60" i="156"/>
  <c r="CC60" i="156"/>
  <c r="CD60" i="156"/>
  <c r="CE60" i="156"/>
  <c r="CF60" i="156"/>
  <c r="AK61" i="156"/>
  <c r="AL61" i="156"/>
  <c r="AM61" i="156"/>
  <c r="AN61" i="156"/>
  <c r="AO61" i="156"/>
  <c r="AP61" i="156"/>
  <c r="AQ61" i="156"/>
  <c r="AR61" i="156"/>
  <c r="AS61" i="156"/>
  <c r="AT61" i="156"/>
  <c r="AU61" i="156"/>
  <c r="AV61" i="156"/>
  <c r="AW61" i="156"/>
  <c r="AX61" i="156"/>
  <c r="AY61" i="156"/>
  <c r="AZ61" i="156"/>
  <c r="BF61" i="156"/>
  <c r="BG61" i="156" s="1"/>
  <c r="BJ61" i="156"/>
  <c r="BK61" i="156"/>
  <c r="BL61" i="156"/>
  <c r="BM61" i="156"/>
  <c r="BN61" i="156"/>
  <c r="BO61" i="156"/>
  <c r="BP61" i="156"/>
  <c r="BR61" i="156"/>
  <c r="BS61" i="156"/>
  <c r="BT61" i="156"/>
  <c r="BV61" i="156"/>
  <c r="BW61" i="156" s="1"/>
  <c r="BZ61" i="156"/>
  <c r="CA61" i="156"/>
  <c r="CB61" i="156"/>
  <c r="CC61" i="156"/>
  <c r="CD61" i="156"/>
  <c r="CE61" i="156"/>
  <c r="CF61" i="156"/>
  <c r="AK62" i="156"/>
  <c r="AL62" i="156"/>
  <c r="AM62" i="156"/>
  <c r="AN62" i="156"/>
  <c r="AO62" i="156"/>
  <c r="AP62" i="156"/>
  <c r="AQ62" i="156"/>
  <c r="AR62" i="156"/>
  <c r="AS62" i="156"/>
  <c r="AT62" i="156"/>
  <c r="AU62" i="156"/>
  <c r="AV62" i="156"/>
  <c r="AW62" i="156"/>
  <c r="AX62" i="156"/>
  <c r="AY62" i="156"/>
  <c r="AZ62" i="156"/>
  <c r="BF62" i="156"/>
  <c r="BG62" i="156" s="1"/>
  <c r="BJ62" i="156"/>
  <c r="BK62" i="156"/>
  <c r="BL62" i="156"/>
  <c r="BM62" i="156"/>
  <c r="BN62" i="156"/>
  <c r="BO62" i="156"/>
  <c r="BP62" i="156"/>
  <c r="BR62" i="156"/>
  <c r="BS62" i="156"/>
  <c r="BT62" i="156"/>
  <c r="BV62" i="156"/>
  <c r="BW62" i="156" s="1"/>
  <c r="BZ62" i="156"/>
  <c r="CA62" i="156"/>
  <c r="CB62" i="156"/>
  <c r="CC62" i="156"/>
  <c r="CD62" i="156"/>
  <c r="CE62" i="156"/>
  <c r="CF62" i="156"/>
  <c r="AK63" i="156"/>
  <c r="AL63" i="156"/>
  <c r="AM63" i="156"/>
  <c r="AN63" i="156"/>
  <c r="AO63" i="156"/>
  <c r="AP63" i="156"/>
  <c r="AQ63" i="156"/>
  <c r="AR63" i="156"/>
  <c r="AS63" i="156"/>
  <c r="AT63" i="156"/>
  <c r="AU63" i="156"/>
  <c r="AV63" i="156"/>
  <c r="AW63" i="156"/>
  <c r="AX63" i="156"/>
  <c r="AY63" i="156"/>
  <c r="AZ63" i="156"/>
  <c r="BF63" i="156"/>
  <c r="BG63" i="156" s="1"/>
  <c r="BJ63" i="156"/>
  <c r="BK63" i="156"/>
  <c r="BL63" i="156"/>
  <c r="BM63" i="156"/>
  <c r="BN63" i="156"/>
  <c r="BO63" i="156"/>
  <c r="BP63" i="156"/>
  <c r="BR63" i="156"/>
  <c r="BS63" i="156"/>
  <c r="BT63" i="156"/>
  <c r="BV63" i="156"/>
  <c r="BW63" i="156" s="1"/>
  <c r="BZ63" i="156"/>
  <c r="CA63" i="156"/>
  <c r="CB63" i="156"/>
  <c r="CC63" i="156"/>
  <c r="CD63" i="156"/>
  <c r="CE63" i="156"/>
  <c r="CF63" i="156"/>
  <c r="AK64" i="156"/>
  <c r="AL64" i="156"/>
  <c r="AM64" i="156"/>
  <c r="AN64" i="156"/>
  <c r="AO64" i="156"/>
  <c r="AP64" i="156"/>
  <c r="AQ64" i="156"/>
  <c r="AR64" i="156"/>
  <c r="AS64" i="156"/>
  <c r="AT64" i="156"/>
  <c r="AU64" i="156"/>
  <c r="AV64" i="156"/>
  <c r="AW64" i="156"/>
  <c r="AX64" i="156"/>
  <c r="AY64" i="156"/>
  <c r="AZ64" i="156"/>
  <c r="BF64" i="156"/>
  <c r="BG64" i="156" s="1"/>
  <c r="BJ64" i="156"/>
  <c r="BK64" i="156"/>
  <c r="BL64" i="156"/>
  <c r="BM64" i="156"/>
  <c r="BN64" i="156"/>
  <c r="BO64" i="156"/>
  <c r="BP64" i="156"/>
  <c r="BR64" i="156"/>
  <c r="BS64" i="156"/>
  <c r="BT64" i="156"/>
  <c r="BV64" i="156"/>
  <c r="BW64" i="156" s="1"/>
  <c r="BZ64" i="156"/>
  <c r="CA64" i="156"/>
  <c r="CB64" i="156"/>
  <c r="CC64" i="156"/>
  <c r="CD64" i="156"/>
  <c r="CE64" i="156"/>
  <c r="CF64" i="156"/>
  <c r="AK65" i="156"/>
  <c r="AL65" i="156"/>
  <c r="AM65" i="156"/>
  <c r="AN65" i="156"/>
  <c r="AO65" i="156"/>
  <c r="AP65" i="156"/>
  <c r="AQ65" i="156"/>
  <c r="AR65" i="156"/>
  <c r="AS65" i="156"/>
  <c r="AT65" i="156"/>
  <c r="AU65" i="156"/>
  <c r="AV65" i="156"/>
  <c r="AW65" i="156"/>
  <c r="AX65" i="156"/>
  <c r="AY65" i="156"/>
  <c r="AZ65" i="156"/>
  <c r="BF65" i="156"/>
  <c r="BG65" i="156" s="1"/>
  <c r="BJ65" i="156"/>
  <c r="BK65" i="156"/>
  <c r="BL65" i="156"/>
  <c r="BM65" i="156"/>
  <c r="BN65" i="156"/>
  <c r="BO65" i="156"/>
  <c r="BP65" i="156"/>
  <c r="BR65" i="156"/>
  <c r="BS65" i="156"/>
  <c r="BT65" i="156"/>
  <c r="BV65" i="156"/>
  <c r="BW65" i="156" s="1"/>
  <c r="BZ65" i="156"/>
  <c r="CA65" i="156"/>
  <c r="CB65" i="156"/>
  <c r="CC65" i="156"/>
  <c r="CD65" i="156"/>
  <c r="CE65" i="156"/>
  <c r="CF65" i="156"/>
  <c r="AK66" i="156"/>
  <c r="AL66" i="156"/>
  <c r="AM66" i="156"/>
  <c r="AN66" i="156"/>
  <c r="AO66" i="156"/>
  <c r="AP66" i="156"/>
  <c r="AQ66" i="156"/>
  <c r="AR66" i="156"/>
  <c r="AS66" i="156"/>
  <c r="AT66" i="156"/>
  <c r="AU66" i="156"/>
  <c r="AV66" i="156"/>
  <c r="AW66" i="156"/>
  <c r="AX66" i="156"/>
  <c r="AY66" i="156"/>
  <c r="AZ66" i="156"/>
  <c r="BF66" i="156"/>
  <c r="BG66" i="156" s="1"/>
  <c r="BJ66" i="156"/>
  <c r="BK66" i="156"/>
  <c r="BL66" i="156"/>
  <c r="BM66" i="156"/>
  <c r="BN66" i="156"/>
  <c r="BO66" i="156"/>
  <c r="BP66" i="156"/>
  <c r="BR66" i="156"/>
  <c r="BS66" i="156"/>
  <c r="BT66" i="156"/>
  <c r="BV66" i="156"/>
  <c r="BW66" i="156" s="1"/>
  <c r="BZ66" i="156"/>
  <c r="CA66" i="156"/>
  <c r="CB66" i="156"/>
  <c r="CC66" i="156"/>
  <c r="CD66" i="156"/>
  <c r="CE66" i="156"/>
  <c r="CF66" i="156"/>
  <c r="AK67" i="156"/>
  <c r="AL67" i="156"/>
  <c r="AM67" i="156"/>
  <c r="AN67" i="156"/>
  <c r="AO67" i="156"/>
  <c r="AP67" i="156"/>
  <c r="AQ67" i="156"/>
  <c r="AR67" i="156"/>
  <c r="AS67" i="156"/>
  <c r="AT67" i="156"/>
  <c r="AU67" i="156"/>
  <c r="AV67" i="156"/>
  <c r="AW67" i="156"/>
  <c r="AX67" i="156"/>
  <c r="AY67" i="156"/>
  <c r="AZ67" i="156"/>
  <c r="BF67" i="156"/>
  <c r="BJ67" i="156"/>
  <c r="BK67" i="156"/>
  <c r="BL67" i="156"/>
  <c r="BM67" i="156"/>
  <c r="BN67" i="156"/>
  <c r="BO67" i="156"/>
  <c r="BP67" i="156"/>
  <c r="BR67" i="156"/>
  <c r="BS67" i="156"/>
  <c r="BT67" i="156"/>
  <c r="BV67" i="156"/>
  <c r="BZ67" i="156"/>
  <c r="CA67" i="156"/>
  <c r="CB67" i="156"/>
  <c r="CC67" i="156"/>
  <c r="CD67" i="156"/>
  <c r="CE67" i="156"/>
  <c r="CF67" i="156"/>
  <c r="AK68" i="156"/>
  <c r="AL68" i="156"/>
  <c r="AM68" i="156"/>
  <c r="AN68" i="156"/>
  <c r="AO68" i="156"/>
  <c r="AP68" i="156"/>
  <c r="AQ68" i="156"/>
  <c r="AR68" i="156"/>
  <c r="AS68" i="156"/>
  <c r="AT68" i="156"/>
  <c r="AU68" i="156"/>
  <c r="AV68" i="156"/>
  <c r="AW68" i="156"/>
  <c r="AX68" i="156"/>
  <c r="AY68" i="156"/>
  <c r="AZ68" i="156"/>
  <c r="BF68" i="156"/>
  <c r="BG68" i="156" s="1"/>
  <c r="BJ68" i="156"/>
  <c r="BK68" i="156"/>
  <c r="BL68" i="156"/>
  <c r="BM68" i="156"/>
  <c r="BN68" i="156"/>
  <c r="BO68" i="156"/>
  <c r="BP68" i="156"/>
  <c r="BR68" i="156"/>
  <c r="BS68" i="156"/>
  <c r="BT68" i="156"/>
  <c r="BV68" i="156"/>
  <c r="BW68" i="156" s="1"/>
  <c r="BZ68" i="156"/>
  <c r="CA68" i="156"/>
  <c r="CB68" i="156"/>
  <c r="CC68" i="156"/>
  <c r="CD68" i="156"/>
  <c r="CE68" i="156"/>
  <c r="CF68" i="156"/>
  <c r="AK69" i="156"/>
  <c r="AL69" i="156"/>
  <c r="AM69" i="156"/>
  <c r="AN69" i="156"/>
  <c r="AO69" i="156"/>
  <c r="AP69" i="156"/>
  <c r="AQ69" i="156"/>
  <c r="AR69" i="156"/>
  <c r="AS69" i="156"/>
  <c r="AT69" i="156"/>
  <c r="AU69" i="156"/>
  <c r="AV69" i="156"/>
  <c r="AW69" i="156"/>
  <c r="AX69" i="156"/>
  <c r="AY69" i="156"/>
  <c r="AZ69" i="156"/>
  <c r="BF69" i="156"/>
  <c r="BG69" i="156" s="1"/>
  <c r="BJ69" i="156"/>
  <c r="BK69" i="156"/>
  <c r="BL69" i="156"/>
  <c r="BM69" i="156"/>
  <c r="BN69" i="156"/>
  <c r="BO69" i="156"/>
  <c r="BP69" i="156"/>
  <c r="BR69" i="156"/>
  <c r="BS69" i="156"/>
  <c r="BT69" i="156"/>
  <c r="BV69" i="156"/>
  <c r="BW69" i="156" s="1"/>
  <c r="BX69" i="156" s="1"/>
  <c r="BZ69" i="156"/>
  <c r="CA69" i="156"/>
  <c r="CB69" i="156"/>
  <c r="CC69" i="156"/>
  <c r="CD69" i="156"/>
  <c r="CE69" i="156"/>
  <c r="CF69" i="156"/>
  <c r="AK70" i="156"/>
  <c r="AL70" i="156"/>
  <c r="AM70" i="156"/>
  <c r="AN70" i="156"/>
  <c r="AO70" i="156"/>
  <c r="AP70" i="156"/>
  <c r="AQ70" i="156"/>
  <c r="AR70" i="156"/>
  <c r="AS70" i="156"/>
  <c r="AT70" i="156"/>
  <c r="AU70" i="156"/>
  <c r="AV70" i="156"/>
  <c r="AW70" i="156"/>
  <c r="AX70" i="156"/>
  <c r="AY70" i="156"/>
  <c r="AZ70" i="156"/>
  <c r="BF70" i="156"/>
  <c r="BG70" i="156" s="1"/>
  <c r="BJ70" i="156"/>
  <c r="BK70" i="156"/>
  <c r="BL70" i="156"/>
  <c r="BM70" i="156"/>
  <c r="BN70" i="156"/>
  <c r="BO70" i="156"/>
  <c r="BP70" i="156"/>
  <c r="BR70" i="156"/>
  <c r="BS70" i="156"/>
  <c r="BT70" i="156"/>
  <c r="BV70" i="156"/>
  <c r="BW70" i="156" s="1"/>
  <c r="BZ70" i="156"/>
  <c r="CA70" i="156"/>
  <c r="CB70" i="156"/>
  <c r="CC70" i="156"/>
  <c r="CD70" i="156"/>
  <c r="CE70" i="156"/>
  <c r="CF70" i="156"/>
  <c r="AK71" i="156"/>
  <c r="AL71" i="156"/>
  <c r="AM71" i="156"/>
  <c r="AN71" i="156"/>
  <c r="AO71" i="156"/>
  <c r="AP71" i="156"/>
  <c r="AQ71" i="156"/>
  <c r="AR71" i="156"/>
  <c r="AS71" i="156"/>
  <c r="AT71" i="156"/>
  <c r="AU71" i="156"/>
  <c r="AV71" i="156"/>
  <c r="AW71" i="156"/>
  <c r="AX71" i="156"/>
  <c r="AY71" i="156"/>
  <c r="AZ71" i="156"/>
  <c r="BF71" i="156"/>
  <c r="BG71" i="156" s="1"/>
  <c r="BJ71" i="156"/>
  <c r="BK71" i="156"/>
  <c r="BL71" i="156"/>
  <c r="BM71" i="156"/>
  <c r="BN71" i="156"/>
  <c r="BO71" i="156"/>
  <c r="BP71" i="156"/>
  <c r="BR71" i="156"/>
  <c r="BS71" i="156"/>
  <c r="BT71" i="156"/>
  <c r="BV71" i="156"/>
  <c r="BW71" i="156" s="1"/>
  <c r="BZ71" i="156"/>
  <c r="CA71" i="156"/>
  <c r="CB71" i="156"/>
  <c r="CC71" i="156"/>
  <c r="CD71" i="156"/>
  <c r="CE71" i="156"/>
  <c r="CF71" i="156"/>
  <c r="AK72" i="156"/>
  <c r="AL72" i="156"/>
  <c r="AM72" i="156"/>
  <c r="AN72" i="156"/>
  <c r="AO72" i="156"/>
  <c r="AP72" i="156"/>
  <c r="AQ72" i="156"/>
  <c r="AR72" i="156"/>
  <c r="AS72" i="156"/>
  <c r="AT72" i="156"/>
  <c r="AU72" i="156"/>
  <c r="AV72" i="156"/>
  <c r="AW72" i="156"/>
  <c r="AX72" i="156"/>
  <c r="AY72" i="156"/>
  <c r="AZ72" i="156"/>
  <c r="BF72" i="156"/>
  <c r="BG72" i="156" s="1"/>
  <c r="BJ72" i="156"/>
  <c r="BK72" i="156"/>
  <c r="BL72" i="156"/>
  <c r="BM72" i="156"/>
  <c r="BN72" i="156"/>
  <c r="BO72" i="156"/>
  <c r="BP72" i="156"/>
  <c r="BR72" i="156"/>
  <c r="BS72" i="156"/>
  <c r="BT72" i="156"/>
  <c r="BV72" i="156"/>
  <c r="BW72" i="156" s="1"/>
  <c r="BZ72" i="156"/>
  <c r="CA72" i="156"/>
  <c r="CB72" i="156"/>
  <c r="CC72" i="156"/>
  <c r="CD72" i="156"/>
  <c r="CE72" i="156"/>
  <c r="CF72" i="156"/>
  <c r="AK73" i="156"/>
  <c r="AL73" i="156"/>
  <c r="AM73" i="156"/>
  <c r="AN73" i="156"/>
  <c r="AO73" i="156"/>
  <c r="AP73" i="156"/>
  <c r="AQ73" i="156"/>
  <c r="AR73" i="156"/>
  <c r="AS73" i="156"/>
  <c r="AT73" i="156"/>
  <c r="AU73" i="156"/>
  <c r="AV73" i="156"/>
  <c r="AW73" i="156"/>
  <c r="AX73" i="156"/>
  <c r="AY73" i="156"/>
  <c r="AZ73" i="156"/>
  <c r="BF73" i="156"/>
  <c r="BG73" i="156" s="1"/>
  <c r="BJ73" i="156"/>
  <c r="BK73" i="156"/>
  <c r="BL73" i="156"/>
  <c r="BM73" i="156"/>
  <c r="BN73" i="156"/>
  <c r="BO73" i="156"/>
  <c r="BP73" i="156"/>
  <c r="BR73" i="156"/>
  <c r="BS73" i="156"/>
  <c r="BT73" i="156"/>
  <c r="BV73" i="156"/>
  <c r="BW73" i="156" s="1"/>
  <c r="BZ73" i="156"/>
  <c r="CA73" i="156"/>
  <c r="CB73" i="156"/>
  <c r="CC73" i="156"/>
  <c r="CD73" i="156"/>
  <c r="CE73" i="156"/>
  <c r="CF73" i="156"/>
  <c r="AK74" i="156"/>
  <c r="AL74" i="156"/>
  <c r="AM74" i="156"/>
  <c r="AN74" i="156"/>
  <c r="AO74" i="156"/>
  <c r="AP74" i="156"/>
  <c r="AQ74" i="156"/>
  <c r="AR74" i="156"/>
  <c r="AS74" i="156"/>
  <c r="AT74" i="156"/>
  <c r="AU74" i="156"/>
  <c r="AV74" i="156"/>
  <c r="AW74" i="156"/>
  <c r="AX74" i="156"/>
  <c r="AY74" i="156"/>
  <c r="AZ74" i="156"/>
  <c r="BF74" i="156"/>
  <c r="BG74" i="156" s="1"/>
  <c r="BJ74" i="156"/>
  <c r="BK74" i="156"/>
  <c r="BL74" i="156"/>
  <c r="BM74" i="156"/>
  <c r="BN74" i="156"/>
  <c r="BO74" i="156"/>
  <c r="BP74" i="156"/>
  <c r="BR74" i="156"/>
  <c r="BS74" i="156"/>
  <c r="BT74" i="156"/>
  <c r="BV74" i="156"/>
  <c r="BW74" i="156" s="1"/>
  <c r="BZ74" i="156"/>
  <c r="CA74" i="156"/>
  <c r="CB74" i="156"/>
  <c r="CC74" i="156"/>
  <c r="CD74" i="156"/>
  <c r="CE74" i="156"/>
  <c r="CF74" i="156"/>
  <c r="AK75" i="156"/>
  <c r="AL75" i="156"/>
  <c r="AM75" i="156"/>
  <c r="AN75" i="156"/>
  <c r="AO75" i="156"/>
  <c r="AP75" i="156"/>
  <c r="AQ75" i="156"/>
  <c r="AR75" i="156"/>
  <c r="AS75" i="156"/>
  <c r="AT75" i="156"/>
  <c r="AU75" i="156"/>
  <c r="AV75" i="156"/>
  <c r="AW75" i="156"/>
  <c r="AX75" i="156"/>
  <c r="AY75" i="156"/>
  <c r="AZ75" i="156"/>
  <c r="BF75" i="156"/>
  <c r="BG75" i="156" s="1"/>
  <c r="BJ75" i="156"/>
  <c r="BK75" i="156"/>
  <c r="BL75" i="156"/>
  <c r="BM75" i="156"/>
  <c r="BN75" i="156"/>
  <c r="BO75" i="156"/>
  <c r="BP75" i="156"/>
  <c r="BR75" i="156"/>
  <c r="BS75" i="156"/>
  <c r="BT75" i="156"/>
  <c r="BV75" i="156"/>
  <c r="BW75" i="156" s="1"/>
  <c r="BZ75" i="156"/>
  <c r="CA75" i="156"/>
  <c r="CB75" i="156"/>
  <c r="CC75" i="156"/>
  <c r="CD75" i="156"/>
  <c r="CE75" i="156"/>
  <c r="CF75" i="156"/>
  <c r="AK76" i="156"/>
  <c r="AL76" i="156"/>
  <c r="AM76" i="156"/>
  <c r="AN76" i="156"/>
  <c r="AO76" i="156"/>
  <c r="AP76" i="156"/>
  <c r="AQ76" i="156"/>
  <c r="AR76" i="156"/>
  <c r="AS76" i="156"/>
  <c r="AT76" i="156"/>
  <c r="AU76" i="156"/>
  <c r="AV76" i="156"/>
  <c r="AW76" i="156"/>
  <c r="AX76" i="156"/>
  <c r="AY76" i="156"/>
  <c r="AZ76" i="156"/>
  <c r="BF76" i="156"/>
  <c r="BG76" i="156" s="1"/>
  <c r="BJ76" i="156"/>
  <c r="BK76" i="156"/>
  <c r="BL76" i="156"/>
  <c r="BM76" i="156"/>
  <c r="BN76" i="156"/>
  <c r="BO76" i="156"/>
  <c r="BP76" i="156"/>
  <c r="BR76" i="156"/>
  <c r="BS76" i="156"/>
  <c r="BT76" i="156"/>
  <c r="BV76" i="156"/>
  <c r="BW76" i="156" s="1"/>
  <c r="BZ76" i="156"/>
  <c r="CA76" i="156"/>
  <c r="CB76" i="156"/>
  <c r="CC76" i="156"/>
  <c r="CD76" i="156"/>
  <c r="CE76" i="156"/>
  <c r="CF76" i="156"/>
  <c r="AK77" i="156"/>
  <c r="AL77" i="156"/>
  <c r="AM77" i="156"/>
  <c r="AN77" i="156"/>
  <c r="AO77" i="156"/>
  <c r="AP77" i="156"/>
  <c r="AQ77" i="156"/>
  <c r="AR77" i="156"/>
  <c r="AS77" i="156"/>
  <c r="AT77" i="156"/>
  <c r="AU77" i="156"/>
  <c r="AV77" i="156"/>
  <c r="AW77" i="156"/>
  <c r="AX77" i="156"/>
  <c r="AY77" i="156"/>
  <c r="AZ77" i="156"/>
  <c r="BF77" i="156"/>
  <c r="BG77" i="156" s="1"/>
  <c r="BJ77" i="156"/>
  <c r="BK77" i="156"/>
  <c r="BL77" i="156"/>
  <c r="BM77" i="156"/>
  <c r="BN77" i="156"/>
  <c r="BO77" i="156"/>
  <c r="BP77" i="156"/>
  <c r="BR77" i="156"/>
  <c r="BS77" i="156"/>
  <c r="BT77" i="156"/>
  <c r="BV77" i="156"/>
  <c r="BW77" i="156" s="1"/>
  <c r="BZ77" i="156"/>
  <c r="CA77" i="156"/>
  <c r="CB77" i="156"/>
  <c r="CC77" i="156"/>
  <c r="CD77" i="156"/>
  <c r="CE77" i="156"/>
  <c r="CF77" i="156"/>
  <c r="AK78" i="156"/>
  <c r="AL78" i="156"/>
  <c r="AM78" i="156"/>
  <c r="AN78" i="156"/>
  <c r="AO78" i="156"/>
  <c r="AP78" i="156"/>
  <c r="AQ78" i="156"/>
  <c r="AR78" i="156"/>
  <c r="AS78" i="156"/>
  <c r="AT78" i="156"/>
  <c r="AU78" i="156"/>
  <c r="AV78" i="156"/>
  <c r="AW78" i="156"/>
  <c r="AX78" i="156"/>
  <c r="AY78" i="156"/>
  <c r="AZ78" i="156"/>
  <c r="BF78" i="156"/>
  <c r="BG78" i="156" s="1"/>
  <c r="BJ78" i="156"/>
  <c r="BK78" i="156"/>
  <c r="BL78" i="156"/>
  <c r="BM78" i="156"/>
  <c r="BN78" i="156"/>
  <c r="BO78" i="156"/>
  <c r="BP78" i="156"/>
  <c r="BR78" i="156"/>
  <c r="BS78" i="156"/>
  <c r="BT78" i="156"/>
  <c r="BV78" i="156"/>
  <c r="BW78" i="156" s="1"/>
  <c r="BZ78" i="156"/>
  <c r="CA78" i="156"/>
  <c r="CB78" i="156"/>
  <c r="CC78" i="156"/>
  <c r="CD78" i="156"/>
  <c r="CE78" i="156"/>
  <c r="CF78" i="156"/>
  <c r="AK79" i="156"/>
  <c r="AL79" i="156"/>
  <c r="AM79" i="156"/>
  <c r="AN79" i="156"/>
  <c r="AO79" i="156"/>
  <c r="AP79" i="156"/>
  <c r="AQ79" i="156"/>
  <c r="AR79" i="156"/>
  <c r="AS79" i="156"/>
  <c r="AT79" i="156"/>
  <c r="AU79" i="156"/>
  <c r="AV79" i="156"/>
  <c r="AW79" i="156"/>
  <c r="AX79" i="156"/>
  <c r="AY79" i="156"/>
  <c r="AZ79" i="156"/>
  <c r="BF79" i="156"/>
  <c r="BG79" i="156" s="1"/>
  <c r="BJ79" i="156"/>
  <c r="BK79" i="156"/>
  <c r="BL79" i="156"/>
  <c r="BM79" i="156"/>
  <c r="BN79" i="156"/>
  <c r="BO79" i="156"/>
  <c r="BP79" i="156"/>
  <c r="BR79" i="156"/>
  <c r="BS79" i="156"/>
  <c r="BT79" i="156"/>
  <c r="BV79" i="156"/>
  <c r="BW79" i="156" s="1"/>
  <c r="BZ79" i="156"/>
  <c r="CA79" i="156"/>
  <c r="CB79" i="156"/>
  <c r="CC79" i="156"/>
  <c r="CD79" i="156"/>
  <c r="CE79" i="156"/>
  <c r="CF79" i="156"/>
  <c r="AK80" i="156"/>
  <c r="AL80" i="156"/>
  <c r="AM80" i="156"/>
  <c r="AN80" i="156"/>
  <c r="AO80" i="156"/>
  <c r="AP80" i="156"/>
  <c r="AQ80" i="156"/>
  <c r="AR80" i="156"/>
  <c r="AS80" i="156"/>
  <c r="AT80" i="156"/>
  <c r="AU80" i="156"/>
  <c r="AV80" i="156"/>
  <c r="AW80" i="156"/>
  <c r="AX80" i="156"/>
  <c r="AY80" i="156"/>
  <c r="AZ80" i="156"/>
  <c r="BF80" i="156"/>
  <c r="BG80" i="156" s="1"/>
  <c r="BJ80" i="156"/>
  <c r="BK80" i="156"/>
  <c r="BL80" i="156"/>
  <c r="BM80" i="156"/>
  <c r="BN80" i="156"/>
  <c r="BO80" i="156"/>
  <c r="BP80" i="156"/>
  <c r="BR80" i="156"/>
  <c r="BS80" i="156"/>
  <c r="BT80" i="156"/>
  <c r="BV80" i="156"/>
  <c r="BW80" i="156" s="1"/>
  <c r="BZ80" i="156"/>
  <c r="CA80" i="156"/>
  <c r="CB80" i="156"/>
  <c r="CC80" i="156"/>
  <c r="CD80" i="156"/>
  <c r="CE80" i="156"/>
  <c r="CF80" i="156"/>
  <c r="AK81" i="156"/>
  <c r="AL81" i="156"/>
  <c r="AM81" i="156"/>
  <c r="AN81" i="156"/>
  <c r="AO81" i="156"/>
  <c r="AP81" i="156"/>
  <c r="AQ81" i="156"/>
  <c r="AR81" i="156"/>
  <c r="AS81" i="156"/>
  <c r="AT81" i="156"/>
  <c r="AU81" i="156"/>
  <c r="AV81" i="156"/>
  <c r="AW81" i="156"/>
  <c r="AX81" i="156"/>
  <c r="AY81" i="156"/>
  <c r="AZ81" i="156"/>
  <c r="BF81" i="156"/>
  <c r="BJ81" i="156"/>
  <c r="BK81" i="156"/>
  <c r="BL81" i="156"/>
  <c r="BM81" i="156"/>
  <c r="BN81" i="156"/>
  <c r="BO81" i="156"/>
  <c r="BP81" i="156"/>
  <c r="BR81" i="156"/>
  <c r="BS81" i="156"/>
  <c r="BT81" i="156"/>
  <c r="BV81" i="156"/>
  <c r="BZ81" i="156"/>
  <c r="CA81" i="156"/>
  <c r="CB81" i="156"/>
  <c r="CC81" i="156"/>
  <c r="CD81" i="156"/>
  <c r="CE81" i="156"/>
  <c r="CF81" i="156"/>
  <c r="AK82" i="156"/>
  <c r="AL82" i="156"/>
  <c r="AM82" i="156"/>
  <c r="AN82" i="156"/>
  <c r="AO82" i="156"/>
  <c r="AP82" i="156"/>
  <c r="AQ82" i="156"/>
  <c r="AR82" i="156"/>
  <c r="AS82" i="156"/>
  <c r="AT82" i="156"/>
  <c r="AU82" i="156"/>
  <c r="AV82" i="156"/>
  <c r="AW82" i="156"/>
  <c r="AX82" i="156"/>
  <c r="AY82" i="156"/>
  <c r="AZ82" i="156"/>
  <c r="BF82" i="156"/>
  <c r="BG82" i="156" s="1"/>
  <c r="BJ82" i="156"/>
  <c r="BK82" i="156"/>
  <c r="BL82" i="156"/>
  <c r="BM82" i="156"/>
  <c r="BN82" i="156"/>
  <c r="BO82" i="156"/>
  <c r="BP82" i="156"/>
  <c r="BR82" i="156"/>
  <c r="BS82" i="156"/>
  <c r="BT82" i="156"/>
  <c r="BV82" i="156"/>
  <c r="BW82" i="156" s="1"/>
  <c r="BZ82" i="156"/>
  <c r="CA82" i="156"/>
  <c r="CB82" i="156"/>
  <c r="CC82" i="156"/>
  <c r="CD82" i="156"/>
  <c r="CE82" i="156"/>
  <c r="CF82" i="156"/>
  <c r="AK83" i="156"/>
  <c r="AL83" i="156"/>
  <c r="AM83" i="156"/>
  <c r="AN83" i="156"/>
  <c r="AO83" i="156"/>
  <c r="AP83" i="156"/>
  <c r="AQ83" i="156"/>
  <c r="AR83" i="156"/>
  <c r="AS83" i="156"/>
  <c r="AT83" i="156"/>
  <c r="AU83" i="156"/>
  <c r="AV83" i="156"/>
  <c r="AW83" i="156"/>
  <c r="AX83" i="156"/>
  <c r="AY83" i="156"/>
  <c r="AZ83" i="156"/>
  <c r="BF83" i="156"/>
  <c r="BG83" i="156" s="1"/>
  <c r="BJ83" i="156"/>
  <c r="BK83" i="156"/>
  <c r="BL83" i="156"/>
  <c r="BM83" i="156"/>
  <c r="BN83" i="156"/>
  <c r="BO83" i="156"/>
  <c r="BP83" i="156"/>
  <c r="BR83" i="156"/>
  <c r="BS83" i="156"/>
  <c r="BT83" i="156"/>
  <c r="BV83" i="156"/>
  <c r="BW83" i="156" s="1"/>
  <c r="BZ83" i="156"/>
  <c r="CA83" i="156"/>
  <c r="CB83" i="156"/>
  <c r="CC83" i="156"/>
  <c r="CD83" i="156"/>
  <c r="CE83" i="156"/>
  <c r="CF83" i="156"/>
  <c r="AK84" i="156"/>
  <c r="AL84" i="156"/>
  <c r="AM84" i="156"/>
  <c r="AN84" i="156"/>
  <c r="AO84" i="156"/>
  <c r="AP84" i="156"/>
  <c r="AQ84" i="156"/>
  <c r="AR84" i="156"/>
  <c r="AS84" i="156"/>
  <c r="AT84" i="156"/>
  <c r="AU84" i="156"/>
  <c r="AV84" i="156"/>
  <c r="AW84" i="156"/>
  <c r="AX84" i="156"/>
  <c r="AY84" i="156"/>
  <c r="AZ84" i="156"/>
  <c r="BF84" i="156"/>
  <c r="BG84" i="156" s="1"/>
  <c r="BJ84" i="156"/>
  <c r="BK84" i="156"/>
  <c r="BL84" i="156"/>
  <c r="BM84" i="156"/>
  <c r="BN84" i="156"/>
  <c r="BO84" i="156"/>
  <c r="BP84" i="156"/>
  <c r="BR84" i="156"/>
  <c r="BS84" i="156"/>
  <c r="BT84" i="156"/>
  <c r="BV84" i="156"/>
  <c r="BW84" i="156" s="1"/>
  <c r="BZ84" i="156"/>
  <c r="CA84" i="156"/>
  <c r="CB84" i="156"/>
  <c r="CC84" i="156"/>
  <c r="CD84" i="156"/>
  <c r="CE84" i="156"/>
  <c r="CF84" i="156"/>
  <c r="AK85" i="156"/>
  <c r="AL85" i="156"/>
  <c r="AM85" i="156"/>
  <c r="AN85" i="156"/>
  <c r="AO85" i="156"/>
  <c r="AP85" i="156"/>
  <c r="AQ85" i="156"/>
  <c r="AR85" i="156"/>
  <c r="AS85" i="156"/>
  <c r="AT85" i="156"/>
  <c r="AU85" i="156"/>
  <c r="AV85" i="156"/>
  <c r="AW85" i="156"/>
  <c r="AX85" i="156"/>
  <c r="AY85" i="156"/>
  <c r="AZ85" i="156"/>
  <c r="BF85" i="156"/>
  <c r="BG85" i="156" s="1"/>
  <c r="BJ85" i="156"/>
  <c r="BK85" i="156"/>
  <c r="BL85" i="156"/>
  <c r="BM85" i="156"/>
  <c r="BN85" i="156"/>
  <c r="BO85" i="156"/>
  <c r="BP85" i="156"/>
  <c r="BR85" i="156"/>
  <c r="BS85" i="156"/>
  <c r="BT85" i="156"/>
  <c r="BV85" i="156"/>
  <c r="BW85" i="156" s="1"/>
  <c r="BZ85" i="156"/>
  <c r="CA85" i="156"/>
  <c r="CB85" i="156"/>
  <c r="CC85" i="156"/>
  <c r="CD85" i="156"/>
  <c r="CE85" i="156"/>
  <c r="CF85" i="156"/>
  <c r="AK86" i="156"/>
  <c r="AL86" i="156"/>
  <c r="AM86" i="156"/>
  <c r="AN86" i="156"/>
  <c r="AO86" i="156"/>
  <c r="AP86" i="156"/>
  <c r="AQ86" i="156"/>
  <c r="AR86" i="156"/>
  <c r="AS86" i="156"/>
  <c r="AT86" i="156"/>
  <c r="AU86" i="156"/>
  <c r="AV86" i="156"/>
  <c r="AW86" i="156"/>
  <c r="AX86" i="156"/>
  <c r="AY86" i="156"/>
  <c r="AZ86" i="156"/>
  <c r="BF86" i="156"/>
  <c r="BG86" i="156" s="1"/>
  <c r="BJ86" i="156"/>
  <c r="BK86" i="156"/>
  <c r="BL86" i="156"/>
  <c r="BM86" i="156"/>
  <c r="BN86" i="156"/>
  <c r="BO86" i="156"/>
  <c r="BP86" i="156"/>
  <c r="BR86" i="156"/>
  <c r="BS86" i="156"/>
  <c r="BT86" i="156"/>
  <c r="BV86" i="156"/>
  <c r="BW86" i="156" s="1"/>
  <c r="BX86" i="156" s="1"/>
  <c r="BZ86" i="156"/>
  <c r="CA86" i="156"/>
  <c r="CB86" i="156"/>
  <c r="CC86" i="156"/>
  <c r="CD86" i="156"/>
  <c r="CE86" i="156"/>
  <c r="CF86" i="156"/>
  <c r="AK87" i="156"/>
  <c r="AL87" i="156"/>
  <c r="AM87" i="156"/>
  <c r="AN87" i="156"/>
  <c r="AO87" i="156"/>
  <c r="AP87" i="156"/>
  <c r="AQ87" i="156"/>
  <c r="AR87" i="156"/>
  <c r="AS87" i="156"/>
  <c r="AT87" i="156"/>
  <c r="AU87" i="156"/>
  <c r="AV87" i="156"/>
  <c r="AW87" i="156"/>
  <c r="AX87" i="156"/>
  <c r="AY87" i="156"/>
  <c r="AZ87" i="156"/>
  <c r="BF87" i="156"/>
  <c r="BG87" i="156" s="1"/>
  <c r="BJ87" i="156"/>
  <c r="BK87" i="156"/>
  <c r="BL87" i="156"/>
  <c r="BM87" i="156"/>
  <c r="BN87" i="156"/>
  <c r="BO87" i="156"/>
  <c r="BP87" i="156"/>
  <c r="BR87" i="156"/>
  <c r="BS87" i="156"/>
  <c r="BT87" i="156"/>
  <c r="BV87" i="156"/>
  <c r="BW87" i="156" s="1"/>
  <c r="BZ87" i="156"/>
  <c r="CA87" i="156"/>
  <c r="CB87" i="156"/>
  <c r="CC87" i="156"/>
  <c r="CD87" i="156"/>
  <c r="CE87" i="156"/>
  <c r="CF87" i="156"/>
  <c r="AK88" i="156"/>
  <c r="AL88" i="156"/>
  <c r="AM88" i="156"/>
  <c r="AN88" i="156"/>
  <c r="AO88" i="156"/>
  <c r="AP88" i="156"/>
  <c r="AQ88" i="156"/>
  <c r="AR88" i="156"/>
  <c r="AS88" i="156"/>
  <c r="AT88" i="156"/>
  <c r="AU88" i="156"/>
  <c r="AV88" i="156"/>
  <c r="AW88" i="156"/>
  <c r="AX88" i="156"/>
  <c r="AY88" i="156"/>
  <c r="AZ88" i="156"/>
  <c r="BF88" i="156"/>
  <c r="BG88" i="156" s="1"/>
  <c r="BJ88" i="156"/>
  <c r="BK88" i="156"/>
  <c r="BL88" i="156"/>
  <c r="BM88" i="156"/>
  <c r="BN88" i="156"/>
  <c r="BO88" i="156"/>
  <c r="BP88" i="156"/>
  <c r="BR88" i="156"/>
  <c r="BS88" i="156"/>
  <c r="BT88" i="156"/>
  <c r="BV88" i="156"/>
  <c r="BW88" i="156" s="1"/>
  <c r="BZ88" i="156"/>
  <c r="CA88" i="156"/>
  <c r="CB88" i="156"/>
  <c r="CC88" i="156"/>
  <c r="CD88" i="156"/>
  <c r="CE88" i="156"/>
  <c r="CF88" i="156"/>
  <c r="AK89" i="156"/>
  <c r="AL89" i="156"/>
  <c r="AM89" i="156"/>
  <c r="AN89" i="156"/>
  <c r="AO89" i="156"/>
  <c r="AP89" i="156"/>
  <c r="AQ89" i="156"/>
  <c r="AR89" i="156"/>
  <c r="AS89" i="156"/>
  <c r="AT89" i="156"/>
  <c r="AU89" i="156"/>
  <c r="AV89" i="156"/>
  <c r="AW89" i="156"/>
  <c r="AX89" i="156"/>
  <c r="AY89" i="156"/>
  <c r="AZ89" i="156"/>
  <c r="BF89" i="156"/>
  <c r="BJ89" i="156"/>
  <c r="BK89" i="156"/>
  <c r="BL89" i="156"/>
  <c r="BM89" i="156"/>
  <c r="BN89" i="156"/>
  <c r="BO89" i="156"/>
  <c r="BP89" i="156"/>
  <c r="BR89" i="156"/>
  <c r="BS89" i="156"/>
  <c r="BT89" i="156"/>
  <c r="BV89" i="156"/>
  <c r="BW89" i="156" s="1"/>
  <c r="BZ89" i="156"/>
  <c r="CA89" i="156"/>
  <c r="CB89" i="156"/>
  <c r="CC89" i="156"/>
  <c r="CD89" i="156"/>
  <c r="CE89" i="156"/>
  <c r="CF89" i="156"/>
  <c r="AK90" i="156"/>
  <c r="AL90" i="156"/>
  <c r="AM90" i="156"/>
  <c r="AN90" i="156"/>
  <c r="AO90" i="156"/>
  <c r="AP90" i="156"/>
  <c r="AQ90" i="156"/>
  <c r="AR90" i="156"/>
  <c r="AS90" i="156"/>
  <c r="AT90" i="156"/>
  <c r="AU90" i="156"/>
  <c r="AV90" i="156"/>
  <c r="AW90" i="156"/>
  <c r="AX90" i="156"/>
  <c r="AY90" i="156"/>
  <c r="AZ90" i="156"/>
  <c r="BF90" i="156"/>
  <c r="BG90" i="156" s="1"/>
  <c r="BJ90" i="156"/>
  <c r="BK90" i="156"/>
  <c r="BL90" i="156"/>
  <c r="BM90" i="156"/>
  <c r="BN90" i="156"/>
  <c r="BO90" i="156"/>
  <c r="BP90" i="156"/>
  <c r="BR90" i="156"/>
  <c r="BS90" i="156"/>
  <c r="BT90" i="156"/>
  <c r="BV90" i="156"/>
  <c r="BW90" i="156" s="1"/>
  <c r="BZ90" i="156"/>
  <c r="CA90" i="156"/>
  <c r="CB90" i="156"/>
  <c r="CC90" i="156"/>
  <c r="CD90" i="156"/>
  <c r="CE90" i="156"/>
  <c r="CF90" i="156"/>
  <c r="AK91" i="156"/>
  <c r="AL91" i="156"/>
  <c r="AM91" i="156"/>
  <c r="AN91" i="156"/>
  <c r="AO91" i="156"/>
  <c r="AP91" i="156"/>
  <c r="AQ91" i="156"/>
  <c r="AR91" i="156"/>
  <c r="AS91" i="156"/>
  <c r="AT91" i="156"/>
  <c r="AU91" i="156"/>
  <c r="AV91" i="156"/>
  <c r="AW91" i="156"/>
  <c r="AX91" i="156"/>
  <c r="AY91" i="156"/>
  <c r="AZ91" i="156"/>
  <c r="BF91" i="156"/>
  <c r="BG91" i="156" s="1"/>
  <c r="BJ91" i="156"/>
  <c r="BK91" i="156"/>
  <c r="BL91" i="156"/>
  <c r="BM91" i="156"/>
  <c r="BN91" i="156"/>
  <c r="BO91" i="156"/>
  <c r="BP91" i="156"/>
  <c r="BR91" i="156"/>
  <c r="BS91" i="156"/>
  <c r="BT91" i="156"/>
  <c r="BV91" i="156"/>
  <c r="BW91" i="156" s="1"/>
  <c r="BZ91" i="156"/>
  <c r="CA91" i="156"/>
  <c r="CB91" i="156"/>
  <c r="CC91" i="156"/>
  <c r="CD91" i="156"/>
  <c r="CE91" i="156"/>
  <c r="CF91" i="156"/>
  <c r="AK92" i="156"/>
  <c r="AL92" i="156"/>
  <c r="AM92" i="156"/>
  <c r="AN92" i="156"/>
  <c r="AO92" i="156"/>
  <c r="AP92" i="156"/>
  <c r="AQ92" i="156"/>
  <c r="AR92" i="156"/>
  <c r="AS92" i="156"/>
  <c r="AT92" i="156"/>
  <c r="AU92" i="156"/>
  <c r="AV92" i="156"/>
  <c r="AW92" i="156"/>
  <c r="AX92" i="156"/>
  <c r="AY92" i="156"/>
  <c r="AZ92" i="156"/>
  <c r="BF92" i="156"/>
  <c r="BG92" i="156" s="1"/>
  <c r="BJ92" i="156"/>
  <c r="BK92" i="156"/>
  <c r="BL92" i="156"/>
  <c r="BM92" i="156"/>
  <c r="BN92" i="156"/>
  <c r="BO92" i="156"/>
  <c r="BP92" i="156"/>
  <c r="BR92" i="156"/>
  <c r="BS92" i="156"/>
  <c r="BT92" i="156"/>
  <c r="BV92" i="156"/>
  <c r="BW92" i="156" s="1"/>
  <c r="BZ92" i="156"/>
  <c r="CA92" i="156"/>
  <c r="CB92" i="156"/>
  <c r="CC92" i="156"/>
  <c r="CD92" i="156"/>
  <c r="CE92" i="156"/>
  <c r="CF92" i="156"/>
  <c r="AK93" i="156"/>
  <c r="AL93" i="156"/>
  <c r="AM93" i="156"/>
  <c r="AN93" i="156"/>
  <c r="AO93" i="156"/>
  <c r="AP93" i="156"/>
  <c r="AQ93" i="156"/>
  <c r="AR93" i="156"/>
  <c r="AS93" i="156"/>
  <c r="AT93" i="156"/>
  <c r="AU93" i="156"/>
  <c r="AV93" i="156"/>
  <c r="AW93" i="156"/>
  <c r="AX93" i="156"/>
  <c r="AY93" i="156"/>
  <c r="AZ93" i="156"/>
  <c r="BF93" i="156"/>
  <c r="BG93" i="156" s="1"/>
  <c r="BJ93" i="156"/>
  <c r="BK93" i="156"/>
  <c r="BL93" i="156"/>
  <c r="BM93" i="156"/>
  <c r="BN93" i="156"/>
  <c r="BO93" i="156"/>
  <c r="BP93" i="156"/>
  <c r="BR93" i="156"/>
  <c r="BS93" i="156"/>
  <c r="BT93" i="156"/>
  <c r="BV93" i="156"/>
  <c r="BW93" i="156" s="1"/>
  <c r="BZ93" i="156"/>
  <c r="CA93" i="156"/>
  <c r="CB93" i="156"/>
  <c r="CC93" i="156"/>
  <c r="CD93" i="156"/>
  <c r="CE93" i="156"/>
  <c r="CF93" i="156"/>
  <c r="AK94" i="156"/>
  <c r="AL94" i="156"/>
  <c r="AM94" i="156"/>
  <c r="AN94" i="156"/>
  <c r="AO94" i="156"/>
  <c r="AP94" i="156"/>
  <c r="AQ94" i="156"/>
  <c r="AR94" i="156"/>
  <c r="AS94" i="156"/>
  <c r="AT94" i="156"/>
  <c r="AU94" i="156"/>
  <c r="AV94" i="156"/>
  <c r="AW94" i="156"/>
  <c r="AX94" i="156"/>
  <c r="AY94" i="156"/>
  <c r="AZ94" i="156"/>
  <c r="BF94" i="156"/>
  <c r="BG94" i="156" s="1"/>
  <c r="BJ94" i="156"/>
  <c r="BK94" i="156"/>
  <c r="BL94" i="156"/>
  <c r="BM94" i="156"/>
  <c r="BN94" i="156"/>
  <c r="BO94" i="156"/>
  <c r="BP94" i="156"/>
  <c r="BR94" i="156"/>
  <c r="BS94" i="156"/>
  <c r="BT94" i="156"/>
  <c r="BV94" i="156"/>
  <c r="BW94" i="156" s="1"/>
  <c r="BZ94" i="156"/>
  <c r="CA94" i="156"/>
  <c r="CB94" i="156"/>
  <c r="CC94" i="156"/>
  <c r="CD94" i="156"/>
  <c r="CE94" i="156"/>
  <c r="CF94" i="156"/>
  <c r="AK95" i="156"/>
  <c r="AL95" i="156"/>
  <c r="AM95" i="156"/>
  <c r="AN95" i="156"/>
  <c r="AO95" i="156"/>
  <c r="AP95" i="156"/>
  <c r="AQ95" i="156"/>
  <c r="AR95" i="156"/>
  <c r="AS95" i="156"/>
  <c r="AT95" i="156"/>
  <c r="AU95" i="156"/>
  <c r="AV95" i="156"/>
  <c r="AW95" i="156"/>
  <c r="AX95" i="156"/>
  <c r="AY95" i="156"/>
  <c r="AZ95" i="156"/>
  <c r="BF95" i="156"/>
  <c r="BG95" i="156" s="1"/>
  <c r="BJ95" i="156"/>
  <c r="BK95" i="156"/>
  <c r="BL95" i="156"/>
  <c r="BM95" i="156"/>
  <c r="BN95" i="156"/>
  <c r="BO95" i="156"/>
  <c r="BP95" i="156"/>
  <c r="BR95" i="156"/>
  <c r="BS95" i="156"/>
  <c r="BT95" i="156"/>
  <c r="BV95" i="156"/>
  <c r="BW95" i="156" s="1"/>
  <c r="BZ95" i="156"/>
  <c r="CA95" i="156"/>
  <c r="CB95" i="156"/>
  <c r="CC95" i="156"/>
  <c r="CD95" i="156"/>
  <c r="CE95" i="156"/>
  <c r="CF95" i="156"/>
  <c r="AK96" i="156"/>
  <c r="AL96" i="156"/>
  <c r="AM96" i="156"/>
  <c r="AN96" i="156"/>
  <c r="AO96" i="156"/>
  <c r="AP96" i="156"/>
  <c r="AQ96" i="156"/>
  <c r="AR96" i="156"/>
  <c r="AS96" i="156"/>
  <c r="AT96" i="156"/>
  <c r="AU96" i="156"/>
  <c r="AV96" i="156"/>
  <c r="AW96" i="156"/>
  <c r="AX96" i="156"/>
  <c r="AY96" i="156"/>
  <c r="AZ96" i="156"/>
  <c r="BF96" i="156"/>
  <c r="BG96" i="156" s="1"/>
  <c r="BJ96" i="156"/>
  <c r="BK96" i="156"/>
  <c r="BL96" i="156"/>
  <c r="BM96" i="156"/>
  <c r="BN96" i="156"/>
  <c r="BO96" i="156"/>
  <c r="BP96" i="156"/>
  <c r="BR96" i="156"/>
  <c r="BS96" i="156"/>
  <c r="BT96" i="156"/>
  <c r="BV96" i="156"/>
  <c r="BW96" i="156" s="1"/>
  <c r="BZ96" i="156"/>
  <c r="CA96" i="156"/>
  <c r="CB96" i="156"/>
  <c r="CC96" i="156"/>
  <c r="CD96" i="156"/>
  <c r="CE96" i="156"/>
  <c r="CF96" i="156"/>
  <c r="BE97" i="156"/>
  <c r="BD97" i="156"/>
  <c r="BB97" i="156"/>
  <c r="CF13" i="156"/>
  <c r="CE13" i="156"/>
  <c r="CD13" i="156"/>
  <c r="CC13" i="156"/>
  <c r="CB13" i="156"/>
  <c r="CA13" i="156"/>
  <c r="BZ13" i="156"/>
  <c r="BV13" i="156"/>
  <c r="BW13" i="156" s="1"/>
  <c r="BT13" i="156"/>
  <c r="BS13" i="156"/>
  <c r="BR13" i="156"/>
  <c r="BP13" i="156"/>
  <c r="BO13" i="156"/>
  <c r="BN13" i="156"/>
  <c r="BM13" i="156"/>
  <c r="BL13" i="156"/>
  <c r="BK13" i="156"/>
  <c r="BJ13" i="156"/>
  <c r="BF13" i="156"/>
  <c r="BG13" i="156" s="1"/>
  <c r="AZ13" i="156"/>
  <c r="AY13" i="156"/>
  <c r="AX13" i="156"/>
  <c r="AW13" i="156"/>
  <c r="AV13" i="156"/>
  <c r="AU13" i="156"/>
  <c r="AT13" i="156"/>
  <c r="AS13" i="156"/>
  <c r="AR13" i="156"/>
  <c r="AQ13" i="156"/>
  <c r="AP13" i="156"/>
  <c r="AO13" i="156"/>
  <c r="AN13" i="156"/>
  <c r="AM13" i="156"/>
  <c r="AL13" i="156"/>
  <c r="AK13" i="156"/>
  <c r="BA9" i="156"/>
  <c r="BB11" i="156" s="1"/>
  <c r="AH8" i="156"/>
  <c r="AG8" i="156"/>
  <c r="AF8" i="156"/>
  <c r="AE8" i="156"/>
  <c r="AD8" i="156"/>
  <c r="AC8" i="156"/>
  <c r="AB8" i="156"/>
  <c r="AA8" i="156"/>
  <c r="Z8" i="156"/>
  <c r="Y8" i="156"/>
  <c r="X8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AH7" i="156"/>
  <c r="AG7" i="156"/>
  <c r="AF7" i="156"/>
  <c r="AE7" i="156"/>
  <c r="AD7" i="156"/>
  <c r="AC7" i="156"/>
  <c r="AB7" i="156"/>
  <c r="AA7" i="156"/>
  <c r="Z7" i="156"/>
  <c r="Y7" i="156"/>
  <c r="X7" i="156"/>
  <c r="W7" i="156"/>
  <c r="V7" i="156"/>
  <c r="U7" i="156"/>
  <c r="T7" i="156"/>
  <c r="S7" i="156"/>
  <c r="R7" i="156"/>
  <c r="Q7" i="156"/>
  <c r="P7" i="156"/>
  <c r="O7" i="156"/>
  <c r="N7" i="156"/>
  <c r="M7" i="156"/>
  <c r="L7" i="156"/>
  <c r="K7" i="156"/>
  <c r="J7" i="156"/>
  <c r="I7" i="156"/>
  <c r="H7" i="156"/>
  <c r="G7" i="156"/>
  <c r="F7" i="156"/>
  <c r="E7" i="156"/>
  <c r="D7" i="156"/>
  <c r="BB6" i="156"/>
  <c r="AH6" i="156"/>
  <c r="AG6" i="156"/>
  <c r="AF6" i="156"/>
  <c r="AE6" i="156"/>
  <c r="AD6" i="156"/>
  <c r="AC6" i="156"/>
  <c r="AB6" i="156"/>
  <c r="AA6" i="156"/>
  <c r="Z6" i="156"/>
  <c r="Y6" i="156"/>
  <c r="X6" i="156"/>
  <c r="X9" i="156" s="1"/>
  <c r="W6" i="156"/>
  <c r="V6" i="156"/>
  <c r="U6" i="156"/>
  <c r="T6" i="156"/>
  <c r="S6" i="156"/>
  <c r="R6" i="156"/>
  <c r="Q6" i="156"/>
  <c r="P6" i="156"/>
  <c r="O6" i="156"/>
  <c r="N6" i="156"/>
  <c r="M6" i="156"/>
  <c r="L6" i="156"/>
  <c r="K6" i="156"/>
  <c r="J6" i="156"/>
  <c r="I6" i="156"/>
  <c r="H6" i="156"/>
  <c r="G6" i="156"/>
  <c r="G9" i="156" s="1"/>
  <c r="F6" i="156"/>
  <c r="E6" i="156"/>
  <c r="D6" i="156"/>
  <c r="AH4" i="156"/>
  <c r="AG4" i="156"/>
  <c r="AF4" i="156"/>
  <c r="AE4" i="156"/>
  <c r="AD4" i="156"/>
  <c r="AC4" i="156"/>
  <c r="AB4" i="156"/>
  <c r="AA4" i="156"/>
  <c r="Z4" i="156"/>
  <c r="Y4" i="156"/>
  <c r="X4" i="156"/>
  <c r="W4" i="156"/>
  <c r="V4" i="156"/>
  <c r="U4" i="156"/>
  <c r="T4" i="156"/>
  <c r="S4" i="156"/>
  <c r="R4" i="156"/>
  <c r="Q4" i="156"/>
  <c r="P4" i="156"/>
  <c r="O4" i="156"/>
  <c r="N4" i="156"/>
  <c r="M4" i="156"/>
  <c r="L4" i="156"/>
  <c r="K4" i="156"/>
  <c r="J4" i="156"/>
  <c r="I4" i="156"/>
  <c r="H4" i="156"/>
  <c r="G4" i="156"/>
  <c r="F4" i="156"/>
  <c r="E4" i="156"/>
  <c r="D4" i="156"/>
  <c r="AH3" i="156"/>
  <c r="AG3" i="156"/>
  <c r="AF3" i="156"/>
  <c r="AE3" i="156"/>
  <c r="AD3" i="156"/>
  <c r="AC3" i="156"/>
  <c r="AB3" i="156"/>
  <c r="AA3" i="156"/>
  <c r="Z3" i="156"/>
  <c r="Y3" i="156"/>
  <c r="X3" i="156"/>
  <c r="W3" i="156"/>
  <c r="V3" i="156"/>
  <c r="U3" i="156"/>
  <c r="T3" i="156"/>
  <c r="S3" i="156"/>
  <c r="R3" i="156"/>
  <c r="Q3" i="156"/>
  <c r="P3" i="156"/>
  <c r="O3" i="156"/>
  <c r="N3" i="156"/>
  <c r="M3" i="156"/>
  <c r="L3" i="156"/>
  <c r="K3" i="156"/>
  <c r="J3" i="156"/>
  <c r="I3" i="156"/>
  <c r="H3" i="156"/>
  <c r="G3" i="156"/>
  <c r="F3" i="156"/>
  <c r="E3" i="156"/>
  <c r="D3" i="156"/>
  <c r="BB2" i="156"/>
  <c r="AH2" i="156"/>
  <c r="AG2" i="156"/>
  <c r="AF2" i="156"/>
  <c r="AE2" i="156"/>
  <c r="AD2" i="156"/>
  <c r="AC2" i="156"/>
  <c r="AB2" i="156"/>
  <c r="AA2" i="156"/>
  <c r="Z2" i="156"/>
  <c r="Y2" i="156"/>
  <c r="X2" i="156"/>
  <c r="W2" i="156"/>
  <c r="V2" i="156"/>
  <c r="U2" i="156"/>
  <c r="T2" i="156"/>
  <c r="S2" i="156"/>
  <c r="R2" i="156"/>
  <c r="Q2" i="156"/>
  <c r="Q5" i="156" s="1"/>
  <c r="P2" i="156"/>
  <c r="O2" i="156"/>
  <c r="N2" i="156"/>
  <c r="M2" i="156"/>
  <c r="L2" i="156"/>
  <c r="K2" i="156"/>
  <c r="J2" i="156"/>
  <c r="I2" i="156"/>
  <c r="H2" i="156"/>
  <c r="G2" i="156"/>
  <c r="F2" i="156"/>
  <c r="E2" i="156"/>
  <c r="E5" i="156" s="1"/>
  <c r="D2" i="156"/>
  <c r="BO98" i="131"/>
  <c r="BE97" i="131"/>
  <c r="BE100" i="147"/>
  <c r="AG12" i="54"/>
  <c r="AG10" i="54"/>
  <c r="AG6" i="54"/>
  <c r="C5" i="54"/>
  <c r="D5" i="54"/>
  <c r="E5" i="54"/>
  <c r="F5" i="54"/>
  <c r="G5" i="54"/>
  <c r="H5" i="54"/>
  <c r="I5" i="54"/>
  <c r="J5" i="54"/>
  <c r="K5" i="54"/>
  <c r="L5" i="54"/>
  <c r="M5" i="54"/>
  <c r="N5" i="54"/>
  <c r="O5" i="54"/>
  <c r="P5" i="54"/>
  <c r="Q5" i="54"/>
  <c r="R5" i="54"/>
  <c r="S5" i="54"/>
  <c r="T5" i="54"/>
  <c r="U5" i="54"/>
  <c r="V5" i="54"/>
  <c r="W5" i="54"/>
  <c r="X5" i="54"/>
  <c r="Y5" i="54"/>
  <c r="Z5" i="54"/>
  <c r="AA5" i="54"/>
  <c r="AB5" i="54"/>
  <c r="AC5" i="54"/>
  <c r="AD5" i="54"/>
  <c r="AE5" i="54"/>
  <c r="AF5" i="54"/>
  <c r="C7" i="54"/>
  <c r="D7" i="54"/>
  <c r="E7" i="54"/>
  <c r="F7" i="54"/>
  <c r="G7" i="54"/>
  <c r="H7" i="54"/>
  <c r="I7" i="54"/>
  <c r="J7" i="54"/>
  <c r="K7" i="54"/>
  <c r="L7" i="54"/>
  <c r="M7" i="54"/>
  <c r="N7" i="54"/>
  <c r="O7" i="54"/>
  <c r="P7" i="54"/>
  <c r="Q7" i="54"/>
  <c r="R7" i="54"/>
  <c r="S7" i="54"/>
  <c r="T7" i="54"/>
  <c r="U7" i="54"/>
  <c r="V7" i="54"/>
  <c r="W7" i="54"/>
  <c r="X7" i="54"/>
  <c r="Y7" i="54"/>
  <c r="Z7" i="54"/>
  <c r="AA7" i="54"/>
  <c r="AB7" i="54"/>
  <c r="AC7" i="54"/>
  <c r="AD7" i="54"/>
  <c r="AE7" i="54"/>
  <c r="AF7" i="54"/>
  <c r="C9" i="54"/>
  <c r="D9" i="54"/>
  <c r="E9" i="54"/>
  <c r="F9" i="54"/>
  <c r="G9" i="54"/>
  <c r="H9" i="54"/>
  <c r="I9" i="54"/>
  <c r="J9" i="54"/>
  <c r="K9" i="54"/>
  <c r="L9" i="54"/>
  <c r="M9" i="54"/>
  <c r="N9" i="54"/>
  <c r="O9" i="54"/>
  <c r="P9" i="54"/>
  <c r="Q9" i="54"/>
  <c r="R9" i="54"/>
  <c r="S9" i="54"/>
  <c r="T9" i="54"/>
  <c r="U9" i="54"/>
  <c r="V9" i="54"/>
  <c r="W9" i="54"/>
  <c r="X9" i="54"/>
  <c r="Y9" i="54"/>
  <c r="Z9" i="54"/>
  <c r="AA9" i="54"/>
  <c r="AB9" i="54"/>
  <c r="AC9" i="54"/>
  <c r="AD9" i="54"/>
  <c r="AE9" i="54"/>
  <c r="AF9" i="54"/>
  <c r="C11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B5" i="54"/>
  <c r="B11" i="54"/>
  <c r="B9" i="54"/>
  <c r="B7" i="54"/>
  <c r="AG11" i="54"/>
  <c r="AG9" i="54"/>
  <c r="AG7" i="54"/>
  <c r="AG5" i="54"/>
  <c r="BC18" i="150"/>
  <c r="BF73" i="144"/>
  <c r="BG73" i="144"/>
  <c r="BH73" i="144"/>
  <c r="BI73" i="144"/>
  <c r="BJ73" i="144"/>
  <c r="BK73" i="144"/>
  <c r="BL73" i="144"/>
  <c r="BM73" i="144"/>
  <c r="BN73" i="144"/>
  <c r="BF71" i="131"/>
  <c r="BG71" i="131"/>
  <c r="BH71" i="131"/>
  <c r="BI71" i="131"/>
  <c r="BJ71" i="131"/>
  <c r="BK71" i="131"/>
  <c r="BL71" i="131"/>
  <c r="BM71" i="131"/>
  <c r="BN71" i="131"/>
  <c r="BF72" i="131"/>
  <c r="BG72" i="131"/>
  <c r="BH72" i="131"/>
  <c r="BI72" i="131"/>
  <c r="BJ72" i="131"/>
  <c r="BK72" i="131"/>
  <c r="BL72" i="131"/>
  <c r="BM72" i="131"/>
  <c r="BN72" i="131"/>
  <c r="D23" i="31" l="1"/>
  <c r="D23" i="50"/>
  <c r="D23" i="55"/>
  <c r="L21" i="54"/>
  <c r="L22" i="54"/>
  <c r="D21" i="54"/>
  <c r="D23" i="104"/>
  <c r="D23" i="105"/>
  <c r="D23" i="60"/>
  <c r="BH47" i="156"/>
  <c r="BX42" i="156"/>
  <c r="BQ64" i="156"/>
  <c r="BH48" i="156"/>
  <c r="L9" i="156"/>
  <c r="BQ53" i="156"/>
  <c r="BH39" i="156"/>
  <c r="BX38" i="156"/>
  <c r="BQ16" i="156"/>
  <c r="D23" i="49"/>
  <c r="D23" i="91"/>
  <c r="D23" i="58"/>
  <c r="D23" i="43"/>
  <c r="BH15" i="156"/>
  <c r="BX14" i="156"/>
  <c r="BY14" i="156" s="1"/>
  <c r="BQ50" i="156"/>
  <c r="BH46" i="156"/>
  <c r="BX44" i="156"/>
  <c r="BY44" i="156" s="1"/>
  <c r="BX43" i="156"/>
  <c r="M5" i="156"/>
  <c r="CG80" i="156"/>
  <c r="BH61" i="156"/>
  <c r="BI61" i="156" s="1"/>
  <c r="BH49" i="156"/>
  <c r="BI49" i="156" s="1"/>
  <c r="O5" i="156"/>
  <c r="E9" i="156"/>
  <c r="Q9" i="156"/>
  <c r="F9" i="156"/>
  <c r="R9" i="156"/>
  <c r="BX95" i="156"/>
  <c r="BH35" i="156"/>
  <c r="CG26" i="156"/>
  <c r="BH23" i="156"/>
  <c r="BI23" i="156" s="1"/>
  <c r="BH22" i="156"/>
  <c r="BI22" i="156" s="1"/>
  <c r="BX19" i="156"/>
  <c r="BH18" i="156"/>
  <c r="BX91" i="156"/>
  <c r="BY91" i="156" s="1"/>
  <c r="BX23" i="156"/>
  <c r="BY23" i="156" s="1"/>
  <c r="R5" i="156"/>
  <c r="H9" i="156"/>
  <c r="BH93" i="156"/>
  <c r="BX92" i="156"/>
  <c r="BY92" i="156" s="1"/>
  <c r="BY67" i="156"/>
  <c r="BX66" i="156"/>
  <c r="BY66" i="156" s="1"/>
  <c r="F5" i="156"/>
  <c r="BH75" i="156"/>
  <c r="BI75" i="156" s="1"/>
  <c r="H5" i="156"/>
  <c r="BX93" i="156"/>
  <c r="BY93" i="156" s="1"/>
  <c r="BA88" i="156"/>
  <c r="CG57" i="156"/>
  <c r="BX55" i="156"/>
  <c r="BQ40" i="156"/>
  <c r="BX31" i="156"/>
  <c r="BH95" i="156"/>
  <c r="BQ84" i="156"/>
  <c r="CG33" i="156"/>
  <c r="BX32" i="156"/>
  <c r="BY32" i="156" s="1"/>
  <c r="AJ97" i="156"/>
  <c r="BQ85" i="156"/>
  <c r="BA76" i="156"/>
  <c r="BX58" i="156"/>
  <c r="BY58" i="156" s="1"/>
  <c r="CG46" i="156"/>
  <c r="BQ42" i="156"/>
  <c r="BX33" i="156"/>
  <c r="BQ88" i="156"/>
  <c r="CG88" i="156"/>
  <c r="BU36" i="156"/>
  <c r="BQ30" i="156"/>
  <c r="AI97" i="156"/>
  <c r="BU81" i="156"/>
  <c r="BQ76" i="156"/>
  <c r="CK76" i="156" s="1"/>
  <c r="BX71" i="156"/>
  <c r="BU70" i="156"/>
  <c r="BU40" i="156"/>
  <c r="BU22" i="156"/>
  <c r="AD9" i="156"/>
  <c r="CG93" i="156"/>
  <c r="BQ78" i="156"/>
  <c r="BH73" i="156"/>
  <c r="BI73" i="156" s="1"/>
  <c r="BU80" i="156"/>
  <c r="BA50" i="156"/>
  <c r="BU24" i="156"/>
  <c r="BH92" i="156"/>
  <c r="BI92" i="156" s="1"/>
  <c r="CG58" i="156"/>
  <c r="BH54" i="156"/>
  <c r="BI54" i="156" s="1"/>
  <c r="BC50" i="156"/>
  <c r="BI30" i="156"/>
  <c r="BH70" i="156"/>
  <c r="BI70" i="156" s="1"/>
  <c r="BQ89" i="156"/>
  <c r="BQ79" i="156"/>
  <c r="BQ74" i="156"/>
  <c r="CK74" i="156" s="1"/>
  <c r="T5" i="156"/>
  <c r="AF5" i="156"/>
  <c r="BQ90" i="156"/>
  <c r="BQ80" i="156"/>
  <c r="BC75" i="156"/>
  <c r="BH71" i="156"/>
  <c r="BH63" i="156"/>
  <c r="BX62" i="156"/>
  <c r="BX57" i="156"/>
  <c r="BU50" i="156"/>
  <c r="BX47" i="156"/>
  <c r="BY47" i="156" s="1"/>
  <c r="CG45" i="156"/>
  <c r="BA43" i="156"/>
  <c r="BX35" i="156"/>
  <c r="BY35" i="156" s="1"/>
  <c r="BC73" i="156"/>
  <c r="BC52" i="156"/>
  <c r="BU48" i="156"/>
  <c r="BA26" i="156"/>
  <c r="BU16" i="156"/>
  <c r="BI95" i="156"/>
  <c r="CG86" i="156"/>
  <c r="BQ86" i="156"/>
  <c r="BA62" i="156"/>
  <c r="BA61" i="156"/>
  <c r="BU60" i="156"/>
  <c r="BH42" i="156"/>
  <c r="BI42" i="156" s="1"/>
  <c r="BC30" i="156"/>
  <c r="BU93" i="156"/>
  <c r="BX89" i="156"/>
  <c r="BY89" i="156" s="1"/>
  <c r="BX88" i="156"/>
  <c r="BX79" i="156"/>
  <c r="BY79" i="156" s="1"/>
  <c r="BA63" i="156"/>
  <c r="BU58" i="156"/>
  <c r="BU46" i="156"/>
  <c r="BA36" i="156"/>
  <c r="BC31" i="156"/>
  <c r="BA30" i="156"/>
  <c r="BX90" i="156"/>
  <c r="BY90" i="156" s="1"/>
  <c r="BH85" i="156"/>
  <c r="BC85" i="156"/>
  <c r="BX80" i="156"/>
  <c r="BY80" i="156" s="1"/>
  <c r="BU72" i="156"/>
  <c r="BU69" i="156"/>
  <c r="BA67" i="156"/>
  <c r="BU65" i="156"/>
  <c r="BC64" i="156"/>
  <c r="BA54" i="156"/>
  <c r="BQ52" i="156"/>
  <c r="BC43" i="156"/>
  <c r="BC39" i="156"/>
  <c r="BA19" i="156"/>
  <c r="BC18" i="156"/>
  <c r="BC93" i="156"/>
  <c r="BC78" i="156"/>
  <c r="BA75" i="156"/>
  <c r="BC66" i="156"/>
  <c r="BA41" i="156"/>
  <c r="BA38" i="156"/>
  <c r="BU96" i="156"/>
  <c r="BU89" i="156"/>
  <c r="BC88" i="156"/>
  <c r="BU83" i="156"/>
  <c r="BU82" i="156"/>
  <c r="BU74" i="156"/>
  <c r="BQ62" i="156"/>
  <c r="BQ59" i="156"/>
  <c r="BQ54" i="156"/>
  <c r="BC54" i="156"/>
  <c r="BC42" i="156"/>
  <c r="BU20" i="156"/>
  <c r="CG14" i="156"/>
  <c r="BC96" i="156"/>
  <c r="BA87" i="156"/>
  <c r="CG60" i="156"/>
  <c r="BQ51" i="156"/>
  <c r="BQ25" i="156"/>
  <c r="BX18" i="156"/>
  <c r="BY18" i="156" s="1"/>
  <c r="BU94" i="156"/>
  <c r="BA91" i="156"/>
  <c r="BC86" i="156"/>
  <c r="BC84" i="156"/>
  <c r="BA79" i="156"/>
  <c r="BQ66" i="156"/>
  <c r="CG63" i="156"/>
  <c r="BC62" i="156"/>
  <c r="BH51" i="156"/>
  <c r="BI51" i="156" s="1"/>
  <c r="BX50" i="156"/>
  <c r="BQ49" i="156"/>
  <c r="CG36" i="156"/>
  <c r="BX26" i="156"/>
  <c r="BH25" i="156"/>
  <c r="BI25" i="156" s="1"/>
  <c r="BC19" i="156"/>
  <c r="BQ18" i="156"/>
  <c r="BQ94" i="156"/>
  <c r="CG76" i="156"/>
  <c r="BQ75" i="156"/>
  <c r="CG62" i="156"/>
  <c r="BA55" i="156"/>
  <c r="BI48" i="156"/>
  <c r="BA48" i="156"/>
  <c r="CG42" i="156"/>
  <c r="BA31" i="156"/>
  <c r="BA14" i="156"/>
  <c r="BH58" i="156"/>
  <c r="BI58" i="156" s="1"/>
  <c r="BX54" i="156"/>
  <c r="BY54" i="156" s="1"/>
  <c r="BH36" i="156"/>
  <c r="BI36" i="156" s="1"/>
  <c r="BY34" i="156"/>
  <c r="BX46" i="156"/>
  <c r="BY46" i="156" s="1"/>
  <c r="BH94" i="156"/>
  <c r="BI94" i="156" s="1"/>
  <c r="BH82" i="156"/>
  <c r="BI82" i="156" s="1"/>
  <c r="BX78" i="156"/>
  <c r="BY78" i="156" s="1"/>
  <c r="BA40" i="156"/>
  <c r="BU25" i="156"/>
  <c r="CG20" i="156"/>
  <c r="CG94" i="156"/>
  <c r="CG84" i="156"/>
  <c r="BU75" i="156"/>
  <c r="BX74" i="156"/>
  <c r="BY74" i="156" s="1"/>
  <c r="BH69" i="156"/>
  <c r="BI69" i="156" s="1"/>
  <c r="BQ37" i="156"/>
  <c r="BA16" i="156"/>
  <c r="BU14" i="156"/>
  <c r="BA66" i="156"/>
  <c r="BA18" i="156"/>
  <c r="BU17" i="156"/>
  <c r="BU15" i="156"/>
  <c r="Y5" i="156"/>
  <c r="BX85" i="156"/>
  <c r="BA85" i="156"/>
  <c r="BA81" i="156"/>
  <c r="BA74" i="156"/>
  <c r="BQ73" i="156"/>
  <c r="BQ71" i="156"/>
  <c r="BQ65" i="156"/>
  <c r="BQ60" i="156"/>
  <c r="CG53" i="156"/>
  <c r="CK53" i="156" s="1"/>
  <c r="BA53" i="156"/>
  <c r="CG50" i="156"/>
  <c r="CK50" i="156" s="1"/>
  <c r="BY42" i="156"/>
  <c r="BU38" i="156"/>
  <c r="BH37" i="156"/>
  <c r="BI37" i="156" s="1"/>
  <c r="BQ36" i="156"/>
  <c r="CG35" i="156"/>
  <c r="CK35" i="156" s="1"/>
  <c r="CG34" i="156"/>
  <c r="BU23" i="156"/>
  <c r="BX20" i="156"/>
  <c r="BY20" i="156" s="1"/>
  <c r="CG21" i="156"/>
  <c r="BU92" i="156"/>
  <c r="BX83" i="156"/>
  <c r="BY83" i="156" s="1"/>
  <c r="BQ82" i="156"/>
  <c r="BH80" i="156"/>
  <c r="BI80" i="156" s="1"/>
  <c r="BQ58" i="156"/>
  <c r="CK58" i="156" s="1"/>
  <c r="BQ41" i="156"/>
  <c r="BA29" i="156"/>
  <c r="BC28" i="156"/>
  <c r="BA27" i="156"/>
  <c r="BX17" i="156"/>
  <c r="BY17" i="156" s="1"/>
  <c r="BA64" i="156"/>
  <c r="AA5" i="156"/>
  <c r="AC9" i="156"/>
  <c r="BU95" i="156"/>
  <c r="BA89" i="156"/>
  <c r="BH66" i="156"/>
  <c r="BI66" i="156" s="1"/>
  <c r="CG65" i="156"/>
  <c r="BH59" i="156"/>
  <c r="BI59" i="156" s="1"/>
  <c r="BU57" i="156"/>
  <c r="BU56" i="156"/>
  <c r="BA51" i="156"/>
  <c r="BI47" i="156"/>
  <c r="BQ27" i="156"/>
  <c r="BQ17" i="156"/>
  <c r="BQ15" i="156"/>
  <c r="BU41" i="156"/>
  <c r="CG89" i="156"/>
  <c r="BU77" i="156"/>
  <c r="BU62" i="156"/>
  <c r="BQ93" i="156"/>
  <c r="BH87" i="156"/>
  <c r="BI87" i="156" s="1"/>
  <c r="BU86" i="156"/>
  <c r="CG82" i="156"/>
  <c r="BX59" i="156"/>
  <c r="BY59" i="156" s="1"/>
  <c r="BU54" i="156"/>
  <c r="BU44" i="156"/>
  <c r="BQ34" i="156"/>
  <c r="BU32" i="156"/>
  <c r="BH27" i="156"/>
  <c r="BI27" i="156" s="1"/>
  <c r="CG23" i="156"/>
  <c r="CG37" i="156"/>
  <c r="CG72" i="156"/>
  <c r="BY43" i="156"/>
  <c r="BA42" i="156"/>
  <c r="AC5" i="156"/>
  <c r="U5" i="156"/>
  <c r="AG5" i="156"/>
  <c r="S9" i="156"/>
  <c r="AE9" i="156"/>
  <c r="CG92" i="156"/>
  <c r="BC92" i="156"/>
  <c r="CG83" i="156"/>
  <c r="CG81" i="156"/>
  <c r="BU68" i="156"/>
  <c r="BQ63" i="156"/>
  <c r="BQ57" i="156"/>
  <c r="CK57" i="156" s="1"/>
  <c r="CG55" i="156"/>
  <c r="BU52" i="156"/>
  <c r="BU45" i="156"/>
  <c r="BC40" i="156"/>
  <c r="BU37" i="156"/>
  <c r="BU33" i="156"/>
  <c r="BQ23" i="156"/>
  <c r="BA17" i="156"/>
  <c r="BC16" i="156"/>
  <c r="BC74" i="156"/>
  <c r="BQ61" i="156"/>
  <c r="CG18" i="156"/>
  <c r="BU34" i="156"/>
  <c r="AD5" i="156"/>
  <c r="T9" i="156"/>
  <c r="BH13" i="156"/>
  <c r="BC76" i="156"/>
  <c r="BU66" i="156"/>
  <c r="CG56" i="156"/>
  <c r="BQ55" i="156"/>
  <c r="CG49" i="156"/>
  <c r="BU47" i="156"/>
  <c r="BQ44" i="156"/>
  <c r="BA39" i="156"/>
  <c r="BQ32" i="156"/>
  <c r="BQ31" i="156"/>
  <c r="BU28" i="156"/>
  <c r="BQ22" i="156"/>
  <c r="BA15" i="156"/>
  <c r="BC14" i="156"/>
  <c r="BA77" i="156"/>
  <c r="BU35" i="156"/>
  <c r="BQ92" i="156"/>
  <c r="BQ87" i="156"/>
  <c r="CG67" i="156"/>
  <c r="BU64" i="156"/>
  <c r="BU53" i="156"/>
  <c r="BC53" i="156"/>
  <c r="BI46" i="156"/>
  <c r="BQ45" i="156"/>
  <c r="BQ43" i="156"/>
  <c r="BU42" i="156"/>
  <c r="BQ33" i="156"/>
  <c r="CK33" i="156" s="1"/>
  <c r="CK24" i="156"/>
  <c r="BU18" i="156"/>
  <c r="BQ14" i="156"/>
  <c r="BI93" i="156"/>
  <c r="BH90" i="156"/>
  <c r="BI90" i="156" s="1"/>
  <c r="BU88" i="156"/>
  <c r="BU84" i="156"/>
  <c r="BU78" i="156"/>
  <c r="CG74" i="156"/>
  <c r="BQ67" i="156"/>
  <c r="CK67" i="156" s="1"/>
  <c r="BA65" i="156"/>
  <c r="BY56" i="156"/>
  <c r="BA52" i="156"/>
  <c r="BU51" i="156"/>
  <c r="CG44" i="156"/>
  <c r="BC38" i="156"/>
  <c r="BI34" i="156"/>
  <c r="CG32" i="156"/>
  <c r="CG30" i="156"/>
  <c r="BU29" i="156"/>
  <c r="BA28" i="156"/>
  <c r="BU27" i="156"/>
  <c r="BU26" i="156"/>
  <c r="CG22" i="156"/>
  <c r="BQ20" i="156"/>
  <c r="BQ19" i="156"/>
  <c r="BH72" i="156"/>
  <c r="BI72" i="156" s="1"/>
  <c r="BX68" i="156"/>
  <c r="BY68" i="156" s="1"/>
  <c r="BH83" i="156"/>
  <c r="BI83" i="156" s="1"/>
  <c r="BX94" i="156"/>
  <c r="BY94" i="156"/>
  <c r="BH86" i="156"/>
  <c r="BI86" i="156" s="1"/>
  <c r="BX82" i="156"/>
  <c r="BY82" i="156" s="1"/>
  <c r="BX64" i="156"/>
  <c r="BY64" i="156" s="1"/>
  <c r="BI85" i="156"/>
  <c r="BX73" i="156"/>
  <c r="BY73" i="156" s="1"/>
  <c r="BH77" i="156"/>
  <c r="BI77" i="156" s="1"/>
  <c r="CG41" i="156"/>
  <c r="BU39" i="156"/>
  <c r="BA35" i="156"/>
  <c r="BC35" i="156"/>
  <c r="BH24" i="156"/>
  <c r="BI24" i="156" s="1"/>
  <c r="BY21" i="156"/>
  <c r="CG16" i="156"/>
  <c r="CK16" i="156" s="1"/>
  <c r="CK95" i="156"/>
  <c r="BU85" i="156"/>
  <c r="BQ83" i="156"/>
  <c r="CG78" i="156"/>
  <c r="BX77" i="156"/>
  <c r="BY77" i="156" s="1"/>
  <c r="BQ72" i="156"/>
  <c r="BA72" i="156"/>
  <c r="BU71" i="156"/>
  <c r="CK70" i="156"/>
  <c r="BY69" i="156"/>
  <c r="BU67" i="156"/>
  <c r="BU55" i="156"/>
  <c r="BX51" i="156"/>
  <c r="BY51" i="156" s="1"/>
  <c r="BC48" i="156"/>
  <c r="CG43" i="156"/>
  <c r="CG40" i="156"/>
  <c r="CK40" i="156" s="1"/>
  <c r="BQ35" i="156"/>
  <c r="BH33" i="156"/>
  <c r="BI33" i="156" s="1"/>
  <c r="CG31" i="156"/>
  <c r="BU30" i="156"/>
  <c r="BH29" i="156"/>
  <c r="BI29" i="156" s="1"/>
  <c r="BA25" i="156"/>
  <c r="BC25" i="156"/>
  <c r="CG19" i="156"/>
  <c r="BH17" i="156"/>
  <c r="BI17" i="156" s="1"/>
  <c r="BH14" i="156"/>
  <c r="BI14" i="156" s="1"/>
  <c r="BU91" i="156"/>
  <c r="BA83" i="156"/>
  <c r="BC83" i="156"/>
  <c r="BH79" i="156"/>
  <c r="BI79" i="156" s="1"/>
  <c r="BU73" i="156"/>
  <c r="BA70" i="156"/>
  <c r="BX63" i="156"/>
  <c r="BY63" i="156" s="1"/>
  <c r="BI63" i="156"/>
  <c r="BQ56" i="156"/>
  <c r="BX49" i="156"/>
  <c r="BY49" i="156" s="1"/>
  <c r="BQ46" i="156"/>
  <c r="CK46" i="156" s="1"/>
  <c r="BH44" i="156"/>
  <c r="BI44" i="156" s="1"/>
  <c r="BH41" i="156"/>
  <c r="BI41" i="156" s="1"/>
  <c r="BA37" i="156"/>
  <c r="BC37" i="156"/>
  <c r="BY33" i="156"/>
  <c r="BX29" i="156"/>
  <c r="BY29" i="156" s="1"/>
  <c r="BC27" i="156"/>
  <c r="CK26" i="156"/>
  <c r="BH26" i="156"/>
  <c r="BI26" i="156" s="1"/>
  <c r="BH20" i="156"/>
  <c r="BI20" i="156" s="1"/>
  <c r="BC15" i="156"/>
  <c r="BA59" i="156"/>
  <c r="BC59" i="156"/>
  <c r="BA78" i="156"/>
  <c r="BX76" i="156"/>
  <c r="BY76" i="156" s="1"/>
  <c r="BH76" i="156"/>
  <c r="BI76" i="156" s="1"/>
  <c r="BX61" i="156"/>
  <c r="BY61" i="156" s="1"/>
  <c r="BH57" i="156"/>
  <c r="BI57" i="156" s="1"/>
  <c r="BA46" i="156"/>
  <c r="BX41" i="156"/>
  <c r="BY41" i="156" s="1"/>
  <c r="BH38" i="156"/>
  <c r="BI38" i="156" s="1"/>
  <c r="BH32" i="156"/>
  <c r="BI32" i="156" s="1"/>
  <c r="CG25" i="156"/>
  <c r="BA22" i="156"/>
  <c r="BA90" i="156"/>
  <c r="BY86" i="156"/>
  <c r="BA82" i="156"/>
  <c r="BC82" i="156"/>
  <c r="CG61" i="156"/>
  <c r="BA80" i="156"/>
  <c r="BC80" i="156"/>
  <c r="CG75" i="156"/>
  <c r="CK75" i="156" s="1"/>
  <c r="BX72" i="156"/>
  <c r="BY72" i="156" s="1"/>
  <c r="CG71" i="156"/>
  <c r="BX70" i="156"/>
  <c r="BY70" i="156" s="1"/>
  <c r="BC67" i="156"/>
  <c r="BC60" i="156"/>
  <c r="BY57" i="156"/>
  <c r="BC55" i="156"/>
  <c r="BX28" i="156"/>
  <c r="BY28" i="156" s="1"/>
  <c r="BH28" i="156"/>
  <c r="BI28" i="156" s="1"/>
  <c r="CG27" i="156"/>
  <c r="BC26" i="156"/>
  <c r="BA21" i="156"/>
  <c r="BH19" i="156"/>
  <c r="BI19" i="156" s="1"/>
  <c r="BX16" i="156"/>
  <c r="BY16" i="156" s="1"/>
  <c r="BH16" i="156"/>
  <c r="BI16" i="156" s="1"/>
  <c r="BH60" i="156"/>
  <c r="BI60" i="156" s="1"/>
  <c r="BA23" i="156"/>
  <c r="BC23" i="156"/>
  <c r="BI71" i="156"/>
  <c r="BC94" i="156"/>
  <c r="BC65" i="156"/>
  <c r="BA56" i="156"/>
  <c r="BA93" i="156"/>
  <c r="BU90" i="156"/>
  <c r="BA86" i="156"/>
  <c r="BU76" i="156"/>
  <c r="BH74" i="156"/>
  <c r="BI74" i="156" s="1"/>
  <c r="BU63" i="156"/>
  <c r="BC61" i="156"/>
  <c r="BA60" i="156"/>
  <c r="CG52" i="156"/>
  <c r="BU49" i="156"/>
  <c r="BX48" i="156"/>
  <c r="BY48" i="156" s="1"/>
  <c r="BA45" i="156"/>
  <c r="BH43" i="156"/>
  <c r="BI43" i="156" s="1"/>
  <c r="BX40" i="156"/>
  <c r="BY40" i="156" s="1"/>
  <c r="BH40" i="156"/>
  <c r="BI40" i="156" s="1"/>
  <c r="BA34" i="156"/>
  <c r="BH31" i="156"/>
  <c r="BI31" i="156" s="1"/>
  <c r="BC24" i="156"/>
  <c r="CG15" i="156"/>
  <c r="CK15" i="156" s="1"/>
  <c r="BC72" i="156"/>
  <c r="BA95" i="156"/>
  <c r="BC95" i="156"/>
  <c r="BY95" i="156"/>
  <c r="BX96" i="156"/>
  <c r="BY96" i="156" s="1"/>
  <c r="BA96" i="156"/>
  <c r="BA94" i="156"/>
  <c r="BC90" i="156"/>
  <c r="BC89" i="156"/>
  <c r="BY88" i="156"/>
  <c r="BC87" i="156"/>
  <c r="BX84" i="156"/>
  <c r="BY84" i="156" s="1"/>
  <c r="BA84" i="156"/>
  <c r="BU79" i="156"/>
  <c r="BA71" i="156"/>
  <c r="BC71" i="156"/>
  <c r="BH68" i="156"/>
  <c r="BI68" i="156" s="1"/>
  <c r="CG64" i="156"/>
  <c r="CK64" i="156" s="1"/>
  <c r="BU61" i="156"/>
  <c r="BU59" i="156"/>
  <c r="BA58" i="156"/>
  <c r="BH56" i="156"/>
  <c r="BI56" i="156" s="1"/>
  <c r="BH53" i="156"/>
  <c r="BI53" i="156" s="1"/>
  <c r="BC29" i="156"/>
  <c r="BA24" i="156"/>
  <c r="BH21" i="156"/>
  <c r="BI21" i="156" s="1"/>
  <c r="BU21" i="156"/>
  <c r="BC21" i="156"/>
  <c r="BC17" i="156"/>
  <c r="BY71" i="156"/>
  <c r="BA68" i="156"/>
  <c r="BC68" i="156"/>
  <c r="BY45" i="156"/>
  <c r="BC91" i="156"/>
  <c r="BU87" i="156"/>
  <c r="BC77" i="156"/>
  <c r="CG73" i="156"/>
  <c r="BA73" i="156"/>
  <c r="BH65" i="156"/>
  <c r="BI65" i="156" s="1"/>
  <c r="BX53" i="156"/>
  <c r="BY53" i="156" s="1"/>
  <c r="BA47" i="156"/>
  <c r="BC47" i="156"/>
  <c r="BC41" i="156"/>
  <c r="BC36" i="156"/>
  <c r="BA33" i="156"/>
  <c r="BX25" i="156"/>
  <c r="BY25" i="156" s="1"/>
  <c r="BX22" i="156"/>
  <c r="BY22" i="156" s="1"/>
  <c r="BQ21" i="156"/>
  <c r="BX24" i="156"/>
  <c r="BY24" i="156" s="1"/>
  <c r="CG87" i="156"/>
  <c r="BI45" i="156"/>
  <c r="BX87" i="156"/>
  <c r="BY87" i="156" s="1"/>
  <c r="CG85" i="156"/>
  <c r="CK85" i="156" s="1"/>
  <c r="BH91" i="156"/>
  <c r="BI91" i="156" s="1"/>
  <c r="CG90" i="156"/>
  <c r="CK90" i="156" s="1"/>
  <c r="BY85" i="156"/>
  <c r="BQ81" i="156"/>
  <c r="BC81" i="156"/>
  <c r="CG79" i="156"/>
  <c r="BH78" i="156"/>
  <c r="BX75" i="156"/>
  <c r="BY75" i="156" s="1"/>
  <c r="BA69" i="156"/>
  <c r="BC69" i="156"/>
  <c r="CG66" i="156"/>
  <c r="CK66" i="156" s="1"/>
  <c r="BX65" i="156"/>
  <c r="BY65" i="156" s="1"/>
  <c r="BX60" i="156"/>
  <c r="BY60" i="156" s="1"/>
  <c r="CG54" i="156"/>
  <c r="CK54" i="156" s="1"/>
  <c r="BC51" i="156"/>
  <c r="BH50" i="156"/>
  <c r="BI50" i="156" s="1"/>
  <c r="BA49" i="156"/>
  <c r="BC49" i="156"/>
  <c r="BA44" i="156"/>
  <c r="BX37" i="156"/>
  <c r="BY37" i="156" s="1"/>
  <c r="BX27" i="156"/>
  <c r="BY27" i="156" s="1"/>
  <c r="BA20" i="156"/>
  <c r="BU19" i="156"/>
  <c r="CK18" i="156"/>
  <c r="BX15" i="156"/>
  <c r="BY15" i="156" s="1"/>
  <c r="BI15" i="156"/>
  <c r="BH64" i="156"/>
  <c r="BI64" i="156" s="1"/>
  <c r="BX36" i="156"/>
  <c r="BY36" i="156" s="1"/>
  <c r="BH96" i="156"/>
  <c r="BI96" i="156" s="1"/>
  <c r="BA92" i="156"/>
  <c r="BH88" i="156"/>
  <c r="BI88" i="156" s="1"/>
  <c r="BH84" i="156"/>
  <c r="BI84" i="156" s="1"/>
  <c r="BY81" i="156"/>
  <c r="BC79" i="156"/>
  <c r="BI67" i="156"/>
  <c r="BC63" i="156"/>
  <c r="CK62" i="156"/>
  <c r="BH62" i="156"/>
  <c r="BI62" i="156" s="1"/>
  <c r="CG59" i="156"/>
  <c r="BA57" i="156"/>
  <c r="BC57" i="156"/>
  <c r="BY55" i="156"/>
  <c r="BH55" i="156"/>
  <c r="BI55" i="156" s="1"/>
  <c r="BX52" i="156"/>
  <c r="BY52" i="156" s="1"/>
  <c r="BH52" i="156"/>
  <c r="BI52" i="156" s="1"/>
  <c r="CG51" i="156"/>
  <c r="CK51" i="156" s="1"/>
  <c r="BU43" i="156"/>
  <c r="BX39" i="156"/>
  <c r="BY39" i="156" s="1"/>
  <c r="BI39" i="156"/>
  <c r="BA32" i="156"/>
  <c r="BU31" i="156"/>
  <c r="CG17" i="156"/>
  <c r="BI35" i="156"/>
  <c r="BY31" i="156"/>
  <c r="BY19" i="156"/>
  <c r="CK78" i="156"/>
  <c r="BI78" i="156"/>
  <c r="BC70" i="156"/>
  <c r="BY62" i="156"/>
  <c r="BC58" i="156"/>
  <c r="BY50" i="156"/>
  <c r="BC46" i="156"/>
  <c r="BY38" i="156"/>
  <c r="BC34" i="156"/>
  <c r="BY26" i="156"/>
  <c r="BC22" i="156"/>
  <c r="BI18" i="156"/>
  <c r="BC45" i="156"/>
  <c r="BC33" i="156"/>
  <c r="BC56" i="156"/>
  <c r="BC44" i="156"/>
  <c r="BC32" i="156"/>
  <c r="BC20" i="156"/>
  <c r="BU13" i="156"/>
  <c r="G5" i="156"/>
  <c r="I9" i="156"/>
  <c r="U9" i="156"/>
  <c r="AG9" i="156"/>
  <c r="AE5" i="156"/>
  <c r="K9" i="156"/>
  <c r="W9" i="156"/>
  <c r="BJ97" i="156"/>
  <c r="S5" i="156"/>
  <c r="J5" i="156"/>
  <c r="V5" i="156"/>
  <c r="AH5" i="156"/>
  <c r="L5" i="156"/>
  <c r="X5" i="156"/>
  <c r="N9" i="156"/>
  <c r="Z9" i="156"/>
  <c r="D9" i="156"/>
  <c r="P9" i="156"/>
  <c r="AF9" i="156"/>
  <c r="I5" i="156"/>
  <c r="BA13" i="156"/>
  <c r="CC97" i="156"/>
  <c r="W5" i="156"/>
  <c r="J9" i="156"/>
  <c r="V9" i="156"/>
  <c r="AH9" i="156"/>
  <c r="AB9" i="156"/>
  <c r="N5" i="156"/>
  <c r="Z5" i="156"/>
  <c r="M9" i="156"/>
  <c r="Y9" i="156"/>
  <c r="K5" i="156"/>
  <c r="D5" i="156"/>
  <c r="P5" i="156"/>
  <c r="AB5" i="156"/>
  <c r="O9" i="156"/>
  <c r="AA9" i="156"/>
  <c r="AS97" i="156"/>
  <c r="BI13" i="156"/>
  <c r="BX13" i="156"/>
  <c r="AO97" i="156"/>
  <c r="BR97" i="156"/>
  <c r="CD97" i="156"/>
  <c r="AP97" i="156"/>
  <c r="BS97" i="156"/>
  <c r="CE97" i="156"/>
  <c r="AQ97" i="156"/>
  <c r="BT97" i="156"/>
  <c r="CF97" i="156"/>
  <c r="AR97" i="156"/>
  <c r="AT97" i="156"/>
  <c r="BK97" i="156"/>
  <c r="AU97" i="156"/>
  <c r="BL97" i="156"/>
  <c r="AV97" i="156"/>
  <c r="BM97" i="156"/>
  <c r="AK97" i="156"/>
  <c r="AW97" i="156"/>
  <c r="BA11" i="156"/>
  <c r="BN97" i="156"/>
  <c r="BZ97" i="156"/>
  <c r="AL97" i="156"/>
  <c r="AX97" i="156"/>
  <c r="BO97" i="156"/>
  <c r="CA97" i="156"/>
  <c r="AM97" i="156"/>
  <c r="AY97" i="156"/>
  <c r="BP97" i="156"/>
  <c r="CB97" i="156"/>
  <c r="AN97" i="156"/>
  <c r="AZ97" i="156"/>
  <c r="D22" i="54"/>
  <c r="L23" i="54"/>
  <c r="D20" i="54"/>
  <c r="L20" i="54"/>
  <c r="L24" i="54"/>
  <c r="AG12" i="52"/>
  <c r="AG10" i="52"/>
  <c r="AG6" i="52"/>
  <c r="C5" i="52"/>
  <c r="D5" i="52"/>
  <c r="E5" i="52"/>
  <c r="F5" i="52"/>
  <c r="G5" i="52"/>
  <c r="H5" i="52"/>
  <c r="I5" i="52"/>
  <c r="J5" i="52"/>
  <c r="K5" i="52"/>
  <c r="L5" i="52"/>
  <c r="M5" i="52"/>
  <c r="N5" i="52"/>
  <c r="O5" i="52"/>
  <c r="P5" i="52"/>
  <c r="Q5" i="52"/>
  <c r="R5" i="52"/>
  <c r="S5" i="52"/>
  <c r="T5" i="52"/>
  <c r="U5" i="52"/>
  <c r="V5" i="52"/>
  <c r="W5" i="52"/>
  <c r="X5" i="52"/>
  <c r="Y5" i="52"/>
  <c r="Z5" i="52"/>
  <c r="AA5" i="52"/>
  <c r="AB5" i="52"/>
  <c r="AC5" i="52"/>
  <c r="AD5" i="52"/>
  <c r="AE5" i="52"/>
  <c r="AF5" i="52"/>
  <c r="C6" i="52"/>
  <c r="D6" i="52"/>
  <c r="E6" i="52"/>
  <c r="F6" i="52"/>
  <c r="G6" i="52"/>
  <c r="H6" i="52"/>
  <c r="I6" i="52"/>
  <c r="J6" i="52"/>
  <c r="K6" i="52"/>
  <c r="L6" i="52"/>
  <c r="M6" i="52"/>
  <c r="N6" i="52"/>
  <c r="O6" i="52"/>
  <c r="P6" i="52"/>
  <c r="Q6" i="52"/>
  <c r="R6" i="52"/>
  <c r="S6" i="52"/>
  <c r="T6" i="52"/>
  <c r="U6" i="52"/>
  <c r="V6" i="52"/>
  <c r="W6" i="52"/>
  <c r="X6" i="52"/>
  <c r="Y6" i="52"/>
  <c r="Z6" i="52"/>
  <c r="AA6" i="52"/>
  <c r="AB6" i="52"/>
  <c r="AC6" i="52"/>
  <c r="AD6" i="52"/>
  <c r="AE6" i="52"/>
  <c r="AF6" i="52"/>
  <c r="C7" i="52"/>
  <c r="D7" i="52"/>
  <c r="E7" i="52"/>
  <c r="F7" i="52"/>
  <c r="G7" i="52"/>
  <c r="H7" i="52"/>
  <c r="I7" i="52"/>
  <c r="J7" i="52"/>
  <c r="K7" i="52"/>
  <c r="L7" i="52"/>
  <c r="M7" i="52"/>
  <c r="N7" i="52"/>
  <c r="O7" i="52"/>
  <c r="P7" i="52"/>
  <c r="Q7" i="52"/>
  <c r="R7" i="52"/>
  <c r="S7" i="52"/>
  <c r="T7" i="52"/>
  <c r="U7" i="52"/>
  <c r="V7" i="52"/>
  <c r="W7" i="52"/>
  <c r="X7" i="52"/>
  <c r="Y7" i="52"/>
  <c r="Z7" i="52"/>
  <c r="AA7" i="52"/>
  <c r="AB7" i="52"/>
  <c r="AC7" i="52"/>
  <c r="AD7" i="52"/>
  <c r="AE7" i="52"/>
  <c r="AF7" i="52"/>
  <c r="C8" i="52"/>
  <c r="D8" i="52"/>
  <c r="E8" i="52"/>
  <c r="F8" i="52"/>
  <c r="G8" i="52"/>
  <c r="H8" i="52"/>
  <c r="I8" i="52"/>
  <c r="J8" i="52"/>
  <c r="K8" i="52"/>
  <c r="L8" i="52"/>
  <c r="M8" i="52"/>
  <c r="N8" i="52"/>
  <c r="O8" i="52"/>
  <c r="P8" i="52"/>
  <c r="Q8" i="52"/>
  <c r="R8" i="52"/>
  <c r="S8" i="52"/>
  <c r="T8" i="52"/>
  <c r="U8" i="52"/>
  <c r="V8" i="52"/>
  <c r="W8" i="52"/>
  <c r="X8" i="52"/>
  <c r="Y8" i="52"/>
  <c r="Z8" i="52"/>
  <c r="AA8" i="52"/>
  <c r="AB8" i="52"/>
  <c r="AC8" i="52"/>
  <c r="AD8" i="52"/>
  <c r="AE8" i="52"/>
  <c r="AF8" i="52"/>
  <c r="C9" i="52"/>
  <c r="D9" i="52"/>
  <c r="E9" i="52"/>
  <c r="F9" i="52"/>
  <c r="G9" i="52"/>
  <c r="H9" i="52"/>
  <c r="I9" i="52"/>
  <c r="J9" i="52"/>
  <c r="K9" i="52"/>
  <c r="L9" i="52"/>
  <c r="M9" i="52"/>
  <c r="N9" i="52"/>
  <c r="O9" i="52"/>
  <c r="P9" i="52"/>
  <c r="Q9" i="52"/>
  <c r="R9" i="52"/>
  <c r="S9" i="52"/>
  <c r="T9" i="52"/>
  <c r="U9" i="52"/>
  <c r="V9" i="52"/>
  <c r="W9" i="52"/>
  <c r="X9" i="52"/>
  <c r="Y9" i="52"/>
  <c r="Z9" i="52"/>
  <c r="AA9" i="52"/>
  <c r="AB9" i="52"/>
  <c r="AC9" i="52"/>
  <c r="AD9" i="52"/>
  <c r="AE9" i="52"/>
  <c r="AF9" i="52"/>
  <c r="C10" i="52"/>
  <c r="D10" i="52"/>
  <c r="E10" i="52"/>
  <c r="F10" i="52"/>
  <c r="G10" i="52"/>
  <c r="H10" i="52"/>
  <c r="I10" i="52"/>
  <c r="J10" i="52"/>
  <c r="K10" i="52"/>
  <c r="L10" i="52"/>
  <c r="M10" i="52"/>
  <c r="N10" i="52"/>
  <c r="O10" i="52"/>
  <c r="P10" i="52"/>
  <c r="Q10" i="52"/>
  <c r="R10" i="52"/>
  <c r="S10" i="52"/>
  <c r="T10" i="52"/>
  <c r="U10" i="52"/>
  <c r="V10" i="52"/>
  <c r="W10" i="52"/>
  <c r="X10" i="52"/>
  <c r="Y10" i="52"/>
  <c r="Z10" i="52"/>
  <c r="AA10" i="52"/>
  <c r="AB10" i="52"/>
  <c r="AC10" i="52"/>
  <c r="AD10" i="52"/>
  <c r="AE10" i="52"/>
  <c r="AF10" i="52"/>
  <c r="C11" i="52"/>
  <c r="D11" i="52"/>
  <c r="E11" i="52"/>
  <c r="F11" i="52"/>
  <c r="G11" i="52"/>
  <c r="H11" i="52"/>
  <c r="I11" i="52"/>
  <c r="J11" i="52"/>
  <c r="K11" i="52"/>
  <c r="L11" i="52"/>
  <c r="M11" i="52"/>
  <c r="N11" i="52"/>
  <c r="O11" i="52"/>
  <c r="P11" i="52"/>
  <c r="Q11" i="52"/>
  <c r="R11" i="52"/>
  <c r="S11" i="52"/>
  <c r="T11" i="52"/>
  <c r="U11" i="52"/>
  <c r="V11" i="52"/>
  <c r="W11" i="52"/>
  <c r="X11" i="52"/>
  <c r="Y11" i="52"/>
  <c r="Z11" i="52"/>
  <c r="AA11" i="52"/>
  <c r="AB11" i="52"/>
  <c r="AC11" i="52"/>
  <c r="AD11" i="52"/>
  <c r="AE11" i="52"/>
  <c r="AF11" i="52"/>
  <c r="C12" i="52"/>
  <c r="D12" i="52"/>
  <c r="E12" i="52"/>
  <c r="F12" i="52"/>
  <c r="G12" i="52"/>
  <c r="H12" i="52"/>
  <c r="I12" i="52"/>
  <c r="J12" i="52"/>
  <c r="K12" i="52"/>
  <c r="L12" i="52"/>
  <c r="M12" i="52"/>
  <c r="N12" i="52"/>
  <c r="O12" i="52"/>
  <c r="P12" i="52"/>
  <c r="Q12" i="52"/>
  <c r="R12" i="52"/>
  <c r="S12" i="52"/>
  <c r="T12" i="52"/>
  <c r="U12" i="52"/>
  <c r="V12" i="52"/>
  <c r="W12" i="52"/>
  <c r="X12" i="52"/>
  <c r="Y12" i="52"/>
  <c r="Z12" i="52"/>
  <c r="AA12" i="52"/>
  <c r="AB12" i="52"/>
  <c r="AC12" i="52"/>
  <c r="AD12" i="52"/>
  <c r="AE12" i="52"/>
  <c r="AF12" i="52"/>
  <c r="B12" i="52"/>
  <c r="B11" i="52"/>
  <c r="B10" i="52"/>
  <c r="B9" i="52"/>
  <c r="B8" i="52"/>
  <c r="B7" i="52"/>
  <c r="B6" i="52"/>
  <c r="B5" i="52"/>
  <c r="AG11" i="52"/>
  <c r="AG9" i="52"/>
  <c r="AG7" i="52"/>
  <c r="AG5" i="52"/>
  <c r="C6" i="103"/>
  <c r="D6" i="103"/>
  <c r="E6" i="103"/>
  <c r="F6" i="103"/>
  <c r="G6" i="103"/>
  <c r="H6" i="103"/>
  <c r="I6" i="103"/>
  <c r="J6" i="103"/>
  <c r="K6" i="103"/>
  <c r="L6" i="103"/>
  <c r="M6" i="103"/>
  <c r="N6" i="103"/>
  <c r="O6" i="103"/>
  <c r="P6" i="103"/>
  <c r="Q6" i="103"/>
  <c r="R6" i="103"/>
  <c r="S6" i="103"/>
  <c r="T6" i="103"/>
  <c r="U6" i="103"/>
  <c r="V6" i="103"/>
  <c r="W6" i="103"/>
  <c r="X6" i="103"/>
  <c r="Y6" i="103"/>
  <c r="Z6" i="103"/>
  <c r="AA6" i="103"/>
  <c r="AB6" i="103"/>
  <c r="AC6" i="103"/>
  <c r="AD6" i="103"/>
  <c r="AE6" i="103"/>
  <c r="AF6" i="103"/>
  <c r="C8" i="103"/>
  <c r="D8" i="103"/>
  <c r="E8" i="103"/>
  <c r="F8" i="103"/>
  <c r="G8" i="103"/>
  <c r="H8" i="103"/>
  <c r="I8" i="103"/>
  <c r="J8" i="103"/>
  <c r="K8" i="103"/>
  <c r="L8" i="103"/>
  <c r="M8" i="103"/>
  <c r="N8" i="103"/>
  <c r="O8" i="103"/>
  <c r="P8" i="103"/>
  <c r="Q8" i="103"/>
  <c r="R8" i="103"/>
  <c r="S8" i="103"/>
  <c r="T8" i="103"/>
  <c r="U8" i="103"/>
  <c r="V8" i="103"/>
  <c r="W8" i="103"/>
  <c r="X8" i="103"/>
  <c r="Y8" i="103"/>
  <c r="Z8" i="103"/>
  <c r="AA8" i="103"/>
  <c r="AB8" i="103"/>
  <c r="AC8" i="103"/>
  <c r="AD8" i="103"/>
  <c r="AE8" i="103"/>
  <c r="AF8" i="103"/>
  <c r="C10" i="103"/>
  <c r="D10" i="103"/>
  <c r="E10" i="103"/>
  <c r="F10" i="103"/>
  <c r="G10" i="103"/>
  <c r="H10" i="103"/>
  <c r="I10" i="103"/>
  <c r="J10" i="103"/>
  <c r="K10" i="103"/>
  <c r="L10" i="103"/>
  <c r="M10" i="103"/>
  <c r="N10" i="103"/>
  <c r="O10" i="103"/>
  <c r="P10" i="103"/>
  <c r="Q10" i="103"/>
  <c r="R10" i="103"/>
  <c r="S10" i="103"/>
  <c r="T10" i="103"/>
  <c r="U10" i="103"/>
  <c r="V10" i="103"/>
  <c r="W10" i="103"/>
  <c r="X10" i="103"/>
  <c r="Y10" i="103"/>
  <c r="Z10" i="103"/>
  <c r="AA10" i="103"/>
  <c r="AB10" i="103"/>
  <c r="AC10" i="103"/>
  <c r="AD10" i="103"/>
  <c r="AE10" i="103"/>
  <c r="AF10" i="103"/>
  <c r="C12" i="103"/>
  <c r="D12" i="103"/>
  <c r="E12" i="103"/>
  <c r="F12" i="103"/>
  <c r="G12" i="103"/>
  <c r="H12" i="103"/>
  <c r="I12" i="103"/>
  <c r="J12" i="103"/>
  <c r="K12" i="103"/>
  <c r="L12" i="103"/>
  <c r="M12" i="103"/>
  <c r="N12" i="103"/>
  <c r="O12" i="103"/>
  <c r="P12" i="103"/>
  <c r="Q12" i="103"/>
  <c r="R12" i="103"/>
  <c r="S12" i="103"/>
  <c r="T12" i="103"/>
  <c r="U12" i="103"/>
  <c r="V12" i="103"/>
  <c r="W12" i="103"/>
  <c r="X12" i="103"/>
  <c r="Y12" i="103"/>
  <c r="Z12" i="103"/>
  <c r="AA12" i="103"/>
  <c r="AB12" i="103"/>
  <c r="AC12" i="103"/>
  <c r="AD12" i="103"/>
  <c r="AE12" i="103"/>
  <c r="AF12" i="103"/>
  <c r="AG12" i="103"/>
  <c r="AG10" i="103"/>
  <c r="AG6" i="103"/>
  <c r="B12" i="103"/>
  <c r="B10" i="103"/>
  <c r="B8" i="103"/>
  <c r="B6" i="103"/>
  <c r="AG11" i="103"/>
  <c r="AG9" i="103"/>
  <c r="AG7" i="103"/>
  <c r="AG5" i="103"/>
  <c r="AG12" i="102"/>
  <c r="AG10" i="102"/>
  <c r="AG6" i="102"/>
  <c r="C6" i="102"/>
  <c r="D6" i="102"/>
  <c r="E6" i="102"/>
  <c r="F6" i="102"/>
  <c r="G6" i="102"/>
  <c r="H6" i="102"/>
  <c r="I6" i="102"/>
  <c r="J6" i="102"/>
  <c r="K6" i="102"/>
  <c r="L6" i="102"/>
  <c r="M6" i="102"/>
  <c r="N6" i="102"/>
  <c r="O6" i="102"/>
  <c r="P6" i="102"/>
  <c r="Q6" i="102"/>
  <c r="R6" i="102"/>
  <c r="S6" i="102"/>
  <c r="T6" i="102"/>
  <c r="U6" i="102"/>
  <c r="V6" i="102"/>
  <c r="W6" i="102"/>
  <c r="X6" i="102"/>
  <c r="Y6" i="102"/>
  <c r="Z6" i="102"/>
  <c r="AA6" i="102"/>
  <c r="AB6" i="102"/>
  <c r="AC6" i="102"/>
  <c r="AD6" i="102"/>
  <c r="AE6" i="102"/>
  <c r="AF6" i="102"/>
  <c r="C8" i="102"/>
  <c r="D8" i="102"/>
  <c r="E8" i="102"/>
  <c r="F8" i="102"/>
  <c r="G8" i="102"/>
  <c r="H8" i="102"/>
  <c r="I8" i="102"/>
  <c r="J8" i="102"/>
  <c r="K8" i="102"/>
  <c r="L8" i="102"/>
  <c r="M8" i="102"/>
  <c r="N8" i="102"/>
  <c r="O8" i="102"/>
  <c r="P8" i="102"/>
  <c r="Q8" i="102"/>
  <c r="R8" i="102"/>
  <c r="S8" i="102"/>
  <c r="T8" i="102"/>
  <c r="U8" i="102"/>
  <c r="V8" i="102"/>
  <c r="W8" i="102"/>
  <c r="X8" i="102"/>
  <c r="Y8" i="102"/>
  <c r="Z8" i="102"/>
  <c r="AA8" i="102"/>
  <c r="AB8" i="102"/>
  <c r="AC8" i="102"/>
  <c r="AD8" i="102"/>
  <c r="AE8" i="102"/>
  <c r="AF8" i="102"/>
  <c r="C10" i="102"/>
  <c r="D10" i="102"/>
  <c r="E10" i="102"/>
  <c r="F10" i="102"/>
  <c r="G10" i="102"/>
  <c r="H10" i="102"/>
  <c r="I10" i="102"/>
  <c r="J10" i="102"/>
  <c r="K10" i="102"/>
  <c r="L10" i="102"/>
  <c r="M10" i="102"/>
  <c r="N10" i="102"/>
  <c r="O10" i="102"/>
  <c r="P10" i="102"/>
  <c r="Q10" i="102"/>
  <c r="R10" i="102"/>
  <c r="S10" i="102"/>
  <c r="T10" i="102"/>
  <c r="U10" i="102"/>
  <c r="V10" i="102"/>
  <c r="W10" i="102"/>
  <c r="X10" i="102"/>
  <c r="Y10" i="102"/>
  <c r="Z10" i="102"/>
  <c r="AA10" i="102"/>
  <c r="AB10" i="102"/>
  <c r="AC10" i="102"/>
  <c r="AD10" i="102"/>
  <c r="AE10" i="102"/>
  <c r="AF10" i="102"/>
  <c r="C12" i="102"/>
  <c r="D12" i="102"/>
  <c r="E12" i="102"/>
  <c r="F12" i="102"/>
  <c r="G12" i="102"/>
  <c r="H12" i="102"/>
  <c r="I12" i="102"/>
  <c r="J12" i="102"/>
  <c r="K12" i="102"/>
  <c r="L12" i="102"/>
  <c r="M12" i="102"/>
  <c r="N12" i="102"/>
  <c r="O12" i="102"/>
  <c r="P12" i="102"/>
  <c r="Q12" i="102"/>
  <c r="R12" i="102"/>
  <c r="S12" i="102"/>
  <c r="T12" i="102"/>
  <c r="U12" i="102"/>
  <c r="V12" i="102"/>
  <c r="W12" i="102"/>
  <c r="X12" i="102"/>
  <c r="Y12" i="102"/>
  <c r="Z12" i="102"/>
  <c r="AA12" i="102"/>
  <c r="AB12" i="102"/>
  <c r="AC12" i="102"/>
  <c r="AD12" i="102"/>
  <c r="AE12" i="102"/>
  <c r="AF12" i="102"/>
  <c r="B12" i="102"/>
  <c r="B10" i="102"/>
  <c r="B8" i="102"/>
  <c r="B6" i="102"/>
  <c r="AG11" i="102"/>
  <c r="AG9" i="102"/>
  <c r="AG7" i="102"/>
  <c r="AG5" i="102"/>
  <c r="AG12" i="61"/>
  <c r="AG10" i="61"/>
  <c r="C6" i="61"/>
  <c r="D6" i="61"/>
  <c r="E6" i="61"/>
  <c r="F6" i="61"/>
  <c r="G6" i="61"/>
  <c r="H6" i="61"/>
  <c r="I6" i="61"/>
  <c r="J6" i="61"/>
  <c r="K6" i="61"/>
  <c r="L6" i="61"/>
  <c r="M6" i="61"/>
  <c r="N6" i="61"/>
  <c r="O6" i="61"/>
  <c r="P6" i="61"/>
  <c r="Q6" i="61"/>
  <c r="R6" i="61"/>
  <c r="S6" i="61"/>
  <c r="T6" i="61"/>
  <c r="U6" i="61"/>
  <c r="V6" i="61"/>
  <c r="W6" i="61"/>
  <c r="X6" i="61"/>
  <c r="Y6" i="61"/>
  <c r="Z6" i="61"/>
  <c r="AA6" i="61"/>
  <c r="AB6" i="61"/>
  <c r="AC6" i="61"/>
  <c r="AD6" i="61"/>
  <c r="AE6" i="61"/>
  <c r="AF6" i="61"/>
  <c r="C8" i="61"/>
  <c r="D8" i="61"/>
  <c r="E8" i="61"/>
  <c r="F8" i="61"/>
  <c r="G8" i="61"/>
  <c r="H8" i="61"/>
  <c r="I8" i="61"/>
  <c r="J8" i="61"/>
  <c r="K8" i="61"/>
  <c r="L8" i="61"/>
  <c r="M8" i="61"/>
  <c r="N8" i="61"/>
  <c r="O8" i="61"/>
  <c r="P8" i="61"/>
  <c r="Q8" i="61"/>
  <c r="R8" i="61"/>
  <c r="S8" i="61"/>
  <c r="T8" i="61"/>
  <c r="U8" i="61"/>
  <c r="V8" i="61"/>
  <c r="W8" i="61"/>
  <c r="X8" i="61"/>
  <c r="Y8" i="61"/>
  <c r="Z8" i="61"/>
  <c r="AA8" i="61"/>
  <c r="AB8" i="61"/>
  <c r="AC8" i="61"/>
  <c r="AD8" i="61"/>
  <c r="AE8" i="61"/>
  <c r="AF8" i="61"/>
  <c r="C10" i="61"/>
  <c r="D10" i="61"/>
  <c r="E10" i="61"/>
  <c r="F10" i="61"/>
  <c r="G10" i="61"/>
  <c r="H10" i="61"/>
  <c r="I10" i="61"/>
  <c r="J10" i="61"/>
  <c r="K10" i="61"/>
  <c r="L10" i="61"/>
  <c r="M10" i="61"/>
  <c r="N10" i="61"/>
  <c r="O10" i="61"/>
  <c r="P10" i="61"/>
  <c r="Q10" i="61"/>
  <c r="R10" i="61"/>
  <c r="S10" i="61"/>
  <c r="T10" i="61"/>
  <c r="U10" i="61"/>
  <c r="V10" i="61"/>
  <c r="W10" i="61"/>
  <c r="X10" i="61"/>
  <c r="Y10" i="61"/>
  <c r="Z10" i="61"/>
  <c r="AA10" i="61"/>
  <c r="AB10" i="61"/>
  <c r="AC10" i="61"/>
  <c r="AD10" i="61"/>
  <c r="AE10" i="61"/>
  <c r="AF10" i="61"/>
  <c r="C12" i="61"/>
  <c r="D12" i="61"/>
  <c r="E12" i="61"/>
  <c r="F12" i="61"/>
  <c r="G12" i="61"/>
  <c r="H12" i="61"/>
  <c r="I12" i="61"/>
  <c r="J12" i="61"/>
  <c r="K12" i="61"/>
  <c r="L12" i="61"/>
  <c r="M12" i="61"/>
  <c r="N12" i="61"/>
  <c r="O12" i="61"/>
  <c r="P12" i="61"/>
  <c r="Q12" i="61"/>
  <c r="R12" i="61"/>
  <c r="S12" i="61"/>
  <c r="T12" i="61"/>
  <c r="U12" i="61"/>
  <c r="V12" i="61"/>
  <c r="W12" i="61"/>
  <c r="X12" i="61"/>
  <c r="Y12" i="61"/>
  <c r="Z12" i="61"/>
  <c r="AA12" i="61"/>
  <c r="AB12" i="61"/>
  <c r="AC12" i="61"/>
  <c r="AD12" i="61"/>
  <c r="AE12" i="61"/>
  <c r="AF12" i="61"/>
  <c r="B12" i="61"/>
  <c r="B10" i="61"/>
  <c r="B8" i="61"/>
  <c r="AG6" i="61"/>
  <c r="AG7" i="61"/>
  <c r="B6" i="61"/>
  <c r="AG11" i="61"/>
  <c r="AG9" i="61"/>
  <c r="AG5" i="61"/>
  <c r="AG12" i="59"/>
  <c r="AG10" i="59"/>
  <c r="AG6" i="59"/>
  <c r="C6" i="59"/>
  <c r="D6" i="59"/>
  <c r="E6" i="59"/>
  <c r="F6" i="59"/>
  <c r="G6" i="59"/>
  <c r="H6" i="59"/>
  <c r="I6" i="59"/>
  <c r="J6" i="59"/>
  <c r="K6" i="59"/>
  <c r="L6" i="59"/>
  <c r="M6" i="59"/>
  <c r="N6" i="59"/>
  <c r="O6" i="59"/>
  <c r="P6" i="59"/>
  <c r="Q6" i="59"/>
  <c r="R6" i="59"/>
  <c r="S6" i="59"/>
  <c r="T6" i="59"/>
  <c r="U6" i="59"/>
  <c r="V6" i="59"/>
  <c r="W6" i="59"/>
  <c r="X6" i="59"/>
  <c r="Y6" i="59"/>
  <c r="Z6" i="59"/>
  <c r="AA6" i="59"/>
  <c r="AB6" i="59"/>
  <c r="AC6" i="59"/>
  <c r="AD6" i="59"/>
  <c r="AE6" i="59"/>
  <c r="AF6" i="59"/>
  <c r="C8" i="59"/>
  <c r="D8" i="59"/>
  <c r="E8" i="59"/>
  <c r="F8" i="59"/>
  <c r="G8" i="59"/>
  <c r="H8" i="59"/>
  <c r="I8" i="59"/>
  <c r="J8" i="59"/>
  <c r="K8" i="59"/>
  <c r="L8" i="59"/>
  <c r="M8" i="59"/>
  <c r="N8" i="59"/>
  <c r="O8" i="59"/>
  <c r="P8" i="59"/>
  <c r="Q8" i="59"/>
  <c r="R8" i="59"/>
  <c r="S8" i="59"/>
  <c r="T8" i="59"/>
  <c r="U8" i="59"/>
  <c r="V8" i="59"/>
  <c r="W8" i="59"/>
  <c r="X8" i="59"/>
  <c r="Y8" i="59"/>
  <c r="Z8" i="59"/>
  <c r="AA8" i="59"/>
  <c r="AB8" i="59"/>
  <c r="AC8" i="59"/>
  <c r="AD8" i="59"/>
  <c r="AE8" i="59"/>
  <c r="AF8" i="59"/>
  <c r="C10" i="59"/>
  <c r="D10" i="59"/>
  <c r="E10" i="59"/>
  <c r="F10" i="59"/>
  <c r="G10" i="59"/>
  <c r="H10" i="59"/>
  <c r="I10" i="59"/>
  <c r="J10" i="59"/>
  <c r="K10" i="59"/>
  <c r="L10" i="59"/>
  <c r="M10" i="59"/>
  <c r="N10" i="59"/>
  <c r="O10" i="59"/>
  <c r="P10" i="59"/>
  <c r="Q10" i="59"/>
  <c r="R10" i="59"/>
  <c r="S10" i="59"/>
  <c r="T10" i="59"/>
  <c r="U10" i="59"/>
  <c r="V10" i="59"/>
  <c r="W10" i="59"/>
  <c r="X10" i="59"/>
  <c r="Y10" i="59"/>
  <c r="Z10" i="59"/>
  <c r="AA10" i="59"/>
  <c r="AB10" i="59"/>
  <c r="AC10" i="59"/>
  <c r="AD10" i="59"/>
  <c r="AE10" i="59"/>
  <c r="AF10" i="59"/>
  <c r="C12" i="59"/>
  <c r="D12" i="59"/>
  <c r="E12" i="59"/>
  <c r="F12" i="59"/>
  <c r="G12" i="59"/>
  <c r="H12" i="59"/>
  <c r="I12" i="59"/>
  <c r="J12" i="59"/>
  <c r="K12" i="59"/>
  <c r="L12" i="59"/>
  <c r="M12" i="59"/>
  <c r="N12" i="59"/>
  <c r="O12" i="59"/>
  <c r="P12" i="59"/>
  <c r="Q12" i="59"/>
  <c r="R12" i="59"/>
  <c r="S12" i="59"/>
  <c r="T12" i="59"/>
  <c r="U12" i="59"/>
  <c r="V12" i="59"/>
  <c r="W12" i="59"/>
  <c r="X12" i="59"/>
  <c r="Y12" i="59"/>
  <c r="Z12" i="59"/>
  <c r="AA12" i="59"/>
  <c r="AB12" i="59"/>
  <c r="AC12" i="59"/>
  <c r="AD12" i="59"/>
  <c r="AE12" i="59"/>
  <c r="AF12" i="59"/>
  <c r="B12" i="59"/>
  <c r="B10" i="59"/>
  <c r="B8" i="59"/>
  <c r="B6" i="59"/>
  <c r="AG11" i="59"/>
  <c r="AG9" i="59"/>
  <c r="AG7" i="59"/>
  <c r="AG5" i="59"/>
  <c r="AG12" i="45"/>
  <c r="AG10" i="45"/>
  <c r="AG6" i="45"/>
  <c r="C6" i="45"/>
  <c r="D6" i="45"/>
  <c r="E6" i="45"/>
  <c r="F6" i="45"/>
  <c r="G6" i="45"/>
  <c r="H6" i="45"/>
  <c r="I6" i="45"/>
  <c r="J6" i="45"/>
  <c r="K6" i="45"/>
  <c r="L6" i="45"/>
  <c r="M6" i="45"/>
  <c r="N6" i="45"/>
  <c r="O6" i="45"/>
  <c r="P6" i="45"/>
  <c r="Q6" i="45"/>
  <c r="R6" i="45"/>
  <c r="S6" i="45"/>
  <c r="T6" i="45"/>
  <c r="U6" i="45"/>
  <c r="V6" i="45"/>
  <c r="W6" i="45"/>
  <c r="X6" i="45"/>
  <c r="Y6" i="45"/>
  <c r="Z6" i="45"/>
  <c r="AA6" i="45"/>
  <c r="AB6" i="45"/>
  <c r="AC6" i="45"/>
  <c r="AD6" i="45"/>
  <c r="AE6" i="45"/>
  <c r="AF6" i="45"/>
  <c r="C8" i="45"/>
  <c r="D8" i="45"/>
  <c r="E8" i="45"/>
  <c r="F8" i="45"/>
  <c r="G8" i="45"/>
  <c r="H8" i="45"/>
  <c r="I8" i="45"/>
  <c r="J8" i="45"/>
  <c r="K8" i="45"/>
  <c r="L8" i="45"/>
  <c r="M8" i="45"/>
  <c r="N8" i="45"/>
  <c r="O8" i="45"/>
  <c r="P8" i="45"/>
  <c r="Q8" i="45"/>
  <c r="R8" i="45"/>
  <c r="S8" i="45"/>
  <c r="T8" i="45"/>
  <c r="U8" i="45"/>
  <c r="V8" i="45"/>
  <c r="W8" i="45"/>
  <c r="X8" i="45"/>
  <c r="Y8" i="45"/>
  <c r="Z8" i="45"/>
  <c r="AA8" i="45"/>
  <c r="AB8" i="45"/>
  <c r="AC8" i="45"/>
  <c r="AD8" i="45"/>
  <c r="AE8" i="45"/>
  <c r="AF8" i="45"/>
  <c r="C10" i="45"/>
  <c r="D10" i="45"/>
  <c r="E10" i="45"/>
  <c r="F10" i="45"/>
  <c r="G10" i="45"/>
  <c r="H10" i="45"/>
  <c r="I10" i="45"/>
  <c r="J10" i="45"/>
  <c r="K10" i="45"/>
  <c r="L10" i="45"/>
  <c r="M10" i="45"/>
  <c r="N10" i="45"/>
  <c r="O10" i="45"/>
  <c r="P10" i="45"/>
  <c r="Q10" i="45"/>
  <c r="R10" i="45"/>
  <c r="S10" i="45"/>
  <c r="T10" i="45"/>
  <c r="U10" i="45"/>
  <c r="V10" i="45"/>
  <c r="W10" i="45"/>
  <c r="X10" i="45"/>
  <c r="Y10" i="45"/>
  <c r="Z10" i="45"/>
  <c r="AA10" i="45"/>
  <c r="AB10" i="45"/>
  <c r="AC10" i="45"/>
  <c r="AD10" i="45"/>
  <c r="AE10" i="45"/>
  <c r="AF10" i="45"/>
  <c r="C12" i="45"/>
  <c r="D12" i="45"/>
  <c r="E12" i="45"/>
  <c r="F12" i="45"/>
  <c r="G12" i="45"/>
  <c r="H12" i="45"/>
  <c r="I12" i="45"/>
  <c r="J12" i="45"/>
  <c r="K12" i="45"/>
  <c r="L12" i="45"/>
  <c r="M12" i="45"/>
  <c r="N12" i="45"/>
  <c r="O12" i="45"/>
  <c r="P12" i="45"/>
  <c r="Q12" i="45"/>
  <c r="R12" i="45"/>
  <c r="S12" i="45"/>
  <c r="T12" i="45"/>
  <c r="U12" i="45"/>
  <c r="V12" i="45"/>
  <c r="W12" i="45"/>
  <c r="X12" i="45"/>
  <c r="Y12" i="45"/>
  <c r="Z12" i="45"/>
  <c r="AA12" i="45"/>
  <c r="AB12" i="45"/>
  <c r="AC12" i="45"/>
  <c r="AD12" i="45"/>
  <c r="AE12" i="45"/>
  <c r="AF12" i="45"/>
  <c r="B12" i="45"/>
  <c r="B10" i="45"/>
  <c r="B8" i="45"/>
  <c r="B6" i="45"/>
  <c r="AG11" i="45"/>
  <c r="AG9" i="45"/>
  <c r="AG7" i="45"/>
  <c r="AG5" i="45"/>
  <c r="C6" i="86"/>
  <c r="D6" i="86"/>
  <c r="E6" i="86"/>
  <c r="F6" i="86"/>
  <c r="G6" i="86"/>
  <c r="H6" i="86"/>
  <c r="I6" i="86"/>
  <c r="J6" i="86"/>
  <c r="K6" i="86"/>
  <c r="L6" i="86"/>
  <c r="M6" i="86"/>
  <c r="N6" i="86"/>
  <c r="O6" i="86"/>
  <c r="P6" i="86"/>
  <c r="Q6" i="86"/>
  <c r="R6" i="86"/>
  <c r="S6" i="86"/>
  <c r="T6" i="86"/>
  <c r="U6" i="86"/>
  <c r="V6" i="86"/>
  <c r="W6" i="86"/>
  <c r="X6" i="86"/>
  <c r="Y6" i="86"/>
  <c r="Z6" i="86"/>
  <c r="AA6" i="86"/>
  <c r="AB6" i="86"/>
  <c r="AC6" i="86"/>
  <c r="AD6" i="86"/>
  <c r="AE6" i="86"/>
  <c r="AF6" i="86"/>
  <c r="C8" i="86"/>
  <c r="D8" i="86"/>
  <c r="E8" i="86"/>
  <c r="F8" i="86"/>
  <c r="G8" i="86"/>
  <c r="H8" i="86"/>
  <c r="I8" i="86"/>
  <c r="J8" i="86"/>
  <c r="K8" i="86"/>
  <c r="L8" i="86"/>
  <c r="M8" i="86"/>
  <c r="N8" i="86"/>
  <c r="O8" i="86"/>
  <c r="P8" i="86"/>
  <c r="Q8" i="86"/>
  <c r="R8" i="86"/>
  <c r="S8" i="86"/>
  <c r="T8" i="86"/>
  <c r="U8" i="86"/>
  <c r="V8" i="86"/>
  <c r="W8" i="86"/>
  <c r="X8" i="86"/>
  <c r="Y8" i="86"/>
  <c r="Z8" i="86"/>
  <c r="AA8" i="86"/>
  <c r="AB8" i="86"/>
  <c r="AC8" i="86"/>
  <c r="AD8" i="86"/>
  <c r="AE8" i="86"/>
  <c r="AF8" i="86"/>
  <c r="C10" i="86"/>
  <c r="D10" i="86"/>
  <c r="E10" i="86"/>
  <c r="F10" i="86"/>
  <c r="G10" i="86"/>
  <c r="H10" i="86"/>
  <c r="I10" i="86"/>
  <c r="J10" i="86"/>
  <c r="K10" i="86"/>
  <c r="L10" i="86"/>
  <c r="M10" i="86"/>
  <c r="N10" i="86"/>
  <c r="O10" i="86"/>
  <c r="P10" i="86"/>
  <c r="Q10" i="86"/>
  <c r="R10" i="86"/>
  <c r="S10" i="86"/>
  <c r="T10" i="86"/>
  <c r="U10" i="86"/>
  <c r="V10" i="86"/>
  <c r="W10" i="86"/>
  <c r="X10" i="86"/>
  <c r="Y10" i="86"/>
  <c r="Z10" i="86"/>
  <c r="AA10" i="86"/>
  <c r="AB10" i="86"/>
  <c r="AC10" i="86"/>
  <c r="AD10" i="86"/>
  <c r="AE10" i="86"/>
  <c r="AF10" i="86"/>
  <c r="C12" i="86"/>
  <c r="D12" i="86"/>
  <c r="E12" i="86"/>
  <c r="F12" i="86"/>
  <c r="G12" i="86"/>
  <c r="H12" i="86"/>
  <c r="I12" i="86"/>
  <c r="J12" i="86"/>
  <c r="K12" i="86"/>
  <c r="L12" i="86"/>
  <c r="M12" i="86"/>
  <c r="N12" i="86"/>
  <c r="O12" i="86"/>
  <c r="P12" i="86"/>
  <c r="Q12" i="86"/>
  <c r="R12" i="86"/>
  <c r="S12" i="86"/>
  <c r="T12" i="86"/>
  <c r="U12" i="86"/>
  <c r="V12" i="86"/>
  <c r="W12" i="86"/>
  <c r="X12" i="86"/>
  <c r="Y12" i="86"/>
  <c r="Z12" i="86"/>
  <c r="AA12" i="86"/>
  <c r="AB12" i="86"/>
  <c r="AC12" i="86"/>
  <c r="AD12" i="86"/>
  <c r="AE12" i="86"/>
  <c r="AF12" i="86"/>
  <c r="AG12" i="86"/>
  <c r="AG10" i="86"/>
  <c r="AG6" i="86"/>
  <c r="B12" i="86"/>
  <c r="B10" i="86"/>
  <c r="B8" i="86"/>
  <c r="B6" i="86"/>
  <c r="AG11" i="86"/>
  <c r="AG9" i="86"/>
  <c r="AG7" i="86"/>
  <c r="AG5" i="86"/>
  <c r="AG12" i="42"/>
  <c r="AG10" i="42"/>
  <c r="C6" i="42"/>
  <c r="D6" i="42"/>
  <c r="E6" i="42"/>
  <c r="F6" i="42"/>
  <c r="G6" i="42"/>
  <c r="H6" i="42"/>
  <c r="I6" i="42"/>
  <c r="J6" i="42"/>
  <c r="K6" i="42"/>
  <c r="L6" i="42"/>
  <c r="M6" i="42"/>
  <c r="N6" i="42"/>
  <c r="O6" i="42"/>
  <c r="P6" i="42"/>
  <c r="Q6" i="42"/>
  <c r="R6" i="42"/>
  <c r="S6" i="42"/>
  <c r="T6" i="42"/>
  <c r="U6" i="42"/>
  <c r="V6" i="42"/>
  <c r="W6" i="42"/>
  <c r="X6" i="42"/>
  <c r="Y6" i="42"/>
  <c r="Z6" i="42"/>
  <c r="AA6" i="42"/>
  <c r="AB6" i="42"/>
  <c r="AC6" i="42"/>
  <c r="AD6" i="42"/>
  <c r="AE6" i="42"/>
  <c r="AF6" i="42"/>
  <c r="C8" i="42"/>
  <c r="D8" i="42"/>
  <c r="E8" i="42"/>
  <c r="F8" i="42"/>
  <c r="G8" i="42"/>
  <c r="H8" i="42"/>
  <c r="I8" i="42"/>
  <c r="J8" i="42"/>
  <c r="K8" i="42"/>
  <c r="L8" i="42"/>
  <c r="M8" i="42"/>
  <c r="N8" i="42"/>
  <c r="O8" i="42"/>
  <c r="P8" i="42"/>
  <c r="Q8" i="42"/>
  <c r="R8" i="42"/>
  <c r="S8" i="42"/>
  <c r="T8" i="42"/>
  <c r="U8" i="42"/>
  <c r="V8" i="42"/>
  <c r="W8" i="42"/>
  <c r="X8" i="42"/>
  <c r="Y8" i="42"/>
  <c r="Z8" i="42"/>
  <c r="AA8" i="42"/>
  <c r="AB8" i="42"/>
  <c r="AC8" i="42"/>
  <c r="AD8" i="42"/>
  <c r="AE8" i="42"/>
  <c r="AF8" i="42"/>
  <c r="C10" i="42"/>
  <c r="D10" i="42"/>
  <c r="E10" i="42"/>
  <c r="F10" i="42"/>
  <c r="G10" i="42"/>
  <c r="H10" i="42"/>
  <c r="I10" i="42"/>
  <c r="J10" i="42"/>
  <c r="K10" i="42"/>
  <c r="L10" i="42"/>
  <c r="M10" i="42"/>
  <c r="N10" i="42"/>
  <c r="O10" i="42"/>
  <c r="P10" i="42"/>
  <c r="Q10" i="42"/>
  <c r="R10" i="42"/>
  <c r="S10" i="42"/>
  <c r="T10" i="42"/>
  <c r="U10" i="42"/>
  <c r="V10" i="42"/>
  <c r="W10" i="42"/>
  <c r="X10" i="42"/>
  <c r="Y10" i="42"/>
  <c r="Z10" i="42"/>
  <c r="AA10" i="42"/>
  <c r="AB10" i="42"/>
  <c r="AC10" i="42"/>
  <c r="AD10" i="42"/>
  <c r="AE10" i="42"/>
  <c r="AF10" i="42"/>
  <c r="C12" i="42"/>
  <c r="D12" i="42"/>
  <c r="E12" i="42"/>
  <c r="F12" i="42"/>
  <c r="G12" i="42"/>
  <c r="H12" i="42"/>
  <c r="I12" i="42"/>
  <c r="J12" i="42"/>
  <c r="K12" i="42"/>
  <c r="L12" i="42"/>
  <c r="M12" i="42"/>
  <c r="N12" i="42"/>
  <c r="O12" i="42"/>
  <c r="P12" i="42"/>
  <c r="Q12" i="42"/>
  <c r="R12" i="42"/>
  <c r="S12" i="42"/>
  <c r="T12" i="42"/>
  <c r="U12" i="42"/>
  <c r="V12" i="42"/>
  <c r="W12" i="42"/>
  <c r="X12" i="42"/>
  <c r="Y12" i="42"/>
  <c r="Z12" i="42"/>
  <c r="AA12" i="42"/>
  <c r="AB12" i="42"/>
  <c r="AC12" i="42"/>
  <c r="AD12" i="42"/>
  <c r="AE12" i="42"/>
  <c r="AF12" i="42"/>
  <c r="B12" i="42"/>
  <c r="B10" i="42"/>
  <c r="B8" i="42"/>
  <c r="AG6" i="42"/>
  <c r="B6" i="42"/>
  <c r="AG11" i="42"/>
  <c r="AG9" i="42"/>
  <c r="AG7" i="42"/>
  <c r="AG5" i="42"/>
  <c r="C5" i="44"/>
  <c r="D5" i="44"/>
  <c r="E5" i="44"/>
  <c r="F5" i="44"/>
  <c r="G5" i="44"/>
  <c r="H5" i="44"/>
  <c r="I5" i="44"/>
  <c r="J5" i="44"/>
  <c r="K5" i="44"/>
  <c r="L5" i="44"/>
  <c r="M5" i="44"/>
  <c r="N5" i="44"/>
  <c r="O5" i="44"/>
  <c r="P5" i="44"/>
  <c r="Q5" i="44"/>
  <c r="R5" i="44"/>
  <c r="S5" i="44"/>
  <c r="T5" i="44"/>
  <c r="U5" i="44"/>
  <c r="V5" i="44"/>
  <c r="W5" i="44"/>
  <c r="X5" i="44"/>
  <c r="Y5" i="44"/>
  <c r="Z5" i="44"/>
  <c r="AA5" i="44"/>
  <c r="AB5" i="44"/>
  <c r="AC5" i="44"/>
  <c r="AD5" i="44"/>
  <c r="AE5" i="44"/>
  <c r="AF5" i="44"/>
  <c r="C7" i="44"/>
  <c r="D7" i="44"/>
  <c r="E7" i="44"/>
  <c r="F7" i="44"/>
  <c r="G7" i="44"/>
  <c r="H7" i="44"/>
  <c r="I7" i="44"/>
  <c r="J7" i="44"/>
  <c r="K7" i="44"/>
  <c r="L7" i="44"/>
  <c r="M7" i="44"/>
  <c r="N7" i="44"/>
  <c r="O7" i="44"/>
  <c r="P7" i="44"/>
  <c r="Q7" i="44"/>
  <c r="R7" i="44"/>
  <c r="S7" i="44"/>
  <c r="T7" i="44"/>
  <c r="U7" i="44"/>
  <c r="V7" i="44"/>
  <c r="W7" i="44"/>
  <c r="X7" i="44"/>
  <c r="Y7" i="44"/>
  <c r="Z7" i="44"/>
  <c r="AA7" i="44"/>
  <c r="AB7" i="44"/>
  <c r="AC7" i="44"/>
  <c r="AD7" i="44"/>
  <c r="AE7" i="44"/>
  <c r="AF7" i="44"/>
  <c r="C9" i="44"/>
  <c r="D9" i="44"/>
  <c r="E9" i="44"/>
  <c r="F9" i="44"/>
  <c r="G9" i="44"/>
  <c r="H9" i="44"/>
  <c r="I9" i="44"/>
  <c r="J9" i="44"/>
  <c r="K9" i="44"/>
  <c r="L9" i="44"/>
  <c r="M9" i="44"/>
  <c r="N9" i="44"/>
  <c r="O9" i="44"/>
  <c r="P9" i="44"/>
  <c r="Q9" i="44"/>
  <c r="R9" i="44"/>
  <c r="S9" i="44"/>
  <c r="T9" i="44"/>
  <c r="U9" i="44"/>
  <c r="V9" i="44"/>
  <c r="W9" i="44"/>
  <c r="X9" i="44"/>
  <c r="Y9" i="44"/>
  <c r="Z9" i="44"/>
  <c r="AA9" i="44"/>
  <c r="AB9" i="44"/>
  <c r="AC9" i="44"/>
  <c r="AD9" i="44"/>
  <c r="AE9" i="44"/>
  <c r="AF9" i="44"/>
  <c r="C11" i="44"/>
  <c r="D11" i="44"/>
  <c r="E11" i="44"/>
  <c r="F11" i="44"/>
  <c r="G11" i="44"/>
  <c r="H11" i="44"/>
  <c r="I11" i="44"/>
  <c r="J11" i="44"/>
  <c r="K11" i="44"/>
  <c r="L11" i="44"/>
  <c r="M11" i="44"/>
  <c r="N11" i="44"/>
  <c r="O11" i="44"/>
  <c r="P11" i="44"/>
  <c r="Q11" i="44"/>
  <c r="R11" i="44"/>
  <c r="S11" i="44"/>
  <c r="T11" i="44"/>
  <c r="U11" i="44"/>
  <c r="V11" i="44"/>
  <c r="W11" i="44"/>
  <c r="X11" i="44"/>
  <c r="Y11" i="44"/>
  <c r="Z11" i="44"/>
  <c r="AA11" i="44"/>
  <c r="AB11" i="44"/>
  <c r="AC11" i="44"/>
  <c r="AD11" i="44"/>
  <c r="AE11" i="44"/>
  <c r="AF11" i="44"/>
  <c r="AG12" i="44"/>
  <c r="AG10" i="44"/>
  <c r="B11" i="44"/>
  <c r="B9" i="44"/>
  <c r="B7" i="44"/>
  <c r="AG6" i="44"/>
  <c r="B5" i="44"/>
  <c r="AG11" i="44"/>
  <c r="AG9" i="44"/>
  <c r="AG7" i="44"/>
  <c r="AG5" i="44"/>
  <c r="D21" i="44" l="1"/>
  <c r="D21" i="42"/>
  <c r="D21" i="86"/>
  <c r="L22" i="86"/>
  <c r="D20" i="52"/>
  <c r="L21" i="42"/>
  <c r="L22" i="102"/>
  <c r="L22" i="44"/>
  <c r="L21" i="44"/>
  <c r="L21" i="52"/>
  <c r="D21" i="103"/>
  <c r="D21" i="61"/>
  <c r="L22" i="45"/>
  <c r="L22" i="59"/>
  <c r="D21" i="52"/>
  <c r="CK48" i="156"/>
  <c r="CK29" i="156"/>
  <c r="CK56" i="156"/>
  <c r="CK45" i="156"/>
  <c r="CK23" i="156"/>
  <c r="CK86" i="156"/>
  <c r="CK93" i="156"/>
  <c r="CK55" i="156"/>
  <c r="CK32" i="156"/>
  <c r="CK42" i="156"/>
  <c r="CK94" i="156"/>
  <c r="CK44" i="156"/>
  <c r="CK65" i="156"/>
  <c r="CK88" i="156"/>
  <c r="CK80" i="156"/>
  <c r="CK60" i="156"/>
  <c r="CK89" i="156"/>
  <c r="CK96" i="156"/>
  <c r="CK52" i="156"/>
  <c r="CK47" i="156"/>
  <c r="CK38" i="156"/>
  <c r="CK73" i="156"/>
  <c r="CK81" i="156"/>
  <c r="CK31" i="156"/>
  <c r="CK27" i="156"/>
  <c r="CK63" i="156"/>
  <c r="CK71" i="156"/>
  <c r="CK36" i="156"/>
  <c r="CK30" i="156"/>
  <c r="CK49" i="156"/>
  <c r="CK14" i="156"/>
  <c r="CK20" i="156"/>
  <c r="CK77" i="156"/>
  <c r="CK83" i="156"/>
  <c r="CK41" i="156"/>
  <c r="CK25" i="156"/>
  <c r="CK19" i="156"/>
  <c r="CK17" i="156"/>
  <c r="CK79" i="156"/>
  <c r="CK13" i="156"/>
  <c r="CK43" i="156"/>
  <c r="CK59" i="156"/>
  <c r="CK39" i="156"/>
  <c r="CK34" i="156"/>
  <c r="CK84" i="156"/>
  <c r="CK82" i="156"/>
  <c r="CK92" i="156"/>
  <c r="CK87" i="156"/>
  <c r="CK28" i="156"/>
  <c r="CK22" i="156"/>
  <c r="CK69" i="156"/>
  <c r="CK21" i="156"/>
  <c r="CK91" i="156"/>
  <c r="CK37" i="156"/>
  <c r="CK61" i="156"/>
  <c r="CK68" i="156"/>
  <c r="CK72" i="156"/>
  <c r="CG97" i="156"/>
  <c r="BU97" i="156"/>
  <c r="BA97" i="156"/>
  <c r="BQ97" i="156"/>
  <c r="BH97" i="156"/>
  <c r="BI97" i="156"/>
  <c r="BA98" i="156"/>
  <c r="BC97" i="156"/>
  <c r="BX97" i="156"/>
  <c r="BY13" i="156"/>
  <c r="BY97" i="156" s="1"/>
  <c r="D23" i="54"/>
  <c r="D22" i="52"/>
  <c r="L22" i="52"/>
  <c r="L24" i="52"/>
  <c r="L20" i="52"/>
  <c r="L23" i="52"/>
  <c r="L21" i="103"/>
  <c r="D22" i="103"/>
  <c r="L22" i="103"/>
  <c r="L23" i="103"/>
  <c r="D20" i="103"/>
  <c r="L20" i="103"/>
  <c r="L24" i="103"/>
  <c r="D21" i="102"/>
  <c r="L21" i="102"/>
  <c r="D22" i="102"/>
  <c r="L23" i="102"/>
  <c r="D20" i="102"/>
  <c r="L20" i="102"/>
  <c r="L24" i="102"/>
  <c r="L21" i="61"/>
  <c r="D22" i="61"/>
  <c r="L22" i="61"/>
  <c r="L23" i="61"/>
  <c r="D20" i="61"/>
  <c r="L20" i="61"/>
  <c r="L24" i="61"/>
  <c r="L21" i="59"/>
  <c r="D21" i="59"/>
  <c r="D22" i="59"/>
  <c r="L23" i="59"/>
  <c r="D20" i="59"/>
  <c r="L20" i="59"/>
  <c r="L24" i="59"/>
  <c r="D21" i="45"/>
  <c r="L21" i="45"/>
  <c r="D22" i="45"/>
  <c r="L23" i="45"/>
  <c r="D20" i="45"/>
  <c r="L20" i="45"/>
  <c r="L24" i="45"/>
  <c r="L21" i="86"/>
  <c r="D22" i="86"/>
  <c r="L23" i="86"/>
  <c r="D20" i="86"/>
  <c r="L20" i="86"/>
  <c r="L24" i="86"/>
  <c r="D22" i="42"/>
  <c r="L22" i="42"/>
  <c r="L23" i="42"/>
  <c r="D20" i="42"/>
  <c r="L20" i="42"/>
  <c r="L24" i="42"/>
  <c r="D22" i="44"/>
  <c r="L23" i="44"/>
  <c r="D20" i="44"/>
  <c r="L20" i="44"/>
  <c r="L24" i="44"/>
  <c r="AG12" i="56"/>
  <c r="AG10" i="56"/>
  <c r="C5" i="56"/>
  <c r="D5" i="56"/>
  <c r="E5" i="56"/>
  <c r="F5" i="56"/>
  <c r="G5" i="56"/>
  <c r="H5" i="56"/>
  <c r="I5" i="56"/>
  <c r="J5" i="56"/>
  <c r="K5" i="56"/>
  <c r="L5" i="56"/>
  <c r="M5" i="56"/>
  <c r="N5" i="56"/>
  <c r="O5" i="56"/>
  <c r="P5" i="56"/>
  <c r="Q5" i="56"/>
  <c r="R5" i="56"/>
  <c r="S5" i="56"/>
  <c r="T5" i="56"/>
  <c r="U5" i="56"/>
  <c r="V5" i="56"/>
  <c r="W5" i="56"/>
  <c r="X5" i="56"/>
  <c r="Y5" i="56"/>
  <c r="Z5" i="56"/>
  <c r="AA5" i="56"/>
  <c r="AB5" i="56"/>
  <c r="AC5" i="56"/>
  <c r="AD5" i="56"/>
  <c r="AE5" i="56"/>
  <c r="AF5" i="56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C9" i="56"/>
  <c r="D9" i="56"/>
  <c r="E9" i="56"/>
  <c r="F9" i="56"/>
  <c r="G9" i="56"/>
  <c r="H9" i="56"/>
  <c r="I9" i="56"/>
  <c r="J9" i="56"/>
  <c r="K9" i="56"/>
  <c r="L9" i="56"/>
  <c r="M9" i="56"/>
  <c r="N9" i="56"/>
  <c r="O9" i="56"/>
  <c r="P9" i="56"/>
  <c r="Q9" i="56"/>
  <c r="R9" i="56"/>
  <c r="S9" i="56"/>
  <c r="T9" i="56"/>
  <c r="U9" i="56"/>
  <c r="V9" i="56"/>
  <c r="W9" i="56"/>
  <c r="X9" i="56"/>
  <c r="Y9" i="56"/>
  <c r="Z9" i="56"/>
  <c r="AA9" i="56"/>
  <c r="AB9" i="56"/>
  <c r="AC9" i="56"/>
  <c r="AD9" i="56"/>
  <c r="AE9" i="56"/>
  <c r="AF9" i="56"/>
  <c r="C11" i="56"/>
  <c r="D11" i="56"/>
  <c r="E11" i="56"/>
  <c r="F11" i="56"/>
  <c r="G11" i="56"/>
  <c r="H11" i="56"/>
  <c r="I11" i="56"/>
  <c r="J11" i="56"/>
  <c r="K11" i="56"/>
  <c r="L11" i="56"/>
  <c r="M11" i="56"/>
  <c r="N11" i="56"/>
  <c r="O11" i="56"/>
  <c r="P11" i="56"/>
  <c r="Q11" i="56"/>
  <c r="R11" i="56"/>
  <c r="S11" i="56"/>
  <c r="T11" i="56"/>
  <c r="U11" i="56"/>
  <c r="V11" i="56"/>
  <c r="W11" i="56"/>
  <c r="X11" i="56"/>
  <c r="Y11" i="56"/>
  <c r="Z11" i="56"/>
  <c r="AA11" i="56"/>
  <c r="AB11" i="56"/>
  <c r="AC11" i="56"/>
  <c r="AD11" i="56"/>
  <c r="AE11" i="56"/>
  <c r="AF11" i="56"/>
  <c r="B11" i="56"/>
  <c r="B9" i="56"/>
  <c r="B7" i="56"/>
  <c r="AG6" i="56"/>
  <c r="B5" i="56"/>
  <c r="AG11" i="56"/>
  <c r="AG9" i="56"/>
  <c r="AG7" i="56"/>
  <c r="AG5" i="56"/>
  <c r="AG12" i="39"/>
  <c r="AG10" i="39"/>
  <c r="AG6" i="39"/>
  <c r="C5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C7" i="39"/>
  <c r="D7" i="39"/>
  <c r="E7" i="39"/>
  <c r="F7" i="39"/>
  <c r="G7" i="39"/>
  <c r="H7" i="39"/>
  <c r="I7" i="39"/>
  <c r="J7" i="39"/>
  <c r="K7" i="39"/>
  <c r="L7" i="39"/>
  <c r="M7" i="39"/>
  <c r="N7" i="39"/>
  <c r="O7" i="39"/>
  <c r="P7" i="39"/>
  <c r="Q7" i="39"/>
  <c r="R7" i="39"/>
  <c r="S7" i="39"/>
  <c r="T7" i="39"/>
  <c r="U7" i="39"/>
  <c r="V7" i="39"/>
  <c r="W7" i="39"/>
  <c r="X7" i="39"/>
  <c r="Y7" i="39"/>
  <c r="Z7" i="39"/>
  <c r="AA7" i="39"/>
  <c r="AB7" i="39"/>
  <c r="AC7" i="39"/>
  <c r="AD7" i="39"/>
  <c r="AE7" i="39"/>
  <c r="AF7" i="39"/>
  <c r="C9" i="39"/>
  <c r="D9" i="39"/>
  <c r="E9" i="39"/>
  <c r="F9" i="39"/>
  <c r="G9" i="39"/>
  <c r="H9" i="39"/>
  <c r="I9" i="39"/>
  <c r="J9" i="39"/>
  <c r="K9" i="39"/>
  <c r="L9" i="39"/>
  <c r="M9" i="39"/>
  <c r="N9" i="39"/>
  <c r="O9" i="39"/>
  <c r="P9" i="39"/>
  <c r="Q9" i="39"/>
  <c r="R9" i="39"/>
  <c r="S9" i="39"/>
  <c r="T9" i="39"/>
  <c r="U9" i="39"/>
  <c r="V9" i="39"/>
  <c r="W9" i="39"/>
  <c r="X9" i="39"/>
  <c r="Y9" i="39"/>
  <c r="Z9" i="39"/>
  <c r="AA9" i="39"/>
  <c r="AB9" i="39"/>
  <c r="AC9" i="39"/>
  <c r="AD9" i="39"/>
  <c r="AE9" i="39"/>
  <c r="AF9" i="39"/>
  <c r="C11" i="39"/>
  <c r="D11" i="39"/>
  <c r="E11" i="39"/>
  <c r="F11" i="39"/>
  <c r="G11" i="39"/>
  <c r="H11" i="39"/>
  <c r="I11" i="39"/>
  <c r="J11" i="39"/>
  <c r="K11" i="39"/>
  <c r="L11" i="39"/>
  <c r="M11" i="39"/>
  <c r="N11" i="39"/>
  <c r="O11" i="39"/>
  <c r="P11" i="39"/>
  <c r="Q11" i="39"/>
  <c r="R11" i="39"/>
  <c r="S11" i="39"/>
  <c r="T11" i="39"/>
  <c r="U11" i="39"/>
  <c r="V11" i="39"/>
  <c r="W11" i="39"/>
  <c r="X11" i="39"/>
  <c r="Y11" i="39"/>
  <c r="Z11" i="39"/>
  <c r="AA11" i="39"/>
  <c r="AB11" i="39"/>
  <c r="AC11" i="39"/>
  <c r="AD11" i="39"/>
  <c r="AE11" i="39"/>
  <c r="AF11" i="39"/>
  <c r="B11" i="39"/>
  <c r="B9" i="39"/>
  <c r="B7" i="39"/>
  <c r="B5" i="39"/>
  <c r="AG11" i="39"/>
  <c r="AG9" i="39"/>
  <c r="AG7" i="39"/>
  <c r="AG5" i="39"/>
  <c r="AG12" i="38"/>
  <c r="AG10" i="38"/>
  <c r="AG6" i="38"/>
  <c r="C5" i="38"/>
  <c r="D5" i="38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C7" i="38"/>
  <c r="D7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C9" i="38"/>
  <c r="D9" i="38"/>
  <c r="E9" i="38"/>
  <c r="F9" i="38"/>
  <c r="G9" i="38"/>
  <c r="H9" i="38"/>
  <c r="I9" i="38"/>
  <c r="J9" i="38"/>
  <c r="K9" i="38"/>
  <c r="L9" i="38"/>
  <c r="M9" i="38"/>
  <c r="N9" i="38"/>
  <c r="O9" i="38"/>
  <c r="P9" i="38"/>
  <c r="Q9" i="38"/>
  <c r="R9" i="38"/>
  <c r="S9" i="38"/>
  <c r="T9" i="38"/>
  <c r="U9" i="38"/>
  <c r="V9" i="38"/>
  <c r="W9" i="38"/>
  <c r="X9" i="38"/>
  <c r="Y9" i="38"/>
  <c r="Z9" i="38"/>
  <c r="AA9" i="38"/>
  <c r="AB9" i="38"/>
  <c r="AC9" i="38"/>
  <c r="AD9" i="38"/>
  <c r="AE9" i="38"/>
  <c r="AF9" i="38"/>
  <c r="C11" i="38"/>
  <c r="D11" i="38"/>
  <c r="E11" i="38"/>
  <c r="F11" i="38"/>
  <c r="G11" i="38"/>
  <c r="H11" i="38"/>
  <c r="I11" i="38"/>
  <c r="J11" i="38"/>
  <c r="K11" i="38"/>
  <c r="L11" i="38"/>
  <c r="M11" i="38"/>
  <c r="N11" i="38"/>
  <c r="O11" i="38"/>
  <c r="P11" i="38"/>
  <c r="Q11" i="38"/>
  <c r="R11" i="38"/>
  <c r="S11" i="38"/>
  <c r="T11" i="38"/>
  <c r="U11" i="38"/>
  <c r="V11" i="38"/>
  <c r="W11" i="38"/>
  <c r="X11" i="38"/>
  <c r="Y11" i="38"/>
  <c r="Z11" i="38"/>
  <c r="AA11" i="38"/>
  <c r="AB11" i="38"/>
  <c r="AC11" i="38"/>
  <c r="AD11" i="38"/>
  <c r="AE11" i="38"/>
  <c r="AF11" i="38"/>
  <c r="B11" i="38"/>
  <c r="B9" i="38"/>
  <c r="B7" i="38"/>
  <c r="B5" i="38"/>
  <c r="AG11" i="38"/>
  <c r="AG9" i="38"/>
  <c r="AG7" i="38"/>
  <c r="AG5" i="38"/>
  <c r="C5" i="80"/>
  <c r="D5" i="80"/>
  <c r="E5" i="80"/>
  <c r="F5" i="80"/>
  <c r="G5" i="80"/>
  <c r="H5" i="80"/>
  <c r="I5" i="80"/>
  <c r="J5" i="80"/>
  <c r="K5" i="80"/>
  <c r="L5" i="80"/>
  <c r="M5" i="80"/>
  <c r="N5" i="80"/>
  <c r="O5" i="80"/>
  <c r="P5" i="80"/>
  <c r="Q5" i="80"/>
  <c r="R5" i="80"/>
  <c r="S5" i="80"/>
  <c r="T5" i="80"/>
  <c r="U5" i="80"/>
  <c r="V5" i="80"/>
  <c r="W5" i="80"/>
  <c r="X5" i="80"/>
  <c r="Y5" i="80"/>
  <c r="Z5" i="80"/>
  <c r="AA5" i="80"/>
  <c r="AB5" i="80"/>
  <c r="AC5" i="80"/>
  <c r="AD5" i="80"/>
  <c r="AE5" i="80"/>
  <c r="AF5" i="80"/>
  <c r="AG6" i="80"/>
  <c r="B5" i="80"/>
  <c r="AG12" i="80"/>
  <c r="AG10" i="80"/>
  <c r="C7" i="80"/>
  <c r="D7" i="80"/>
  <c r="E7" i="80"/>
  <c r="F7" i="80"/>
  <c r="G7" i="80"/>
  <c r="H7" i="80"/>
  <c r="I7" i="80"/>
  <c r="J7" i="80"/>
  <c r="K7" i="80"/>
  <c r="L7" i="80"/>
  <c r="M7" i="80"/>
  <c r="N7" i="80"/>
  <c r="O7" i="80"/>
  <c r="P7" i="80"/>
  <c r="Q7" i="80"/>
  <c r="R7" i="80"/>
  <c r="S7" i="80"/>
  <c r="T7" i="80"/>
  <c r="U7" i="80"/>
  <c r="V7" i="80"/>
  <c r="W7" i="80"/>
  <c r="X7" i="80"/>
  <c r="Y7" i="80"/>
  <c r="Z7" i="80"/>
  <c r="AA7" i="80"/>
  <c r="AB7" i="80"/>
  <c r="AC7" i="80"/>
  <c r="AD7" i="80"/>
  <c r="AE7" i="80"/>
  <c r="AF7" i="80"/>
  <c r="C9" i="80"/>
  <c r="D9" i="80"/>
  <c r="E9" i="80"/>
  <c r="F9" i="80"/>
  <c r="G9" i="80"/>
  <c r="H9" i="80"/>
  <c r="I9" i="80"/>
  <c r="J9" i="80"/>
  <c r="K9" i="80"/>
  <c r="L9" i="80"/>
  <c r="M9" i="80"/>
  <c r="N9" i="80"/>
  <c r="O9" i="80"/>
  <c r="P9" i="80"/>
  <c r="Q9" i="80"/>
  <c r="R9" i="80"/>
  <c r="S9" i="80"/>
  <c r="T9" i="80"/>
  <c r="U9" i="80"/>
  <c r="V9" i="80"/>
  <c r="W9" i="80"/>
  <c r="X9" i="80"/>
  <c r="Y9" i="80"/>
  <c r="Z9" i="80"/>
  <c r="AA9" i="80"/>
  <c r="AB9" i="80"/>
  <c r="AC9" i="80"/>
  <c r="AD9" i="80"/>
  <c r="AE9" i="80"/>
  <c r="AF9" i="80"/>
  <c r="C11" i="80"/>
  <c r="D11" i="80"/>
  <c r="E11" i="80"/>
  <c r="F11" i="80"/>
  <c r="G11" i="80"/>
  <c r="H11" i="80"/>
  <c r="I11" i="80"/>
  <c r="J11" i="80"/>
  <c r="K11" i="80"/>
  <c r="L11" i="80"/>
  <c r="M11" i="80"/>
  <c r="N11" i="80"/>
  <c r="O11" i="80"/>
  <c r="P11" i="80"/>
  <c r="Q11" i="80"/>
  <c r="R11" i="80"/>
  <c r="S11" i="80"/>
  <c r="T11" i="80"/>
  <c r="U11" i="80"/>
  <c r="V11" i="80"/>
  <c r="W11" i="80"/>
  <c r="X11" i="80"/>
  <c r="Y11" i="80"/>
  <c r="Z11" i="80"/>
  <c r="AA11" i="80"/>
  <c r="AB11" i="80"/>
  <c r="AC11" i="80"/>
  <c r="AD11" i="80"/>
  <c r="AE11" i="80"/>
  <c r="AF11" i="80"/>
  <c r="B11" i="80"/>
  <c r="B9" i="80"/>
  <c r="B7" i="80"/>
  <c r="AG11" i="80"/>
  <c r="AG9" i="80"/>
  <c r="AG7" i="80"/>
  <c r="AG5" i="80"/>
  <c r="U44" i="38"/>
  <c r="C5" i="35"/>
  <c r="D5" i="35"/>
  <c r="E5" i="35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U5" i="35"/>
  <c r="V5" i="35"/>
  <c r="W5" i="35"/>
  <c r="X5" i="35"/>
  <c r="Y5" i="35"/>
  <c r="Z5" i="35"/>
  <c r="AA5" i="35"/>
  <c r="AB5" i="35"/>
  <c r="AC5" i="35"/>
  <c r="AD5" i="35"/>
  <c r="AE5" i="35"/>
  <c r="AF5" i="35"/>
  <c r="C7" i="35"/>
  <c r="D7" i="35"/>
  <c r="E7" i="35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U7" i="35"/>
  <c r="V7" i="35"/>
  <c r="W7" i="35"/>
  <c r="X7" i="35"/>
  <c r="Y7" i="35"/>
  <c r="Z7" i="35"/>
  <c r="AA7" i="35"/>
  <c r="AB7" i="35"/>
  <c r="AC7" i="35"/>
  <c r="AD7" i="35"/>
  <c r="AE7" i="35"/>
  <c r="AF7" i="35"/>
  <c r="C9" i="35"/>
  <c r="D9" i="35"/>
  <c r="E9" i="35"/>
  <c r="F9" i="35"/>
  <c r="G9" i="35"/>
  <c r="H9" i="35"/>
  <c r="I9" i="35"/>
  <c r="J9" i="35"/>
  <c r="K9" i="35"/>
  <c r="L9" i="35"/>
  <c r="M9" i="35"/>
  <c r="N9" i="35"/>
  <c r="O9" i="35"/>
  <c r="P9" i="35"/>
  <c r="Q9" i="35"/>
  <c r="R9" i="35"/>
  <c r="S9" i="35"/>
  <c r="T9" i="35"/>
  <c r="U9" i="35"/>
  <c r="V9" i="35"/>
  <c r="W9" i="35"/>
  <c r="X9" i="35"/>
  <c r="Y9" i="35"/>
  <c r="Z9" i="35"/>
  <c r="AA9" i="35"/>
  <c r="AB9" i="35"/>
  <c r="AC9" i="35"/>
  <c r="AD9" i="35"/>
  <c r="AE9" i="35"/>
  <c r="AF9" i="35"/>
  <c r="C11" i="35"/>
  <c r="D11" i="35"/>
  <c r="E11" i="35"/>
  <c r="F11" i="35"/>
  <c r="G11" i="35"/>
  <c r="H11" i="35"/>
  <c r="I11" i="35"/>
  <c r="J11" i="35"/>
  <c r="K11" i="35"/>
  <c r="L11" i="35"/>
  <c r="M11" i="35"/>
  <c r="N11" i="35"/>
  <c r="O11" i="35"/>
  <c r="P11" i="35"/>
  <c r="Q11" i="35"/>
  <c r="R11" i="35"/>
  <c r="S11" i="35"/>
  <c r="T11" i="35"/>
  <c r="U11" i="35"/>
  <c r="V11" i="35"/>
  <c r="W11" i="35"/>
  <c r="X11" i="35"/>
  <c r="Y11" i="35"/>
  <c r="Z11" i="35"/>
  <c r="AA11" i="35"/>
  <c r="AB11" i="35"/>
  <c r="AC11" i="35"/>
  <c r="AD11" i="35"/>
  <c r="AE11" i="35"/>
  <c r="AF11" i="35"/>
  <c r="B11" i="35"/>
  <c r="B9" i="35"/>
  <c r="B7" i="35"/>
  <c r="AG12" i="35"/>
  <c r="AG10" i="35"/>
  <c r="AG6" i="35"/>
  <c r="B5" i="35"/>
  <c r="C11" i="33"/>
  <c r="D11" i="33"/>
  <c r="E11" i="33"/>
  <c r="F11" i="33"/>
  <c r="G11" i="33"/>
  <c r="H11" i="33"/>
  <c r="I11" i="33"/>
  <c r="J11" i="33"/>
  <c r="K11" i="33"/>
  <c r="L11" i="33"/>
  <c r="M11" i="33"/>
  <c r="N11" i="33"/>
  <c r="O11" i="33"/>
  <c r="P11" i="33"/>
  <c r="Q11" i="33"/>
  <c r="R11" i="33"/>
  <c r="S11" i="33"/>
  <c r="T11" i="33"/>
  <c r="U11" i="33"/>
  <c r="V11" i="33"/>
  <c r="W11" i="33"/>
  <c r="X11" i="33"/>
  <c r="Y11" i="33"/>
  <c r="Z11" i="33"/>
  <c r="AA11" i="33"/>
  <c r="AB11" i="33"/>
  <c r="AC11" i="33"/>
  <c r="AD11" i="33"/>
  <c r="AE11" i="33"/>
  <c r="AF11" i="33"/>
  <c r="B11" i="33"/>
  <c r="C9" i="33"/>
  <c r="D9" i="33"/>
  <c r="E9" i="33"/>
  <c r="F9" i="33"/>
  <c r="G9" i="33"/>
  <c r="H9" i="33"/>
  <c r="I9" i="33"/>
  <c r="J9" i="33"/>
  <c r="K9" i="33"/>
  <c r="L9" i="33"/>
  <c r="M9" i="33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B9" i="33"/>
  <c r="C7" i="33"/>
  <c r="D7" i="33"/>
  <c r="E7" i="33"/>
  <c r="F7" i="33"/>
  <c r="G7" i="33"/>
  <c r="H7" i="33"/>
  <c r="I7" i="33"/>
  <c r="J7" i="33"/>
  <c r="K7" i="33"/>
  <c r="L7" i="33"/>
  <c r="M7" i="33"/>
  <c r="N7" i="33"/>
  <c r="O7" i="33"/>
  <c r="P7" i="33"/>
  <c r="Q7" i="33"/>
  <c r="R7" i="33"/>
  <c r="S7" i="33"/>
  <c r="T7" i="33"/>
  <c r="U7" i="33"/>
  <c r="V7" i="33"/>
  <c r="W7" i="33"/>
  <c r="X7" i="33"/>
  <c r="Y7" i="33"/>
  <c r="Z7" i="33"/>
  <c r="AA7" i="33"/>
  <c r="AB7" i="33"/>
  <c r="AC7" i="33"/>
  <c r="AD7" i="33"/>
  <c r="AE7" i="33"/>
  <c r="AF7" i="33"/>
  <c r="B7" i="33"/>
  <c r="AG12" i="33"/>
  <c r="AG10" i="33"/>
  <c r="AG6" i="33"/>
  <c r="C5" i="33"/>
  <c r="D5" i="33"/>
  <c r="E5" i="33"/>
  <c r="F5" i="33"/>
  <c r="G5" i="33"/>
  <c r="H5" i="33"/>
  <c r="I5" i="33"/>
  <c r="J5" i="33"/>
  <c r="K5" i="33"/>
  <c r="L5" i="33"/>
  <c r="M5" i="33"/>
  <c r="N5" i="33"/>
  <c r="O5" i="33"/>
  <c r="P5" i="33"/>
  <c r="Q5" i="33"/>
  <c r="R5" i="33"/>
  <c r="S5" i="33"/>
  <c r="T5" i="33"/>
  <c r="U5" i="33"/>
  <c r="V5" i="33"/>
  <c r="W5" i="33"/>
  <c r="Y5" i="33"/>
  <c r="Z5" i="33"/>
  <c r="AA5" i="33"/>
  <c r="AB5" i="33"/>
  <c r="AC5" i="33"/>
  <c r="AD5" i="33"/>
  <c r="AE5" i="33"/>
  <c r="AF5" i="33"/>
  <c r="B5" i="33"/>
  <c r="AG11" i="35"/>
  <c r="AG9" i="35"/>
  <c r="AG7" i="35"/>
  <c r="AG5" i="35"/>
  <c r="AG11" i="33"/>
  <c r="AG9" i="33"/>
  <c r="AG7" i="33"/>
  <c r="AG5" i="33"/>
  <c r="BE96" i="150"/>
  <c r="F78" i="11" s="1"/>
  <c r="L69" i="11"/>
  <c r="K62" i="11"/>
  <c r="L62" i="11"/>
  <c r="L14" i="11"/>
  <c r="F70" i="11"/>
  <c r="F71" i="11"/>
  <c r="F72" i="11"/>
  <c r="F73" i="11"/>
  <c r="F74" i="11"/>
  <c r="F75" i="11"/>
  <c r="F76" i="11"/>
  <c r="F77" i="11"/>
  <c r="F69" i="11"/>
  <c r="E69" i="11"/>
  <c r="F58" i="11"/>
  <c r="F59" i="11"/>
  <c r="F60" i="11"/>
  <c r="F62" i="11"/>
  <c r="F63" i="11"/>
  <c r="F64" i="11"/>
  <c r="F57" i="11"/>
  <c r="E57" i="11"/>
  <c r="F50" i="11"/>
  <c r="E45" i="11"/>
  <c r="F34" i="11"/>
  <c r="F35" i="11"/>
  <c r="F36" i="11"/>
  <c r="F37" i="11"/>
  <c r="F38" i="11"/>
  <c r="F39" i="11"/>
  <c r="F41" i="11"/>
  <c r="F33" i="11"/>
  <c r="E33" i="11"/>
  <c r="E70" i="11"/>
  <c r="E71" i="11"/>
  <c r="E72" i="11"/>
  <c r="E73" i="11"/>
  <c r="E74" i="11"/>
  <c r="E75" i="11"/>
  <c r="E76" i="11"/>
  <c r="E77" i="11"/>
  <c r="E78" i="11"/>
  <c r="E58" i="11"/>
  <c r="E59" i="11"/>
  <c r="E60" i="11"/>
  <c r="E61" i="11"/>
  <c r="E62" i="11"/>
  <c r="E63" i="11"/>
  <c r="E64" i="11"/>
  <c r="E46" i="11"/>
  <c r="E47" i="11"/>
  <c r="E48" i="11"/>
  <c r="E49" i="11"/>
  <c r="E50" i="11"/>
  <c r="E51" i="11"/>
  <c r="E52" i="11"/>
  <c r="E34" i="11"/>
  <c r="E35" i="11"/>
  <c r="E36" i="11"/>
  <c r="E37" i="11"/>
  <c r="E38" i="11"/>
  <c r="E39" i="11"/>
  <c r="E40" i="11"/>
  <c r="E41" i="11"/>
  <c r="E81" i="11"/>
  <c r="F27" i="11"/>
  <c r="F28" i="11"/>
  <c r="F29" i="11"/>
  <c r="F21" i="11"/>
  <c r="F22" i="11"/>
  <c r="F23" i="11"/>
  <c r="F24" i="11"/>
  <c r="F20" i="11"/>
  <c r="F18" i="11"/>
  <c r="F15" i="11"/>
  <c r="F11" i="11"/>
  <c r="F12" i="11"/>
  <c r="F13" i="11"/>
  <c r="F10" i="11"/>
  <c r="E10" i="11"/>
  <c r="D23" i="52" l="1"/>
  <c r="D21" i="80"/>
  <c r="L22" i="35"/>
  <c r="AG3" i="33"/>
  <c r="L21" i="39"/>
  <c r="L22" i="56"/>
  <c r="L21" i="38"/>
  <c r="CK97" i="156"/>
  <c r="D23" i="103"/>
  <c r="D23" i="102"/>
  <c r="D23" i="61"/>
  <c r="D23" i="59"/>
  <c r="D23" i="45"/>
  <c r="D23" i="86"/>
  <c r="D23" i="42"/>
  <c r="D23" i="44"/>
  <c r="L21" i="56"/>
  <c r="D21" i="56"/>
  <c r="D22" i="56"/>
  <c r="L23" i="56"/>
  <c r="D20" i="56"/>
  <c r="L20" i="56"/>
  <c r="L24" i="56"/>
  <c r="D21" i="39"/>
  <c r="L22" i="39"/>
  <c r="D22" i="39"/>
  <c r="L23" i="39"/>
  <c r="D20" i="39"/>
  <c r="L20" i="39"/>
  <c r="L24" i="39"/>
  <c r="L22" i="38"/>
  <c r="D21" i="38"/>
  <c r="D22" i="38"/>
  <c r="L23" i="38"/>
  <c r="D20" i="38"/>
  <c r="L20" i="38"/>
  <c r="L24" i="38"/>
  <c r="L23" i="80"/>
  <c r="L21" i="80"/>
  <c r="D22" i="80"/>
  <c r="L22" i="80"/>
  <c r="D20" i="80"/>
  <c r="L20" i="80"/>
  <c r="L24" i="80"/>
  <c r="D21" i="35"/>
  <c r="L21" i="33"/>
  <c r="D21" i="33"/>
  <c r="L21" i="35"/>
  <c r="D22" i="35"/>
  <c r="L23" i="35"/>
  <c r="D20" i="35"/>
  <c r="L20" i="35"/>
  <c r="L24" i="35"/>
  <c r="D22" i="33"/>
  <c r="L22" i="33"/>
  <c r="L23" i="33"/>
  <c r="D20" i="33"/>
  <c r="L20" i="33"/>
  <c r="L24" i="33"/>
  <c r="BY88" i="131"/>
  <c r="BY89" i="131"/>
  <c r="BY90" i="131"/>
  <c r="BY91" i="131"/>
  <c r="BY92" i="131"/>
  <c r="BY93" i="131"/>
  <c r="BY94" i="131"/>
  <c r="BY92" i="147"/>
  <c r="D23" i="56" l="1"/>
  <c r="D23" i="39"/>
  <c r="D23" i="38"/>
  <c r="D23" i="80"/>
  <c r="D23" i="35"/>
  <c r="D23" i="33"/>
  <c r="BK14" i="153" l="1"/>
  <c r="BK15" i="153"/>
  <c r="BK16" i="153"/>
  <c r="BK17" i="153"/>
  <c r="BK18" i="153"/>
  <c r="BK19" i="153"/>
  <c r="BK20" i="153"/>
  <c r="BK21" i="153"/>
  <c r="BK22" i="153"/>
  <c r="BK23" i="153"/>
  <c r="BK24" i="153"/>
  <c r="BK25" i="153"/>
  <c r="BK26" i="153"/>
  <c r="BK27" i="153"/>
  <c r="BK28" i="153"/>
  <c r="BK29" i="153"/>
  <c r="BK30" i="153"/>
  <c r="BK31" i="153"/>
  <c r="BK32" i="153"/>
  <c r="BK33" i="153"/>
  <c r="BK34" i="153"/>
  <c r="BK35" i="153"/>
  <c r="BK36" i="153"/>
  <c r="BK37" i="153"/>
  <c r="BK38" i="153"/>
  <c r="BK39" i="153"/>
  <c r="BK40" i="153"/>
  <c r="BK41" i="153"/>
  <c r="BK42" i="153"/>
  <c r="BK43" i="153"/>
  <c r="BK44" i="153"/>
  <c r="BK45" i="153"/>
  <c r="BK46" i="153"/>
  <c r="BK47" i="153"/>
  <c r="BK48" i="153"/>
  <c r="BK49" i="153"/>
  <c r="BK50" i="153"/>
  <c r="BK51" i="153"/>
  <c r="BK52" i="153"/>
  <c r="BK53" i="153"/>
  <c r="BK54" i="153"/>
  <c r="BK55" i="153"/>
  <c r="BK56" i="153"/>
  <c r="BK57" i="153"/>
  <c r="BK58" i="153"/>
  <c r="BK59" i="153"/>
  <c r="BK60" i="153"/>
  <c r="BK61" i="153"/>
  <c r="BK62" i="153"/>
  <c r="BK63" i="153"/>
  <c r="BK64" i="153"/>
  <c r="BK65" i="153"/>
  <c r="BK66" i="153"/>
  <c r="BK67" i="153"/>
  <c r="BK68" i="153"/>
  <c r="BK69" i="153"/>
  <c r="BK70" i="153"/>
  <c r="BK71" i="153"/>
  <c r="BK72" i="153"/>
  <c r="BK73" i="153"/>
  <c r="BK74" i="153"/>
  <c r="BK75" i="153"/>
  <c r="BK76" i="153"/>
  <c r="BK77" i="153"/>
  <c r="BK78" i="153"/>
  <c r="BK79" i="153"/>
  <c r="BK80" i="153"/>
  <c r="BK81" i="153"/>
  <c r="BK82" i="153"/>
  <c r="BK83" i="153"/>
  <c r="BK84" i="153"/>
  <c r="BK85" i="153"/>
  <c r="BK86" i="153"/>
  <c r="BK87" i="153"/>
  <c r="BK88" i="153"/>
  <c r="BK89" i="153"/>
  <c r="BK90" i="153"/>
  <c r="BK91" i="153"/>
  <c r="BK92" i="153"/>
  <c r="BK93" i="153"/>
  <c r="BK94" i="153"/>
  <c r="BK95" i="153"/>
  <c r="BK96" i="153"/>
  <c r="BG35" i="153"/>
  <c r="BG36" i="153"/>
  <c r="BG37" i="153"/>
  <c r="BG38" i="153"/>
  <c r="BG39" i="153"/>
  <c r="BG40" i="153"/>
  <c r="BG41" i="153"/>
  <c r="BG42" i="153"/>
  <c r="BG43" i="153"/>
  <c r="BG44" i="153"/>
  <c r="BG45" i="153"/>
  <c r="BG46" i="153"/>
  <c r="BG47" i="153"/>
  <c r="BG48" i="153"/>
  <c r="BG49" i="153"/>
  <c r="BG50" i="153"/>
  <c r="BG51" i="153"/>
  <c r="BG52" i="153"/>
  <c r="BG53" i="153"/>
  <c r="BG54" i="153"/>
  <c r="BG55" i="153"/>
  <c r="BG56" i="153"/>
  <c r="BG57" i="153"/>
  <c r="BG58" i="153"/>
  <c r="BG59" i="153"/>
  <c r="BG60" i="153"/>
  <c r="BG61" i="153"/>
  <c r="BG62" i="153"/>
  <c r="BG63" i="153"/>
  <c r="BG64" i="153"/>
  <c r="BG65" i="153"/>
  <c r="BG66" i="153"/>
  <c r="BG67" i="153"/>
  <c r="BG68" i="153"/>
  <c r="BG69" i="153"/>
  <c r="BG70" i="153"/>
  <c r="BG71" i="153"/>
  <c r="BG72" i="153"/>
  <c r="BG73" i="153"/>
  <c r="BG74" i="153"/>
  <c r="BG75" i="153"/>
  <c r="BG76" i="153"/>
  <c r="BG77" i="153"/>
  <c r="BG78" i="153"/>
  <c r="BG79" i="153"/>
  <c r="BG80" i="153"/>
  <c r="BG81" i="153"/>
  <c r="BG82" i="153"/>
  <c r="BG83" i="153"/>
  <c r="BG84" i="153"/>
  <c r="BG85" i="153"/>
  <c r="BG86" i="153"/>
  <c r="BG87" i="153"/>
  <c r="BG88" i="153"/>
  <c r="BG89" i="153"/>
  <c r="BG90" i="153"/>
  <c r="BG91" i="153"/>
  <c r="BG92" i="153"/>
  <c r="BG93" i="153"/>
  <c r="BG94" i="153"/>
  <c r="BG95" i="153"/>
  <c r="BG96" i="153"/>
  <c r="BG14" i="153"/>
  <c r="BG15" i="153"/>
  <c r="BG16" i="153"/>
  <c r="BG17" i="153"/>
  <c r="BG18" i="153"/>
  <c r="BG19" i="153"/>
  <c r="BG20" i="153"/>
  <c r="BG21" i="153"/>
  <c r="BG22" i="153"/>
  <c r="BG23" i="153"/>
  <c r="BG24" i="153"/>
  <c r="BG25" i="153"/>
  <c r="BG26" i="153"/>
  <c r="BG27" i="153"/>
  <c r="BG28" i="153"/>
  <c r="BG29" i="153"/>
  <c r="BG30" i="153"/>
  <c r="BG31" i="153"/>
  <c r="BG32" i="153"/>
  <c r="BG33" i="153"/>
  <c r="BG34" i="153"/>
  <c r="BG13" i="153"/>
  <c r="BK13" i="153"/>
  <c r="D81" i="11"/>
  <c r="AI2" i="153"/>
  <c r="AI3" i="153"/>
  <c r="AI4" i="153"/>
  <c r="AI6" i="153"/>
  <c r="AI7" i="153"/>
  <c r="AI8" i="153"/>
  <c r="AI5" i="153" l="1"/>
  <c r="AI9" i="153"/>
  <c r="AG106" i="155"/>
  <c r="AF106" i="155"/>
  <c r="AE106" i="155"/>
  <c r="AD106" i="155"/>
  <c r="AC106" i="155"/>
  <c r="AB106" i="155"/>
  <c r="AA106" i="155"/>
  <c r="Z106" i="155"/>
  <c r="Y106" i="155"/>
  <c r="X106" i="155"/>
  <c r="W106" i="155"/>
  <c r="V106" i="155"/>
  <c r="U106" i="155"/>
  <c r="T106" i="155"/>
  <c r="S106" i="155"/>
  <c r="R106" i="155"/>
  <c r="Q106" i="155"/>
  <c r="P106" i="155"/>
  <c r="O106" i="155"/>
  <c r="N106" i="155"/>
  <c r="M106" i="155"/>
  <c r="L106" i="155"/>
  <c r="K106" i="155"/>
  <c r="J106" i="155"/>
  <c r="I106" i="155"/>
  <c r="H106" i="155"/>
  <c r="G106" i="155"/>
  <c r="F106" i="155"/>
  <c r="E106" i="155"/>
  <c r="D106" i="155"/>
  <c r="C106" i="155"/>
  <c r="AG105" i="155"/>
  <c r="AF105" i="155"/>
  <c r="AE105" i="155"/>
  <c r="AD105" i="155"/>
  <c r="AC105" i="155"/>
  <c r="AB105" i="155"/>
  <c r="AA105" i="155"/>
  <c r="Z105" i="155"/>
  <c r="Y105" i="155"/>
  <c r="X105" i="155"/>
  <c r="W105" i="155"/>
  <c r="V105" i="155"/>
  <c r="U105" i="155"/>
  <c r="T105" i="155"/>
  <c r="S105" i="155"/>
  <c r="R105" i="155"/>
  <c r="Q105" i="155"/>
  <c r="P105" i="155"/>
  <c r="O105" i="155"/>
  <c r="N105" i="155"/>
  <c r="M105" i="155"/>
  <c r="L105" i="155"/>
  <c r="K105" i="155"/>
  <c r="J105" i="155"/>
  <c r="I105" i="155"/>
  <c r="H105" i="155"/>
  <c r="G105" i="155"/>
  <c r="F105" i="155"/>
  <c r="E105" i="155"/>
  <c r="D105" i="155"/>
  <c r="C105" i="155"/>
  <c r="AG104" i="155"/>
  <c r="AF104" i="155"/>
  <c r="AE104" i="155"/>
  <c r="AD104" i="155"/>
  <c r="AC104" i="155"/>
  <c r="AB104" i="155"/>
  <c r="AA104" i="155"/>
  <c r="Z104" i="155"/>
  <c r="Y104" i="155"/>
  <c r="X104" i="155"/>
  <c r="W104" i="155"/>
  <c r="V104" i="155"/>
  <c r="U104" i="155"/>
  <c r="T104" i="155"/>
  <c r="S104" i="155"/>
  <c r="R104" i="155"/>
  <c r="Q104" i="155"/>
  <c r="P104" i="155"/>
  <c r="O104" i="155"/>
  <c r="N104" i="155"/>
  <c r="M104" i="155"/>
  <c r="L104" i="155"/>
  <c r="K104" i="155"/>
  <c r="J104" i="155"/>
  <c r="I104" i="155"/>
  <c r="H104" i="155"/>
  <c r="G104" i="155"/>
  <c r="F104" i="155"/>
  <c r="E104" i="155"/>
  <c r="D104" i="155"/>
  <c r="C104" i="155"/>
  <c r="AG103" i="155"/>
  <c r="AF103" i="155"/>
  <c r="AE103" i="155"/>
  <c r="AD103" i="155"/>
  <c r="AC103" i="155"/>
  <c r="AB103" i="155"/>
  <c r="AA103" i="155"/>
  <c r="Z103" i="155"/>
  <c r="Y103" i="155"/>
  <c r="X103" i="155"/>
  <c r="W103" i="155"/>
  <c r="V103" i="155"/>
  <c r="U103" i="155"/>
  <c r="T103" i="155"/>
  <c r="S103" i="155"/>
  <c r="R103" i="155"/>
  <c r="Q103" i="155"/>
  <c r="P103" i="155"/>
  <c r="O103" i="155"/>
  <c r="N103" i="155"/>
  <c r="M103" i="155"/>
  <c r="L103" i="155"/>
  <c r="K103" i="155"/>
  <c r="J103" i="155"/>
  <c r="I103" i="155"/>
  <c r="H103" i="155"/>
  <c r="G103" i="155"/>
  <c r="F103" i="155"/>
  <c r="E103" i="155"/>
  <c r="D103" i="155"/>
  <c r="C103" i="155"/>
  <c r="AG102" i="155"/>
  <c r="AF102" i="155"/>
  <c r="AE102" i="155"/>
  <c r="AD102" i="155"/>
  <c r="AC102" i="155"/>
  <c r="AB102" i="155"/>
  <c r="AA102" i="155"/>
  <c r="Z102" i="155"/>
  <c r="Y102" i="155"/>
  <c r="X102" i="155"/>
  <c r="W102" i="155"/>
  <c r="V102" i="155"/>
  <c r="U102" i="155"/>
  <c r="T102" i="155"/>
  <c r="S102" i="155"/>
  <c r="R102" i="155"/>
  <c r="Q102" i="155"/>
  <c r="P102" i="155"/>
  <c r="O102" i="155"/>
  <c r="N102" i="155"/>
  <c r="M102" i="155"/>
  <c r="L102" i="155"/>
  <c r="K102" i="155"/>
  <c r="J102" i="155"/>
  <c r="I102" i="155"/>
  <c r="H102" i="155"/>
  <c r="G102" i="155"/>
  <c r="F102" i="155"/>
  <c r="E102" i="155"/>
  <c r="D102" i="155"/>
  <c r="C102" i="155"/>
  <c r="AG101" i="155"/>
  <c r="AF101" i="155"/>
  <c r="AE101" i="155"/>
  <c r="AD101" i="155"/>
  <c r="AC101" i="155"/>
  <c r="AB101" i="155"/>
  <c r="AA101" i="155"/>
  <c r="Z101" i="155"/>
  <c r="Y101" i="155"/>
  <c r="X101" i="155"/>
  <c r="W101" i="155"/>
  <c r="V101" i="155"/>
  <c r="U101" i="155"/>
  <c r="T101" i="155"/>
  <c r="S101" i="155"/>
  <c r="R101" i="155"/>
  <c r="Q101" i="155"/>
  <c r="P101" i="155"/>
  <c r="O101" i="155"/>
  <c r="N101" i="155"/>
  <c r="M101" i="155"/>
  <c r="L101" i="155"/>
  <c r="K101" i="155"/>
  <c r="J101" i="155"/>
  <c r="I101" i="155"/>
  <c r="H101" i="155"/>
  <c r="G101" i="155"/>
  <c r="F101" i="155"/>
  <c r="E101" i="155"/>
  <c r="D101" i="155"/>
  <c r="C101" i="155"/>
  <c r="AG100" i="155"/>
  <c r="AF100" i="155"/>
  <c r="AE100" i="155"/>
  <c r="AD100" i="155"/>
  <c r="AC100" i="155"/>
  <c r="AB100" i="155"/>
  <c r="AA100" i="155"/>
  <c r="Z100" i="155"/>
  <c r="Y100" i="155"/>
  <c r="X100" i="155"/>
  <c r="W100" i="155"/>
  <c r="V100" i="155"/>
  <c r="U100" i="155"/>
  <c r="T100" i="155"/>
  <c r="S100" i="155"/>
  <c r="R100" i="155"/>
  <c r="Q100" i="155"/>
  <c r="P100" i="155"/>
  <c r="O100" i="155"/>
  <c r="N100" i="155"/>
  <c r="M100" i="155"/>
  <c r="L100" i="155"/>
  <c r="K100" i="155"/>
  <c r="J100" i="155"/>
  <c r="I100" i="155"/>
  <c r="H100" i="155"/>
  <c r="G100" i="155"/>
  <c r="F100" i="155"/>
  <c r="E100" i="155"/>
  <c r="D100" i="155"/>
  <c r="C100" i="155"/>
  <c r="AG99" i="155"/>
  <c r="AF99" i="155"/>
  <c r="AE99" i="155"/>
  <c r="AD99" i="155"/>
  <c r="AC99" i="155"/>
  <c r="AB99" i="155"/>
  <c r="AA99" i="155"/>
  <c r="Z99" i="155"/>
  <c r="Y99" i="155"/>
  <c r="X99" i="155"/>
  <c r="W99" i="155"/>
  <c r="V99" i="155"/>
  <c r="U99" i="155"/>
  <c r="T99" i="155"/>
  <c r="S99" i="155"/>
  <c r="R99" i="155"/>
  <c r="Q99" i="155"/>
  <c r="P99" i="155"/>
  <c r="O99" i="155"/>
  <c r="N99" i="155"/>
  <c r="M99" i="155"/>
  <c r="L99" i="155"/>
  <c r="K99" i="155"/>
  <c r="J99" i="155"/>
  <c r="I99" i="155"/>
  <c r="H99" i="155"/>
  <c r="G99" i="155"/>
  <c r="F99" i="155"/>
  <c r="E99" i="155"/>
  <c r="D99" i="155"/>
  <c r="C99" i="155"/>
  <c r="AG98" i="155"/>
  <c r="AF98" i="155"/>
  <c r="AE98" i="155"/>
  <c r="AD98" i="155"/>
  <c r="AC98" i="155"/>
  <c r="AB98" i="155"/>
  <c r="AA98" i="155"/>
  <c r="Z98" i="155"/>
  <c r="Y98" i="155"/>
  <c r="X98" i="155"/>
  <c r="W98" i="155"/>
  <c r="V98" i="155"/>
  <c r="U98" i="155"/>
  <c r="T98" i="155"/>
  <c r="S98" i="155"/>
  <c r="R98" i="155"/>
  <c r="Q98" i="155"/>
  <c r="P98" i="155"/>
  <c r="O98" i="155"/>
  <c r="N98" i="155"/>
  <c r="M98" i="155"/>
  <c r="L98" i="155"/>
  <c r="K98" i="155"/>
  <c r="J98" i="155"/>
  <c r="I98" i="155"/>
  <c r="H98" i="155"/>
  <c r="G98" i="155"/>
  <c r="F98" i="155"/>
  <c r="E98" i="155"/>
  <c r="D98" i="155"/>
  <c r="C98" i="155"/>
  <c r="AG97" i="155"/>
  <c r="AF97" i="155"/>
  <c r="AE97" i="155"/>
  <c r="AD97" i="155"/>
  <c r="AC97" i="155"/>
  <c r="AB97" i="155"/>
  <c r="AA97" i="155"/>
  <c r="Z97" i="155"/>
  <c r="Y97" i="155"/>
  <c r="X97" i="155"/>
  <c r="W97" i="155"/>
  <c r="V97" i="155"/>
  <c r="U97" i="155"/>
  <c r="T97" i="155"/>
  <c r="S97" i="155"/>
  <c r="R97" i="155"/>
  <c r="Q97" i="155"/>
  <c r="P97" i="155"/>
  <c r="O97" i="155"/>
  <c r="N97" i="155"/>
  <c r="M97" i="155"/>
  <c r="L97" i="155"/>
  <c r="K97" i="155"/>
  <c r="J97" i="155"/>
  <c r="I97" i="155"/>
  <c r="H97" i="155"/>
  <c r="G97" i="155"/>
  <c r="F97" i="155"/>
  <c r="E97" i="155"/>
  <c r="D97" i="155"/>
  <c r="C97" i="155"/>
  <c r="AG96" i="155"/>
  <c r="AF96" i="155"/>
  <c r="AE96" i="155"/>
  <c r="AD96" i="155"/>
  <c r="AC96" i="155"/>
  <c r="AB96" i="155"/>
  <c r="AA96" i="155"/>
  <c r="Z96" i="155"/>
  <c r="Y96" i="155"/>
  <c r="X96" i="155"/>
  <c r="W96" i="155"/>
  <c r="V96" i="155"/>
  <c r="U96" i="155"/>
  <c r="T96" i="155"/>
  <c r="S96" i="155"/>
  <c r="R96" i="155"/>
  <c r="Q96" i="155"/>
  <c r="P96" i="155"/>
  <c r="O96" i="155"/>
  <c r="N96" i="155"/>
  <c r="M96" i="155"/>
  <c r="L96" i="155"/>
  <c r="K96" i="155"/>
  <c r="J96" i="155"/>
  <c r="I96" i="155"/>
  <c r="H96" i="155"/>
  <c r="G96" i="155"/>
  <c r="F96" i="155"/>
  <c r="E96" i="155"/>
  <c r="D96" i="155"/>
  <c r="C96" i="155"/>
  <c r="AG95" i="155"/>
  <c r="AF95" i="155"/>
  <c r="AE95" i="155"/>
  <c r="AD95" i="155"/>
  <c r="AC95" i="155"/>
  <c r="AB95" i="155"/>
  <c r="AA95" i="155"/>
  <c r="Z95" i="155"/>
  <c r="Y95" i="155"/>
  <c r="X95" i="155"/>
  <c r="W95" i="155"/>
  <c r="V95" i="155"/>
  <c r="U95" i="155"/>
  <c r="T95" i="155"/>
  <c r="S95" i="155"/>
  <c r="R95" i="155"/>
  <c r="Q95" i="155"/>
  <c r="P95" i="155"/>
  <c r="O95" i="155"/>
  <c r="N95" i="155"/>
  <c r="M95" i="155"/>
  <c r="L95" i="155"/>
  <c r="K95" i="155"/>
  <c r="J95" i="155"/>
  <c r="I95" i="155"/>
  <c r="H95" i="155"/>
  <c r="G95" i="155"/>
  <c r="F95" i="155"/>
  <c r="E95" i="155"/>
  <c r="D95" i="155"/>
  <c r="C95" i="155"/>
  <c r="AG94" i="155"/>
  <c r="AF94" i="155"/>
  <c r="AE94" i="155"/>
  <c r="AD94" i="155"/>
  <c r="AC94" i="155"/>
  <c r="AB94" i="155"/>
  <c r="AA94" i="155"/>
  <c r="Z94" i="155"/>
  <c r="Y94" i="155"/>
  <c r="X94" i="155"/>
  <c r="W94" i="155"/>
  <c r="V94" i="155"/>
  <c r="U94" i="155"/>
  <c r="T94" i="155"/>
  <c r="S94" i="155"/>
  <c r="R94" i="155"/>
  <c r="Q94" i="155"/>
  <c r="P94" i="155"/>
  <c r="O94" i="155"/>
  <c r="N94" i="155"/>
  <c r="M94" i="155"/>
  <c r="L94" i="155"/>
  <c r="K94" i="155"/>
  <c r="J94" i="155"/>
  <c r="I94" i="155"/>
  <c r="H94" i="155"/>
  <c r="G94" i="155"/>
  <c r="F94" i="155"/>
  <c r="E94" i="155"/>
  <c r="D94" i="155"/>
  <c r="C94" i="155"/>
  <c r="AG93" i="155"/>
  <c r="AF93" i="155"/>
  <c r="AE93" i="155"/>
  <c r="AD93" i="155"/>
  <c r="AC93" i="155"/>
  <c r="AB93" i="155"/>
  <c r="AA93" i="155"/>
  <c r="Z93" i="155"/>
  <c r="Y93" i="155"/>
  <c r="X93" i="155"/>
  <c r="W93" i="155"/>
  <c r="V93" i="155"/>
  <c r="U93" i="155"/>
  <c r="T93" i="155"/>
  <c r="S93" i="155"/>
  <c r="R93" i="155"/>
  <c r="Q93" i="155"/>
  <c r="P93" i="155"/>
  <c r="O93" i="155"/>
  <c r="N93" i="155"/>
  <c r="M93" i="155"/>
  <c r="L93" i="155"/>
  <c r="K93" i="155"/>
  <c r="J93" i="155"/>
  <c r="I93" i="155"/>
  <c r="H93" i="155"/>
  <c r="G93" i="155"/>
  <c r="F93" i="155"/>
  <c r="E93" i="155"/>
  <c r="D93" i="155"/>
  <c r="C93" i="155"/>
  <c r="AG92" i="155"/>
  <c r="AF92" i="155"/>
  <c r="AE92" i="155"/>
  <c r="AD92" i="155"/>
  <c r="AC92" i="155"/>
  <c r="AB92" i="155"/>
  <c r="AA92" i="155"/>
  <c r="Z92" i="155"/>
  <c r="Y92" i="155"/>
  <c r="X92" i="155"/>
  <c r="W92" i="155"/>
  <c r="V92" i="155"/>
  <c r="U92" i="155"/>
  <c r="T92" i="155"/>
  <c r="S92" i="155"/>
  <c r="R92" i="155"/>
  <c r="Q92" i="155"/>
  <c r="P92" i="155"/>
  <c r="O92" i="155"/>
  <c r="N92" i="155"/>
  <c r="M92" i="155"/>
  <c r="L92" i="155"/>
  <c r="K92" i="155"/>
  <c r="J92" i="155"/>
  <c r="I92" i="155"/>
  <c r="H92" i="155"/>
  <c r="G92" i="155"/>
  <c r="F92" i="155"/>
  <c r="E92" i="155"/>
  <c r="D92" i="155"/>
  <c r="C92" i="155"/>
  <c r="AG91" i="155"/>
  <c r="AF91" i="155"/>
  <c r="AE91" i="155"/>
  <c r="AD91" i="155"/>
  <c r="AC91" i="155"/>
  <c r="AB91" i="155"/>
  <c r="AA91" i="155"/>
  <c r="Z91" i="155"/>
  <c r="Y91" i="155"/>
  <c r="X91" i="155"/>
  <c r="W91" i="155"/>
  <c r="V91" i="155"/>
  <c r="U91" i="155"/>
  <c r="T91" i="155"/>
  <c r="S91" i="155"/>
  <c r="R91" i="155"/>
  <c r="Q91" i="155"/>
  <c r="P91" i="155"/>
  <c r="O91" i="155"/>
  <c r="N91" i="155"/>
  <c r="M91" i="155"/>
  <c r="L91" i="155"/>
  <c r="K91" i="155"/>
  <c r="J91" i="155"/>
  <c r="I91" i="155"/>
  <c r="H91" i="155"/>
  <c r="G91" i="155"/>
  <c r="F91" i="155"/>
  <c r="E91" i="155"/>
  <c r="D91" i="155"/>
  <c r="C91" i="155"/>
  <c r="AG90" i="155"/>
  <c r="AF90" i="155"/>
  <c r="AE90" i="155"/>
  <c r="AD90" i="155"/>
  <c r="AC90" i="155"/>
  <c r="AB90" i="155"/>
  <c r="AA90" i="155"/>
  <c r="Z90" i="155"/>
  <c r="Y90" i="155"/>
  <c r="X90" i="155"/>
  <c r="W90" i="155"/>
  <c r="V90" i="155"/>
  <c r="U90" i="155"/>
  <c r="T90" i="155"/>
  <c r="S90" i="155"/>
  <c r="R90" i="155"/>
  <c r="Q90" i="155"/>
  <c r="P90" i="155"/>
  <c r="O90" i="155"/>
  <c r="N90" i="155"/>
  <c r="M90" i="155"/>
  <c r="L90" i="155"/>
  <c r="K90" i="155"/>
  <c r="J90" i="155"/>
  <c r="I90" i="155"/>
  <c r="H90" i="155"/>
  <c r="G90" i="155"/>
  <c r="F90" i="155"/>
  <c r="E90" i="155"/>
  <c r="D90" i="155"/>
  <c r="C90" i="155"/>
  <c r="AG89" i="155"/>
  <c r="AF89" i="155"/>
  <c r="AE89" i="155"/>
  <c r="AD89" i="155"/>
  <c r="AC89" i="155"/>
  <c r="AB89" i="155"/>
  <c r="AA89" i="155"/>
  <c r="Z89" i="155"/>
  <c r="Y89" i="155"/>
  <c r="X89" i="155"/>
  <c r="W89" i="155"/>
  <c r="V89" i="155"/>
  <c r="U89" i="155"/>
  <c r="T89" i="155"/>
  <c r="S89" i="155"/>
  <c r="R89" i="155"/>
  <c r="Q89" i="155"/>
  <c r="P89" i="155"/>
  <c r="O89" i="155"/>
  <c r="N89" i="155"/>
  <c r="M89" i="155"/>
  <c r="L89" i="155"/>
  <c r="K89" i="155"/>
  <c r="J89" i="155"/>
  <c r="I89" i="155"/>
  <c r="H89" i="155"/>
  <c r="G89" i="155"/>
  <c r="F89" i="155"/>
  <c r="E89" i="155"/>
  <c r="D89" i="155"/>
  <c r="C89" i="155"/>
  <c r="AG88" i="155"/>
  <c r="AF88" i="155"/>
  <c r="AE88" i="155"/>
  <c r="AD88" i="155"/>
  <c r="AC88" i="155"/>
  <c r="AB88" i="155"/>
  <c r="AA88" i="155"/>
  <c r="Z88" i="155"/>
  <c r="Y88" i="155"/>
  <c r="X88" i="155"/>
  <c r="W88" i="155"/>
  <c r="V88" i="155"/>
  <c r="U88" i="155"/>
  <c r="T88" i="155"/>
  <c r="S88" i="155"/>
  <c r="R88" i="155"/>
  <c r="Q88" i="155"/>
  <c r="P88" i="155"/>
  <c r="O88" i="155"/>
  <c r="N88" i="155"/>
  <c r="M88" i="155"/>
  <c r="L88" i="155"/>
  <c r="K88" i="155"/>
  <c r="J88" i="155"/>
  <c r="I88" i="155"/>
  <c r="H88" i="155"/>
  <c r="G88" i="155"/>
  <c r="F88" i="155"/>
  <c r="E88" i="155"/>
  <c r="D88" i="155"/>
  <c r="C88" i="155"/>
  <c r="AG87" i="155"/>
  <c r="AF87" i="155"/>
  <c r="AE87" i="155"/>
  <c r="AD87" i="155"/>
  <c r="AC87" i="155"/>
  <c r="AB87" i="155"/>
  <c r="AA87" i="155"/>
  <c r="Z87" i="155"/>
  <c r="Y87" i="155"/>
  <c r="X87" i="155"/>
  <c r="W87" i="155"/>
  <c r="V87" i="155"/>
  <c r="U87" i="155"/>
  <c r="T87" i="155"/>
  <c r="S87" i="155"/>
  <c r="R87" i="155"/>
  <c r="Q87" i="155"/>
  <c r="P87" i="155"/>
  <c r="O87" i="155"/>
  <c r="N87" i="155"/>
  <c r="M87" i="155"/>
  <c r="L87" i="155"/>
  <c r="K87" i="155"/>
  <c r="J87" i="155"/>
  <c r="I87" i="155"/>
  <c r="H87" i="155"/>
  <c r="G87" i="155"/>
  <c r="F87" i="155"/>
  <c r="E87" i="155"/>
  <c r="D87" i="155"/>
  <c r="C87" i="155"/>
  <c r="AG86" i="155"/>
  <c r="AF86" i="155"/>
  <c r="AE86" i="155"/>
  <c r="AD86" i="155"/>
  <c r="AC86" i="155"/>
  <c r="AB86" i="155"/>
  <c r="AA86" i="155"/>
  <c r="Z86" i="155"/>
  <c r="Y86" i="155"/>
  <c r="X86" i="155"/>
  <c r="W86" i="155"/>
  <c r="V86" i="155"/>
  <c r="U86" i="155"/>
  <c r="T86" i="155"/>
  <c r="S86" i="155"/>
  <c r="R86" i="155"/>
  <c r="Q86" i="155"/>
  <c r="P86" i="155"/>
  <c r="O86" i="155"/>
  <c r="N86" i="155"/>
  <c r="M86" i="155"/>
  <c r="L86" i="155"/>
  <c r="K86" i="155"/>
  <c r="J86" i="155"/>
  <c r="I86" i="155"/>
  <c r="H86" i="155"/>
  <c r="G86" i="155"/>
  <c r="F86" i="155"/>
  <c r="E86" i="155"/>
  <c r="D86" i="155"/>
  <c r="C86" i="155"/>
  <c r="AG82" i="155"/>
  <c r="AF82" i="155"/>
  <c r="AE82" i="155"/>
  <c r="AD82" i="155"/>
  <c r="AC82" i="155"/>
  <c r="AB82" i="155"/>
  <c r="AA82" i="155"/>
  <c r="Z82" i="155"/>
  <c r="Y82" i="155"/>
  <c r="X82" i="155"/>
  <c r="W82" i="155"/>
  <c r="V82" i="155"/>
  <c r="U82" i="155"/>
  <c r="T82" i="155"/>
  <c r="S82" i="155"/>
  <c r="R82" i="155"/>
  <c r="Q82" i="155"/>
  <c r="P82" i="155"/>
  <c r="O82" i="155"/>
  <c r="N82" i="155"/>
  <c r="M82" i="155"/>
  <c r="L82" i="155"/>
  <c r="K82" i="155"/>
  <c r="J82" i="155"/>
  <c r="I82" i="155"/>
  <c r="H82" i="155"/>
  <c r="G82" i="155"/>
  <c r="F82" i="155"/>
  <c r="E82" i="155"/>
  <c r="D82" i="155"/>
  <c r="C82" i="155"/>
  <c r="AG81" i="155"/>
  <c r="AF81" i="155"/>
  <c r="AE81" i="155"/>
  <c r="AD81" i="155"/>
  <c r="AC81" i="155"/>
  <c r="AB81" i="155"/>
  <c r="AA81" i="155"/>
  <c r="Z81" i="155"/>
  <c r="Y81" i="155"/>
  <c r="X81" i="155"/>
  <c r="W81" i="155"/>
  <c r="V81" i="155"/>
  <c r="U81" i="155"/>
  <c r="T81" i="155"/>
  <c r="S81" i="155"/>
  <c r="R81" i="155"/>
  <c r="Q81" i="155"/>
  <c r="P81" i="155"/>
  <c r="O81" i="155"/>
  <c r="N81" i="155"/>
  <c r="M81" i="155"/>
  <c r="L81" i="155"/>
  <c r="K81" i="155"/>
  <c r="J81" i="155"/>
  <c r="I81" i="155"/>
  <c r="H81" i="155"/>
  <c r="G81" i="155"/>
  <c r="F81" i="155"/>
  <c r="E81" i="155"/>
  <c r="D81" i="155"/>
  <c r="C81" i="155"/>
  <c r="AG80" i="155"/>
  <c r="AF80" i="155"/>
  <c r="AE80" i="155"/>
  <c r="AD80" i="155"/>
  <c r="AC80" i="155"/>
  <c r="AB80" i="155"/>
  <c r="AA80" i="155"/>
  <c r="Z80" i="155"/>
  <c r="Y80" i="155"/>
  <c r="X80" i="155"/>
  <c r="W80" i="155"/>
  <c r="V80" i="155"/>
  <c r="U80" i="155"/>
  <c r="T80" i="155"/>
  <c r="S80" i="155"/>
  <c r="R80" i="155"/>
  <c r="Q80" i="155"/>
  <c r="P80" i="155"/>
  <c r="O80" i="155"/>
  <c r="N80" i="155"/>
  <c r="M80" i="155"/>
  <c r="L80" i="155"/>
  <c r="K80" i="155"/>
  <c r="J80" i="155"/>
  <c r="I80" i="155"/>
  <c r="H80" i="155"/>
  <c r="G80" i="155"/>
  <c r="F80" i="155"/>
  <c r="E80" i="155"/>
  <c r="D80" i="155"/>
  <c r="C80" i="155"/>
  <c r="AG79" i="155"/>
  <c r="AF79" i="155"/>
  <c r="AE79" i="155"/>
  <c r="AD79" i="155"/>
  <c r="AC79" i="155"/>
  <c r="AB79" i="155"/>
  <c r="AA79" i="155"/>
  <c r="Z79" i="155"/>
  <c r="Y79" i="155"/>
  <c r="X79" i="155"/>
  <c r="W79" i="155"/>
  <c r="V79" i="155"/>
  <c r="U79" i="155"/>
  <c r="T79" i="155"/>
  <c r="S79" i="155"/>
  <c r="R79" i="155"/>
  <c r="Q79" i="155"/>
  <c r="P79" i="155"/>
  <c r="O79" i="155"/>
  <c r="N79" i="155"/>
  <c r="M79" i="155"/>
  <c r="L79" i="155"/>
  <c r="K79" i="155"/>
  <c r="J79" i="155"/>
  <c r="I79" i="155"/>
  <c r="H79" i="155"/>
  <c r="G79" i="155"/>
  <c r="F79" i="155"/>
  <c r="E79" i="155"/>
  <c r="D79" i="155"/>
  <c r="C79" i="155"/>
  <c r="AG78" i="155"/>
  <c r="AF78" i="155"/>
  <c r="AE78" i="155"/>
  <c r="AD78" i="155"/>
  <c r="AC78" i="155"/>
  <c r="AB78" i="155"/>
  <c r="AA78" i="155"/>
  <c r="Z78" i="155"/>
  <c r="Y78" i="155"/>
  <c r="X78" i="155"/>
  <c r="W78" i="155"/>
  <c r="V78" i="155"/>
  <c r="U78" i="155"/>
  <c r="T78" i="155"/>
  <c r="S78" i="155"/>
  <c r="R78" i="155"/>
  <c r="Q78" i="155"/>
  <c r="P78" i="155"/>
  <c r="O78" i="155"/>
  <c r="N78" i="155"/>
  <c r="M78" i="155"/>
  <c r="L78" i="155"/>
  <c r="K78" i="155"/>
  <c r="J78" i="155"/>
  <c r="I78" i="155"/>
  <c r="H78" i="155"/>
  <c r="G78" i="155"/>
  <c r="F78" i="155"/>
  <c r="E78" i="155"/>
  <c r="D78" i="155"/>
  <c r="C78" i="155"/>
  <c r="AG77" i="155"/>
  <c r="AF77" i="155"/>
  <c r="AE77" i="155"/>
  <c r="AD77" i="155"/>
  <c r="AC77" i="155"/>
  <c r="AB77" i="155"/>
  <c r="AA77" i="155"/>
  <c r="Z77" i="155"/>
  <c r="Y77" i="155"/>
  <c r="X77" i="155"/>
  <c r="W77" i="155"/>
  <c r="V77" i="155"/>
  <c r="U77" i="155"/>
  <c r="T77" i="155"/>
  <c r="S77" i="155"/>
  <c r="R77" i="155"/>
  <c r="Q77" i="155"/>
  <c r="P77" i="155"/>
  <c r="O77" i="155"/>
  <c r="N77" i="155"/>
  <c r="M77" i="155"/>
  <c r="L77" i="155"/>
  <c r="K77" i="155"/>
  <c r="J77" i="155"/>
  <c r="I77" i="155"/>
  <c r="H77" i="155"/>
  <c r="G77" i="155"/>
  <c r="F77" i="155"/>
  <c r="E77" i="155"/>
  <c r="D77" i="155"/>
  <c r="C77" i="155"/>
  <c r="AG76" i="155"/>
  <c r="AF76" i="155"/>
  <c r="AE76" i="155"/>
  <c r="AD76" i="155"/>
  <c r="AC76" i="155"/>
  <c r="AB76" i="155"/>
  <c r="AA76" i="155"/>
  <c r="Z76" i="155"/>
  <c r="Y76" i="155"/>
  <c r="X76" i="155"/>
  <c r="W76" i="155"/>
  <c r="V76" i="155"/>
  <c r="U76" i="155"/>
  <c r="T76" i="155"/>
  <c r="S76" i="155"/>
  <c r="R76" i="155"/>
  <c r="Q76" i="155"/>
  <c r="P76" i="155"/>
  <c r="O76" i="155"/>
  <c r="N76" i="155"/>
  <c r="M76" i="155"/>
  <c r="L76" i="155"/>
  <c r="K76" i="155"/>
  <c r="J76" i="155"/>
  <c r="I76" i="155"/>
  <c r="H76" i="155"/>
  <c r="G76" i="155"/>
  <c r="F76" i="155"/>
  <c r="E76" i="155"/>
  <c r="D76" i="155"/>
  <c r="C76" i="155"/>
  <c r="AG75" i="155"/>
  <c r="AF75" i="155"/>
  <c r="AE75" i="155"/>
  <c r="AD75" i="155"/>
  <c r="AC75" i="155"/>
  <c r="AB75" i="155"/>
  <c r="AA75" i="155"/>
  <c r="Z75" i="155"/>
  <c r="Y75" i="155"/>
  <c r="X75" i="155"/>
  <c r="W75" i="155"/>
  <c r="V75" i="155"/>
  <c r="U75" i="155"/>
  <c r="T75" i="155"/>
  <c r="S75" i="155"/>
  <c r="R75" i="155"/>
  <c r="Q75" i="155"/>
  <c r="P75" i="155"/>
  <c r="O75" i="155"/>
  <c r="N75" i="155"/>
  <c r="M75" i="155"/>
  <c r="L75" i="155"/>
  <c r="K75" i="155"/>
  <c r="J75" i="155"/>
  <c r="I75" i="155"/>
  <c r="H75" i="155"/>
  <c r="G75" i="155"/>
  <c r="F75" i="155"/>
  <c r="E75" i="155"/>
  <c r="D75" i="155"/>
  <c r="C75" i="155"/>
  <c r="AG74" i="155"/>
  <c r="AF74" i="155"/>
  <c r="AE74" i="155"/>
  <c r="AD74" i="155"/>
  <c r="AC74" i="155"/>
  <c r="AB74" i="155"/>
  <c r="AA74" i="155"/>
  <c r="Z74" i="155"/>
  <c r="Y74" i="155"/>
  <c r="X74" i="155"/>
  <c r="W74" i="155"/>
  <c r="V74" i="155"/>
  <c r="U74" i="155"/>
  <c r="T74" i="155"/>
  <c r="S74" i="155"/>
  <c r="R74" i="155"/>
  <c r="Q74" i="155"/>
  <c r="P74" i="155"/>
  <c r="O74" i="155"/>
  <c r="N74" i="155"/>
  <c r="M74" i="155"/>
  <c r="L74" i="155"/>
  <c r="K74" i="155"/>
  <c r="J74" i="155"/>
  <c r="I74" i="155"/>
  <c r="H74" i="155"/>
  <c r="G74" i="155"/>
  <c r="F74" i="155"/>
  <c r="E74" i="155"/>
  <c r="D74" i="155"/>
  <c r="C74" i="155"/>
  <c r="AG73" i="155"/>
  <c r="AF73" i="155"/>
  <c r="AE73" i="155"/>
  <c r="AD73" i="155"/>
  <c r="AC73" i="155"/>
  <c r="AB73" i="155"/>
  <c r="AA73" i="155"/>
  <c r="Z73" i="155"/>
  <c r="Y73" i="155"/>
  <c r="X73" i="155"/>
  <c r="W73" i="155"/>
  <c r="V73" i="155"/>
  <c r="U73" i="155"/>
  <c r="T73" i="155"/>
  <c r="S73" i="155"/>
  <c r="R73" i="155"/>
  <c r="Q73" i="155"/>
  <c r="P73" i="155"/>
  <c r="O73" i="155"/>
  <c r="N73" i="155"/>
  <c r="M73" i="155"/>
  <c r="L73" i="155"/>
  <c r="K73" i="155"/>
  <c r="J73" i="155"/>
  <c r="I73" i="155"/>
  <c r="H73" i="155"/>
  <c r="G73" i="155"/>
  <c r="F73" i="155"/>
  <c r="E73" i="155"/>
  <c r="D73" i="155"/>
  <c r="C73" i="155"/>
  <c r="AG72" i="155"/>
  <c r="AF72" i="155"/>
  <c r="AE72" i="155"/>
  <c r="AD72" i="155"/>
  <c r="AC72" i="155"/>
  <c r="AB72" i="155"/>
  <c r="AA72" i="155"/>
  <c r="Z72" i="155"/>
  <c r="Y72" i="155"/>
  <c r="X72" i="155"/>
  <c r="W72" i="155"/>
  <c r="V72" i="155"/>
  <c r="U72" i="155"/>
  <c r="T72" i="155"/>
  <c r="S72" i="155"/>
  <c r="R72" i="155"/>
  <c r="Q72" i="155"/>
  <c r="P72" i="155"/>
  <c r="O72" i="155"/>
  <c r="N72" i="155"/>
  <c r="M72" i="155"/>
  <c r="L72" i="155"/>
  <c r="K72" i="155"/>
  <c r="J72" i="155"/>
  <c r="I72" i="155"/>
  <c r="H72" i="155"/>
  <c r="G72" i="155"/>
  <c r="F72" i="155"/>
  <c r="E72" i="155"/>
  <c r="D72" i="155"/>
  <c r="C72" i="155"/>
  <c r="AG71" i="155"/>
  <c r="AF71" i="155"/>
  <c r="AE71" i="155"/>
  <c r="AD71" i="155"/>
  <c r="AC71" i="155"/>
  <c r="AB71" i="155"/>
  <c r="AA71" i="155"/>
  <c r="Z71" i="155"/>
  <c r="Y71" i="155"/>
  <c r="X71" i="155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AG70" i="155"/>
  <c r="AF70" i="155"/>
  <c r="AE70" i="155"/>
  <c r="AD70" i="155"/>
  <c r="AC70" i="155"/>
  <c r="AB70" i="155"/>
  <c r="AA70" i="155"/>
  <c r="Z70" i="155"/>
  <c r="Y70" i="155"/>
  <c r="X70" i="155"/>
  <c r="W70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AG69" i="155"/>
  <c r="AF69" i="155"/>
  <c r="AE69" i="155"/>
  <c r="AD69" i="155"/>
  <c r="AC69" i="155"/>
  <c r="AB69" i="155"/>
  <c r="AA69" i="155"/>
  <c r="Z69" i="155"/>
  <c r="Y69" i="155"/>
  <c r="X69" i="155"/>
  <c r="W69" i="155"/>
  <c r="V69" i="155"/>
  <c r="U69" i="155"/>
  <c r="T69" i="155"/>
  <c r="S69" i="155"/>
  <c r="R69" i="155"/>
  <c r="Q69" i="155"/>
  <c r="P69" i="155"/>
  <c r="O69" i="155"/>
  <c r="N69" i="155"/>
  <c r="M69" i="155"/>
  <c r="L69" i="155"/>
  <c r="K69" i="155"/>
  <c r="J69" i="155"/>
  <c r="I69" i="155"/>
  <c r="H69" i="155"/>
  <c r="G69" i="155"/>
  <c r="F69" i="155"/>
  <c r="E69" i="155"/>
  <c r="D69" i="155"/>
  <c r="C69" i="155"/>
  <c r="AG68" i="155"/>
  <c r="AF68" i="155"/>
  <c r="AE68" i="155"/>
  <c r="AD68" i="155"/>
  <c r="AC68" i="155"/>
  <c r="AB68" i="155"/>
  <c r="AA68" i="155"/>
  <c r="Z68" i="155"/>
  <c r="Y68" i="155"/>
  <c r="X68" i="155"/>
  <c r="W68" i="155"/>
  <c r="V68" i="155"/>
  <c r="U68" i="155"/>
  <c r="T68" i="155"/>
  <c r="S68" i="155"/>
  <c r="R68" i="155"/>
  <c r="Q68" i="155"/>
  <c r="P68" i="155"/>
  <c r="O68" i="155"/>
  <c r="N68" i="155"/>
  <c r="M68" i="155"/>
  <c r="L68" i="155"/>
  <c r="K68" i="155"/>
  <c r="J68" i="155"/>
  <c r="I68" i="155"/>
  <c r="H68" i="155"/>
  <c r="G68" i="155"/>
  <c r="F68" i="155"/>
  <c r="E68" i="155"/>
  <c r="D68" i="155"/>
  <c r="C68" i="155"/>
  <c r="AG67" i="155"/>
  <c r="AF67" i="155"/>
  <c r="AE67" i="155"/>
  <c r="AD67" i="155"/>
  <c r="AC67" i="155"/>
  <c r="AB67" i="155"/>
  <c r="AA67" i="155"/>
  <c r="Z67" i="155"/>
  <c r="Y67" i="155"/>
  <c r="X67" i="155"/>
  <c r="W67" i="155"/>
  <c r="V67" i="155"/>
  <c r="U67" i="155"/>
  <c r="T67" i="155"/>
  <c r="S67" i="155"/>
  <c r="R67" i="155"/>
  <c r="Q67" i="155"/>
  <c r="P67" i="155"/>
  <c r="O67" i="155"/>
  <c r="N67" i="155"/>
  <c r="M67" i="155"/>
  <c r="L67" i="155"/>
  <c r="K67" i="155"/>
  <c r="J67" i="155"/>
  <c r="I67" i="155"/>
  <c r="H67" i="155"/>
  <c r="G67" i="155"/>
  <c r="F67" i="155"/>
  <c r="E67" i="155"/>
  <c r="D67" i="155"/>
  <c r="C67" i="155"/>
  <c r="AG66" i="155"/>
  <c r="AF66" i="155"/>
  <c r="AE66" i="155"/>
  <c r="AD66" i="155"/>
  <c r="AC66" i="155"/>
  <c r="AB66" i="155"/>
  <c r="AA66" i="155"/>
  <c r="Z66" i="155"/>
  <c r="Y66" i="155"/>
  <c r="X66" i="155"/>
  <c r="W66" i="155"/>
  <c r="V66" i="155"/>
  <c r="U66" i="155"/>
  <c r="T66" i="155"/>
  <c r="S66" i="155"/>
  <c r="R66" i="155"/>
  <c r="Q66" i="155"/>
  <c r="P66" i="155"/>
  <c r="O66" i="155"/>
  <c r="N66" i="155"/>
  <c r="M66" i="155"/>
  <c r="L66" i="155"/>
  <c r="K66" i="155"/>
  <c r="J66" i="155"/>
  <c r="I66" i="155"/>
  <c r="H66" i="155"/>
  <c r="G66" i="155"/>
  <c r="F66" i="155"/>
  <c r="E66" i="155"/>
  <c r="D66" i="155"/>
  <c r="C66" i="155"/>
  <c r="AG65" i="155"/>
  <c r="AF65" i="155"/>
  <c r="AE65" i="155"/>
  <c r="AD65" i="155"/>
  <c r="AC65" i="155"/>
  <c r="AB65" i="155"/>
  <c r="AA65" i="155"/>
  <c r="Z65" i="155"/>
  <c r="Y65" i="155"/>
  <c r="X65" i="155"/>
  <c r="W65" i="155"/>
  <c r="V65" i="155"/>
  <c r="U65" i="155"/>
  <c r="T65" i="155"/>
  <c r="S65" i="155"/>
  <c r="R65" i="155"/>
  <c r="Q65" i="155"/>
  <c r="P65" i="155"/>
  <c r="O65" i="155"/>
  <c r="N65" i="155"/>
  <c r="M65" i="155"/>
  <c r="L65" i="155"/>
  <c r="K65" i="155"/>
  <c r="J65" i="155"/>
  <c r="I65" i="155"/>
  <c r="H65" i="155"/>
  <c r="G65" i="155"/>
  <c r="F65" i="155"/>
  <c r="E65" i="155"/>
  <c r="D65" i="155"/>
  <c r="C65" i="155"/>
  <c r="AG64" i="155"/>
  <c r="AF64" i="155"/>
  <c r="AE64" i="155"/>
  <c r="AD64" i="155"/>
  <c r="AC64" i="155"/>
  <c r="AB64" i="155"/>
  <c r="AA64" i="155"/>
  <c r="Z64" i="155"/>
  <c r="Y64" i="155"/>
  <c r="X64" i="155"/>
  <c r="W64" i="155"/>
  <c r="V64" i="155"/>
  <c r="U64" i="155"/>
  <c r="T64" i="155"/>
  <c r="S64" i="155"/>
  <c r="R64" i="155"/>
  <c r="Q64" i="155"/>
  <c r="P64" i="155"/>
  <c r="O64" i="155"/>
  <c r="N64" i="155"/>
  <c r="M64" i="155"/>
  <c r="L64" i="155"/>
  <c r="K64" i="155"/>
  <c r="J64" i="155"/>
  <c r="I64" i="155"/>
  <c r="H64" i="155"/>
  <c r="G64" i="155"/>
  <c r="F64" i="155"/>
  <c r="E64" i="155"/>
  <c r="D64" i="155"/>
  <c r="C64" i="155"/>
  <c r="AG63" i="155"/>
  <c r="AF63" i="155"/>
  <c r="AE63" i="155"/>
  <c r="AD63" i="155"/>
  <c r="AC63" i="155"/>
  <c r="AB63" i="155"/>
  <c r="AA63" i="155"/>
  <c r="Z63" i="155"/>
  <c r="Y63" i="155"/>
  <c r="X63" i="155"/>
  <c r="W63" i="155"/>
  <c r="V63" i="155"/>
  <c r="U63" i="155"/>
  <c r="T63" i="155"/>
  <c r="S63" i="155"/>
  <c r="R63" i="155"/>
  <c r="Q63" i="155"/>
  <c r="P63" i="155"/>
  <c r="O63" i="155"/>
  <c r="N63" i="155"/>
  <c r="M63" i="155"/>
  <c r="L63" i="155"/>
  <c r="K63" i="155"/>
  <c r="J63" i="155"/>
  <c r="I63" i="155"/>
  <c r="H63" i="155"/>
  <c r="G63" i="155"/>
  <c r="F63" i="155"/>
  <c r="E63" i="155"/>
  <c r="D63" i="155"/>
  <c r="C63" i="155"/>
  <c r="AG59" i="155"/>
  <c r="AF59" i="155"/>
  <c r="AE59" i="155"/>
  <c r="AD59" i="155"/>
  <c r="AC59" i="155"/>
  <c r="AB59" i="155"/>
  <c r="AA59" i="155"/>
  <c r="Z59" i="155"/>
  <c r="Y59" i="155"/>
  <c r="X59" i="155"/>
  <c r="W59" i="155"/>
  <c r="V59" i="155"/>
  <c r="U59" i="155"/>
  <c r="T59" i="155"/>
  <c r="S59" i="155"/>
  <c r="R59" i="155"/>
  <c r="Q59" i="155"/>
  <c r="P59" i="155"/>
  <c r="O59" i="155"/>
  <c r="N59" i="155"/>
  <c r="M59" i="155"/>
  <c r="L59" i="155"/>
  <c r="K59" i="155"/>
  <c r="J59" i="155"/>
  <c r="I59" i="155"/>
  <c r="H59" i="155"/>
  <c r="G59" i="155"/>
  <c r="F59" i="155"/>
  <c r="E59" i="155"/>
  <c r="D59" i="155"/>
  <c r="C59" i="155"/>
  <c r="AG58" i="155"/>
  <c r="AF58" i="155"/>
  <c r="AE58" i="155"/>
  <c r="AD58" i="155"/>
  <c r="AC58" i="155"/>
  <c r="AB58" i="155"/>
  <c r="AA58" i="155"/>
  <c r="Z58" i="155"/>
  <c r="Y58" i="155"/>
  <c r="X58" i="155"/>
  <c r="W58" i="155"/>
  <c r="V58" i="155"/>
  <c r="U58" i="155"/>
  <c r="T58" i="155"/>
  <c r="S58" i="155"/>
  <c r="R58" i="155"/>
  <c r="Q58" i="155"/>
  <c r="P58" i="155"/>
  <c r="O58" i="155"/>
  <c r="N58" i="155"/>
  <c r="M58" i="155"/>
  <c r="L58" i="155"/>
  <c r="K58" i="155"/>
  <c r="J58" i="155"/>
  <c r="I58" i="155"/>
  <c r="H58" i="155"/>
  <c r="G58" i="155"/>
  <c r="F58" i="155"/>
  <c r="E58" i="155"/>
  <c r="D58" i="155"/>
  <c r="C58" i="155"/>
  <c r="AG57" i="155"/>
  <c r="AF57" i="155"/>
  <c r="AE57" i="155"/>
  <c r="AD57" i="155"/>
  <c r="AC57" i="155"/>
  <c r="AB57" i="155"/>
  <c r="AA57" i="155"/>
  <c r="Z57" i="155"/>
  <c r="Y57" i="155"/>
  <c r="X57" i="155"/>
  <c r="W57" i="155"/>
  <c r="V57" i="155"/>
  <c r="U57" i="155"/>
  <c r="T57" i="155"/>
  <c r="S57" i="155"/>
  <c r="R57" i="155"/>
  <c r="Q57" i="155"/>
  <c r="P57" i="155"/>
  <c r="O57" i="155"/>
  <c r="N57" i="155"/>
  <c r="M57" i="155"/>
  <c r="L57" i="155"/>
  <c r="K57" i="155"/>
  <c r="J57" i="155"/>
  <c r="I57" i="155"/>
  <c r="H57" i="155"/>
  <c r="G57" i="155"/>
  <c r="F57" i="155"/>
  <c r="E57" i="155"/>
  <c r="D57" i="155"/>
  <c r="C57" i="155"/>
  <c r="AG56" i="155"/>
  <c r="AF56" i="155"/>
  <c r="AE56" i="155"/>
  <c r="AD56" i="155"/>
  <c r="AC56" i="155"/>
  <c r="AB56" i="155"/>
  <c r="AA56" i="155"/>
  <c r="Z56" i="155"/>
  <c r="Y56" i="155"/>
  <c r="X56" i="155"/>
  <c r="W56" i="155"/>
  <c r="V56" i="155"/>
  <c r="U56" i="155"/>
  <c r="T56" i="155"/>
  <c r="S56" i="155"/>
  <c r="R56" i="155"/>
  <c r="Q56" i="155"/>
  <c r="P56" i="155"/>
  <c r="O56" i="155"/>
  <c r="N56" i="155"/>
  <c r="M56" i="155"/>
  <c r="L56" i="155"/>
  <c r="K56" i="155"/>
  <c r="J56" i="155"/>
  <c r="I56" i="155"/>
  <c r="H56" i="155"/>
  <c r="G56" i="155"/>
  <c r="F56" i="155"/>
  <c r="E56" i="155"/>
  <c r="D56" i="155"/>
  <c r="C56" i="155"/>
  <c r="AG55" i="155"/>
  <c r="AF55" i="155"/>
  <c r="AE55" i="155"/>
  <c r="AD55" i="155"/>
  <c r="AC55" i="155"/>
  <c r="AB55" i="155"/>
  <c r="AA55" i="155"/>
  <c r="Z55" i="155"/>
  <c r="Y55" i="155"/>
  <c r="X55" i="155"/>
  <c r="W55" i="155"/>
  <c r="V55" i="155"/>
  <c r="U55" i="155"/>
  <c r="T55" i="155"/>
  <c r="S55" i="155"/>
  <c r="R55" i="155"/>
  <c r="Q55" i="155"/>
  <c r="P55" i="155"/>
  <c r="O55" i="155"/>
  <c r="N55" i="155"/>
  <c r="M55" i="155"/>
  <c r="L55" i="155"/>
  <c r="K55" i="155"/>
  <c r="J55" i="155"/>
  <c r="I55" i="155"/>
  <c r="H55" i="155"/>
  <c r="G55" i="155"/>
  <c r="F55" i="155"/>
  <c r="E55" i="155"/>
  <c r="D55" i="155"/>
  <c r="C55" i="155"/>
  <c r="AG54" i="155"/>
  <c r="AF54" i="155"/>
  <c r="AE54" i="155"/>
  <c r="AD54" i="155"/>
  <c r="AC54" i="155"/>
  <c r="AB54" i="155"/>
  <c r="AA54" i="155"/>
  <c r="Z54" i="155"/>
  <c r="Y54" i="155"/>
  <c r="X54" i="155"/>
  <c r="W54" i="155"/>
  <c r="V54" i="155"/>
  <c r="U54" i="155"/>
  <c r="T54" i="155"/>
  <c r="S54" i="155"/>
  <c r="R54" i="155"/>
  <c r="Q54" i="155"/>
  <c r="P54" i="155"/>
  <c r="O54" i="155"/>
  <c r="N54" i="155"/>
  <c r="M54" i="155"/>
  <c r="L54" i="155"/>
  <c r="K54" i="155"/>
  <c r="J54" i="155"/>
  <c r="I54" i="155"/>
  <c r="H54" i="155"/>
  <c r="G54" i="155"/>
  <c r="F54" i="155"/>
  <c r="E54" i="155"/>
  <c r="D54" i="155"/>
  <c r="C54" i="155"/>
  <c r="AG53" i="155"/>
  <c r="AF53" i="155"/>
  <c r="AE53" i="155"/>
  <c r="AD53" i="155"/>
  <c r="AC53" i="155"/>
  <c r="AB53" i="155"/>
  <c r="AA53" i="155"/>
  <c r="Z53" i="155"/>
  <c r="Y53" i="155"/>
  <c r="X53" i="155"/>
  <c r="W53" i="155"/>
  <c r="V53" i="155"/>
  <c r="U53" i="155"/>
  <c r="T53" i="155"/>
  <c r="S53" i="155"/>
  <c r="R53" i="155"/>
  <c r="Q53" i="155"/>
  <c r="P53" i="155"/>
  <c r="O53" i="155"/>
  <c r="N53" i="155"/>
  <c r="M53" i="155"/>
  <c r="L53" i="155"/>
  <c r="K53" i="155"/>
  <c r="J53" i="155"/>
  <c r="I53" i="155"/>
  <c r="H53" i="155"/>
  <c r="G53" i="155"/>
  <c r="F53" i="155"/>
  <c r="E53" i="155"/>
  <c r="D53" i="155"/>
  <c r="C53" i="155"/>
  <c r="AG52" i="155"/>
  <c r="AF52" i="155"/>
  <c r="AE52" i="155"/>
  <c r="AD52" i="155"/>
  <c r="AC52" i="155"/>
  <c r="AB52" i="155"/>
  <c r="AA52" i="155"/>
  <c r="Z52" i="155"/>
  <c r="Y52" i="155"/>
  <c r="X52" i="155"/>
  <c r="W52" i="155"/>
  <c r="V52" i="155"/>
  <c r="U52" i="155"/>
  <c r="T52" i="155"/>
  <c r="S52" i="155"/>
  <c r="R52" i="155"/>
  <c r="Q52" i="155"/>
  <c r="P52" i="155"/>
  <c r="O52" i="155"/>
  <c r="N52" i="155"/>
  <c r="M52" i="155"/>
  <c r="L52" i="155"/>
  <c r="K52" i="155"/>
  <c r="J52" i="155"/>
  <c r="I52" i="155"/>
  <c r="H52" i="155"/>
  <c r="G52" i="155"/>
  <c r="F52" i="155"/>
  <c r="E52" i="155"/>
  <c r="D52" i="155"/>
  <c r="C52" i="155"/>
  <c r="AG51" i="155"/>
  <c r="AF51" i="155"/>
  <c r="AE51" i="155"/>
  <c r="AD51" i="155"/>
  <c r="AC51" i="155"/>
  <c r="AB51" i="155"/>
  <c r="AA51" i="155"/>
  <c r="Z51" i="155"/>
  <c r="Y51" i="155"/>
  <c r="X51" i="155"/>
  <c r="W51" i="155"/>
  <c r="V51" i="155"/>
  <c r="U51" i="155"/>
  <c r="T51" i="155"/>
  <c r="S51" i="155"/>
  <c r="R51" i="155"/>
  <c r="Q51" i="155"/>
  <c r="P51" i="155"/>
  <c r="O51" i="155"/>
  <c r="N51" i="155"/>
  <c r="M51" i="155"/>
  <c r="L51" i="155"/>
  <c r="K51" i="155"/>
  <c r="J51" i="155"/>
  <c r="I51" i="155"/>
  <c r="H51" i="155"/>
  <c r="G51" i="155"/>
  <c r="F51" i="155"/>
  <c r="E51" i="155"/>
  <c r="D51" i="155"/>
  <c r="C51" i="155"/>
  <c r="AG50" i="155"/>
  <c r="AF50" i="155"/>
  <c r="AE50" i="155"/>
  <c r="AD50" i="155"/>
  <c r="AC50" i="155"/>
  <c r="AB50" i="155"/>
  <c r="AA50" i="155"/>
  <c r="Z50" i="155"/>
  <c r="Y50" i="155"/>
  <c r="X50" i="155"/>
  <c r="W50" i="155"/>
  <c r="V50" i="155"/>
  <c r="U50" i="155"/>
  <c r="T50" i="155"/>
  <c r="S50" i="155"/>
  <c r="R50" i="155"/>
  <c r="Q50" i="155"/>
  <c r="P50" i="155"/>
  <c r="O50" i="155"/>
  <c r="N50" i="155"/>
  <c r="M50" i="155"/>
  <c r="L50" i="155"/>
  <c r="K50" i="155"/>
  <c r="J50" i="155"/>
  <c r="I50" i="155"/>
  <c r="H50" i="155"/>
  <c r="G50" i="155"/>
  <c r="F50" i="155"/>
  <c r="E50" i="155"/>
  <c r="D50" i="155"/>
  <c r="C50" i="155"/>
  <c r="AG49" i="155"/>
  <c r="AF49" i="155"/>
  <c r="AE49" i="155"/>
  <c r="AD49" i="155"/>
  <c r="AC49" i="155"/>
  <c r="AB49" i="155"/>
  <c r="AA49" i="155"/>
  <c r="Z49" i="155"/>
  <c r="Y49" i="155"/>
  <c r="X49" i="155"/>
  <c r="W49" i="155"/>
  <c r="V49" i="155"/>
  <c r="U49" i="155"/>
  <c r="T49" i="155"/>
  <c r="S49" i="155"/>
  <c r="R49" i="155"/>
  <c r="Q49" i="155"/>
  <c r="P49" i="155"/>
  <c r="O49" i="155"/>
  <c r="N49" i="155"/>
  <c r="M49" i="155"/>
  <c r="L49" i="155"/>
  <c r="K49" i="155"/>
  <c r="J49" i="155"/>
  <c r="I49" i="155"/>
  <c r="H49" i="155"/>
  <c r="G49" i="155"/>
  <c r="F49" i="155"/>
  <c r="E49" i="155"/>
  <c r="D49" i="155"/>
  <c r="C49" i="155"/>
  <c r="AG48" i="155"/>
  <c r="AF48" i="155"/>
  <c r="AE48" i="155"/>
  <c r="AD48" i="155"/>
  <c r="AC48" i="155"/>
  <c r="AB48" i="155"/>
  <c r="AA48" i="155"/>
  <c r="Z48" i="155"/>
  <c r="Y48" i="155"/>
  <c r="X48" i="155"/>
  <c r="W48" i="155"/>
  <c r="V48" i="155"/>
  <c r="U48" i="155"/>
  <c r="T48" i="155"/>
  <c r="S48" i="155"/>
  <c r="R48" i="155"/>
  <c r="Q48" i="155"/>
  <c r="P48" i="155"/>
  <c r="O48" i="155"/>
  <c r="N48" i="155"/>
  <c r="M48" i="155"/>
  <c r="L48" i="155"/>
  <c r="K48" i="155"/>
  <c r="J48" i="155"/>
  <c r="I48" i="155"/>
  <c r="H48" i="155"/>
  <c r="G48" i="155"/>
  <c r="F48" i="155"/>
  <c r="E48" i="155"/>
  <c r="D48" i="155"/>
  <c r="C48" i="155"/>
  <c r="AG47" i="155"/>
  <c r="AF47" i="155"/>
  <c r="AE47" i="155"/>
  <c r="AD47" i="155"/>
  <c r="AC47" i="155"/>
  <c r="AB47" i="155"/>
  <c r="AA47" i="155"/>
  <c r="Z47" i="155"/>
  <c r="Y47" i="155"/>
  <c r="X47" i="155"/>
  <c r="W47" i="155"/>
  <c r="V47" i="155"/>
  <c r="U47" i="155"/>
  <c r="T47" i="155"/>
  <c r="S47" i="155"/>
  <c r="R47" i="155"/>
  <c r="Q47" i="155"/>
  <c r="P47" i="155"/>
  <c r="O47" i="155"/>
  <c r="N47" i="155"/>
  <c r="M47" i="155"/>
  <c r="L47" i="155"/>
  <c r="K47" i="155"/>
  <c r="J47" i="155"/>
  <c r="I47" i="155"/>
  <c r="H47" i="155"/>
  <c r="G47" i="155"/>
  <c r="F47" i="155"/>
  <c r="E47" i="155"/>
  <c r="D47" i="155"/>
  <c r="C47" i="155"/>
  <c r="AG46" i="155"/>
  <c r="AF46" i="155"/>
  <c r="AE46" i="155"/>
  <c r="AD46" i="155"/>
  <c r="AC46" i="155"/>
  <c r="AB46" i="155"/>
  <c r="AA46" i="155"/>
  <c r="Z46" i="155"/>
  <c r="Y46" i="155"/>
  <c r="X46" i="155"/>
  <c r="W46" i="155"/>
  <c r="V46" i="155"/>
  <c r="U46" i="155"/>
  <c r="T46" i="155"/>
  <c r="S46" i="155"/>
  <c r="R46" i="155"/>
  <c r="Q46" i="155"/>
  <c r="P46" i="155"/>
  <c r="O46" i="155"/>
  <c r="N46" i="155"/>
  <c r="M46" i="155"/>
  <c r="L46" i="155"/>
  <c r="K46" i="155"/>
  <c r="J46" i="155"/>
  <c r="I46" i="155"/>
  <c r="H46" i="155"/>
  <c r="G46" i="155"/>
  <c r="F46" i="155"/>
  <c r="E46" i="155"/>
  <c r="D46" i="155"/>
  <c r="C46" i="155"/>
  <c r="AG45" i="155"/>
  <c r="AF45" i="155"/>
  <c r="AE45" i="155"/>
  <c r="AD45" i="155"/>
  <c r="AC45" i="155"/>
  <c r="AB45" i="155"/>
  <c r="AA45" i="155"/>
  <c r="Z45" i="155"/>
  <c r="Y45" i="155"/>
  <c r="X45" i="155"/>
  <c r="W45" i="155"/>
  <c r="V45" i="155"/>
  <c r="U45" i="155"/>
  <c r="T45" i="155"/>
  <c r="S45" i="155"/>
  <c r="R45" i="155"/>
  <c r="Q45" i="155"/>
  <c r="P45" i="155"/>
  <c r="O45" i="155"/>
  <c r="N45" i="155"/>
  <c r="M45" i="155"/>
  <c r="L45" i="155"/>
  <c r="K45" i="155"/>
  <c r="J45" i="155"/>
  <c r="I45" i="155"/>
  <c r="H45" i="155"/>
  <c r="G45" i="155"/>
  <c r="F45" i="155"/>
  <c r="E45" i="155"/>
  <c r="D45" i="155"/>
  <c r="C45" i="155"/>
  <c r="AG44" i="155"/>
  <c r="AF44" i="155"/>
  <c r="AE44" i="155"/>
  <c r="AD44" i="155"/>
  <c r="AC44" i="155"/>
  <c r="AB44" i="155"/>
  <c r="AA44" i="155"/>
  <c r="Z44" i="155"/>
  <c r="Y44" i="155"/>
  <c r="X44" i="155"/>
  <c r="W44" i="155"/>
  <c r="V44" i="155"/>
  <c r="U44" i="155"/>
  <c r="T44" i="155"/>
  <c r="S44" i="155"/>
  <c r="R44" i="155"/>
  <c r="Q44" i="155"/>
  <c r="P44" i="155"/>
  <c r="O44" i="155"/>
  <c r="N44" i="155"/>
  <c r="M44" i="155"/>
  <c r="L44" i="155"/>
  <c r="K44" i="155"/>
  <c r="J44" i="155"/>
  <c r="I44" i="155"/>
  <c r="H44" i="155"/>
  <c r="G44" i="155"/>
  <c r="F44" i="155"/>
  <c r="E44" i="155"/>
  <c r="D44" i="155"/>
  <c r="C44" i="155"/>
  <c r="AG43" i="155"/>
  <c r="AF43" i="155"/>
  <c r="AE43" i="155"/>
  <c r="AD43" i="155"/>
  <c r="AC43" i="155"/>
  <c r="AB43" i="155"/>
  <c r="AA43" i="155"/>
  <c r="Z43" i="155"/>
  <c r="Y43" i="155"/>
  <c r="X43" i="155"/>
  <c r="W43" i="155"/>
  <c r="V43" i="155"/>
  <c r="U43" i="155"/>
  <c r="T43" i="155"/>
  <c r="S43" i="155"/>
  <c r="R43" i="155"/>
  <c r="Q43" i="155"/>
  <c r="P43" i="155"/>
  <c r="O43" i="155"/>
  <c r="N43" i="155"/>
  <c r="M43" i="155"/>
  <c r="L43" i="155"/>
  <c r="K43" i="155"/>
  <c r="J43" i="155"/>
  <c r="I43" i="155"/>
  <c r="H43" i="155"/>
  <c r="G43" i="155"/>
  <c r="F43" i="155"/>
  <c r="E43" i="155"/>
  <c r="D43" i="155"/>
  <c r="C43" i="155"/>
  <c r="AG42" i="155"/>
  <c r="AF42" i="155"/>
  <c r="AE42" i="155"/>
  <c r="AD42" i="155"/>
  <c r="AC42" i="155"/>
  <c r="AB42" i="155"/>
  <c r="AA42" i="155"/>
  <c r="Z42" i="155"/>
  <c r="Y42" i="155"/>
  <c r="X42" i="155"/>
  <c r="W42" i="155"/>
  <c r="V42" i="155"/>
  <c r="U42" i="155"/>
  <c r="T42" i="155"/>
  <c r="S42" i="155"/>
  <c r="R42" i="155"/>
  <c r="Q42" i="155"/>
  <c r="P42" i="155"/>
  <c r="O42" i="155"/>
  <c r="N42" i="155"/>
  <c r="M42" i="155"/>
  <c r="L42" i="155"/>
  <c r="K42" i="155"/>
  <c r="J42" i="155"/>
  <c r="I42" i="155"/>
  <c r="H42" i="155"/>
  <c r="G42" i="155"/>
  <c r="F42" i="155"/>
  <c r="E42" i="155"/>
  <c r="D42" i="155"/>
  <c r="C42" i="155"/>
  <c r="AG41" i="155"/>
  <c r="AF41" i="155"/>
  <c r="AE41" i="155"/>
  <c r="AD41" i="155"/>
  <c r="AC41" i="155"/>
  <c r="AB41" i="155"/>
  <c r="AA41" i="155"/>
  <c r="Z41" i="155"/>
  <c r="Y41" i="155"/>
  <c r="X41" i="155"/>
  <c r="W41" i="155"/>
  <c r="V41" i="155"/>
  <c r="U41" i="155"/>
  <c r="T41" i="155"/>
  <c r="S41" i="155"/>
  <c r="R41" i="155"/>
  <c r="Q41" i="155"/>
  <c r="P41" i="155"/>
  <c r="O41" i="155"/>
  <c r="N41" i="155"/>
  <c r="M41" i="155"/>
  <c r="L41" i="155"/>
  <c r="K41" i="155"/>
  <c r="J41" i="155"/>
  <c r="I41" i="155"/>
  <c r="H41" i="155"/>
  <c r="G41" i="155"/>
  <c r="F41" i="155"/>
  <c r="E41" i="155"/>
  <c r="D41" i="155"/>
  <c r="C41" i="155"/>
  <c r="AG40" i="155"/>
  <c r="AF40" i="155"/>
  <c r="AE40" i="155"/>
  <c r="AD40" i="155"/>
  <c r="AC40" i="155"/>
  <c r="AB40" i="155"/>
  <c r="AA40" i="155"/>
  <c r="Z40" i="155"/>
  <c r="Y40" i="155"/>
  <c r="X40" i="155"/>
  <c r="W40" i="155"/>
  <c r="V40" i="155"/>
  <c r="U40" i="155"/>
  <c r="T40" i="155"/>
  <c r="S40" i="155"/>
  <c r="R40" i="155"/>
  <c r="Q40" i="155"/>
  <c r="P40" i="155"/>
  <c r="O40" i="155"/>
  <c r="N40" i="155"/>
  <c r="M40" i="155"/>
  <c r="L40" i="155"/>
  <c r="K40" i="155"/>
  <c r="J40" i="155"/>
  <c r="I40" i="155"/>
  <c r="H40" i="155"/>
  <c r="G40" i="155"/>
  <c r="F40" i="155"/>
  <c r="E40" i="155"/>
  <c r="D40" i="155"/>
  <c r="C40" i="155"/>
  <c r="AG39" i="155"/>
  <c r="AF39" i="155"/>
  <c r="AE39" i="155"/>
  <c r="AD39" i="155"/>
  <c r="AC39" i="155"/>
  <c r="AB39" i="155"/>
  <c r="AA39" i="155"/>
  <c r="Z39" i="155"/>
  <c r="Y39" i="155"/>
  <c r="X39" i="155"/>
  <c r="W39" i="155"/>
  <c r="V39" i="155"/>
  <c r="U39" i="155"/>
  <c r="T39" i="155"/>
  <c r="S39" i="155"/>
  <c r="R39" i="155"/>
  <c r="Q39" i="155"/>
  <c r="P39" i="155"/>
  <c r="O39" i="155"/>
  <c r="N39" i="155"/>
  <c r="M39" i="155"/>
  <c r="L39" i="155"/>
  <c r="K39" i="155"/>
  <c r="J39" i="155"/>
  <c r="I39" i="155"/>
  <c r="H39" i="155"/>
  <c r="G39" i="155"/>
  <c r="F39" i="155"/>
  <c r="E39" i="155"/>
  <c r="D39" i="155"/>
  <c r="C39" i="155"/>
  <c r="AG35" i="155"/>
  <c r="AF35" i="155"/>
  <c r="AE35" i="155"/>
  <c r="AD35" i="155"/>
  <c r="AC35" i="155"/>
  <c r="AB35" i="155"/>
  <c r="AA35" i="155"/>
  <c r="Z35" i="155"/>
  <c r="Y35" i="155"/>
  <c r="X35" i="155"/>
  <c r="W35" i="155"/>
  <c r="V35" i="155"/>
  <c r="U35" i="155"/>
  <c r="T35" i="155"/>
  <c r="S35" i="155"/>
  <c r="R35" i="155"/>
  <c r="Q35" i="155"/>
  <c r="P35" i="155"/>
  <c r="O35" i="155"/>
  <c r="N35" i="155"/>
  <c r="M35" i="155"/>
  <c r="L35" i="155"/>
  <c r="K35" i="155"/>
  <c r="J35" i="155"/>
  <c r="I35" i="155"/>
  <c r="H35" i="155"/>
  <c r="G35" i="155"/>
  <c r="F35" i="155"/>
  <c r="E35" i="155"/>
  <c r="D35" i="155"/>
  <c r="C35" i="155"/>
  <c r="AG34" i="155"/>
  <c r="AF34" i="155"/>
  <c r="AE34" i="155"/>
  <c r="AD34" i="155"/>
  <c r="AC34" i="155"/>
  <c r="AB34" i="155"/>
  <c r="AA34" i="155"/>
  <c r="Z34" i="155"/>
  <c r="Y34" i="155"/>
  <c r="X34" i="155"/>
  <c r="W34" i="155"/>
  <c r="V34" i="155"/>
  <c r="U34" i="155"/>
  <c r="T34" i="155"/>
  <c r="S34" i="155"/>
  <c r="R34" i="155"/>
  <c r="Q34" i="155"/>
  <c r="P34" i="155"/>
  <c r="O34" i="155"/>
  <c r="N34" i="155"/>
  <c r="M34" i="155"/>
  <c r="L34" i="155"/>
  <c r="K34" i="155"/>
  <c r="J34" i="155"/>
  <c r="I34" i="155"/>
  <c r="H34" i="155"/>
  <c r="G34" i="155"/>
  <c r="F34" i="155"/>
  <c r="E34" i="155"/>
  <c r="D34" i="155"/>
  <c r="C34" i="155"/>
  <c r="AG33" i="155"/>
  <c r="AF33" i="155"/>
  <c r="AE33" i="155"/>
  <c r="AD33" i="155"/>
  <c r="AC33" i="155"/>
  <c r="AB33" i="155"/>
  <c r="AA33" i="155"/>
  <c r="Z33" i="155"/>
  <c r="Y33" i="155"/>
  <c r="X33" i="155"/>
  <c r="W33" i="155"/>
  <c r="V33" i="155"/>
  <c r="U33" i="155"/>
  <c r="T33" i="155"/>
  <c r="S33" i="155"/>
  <c r="R33" i="155"/>
  <c r="Q33" i="155"/>
  <c r="P33" i="155"/>
  <c r="O33" i="155"/>
  <c r="N33" i="155"/>
  <c r="M33" i="155"/>
  <c r="L33" i="155"/>
  <c r="K33" i="155"/>
  <c r="J33" i="155"/>
  <c r="I33" i="155"/>
  <c r="H33" i="155"/>
  <c r="G33" i="155"/>
  <c r="F33" i="155"/>
  <c r="E33" i="155"/>
  <c r="D33" i="155"/>
  <c r="C33" i="155"/>
  <c r="AG32" i="155"/>
  <c r="AF32" i="155"/>
  <c r="AE32" i="155"/>
  <c r="AD32" i="155"/>
  <c r="AC32" i="155"/>
  <c r="AB32" i="155"/>
  <c r="AA32" i="155"/>
  <c r="Z32" i="155"/>
  <c r="Y32" i="155"/>
  <c r="X32" i="155"/>
  <c r="W32" i="155"/>
  <c r="V32" i="155"/>
  <c r="U32" i="155"/>
  <c r="T32" i="155"/>
  <c r="S32" i="155"/>
  <c r="R32" i="155"/>
  <c r="Q32" i="155"/>
  <c r="P32" i="155"/>
  <c r="O32" i="155"/>
  <c r="N32" i="155"/>
  <c r="M32" i="155"/>
  <c r="L32" i="155"/>
  <c r="K32" i="155"/>
  <c r="J32" i="155"/>
  <c r="I32" i="155"/>
  <c r="H32" i="155"/>
  <c r="G32" i="155"/>
  <c r="F32" i="155"/>
  <c r="E32" i="155"/>
  <c r="D32" i="155"/>
  <c r="C32" i="155"/>
  <c r="AG31" i="155"/>
  <c r="AF31" i="155"/>
  <c r="AE31" i="155"/>
  <c r="AD31" i="155"/>
  <c r="AC31" i="155"/>
  <c r="AB31" i="155"/>
  <c r="AA31" i="155"/>
  <c r="Z31" i="155"/>
  <c r="Y31" i="155"/>
  <c r="X31" i="155"/>
  <c r="W31" i="155"/>
  <c r="V31" i="155"/>
  <c r="U31" i="155"/>
  <c r="T31" i="155"/>
  <c r="S31" i="155"/>
  <c r="R31" i="155"/>
  <c r="Q31" i="155"/>
  <c r="P31" i="155"/>
  <c r="O31" i="155"/>
  <c r="N31" i="155"/>
  <c r="M31" i="155"/>
  <c r="L31" i="155"/>
  <c r="K31" i="155"/>
  <c r="J31" i="155"/>
  <c r="I31" i="155"/>
  <c r="H31" i="155"/>
  <c r="G31" i="155"/>
  <c r="F31" i="155"/>
  <c r="E31" i="155"/>
  <c r="D31" i="155"/>
  <c r="C31" i="155"/>
  <c r="AG30" i="155"/>
  <c r="AF30" i="155"/>
  <c r="AE30" i="155"/>
  <c r="AD30" i="155"/>
  <c r="AC30" i="155"/>
  <c r="AB30" i="155"/>
  <c r="AA30" i="155"/>
  <c r="Z30" i="155"/>
  <c r="Y30" i="155"/>
  <c r="X30" i="155"/>
  <c r="W30" i="155"/>
  <c r="V30" i="155"/>
  <c r="U30" i="155"/>
  <c r="T30" i="155"/>
  <c r="S30" i="155"/>
  <c r="R30" i="155"/>
  <c r="Q30" i="155"/>
  <c r="P30" i="155"/>
  <c r="O30" i="155"/>
  <c r="N30" i="155"/>
  <c r="M30" i="155"/>
  <c r="L30" i="155"/>
  <c r="K30" i="155"/>
  <c r="J30" i="155"/>
  <c r="I30" i="155"/>
  <c r="H30" i="155"/>
  <c r="G30" i="155"/>
  <c r="F30" i="155"/>
  <c r="E30" i="155"/>
  <c r="D30" i="155"/>
  <c r="C30" i="155"/>
  <c r="AG29" i="155"/>
  <c r="AF29" i="155"/>
  <c r="AE29" i="155"/>
  <c r="AD29" i="155"/>
  <c r="AC29" i="155"/>
  <c r="AB29" i="155"/>
  <c r="AA29" i="155"/>
  <c r="Z29" i="155"/>
  <c r="Y29" i="155"/>
  <c r="X29" i="155"/>
  <c r="W2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AG28" i="155"/>
  <c r="AF28" i="155"/>
  <c r="AE28" i="155"/>
  <c r="AD28" i="155"/>
  <c r="AC28" i="155"/>
  <c r="AB28" i="155"/>
  <c r="AA28" i="155"/>
  <c r="Z28" i="155"/>
  <c r="Y28" i="155"/>
  <c r="X28" i="155"/>
  <c r="W28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AG27" i="155"/>
  <c r="AF27" i="155"/>
  <c r="AE27" i="155"/>
  <c r="AD27" i="155"/>
  <c r="AC27" i="155"/>
  <c r="AB27" i="155"/>
  <c r="AA27" i="155"/>
  <c r="Z27" i="155"/>
  <c r="Y27" i="155"/>
  <c r="X27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AG26" i="155"/>
  <c r="AF26" i="155"/>
  <c r="AE26" i="155"/>
  <c r="AD26" i="155"/>
  <c r="AC26" i="155"/>
  <c r="AB26" i="155"/>
  <c r="AA26" i="155"/>
  <c r="Z26" i="155"/>
  <c r="Y26" i="155"/>
  <c r="X26" i="155"/>
  <c r="W26" i="155"/>
  <c r="V26" i="155"/>
  <c r="U26" i="155"/>
  <c r="T26" i="155"/>
  <c r="S26" i="155"/>
  <c r="R26" i="155"/>
  <c r="Q26" i="155"/>
  <c r="P26" i="155"/>
  <c r="O26" i="155"/>
  <c r="N26" i="155"/>
  <c r="M26" i="155"/>
  <c r="L26" i="155"/>
  <c r="K26" i="155"/>
  <c r="J26" i="155"/>
  <c r="I26" i="155"/>
  <c r="H26" i="155"/>
  <c r="G26" i="155"/>
  <c r="F26" i="155"/>
  <c r="E26" i="155"/>
  <c r="D26" i="155"/>
  <c r="C26" i="155"/>
  <c r="AG25" i="155"/>
  <c r="AF25" i="155"/>
  <c r="AE25" i="155"/>
  <c r="AD25" i="155"/>
  <c r="AC25" i="155"/>
  <c r="AB25" i="155"/>
  <c r="AA25" i="155"/>
  <c r="Z25" i="155"/>
  <c r="Y25" i="155"/>
  <c r="X25" i="155"/>
  <c r="W25" i="155"/>
  <c r="V25" i="155"/>
  <c r="U25" i="155"/>
  <c r="T25" i="155"/>
  <c r="S25" i="155"/>
  <c r="R25" i="155"/>
  <c r="Q25" i="155"/>
  <c r="P25" i="155"/>
  <c r="O25" i="155"/>
  <c r="N25" i="155"/>
  <c r="M25" i="155"/>
  <c r="L25" i="155"/>
  <c r="K25" i="155"/>
  <c r="J25" i="155"/>
  <c r="I25" i="155"/>
  <c r="H25" i="155"/>
  <c r="G25" i="155"/>
  <c r="F25" i="155"/>
  <c r="E25" i="155"/>
  <c r="D25" i="155"/>
  <c r="C25" i="155"/>
  <c r="AG24" i="155"/>
  <c r="AF24" i="155"/>
  <c r="AE24" i="155"/>
  <c r="AD24" i="155"/>
  <c r="AC24" i="155"/>
  <c r="AB24" i="155"/>
  <c r="AA24" i="155"/>
  <c r="Z24" i="155"/>
  <c r="Y24" i="155"/>
  <c r="X24" i="155"/>
  <c r="W24" i="155"/>
  <c r="V24" i="155"/>
  <c r="U24" i="155"/>
  <c r="T24" i="155"/>
  <c r="S24" i="155"/>
  <c r="R24" i="155"/>
  <c r="Q24" i="155"/>
  <c r="P24" i="155"/>
  <c r="O24" i="155"/>
  <c r="N24" i="155"/>
  <c r="M24" i="155"/>
  <c r="L24" i="155"/>
  <c r="K24" i="155"/>
  <c r="J24" i="155"/>
  <c r="I24" i="155"/>
  <c r="H24" i="155"/>
  <c r="G24" i="155"/>
  <c r="F24" i="155"/>
  <c r="E24" i="155"/>
  <c r="D24" i="155"/>
  <c r="C24" i="155"/>
  <c r="AG23" i="155"/>
  <c r="AF23" i="155"/>
  <c r="AE23" i="155"/>
  <c r="AD23" i="155"/>
  <c r="AC23" i="155"/>
  <c r="AB23" i="155"/>
  <c r="AA23" i="155"/>
  <c r="Z23" i="155"/>
  <c r="Y23" i="155"/>
  <c r="X23" i="155"/>
  <c r="W23" i="155"/>
  <c r="V23" i="155"/>
  <c r="U23" i="155"/>
  <c r="T23" i="155"/>
  <c r="S23" i="155"/>
  <c r="R23" i="155"/>
  <c r="Q23" i="155"/>
  <c r="P23" i="155"/>
  <c r="O23" i="155"/>
  <c r="N23" i="155"/>
  <c r="M23" i="155"/>
  <c r="L23" i="155"/>
  <c r="K23" i="155"/>
  <c r="J23" i="155"/>
  <c r="I23" i="155"/>
  <c r="H23" i="155"/>
  <c r="G23" i="155"/>
  <c r="F23" i="155"/>
  <c r="E23" i="155"/>
  <c r="D23" i="155"/>
  <c r="C23" i="155"/>
  <c r="AG22" i="155"/>
  <c r="AF22" i="155"/>
  <c r="AE22" i="155"/>
  <c r="AD22" i="155"/>
  <c r="AC22" i="155"/>
  <c r="AB22" i="155"/>
  <c r="AA22" i="155"/>
  <c r="Z22" i="155"/>
  <c r="Y22" i="155"/>
  <c r="X22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AG21" i="155"/>
  <c r="AF21" i="155"/>
  <c r="AE21" i="155"/>
  <c r="AD21" i="155"/>
  <c r="AC21" i="155"/>
  <c r="AB21" i="155"/>
  <c r="AA21" i="155"/>
  <c r="Z21" i="155"/>
  <c r="Y21" i="155"/>
  <c r="X21" i="155"/>
  <c r="W21" i="155"/>
  <c r="V21" i="155"/>
  <c r="U21" i="155"/>
  <c r="T21" i="155"/>
  <c r="S21" i="155"/>
  <c r="R21" i="155"/>
  <c r="Q21" i="155"/>
  <c r="P21" i="155"/>
  <c r="O21" i="155"/>
  <c r="N21" i="155"/>
  <c r="M21" i="155"/>
  <c r="L21" i="155"/>
  <c r="K21" i="155"/>
  <c r="J21" i="155"/>
  <c r="I21" i="155"/>
  <c r="H21" i="155"/>
  <c r="G21" i="155"/>
  <c r="F21" i="155"/>
  <c r="E21" i="155"/>
  <c r="D21" i="155"/>
  <c r="C21" i="155"/>
  <c r="AG20" i="155"/>
  <c r="AF20" i="155"/>
  <c r="AE20" i="155"/>
  <c r="AD20" i="155"/>
  <c r="AC20" i="155"/>
  <c r="AB20" i="155"/>
  <c r="AA20" i="155"/>
  <c r="Z20" i="155"/>
  <c r="Y20" i="155"/>
  <c r="X20" i="155"/>
  <c r="W20" i="155"/>
  <c r="V20" i="155"/>
  <c r="U20" i="155"/>
  <c r="T20" i="155"/>
  <c r="S20" i="155"/>
  <c r="R20" i="155"/>
  <c r="Q20" i="155"/>
  <c r="P20" i="155"/>
  <c r="O20" i="155"/>
  <c r="N20" i="155"/>
  <c r="M20" i="155"/>
  <c r="L20" i="155"/>
  <c r="K20" i="155"/>
  <c r="J20" i="155"/>
  <c r="I20" i="155"/>
  <c r="H20" i="155"/>
  <c r="G20" i="155"/>
  <c r="F20" i="155"/>
  <c r="E20" i="155"/>
  <c r="D20" i="155"/>
  <c r="C20" i="155"/>
  <c r="AG19" i="155"/>
  <c r="AF19" i="155"/>
  <c r="AE19" i="155"/>
  <c r="AD19" i="155"/>
  <c r="AC19" i="155"/>
  <c r="AB19" i="155"/>
  <c r="AA19" i="155"/>
  <c r="Z19" i="155"/>
  <c r="Y19" i="155"/>
  <c r="X19" i="155"/>
  <c r="W19" i="155"/>
  <c r="V19" i="155"/>
  <c r="U19" i="155"/>
  <c r="T19" i="155"/>
  <c r="S19" i="155"/>
  <c r="R19" i="155"/>
  <c r="Q19" i="155"/>
  <c r="P19" i="155"/>
  <c r="O19" i="155"/>
  <c r="N19" i="155"/>
  <c r="M19" i="155"/>
  <c r="L19" i="155"/>
  <c r="K19" i="155"/>
  <c r="J19" i="155"/>
  <c r="I19" i="155"/>
  <c r="H19" i="155"/>
  <c r="G19" i="155"/>
  <c r="F19" i="155"/>
  <c r="E19" i="155"/>
  <c r="D19" i="155"/>
  <c r="C19" i="155"/>
  <c r="AG18" i="155"/>
  <c r="AF18" i="155"/>
  <c r="AE18" i="155"/>
  <c r="AD18" i="155"/>
  <c r="AC18" i="155"/>
  <c r="AB18" i="155"/>
  <c r="AA18" i="155"/>
  <c r="Z18" i="155"/>
  <c r="Y18" i="155"/>
  <c r="X18" i="155"/>
  <c r="W18" i="155"/>
  <c r="V18" i="155"/>
  <c r="U18" i="155"/>
  <c r="T18" i="155"/>
  <c r="S18" i="155"/>
  <c r="R18" i="155"/>
  <c r="Q18" i="155"/>
  <c r="P18" i="155"/>
  <c r="O18" i="155"/>
  <c r="N18" i="155"/>
  <c r="M18" i="155"/>
  <c r="L18" i="155"/>
  <c r="K18" i="155"/>
  <c r="J18" i="155"/>
  <c r="I18" i="155"/>
  <c r="H18" i="155"/>
  <c r="G18" i="155"/>
  <c r="F18" i="155"/>
  <c r="E18" i="155"/>
  <c r="D18" i="155"/>
  <c r="C18" i="155"/>
  <c r="AG17" i="155"/>
  <c r="AF17" i="155"/>
  <c r="AE17" i="155"/>
  <c r="AD17" i="155"/>
  <c r="AC17" i="155"/>
  <c r="AB17" i="155"/>
  <c r="AA17" i="155"/>
  <c r="Z17" i="155"/>
  <c r="Y17" i="155"/>
  <c r="X17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AG16" i="155"/>
  <c r="AF16" i="155"/>
  <c r="AE16" i="155"/>
  <c r="AD16" i="155"/>
  <c r="AC16" i="155"/>
  <c r="AB16" i="155"/>
  <c r="AA16" i="155"/>
  <c r="Z16" i="155"/>
  <c r="Y16" i="155"/>
  <c r="X16" i="155"/>
  <c r="W16" i="155"/>
  <c r="V16" i="155"/>
  <c r="U16" i="155"/>
  <c r="T16" i="155"/>
  <c r="S16" i="155"/>
  <c r="R16" i="155"/>
  <c r="Q16" i="155"/>
  <c r="P16" i="155"/>
  <c r="O16" i="155"/>
  <c r="N16" i="155"/>
  <c r="M16" i="155"/>
  <c r="L16" i="155"/>
  <c r="K16" i="155"/>
  <c r="J16" i="155"/>
  <c r="I16" i="155"/>
  <c r="H16" i="155"/>
  <c r="G16" i="155"/>
  <c r="F16" i="155"/>
  <c r="E16" i="155"/>
  <c r="D16" i="155"/>
  <c r="C16" i="155"/>
  <c r="E15" i="155"/>
  <c r="F15" i="155" s="1"/>
  <c r="G15" i="155" s="1"/>
  <c r="H15" i="155" s="1"/>
  <c r="I15" i="155" s="1"/>
  <c r="J15" i="155" s="1"/>
  <c r="K15" i="155" s="1"/>
  <c r="L15" i="155" s="1"/>
  <c r="M15" i="155" s="1"/>
  <c r="N15" i="155" s="1"/>
  <c r="O15" i="155" s="1"/>
  <c r="P15" i="155" s="1"/>
  <c r="Q15" i="155" s="1"/>
  <c r="R15" i="155" s="1"/>
  <c r="S15" i="155" s="1"/>
  <c r="T15" i="155" s="1"/>
  <c r="U15" i="155" s="1"/>
  <c r="V15" i="155" s="1"/>
  <c r="W15" i="155" s="1"/>
  <c r="X15" i="155" s="1"/>
  <c r="Y15" i="155" s="1"/>
  <c r="Z15" i="155" s="1"/>
  <c r="AA15" i="155" s="1"/>
  <c r="AB15" i="155" s="1"/>
  <c r="AC15" i="155" s="1"/>
  <c r="AD15" i="155" s="1"/>
  <c r="AE15" i="155" s="1"/>
  <c r="AF15" i="155" s="1"/>
  <c r="AG15" i="155" s="1"/>
  <c r="D15" i="155"/>
  <c r="E7" i="11" l="1"/>
  <c r="E6" i="11"/>
  <c r="E4" i="11"/>
  <c r="F2" i="11"/>
  <c r="C10" i="41" l="1"/>
  <c r="D10" i="41"/>
  <c r="E10" i="41"/>
  <c r="F10" i="41"/>
  <c r="G10" i="41"/>
  <c r="H10" i="41"/>
  <c r="I10" i="41"/>
  <c r="J10" i="41"/>
  <c r="K10" i="41"/>
  <c r="L10" i="41"/>
  <c r="M10" i="41"/>
  <c r="N10" i="41"/>
  <c r="O10" i="41"/>
  <c r="P10" i="41"/>
  <c r="Q10" i="41"/>
  <c r="R10" i="41"/>
  <c r="S10" i="41"/>
  <c r="T10" i="41"/>
  <c r="U10" i="41"/>
  <c r="V10" i="41"/>
  <c r="W10" i="41"/>
  <c r="X10" i="41"/>
  <c r="Y10" i="41"/>
  <c r="Z10" i="41"/>
  <c r="AA10" i="41"/>
  <c r="AB10" i="41"/>
  <c r="AC10" i="41"/>
  <c r="AD10" i="41"/>
  <c r="AE10" i="41"/>
  <c r="AF10" i="41"/>
  <c r="B10" i="41"/>
  <c r="B8" i="41"/>
  <c r="AG10" i="41"/>
  <c r="AG8" i="41"/>
  <c r="AG9" i="41"/>
  <c r="O44" i="151" l="1"/>
  <c r="C8" i="41"/>
  <c r="D8" i="41"/>
  <c r="E8" i="41"/>
  <c r="F8" i="41"/>
  <c r="G8" i="41"/>
  <c r="H8" i="41"/>
  <c r="I8" i="41"/>
  <c r="J8" i="41"/>
  <c r="K8" i="41"/>
  <c r="L8" i="41"/>
  <c r="M8" i="41"/>
  <c r="N8" i="41"/>
  <c r="O8" i="41"/>
  <c r="P8" i="41"/>
  <c r="Q8" i="41"/>
  <c r="R8" i="41"/>
  <c r="S8" i="41"/>
  <c r="T8" i="41"/>
  <c r="U8" i="41"/>
  <c r="V8" i="41"/>
  <c r="W8" i="41"/>
  <c r="X8" i="41"/>
  <c r="Y8" i="41"/>
  <c r="Z8" i="41"/>
  <c r="AA8" i="41"/>
  <c r="AB8" i="41"/>
  <c r="AC8" i="41"/>
  <c r="AD8" i="41"/>
  <c r="AE8" i="41"/>
  <c r="AF8" i="41"/>
  <c r="C6" i="41"/>
  <c r="D6" i="41"/>
  <c r="E6" i="41"/>
  <c r="F6" i="41"/>
  <c r="G6" i="41"/>
  <c r="H6" i="41"/>
  <c r="I6" i="41"/>
  <c r="J6" i="41"/>
  <c r="K6" i="41"/>
  <c r="L6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AB6" i="41"/>
  <c r="AC6" i="41"/>
  <c r="AD6" i="41"/>
  <c r="AE6" i="41"/>
  <c r="AF6" i="41"/>
  <c r="B6" i="41"/>
  <c r="C4" i="41"/>
  <c r="D4" i="41"/>
  <c r="E4" i="41"/>
  <c r="F4" i="41"/>
  <c r="G4" i="41"/>
  <c r="H4" i="41"/>
  <c r="I4" i="41"/>
  <c r="J4" i="41"/>
  <c r="K4" i="41"/>
  <c r="L4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Z4" i="41"/>
  <c r="AA4" i="41"/>
  <c r="AB4" i="41"/>
  <c r="AC4" i="41"/>
  <c r="AD4" i="41"/>
  <c r="AE4" i="41"/>
  <c r="AF4" i="41"/>
  <c r="C5" i="41"/>
  <c r="D5" i="41"/>
  <c r="E5" i="41"/>
  <c r="F5" i="41"/>
  <c r="G5" i="41"/>
  <c r="H5" i="41"/>
  <c r="I5" i="41"/>
  <c r="J5" i="41"/>
  <c r="K5" i="41"/>
  <c r="L5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AF5" i="41"/>
  <c r="B5" i="41"/>
  <c r="B4" i="41"/>
  <c r="AG5" i="41"/>
  <c r="AG6" i="41"/>
  <c r="AG4" i="41"/>
  <c r="E12" i="153" l="1"/>
  <c r="F12" i="153" s="1"/>
  <c r="G12" i="153" s="1"/>
  <c r="H12" i="153" s="1"/>
  <c r="I12" i="153" s="1"/>
  <c r="J12" i="153" s="1"/>
  <c r="K12" i="153" s="1"/>
  <c r="L12" i="153" s="1"/>
  <c r="M12" i="153" s="1"/>
  <c r="N12" i="153" s="1"/>
  <c r="O12" i="153" s="1"/>
  <c r="P12" i="153" s="1"/>
  <c r="Q12" i="153" s="1"/>
  <c r="R12" i="153" s="1"/>
  <c r="S12" i="153" s="1"/>
  <c r="T12" i="153" s="1"/>
  <c r="U12" i="153" s="1"/>
  <c r="V12" i="153" s="1"/>
  <c r="W12" i="153" s="1"/>
  <c r="X12" i="153" s="1"/>
  <c r="Y12" i="153" s="1"/>
  <c r="Z12" i="153" s="1"/>
  <c r="AA12" i="153" s="1"/>
  <c r="AB12" i="153" s="1"/>
  <c r="AC12" i="153" s="1"/>
  <c r="AD12" i="153" s="1"/>
  <c r="AE12" i="153" s="1"/>
  <c r="AF12" i="153" s="1"/>
  <c r="AG12" i="153" s="1"/>
  <c r="AH12" i="153" s="1"/>
  <c r="BH14" i="153"/>
  <c r="BL14" i="153"/>
  <c r="BM14" i="153"/>
  <c r="BN14" i="153"/>
  <c r="BO14" i="153"/>
  <c r="BP14" i="153"/>
  <c r="BQ14" i="153"/>
  <c r="BS14" i="153"/>
  <c r="BT14" i="153"/>
  <c r="BU14" i="153"/>
  <c r="BW14" i="153"/>
  <c r="BX14" i="153" s="1"/>
  <c r="CA14" i="153"/>
  <c r="CB14" i="153"/>
  <c r="CC14" i="153"/>
  <c r="CD14" i="153"/>
  <c r="CE14" i="153"/>
  <c r="CF14" i="153"/>
  <c r="CG14" i="153"/>
  <c r="BH15" i="153"/>
  <c r="BL15" i="153"/>
  <c r="BM15" i="153"/>
  <c r="BN15" i="153"/>
  <c r="BO15" i="153"/>
  <c r="BP15" i="153"/>
  <c r="BQ15" i="153"/>
  <c r="BS15" i="153"/>
  <c r="BT15" i="153"/>
  <c r="BU15" i="153"/>
  <c r="BW15" i="153"/>
  <c r="BX15" i="153" s="1"/>
  <c r="CA15" i="153"/>
  <c r="CB15" i="153"/>
  <c r="CC15" i="153"/>
  <c r="CD15" i="153"/>
  <c r="CE15" i="153"/>
  <c r="CF15" i="153"/>
  <c r="CG15" i="153"/>
  <c r="BH16" i="153"/>
  <c r="BL16" i="153"/>
  <c r="BM16" i="153"/>
  <c r="BN16" i="153"/>
  <c r="BO16" i="153"/>
  <c r="BP16" i="153"/>
  <c r="BQ16" i="153"/>
  <c r="BS16" i="153"/>
  <c r="BT16" i="153"/>
  <c r="BU16" i="153"/>
  <c r="BW16" i="153"/>
  <c r="BX16" i="153" s="1"/>
  <c r="CA16" i="153"/>
  <c r="CB16" i="153"/>
  <c r="CC16" i="153"/>
  <c r="CD16" i="153"/>
  <c r="CE16" i="153"/>
  <c r="CF16" i="153"/>
  <c r="CG16" i="153"/>
  <c r="BH17" i="153"/>
  <c r="BL17" i="153"/>
  <c r="BM17" i="153"/>
  <c r="BN17" i="153"/>
  <c r="BO17" i="153"/>
  <c r="BP17" i="153"/>
  <c r="BQ17" i="153"/>
  <c r="BS17" i="153"/>
  <c r="BT17" i="153"/>
  <c r="BU17" i="153"/>
  <c r="BW17" i="153"/>
  <c r="BX17" i="153" s="1"/>
  <c r="CA17" i="153"/>
  <c r="CB17" i="153"/>
  <c r="CC17" i="153"/>
  <c r="CD17" i="153"/>
  <c r="CE17" i="153"/>
  <c r="CF17" i="153"/>
  <c r="CG17" i="153"/>
  <c r="BH18" i="153"/>
  <c r="BL18" i="153"/>
  <c r="BM18" i="153"/>
  <c r="BN18" i="153"/>
  <c r="BO18" i="153"/>
  <c r="BP18" i="153"/>
  <c r="BQ18" i="153"/>
  <c r="BS18" i="153"/>
  <c r="BT18" i="153"/>
  <c r="BU18" i="153"/>
  <c r="BW18" i="153"/>
  <c r="BX18" i="153" s="1"/>
  <c r="CA18" i="153"/>
  <c r="CB18" i="153"/>
  <c r="CC18" i="153"/>
  <c r="CD18" i="153"/>
  <c r="CE18" i="153"/>
  <c r="CF18" i="153"/>
  <c r="CG18" i="153"/>
  <c r="BH19" i="153"/>
  <c r="BL19" i="153"/>
  <c r="BM19" i="153"/>
  <c r="BN19" i="153"/>
  <c r="BO19" i="153"/>
  <c r="BP19" i="153"/>
  <c r="BQ19" i="153"/>
  <c r="BS19" i="153"/>
  <c r="BT19" i="153"/>
  <c r="BU19" i="153"/>
  <c r="BW19" i="153"/>
  <c r="BX19" i="153" s="1"/>
  <c r="CA19" i="153"/>
  <c r="CB19" i="153"/>
  <c r="CC19" i="153"/>
  <c r="CD19" i="153"/>
  <c r="CE19" i="153"/>
  <c r="CF19" i="153"/>
  <c r="CG19" i="153"/>
  <c r="BH20" i="153"/>
  <c r="BL20" i="153"/>
  <c r="BM20" i="153"/>
  <c r="BN20" i="153"/>
  <c r="BO20" i="153"/>
  <c r="BP20" i="153"/>
  <c r="BQ20" i="153"/>
  <c r="BS20" i="153"/>
  <c r="BT20" i="153"/>
  <c r="BU20" i="153"/>
  <c r="BW20" i="153"/>
  <c r="BX20" i="153" s="1"/>
  <c r="CA20" i="153"/>
  <c r="CB20" i="153"/>
  <c r="CC20" i="153"/>
  <c r="CD20" i="153"/>
  <c r="CE20" i="153"/>
  <c r="CF20" i="153"/>
  <c r="CG20" i="153"/>
  <c r="BH21" i="153"/>
  <c r="BL21" i="153"/>
  <c r="BM21" i="153"/>
  <c r="BN21" i="153"/>
  <c r="BO21" i="153"/>
  <c r="BP21" i="153"/>
  <c r="BQ21" i="153"/>
  <c r="BS21" i="153"/>
  <c r="BT21" i="153"/>
  <c r="BU21" i="153"/>
  <c r="BW21" i="153"/>
  <c r="BX21" i="153" s="1"/>
  <c r="CA21" i="153"/>
  <c r="CB21" i="153"/>
  <c r="CC21" i="153"/>
  <c r="CD21" i="153"/>
  <c r="CE21" i="153"/>
  <c r="CF21" i="153"/>
  <c r="CG21" i="153"/>
  <c r="BH22" i="153"/>
  <c r="BL22" i="153"/>
  <c r="BM22" i="153"/>
  <c r="BN22" i="153"/>
  <c r="BO22" i="153"/>
  <c r="BP22" i="153"/>
  <c r="BQ22" i="153"/>
  <c r="BS22" i="153"/>
  <c r="BT22" i="153"/>
  <c r="BU22" i="153"/>
  <c r="BW22" i="153"/>
  <c r="BX22" i="153" s="1"/>
  <c r="CA22" i="153"/>
  <c r="CB22" i="153"/>
  <c r="CC22" i="153"/>
  <c r="CD22" i="153"/>
  <c r="CE22" i="153"/>
  <c r="CF22" i="153"/>
  <c r="CG22" i="153"/>
  <c r="BH23" i="153"/>
  <c r="BI23" i="153" s="1"/>
  <c r="BL23" i="153"/>
  <c r="BM23" i="153"/>
  <c r="BN23" i="153"/>
  <c r="BO23" i="153"/>
  <c r="BP23" i="153"/>
  <c r="BQ23" i="153"/>
  <c r="BS23" i="153"/>
  <c r="BT23" i="153"/>
  <c r="BU23" i="153"/>
  <c r="BW23" i="153"/>
  <c r="BX23" i="153" s="1"/>
  <c r="CA23" i="153"/>
  <c r="CB23" i="153"/>
  <c r="CC23" i="153"/>
  <c r="CD23" i="153"/>
  <c r="CE23" i="153"/>
  <c r="CF23" i="153"/>
  <c r="CG23" i="153"/>
  <c r="BH24" i="153"/>
  <c r="BL24" i="153"/>
  <c r="BM24" i="153"/>
  <c r="BN24" i="153"/>
  <c r="BO24" i="153"/>
  <c r="BP24" i="153"/>
  <c r="BQ24" i="153"/>
  <c r="BS24" i="153"/>
  <c r="BT24" i="153"/>
  <c r="BU24" i="153"/>
  <c r="BW24" i="153"/>
  <c r="BX24" i="153" s="1"/>
  <c r="CA24" i="153"/>
  <c r="CB24" i="153"/>
  <c r="CC24" i="153"/>
  <c r="CD24" i="153"/>
  <c r="CE24" i="153"/>
  <c r="CF24" i="153"/>
  <c r="CG24" i="153"/>
  <c r="BH25" i="153"/>
  <c r="BL25" i="153"/>
  <c r="BM25" i="153"/>
  <c r="BN25" i="153"/>
  <c r="BO25" i="153"/>
  <c r="BP25" i="153"/>
  <c r="BQ25" i="153"/>
  <c r="BS25" i="153"/>
  <c r="BT25" i="153"/>
  <c r="BU25" i="153"/>
  <c r="BW25" i="153"/>
  <c r="BX25" i="153" s="1"/>
  <c r="CA25" i="153"/>
  <c r="CB25" i="153"/>
  <c r="CC25" i="153"/>
  <c r="CD25" i="153"/>
  <c r="CE25" i="153"/>
  <c r="CF25" i="153"/>
  <c r="CG25" i="153"/>
  <c r="BH26" i="153"/>
  <c r="BL26" i="153"/>
  <c r="BM26" i="153"/>
  <c r="BN26" i="153"/>
  <c r="BO26" i="153"/>
  <c r="BP26" i="153"/>
  <c r="BQ26" i="153"/>
  <c r="BS26" i="153"/>
  <c r="BT26" i="153"/>
  <c r="BU26" i="153"/>
  <c r="BW26" i="153"/>
  <c r="BX26" i="153" s="1"/>
  <c r="CA26" i="153"/>
  <c r="CB26" i="153"/>
  <c r="CC26" i="153"/>
  <c r="CD26" i="153"/>
  <c r="CE26" i="153"/>
  <c r="CF26" i="153"/>
  <c r="CG26" i="153"/>
  <c r="BH27" i="153"/>
  <c r="BL27" i="153"/>
  <c r="BM27" i="153"/>
  <c r="BN27" i="153"/>
  <c r="BO27" i="153"/>
  <c r="BP27" i="153"/>
  <c r="BQ27" i="153"/>
  <c r="BS27" i="153"/>
  <c r="BT27" i="153"/>
  <c r="BU27" i="153"/>
  <c r="BW27" i="153"/>
  <c r="BX27" i="153" s="1"/>
  <c r="CA27" i="153"/>
  <c r="CB27" i="153"/>
  <c r="CC27" i="153"/>
  <c r="CD27" i="153"/>
  <c r="CE27" i="153"/>
  <c r="CF27" i="153"/>
  <c r="CG27" i="153"/>
  <c r="BH28" i="153"/>
  <c r="BL28" i="153"/>
  <c r="BM28" i="153"/>
  <c r="BN28" i="153"/>
  <c r="BO28" i="153"/>
  <c r="BP28" i="153"/>
  <c r="BQ28" i="153"/>
  <c r="BS28" i="153"/>
  <c r="BT28" i="153"/>
  <c r="BU28" i="153"/>
  <c r="BW28" i="153"/>
  <c r="BX28" i="153" s="1"/>
  <c r="CA28" i="153"/>
  <c r="CB28" i="153"/>
  <c r="CC28" i="153"/>
  <c r="CD28" i="153"/>
  <c r="CE28" i="153"/>
  <c r="CF28" i="153"/>
  <c r="CG28" i="153"/>
  <c r="BL29" i="153"/>
  <c r="BM29" i="153"/>
  <c r="BN29" i="153"/>
  <c r="BO29" i="153"/>
  <c r="BP29" i="153"/>
  <c r="BQ29" i="153"/>
  <c r="BS29" i="153"/>
  <c r="BT29" i="153"/>
  <c r="BU29" i="153"/>
  <c r="BW29" i="153"/>
  <c r="BX29" i="153" s="1"/>
  <c r="CA29" i="153"/>
  <c r="CB29" i="153"/>
  <c r="CC29" i="153"/>
  <c r="CD29" i="153"/>
  <c r="CE29" i="153"/>
  <c r="CF29" i="153"/>
  <c r="CG29" i="153"/>
  <c r="BH30" i="153"/>
  <c r="BL30" i="153"/>
  <c r="BM30" i="153"/>
  <c r="BN30" i="153"/>
  <c r="BO30" i="153"/>
  <c r="BP30" i="153"/>
  <c r="BQ30" i="153"/>
  <c r="BS30" i="153"/>
  <c r="BT30" i="153"/>
  <c r="BU30" i="153"/>
  <c r="BW30" i="153"/>
  <c r="BX30" i="153" s="1"/>
  <c r="CA30" i="153"/>
  <c r="CB30" i="153"/>
  <c r="CC30" i="153"/>
  <c r="CD30" i="153"/>
  <c r="CE30" i="153"/>
  <c r="CF30" i="153"/>
  <c r="CG30" i="153"/>
  <c r="BH31" i="153"/>
  <c r="BL31" i="153"/>
  <c r="BM31" i="153"/>
  <c r="BN31" i="153"/>
  <c r="BO31" i="153"/>
  <c r="BP31" i="153"/>
  <c r="BQ31" i="153"/>
  <c r="BS31" i="153"/>
  <c r="BT31" i="153"/>
  <c r="BU31" i="153"/>
  <c r="BW31" i="153"/>
  <c r="BX31" i="153" s="1"/>
  <c r="CA31" i="153"/>
  <c r="CB31" i="153"/>
  <c r="CC31" i="153"/>
  <c r="CD31" i="153"/>
  <c r="CE31" i="153"/>
  <c r="CF31" i="153"/>
  <c r="CG31" i="153"/>
  <c r="BH32" i="153"/>
  <c r="BL32" i="153"/>
  <c r="BM32" i="153"/>
  <c r="BN32" i="153"/>
  <c r="BO32" i="153"/>
  <c r="BP32" i="153"/>
  <c r="BQ32" i="153"/>
  <c r="BS32" i="153"/>
  <c r="BT32" i="153"/>
  <c r="BU32" i="153"/>
  <c r="BW32" i="153"/>
  <c r="BX32" i="153" s="1"/>
  <c r="CA32" i="153"/>
  <c r="CB32" i="153"/>
  <c r="CC32" i="153"/>
  <c r="CD32" i="153"/>
  <c r="CE32" i="153"/>
  <c r="CF32" i="153"/>
  <c r="CG32" i="153"/>
  <c r="BH33" i="153"/>
  <c r="BL33" i="153"/>
  <c r="BM33" i="153"/>
  <c r="BN33" i="153"/>
  <c r="BO33" i="153"/>
  <c r="BP33" i="153"/>
  <c r="BQ33" i="153"/>
  <c r="BS33" i="153"/>
  <c r="BT33" i="153"/>
  <c r="BU33" i="153"/>
  <c r="BW33" i="153"/>
  <c r="BX33" i="153" s="1"/>
  <c r="CA33" i="153"/>
  <c r="CB33" i="153"/>
  <c r="CC33" i="153"/>
  <c r="CD33" i="153"/>
  <c r="CE33" i="153"/>
  <c r="CF33" i="153"/>
  <c r="CG33" i="153"/>
  <c r="BH34" i="153"/>
  <c r="BL34" i="153"/>
  <c r="BM34" i="153"/>
  <c r="BN34" i="153"/>
  <c r="BO34" i="153"/>
  <c r="BP34" i="153"/>
  <c r="BQ34" i="153"/>
  <c r="BS34" i="153"/>
  <c r="BT34" i="153"/>
  <c r="BU34" i="153"/>
  <c r="BW34" i="153"/>
  <c r="BX34" i="153" s="1"/>
  <c r="CA34" i="153"/>
  <c r="CB34" i="153"/>
  <c r="CC34" i="153"/>
  <c r="CD34" i="153"/>
  <c r="CE34" i="153"/>
  <c r="CF34" i="153"/>
  <c r="CG34" i="153"/>
  <c r="BH35" i="153"/>
  <c r="BL35" i="153"/>
  <c r="BM35" i="153"/>
  <c r="BN35" i="153"/>
  <c r="BO35" i="153"/>
  <c r="BP35" i="153"/>
  <c r="BQ35" i="153"/>
  <c r="BS35" i="153"/>
  <c r="BT35" i="153"/>
  <c r="BU35" i="153"/>
  <c r="BW35" i="153"/>
  <c r="BX35" i="153" s="1"/>
  <c r="CA35" i="153"/>
  <c r="CB35" i="153"/>
  <c r="CC35" i="153"/>
  <c r="CD35" i="153"/>
  <c r="CE35" i="153"/>
  <c r="CF35" i="153"/>
  <c r="CG35" i="153"/>
  <c r="BH37" i="153"/>
  <c r="BL37" i="153"/>
  <c r="BM37" i="153"/>
  <c r="BN37" i="153"/>
  <c r="BO37" i="153"/>
  <c r="BP37" i="153"/>
  <c r="BQ37" i="153"/>
  <c r="BS37" i="153"/>
  <c r="BT37" i="153"/>
  <c r="BU37" i="153"/>
  <c r="BW37" i="153"/>
  <c r="BX37" i="153" s="1"/>
  <c r="CA37" i="153"/>
  <c r="CB37" i="153"/>
  <c r="CC37" i="153"/>
  <c r="CD37" i="153"/>
  <c r="CE37" i="153"/>
  <c r="CF37" i="153"/>
  <c r="CG37" i="153"/>
  <c r="BH38" i="153"/>
  <c r="BL38" i="153"/>
  <c r="BM38" i="153"/>
  <c r="BN38" i="153"/>
  <c r="BO38" i="153"/>
  <c r="BP38" i="153"/>
  <c r="BQ38" i="153"/>
  <c r="BS38" i="153"/>
  <c r="BT38" i="153"/>
  <c r="BU38" i="153"/>
  <c r="BW38" i="153"/>
  <c r="BX38" i="153" s="1"/>
  <c r="CA38" i="153"/>
  <c r="CB38" i="153"/>
  <c r="CC38" i="153"/>
  <c r="CD38" i="153"/>
  <c r="CE38" i="153"/>
  <c r="CF38" i="153"/>
  <c r="CG38" i="153"/>
  <c r="BH39" i="153"/>
  <c r="BL39" i="153"/>
  <c r="BM39" i="153"/>
  <c r="BN39" i="153"/>
  <c r="BO39" i="153"/>
  <c r="BP39" i="153"/>
  <c r="BQ39" i="153"/>
  <c r="BS39" i="153"/>
  <c r="BT39" i="153"/>
  <c r="BU39" i="153"/>
  <c r="BW39" i="153"/>
  <c r="BX39" i="153" s="1"/>
  <c r="CA39" i="153"/>
  <c r="CB39" i="153"/>
  <c r="CC39" i="153"/>
  <c r="CD39" i="153"/>
  <c r="CE39" i="153"/>
  <c r="CF39" i="153"/>
  <c r="CG39" i="153"/>
  <c r="BH40" i="153"/>
  <c r="BL40" i="153"/>
  <c r="BM40" i="153"/>
  <c r="BN40" i="153"/>
  <c r="BO40" i="153"/>
  <c r="BP40" i="153"/>
  <c r="BQ40" i="153"/>
  <c r="BS40" i="153"/>
  <c r="BT40" i="153"/>
  <c r="BU40" i="153"/>
  <c r="BW40" i="153"/>
  <c r="BX40" i="153" s="1"/>
  <c r="CA40" i="153"/>
  <c r="CB40" i="153"/>
  <c r="CC40" i="153"/>
  <c r="CD40" i="153"/>
  <c r="CE40" i="153"/>
  <c r="CF40" i="153"/>
  <c r="CG40" i="153"/>
  <c r="BH41" i="153"/>
  <c r="BL41" i="153"/>
  <c r="BM41" i="153"/>
  <c r="BN41" i="153"/>
  <c r="BO41" i="153"/>
  <c r="BP41" i="153"/>
  <c r="BQ41" i="153"/>
  <c r="BS41" i="153"/>
  <c r="BT41" i="153"/>
  <c r="BU41" i="153"/>
  <c r="BW41" i="153"/>
  <c r="BX41" i="153" s="1"/>
  <c r="CA41" i="153"/>
  <c r="CB41" i="153"/>
  <c r="CC41" i="153"/>
  <c r="CD41" i="153"/>
  <c r="CE41" i="153"/>
  <c r="CF41" i="153"/>
  <c r="CG41" i="153"/>
  <c r="BH42" i="153"/>
  <c r="BL42" i="153"/>
  <c r="BM42" i="153"/>
  <c r="BN42" i="153"/>
  <c r="BO42" i="153"/>
  <c r="BP42" i="153"/>
  <c r="BQ42" i="153"/>
  <c r="BS42" i="153"/>
  <c r="BT42" i="153"/>
  <c r="BU42" i="153"/>
  <c r="BW42" i="153"/>
  <c r="BX42" i="153" s="1"/>
  <c r="CA42" i="153"/>
  <c r="CB42" i="153"/>
  <c r="CC42" i="153"/>
  <c r="CD42" i="153"/>
  <c r="CE42" i="153"/>
  <c r="CF42" i="153"/>
  <c r="CG42" i="153"/>
  <c r="BH43" i="153"/>
  <c r="BL43" i="153"/>
  <c r="BM43" i="153"/>
  <c r="BN43" i="153"/>
  <c r="BO43" i="153"/>
  <c r="BP43" i="153"/>
  <c r="BQ43" i="153"/>
  <c r="BS43" i="153"/>
  <c r="BT43" i="153"/>
  <c r="BU43" i="153"/>
  <c r="BW43" i="153"/>
  <c r="BX43" i="153" s="1"/>
  <c r="CA43" i="153"/>
  <c r="CB43" i="153"/>
  <c r="CC43" i="153"/>
  <c r="CD43" i="153"/>
  <c r="CE43" i="153"/>
  <c r="CF43" i="153"/>
  <c r="CG43" i="153"/>
  <c r="BH44" i="153"/>
  <c r="BL44" i="153"/>
  <c r="BM44" i="153"/>
  <c r="BN44" i="153"/>
  <c r="BO44" i="153"/>
  <c r="BP44" i="153"/>
  <c r="BQ44" i="153"/>
  <c r="BS44" i="153"/>
  <c r="BT44" i="153"/>
  <c r="BU44" i="153"/>
  <c r="BW44" i="153"/>
  <c r="BX44" i="153" s="1"/>
  <c r="CA44" i="153"/>
  <c r="CB44" i="153"/>
  <c r="CC44" i="153"/>
  <c r="CD44" i="153"/>
  <c r="CE44" i="153"/>
  <c r="CF44" i="153"/>
  <c r="CG44" i="153"/>
  <c r="BL45" i="153"/>
  <c r="BM45" i="153"/>
  <c r="BN45" i="153"/>
  <c r="BO45" i="153"/>
  <c r="BP45" i="153"/>
  <c r="BQ45" i="153"/>
  <c r="BS45" i="153"/>
  <c r="BT45" i="153"/>
  <c r="BU45" i="153"/>
  <c r="BW45" i="153"/>
  <c r="BX45" i="153" s="1"/>
  <c r="CA45" i="153"/>
  <c r="CB45" i="153"/>
  <c r="CC45" i="153"/>
  <c r="CD45" i="153"/>
  <c r="CE45" i="153"/>
  <c r="CF45" i="153"/>
  <c r="CG45" i="153"/>
  <c r="BH46" i="153"/>
  <c r="BL46" i="153"/>
  <c r="BM46" i="153"/>
  <c r="BN46" i="153"/>
  <c r="BO46" i="153"/>
  <c r="BP46" i="153"/>
  <c r="BQ46" i="153"/>
  <c r="BS46" i="153"/>
  <c r="BT46" i="153"/>
  <c r="BU46" i="153"/>
  <c r="BW46" i="153"/>
  <c r="BX46" i="153" s="1"/>
  <c r="CA46" i="153"/>
  <c r="CB46" i="153"/>
  <c r="CC46" i="153"/>
  <c r="CD46" i="153"/>
  <c r="CE46" i="153"/>
  <c r="CF46" i="153"/>
  <c r="CG46" i="153"/>
  <c r="BH47" i="153"/>
  <c r="BL47" i="153"/>
  <c r="BM47" i="153"/>
  <c r="BN47" i="153"/>
  <c r="BO47" i="153"/>
  <c r="BP47" i="153"/>
  <c r="BQ47" i="153"/>
  <c r="BS47" i="153"/>
  <c r="BT47" i="153"/>
  <c r="BU47" i="153"/>
  <c r="BW47" i="153"/>
  <c r="BX47" i="153" s="1"/>
  <c r="CA47" i="153"/>
  <c r="CB47" i="153"/>
  <c r="CC47" i="153"/>
  <c r="CD47" i="153"/>
  <c r="CE47" i="153"/>
  <c r="CF47" i="153"/>
  <c r="CG47" i="153"/>
  <c r="BH48" i="153"/>
  <c r="BL48" i="153"/>
  <c r="BM48" i="153"/>
  <c r="BN48" i="153"/>
  <c r="BO48" i="153"/>
  <c r="BP48" i="153"/>
  <c r="BQ48" i="153"/>
  <c r="BS48" i="153"/>
  <c r="BT48" i="153"/>
  <c r="BU48" i="153"/>
  <c r="BW48" i="153"/>
  <c r="BX48" i="153" s="1"/>
  <c r="CA48" i="153"/>
  <c r="CB48" i="153"/>
  <c r="CC48" i="153"/>
  <c r="CD48" i="153"/>
  <c r="CE48" i="153"/>
  <c r="CF48" i="153"/>
  <c r="CG48" i="153"/>
  <c r="BH49" i="153"/>
  <c r="BL49" i="153"/>
  <c r="BM49" i="153"/>
  <c r="BN49" i="153"/>
  <c r="BO49" i="153"/>
  <c r="BP49" i="153"/>
  <c r="BQ49" i="153"/>
  <c r="BS49" i="153"/>
  <c r="BT49" i="153"/>
  <c r="BU49" i="153"/>
  <c r="BW49" i="153"/>
  <c r="BX49" i="153" s="1"/>
  <c r="CA49" i="153"/>
  <c r="CB49" i="153"/>
  <c r="CC49" i="153"/>
  <c r="CD49" i="153"/>
  <c r="CE49" i="153"/>
  <c r="CF49" i="153"/>
  <c r="CG49" i="153"/>
  <c r="BH50" i="153"/>
  <c r="BL50" i="153"/>
  <c r="BM50" i="153"/>
  <c r="BN50" i="153"/>
  <c r="BO50" i="153"/>
  <c r="BP50" i="153"/>
  <c r="BQ50" i="153"/>
  <c r="BS50" i="153"/>
  <c r="BT50" i="153"/>
  <c r="BU50" i="153"/>
  <c r="BW50" i="153"/>
  <c r="BX50" i="153" s="1"/>
  <c r="CA50" i="153"/>
  <c r="CB50" i="153"/>
  <c r="CC50" i="153"/>
  <c r="CD50" i="153"/>
  <c r="CE50" i="153"/>
  <c r="CF50" i="153"/>
  <c r="CG50" i="153"/>
  <c r="BH51" i="153"/>
  <c r="BL51" i="153"/>
  <c r="BM51" i="153"/>
  <c r="BN51" i="153"/>
  <c r="BO51" i="153"/>
  <c r="BP51" i="153"/>
  <c r="BQ51" i="153"/>
  <c r="BS51" i="153"/>
  <c r="BT51" i="153"/>
  <c r="BU51" i="153"/>
  <c r="BW51" i="153"/>
  <c r="BX51" i="153" s="1"/>
  <c r="CA51" i="153"/>
  <c r="CB51" i="153"/>
  <c r="CC51" i="153"/>
  <c r="CD51" i="153"/>
  <c r="CE51" i="153"/>
  <c r="CF51" i="153"/>
  <c r="CG51" i="153"/>
  <c r="BH52" i="153"/>
  <c r="BL52" i="153"/>
  <c r="BM52" i="153"/>
  <c r="BN52" i="153"/>
  <c r="BO52" i="153"/>
  <c r="BP52" i="153"/>
  <c r="BQ52" i="153"/>
  <c r="BS52" i="153"/>
  <c r="BT52" i="153"/>
  <c r="BU52" i="153"/>
  <c r="BW52" i="153"/>
  <c r="BX52" i="153" s="1"/>
  <c r="CA52" i="153"/>
  <c r="CB52" i="153"/>
  <c r="CC52" i="153"/>
  <c r="CD52" i="153"/>
  <c r="CE52" i="153"/>
  <c r="CF52" i="153"/>
  <c r="CG52" i="153"/>
  <c r="BH53" i="153"/>
  <c r="BL53" i="153"/>
  <c r="BM53" i="153"/>
  <c r="BN53" i="153"/>
  <c r="BO53" i="153"/>
  <c r="BP53" i="153"/>
  <c r="BQ53" i="153"/>
  <c r="BS53" i="153"/>
  <c r="BT53" i="153"/>
  <c r="BU53" i="153"/>
  <c r="BW53" i="153"/>
  <c r="BX53" i="153" s="1"/>
  <c r="CA53" i="153"/>
  <c r="CB53" i="153"/>
  <c r="CC53" i="153"/>
  <c r="CD53" i="153"/>
  <c r="CE53" i="153"/>
  <c r="CF53" i="153"/>
  <c r="CG53" i="153"/>
  <c r="BH54" i="153"/>
  <c r="BL54" i="153"/>
  <c r="BM54" i="153"/>
  <c r="BN54" i="153"/>
  <c r="BO54" i="153"/>
  <c r="BP54" i="153"/>
  <c r="BQ54" i="153"/>
  <c r="BS54" i="153"/>
  <c r="BT54" i="153"/>
  <c r="BU54" i="153"/>
  <c r="BW54" i="153"/>
  <c r="BX54" i="153" s="1"/>
  <c r="CA54" i="153"/>
  <c r="CB54" i="153"/>
  <c r="CC54" i="153"/>
  <c r="CD54" i="153"/>
  <c r="CE54" i="153"/>
  <c r="CF54" i="153"/>
  <c r="CG54" i="153"/>
  <c r="BH55" i="153"/>
  <c r="BL55" i="153"/>
  <c r="BM55" i="153"/>
  <c r="BN55" i="153"/>
  <c r="BO55" i="153"/>
  <c r="BP55" i="153"/>
  <c r="BQ55" i="153"/>
  <c r="BS55" i="153"/>
  <c r="BT55" i="153"/>
  <c r="BU55" i="153"/>
  <c r="BW55" i="153"/>
  <c r="BX55" i="153" s="1"/>
  <c r="CA55" i="153"/>
  <c r="CB55" i="153"/>
  <c r="CC55" i="153"/>
  <c r="CD55" i="153"/>
  <c r="CE55" i="153"/>
  <c r="CF55" i="153"/>
  <c r="CG55" i="153"/>
  <c r="BH56" i="153"/>
  <c r="BL56" i="153"/>
  <c r="BM56" i="153"/>
  <c r="BN56" i="153"/>
  <c r="BO56" i="153"/>
  <c r="BP56" i="153"/>
  <c r="BQ56" i="153"/>
  <c r="BS56" i="153"/>
  <c r="BT56" i="153"/>
  <c r="BU56" i="153"/>
  <c r="BW56" i="153"/>
  <c r="BX56" i="153" s="1"/>
  <c r="CA56" i="153"/>
  <c r="CB56" i="153"/>
  <c r="CC56" i="153"/>
  <c r="CD56" i="153"/>
  <c r="CE56" i="153"/>
  <c r="CF56" i="153"/>
  <c r="CG56" i="153"/>
  <c r="BH57" i="153"/>
  <c r="BL57" i="153"/>
  <c r="BM57" i="153"/>
  <c r="BN57" i="153"/>
  <c r="BO57" i="153"/>
  <c r="BP57" i="153"/>
  <c r="BQ57" i="153"/>
  <c r="BS57" i="153"/>
  <c r="BT57" i="153"/>
  <c r="BU57" i="153"/>
  <c r="BW57" i="153"/>
  <c r="BX57" i="153" s="1"/>
  <c r="CA57" i="153"/>
  <c r="CB57" i="153"/>
  <c r="CC57" i="153"/>
  <c r="CD57" i="153"/>
  <c r="CE57" i="153"/>
  <c r="CF57" i="153"/>
  <c r="CG57" i="153"/>
  <c r="BH58" i="153"/>
  <c r="BL58" i="153"/>
  <c r="BM58" i="153"/>
  <c r="BN58" i="153"/>
  <c r="BO58" i="153"/>
  <c r="BP58" i="153"/>
  <c r="BQ58" i="153"/>
  <c r="BS58" i="153"/>
  <c r="BT58" i="153"/>
  <c r="BU58" i="153"/>
  <c r="BW58" i="153"/>
  <c r="BX58" i="153" s="1"/>
  <c r="CA58" i="153"/>
  <c r="CB58" i="153"/>
  <c r="CC58" i="153"/>
  <c r="CD58" i="153"/>
  <c r="CE58" i="153"/>
  <c r="CF58" i="153"/>
  <c r="CG58" i="153"/>
  <c r="BH59" i="153"/>
  <c r="BL59" i="153"/>
  <c r="BM59" i="153"/>
  <c r="BN59" i="153"/>
  <c r="BO59" i="153"/>
  <c r="BP59" i="153"/>
  <c r="BQ59" i="153"/>
  <c r="BS59" i="153"/>
  <c r="BT59" i="153"/>
  <c r="BU59" i="153"/>
  <c r="BW59" i="153"/>
  <c r="BX59" i="153" s="1"/>
  <c r="CA59" i="153"/>
  <c r="CB59" i="153"/>
  <c r="CC59" i="153"/>
  <c r="CD59" i="153"/>
  <c r="CE59" i="153"/>
  <c r="CF59" i="153"/>
  <c r="CG59" i="153"/>
  <c r="BH60" i="153"/>
  <c r="BL60" i="153"/>
  <c r="BM60" i="153"/>
  <c r="BN60" i="153"/>
  <c r="BO60" i="153"/>
  <c r="BP60" i="153"/>
  <c r="BQ60" i="153"/>
  <c r="BS60" i="153"/>
  <c r="BT60" i="153"/>
  <c r="BU60" i="153"/>
  <c r="BW60" i="153"/>
  <c r="BX60" i="153" s="1"/>
  <c r="CA60" i="153"/>
  <c r="CB60" i="153"/>
  <c r="CC60" i="153"/>
  <c r="CD60" i="153"/>
  <c r="CE60" i="153"/>
  <c r="CF60" i="153"/>
  <c r="CG60" i="153"/>
  <c r="BL61" i="153"/>
  <c r="BM61" i="153"/>
  <c r="BN61" i="153"/>
  <c r="BO61" i="153"/>
  <c r="BP61" i="153"/>
  <c r="BQ61" i="153"/>
  <c r="BS61" i="153"/>
  <c r="BT61" i="153"/>
  <c r="BU61" i="153"/>
  <c r="BW61" i="153"/>
  <c r="BX61" i="153" s="1"/>
  <c r="CA61" i="153"/>
  <c r="CB61" i="153"/>
  <c r="CC61" i="153"/>
  <c r="CD61" i="153"/>
  <c r="CE61" i="153"/>
  <c r="CF61" i="153"/>
  <c r="CG61" i="153"/>
  <c r="BH62" i="153"/>
  <c r="BL62" i="153"/>
  <c r="BM62" i="153"/>
  <c r="BN62" i="153"/>
  <c r="BO62" i="153"/>
  <c r="BP62" i="153"/>
  <c r="BQ62" i="153"/>
  <c r="BS62" i="153"/>
  <c r="BT62" i="153"/>
  <c r="BU62" i="153"/>
  <c r="BW62" i="153"/>
  <c r="BX62" i="153" s="1"/>
  <c r="CA62" i="153"/>
  <c r="CB62" i="153"/>
  <c r="CC62" i="153"/>
  <c r="CD62" i="153"/>
  <c r="CE62" i="153"/>
  <c r="CF62" i="153"/>
  <c r="CG62" i="153"/>
  <c r="BH63" i="153"/>
  <c r="BL63" i="153"/>
  <c r="BM63" i="153"/>
  <c r="BN63" i="153"/>
  <c r="BO63" i="153"/>
  <c r="BP63" i="153"/>
  <c r="BQ63" i="153"/>
  <c r="BS63" i="153"/>
  <c r="BT63" i="153"/>
  <c r="BU63" i="153"/>
  <c r="BW63" i="153"/>
  <c r="BX63" i="153" s="1"/>
  <c r="CA63" i="153"/>
  <c r="CB63" i="153"/>
  <c r="CC63" i="153"/>
  <c r="CD63" i="153"/>
  <c r="CE63" i="153"/>
  <c r="CF63" i="153"/>
  <c r="CG63" i="153"/>
  <c r="BH64" i="153"/>
  <c r="BL64" i="153"/>
  <c r="BM64" i="153"/>
  <c r="BN64" i="153"/>
  <c r="BO64" i="153"/>
  <c r="BP64" i="153"/>
  <c r="BQ64" i="153"/>
  <c r="BS64" i="153"/>
  <c r="BT64" i="153"/>
  <c r="BU64" i="153"/>
  <c r="BW64" i="153"/>
  <c r="BX64" i="153" s="1"/>
  <c r="CA64" i="153"/>
  <c r="CB64" i="153"/>
  <c r="CC64" i="153"/>
  <c r="CD64" i="153"/>
  <c r="CE64" i="153"/>
  <c r="CF64" i="153"/>
  <c r="CG64" i="153"/>
  <c r="BH65" i="153"/>
  <c r="BL65" i="153"/>
  <c r="BM65" i="153"/>
  <c r="BN65" i="153"/>
  <c r="BO65" i="153"/>
  <c r="BP65" i="153"/>
  <c r="BQ65" i="153"/>
  <c r="BS65" i="153"/>
  <c r="BT65" i="153"/>
  <c r="BU65" i="153"/>
  <c r="BW65" i="153"/>
  <c r="BX65" i="153" s="1"/>
  <c r="CA65" i="153"/>
  <c r="CB65" i="153"/>
  <c r="CC65" i="153"/>
  <c r="CD65" i="153"/>
  <c r="CE65" i="153"/>
  <c r="CF65" i="153"/>
  <c r="CG65" i="153"/>
  <c r="BH66" i="153"/>
  <c r="BL66" i="153"/>
  <c r="BM66" i="153"/>
  <c r="BN66" i="153"/>
  <c r="BO66" i="153"/>
  <c r="BP66" i="153"/>
  <c r="BQ66" i="153"/>
  <c r="BS66" i="153"/>
  <c r="BT66" i="153"/>
  <c r="BU66" i="153"/>
  <c r="BW66" i="153"/>
  <c r="BX66" i="153" s="1"/>
  <c r="CA66" i="153"/>
  <c r="CB66" i="153"/>
  <c r="CC66" i="153"/>
  <c r="CD66" i="153"/>
  <c r="CE66" i="153"/>
  <c r="CF66" i="153"/>
  <c r="CG66" i="153"/>
  <c r="BH67" i="153"/>
  <c r="BL67" i="153"/>
  <c r="BM67" i="153"/>
  <c r="BN67" i="153"/>
  <c r="BO67" i="153"/>
  <c r="BP67" i="153"/>
  <c r="BQ67" i="153"/>
  <c r="BS67" i="153"/>
  <c r="BT67" i="153"/>
  <c r="BU67" i="153"/>
  <c r="BW67" i="153"/>
  <c r="BX67" i="153" s="1"/>
  <c r="CA67" i="153"/>
  <c r="CB67" i="153"/>
  <c r="CC67" i="153"/>
  <c r="CD67" i="153"/>
  <c r="CE67" i="153"/>
  <c r="CF67" i="153"/>
  <c r="CG67" i="153"/>
  <c r="BH68" i="153"/>
  <c r="BL68" i="153"/>
  <c r="BM68" i="153"/>
  <c r="BN68" i="153"/>
  <c r="BO68" i="153"/>
  <c r="BP68" i="153"/>
  <c r="BQ68" i="153"/>
  <c r="BS68" i="153"/>
  <c r="BT68" i="153"/>
  <c r="BU68" i="153"/>
  <c r="BW68" i="153"/>
  <c r="BX68" i="153" s="1"/>
  <c r="CA68" i="153"/>
  <c r="CB68" i="153"/>
  <c r="CC68" i="153"/>
  <c r="CD68" i="153"/>
  <c r="CE68" i="153"/>
  <c r="CF68" i="153"/>
  <c r="CG68" i="153"/>
  <c r="BH69" i="153"/>
  <c r="BL69" i="153"/>
  <c r="BM69" i="153"/>
  <c r="BN69" i="153"/>
  <c r="BO69" i="153"/>
  <c r="BP69" i="153"/>
  <c r="BQ69" i="153"/>
  <c r="BS69" i="153"/>
  <c r="BT69" i="153"/>
  <c r="BU69" i="153"/>
  <c r="BW69" i="153"/>
  <c r="BX69" i="153" s="1"/>
  <c r="CA69" i="153"/>
  <c r="CB69" i="153"/>
  <c r="CC69" i="153"/>
  <c r="CD69" i="153"/>
  <c r="CE69" i="153"/>
  <c r="CF69" i="153"/>
  <c r="CG69" i="153"/>
  <c r="BH70" i="153"/>
  <c r="BL70" i="153"/>
  <c r="BM70" i="153"/>
  <c r="BN70" i="153"/>
  <c r="BO70" i="153"/>
  <c r="BP70" i="153"/>
  <c r="BQ70" i="153"/>
  <c r="BS70" i="153"/>
  <c r="BT70" i="153"/>
  <c r="BU70" i="153"/>
  <c r="BW70" i="153"/>
  <c r="BX70" i="153" s="1"/>
  <c r="CA70" i="153"/>
  <c r="CB70" i="153"/>
  <c r="CC70" i="153"/>
  <c r="CD70" i="153"/>
  <c r="CE70" i="153"/>
  <c r="CF70" i="153"/>
  <c r="CG70" i="153"/>
  <c r="BH71" i="153"/>
  <c r="BL71" i="153"/>
  <c r="BM71" i="153"/>
  <c r="BN71" i="153"/>
  <c r="BO71" i="153"/>
  <c r="BP71" i="153"/>
  <c r="BQ71" i="153"/>
  <c r="BS71" i="153"/>
  <c r="BT71" i="153"/>
  <c r="BU71" i="153"/>
  <c r="BW71" i="153"/>
  <c r="BX71" i="153" s="1"/>
  <c r="CA71" i="153"/>
  <c r="CB71" i="153"/>
  <c r="CC71" i="153"/>
  <c r="CD71" i="153"/>
  <c r="CE71" i="153"/>
  <c r="CF71" i="153"/>
  <c r="CG71" i="153"/>
  <c r="BH72" i="153"/>
  <c r="BL72" i="153"/>
  <c r="BM72" i="153"/>
  <c r="BN72" i="153"/>
  <c r="BO72" i="153"/>
  <c r="BP72" i="153"/>
  <c r="BQ72" i="153"/>
  <c r="BS72" i="153"/>
  <c r="BT72" i="153"/>
  <c r="BU72" i="153"/>
  <c r="BW72" i="153"/>
  <c r="BX72" i="153" s="1"/>
  <c r="CA72" i="153"/>
  <c r="CB72" i="153"/>
  <c r="CC72" i="153"/>
  <c r="CD72" i="153"/>
  <c r="CE72" i="153"/>
  <c r="CF72" i="153"/>
  <c r="CG72" i="153"/>
  <c r="BH73" i="153"/>
  <c r="BL73" i="153"/>
  <c r="BM73" i="153"/>
  <c r="BN73" i="153"/>
  <c r="BO73" i="153"/>
  <c r="BP73" i="153"/>
  <c r="BQ73" i="153"/>
  <c r="BS73" i="153"/>
  <c r="BT73" i="153"/>
  <c r="BU73" i="153"/>
  <c r="BW73" i="153"/>
  <c r="BX73" i="153" s="1"/>
  <c r="CA73" i="153"/>
  <c r="CB73" i="153"/>
  <c r="CC73" i="153"/>
  <c r="CD73" i="153"/>
  <c r="CE73" i="153"/>
  <c r="CF73" i="153"/>
  <c r="CG73" i="153"/>
  <c r="BH74" i="153"/>
  <c r="BL74" i="153"/>
  <c r="BM74" i="153"/>
  <c r="BN74" i="153"/>
  <c r="BO74" i="153"/>
  <c r="BP74" i="153"/>
  <c r="BQ74" i="153"/>
  <c r="BS74" i="153"/>
  <c r="BT74" i="153"/>
  <c r="BU74" i="153"/>
  <c r="BW74" i="153"/>
  <c r="BX74" i="153" s="1"/>
  <c r="CA74" i="153"/>
  <c r="CB74" i="153"/>
  <c r="CC74" i="153"/>
  <c r="CD74" i="153"/>
  <c r="CE74" i="153"/>
  <c r="CF74" i="153"/>
  <c r="CG74" i="153"/>
  <c r="BH75" i="153"/>
  <c r="BL75" i="153"/>
  <c r="BM75" i="153"/>
  <c r="BN75" i="153"/>
  <c r="BO75" i="153"/>
  <c r="BP75" i="153"/>
  <c r="BQ75" i="153"/>
  <c r="BS75" i="153"/>
  <c r="BT75" i="153"/>
  <c r="BU75" i="153"/>
  <c r="BW75" i="153"/>
  <c r="BX75" i="153" s="1"/>
  <c r="CA75" i="153"/>
  <c r="CB75" i="153"/>
  <c r="CC75" i="153"/>
  <c r="CD75" i="153"/>
  <c r="CE75" i="153"/>
  <c r="CF75" i="153"/>
  <c r="CG75" i="153"/>
  <c r="BH76" i="153"/>
  <c r="BL76" i="153"/>
  <c r="BM76" i="153"/>
  <c r="BN76" i="153"/>
  <c r="BO76" i="153"/>
  <c r="BP76" i="153"/>
  <c r="BQ76" i="153"/>
  <c r="BS76" i="153"/>
  <c r="BT76" i="153"/>
  <c r="BU76" i="153"/>
  <c r="BW76" i="153"/>
  <c r="BX76" i="153" s="1"/>
  <c r="CA76" i="153"/>
  <c r="CB76" i="153"/>
  <c r="CC76" i="153"/>
  <c r="CD76" i="153"/>
  <c r="CE76" i="153"/>
  <c r="CF76" i="153"/>
  <c r="CG76" i="153"/>
  <c r="BH77" i="153"/>
  <c r="BL77" i="153"/>
  <c r="BM77" i="153"/>
  <c r="BN77" i="153"/>
  <c r="BO77" i="153"/>
  <c r="BP77" i="153"/>
  <c r="BQ77" i="153"/>
  <c r="BS77" i="153"/>
  <c r="BT77" i="153"/>
  <c r="BU77" i="153"/>
  <c r="BW77" i="153"/>
  <c r="BX77" i="153" s="1"/>
  <c r="CA77" i="153"/>
  <c r="CB77" i="153"/>
  <c r="CC77" i="153"/>
  <c r="CD77" i="153"/>
  <c r="CE77" i="153"/>
  <c r="CF77" i="153"/>
  <c r="CG77" i="153"/>
  <c r="BH78" i="153"/>
  <c r="BL78" i="153"/>
  <c r="BM78" i="153"/>
  <c r="BN78" i="153"/>
  <c r="BO78" i="153"/>
  <c r="BP78" i="153"/>
  <c r="BQ78" i="153"/>
  <c r="BS78" i="153"/>
  <c r="BT78" i="153"/>
  <c r="BU78" i="153"/>
  <c r="BW78" i="153"/>
  <c r="BX78" i="153" s="1"/>
  <c r="CA78" i="153"/>
  <c r="CB78" i="153"/>
  <c r="CC78" i="153"/>
  <c r="CD78" i="153"/>
  <c r="CE78" i="153"/>
  <c r="CF78" i="153"/>
  <c r="CG78" i="153"/>
  <c r="BH79" i="153"/>
  <c r="BL79" i="153"/>
  <c r="BM79" i="153"/>
  <c r="BN79" i="153"/>
  <c r="BO79" i="153"/>
  <c r="BP79" i="153"/>
  <c r="BQ79" i="153"/>
  <c r="BS79" i="153"/>
  <c r="BT79" i="153"/>
  <c r="BU79" i="153"/>
  <c r="BW79" i="153"/>
  <c r="BX79" i="153" s="1"/>
  <c r="CA79" i="153"/>
  <c r="CB79" i="153"/>
  <c r="CC79" i="153"/>
  <c r="CD79" i="153"/>
  <c r="CE79" i="153"/>
  <c r="CF79" i="153"/>
  <c r="CG79" i="153"/>
  <c r="BH80" i="153"/>
  <c r="BL80" i="153"/>
  <c r="BM80" i="153"/>
  <c r="BN80" i="153"/>
  <c r="BO80" i="153"/>
  <c r="BP80" i="153"/>
  <c r="BQ80" i="153"/>
  <c r="BS80" i="153"/>
  <c r="BT80" i="153"/>
  <c r="BU80" i="153"/>
  <c r="BW80" i="153"/>
  <c r="BX80" i="153" s="1"/>
  <c r="CA80" i="153"/>
  <c r="CB80" i="153"/>
  <c r="CC80" i="153"/>
  <c r="CD80" i="153"/>
  <c r="CE80" i="153"/>
  <c r="CF80" i="153"/>
  <c r="CG80" i="153"/>
  <c r="BH81" i="153"/>
  <c r="BL81" i="153"/>
  <c r="BM81" i="153"/>
  <c r="BN81" i="153"/>
  <c r="BO81" i="153"/>
  <c r="BP81" i="153"/>
  <c r="BQ81" i="153"/>
  <c r="BS81" i="153"/>
  <c r="BT81" i="153"/>
  <c r="BU81" i="153"/>
  <c r="BW81" i="153"/>
  <c r="BX81" i="153" s="1"/>
  <c r="CA81" i="153"/>
  <c r="CB81" i="153"/>
  <c r="CC81" i="153"/>
  <c r="CD81" i="153"/>
  <c r="CE81" i="153"/>
  <c r="CF81" i="153"/>
  <c r="CG81" i="153"/>
  <c r="BH82" i="153"/>
  <c r="BL82" i="153"/>
  <c r="BM82" i="153"/>
  <c r="BN82" i="153"/>
  <c r="BO82" i="153"/>
  <c r="BP82" i="153"/>
  <c r="BQ82" i="153"/>
  <c r="BS82" i="153"/>
  <c r="BT82" i="153"/>
  <c r="BU82" i="153"/>
  <c r="BW82" i="153"/>
  <c r="BX82" i="153" s="1"/>
  <c r="CA82" i="153"/>
  <c r="CB82" i="153"/>
  <c r="CC82" i="153"/>
  <c r="CD82" i="153"/>
  <c r="CE82" i="153"/>
  <c r="CF82" i="153"/>
  <c r="CG82" i="153"/>
  <c r="BH83" i="153"/>
  <c r="BL83" i="153"/>
  <c r="BM83" i="153"/>
  <c r="BN83" i="153"/>
  <c r="BO83" i="153"/>
  <c r="BP83" i="153"/>
  <c r="BQ83" i="153"/>
  <c r="BS83" i="153"/>
  <c r="BT83" i="153"/>
  <c r="BU83" i="153"/>
  <c r="BW83" i="153"/>
  <c r="BX83" i="153" s="1"/>
  <c r="CA83" i="153"/>
  <c r="CB83" i="153"/>
  <c r="CC83" i="153"/>
  <c r="CD83" i="153"/>
  <c r="CE83" i="153"/>
  <c r="CF83" i="153"/>
  <c r="CG83" i="153"/>
  <c r="BH84" i="153"/>
  <c r="BL84" i="153"/>
  <c r="BM84" i="153"/>
  <c r="BN84" i="153"/>
  <c r="BO84" i="153"/>
  <c r="BP84" i="153"/>
  <c r="BQ84" i="153"/>
  <c r="BS84" i="153"/>
  <c r="BT84" i="153"/>
  <c r="BU84" i="153"/>
  <c r="BW84" i="153"/>
  <c r="BX84" i="153" s="1"/>
  <c r="CA84" i="153"/>
  <c r="CB84" i="153"/>
  <c r="CC84" i="153"/>
  <c r="CD84" i="153"/>
  <c r="CE84" i="153"/>
  <c r="CF84" i="153"/>
  <c r="CG84" i="153"/>
  <c r="BH85" i="153"/>
  <c r="BL85" i="153"/>
  <c r="BM85" i="153"/>
  <c r="BN85" i="153"/>
  <c r="BO85" i="153"/>
  <c r="BP85" i="153"/>
  <c r="BQ85" i="153"/>
  <c r="BS85" i="153"/>
  <c r="BT85" i="153"/>
  <c r="BU85" i="153"/>
  <c r="BW85" i="153"/>
  <c r="BX85" i="153" s="1"/>
  <c r="CA85" i="153"/>
  <c r="CB85" i="153"/>
  <c r="CC85" i="153"/>
  <c r="CD85" i="153"/>
  <c r="CE85" i="153"/>
  <c r="CF85" i="153"/>
  <c r="CG85" i="153"/>
  <c r="BH86" i="153"/>
  <c r="BL86" i="153"/>
  <c r="BM86" i="153"/>
  <c r="BN86" i="153"/>
  <c r="BO86" i="153"/>
  <c r="BP86" i="153"/>
  <c r="BQ86" i="153"/>
  <c r="BS86" i="153"/>
  <c r="BT86" i="153"/>
  <c r="BU86" i="153"/>
  <c r="BW86" i="153"/>
  <c r="BX86" i="153" s="1"/>
  <c r="CA86" i="153"/>
  <c r="CB86" i="153"/>
  <c r="CC86" i="153"/>
  <c r="CD86" i="153"/>
  <c r="CE86" i="153"/>
  <c r="CF86" i="153"/>
  <c r="CG86" i="153"/>
  <c r="BH87" i="153"/>
  <c r="BL87" i="153"/>
  <c r="BM87" i="153"/>
  <c r="BN87" i="153"/>
  <c r="BO87" i="153"/>
  <c r="BP87" i="153"/>
  <c r="BQ87" i="153"/>
  <c r="BS87" i="153"/>
  <c r="BT87" i="153"/>
  <c r="BU87" i="153"/>
  <c r="BW87" i="153"/>
  <c r="BX87" i="153" s="1"/>
  <c r="CA87" i="153"/>
  <c r="CB87" i="153"/>
  <c r="CC87" i="153"/>
  <c r="CD87" i="153"/>
  <c r="CE87" i="153"/>
  <c r="CF87" i="153"/>
  <c r="CG87" i="153"/>
  <c r="BH88" i="153"/>
  <c r="BL88" i="153"/>
  <c r="BM88" i="153"/>
  <c r="BN88" i="153"/>
  <c r="BO88" i="153"/>
  <c r="BP88" i="153"/>
  <c r="BQ88" i="153"/>
  <c r="BS88" i="153"/>
  <c r="BT88" i="153"/>
  <c r="BU88" i="153"/>
  <c r="BW88" i="153"/>
  <c r="BX88" i="153" s="1"/>
  <c r="CA88" i="153"/>
  <c r="CB88" i="153"/>
  <c r="CC88" i="153"/>
  <c r="CD88" i="153"/>
  <c r="CE88" i="153"/>
  <c r="CF88" i="153"/>
  <c r="CG88" i="153"/>
  <c r="BH89" i="153"/>
  <c r="BL89" i="153"/>
  <c r="BM89" i="153"/>
  <c r="BN89" i="153"/>
  <c r="BO89" i="153"/>
  <c r="BP89" i="153"/>
  <c r="BQ89" i="153"/>
  <c r="BS89" i="153"/>
  <c r="BT89" i="153"/>
  <c r="BU89" i="153"/>
  <c r="BW89" i="153"/>
  <c r="BX89" i="153" s="1"/>
  <c r="CA89" i="153"/>
  <c r="CB89" i="153"/>
  <c r="CC89" i="153"/>
  <c r="CD89" i="153"/>
  <c r="CE89" i="153"/>
  <c r="CF89" i="153"/>
  <c r="CG89" i="153"/>
  <c r="BH90" i="153"/>
  <c r="BL90" i="153"/>
  <c r="BM90" i="153"/>
  <c r="BN90" i="153"/>
  <c r="BO90" i="153"/>
  <c r="BP90" i="153"/>
  <c r="BQ90" i="153"/>
  <c r="BS90" i="153"/>
  <c r="BT90" i="153"/>
  <c r="BU90" i="153"/>
  <c r="BW90" i="153"/>
  <c r="BX90" i="153" s="1"/>
  <c r="CA90" i="153"/>
  <c r="CB90" i="153"/>
  <c r="CC90" i="153"/>
  <c r="CD90" i="153"/>
  <c r="CE90" i="153"/>
  <c r="CF90" i="153"/>
  <c r="CG90" i="153"/>
  <c r="BH91" i="153"/>
  <c r="BL91" i="153"/>
  <c r="BM91" i="153"/>
  <c r="BN91" i="153"/>
  <c r="BO91" i="153"/>
  <c r="BP91" i="153"/>
  <c r="BQ91" i="153"/>
  <c r="BS91" i="153"/>
  <c r="BT91" i="153"/>
  <c r="BU91" i="153"/>
  <c r="BW91" i="153"/>
  <c r="BX91" i="153" s="1"/>
  <c r="CA91" i="153"/>
  <c r="CB91" i="153"/>
  <c r="CC91" i="153"/>
  <c r="CD91" i="153"/>
  <c r="CE91" i="153"/>
  <c r="CF91" i="153"/>
  <c r="CG91" i="153"/>
  <c r="BH92" i="153"/>
  <c r="BL92" i="153"/>
  <c r="BM92" i="153"/>
  <c r="BN92" i="153"/>
  <c r="BO92" i="153"/>
  <c r="BP92" i="153"/>
  <c r="BQ92" i="153"/>
  <c r="BS92" i="153"/>
  <c r="BT92" i="153"/>
  <c r="BU92" i="153"/>
  <c r="BW92" i="153"/>
  <c r="BX92" i="153" s="1"/>
  <c r="CA92" i="153"/>
  <c r="CB92" i="153"/>
  <c r="CC92" i="153"/>
  <c r="CD92" i="153"/>
  <c r="CE92" i="153"/>
  <c r="CF92" i="153"/>
  <c r="CG92" i="153"/>
  <c r="BH93" i="153"/>
  <c r="BL93" i="153"/>
  <c r="BM93" i="153"/>
  <c r="BN93" i="153"/>
  <c r="BO93" i="153"/>
  <c r="BP93" i="153"/>
  <c r="BQ93" i="153"/>
  <c r="BS93" i="153"/>
  <c r="BT93" i="153"/>
  <c r="BU93" i="153"/>
  <c r="BW93" i="153"/>
  <c r="BX93" i="153" s="1"/>
  <c r="CA93" i="153"/>
  <c r="CB93" i="153"/>
  <c r="CC93" i="153"/>
  <c r="CD93" i="153"/>
  <c r="CE93" i="153"/>
  <c r="CF93" i="153"/>
  <c r="CG93" i="153"/>
  <c r="BH94" i="153"/>
  <c r="BL94" i="153"/>
  <c r="BM94" i="153"/>
  <c r="BN94" i="153"/>
  <c r="BO94" i="153"/>
  <c r="BP94" i="153"/>
  <c r="BQ94" i="153"/>
  <c r="BS94" i="153"/>
  <c r="BT94" i="153"/>
  <c r="BU94" i="153"/>
  <c r="BW94" i="153"/>
  <c r="BX94" i="153" s="1"/>
  <c r="CA94" i="153"/>
  <c r="CB94" i="153"/>
  <c r="CC94" i="153"/>
  <c r="CD94" i="153"/>
  <c r="CE94" i="153"/>
  <c r="CF94" i="153"/>
  <c r="CG94" i="153"/>
  <c r="BL95" i="153"/>
  <c r="BM95" i="153"/>
  <c r="BN95" i="153"/>
  <c r="BO95" i="153"/>
  <c r="BP95" i="153"/>
  <c r="BQ95" i="153"/>
  <c r="BS95" i="153"/>
  <c r="BT95" i="153"/>
  <c r="BU95" i="153"/>
  <c r="BW95" i="153"/>
  <c r="BX95" i="153" s="1"/>
  <c r="CA95" i="153"/>
  <c r="CB95" i="153"/>
  <c r="CC95" i="153"/>
  <c r="CD95" i="153"/>
  <c r="CE95" i="153"/>
  <c r="CF95" i="153"/>
  <c r="CG95" i="153"/>
  <c r="BH96" i="153"/>
  <c r="BL96" i="153"/>
  <c r="BM96" i="153"/>
  <c r="BN96" i="153"/>
  <c r="BO96" i="153"/>
  <c r="BP96" i="153"/>
  <c r="BQ96" i="153"/>
  <c r="BS96" i="153"/>
  <c r="BT96" i="153"/>
  <c r="BU96" i="153"/>
  <c r="BW96" i="153"/>
  <c r="BX96" i="153" s="1"/>
  <c r="CA96" i="153"/>
  <c r="CB96" i="153"/>
  <c r="CC96" i="153"/>
  <c r="CD96" i="153"/>
  <c r="CE96" i="153"/>
  <c r="CF96" i="153"/>
  <c r="CG96" i="153"/>
  <c r="BC97" i="153"/>
  <c r="BE97" i="153"/>
  <c r="BF97" i="153"/>
  <c r="BA96" i="153"/>
  <c r="AZ96" i="153"/>
  <c r="AY96" i="153"/>
  <c r="AX96" i="153"/>
  <c r="AW96" i="153"/>
  <c r="AV96" i="153"/>
  <c r="AU96" i="153"/>
  <c r="AT96" i="153"/>
  <c r="AS96" i="153"/>
  <c r="AR96" i="153"/>
  <c r="AQ96" i="153"/>
  <c r="AP96" i="153"/>
  <c r="AO96" i="153"/>
  <c r="AN96" i="153"/>
  <c r="AM96" i="153"/>
  <c r="AL96" i="153"/>
  <c r="AK96" i="153"/>
  <c r="AJ96" i="153"/>
  <c r="BA95" i="153"/>
  <c r="AZ95" i="153"/>
  <c r="AY95" i="153"/>
  <c r="AX95" i="153"/>
  <c r="AW95" i="153"/>
  <c r="AV95" i="153"/>
  <c r="AU95" i="153"/>
  <c r="AT95" i="153"/>
  <c r="AS95" i="153"/>
  <c r="AR95" i="153"/>
  <c r="AQ95" i="153"/>
  <c r="AP95" i="153"/>
  <c r="AO95" i="153"/>
  <c r="AN95" i="153"/>
  <c r="AM95" i="153"/>
  <c r="AL95" i="153"/>
  <c r="AK95" i="153"/>
  <c r="AJ95" i="153"/>
  <c r="BA94" i="153"/>
  <c r="AZ94" i="153"/>
  <c r="AY94" i="153"/>
  <c r="AX94" i="153"/>
  <c r="AW94" i="153"/>
  <c r="AV94" i="153"/>
  <c r="AU94" i="153"/>
  <c r="AT94" i="153"/>
  <c r="AS94" i="153"/>
  <c r="AR94" i="153"/>
  <c r="AQ94" i="153"/>
  <c r="AP94" i="153"/>
  <c r="AO94" i="153"/>
  <c r="AN94" i="153"/>
  <c r="AM94" i="153"/>
  <c r="AL94" i="153"/>
  <c r="AK94" i="153"/>
  <c r="AJ94" i="153"/>
  <c r="BA93" i="153"/>
  <c r="AZ93" i="153"/>
  <c r="AY93" i="153"/>
  <c r="AX93" i="153"/>
  <c r="AW93" i="153"/>
  <c r="AV93" i="153"/>
  <c r="AU93" i="153"/>
  <c r="AT93" i="153"/>
  <c r="AS93" i="153"/>
  <c r="AR93" i="153"/>
  <c r="AQ93" i="153"/>
  <c r="AP93" i="153"/>
  <c r="AO93" i="153"/>
  <c r="AN93" i="153"/>
  <c r="AM93" i="153"/>
  <c r="AL93" i="153"/>
  <c r="AK93" i="153"/>
  <c r="AJ93" i="153"/>
  <c r="BA92" i="153"/>
  <c r="AZ92" i="153"/>
  <c r="AY92" i="153"/>
  <c r="AX92" i="153"/>
  <c r="AW92" i="153"/>
  <c r="AV92" i="153"/>
  <c r="AU92" i="153"/>
  <c r="AT92" i="153"/>
  <c r="AS92" i="153"/>
  <c r="AR92" i="153"/>
  <c r="AQ92" i="153"/>
  <c r="AP92" i="153"/>
  <c r="AO92" i="153"/>
  <c r="AN92" i="153"/>
  <c r="AM92" i="153"/>
  <c r="AL92" i="153"/>
  <c r="AK92" i="153"/>
  <c r="AJ92" i="153"/>
  <c r="BA91" i="153"/>
  <c r="AZ91" i="153"/>
  <c r="AY91" i="153"/>
  <c r="AX91" i="153"/>
  <c r="AW91" i="153"/>
  <c r="AV91" i="153"/>
  <c r="AU91" i="153"/>
  <c r="AT91" i="153"/>
  <c r="AS91" i="153"/>
  <c r="AR91" i="153"/>
  <c r="AQ91" i="153"/>
  <c r="AP91" i="153"/>
  <c r="AO91" i="153"/>
  <c r="AN91" i="153"/>
  <c r="AM91" i="153"/>
  <c r="AL91" i="153"/>
  <c r="AK91" i="153"/>
  <c r="AJ91" i="153"/>
  <c r="BA90" i="153"/>
  <c r="AZ90" i="153"/>
  <c r="AY90" i="153"/>
  <c r="AX90" i="153"/>
  <c r="AW90" i="153"/>
  <c r="AV90" i="153"/>
  <c r="AU90" i="153"/>
  <c r="AT90" i="153"/>
  <c r="AS90" i="153"/>
  <c r="AR90" i="153"/>
  <c r="AQ90" i="153"/>
  <c r="AP90" i="153"/>
  <c r="AO90" i="153"/>
  <c r="AN90" i="153"/>
  <c r="AM90" i="153"/>
  <c r="AL90" i="153"/>
  <c r="AK90" i="153"/>
  <c r="AJ90" i="153"/>
  <c r="BA89" i="153"/>
  <c r="AZ89" i="153"/>
  <c r="AY89" i="153"/>
  <c r="AX89" i="153"/>
  <c r="AW89" i="153"/>
  <c r="AV89" i="153"/>
  <c r="AU89" i="153"/>
  <c r="AT89" i="153"/>
  <c r="AS89" i="153"/>
  <c r="AR89" i="153"/>
  <c r="AQ89" i="153"/>
  <c r="AP89" i="153"/>
  <c r="AO89" i="153"/>
  <c r="AN89" i="153"/>
  <c r="AM89" i="153"/>
  <c r="AL89" i="153"/>
  <c r="AK89" i="153"/>
  <c r="AJ89" i="153"/>
  <c r="BA88" i="153"/>
  <c r="AZ88" i="153"/>
  <c r="AY88" i="153"/>
  <c r="AX88" i="153"/>
  <c r="AW88" i="153"/>
  <c r="AV88" i="153"/>
  <c r="AU88" i="153"/>
  <c r="AT88" i="153"/>
  <c r="AS88" i="153"/>
  <c r="AR88" i="153"/>
  <c r="AQ88" i="153"/>
  <c r="AP88" i="153"/>
  <c r="AO88" i="153"/>
  <c r="AN88" i="153"/>
  <c r="AM88" i="153"/>
  <c r="AL88" i="153"/>
  <c r="AK88" i="153"/>
  <c r="AJ88" i="153"/>
  <c r="BA87" i="153"/>
  <c r="AZ87" i="153"/>
  <c r="AY87" i="153"/>
  <c r="AX87" i="153"/>
  <c r="AW87" i="153"/>
  <c r="AV87" i="153"/>
  <c r="AU87" i="153"/>
  <c r="AT87" i="153"/>
  <c r="AS87" i="153"/>
  <c r="AR87" i="153"/>
  <c r="AQ87" i="153"/>
  <c r="AP87" i="153"/>
  <c r="AO87" i="153"/>
  <c r="AN87" i="153"/>
  <c r="AM87" i="153"/>
  <c r="AL87" i="153"/>
  <c r="AK87" i="153"/>
  <c r="AJ87" i="153"/>
  <c r="BA86" i="153"/>
  <c r="AZ86" i="153"/>
  <c r="AY86" i="153"/>
  <c r="AX86" i="153"/>
  <c r="AW86" i="153"/>
  <c r="AV86" i="153"/>
  <c r="AU86" i="153"/>
  <c r="AT86" i="153"/>
  <c r="AS86" i="153"/>
  <c r="AR86" i="153"/>
  <c r="AQ86" i="153"/>
  <c r="AP86" i="153"/>
  <c r="AO86" i="153"/>
  <c r="AN86" i="153"/>
  <c r="AM86" i="153"/>
  <c r="AL86" i="153"/>
  <c r="AK86" i="153"/>
  <c r="AJ86" i="153"/>
  <c r="BA85" i="153"/>
  <c r="AZ85" i="153"/>
  <c r="AY85" i="153"/>
  <c r="AX85" i="153"/>
  <c r="AW85" i="153"/>
  <c r="AV85" i="153"/>
  <c r="AU85" i="153"/>
  <c r="AT85" i="153"/>
  <c r="AS85" i="153"/>
  <c r="AR85" i="153"/>
  <c r="AQ85" i="153"/>
  <c r="AP85" i="153"/>
  <c r="AO85" i="153"/>
  <c r="AN85" i="153"/>
  <c r="AM85" i="153"/>
  <c r="AL85" i="153"/>
  <c r="AK85" i="153"/>
  <c r="AJ85" i="153"/>
  <c r="BA84" i="153"/>
  <c r="AZ84" i="153"/>
  <c r="AY84" i="153"/>
  <c r="AX84" i="153"/>
  <c r="AW84" i="153"/>
  <c r="AV84" i="153"/>
  <c r="AU84" i="153"/>
  <c r="AT84" i="153"/>
  <c r="AS84" i="153"/>
  <c r="AR84" i="153"/>
  <c r="AQ84" i="153"/>
  <c r="AP84" i="153"/>
  <c r="AO84" i="153"/>
  <c r="AN84" i="153"/>
  <c r="AM84" i="153"/>
  <c r="AL84" i="153"/>
  <c r="AK84" i="153"/>
  <c r="AJ84" i="153"/>
  <c r="BA83" i="153"/>
  <c r="AZ83" i="153"/>
  <c r="AY83" i="153"/>
  <c r="AX83" i="153"/>
  <c r="AW83" i="153"/>
  <c r="AV83" i="153"/>
  <c r="AU83" i="153"/>
  <c r="AT83" i="153"/>
  <c r="AS83" i="153"/>
  <c r="AR83" i="153"/>
  <c r="AQ83" i="153"/>
  <c r="AP83" i="153"/>
  <c r="AO83" i="153"/>
  <c r="AN83" i="153"/>
  <c r="AM83" i="153"/>
  <c r="AL83" i="153"/>
  <c r="AK83" i="153"/>
  <c r="AJ83" i="153"/>
  <c r="BA82" i="153"/>
  <c r="AZ82" i="153"/>
  <c r="AY82" i="153"/>
  <c r="AX82" i="153"/>
  <c r="AW82" i="153"/>
  <c r="AV82" i="153"/>
  <c r="AU82" i="153"/>
  <c r="AT82" i="153"/>
  <c r="AS82" i="153"/>
  <c r="AR82" i="153"/>
  <c r="AQ82" i="153"/>
  <c r="AP82" i="153"/>
  <c r="AO82" i="153"/>
  <c r="AN82" i="153"/>
  <c r="AM82" i="153"/>
  <c r="AL82" i="153"/>
  <c r="AK82" i="153"/>
  <c r="AJ82" i="153"/>
  <c r="BA81" i="153"/>
  <c r="AZ81" i="153"/>
  <c r="AY81" i="153"/>
  <c r="AX81" i="153"/>
  <c r="AW81" i="153"/>
  <c r="AV81" i="153"/>
  <c r="AU81" i="153"/>
  <c r="AT81" i="153"/>
  <c r="AS81" i="153"/>
  <c r="AR81" i="153"/>
  <c r="AQ81" i="153"/>
  <c r="AP81" i="153"/>
  <c r="AO81" i="153"/>
  <c r="AN81" i="153"/>
  <c r="AM81" i="153"/>
  <c r="AL81" i="153"/>
  <c r="AK81" i="153"/>
  <c r="AJ81" i="153"/>
  <c r="BA80" i="153"/>
  <c r="AZ80" i="153"/>
  <c r="AY80" i="153"/>
  <c r="AX80" i="153"/>
  <c r="AW80" i="153"/>
  <c r="AV80" i="153"/>
  <c r="AU80" i="153"/>
  <c r="AT80" i="153"/>
  <c r="AS80" i="153"/>
  <c r="AR80" i="153"/>
  <c r="AQ80" i="153"/>
  <c r="AP80" i="153"/>
  <c r="AO80" i="153"/>
  <c r="AN80" i="153"/>
  <c r="AM80" i="153"/>
  <c r="AL80" i="153"/>
  <c r="AK80" i="153"/>
  <c r="AJ80" i="153"/>
  <c r="BA79" i="153"/>
  <c r="AZ79" i="153"/>
  <c r="AY79" i="153"/>
  <c r="AX79" i="153"/>
  <c r="AW79" i="153"/>
  <c r="AV79" i="153"/>
  <c r="AU79" i="153"/>
  <c r="AT79" i="153"/>
  <c r="AS79" i="153"/>
  <c r="AR79" i="153"/>
  <c r="AQ79" i="153"/>
  <c r="AP79" i="153"/>
  <c r="AO79" i="153"/>
  <c r="AN79" i="153"/>
  <c r="AM79" i="153"/>
  <c r="AL79" i="153"/>
  <c r="AK79" i="153"/>
  <c r="AJ79" i="153"/>
  <c r="BA78" i="153"/>
  <c r="AZ78" i="153"/>
  <c r="AY78" i="153"/>
  <c r="AX78" i="153"/>
  <c r="AW78" i="153"/>
  <c r="AV78" i="153"/>
  <c r="AU78" i="153"/>
  <c r="AT78" i="153"/>
  <c r="AS78" i="153"/>
  <c r="AR78" i="153"/>
  <c r="AQ78" i="153"/>
  <c r="AP78" i="153"/>
  <c r="AO78" i="153"/>
  <c r="AN78" i="153"/>
  <c r="AM78" i="153"/>
  <c r="AL78" i="153"/>
  <c r="AK78" i="153"/>
  <c r="AJ78" i="153"/>
  <c r="BA77" i="153"/>
  <c r="AZ77" i="153"/>
  <c r="AY77" i="153"/>
  <c r="AX77" i="153"/>
  <c r="AW77" i="153"/>
  <c r="AV77" i="153"/>
  <c r="AU77" i="153"/>
  <c r="AT77" i="153"/>
  <c r="AS77" i="153"/>
  <c r="AR77" i="153"/>
  <c r="AQ77" i="153"/>
  <c r="AP77" i="153"/>
  <c r="AO77" i="153"/>
  <c r="AN77" i="153"/>
  <c r="AM77" i="153"/>
  <c r="AL77" i="153"/>
  <c r="AK77" i="153"/>
  <c r="AJ77" i="153"/>
  <c r="BA75" i="153"/>
  <c r="AZ75" i="153"/>
  <c r="AY75" i="153"/>
  <c r="AX75" i="153"/>
  <c r="AW75" i="153"/>
  <c r="AV75" i="153"/>
  <c r="AU75" i="153"/>
  <c r="AT75" i="153"/>
  <c r="AS75" i="153"/>
  <c r="AR75" i="153"/>
  <c r="AQ75" i="153"/>
  <c r="AP75" i="153"/>
  <c r="AO75" i="153"/>
  <c r="AN75" i="153"/>
  <c r="AM75" i="153"/>
  <c r="AL75" i="153"/>
  <c r="AK75" i="153"/>
  <c r="AJ75" i="153"/>
  <c r="BA74" i="153"/>
  <c r="AZ74" i="153"/>
  <c r="AY74" i="153"/>
  <c r="AX74" i="153"/>
  <c r="AW74" i="153"/>
  <c r="AV74" i="153"/>
  <c r="AU74" i="153"/>
  <c r="AT74" i="153"/>
  <c r="AS74" i="153"/>
  <c r="AR74" i="153"/>
  <c r="AQ74" i="153"/>
  <c r="AP74" i="153"/>
  <c r="AO74" i="153"/>
  <c r="AN74" i="153"/>
  <c r="AM74" i="153"/>
  <c r="AL74" i="153"/>
  <c r="AK74" i="153"/>
  <c r="AJ74" i="153"/>
  <c r="BA73" i="153"/>
  <c r="AZ73" i="153"/>
  <c r="AY73" i="153"/>
  <c r="AX73" i="153"/>
  <c r="AW73" i="153"/>
  <c r="AV73" i="153"/>
  <c r="AU73" i="153"/>
  <c r="AT73" i="153"/>
  <c r="AS73" i="153"/>
  <c r="AR73" i="153"/>
  <c r="AQ73" i="153"/>
  <c r="AP73" i="153"/>
  <c r="AO73" i="153"/>
  <c r="AN73" i="153"/>
  <c r="AM73" i="153"/>
  <c r="AL73" i="153"/>
  <c r="AK73" i="153"/>
  <c r="AJ73" i="153"/>
  <c r="BA72" i="153"/>
  <c r="AZ72" i="153"/>
  <c r="AY72" i="153"/>
  <c r="AX72" i="153"/>
  <c r="AW72" i="153"/>
  <c r="AV72" i="153"/>
  <c r="AU72" i="153"/>
  <c r="AT72" i="153"/>
  <c r="AS72" i="153"/>
  <c r="AR72" i="153"/>
  <c r="AQ72" i="153"/>
  <c r="AP72" i="153"/>
  <c r="AO72" i="153"/>
  <c r="AN72" i="153"/>
  <c r="AM72" i="153"/>
  <c r="AL72" i="153"/>
  <c r="AK72" i="153"/>
  <c r="AJ72" i="153"/>
  <c r="BA71" i="153"/>
  <c r="AZ71" i="153"/>
  <c r="AY71" i="153"/>
  <c r="AX71" i="153"/>
  <c r="AW71" i="153"/>
  <c r="AV71" i="153"/>
  <c r="AU71" i="153"/>
  <c r="AT71" i="153"/>
  <c r="AS71" i="153"/>
  <c r="AR71" i="153"/>
  <c r="AQ71" i="153"/>
  <c r="AP71" i="153"/>
  <c r="AO71" i="153"/>
  <c r="AN71" i="153"/>
  <c r="AM71" i="153"/>
  <c r="AL71" i="153"/>
  <c r="AK71" i="153"/>
  <c r="AJ71" i="153"/>
  <c r="BA70" i="153"/>
  <c r="AZ70" i="153"/>
  <c r="AY70" i="153"/>
  <c r="AX70" i="153"/>
  <c r="AW70" i="153"/>
  <c r="AV70" i="153"/>
  <c r="AU70" i="153"/>
  <c r="AT70" i="153"/>
  <c r="AS70" i="153"/>
  <c r="AR70" i="153"/>
  <c r="AQ70" i="153"/>
  <c r="AP70" i="153"/>
  <c r="AO70" i="153"/>
  <c r="AN70" i="153"/>
  <c r="AM70" i="153"/>
  <c r="AL70" i="153"/>
  <c r="AK70" i="153"/>
  <c r="AJ70" i="153"/>
  <c r="BA69" i="153"/>
  <c r="AZ69" i="153"/>
  <c r="AY69" i="153"/>
  <c r="AX69" i="153"/>
  <c r="AW69" i="153"/>
  <c r="AV69" i="153"/>
  <c r="AU69" i="153"/>
  <c r="AT69" i="153"/>
  <c r="AS69" i="153"/>
  <c r="AR69" i="153"/>
  <c r="AQ69" i="153"/>
  <c r="AP69" i="153"/>
  <c r="AO69" i="153"/>
  <c r="AN69" i="153"/>
  <c r="AM69" i="153"/>
  <c r="AL69" i="153"/>
  <c r="AK69" i="153"/>
  <c r="AJ69" i="153"/>
  <c r="BA68" i="153"/>
  <c r="AZ68" i="153"/>
  <c r="AY68" i="153"/>
  <c r="AX68" i="153"/>
  <c r="AW68" i="153"/>
  <c r="AV68" i="153"/>
  <c r="AU68" i="153"/>
  <c r="AT68" i="153"/>
  <c r="AS68" i="153"/>
  <c r="AR68" i="153"/>
  <c r="AQ68" i="153"/>
  <c r="AP68" i="153"/>
  <c r="AO68" i="153"/>
  <c r="AN68" i="153"/>
  <c r="AM68" i="153"/>
  <c r="AL68" i="153"/>
  <c r="AK68" i="153"/>
  <c r="AJ68" i="153"/>
  <c r="BA67" i="153"/>
  <c r="AZ67" i="153"/>
  <c r="AY67" i="153"/>
  <c r="AX67" i="153"/>
  <c r="AW67" i="153"/>
  <c r="AV67" i="153"/>
  <c r="AU67" i="153"/>
  <c r="AT67" i="153"/>
  <c r="AS67" i="153"/>
  <c r="AR67" i="153"/>
  <c r="AQ67" i="153"/>
  <c r="AP67" i="153"/>
  <c r="AO67" i="153"/>
  <c r="AN67" i="153"/>
  <c r="AM67" i="153"/>
  <c r="AL67" i="153"/>
  <c r="AK67" i="153"/>
  <c r="AJ67" i="153"/>
  <c r="BA66" i="153"/>
  <c r="AZ66" i="153"/>
  <c r="AY66" i="153"/>
  <c r="AX66" i="153"/>
  <c r="AW66" i="153"/>
  <c r="AV66" i="153"/>
  <c r="AU66" i="153"/>
  <c r="AT66" i="153"/>
  <c r="AS66" i="153"/>
  <c r="AR66" i="153"/>
  <c r="AQ66" i="153"/>
  <c r="AP66" i="153"/>
  <c r="AO66" i="153"/>
  <c r="AN66" i="153"/>
  <c r="AM66" i="153"/>
  <c r="AL66" i="153"/>
  <c r="AK66" i="153"/>
  <c r="AJ66" i="153"/>
  <c r="BA65" i="153"/>
  <c r="AZ65" i="153"/>
  <c r="AY65" i="153"/>
  <c r="AX65" i="153"/>
  <c r="AW65" i="153"/>
  <c r="AV65" i="153"/>
  <c r="AU65" i="153"/>
  <c r="AT65" i="153"/>
  <c r="AS65" i="153"/>
  <c r="AR65" i="153"/>
  <c r="AQ65" i="153"/>
  <c r="AP65" i="153"/>
  <c r="AO65" i="153"/>
  <c r="AN65" i="153"/>
  <c r="AM65" i="153"/>
  <c r="AL65" i="153"/>
  <c r="AK65" i="153"/>
  <c r="AJ65" i="153"/>
  <c r="BA64" i="153"/>
  <c r="AZ64" i="153"/>
  <c r="AY64" i="153"/>
  <c r="AX64" i="153"/>
  <c r="AW64" i="153"/>
  <c r="AV64" i="153"/>
  <c r="AU64" i="153"/>
  <c r="AT64" i="153"/>
  <c r="AS64" i="153"/>
  <c r="AR64" i="153"/>
  <c r="AQ64" i="153"/>
  <c r="AP64" i="153"/>
  <c r="AO64" i="153"/>
  <c r="AN64" i="153"/>
  <c r="AM64" i="153"/>
  <c r="AL64" i="153"/>
  <c r="AK64" i="153"/>
  <c r="AJ64" i="153"/>
  <c r="BA63" i="153"/>
  <c r="AZ63" i="153"/>
  <c r="AY63" i="153"/>
  <c r="AX63" i="153"/>
  <c r="AW63" i="153"/>
  <c r="AV63" i="153"/>
  <c r="AU63" i="153"/>
  <c r="AT63" i="153"/>
  <c r="AS63" i="153"/>
  <c r="AR63" i="153"/>
  <c r="AQ63" i="153"/>
  <c r="AP63" i="153"/>
  <c r="AO63" i="153"/>
  <c r="AN63" i="153"/>
  <c r="AM63" i="153"/>
  <c r="AL63" i="153"/>
  <c r="AK63" i="153"/>
  <c r="AJ63" i="153"/>
  <c r="BA62" i="153"/>
  <c r="AZ62" i="153"/>
  <c r="AY62" i="153"/>
  <c r="AX62" i="153"/>
  <c r="AW62" i="153"/>
  <c r="AV62" i="153"/>
  <c r="AU62" i="153"/>
  <c r="AT62" i="153"/>
  <c r="AS62" i="153"/>
  <c r="AR62" i="153"/>
  <c r="AQ62" i="153"/>
  <c r="AP62" i="153"/>
  <c r="AO62" i="153"/>
  <c r="AN62" i="153"/>
  <c r="AM62" i="153"/>
  <c r="AL62" i="153"/>
  <c r="AK62" i="153"/>
  <c r="AJ62" i="153"/>
  <c r="BA61" i="153"/>
  <c r="AZ61" i="153"/>
  <c r="AY61" i="153"/>
  <c r="AX61" i="153"/>
  <c r="AW61" i="153"/>
  <c r="AV61" i="153"/>
  <c r="AU61" i="153"/>
  <c r="AT61" i="153"/>
  <c r="AS61" i="153"/>
  <c r="AR61" i="153"/>
  <c r="AQ61" i="153"/>
  <c r="AP61" i="153"/>
  <c r="AO61" i="153"/>
  <c r="AN61" i="153"/>
  <c r="AM61" i="153"/>
  <c r="AL61" i="153"/>
  <c r="AK61" i="153"/>
  <c r="AJ61" i="153"/>
  <c r="BA60" i="153"/>
  <c r="AZ60" i="153"/>
  <c r="AY60" i="153"/>
  <c r="AX60" i="153"/>
  <c r="AW60" i="153"/>
  <c r="AV60" i="153"/>
  <c r="AU60" i="153"/>
  <c r="AT60" i="153"/>
  <c r="AS60" i="153"/>
  <c r="AR60" i="153"/>
  <c r="AQ60" i="153"/>
  <c r="AP60" i="153"/>
  <c r="AO60" i="153"/>
  <c r="AN60" i="153"/>
  <c r="AM60" i="153"/>
  <c r="AL60" i="153"/>
  <c r="AK60" i="153"/>
  <c r="AJ60" i="153"/>
  <c r="BA59" i="153"/>
  <c r="AZ59" i="153"/>
  <c r="AY59" i="153"/>
  <c r="AX59" i="153"/>
  <c r="AW59" i="153"/>
  <c r="AV59" i="153"/>
  <c r="AU59" i="153"/>
  <c r="AT59" i="153"/>
  <c r="AS59" i="153"/>
  <c r="AR59" i="153"/>
  <c r="AQ59" i="153"/>
  <c r="AP59" i="153"/>
  <c r="AO59" i="153"/>
  <c r="AN59" i="153"/>
  <c r="AM59" i="153"/>
  <c r="AL59" i="153"/>
  <c r="AK59" i="153"/>
  <c r="AJ59" i="153"/>
  <c r="BA58" i="153"/>
  <c r="AZ58" i="153"/>
  <c r="AY58" i="153"/>
  <c r="AX58" i="153"/>
  <c r="AW58" i="153"/>
  <c r="AV58" i="153"/>
  <c r="AU58" i="153"/>
  <c r="AT58" i="153"/>
  <c r="AS58" i="153"/>
  <c r="AR58" i="153"/>
  <c r="AQ58" i="153"/>
  <c r="AP58" i="153"/>
  <c r="AO58" i="153"/>
  <c r="AN58" i="153"/>
  <c r="AM58" i="153"/>
  <c r="AL58" i="153"/>
  <c r="AK58" i="153"/>
  <c r="AJ58" i="153"/>
  <c r="BA57" i="153"/>
  <c r="AZ57" i="153"/>
  <c r="AY57" i="153"/>
  <c r="AX57" i="153"/>
  <c r="AW57" i="153"/>
  <c r="AV57" i="153"/>
  <c r="AU57" i="153"/>
  <c r="AT57" i="153"/>
  <c r="AS57" i="153"/>
  <c r="AR57" i="153"/>
  <c r="AQ57" i="153"/>
  <c r="AP57" i="153"/>
  <c r="AO57" i="153"/>
  <c r="AN57" i="153"/>
  <c r="AM57" i="153"/>
  <c r="AL57" i="153"/>
  <c r="AK57" i="153"/>
  <c r="AJ57" i="153"/>
  <c r="BA56" i="153"/>
  <c r="AZ56" i="153"/>
  <c r="AY56" i="153"/>
  <c r="AX56" i="153"/>
  <c r="AW56" i="153"/>
  <c r="AV56" i="153"/>
  <c r="AU56" i="153"/>
  <c r="AT56" i="153"/>
  <c r="AS56" i="153"/>
  <c r="AR56" i="153"/>
  <c r="AQ56" i="153"/>
  <c r="AP56" i="153"/>
  <c r="AO56" i="153"/>
  <c r="AN56" i="153"/>
  <c r="AM56" i="153"/>
  <c r="AL56" i="153"/>
  <c r="AK56" i="153"/>
  <c r="AJ56" i="153"/>
  <c r="BA54" i="153"/>
  <c r="AZ54" i="153"/>
  <c r="AY54" i="153"/>
  <c r="AX54" i="153"/>
  <c r="AW54" i="153"/>
  <c r="AV54" i="153"/>
  <c r="AU54" i="153"/>
  <c r="AT54" i="153"/>
  <c r="AS54" i="153"/>
  <c r="AR54" i="153"/>
  <c r="AQ54" i="153"/>
  <c r="AP54" i="153"/>
  <c r="AO54" i="153"/>
  <c r="AN54" i="153"/>
  <c r="AM54" i="153"/>
  <c r="AL54" i="153"/>
  <c r="AK54" i="153"/>
  <c r="AJ54" i="153"/>
  <c r="BA53" i="153"/>
  <c r="AZ53" i="153"/>
  <c r="AY53" i="153"/>
  <c r="AX53" i="153"/>
  <c r="AW53" i="153"/>
  <c r="AV53" i="153"/>
  <c r="AU53" i="153"/>
  <c r="AT53" i="153"/>
  <c r="AS53" i="153"/>
  <c r="AR53" i="153"/>
  <c r="AQ53" i="153"/>
  <c r="AP53" i="153"/>
  <c r="AO53" i="153"/>
  <c r="AN53" i="153"/>
  <c r="AM53" i="153"/>
  <c r="AL53" i="153"/>
  <c r="AK53" i="153"/>
  <c r="AJ53" i="153"/>
  <c r="BA52" i="153"/>
  <c r="AZ52" i="153"/>
  <c r="AY52" i="153"/>
  <c r="AX52" i="153"/>
  <c r="AW52" i="153"/>
  <c r="AV52" i="153"/>
  <c r="AU52" i="153"/>
  <c r="AT52" i="153"/>
  <c r="AS52" i="153"/>
  <c r="AR52" i="153"/>
  <c r="AQ52" i="153"/>
  <c r="AP52" i="153"/>
  <c r="AO52" i="153"/>
  <c r="AN52" i="153"/>
  <c r="AM52" i="153"/>
  <c r="AL52" i="153"/>
  <c r="AK52" i="153"/>
  <c r="AJ52" i="153"/>
  <c r="BA51" i="153"/>
  <c r="AZ51" i="153"/>
  <c r="AY51" i="153"/>
  <c r="AX51" i="153"/>
  <c r="AW51" i="153"/>
  <c r="AV51" i="153"/>
  <c r="AU51" i="153"/>
  <c r="AT51" i="153"/>
  <c r="AS51" i="153"/>
  <c r="AR51" i="153"/>
  <c r="AQ51" i="153"/>
  <c r="AP51" i="153"/>
  <c r="AO51" i="153"/>
  <c r="AN51" i="153"/>
  <c r="AM51" i="153"/>
  <c r="AL51" i="153"/>
  <c r="AK51" i="153"/>
  <c r="AJ51" i="153"/>
  <c r="BA50" i="153"/>
  <c r="AZ50" i="153"/>
  <c r="AY50" i="153"/>
  <c r="AX50" i="153"/>
  <c r="AW50" i="153"/>
  <c r="AV50" i="153"/>
  <c r="AU50" i="153"/>
  <c r="AT50" i="153"/>
  <c r="AS50" i="153"/>
  <c r="AR50" i="153"/>
  <c r="AQ50" i="153"/>
  <c r="AP50" i="153"/>
  <c r="AO50" i="153"/>
  <c r="AN50" i="153"/>
  <c r="AM50" i="153"/>
  <c r="AL50" i="153"/>
  <c r="AK50" i="153"/>
  <c r="AJ50" i="153"/>
  <c r="BA49" i="153"/>
  <c r="AZ49" i="153"/>
  <c r="AY49" i="153"/>
  <c r="AX49" i="153"/>
  <c r="AW49" i="153"/>
  <c r="AV49" i="153"/>
  <c r="AU49" i="153"/>
  <c r="AT49" i="153"/>
  <c r="AS49" i="153"/>
  <c r="AR49" i="153"/>
  <c r="AQ49" i="153"/>
  <c r="AP49" i="153"/>
  <c r="AO49" i="153"/>
  <c r="AN49" i="153"/>
  <c r="AM49" i="153"/>
  <c r="AL49" i="153"/>
  <c r="AK49" i="153"/>
  <c r="AJ49" i="153"/>
  <c r="BA48" i="153"/>
  <c r="AZ48" i="153"/>
  <c r="AY48" i="153"/>
  <c r="AX48" i="153"/>
  <c r="AW48" i="153"/>
  <c r="AV48" i="153"/>
  <c r="AU48" i="153"/>
  <c r="AT48" i="153"/>
  <c r="AS48" i="153"/>
  <c r="AR48" i="153"/>
  <c r="AQ48" i="153"/>
  <c r="AP48" i="153"/>
  <c r="AO48" i="153"/>
  <c r="AN48" i="153"/>
  <c r="AM48" i="153"/>
  <c r="AL48" i="153"/>
  <c r="AK48" i="153"/>
  <c r="AJ48" i="153"/>
  <c r="BA47" i="153"/>
  <c r="AZ47" i="153"/>
  <c r="AY47" i="153"/>
  <c r="AX47" i="153"/>
  <c r="AW47" i="153"/>
  <c r="AV47" i="153"/>
  <c r="AU47" i="153"/>
  <c r="AT47" i="153"/>
  <c r="AS47" i="153"/>
  <c r="AR47" i="153"/>
  <c r="AQ47" i="153"/>
  <c r="AP47" i="153"/>
  <c r="AO47" i="153"/>
  <c r="AN47" i="153"/>
  <c r="AM47" i="153"/>
  <c r="AL47" i="153"/>
  <c r="AK47" i="153"/>
  <c r="AJ47" i="153"/>
  <c r="BA46" i="153"/>
  <c r="AZ46" i="153"/>
  <c r="AY46" i="153"/>
  <c r="AX46" i="153"/>
  <c r="AW46" i="153"/>
  <c r="AV46" i="153"/>
  <c r="AU46" i="153"/>
  <c r="AT46" i="153"/>
  <c r="AS46" i="153"/>
  <c r="AR46" i="153"/>
  <c r="AQ46" i="153"/>
  <c r="AP46" i="153"/>
  <c r="AO46" i="153"/>
  <c r="AN46" i="153"/>
  <c r="AM46" i="153"/>
  <c r="AL46" i="153"/>
  <c r="AK46" i="153"/>
  <c r="AJ46" i="153"/>
  <c r="BA45" i="153"/>
  <c r="AZ45" i="153"/>
  <c r="AY45" i="153"/>
  <c r="AX45" i="153"/>
  <c r="AW45" i="153"/>
  <c r="AV45" i="153"/>
  <c r="AU45" i="153"/>
  <c r="AT45" i="153"/>
  <c r="AS45" i="153"/>
  <c r="AR45" i="153"/>
  <c r="AQ45" i="153"/>
  <c r="AP45" i="153"/>
  <c r="AO45" i="153"/>
  <c r="AN45" i="153"/>
  <c r="AM45" i="153"/>
  <c r="AL45" i="153"/>
  <c r="AK45" i="153"/>
  <c r="AJ45" i="153"/>
  <c r="BA44" i="153"/>
  <c r="AZ44" i="153"/>
  <c r="AY44" i="153"/>
  <c r="AX44" i="153"/>
  <c r="AW44" i="153"/>
  <c r="AV44" i="153"/>
  <c r="AU44" i="153"/>
  <c r="AT44" i="153"/>
  <c r="AS44" i="153"/>
  <c r="AR44" i="153"/>
  <c r="AQ44" i="153"/>
  <c r="AP44" i="153"/>
  <c r="AO44" i="153"/>
  <c r="AN44" i="153"/>
  <c r="AM44" i="153"/>
  <c r="AL44" i="153"/>
  <c r="AK44" i="153"/>
  <c r="AJ44" i="153"/>
  <c r="BA43" i="153"/>
  <c r="AZ43" i="153"/>
  <c r="AY43" i="153"/>
  <c r="AX43" i="153"/>
  <c r="AW43" i="153"/>
  <c r="AV43" i="153"/>
  <c r="AU43" i="153"/>
  <c r="AT43" i="153"/>
  <c r="AS43" i="153"/>
  <c r="AR43" i="153"/>
  <c r="AQ43" i="153"/>
  <c r="AP43" i="153"/>
  <c r="AO43" i="153"/>
  <c r="AN43" i="153"/>
  <c r="AM43" i="153"/>
  <c r="AL43" i="153"/>
  <c r="AK43" i="153"/>
  <c r="AJ43" i="153"/>
  <c r="BA42" i="153"/>
  <c r="AZ42" i="153"/>
  <c r="AY42" i="153"/>
  <c r="AX42" i="153"/>
  <c r="AW42" i="153"/>
  <c r="AV42" i="153"/>
  <c r="AU42" i="153"/>
  <c r="AT42" i="153"/>
  <c r="AS42" i="153"/>
  <c r="AR42" i="153"/>
  <c r="AQ42" i="153"/>
  <c r="AP42" i="153"/>
  <c r="AO42" i="153"/>
  <c r="AN42" i="153"/>
  <c r="AM42" i="153"/>
  <c r="AL42" i="153"/>
  <c r="AK42" i="153"/>
  <c r="AJ42" i="153"/>
  <c r="BA41" i="153"/>
  <c r="AZ41" i="153"/>
  <c r="AY41" i="153"/>
  <c r="AX41" i="153"/>
  <c r="AW41" i="153"/>
  <c r="AV41" i="153"/>
  <c r="AU41" i="153"/>
  <c r="AT41" i="153"/>
  <c r="AS41" i="153"/>
  <c r="AR41" i="153"/>
  <c r="AQ41" i="153"/>
  <c r="AP41" i="153"/>
  <c r="AO41" i="153"/>
  <c r="AN41" i="153"/>
  <c r="AM41" i="153"/>
  <c r="AL41" i="153"/>
  <c r="AK41" i="153"/>
  <c r="AJ41" i="153"/>
  <c r="BA40" i="153"/>
  <c r="AZ40" i="153"/>
  <c r="AY40" i="153"/>
  <c r="AX40" i="153"/>
  <c r="AW40" i="153"/>
  <c r="AV40" i="153"/>
  <c r="AU40" i="153"/>
  <c r="AT40" i="153"/>
  <c r="AS40" i="153"/>
  <c r="AR40" i="153"/>
  <c r="AQ40" i="153"/>
  <c r="AP40" i="153"/>
  <c r="AO40" i="153"/>
  <c r="AN40" i="153"/>
  <c r="AM40" i="153"/>
  <c r="AL40" i="153"/>
  <c r="AK40" i="153"/>
  <c r="AJ40" i="153"/>
  <c r="BA39" i="153"/>
  <c r="AZ39" i="153"/>
  <c r="AY39" i="153"/>
  <c r="AX39" i="153"/>
  <c r="AW39" i="153"/>
  <c r="AV39" i="153"/>
  <c r="AU39" i="153"/>
  <c r="AT39" i="153"/>
  <c r="AS39" i="153"/>
  <c r="AR39" i="153"/>
  <c r="AQ39" i="153"/>
  <c r="AP39" i="153"/>
  <c r="AO39" i="153"/>
  <c r="AN39" i="153"/>
  <c r="AM39" i="153"/>
  <c r="AL39" i="153"/>
  <c r="AK39" i="153"/>
  <c r="AJ39" i="153"/>
  <c r="BA38" i="153"/>
  <c r="AZ38" i="153"/>
  <c r="AY38" i="153"/>
  <c r="AX38" i="153"/>
  <c r="AW38" i="153"/>
  <c r="AV38" i="153"/>
  <c r="AU38" i="153"/>
  <c r="AT38" i="153"/>
  <c r="AS38" i="153"/>
  <c r="AR38" i="153"/>
  <c r="AQ38" i="153"/>
  <c r="AP38" i="153"/>
  <c r="AO38" i="153"/>
  <c r="AN38" i="153"/>
  <c r="AM38" i="153"/>
  <c r="AL38" i="153"/>
  <c r="AK38" i="153"/>
  <c r="AJ38" i="153"/>
  <c r="BA37" i="153"/>
  <c r="AZ37" i="153"/>
  <c r="AY37" i="153"/>
  <c r="AX37" i="153"/>
  <c r="AW37" i="153"/>
  <c r="AV37" i="153"/>
  <c r="AU37" i="153"/>
  <c r="AT37" i="153"/>
  <c r="AS37" i="153"/>
  <c r="AR37" i="153"/>
  <c r="AQ37" i="153"/>
  <c r="AP37" i="153"/>
  <c r="AO37" i="153"/>
  <c r="AN37" i="153"/>
  <c r="AM37" i="153"/>
  <c r="AL37" i="153"/>
  <c r="AK37" i="153"/>
  <c r="AJ37" i="153"/>
  <c r="BA36" i="153"/>
  <c r="AZ36" i="153"/>
  <c r="AY36" i="153"/>
  <c r="AX36" i="153"/>
  <c r="AW36" i="153"/>
  <c r="AV36" i="153"/>
  <c r="AU36" i="153"/>
  <c r="AT36" i="153"/>
  <c r="AS36" i="153"/>
  <c r="AR36" i="153"/>
  <c r="AQ36" i="153"/>
  <c r="AP36" i="153"/>
  <c r="AO36" i="153"/>
  <c r="AN36" i="153"/>
  <c r="AM36" i="153"/>
  <c r="AL36" i="153"/>
  <c r="AK36" i="153"/>
  <c r="AJ36" i="153"/>
  <c r="BA35" i="153"/>
  <c r="AZ35" i="153"/>
  <c r="AY35" i="153"/>
  <c r="AX35" i="153"/>
  <c r="AW35" i="153"/>
  <c r="AV35" i="153"/>
  <c r="AU35" i="153"/>
  <c r="AT35" i="153"/>
  <c r="AS35" i="153"/>
  <c r="AR35" i="153"/>
  <c r="AQ35" i="153"/>
  <c r="AP35" i="153"/>
  <c r="AO35" i="153"/>
  <c r="AN35" i="153"/>
  <c r="AM35" i="153"/>
  <c r="AL35" i="153"/>
  <c r="AK35" i="153"/>
  <c r="AJ35" i="153"/>
  <c r="BA34" i="153"/>
  <c r="AZ34" i="153"/>
  <c r="AY34" i="153"/>
  <c r="AX34" i="153"/>
  <c r="AW34" i="153"/>
  <c r="AV34" i="153"/>
  <c r="AU34" i="153"/>
  <c r="AT34" i="153"/>
  <c r="AS34" i="153"/>
  <c r="AR34" i="153"/>
  <c r="AQ34" i="153"/>
  <c r="AP34" i="153"/>
  <c r="AO34" i="153"/>
  <c r="AN34" i="153"/>
  <c r="AM34" i="153"/>
  <c r="AL34" i="153"/>
  <c r="AK34" i="153"/>
  <c r="AJ34" i="153"/>
  <c r="BA32" i="153"/>
  <c r="AZ32" i="153"/>
  <c r="AY32" i="153"/>
  <c r="AX32" i="153"/>
  <c r="AW32" i="153"/>
  <c r="AV32" i="153"/>
  <c r="AU32" i="153"/>
  <c r="AT32" i="153"/>
  <c r="AS32" i="153"/>
  <c r="AR32" i="153"/>
  <c r="AQ32" i="153"/>
  <c r="AP32" i="153"/>
  <c r="AO32" i="153"/>
  <c r="AN32" i="153"/>
  <c r="AM32" i="153"/>
  <c r="AL32" i="153"/>
  <c r="AK32" i="153"/>
  <c r="AJ32" i="153"/>
  <c r="BA31" i="153"/>
  <c r="AZ31" i="153"/>
  <c r="AY31" i="153"/>
  <c r="AX31" i="153"/>
  <c r="AW31" i="153"/>
  <c r="AV31" i="153"/>
  <c r="AU31" i="153"/>
  <c r="AT31" i="153"/>
  <c r="AS31" i="153"/>
  <c r="AR31" i="153"/>
  <c r="AQ31" i="153"/>
  <c r="AP31" i="153"/>
  <c r="AO31" i="153"/>
  <c r="AN31" i="153"/>
  <c r="AM31" i="153"/>
  <c r="AL31" i="153"/>
  <c r="AK31" i="153"/>
  <c r="AJ31" i="153"/>
  <c r="BA30" i="153"/>
  <c r="AZ30" i="153"/>
  <c r="AY30" i="153"/>
  <c r="AX30" i="153"/>
  <c r="AW30" i="153"/>
  <c r="AV30" i="153"/>
  <c r="AU30" i="153"/>
  <c r="AT30" i="153"/>
  <c r="AS30" i="153"/>
  <c r="AR30" i="153"/>
  <c r="AQ30" i="153"/>
  <c r="AP30" i="153"/>
  <c r="AO30" i="153"/>
  <c r="AN30" i="153"/>
  <c r="AM30" i="153"/>
  <c r="AL30" i="153"/>
  <c r="AK30" i="153"/>
  <c r="AJ30" i="153"/>
  <c r="BA29" i="153"/>
  <c r="AZ29" i="153"/>
  <c r="AY29" i="153"/>
  <c r="AX29" i="153"/>
  <c r="AW29" i="153"/>
  <c r="AV29" i="153"/>
  <c r="AU29" i="153"/>
  <c r="AT29" i="153"/>
  <c r="AS29" i="153"/>
  <c r="AR29" i="153"/>
  <c r="AQ29" i="153"/>
  <c r="AP29" i="153"/>
  <c r="AO29" i="153"/>
  <c r="AN29" i="153"/>
  <c r="AM29" i="153"/>
  <c r="AL29" i="153"/>
  <c r="AK29" i="153"/>
  <c r="AJ29" i="153"/>
  <c r="BA28" i="153"/>
  <c r="AZ28" i="153"/>
  <c r="AY28" i="153"/>
  <c r="AX28" i="153"/>
  <c r="AW28" i="153"/>
  <c r="AV28" i="153"/>
  <c r="AU28" i="153"/>
  <c r="AT28" i="153"/>
  <c r="AS28" i="153"/>
  <c r="AR28" i="153"/>
  <c r="AQ28" i="153"/>
  <c r="AP28" i="153"/>
  <c r="AO28" i="153"/>
  <c r="AN28" i="153"/>
  <c r="AM28" i="153"/>
  <c r="AL28" i="153"/>
  <c r="AK28" i="153"/>
  <c r="AJ28" i="153"/>
  <c r="BA27" i="153"/>
  <c r="AZ27" i="153"/>
  <c r="AY27" i="153"/>
  <c r="AX27" i="153"/>
  <c r="AW27" i="153"/>
  <c r="AV27" i="153"/>
  <c r="AU27" i="153"/>
  <c r="AT27" i="153"/>
  <c r="AS27" i="153"/>
  <c r="AR27" i="153"/>
  <c r="AQ27" i="153"/>
  <c r="AP27" i="153"/>
  <c r="AO27" i="153"/>
  <c r="AN27" i="153"/>
  <c r="AM27" i="153"/>
  <c r="AL27" i="153"/>
  <c r="AK27" i="153"/>
  <c r="AJ27" i="153"/>
  <c r="BA26" i="153"/>
  <c r="AZ26" i="153"/>
  <c r="AY26" i="153"/>
  <c r="AX26" i="153"/>
  <c r="AW26" i="153"/>
  <c r="AV26" i="153"/>
  <c r="AU26" i="153"/>
  <c r="AT26" i="153"/>
  <c r="AS26" i="153"/>
  <c r="AR26" i="153"/>
  <c r="AQ26" i="153"/>
  <c r="AP26" i="153"/>
  <c r="AO26" i="153"/>
  <c r="AN26" i="153"/>
  <c r="AM26" i="153"/>
  <c r="AL26" i="153"/>
  <c r="AK26" i="153"/>
  <c r="AJ26" i="153"/>
  <c r="BA25" i="153"/>
  <c r="AZ25" i="153"/>
  <c r="AY25" i="153"/>
  <c r="AX25" i="153"/>
  <c r="AW25" i="153"/>
  <c r="AV25" i="153"/>
  <c r="AU25" i="153"/>
  <c r="AT25" i="153"/>
  <c r="AS25" i="153"/>
  <c r="AR25" i="153"/>
  <c r="AQ25" i="153"/>
  <c r="AP25" i="153"/>
  <c r="AO25" i="153"/>
  <c r="AN25" i="153"/>
  <c r="AM25" i="153"/>
  <c r="AL25" i="153"/>
  <c r="AK25" i="153"/>
  <c r="AJ25" i="153"/>
  <c r="BA24" i="153"/>
  <c r="AZ24" i="153"/>
  <c r="AY24" i="153"/>
  <c r="AX24" i="153"/>
  <c r="AW24" i="153"/>
  <c r="AV24" i="153"/>
  <c r="AU24" i="153"/>
  <c r="AT24" i="153"/>
  <c r="AS24" i="153"/>
  <c r="AR24" i="153"/>
  <c r="AQ24" i="153"/>
  <c r="AP24" i="153"/>
  <c r="AO24" i="153"/>
  <c r="AN24" i="153"/>
  <c r="AM24" i="153"/>
  <c r="AL24" i="153"/>
  <c r="AK24" i="153"/>
  <c r="AJ24" i="153"/>
  <c r="BA23" i="153"/>
  <c r="AZ23" i="153"/>
  <c r="AY23" i="153"/>
  <c r="AX23" i="153"/>
  <c r="AW23" i="153"/>
  <c r="AV23" i="153"/>
  <c r="AU23" i="153"/>
  <c r="AT23" i="153"/>
  <c r="AS23" i="153"/>
  <c r="AR23" i="153"/>
  <c r="AQ23" i="153"/>
  <c r="AP23" i="153"/>
  <c r="AO23" i="153"/>
  <c r="AN23" i="153"/>
  <c r="AM23" i="153"/>
  <c r="AL23" i="153"/>
  <c r="AK23" i="153"/>
  <c r="AJ23" i="153"/>
  <c r="BA22" i="153"/>
  <c r="AZ22" i="153"/>
  <c r="AY22" i="153"/>
  <c r="AX22" i="153"/>
  <c r="AW22" i="153"/>
  <c r="AV22" i="153"/>
  <c r="AU22" i="153"/>
  <c r="AT22" i="153"/>
  <c r="AS22" i="153"/>
  <c r="AR22" i="153"/>
  <c r="AQ22" i="153"/>
  <c r="AP22" i="153"/>
  <c r="AO22" i="153"/>
  <c r="AN22" i="153"/>
  <c r="AM22" i="153"/>
  <c r="AL22" i="153"/>
  <c r="AK22" i="153"/>
  <c r="AJ22" i="153"/>
  <c r="BA21" i="153"/>
  <c r="AZ21" i="153"/>
  <c r="AY21" i="153"/>
  <c r="AX21" i="153"/>
  <c r="AW21" i="153"/>
  <c r="AV21" i="153"/>
  <c r="AU21" i="153"/>
  <c r="AT21" i="153"/>
  <c r="AS21" i="153"/>
  <c r="AR21" i="153"/>
  <c r="AQ21" i="153"/>
  <c r="AP21" i="153"/>
  <c r="AO21" i="153"/>
  <c r="AN21" i="153"/>
  <c r="AM21" i="153"/>
  <c r="AL21" i="153"/>
  <c r="AK21" i="153"/>
  <c r="AJ21" i="153"/>
  <c r="BA20" i="153"/>
  <c r="AZ20" i="153"/>
  <c r="AY20" i="153"/>
  <c r="AX20" i="153"/>
  <c r="AW20" i="153"/>
  <c r="AV20" i="153"/>
  <c r="AU20" i="153"/>
  <c r="AT20" i="153"/>
  <c r="AS20" i="153"/>
  <c r="AR20" i="153"/>
  <c r="AQ20" i="153"/>
  <c r="AP20" i="153"/>
  <c r="AO20" i="153"/>
  <c r="AN20" i="153"/>
  <c r="AM20" i="153"/>
  <c r="AL20" i="153"/>
  <c r="AK20" i="153"/>
  <c r="AJ20" i="153"/>
  <c r="BA19" i="153"/>
  <c r="AZ19" i="153"/>
  <c r="AY19" i="153"/>
  <c r="AX19" i="153"/>
  <c r="AW19" i="153"/>
  <c r="AV19" i="153"/>
  <c r="AU19" i="153"/>
  <c r="AT19" i="153"/>
  <c r="AS19" i="153"/>
  <c r="AR19" i="153"/>
  <c r="AQ19" i="153"/>
  <c r="AP19" i="153"/>
  <c r="AO19" i="153"/>
  <c r="AN19" i="153"/>
  <c r="AM19" i="153"/>
  <c r="AL19" i="153"/>
  <c r="AK19" i="153"/>
  <c r="AJ19" i="153"/>
  <c r="BA18" i="153"/>
  <c r="AZ18" i="153"/>
  <c r="AY18" i="153"/>
  <c r="AX18" i="153"/>
  <c r="AW18" i="153"/>
  <c r="AV18" i="153"/>
  <c r="AU18" i="153"/>
  <c r="AT18" i="153"/>
  <c r="AS18" i="153"/>
  <c r="AR18" i="153"/>
  <c r="AQ18" i="153"/>
  <c r="AP18" i="153"/>
  <c r="AO18" i="153"/>
  <c r="AN18" i="153"/>
  <c r="AM18" i="153"/>
  <c r="AL18" i="153"/>
  <c r="AK18" i="153"/>
  <c r="AJ18" i="153"/>
  <c r="BA17" i="153"/>
  <c r="AZ17" i="153"/>
  <c r="AY17" i="153"/>
  <c r="AX17" i="153"/>
  <c r="AW17" i="153"/>
  <c r="AV17" i="153"/>
  <c r="AU17" i="153"/>
  <c r="AT17" i="153"/>
  <c r="AS17" i="153"/>
  <c r="AR17" i="153"/>
  <c r="AQ17" i="153"/>
  <c r="AP17" i="153"/>
  <c r="AO17" i="153"/>
  <c r="AN17" i="153"/>
  <c r="AM17" i="153"/>
  <c r="AL17" i="153"/>
  <c r="AK17" i="153"/>
  <c r="AJ17" i="153"/>
  <c r="BA16" i="153"/>
  <c r="AZ16" i="153"/>
  <c r="AY16" i="153"/>
  <c r="AX16" i="153"/>
  <c r="AW16" i="153"/>
  <c r="AV16" i="153"/>
  <c r="AU16" i="153"/>
  <c r="AT16" i="153"/>
  <c r="AS16" i="153"/>
  <c r="AR16" i="153"/>
  <c r="AQ16" i="153"/>
  <c r="AP16" i="153"/>
  <c r="AO16" i="153"/>
  <c r="AN16" i="153"/>
  <c r="AM16" i="153"/>
  <c r="AL16" i="153"/>
  <c r="AK16" i="153"/>
  <c r="AJ16" i="153"/>
  <c r="BA15" i="153"/>
  <c r="AZ15" i="153"/>
  <c r="AY15" i="153"/>
  <c r="AX15" i="153"/>
  <c r="AW15" i="153"/>
  <c r="AV15" i="153"/>
  <c r="AU15" i="153"/>
  <c r="AT15" i="153"/>
  <c r="AS15" i="153"/>
  <c r="AR15" i="153"/>
  <c r="AQ15" i="153"/>
  <c r="AP15" i="153"/>
  <c r="AO15" i="153"/>
  <c r="AN15" i="153"/>
  <c r="AM15" i="153"/>
  <c r="AL15" i="153"/>
  <c r="AK15" i="153"/>
  <c r="AJ15" i="153"/>
  <c r="BA14" i="153"/>
  <c r="AZ14" i="153"/>
  <c r="AY14" i="153"/>
  <c r="AX14" i="153"/>
  <c r="AW14" i="153"/>
  <c r="AV14" i="153"/>
  <c r="AU14" i="153"/>
  <c r="AT14" i="153"/>
  <c r="AS14" i="153"/>
  <c r="AR14" i="153"/>
  <c r="AQ14" i="153"/>
  <c r="AP14" i="153"/>
  <c r="AO14" i="153"/>
  <c r="AN14" i="153"/>
  <c r="AM14" i="153"/>
  <c r="AL14" i="153"/>
  <c r="AK14" i="153"/>
  <c r="AJ14" i="153"/>
  <c r="CG13" i="153"/>
  <c r="CF13" i="153"/>
  <c r="CE13" i="153"/>
  <c r="CD13" i="153"/>
  <c r="CC13" i="153"/>
  <c r="CB13" i="153"/>
  <c r="CA13" i="153"/>
  <c r="BW13" i="153"/>
  <c r="BX13" i="153" s="1"/>
  <c r="BU13" i="153"/>
  <c r="BT13" i="153"/>
  <c r="BS13" i="153"/>
  <c r="BQ13" i="153"/>
  <c r="BP13" i="153"/>
  <c r="BO13" i="153"/>
  <c r="BN13" i="153"/>
  <c r="BM13" i="153"/>
  <c r="BL13" i="153"/>
  <c r="BH13" i="153"/>
  <c r="BA13" i="153"/>
  <c r="AZ13" i="153"/>
  <c r="AY13" i="153"/>
  <c r="AX13" i="153"/>
  <c r="AW13" i="153"/>
  <c r="AV13" i="153"/>
  <c r="AU13" i="153"/>
  <c r="AT13" i="153"/>
  <c r="AS13" i="153"/>
  <c r="AR13" i="153"/>
  <c r="AQ13" i="153"/>
  <c r="AP13" i="153"/>
  <c r="AO13" i="153"/>
  <c r="AN13" i="153"/>
  <c r="AM13" i="153"/>
  <c r="AL13" i="153"/>
  <c r="AK13" i="153"/>
  <c r="AJ13" i="153"/>
  <c r="BB9" i="153"/>
  <c r="BB11" i="153" s="1"/>
  <c r="AH8" i="153"/>
  <c r="AG8" i="153"/>
  <c r="AF8" i="153"/>
  <c r="AE8" i="153"/>
  <c r="AD8" i="153"/>
  <c r="AC8" i="153"/>
  <c r="AB8" i="153"/>
  <c r="AA8" i="153"/>
  <c r="Z8" i="153"/>
  <c r="Y8" i="153"/>
  <c r="X8" i="153"/>
  <c r="W8" i="153"/>
  <c r="V8" i="153"/>
  <c r="U8" i="153"/>
  <c r="T8" i="153"/>
  <c r="S8" i="153"/>
  <c r="R8" i="153"/>
  <c r="Q8" i="153"/>
  <c r="P8" i="153"/>
  <c r="O8" i="153"/>
  <c r="N8" i="153"/>
  <c r="M8" i="153"/>
  <c r="L8" i="153"/>
  <c r="K8" i="153"/>
  <c r="J8" i="153"/>
  <c r="I8" i="153"/>
  <c r="H8" i="153"/>
  <c r="G8" i="153"/>
  <c r="F8" i="153"/>
  <c r="E8" i="153"/>
  <c r="D8" i="153"/>
  <c r="AH7" i="153"/>
  <c r="AG7" i="153"/>
  <c r="AF7" i="153"/>
  <c r="AE7" i="153"/>
  <c r="AD7" i="153"/>
  <c r="AC7" i="153"/>
  <c r="AB7" i="153"/>
  <c r="AA7" i="153"/>
  <c r="Z7" i="153"/>
  <c r="Y7" i="153"/>
  <c r="X7" i="153"/>
  <c r="W7" i="153"/>
  <c r="V7" i="153"/>
  <c r="U7" i="153"/>
  <c r="T7" i="153"/>
  <c r="S7" i="153"/>
  <c r="R7" i="153"/>
  <c r="Q7" i="153"/>
  <c r="P7" i="153"/>
  <c r="O7" i="153"/>
  <c r="N7" i="153"/>
  <c r="M7" i="153"/>
  <c r="L7" i="153"/>
  <c r="K7" i="153"/>
  <c r="J7" i="153"/>
  <c r="I7" i="153"/>
  <c r="H7" i="153"/>
  <c r="G7" i="153"/>
  <c r="F7" i="153"/>
  <c r="E7" i="153"/>
  <c r="D7" i="153"/>
  <c r="BC6" i="153"/>
  <c r="AH6" i="153"/>
  <c r="AG6" i="153"/>
  <c r="AF6" i="153"/>
  <c r="AE6" i="153"/>
  <c r="AD6" i="153"/>
  <c r="AC6" i="153"/>
  <c r="AB6" i="153"/>
  <c r="AA6" i="153"/>
  <c r="Z6" i="153"/>
  <c r="Y6" i="153"/>
  <c r="X6" i="153"/>
  <c r="W6" i="153"/>
  <c r="V6" i="153"/>
  <c r="U6" i="153"/>
  <c r="T6" i="153"/>
  <c r="S6" i="153"/>
  <c r="R6" i="153"/>
  <c r="Q6" i="153"/>
  <c r="P6" i="153"/>
  <c r="O6" i="153"/>
  <c r="N6" i="153"/>
  <c r="M6" i="153"/>
  <c r="L6" i="153"/>
  <c r="K6" i="153"/>
  <c r="J6" i="153"/>
  <c r="I6" i="153"/>
  <c r="H6" i="153"/>
  <c r="G6" i="153"/>
  <c r="F6" i="153"/>
  <c r="E6" i="153"/>
  <c r="D6" i="153"/>
  <c r="AH4" i="153"/>
  <c r="AG4" i="153"/>
  <c r="AF4" i="153"/>
  <c r="AE4" i="153"/>
  <c r="AD4" i="153"/>
  <c r="AC4" i="153"/>
  <c r="AB4" i="153"/>
  <c r="AA4" i="153"/>
  <c r="Z4" i="153"/>
  <c r="Y4" i="153"/>
  <c r="X4" i="153"/>
  <c r="W4" i="153"/>
  <c r="V4" i="153"/>
  <c r="U4" i="153"/>
  <c r="T4" i="153"/>
  <c r="S4" i="153"/>
  <c r="R4" i="153"/>
  <c r="Q4" i="153"/>
  <c r="P4" i="153"/>
  <c r="O4" i="153"/>
  <c r="N4" i="153"/>
  <c r="M4" i="153"/>
  <c r="L4" i="153"/>
  <c r="K4" i="153"/>
  <c r="J4" i="153"/>
  <c r="I4" i="153"/>
  <c r="H4" i="153"/>
  <c r="G4" i="153"/>
  <c r="F4" i="153"/>
  <c r="E4" i="153"/>
  <c r="D4" i="153"/>
  <c r="AH3" i="153"/>
  <c r="AG3" i="153"/>
  <c r="AF3" i="153"/>
  <c r="AE3" i="153"/>
  <c r="AD3" i="153"/>
  <c r="AC3" i="153"/>
  <c r="AB3" i="153"/>
  <c r="AA3" i="153"/>
  <c r="Z3" i="153"/>
  <c r="Y3" i="153"/>
  <c r="X3" i="153"/>
  <c r="W3" i="153"/>
  <c r="V3" i="153"/>
  <c r="U3" i="153"/>
  <c r="T3" i="153"/>
  <c r="S3" i="153"/>
  <c r="R3" i="153"/>
  <c r="Q3" i="153"/>
  <c r="P3" i="153"/>
  <c r="O3" i="153"/>
  <c r="N3" i="153"/>
  <c r="M3" i="153"/>
  <c r="L3" i="153"/>
  <c r="K3" i="153"/>
  <c r="J3" i="153"/>
  <c r="I3" i="153"/>
  <c r="H3" i="153"/>
  <c r="G3" i="153"/>
  <c r="F3" i="153"/>
  <c r="E3" i="153"/>
  <c r="D3" i="153"/>
  <c r="BC2" i="153"/>
  <c r="AH2" i="153"/>
  <c r="AG2" i="153"/>
  <c r="AF2" i="153"/>
  <c r="AF5" i="153" s="1"/>
  <c r="AE2" i="153"/>
  <c r="AD2" i="153"/>
  <c r="AC2" i="153"/>
  <c r="AB2" i="153"/>
  <c r="AA2" i="153"/>
  <c r="Z2" i="153"/>
  <c r="Y2" i="153"/>
  <c r="X2" i="153"/>
  <c r="W2" i="153"/>
  <c r="V2" i="153"/>
  <c r="U2" i="153"/>
  <c r="T2" i="153"/>
  <c r="T5" i="153" s="1"/>
  <c r="S2" i="153"/>
  <c r="R2" i="153"/>
  <c r="Q2" i="153"/>
  <c r="P2" i="153"/>
  <c r="O2" i="153"/>
  <c r="N2" i="153"/>
  <c r="M2" i="153"/>
  <c r="L2" i="153"/>
  <c r="K2" i="153"/>
  <c r="J2" i="153"/>
  <c r="I2" i="153"/>
  <c r="H2" i="153"/>
  <c r="G2" i="153"/>
  <c r="F2" i="153"/>
  <c r="E2" i="153"/>
  <c r="D2" i="153"/>
  <c r="O9" i="153" l="1"/>
  <c r="BY66" i="153"/>
  <c r="BZ66" i="153" s="1"/>
  <c r="BI71" i="153"/>
  <c r="G9" i="153"/>
  <c r="CH70" i="153"/>
  <c r="U5" i="153"/>
  <c r="AG5" i="153"/>
  <c r="AA5" i="153"/>
  <c r="BY58" i="153"/>
  <c r="BR58" i="153"/>
  <c r="BY72" i="153"/>
  <c r="BZ72" i="153" s="1"/>
  <c r="BI66" i="153"/>
  <c r="BJ66" i="153" s="1"/>
  <c r="Y9" i="153"/>
  <c r="BY96" i="153"/>
  <c r="BY57" i="153"/>
  <c r="AB5" i="153"/>
  <c r="BR89" i="153"/>
  <c r="BY49" i="153"/>
  <c r="BZ49" i="153" s="1"/>
  <c r="BR46" i="153"/>
  <c r="BR71" i="153"/>
  <c r="BY53" i="153"/>
  <c r="BY88" i="153"/>
  <c r="BZ88" i="153" s="1"/>
  <c r="BI68" i="153"/>
  <c r="BJ68" i="153" s="1"/>
  <c r="BY63" i="153"/>
  <c r="BZ63" i="153" s="1"/>
  <c r="BR16" i="153"/>
  <c r="O5" i="153"/>
  <c r="BP97" i="153"/>
  <c r="BY70" i="153"/>
  <c r="N5" i="153"/>
  <c r="R5" i="153"/>
  <c r="D9" i="153"/>
  <c r="P9" i="153"/>
  <c r="BY61" i="153"/>
  <c r="BJ29" i="153"/>
  <c r="BR75" i="153"/>
  <c r="BI67" i="153"/>
  <c r="BJ67" i="153" s="1"/>
  <c r="BR47" i="153"/>
  <c r="BI27" i="153"/>
  <c r="BJ27" i="153" s="1"/>
  <c r="BY80" i="153"/>
  <c r="BZ80" i="153" s="1"/>
  <c r="BY76" i="153"/>
  <c r="BZ76" i="153" s="1"/>
  <c r="BR81" i="153"/>
  <c r="BY59" i="153"/>
  <c r="BV44" i="153"/>
  <c r="BY84" i="153"/>
  <c r="BZ84" i="153" s="1"/>
  <c r="N9" i="153"/>
  <c r="BY92" i="153"/>
  <c r="BZ92" i="153" s="1"/>
  <c r="BI70" i="153"/>
  <c r="BJ70" i="153" s="1"/>
  <c r="BI55" i="153"/>
  <c r="BJ55" i="153" s="1"/>
  <c r="BI21" i="153"/>
  <c r="M5" i="153"/>
  <c r="BC11" i="153"/>
  <c r="BD96" i="153"/>
  <c r="BV95" i="153"/>
  <c r="BD88" i="153"/>
  <c r="BV87" i="153"/>
  <c r="BD80" i="153"/>
  <c r="BV79" i="153"/>
  <c r="BV70" i="153"/>
  <c r="BR69" i="153"/>
  <c r="BY62" i="153"/>
  <c r="BZ62" i="153" s="1"/>
  <c r="BV49" i="153"/>
  <c r="BI15" i="153"/>
  <c r="BJ15" i="153" s="1"/>
  <c r="BR91" i="153"/>
  <c r="BR83" i="153"/>
  <c r="CH26" i="153"/>
  <c r="BD68" i="153"/>
  <c r="BD77" i="153"/>
  <c r="BD79" i="153"/>
  <c r="BD81" i="153"/>
  <c r="BD83" i="153"/>
  <c r="BD85" i="153"/>
  <c r="BD87" i="153"/>
  <c r="BD89" i="153"/>
  <c r="BD91" i="153"/>
  <c r="BD93" i="153"/>
  <c r="BD95" i="153"/>
  <c r="BV71" i="153"/>
  <c r="BV59" i="153"/>
  <c r="BV35" i="153"/>
  <c r="CH34" i="153"/>
  <c r="BV17" i="153"/>
  <c r="D5" i="153"/>
  <c r="P5" i="153"/>
  <c r="BR73" i="153"/>
  <c r="BV68" i="153"/>
  <c r="BV62" i="153"/>
  <c r="BR14" i="153"/>
  <c r="BT97" i="153"/>
  <c r="BY64" i="153"/>
  <c r="BZ64" i="153" s="1"/>
  <c r="BR64" i="153"/>
  <c r="BR19" i="153"/>
  <c r="H9" i="153"/>
  <c r="BD92" i="153"/>
  <c r="BV91" i="153"/>
  <c r="BD84" i="153"/>
  <c r="BV83" i="153"/>
  <c r="BV75" i="153"/>
  <c r="BY74" i="153"/>
  <c r="I9" i="153"/>
  <c r="H5" i="153"/>
  <c r="BR95" i="153"/>
  <c r="BR87" i="153"/>
  <c r="BR85" i="153"/>
  <c r="BR79" i="153"/>
  <c r="BR77" i="153"/>
  <c r="BR52" i="153"/>
  <c r="BR25" i="153"/>
  <c r="I5" i="153"/>
  <c r="BD67" i="153"/>
  <c r="BD69" i="153"/>
  <c r="BD71" i="153"/>
  <c r="BD73" i="153"/>
  <c r="BD75" i="153"/>
  <c r="BR68" i="153"/>
  <c r="BV29" i="153"/>
  <c r="BR28" i="153"/>
  <c r="BI19" i="153"/>
  <c r="BJ19" i="153" s="1"/>
  <c r="CC97" i="153"/>
  <c r="M9" i="153"/>
  <c r="BV73" i="153"/>
  <c r="BI59" i="153"/>
  <c r="BR43" i="153"/>
  <c r="BV39" i="153"/>
  <c r="CH38" i="153"/>
  <c r="CH23" i="153"/>
  <c r="CH20" i="153"/>
  <c r="BI17" i="153"/>
  <c r="BJ17" i="153" s="1"/>
  <c r="BI25" i="153"/>
  <c r="BJ25" i="153" s="1"/>
  <c r="BY90" i="153"/>
  <c r="BZ90" i="153" s="1"/>
  <c r="BY82" i="153"/>
  <c r="BZ82" i="153" s="1"/>
  <c r="BY94" i="153"/>
  <c r="BZ94" i="153" s="1"/>
  <c r="BY86" i="153"/>
  <c r="BZ86" i="153" s="1"/>
  <c r="BY78" i="153"/>
  <c r="BZ78" i="153" s="1"/>
  <c r="BD66" i="153"/>
  <c r="BM97" i="153"/>
  <c r="BD45" i="153"/>
  <c r="BD40" i="153"/>
  <c r="BD30" i="153"/>
  <c r="BD24" i="153"/>
  <c r="BD21" i="153"/>
  <c r="BD18" i="153"/>
  <c r="BZ96" i="153"/>
  <c r="CG97" i="153"/>
  <c r="CH43" i="153"/>
  <c r="BD35" i="153"/>
  <c r="CH33" i="153"/>
  <c r="BV26" i="153"/>
  <c r="CH25" i="153"/>
  <c r="BV23" i="153"/>
  <c r="CH16" i="153"/>
  <c r="CL16" i="153" s="1"/>
  <c r="BB41" i="153"/>
  <c r="BU97" i="153"/>
  <c r="BR56" i="153"/>
  <c r="BY55" i="153"/>
  <c r="BD53" i="153"/>
  <c r="BV52" i="153"/>
  <c r="CH51" i="153"/>
  <c r="BD48" i="153"/>
  <c r="BV47" i="153"/>
  <c r="CH46" i="153"/>
  <c r="BD38" i="153"/>
  <c r="BR31" i="153"/>
  <c r="CH28" i="153"/>
  <c r="BR22" i="153"/>
  <c r="CH19" i="153"/>
  <c r="CH94" i="153"/>
  <c r="BR94" i="153"/>
  <c r="CH90" i="153"/>
  <c r="BR90" i="153"/>
  <c r="CH86" i="153"/>
  <c r="BR86" i="153"/>
  <c r="BV80" i="153"/>
  <c r="CH78" i="153"/>
  <c r="BR78" i="153"/>
  <c r="CL78" i="153" s="1"/>
  <c r="BV76" i="153"/>
  <c r="CH74" i="153"/>
  <c r="BR74" i="153"/>
  <c r="BV72" i="153"/>
  <c r="BD64" i="153"/>
  <c r="BD61" i="153"/>
  <c r="BD58" i="153"/>
  <c r="BO97" i="153"/>
  <c r="BI53" i="153"/>
  <c r="BJ53" i="153" s="1"/>
  <c r="BD43" i="153"/>
  <c r="BV37" i="153"/>
  <c r="BV32" i="153"/>
  <c r="CH31" i="153"/>
  <c r="BD25" i="153"/>
  <c r="CH22" i="153"/>
  <c r="BD16" i="153"/>
  <c r="BV15" i="153"/>
  <c r="Z9" i="153"/>
  <c r="BB25" i="153"/>
  <c r="BB40" i="153"/>
  <c r="CB97" i="153"/>
  <c r="BV63" i="153"/>
  <c r="BR62" i="153"/>
  <c r="BR59" i="153"/>
  <c r="BR54" i="153"/>
  <c r="BD51" i="153"/>
  <c r="BV50" i="153"/>
  <c r="CH49" i="153"/>
  <c r="BD46" i="153"/>
  <c r="BR44" i="153"/>
  <c r="BR39" i="153"/>
  <c r="BD28" i="153"/>
  <c r="BV27" i="153"/>
  <c r="BD19" i="153"/>
  <c r="CH14" i="153"/>
  <c r="Y5" i="153"/>
  <c r="AA9" i="153"/>
  <c r="BB69" i="153"/>
  <c r="BB80" i="153"/>
  <c r="BV96" i="153"/>
  <c r="CH95" i="153"/>
  <c r="BV92" i="153"/>
  <c r="CH91" i="153"/>
  <c r="CL91" i="153" s="1"/>
  <c r="BV88" i="153"/>
  <c r="CH87" i="153"/>
  <c r="BV84" i="153"/>
  <c r="CH83" i="153"/>
  <c r="CL83" i="153" s="1"/>
  <c r="CH79" i="153"/>
  <c r="CH75" i="153"/>
  <c r="CH71" i="153"/>
  <c r="BR70" i="153"/>
  <c r="CL70" i="153" s="1"/>
  <c r="BR65" i="153"/>
  <c r="BD56" i="153"/>
  <c r="BV55" i="153"/>
  <c r="BV45" i="153"/>
  <c r="BD41" i="153"/>
  <c r="BV40" i="153"/>
  <c r="CH39" i="153"/>
  <c r="BD36" i="153"/>
  <c r="BR34" i="153"/>
  <c r="BD31" i="153"/>
  <c r="CH29" i="153"/>
  <c r="BR26" i="153"/>
  <c r="BV24" i="153"/>
  <c r="BR23" i="153"/>
  <c r="BD22" i="153"/>
  <c r="BV21" i="153"/>
  <c r="BR20" i="153"/>
  <c r="Z5" i="153"/>
  <c r="AD5" i="153"/>
  <c r="AB9" i="153"/>
  <c r="BB24" i="153"/>
  <c r="BD94" i="153"/>
  <c r="BV93" i="153"/>
  <c r="BD90" i="153"/>
  <c r="BV89" i="153"/>
  <c r="BD86" i="153"/>
  <c r="BV85" i="153"/>
  <c r="BD82" i="153"/>
  <c r="BV81" i="153"/>
  <c r="BD78" i="153"/>
  <c r="BV77" i="153"/>
  <c r="BD74" i="153"/>
  <c r="BY51" i="153"/>
  <c r="BZ51" i="153" s="1"/>
  <c r="BD14" i="153"/>
  <c r="BD72" i="153"/>
  <c r="BR13" i="153"/>
  <c r="BB71" i="153"/>
  <c r="BB82" i="153"/>
  <c r="BZ74" i="153"/>
  <c r="CH66" i="153"/>
  <c r="BD62" i="153"/>
  <c r="BD59" i="153"/>
  <c r="BD54" i="153"/>
  <c r="BD49" i="153"/>
  <c r="BV48" i="153"/>
  <c r="CH47" i="153"/>
  <c r="CL47" i="153" s="1"/>
  <c r="BD44" i="153"/>
  <c r="BR42" i="153"/>
  <c r="BD39" i="153"/>
  <c r="BR37" i="153"/>
  <c r="CL37" i="153" s="1"/>
  <c r="BR32" i="153"/>
  <c r="BD29" i="153"/>
  <c r="BD17" i="153"/>
  <c r="BD70" i="153"/>
  <c r="CF97" i="153"/>
  <c r="BR67" i="153"/>
  <c r="BD65" i="153"/>
  <c r="CH63" i="153"/>
  <c r="BR63" i="153"/>
  <c r="CE97" i="153"/>
  <c r="BR50" i="153"/>
  <c r="BV43" i="153"/>
  <c r="CH42" i="153"/>
  <c r="CH37" i="153"/>
  <c r="BD34" i="153"/>
  <c r="BV33" i="153"/>
  <c r="BR27" i="153"/>
  <c r="BD26" i="153"/>
  <c r="BV25" i="153"/>
  <c r="BD23" i="153"/>
  <c r="BD20" i="153"/>
  <c r="CH15" i="153"/>
  <c r="S9" i="153"/>
  <c r="AE9" i="153"/>
  <c r="CH96" i="153"/>
  <c r="BR96" i="153"/>
  <c r="CH92" i="153"/>
  <c r="BR92" i="153"/>
  <c r="CH88" i="153"/>
  <c r="BR88" i="153"/>
  <c r="CH84" i="153"/>
  <c r="BR84" i="153"/>
  <c r="BV78" i="153"/>
  <c r="CH76" i="153"/>
  <c r="BR76" i="153"/>
  <c r="BV74" i="153"/>
  <c r="CH72" i="153"/>
  <c r="BR72" i="153"/>
  <c r="BR66" i="153"/>
  <c r="BD52" i="153"/>
  <c r="BV51" i="153"/>
  <c r="BD47" i="153"/>
  <c r="BR45" i="153"/>
  <c r="BR40" i="153"/>
  <c r="BR30" i="153"/>
  <c r="BV28" i="153"/>
  <c r="CH27" i="153"/>
  <c r="BR24" i="153"/>
  <c r="BV19" i="153"/>
  <c r="BR18" i="153"/>
  <c r="BQ97" i="153"/>
  <c r="T9" i="153"/>
  <c r="AF9" i="153"/>
  <c r="BB14" i="153"/>
  <c r="BB26" i="153"/>
  <c r="BB53" i="153"/>
  <c r="BB64" i="153"/>
  <c r="BD57" i="153"/>
  <c r="BV56" i="153"/>
  <c r="CA97" i="153"/>
  <c r="CH45" i="153"/>
  <c r="BD42" i="153"/>
  <c r="BV41" i="153"/>
  <c r="BD37" i="153"/>
  <c r="BR35" i="153"/>
  <c r="BD32" i="153"/>
  <c r="BV31" i="153"/>
  <c r="CH30" i="153"/>
  <c r="BJ23" i="153"/>
  <c r="CH21" i="153"/>
  <c r="CH18" i="153"/>
  <c r="BD15" i="153"/>
  <c r="U9" i="153"/>
  <c r="AG9" i="153"/>
  <c r="BB37" i="153"/>
  <c r="BB56" i="153"/>
  <c r="BB87" i="153"/>
  <c r="BB91" i="153"/>
  <c r="BN97" i="153"/>
  <c r="BV94" i="153"/>
  <c r="BV90" i="153"/>
  <c r="CH89" i="153"/>
  <c r="CL89" i="153" s="1"/>
  <c r="BV86" i="153"/>
  <c r="CH85" i="153"/>
  <c r="CL85" i="153" s="1"/>
  <c r="BV82" i="153"/>
  <c r="CH81" i="153"/>
  <c r="CL81" i="153" s="1"/>
  <c r="CH77" i="153"/>
  <c r="CH73" i="153"/>
  <c r="BL97" i="153"/>
  <c r="BI64" i="153"/>
  <c r="BJ64" i="153" s="1"/>
  <c r="BD63" i="153"/>
  <c r="BD60" i="153"/>
  <c r="BI57" i="153"/>
  <c r="BJ57" i="153" s="1"/>
  <c r="BD50" i="153"/>
  <c r="BR48" i="153"/>
  <c r="BR38" i="153"/>
  <c r="CL38" i="153" s="1"/>
  <c r="CH35" i="153"/>
  <c r="BD27" i="153"/>
  <c r="BY95" i="153"/>
  <c r="BZ95" i="153" s="1"/>
  <c r="BJ95" i="153"/>
  <c r="BY91" i="153"/>
  <c r="BZ91" i="153" s="1"/>
  <c r="BI91" i="153"/>
  <c r="BJ91" i="153" s="1"/>
  <c r="BY87" i="153"/>
  <c r="BZ87" i="153" s="1"/>
  <c r="BI87" i="153"/>
  <c r="BJ87" i="153" s="1"/>
  <c r="BY83" i="153"/>
  <c r="BZ83" i="153" s="1"/>
  <c r="BI83" i="153"/>
  <c r="BJ83" i="153" s="1"/>
  <c r="BY79" i="153"/>
  <c r="BZ79" i="153" s="1"/>
  <c r="BI79" i="153"/>
  <c r="BJ79" i="153" s="1"/>
  <c r="BY75" i="153"/>
  <c r="BZ75" i="153" s="1"/>
  <c r="BI75" i="153"/>
  <c r="BJ75" i="153" s="1"/>
  <c r="BY71" i="153"/>
  <c r="BZ71" i="153" s="1"/>
  <c r="BI65" i="153"/>
  <c r="BJ65" i="153" s="1"/>
  <c r="BY65" i="153"/>
  <c r="BZ65" i="153" s="1"/>
  <c r="BI63" i="153"/>
  <c r="BJ63" i="153" s="1"/>
  <c r="BI96" i="153"/>
  <c r="BJ96" i="153" s="1"/>
  <c r="BI92" i="153"/>
  <c r="BJ92" i="153" s="1"/>
  <c r="BI88" i="153"/>
  <c r="BJ88" i="153" s="1"/>
  <c r="BI84" i="153"/>
  <c r="BJ84" i="153" s="1"/>
  <c r="BI80" i="153"/>
  <c r="BJ80" i="153" s="1"/>
  <c r="BI76" i="153"/>
  <c r="BJ76" i="153" s="1"/>
  <c r="BI72" i="153"/>
  <c r="BJ72" i="153" s="1"/>
  <c r="BY67" i="153"/>
  <c r="BZ67" i="153" s="1"/>
  <c r="BY93" i="153"/>
  <c r="BZ93" i="153" s="1"/>
  <c r="BI93" i="153"/>
  <c r="BJ93" i="153" s="1"/>
  <c r="BY89" i="153"/>
  <c r="BZ89" i="153" s="1"/>
  <c r="BI89" i="153"/>
  <c r="BJ89" i="153" s="1"/>
  <c r="BY85" i="153"/>
  <c r="BZ85" i="153" s="1"/>
  <c r="BI85" i="153"/>
  <c r="BJ85" i="153" s="1"/>
  <c r="BY81" i="153"/>
  <c r="BZ81" i="153" s="1"/>
  <c r="BY77" i="153"/>
  <c r="BZ77" i="153" s="1"/>
  <c r="BI77" i="153"/>
  <c r="BJ77" i="153" s="1"/>
  <c r="BY73" i="153"/>
  <c r="BZ73" i="153" s="1"/>
  <c r="BI73" i="153"/>
  <c r="BJ73" i="153" s="1"/>
  <c r="BI81" i="153"/>
  <c r="BJ81" i="153" s="1"/>
  <c r="BI69" i="153"/>
  <c r="BJ69" i="153" s="1"/>
  <c r="BY69" i="153"/>
  <c r="BZ69" i="153" s="1"/>
  <c r="BI94" i="153"/>
  <c r="BJ94" i="153" s="1"/>
  <c r="BI90" i="153"/>
  <c r="BJ90" i="153" s="1"/>
  <c r="BI86" i="153"/>
  <c r="BJ86" i="153" s="1"/>
  <c r="BI82" i="153"/>
  <c r="BJ82" i="153" s="1"/>
  <c r="BI78" i="153"/>
  <c r="BJ78" i="153" s="1"/>
  <c r="BI74" i="153"/>
  <c r="BJ74" i="153" s="1"/>
  <c r="BI56" i="153"/>
  <c r="BJ56" i="153" s="1"/>
  <c r="BY30" i="153"/>
  <c r="BZ30" i="153" s="1"/>
  <c r="CH68" i="153"/>
  <c r="BZ61" i="153"/>
  <c r="BJ61" i="153"/>
  <c r="CH58" i="153"/>
  <c r="BI44" i="153"/>
  <c r="BJ44" i="153" s="1"/>
  <c r="BY41" i="153"/>
  <c r="BZ41" i="153" s="1"/>
  <c r="BY33" i="153"/>
  <c r="BZ33" i="153" s="1"/>
  <c r="BI24" i="153"/>
  <c r="BJ24" i="153" s="1"/>
  <c r="BY52" i="153"/>
  <c r="BZ52" i="153" s="1"/>
  <c r="BI41" i="153"/>
  <c r="BJ41" i="153" s="1"/>
  <c r="BI33" i="153"/>
  <c r="BJ33" i="153" s="1"/>
  <c r="BV67" i="153"/>
  <c r="BV60" i="153"/>
  <c r="CH54" i="153"/>
  <c r="BV46" i="153"/>
  <c r="BY44" i="153"/>
  <c r="BZ44" i="153" s="1"/>
  <c r="BV38" i="153"/>
  <c r="BV30" i="153"/>
  <c r="BR29" i="153"/>
  <c r="BY24" i="153"/>
  <c r="BZ24" i="153" s="1"/>
  <c r="BV20" i="153"/>
  <c r="BI18" i="153"/>
  <c r="BJ18" i="153" s="1"/>
  <c r="BV14" i="153"/>
  <c r="BY17" i="153"/>
  <c r="BZ17" i="153" s="1"/>
  <c r="CH64" i="153"/>
  <c r="BI62" i="153"/>
  <c r="BJ62" i="153" s="1"/>
  <c r="CH59" i="153"/>
  <c r="BZ57" i="153"/>
  <c r="BZ53" i="153"/>
  <c r="BI50" i="153"/>
  <c r="BJ50" i="153" s="1"/>
  <c r="BI47" i="153"/>
  <c r="BJ47" i="153" s="1"/>
  <c r="BI39" i="153"/>
  <c r="BJ39" i="153" s="1"/>
  <c r="BI31" i="153"/>
  <c r="BJ31" i="153" s="1"/>
  <c r="BI28" i="153"/>
  <c r="BJ28" i="153" s="1"/>
  <c r="BY21" i="153"/>
  <c r="BZ21" i="153" s="1"/>
  <c r="BY18" i="153"/>
  <c r="BZ18" i="153" s="1"/>
  <c r="BY15" i="153"/>
  <c r="BZ15" i="153" s="1"/>
  <c r="BY56" i="153"/>
  <c r="BZ56" i="153" s="1"/>
  <c r="CH67" i="153"/>
  <c r="BV61" i="153"/>
  <c r="CH55" i="153"/>
  <c r="BR55" i="153"/>
  <c r="BR51" i="153"/>
  <c r="BY50" i="153"/>
  <c r="BZ50" i="153" s="1"/>
  <c r="CH48" i="153"/>
  <c r="BY47" i="153"/>
  <c r="BZ47" i="153" s="1"/>
  <c r="BI42" i="153"/>
  <c r="BJ42" i="153" s="1"/>
  <c r="CH40" i="153"/>
  <c r="BY39" i="153"/>
  <c r="BZ39" i="153" s="1"/>
  <c r="BI34" i="153"/>
  <c r="BJ34" i="153" s="1"/>
  <c r="CH32" i="153"/>
  <c r="BY31" i="153"/>
  <c r="BZ31" i="153" s="1"/>
  <c r="BY28" i="153"/>
  <c r="BZ28" i="153" s="1"/>
  <c r="BY20" i="153"/>
  <c r="BZ20" i="153" s="1"/>
  <c r="CH50" i="153"/>
  <c r="BY27" i="153"/>
  <c r="BZ27" i="153" s="1"/>
  <c r="BV66" i="153"/>
  <c r="BI58" i="153"/>
  <c r="BJ58" i="153" s="1"/>
  <c r="BI54" i="153"/>
  <c r="BJ54" i="153" s="1"/>
  <c r="BY42" i="153"/>
  <c r="BZ42" i="153" s="1"/>
  <c r="BY34" i="153"/>
  <c r="BZ34" i="153" s="1"/>
  <c r="BY25" i="153"/>
  <c r="BZ25" i="153" s="1"/>
  <c r="BY46" i="153"/>
  <c r="BZ46" i="153" s="1"/>
  <c r="BI49" i="153"/>
  <c r="BJ49" i="153" s="1"/>
  <c r="BY68" i="153"/>
  <c r="BZ68" i="153" s="1"/>
  <c r="CH60" i="153"/>
  <c r="BR60" i="153"/>
  <c r="BZ58" i="153"/>
  <c r="BV57" i="153"/>
  <c r="BY54" i="153"/>
  <c r="BZ54" i="153" s="1"/>
  <c r="BV53" i="153"/>
  <c r="BJ45" i="153"/>
  <c r="BI37" i="153"/>
  <c r="BJ37" i="153" s="1"/>
  <c r="BI22" i="153"/>
  <c r="BJ22" i="153" s="1"/>
  <c r="BV18" i="153"/>
  <c r="BI16" i="153"/>
  <c r="BJ16" i="153" s="1"/>
  <c r="BI52" i="153"/>
  <c r="BJ52" i="153" s="1"/>
  <c r="BI48" i="153"/>
  <c r="BJ48" i="153" s="1"/>
  <c r="BY45" i="153"/>
  <c r="BZ45" i="153" s="1"/>
  <c r="BI40" i="153"/>
  <c r="BJ40" i="153" s="1"/>
  <c r="BY37" i="153"/>
  <c r="BZ37" i="153" s="1"/>
  <c r="BI32" i="153"/>
  <c r="BJ32" i="153" s="1"/>
  <c r="BY29" i="153"/>
  <c r="BZ29" i="153" s="1"/>
  <c r="BY22" i="153"/>
  <c r="BZ22" i="153" s="1"/>
  <c r="BY19" i="153"/>
  <c r="BZ19" i="153" s="1"/>
  <c r="BY16" i="153"/>
  <c r="BZ16" i="153" s="1"/>
  <c r="BV69" i="153"/>
  <c r="BV65" i="153"/>
  <c r="CH61" i="153"/>
  <c r="BR61" i="153"/>
  <c r="BZ59" i="153"/>
  <c r="BJ59" i="153"/>
  <c r="CH56" i="153"/>
  <c r="CH52" i="153"/>
  <c r="BI51" i="153"/>
  <c r="BJ51" i="153" s="1"/>
  <c r="BR49" i="153"/>
  <c r="BY48" i="153"/>
  <c r="BZ48" i="153" s="1"/>
  <c r="BV42" i="153"/>
  <c r="BY40" i="153"/>
  <c r="BZ40" i="153" s="1"/>
  <c r="BV34" i="153"/>
  <c r="BR33" i="153"/>
  <c r="BY32" i="153"/>
  <c r="BZ32" i="153" s="1"/>
  <c r="BI26" i="153"/>
  <c r="BJ26" i="153" s="1"/>
  <c r="BY38" i="153"/>
  <c r="BZ38" i="153" s="1"/>
  <c r="BJ71" i="153"/>
  <c r="BZ70" i="153"/>
  <c r="BV64" i="153"/>
  <c r="BV58" i="153"/>
  <c r="BZ55" i="153"/>
  <c r="BV54" i="153"/>
  <c r="BI43" i="153"/>
  <c r="BJ43" i="153" s="1"/>
  <c r="BI35" i="153"/>
  <c r="BJ35" i="153" s="1"/>
  <c r="BY26" i="153"/>
  <c r="BZ26" i="153" s="1"/>
  <c r="BY14" i="153"/>
  <c r="BZ14" i="153" s="1"/>
  <c r="BK97" i="153"/>
  <c r="CH69" i="153"/>
  <c r="CH65" i="153"/>
  <c r="CH62" i="153"/>
  <c r="CL62" i="153" s="1"/>
  <c r="BY60" i="153"/>
  <c r="BZ60" i="153" s="1"/>
  <c r="BI60" i="153"/>
  <c r="BJ60" i="153" s="1"/>
  <c r="CH57" i="153"/>
  <c r="BR57" i="153"/>
  <c r="CH53" i="153"/>
  <c r="BR53" i="153"/>
  <c r="BI46" i="153"/>
  <c r="BJ46" i="153" s="1"/>
  <c r="CH44" i="153"/>
  <c r="BY43" i="153"/>
  <c r="BZ43" i="153" s="1"/>
  <c r="BI38" i="153"/>
  <c r="BJ38" i="153" s="1"/>
  <c r="BY35" i="153"/>
  <c r="BZ35" i="153" s="1"/>
  <c r="BI30" i="153"/>
  <c r="BJ30" i="153" s="1"/>
  <c r="CH24" i="153"/>
  <c r="BY23" i="153"/>
  <c r="BZ23" i="153" s="1"/>
  <c r="BV22" i="153"/>
  <c r="BR21" i="153"/>
  <c r="CL21" i="153" s="1"/>
  <c r="BI20" i="153"/>
  <c r="BJ20" i="153" s="1"/>
  <c r="BV16" i="153"/>
  <c r="BR15" i="153"/>
  <c r="BI14" i="153"/>
  <c r="BJ14" i="153" s="1"/>
  <c r="CL14" i="153"/>
  <c r="BJ21" i="153"/>
  <c r="BS97" i="153"/>
  <c r="CD97" i="153"/>
  <c r="J5" i="153"/>
  <c r="K5" i="153"/>
  <c r="W5" i="153"/>
  <c r="K9" i="153"/>
  <c r="W9" i="153"/>
  <c r="BB29" i="153"/>
  <c r="BB94" i="153"/>
  <c r="L5" i="153"/>
  <c r="X5" i="153"/>
  <c r="L9" i="153"/>
  <c r="X9" i="153"/>
  <c r="BB66" i="153"/>
  <c r="BB17" i="153"/>
  <c r="BB34" i="153"/>
  <c r="BB45" i="153"/>
  <c r="BB19" i="153"/>
  <c r="BB67" i="153"/>
  <c r="BB75" i="153"/>
  <c r="BB78" i="153"/>
  <c r="BB57" i="153"/>
  <c r="E5" i="153"/>
  <c r="Q5" i="153"/>
  <c r="AC5" i="153"/>
  <c r="E9" i="153"/>
  <c r="Q9" i="153"/>
  <c r="AC9" i="153"/>
  <c r="BB32" i="153"/>
  <c r="BB36" i="153"/>
  <c r="BB39" i="153"/>
  <c r="BB46" i="153"/>
  <c r="BB49" i="153"/>
  <c r="BB68" i="153"/>
  <c r="BB79" i="153"/>
  <c r="BB86" i="153"/>
  <c r="F5" i="153"/>
  <c r="F9" i="153"/>
  <c r="R9" i="153"/>
  <c r="AD9" i="153"/>
  <c r="G5" i="153"/>
  <c r="S5" i="153"/>
  <c r="AE5" i="153"/>
  <c r="CH13" i="153"/>
  <c r="BB28" i="153"/>
  <c r="BB13" i="153"/>
  <c r="BB27" i="153"/>
  <c r="BB30" i="153"/>
  <c r="BB59" i="153"/>
  <c r="BB63" i="153"/>
  <c r="BB93" i="153"/>
  <c r="V5" i="153"/>
  <c r="AH5" i="153"/>
  <c r="J9" i="153"/>
  <c r="V9" i="153"/>
  <c r="AH9" i="153"/>
  <c r="BB15" i="153"/>
  <c r="BB48" i="153"/>
  <c r="BB52" i="153"/>
  <c r="BB90" i="153"/>
  <c r="BI13" i="153"/>
  <c r="BY13" i="153"/>
  <c r="BB16" i="153"/>
  <c r="BB51" i="153"/>
  <c r="BV13" i="153"/>
  <c r="BB18" i="153"/>
  <c r="BB35" i="153"/>
  <c r="BB38" i="153"/>
  <c r="BB62" i="153"/>
  <c r="BB20" i="153"/>
  <c r="BB43" i="153"/>
  <c r="BB74" i="153"/>
  <c r="BB77" i="153"/>
  <c r="BB89" i="153"/>
  <c r="BB21" i="153"/>
  <c r="BB22" i="153"/>
  <c r="BB31" i="153"/>
  <c r="BB44" i="153"/>
  <c r="BB23" i="153"/>
  <c r="BB47" i="153"/>
  <c r="BD13" i="153"/>
  <c r="BB58" i="153"/>
  <c r="BB70" i="153"/>
  <c r="BB85" i="153"/>
  <c r="BB92" i="153"/>
  <c r="BB81" i="153"/>
  <c r="BB60" i="153"/>
  <c r="BB72" i="153"/>
  <c r="BB83" i="153"/>
  <c r="BB95" i="153"/>
  <c r="BB50" i="153"/>
  <c r="BB61" i="153"/>
  <c r="BB73" i="153"/>
  <c r="BB84" i="153"/>
  <c r="BB96" i="153"/>
  <c r="BB42" i="153"/>
  <c r="BB54" i="153"/>
  <c r="BB65" i="153"/>
  <c r="BB88" i="153"/>
  <c r="CL98" i="150"/>
  <c r="CL82" i="153" l="1"/>
  <c r="CL34" i="153"/>
  <c r="CL93" i="153"/>
  <c r="CL64" i="153"/>
  <c r="CL39" i="153"/>
  <c r="CL67" i="153"/>
  <c r="CL23" i="153"/>
  <c r="CL56" i="153"/>
  <c r="CL58" i="153"/>
  <c r="CL77" i="153"/>
  <c r="CL19" i="153"/>
  <c r="CL69" i="153"/>
  <c r="CL66" i="153"/>
  <c r="CL42" i="153"/>
  <c r="CL32" i="153"/>
  <c r="CL26" i="153"/>
  <c r="CL84" i="153"/>
  <c r="CL28" i="153"/>
  <c r="CL79" i="153"/>
  <c r="CL46" i="153"/>
  <c r="CL95" i="153"/>
  <c r="CL20" i="153"/>
  <c r="CL30" i="153"/>
  <c r="CL86" i="153"/>
  <c r="CL40" i="153"/>
  <c r="CL71" i="153"/>
  <c r="CL13" i="153"/>
  <c r="CL27" i="153"/>
  <c r="CL65" i="153"/>
  <c r="CL49" i="153"/>
  <c r="CL87" i="153"/>
  <c r="CL44" i="153"/>
  <c r="CL68" i="153"/>
  <c r="CL96" i="153"/>
  <c r="CL41" i="153"/>
  <c r="CL24" i="153"/>
  <c r="CL15" i="153"/>
  <c r="CL48" i="153"/>
  <c r="CL80" i="153"/>
  <c r="CL22" i="153"/>
  <c r="CL74" i="153"/>
  <c r="CL94" i="153"/>
  <c r="CL43" i="153"/>
  <c r="CL31" i="153"/>
  <c r="CL63" i="153"/>
  <c r="CL75" i="153"/>
  <c r="CL54" i="153"/>
  <c r="CL50" i="153"/>
  <c r="CL72" i="153"/>
  <c r="CL73" i="153"/>
  <c r="CL88" i="153"/>
  <c r="CL18" i="153"/>
  <c r="CL92" i="153"/>
  <c r="CL76" i="153"/>
  <c r="CL25" i="153"/>
  <c r="CL52" i="153"/>
  <c r="CL17" i="153"/>
  <c r="CL90" i="153"/>
  <c r="CL61" i="153"/>
  <c r="CL29" i="153"/>
  <c r="CL57" i="153"/>
  <c r="CL60" i="153"/>
  <c r="CL53" i="153"/>
  <c r="CL33" i="153"/>
  <c r="CL51" i="153"/>
  <c r="CL55" i="153"/>
  <c r="CL59" i="153"/>
  <c r="CL35" i="153"/>
  <c r="CL45" i="153"/>
  <c r="CH97" i="153"/>
  <c r="BI97" i="153"/>
  <c r="BR97" i="153"/>
  <c r="BY97" i="153"/>
  <c r="BV97" i="153"/>
  <c r="BZ13" i="153"/>
  <c r="BZ97" i="153" s="1"/>
  <c r="BJ13" i="153"/>
  <c r="BJ97" i="153" s="1"/>
  <c r="E12" i="152"/>
  <c r="F12" i="152" s="1"/>
  <c r="G12" i="152" s="1"/>
  <c r="H12" i="152" s="1"/>
  <c r="I12" i="152" s="1"/>
  <c r="J12" i="152" s="1"/>
  <c r="K12" i="152" s="1"/>
  <c r="L12" i="152" s="1"/>
  <c r="M12" i="152" s="1"/>
  <c r="N12" i="152" s="1"/>
  <c r="O12" i="152" s="1"/>
  <c r="P12" i="152" s="1"/>
  <c r="Q12" i="152" s="1"/>
  <c r="R12" i="152" s="1"/>
  <c r="S12" i="152" s="1"/>
  <c r="T12" i="152" s="1"/>
  <c r="U12" i="152" s="1"/>
  <c r="V12" i="152" s="1"/>
  <c r="W12" i="152" s="1"/>
  <c r="X12" i="152" s="1"/>
  <c r="Y12" i="152" s="1"/>
  <c r="Z12" i="152" s="1"/>
  <c r="AA12" i="152" s="1"/>
  <c r="AB12" i="152" s="1"/>
  <c r="AC12" i="152" s="1"/>
  <c r="AD12" i="152" s="1"/>
  <c r="AE12" i="152" s="1"/>
  <c r="AF12" i="152" s="1"/>
  <c r="AG12" i="152" s="1"/>
  <c r="AH12" i="152" s="1"/>
  <c r="AH153" i="152"/>
  <c r="AG153" i="152"/>
  <c r="AF153" i="152"/>
  <c r="AE153" i="152"/>
  <c r="AD153" i="152"/>
  <c r="AC153" i="152"/>
  <c r="AB153" i="152"/>
  <c r="AA153" i="152"/>
  <c r="Z153" i="152"/>
  <c r="Y153" i="152"/>
  <c r="X153" i="152"/>
  <c r="W153" i="152"/>
  <c r="V153" i="152"/>
  <c r="U153" i="152"/>
  <c r="T153" i="152"/>
  <c r="S153" i="152"/>
  <c r="R153" i="152"/>
  <c r="Q153" i="152"/>
  <c r="P153" i="152"/>
  <c r="O153" i="152"/>
  <c r="N153" i="152"/>
  <c r="M153" i="152"/>
  <c r="L153" i="152"/>
  <c r="K153" i="152"/>
  <c r="J153" i="152"/>
  <c r="I153" i="152"/>
  <c r="H153" i="152"/>
  <c r="G153" i="152"/>
  <c r="F153" i="152"/>
  <c r="E153" i="152"/>
  <c r="D153" i="152"/>
  <c r="AH152" i="152"/>
  <c r="AG152" i="152"/>
  <c r="AF152" i="152"/>
  <c r="AE152" i="152"/>
  <c r="AD152" i="152"/>
  <c r="AC152" i="152"/>
  <c r="AB152" i="152"/>
  <c r="AA152" i="152"/>
  <c r="Z152" i="152"/>
  <c r="Y152" i="152"/>
  <c r="X152" i="152"/>
  <c r="W152" i="152"/>
  <c r="V152" i="152"/>
  <c r="U152" i="152"/>
  <c r="T152" i="152"/>
  <c r="S152" i="152"/>
  <c r="R152" i="152"/>
  <c r="Q152" i="152"/>
  <c r="P152" i="152"/>
  <c r="O152" i="152"/>
  <c r="N152" i="152"/>
  <c r="M152" i="152"/>
  <c r="L152" i="152"/>
  <c r="K152" i="152"/>
  <c r="J152" i="152"/>
  <c r="I152" i="152"/>
  <c r="H152" i="152"/>
  <c r="G152" i="152"/>
  <c r="F152" i="152"/>
  <c r="E152" i="152"/>
  <c r="D152" i="152"/>
  <c r="AH151" i="152"/>
  <c r="AG151" i="152"/>
  <c r="AF151" i="152"/>
  <c r="AE151" i="152"/>
  <c r="AD151" i="152"/>
  <c r="AC151" i="152"/>
  <c r="AB151" i="152"/>
  <c r="AA151" i="152"/>
  <c r="Z151" i="152"/>
  <c r="Y151" i="152"/>
  <c r="X151" i="152"/>
  <c r="W151" i="152"/>
  <c r="V151" i="152"/>
  <c r="U151" i="152"/>
  <c r="T151" i="152"/>
  <c r="S151" i="152"/>
  <c r="R151" i="152"/>
  <c r="Q151" i="152"/>
  <c r="P151" i="152"/>
  <c r="O151" i="152"/>
  <c r="N151" i="152"/>
  <c r="M151" i="152"/>
  <c r="L151" i="152"/>
  <c r="K151" i="152"/>
  <c r="J151" i="152"/>
  <c r="I151" i="152"/>
  <c r="H151" i="152"/>
  <c r="G151" i="152"/>
  <c r="F151" i="152"/>
  <c r="E151" i="152"/>
  <c r="D151" i="152"/>
  <c r="AH150" i="152"/>
  <c r="AG150" i="152"/>
  <c r="AF150" i="152"/>
  <c r="AE150" i="152"/>
  <c r="AD150" i="152"/>
  <c r="AC150" i="152"/>
  <c r="AB150" i="152"/>
  <c r="AA150" i="152"/>
  <c r="Z150" i="152"/>
  <c r="Y150" i="152"/>
  <c r="X150" i="152"/>
  <c r="W150" i="152"/>
  <c r="V150" i="152"/>
  <c r="U150" i="152"/>
  <c r="T150" i="152"/>
  <c r="S150" i="152"/>
  <c r="R150" i="152"/>
  <c r="Q150" i="152"/>
  <c r="P150" i="152"/>
  <c r="O150" i="152"/>
  <c r="N150" i="152"/>
  <c r="M150" i="152"/>
  <c r="L150" i="152"/>
  <c r="K150" i="152"/>
  <c r="J150" i="152"/>
  <c r="I150" i="152"/>
  <c r="H150" i="152"/>
  <c r="G150" i="152"/>
  <c r="F150" i="152"/>
  <c r="E150" i="152"/>
  <c r="D150" i="152"/>
  <c r="AH149" i="152"/>
  <c r="AG149" i="152"/>
  <c r="AF149" i="152"/>
  <c r="AE149" i="152"/>
  <c r="AD149" i="152"/>
  <c r="AC149" i="152"/>
  <c r="AB149" i="152"/>
  <c r="AA149" i="152"/>
  <c r="Z149" i="152"/>
  <c r="Y149" i="152"/>
  <c r="X149" i="152"/>
  <c r="W149" i="152"/>
  <c r="V149" i="152"/>
  <c r="U149" i="152"/>
  <c r="T149" i="152"/>
  <c r="S149" i="152"/>
  <c r="R149" i="152"/>
  <c r="Q149" i="152"/>
  <c r="P149" i="152"/>
  <c r="O149" i="152"/>
  <c r="N149" i="152"/>
  <c r="M149" i="152"/>
  <c r="L149" i="152"/>
  <c r="K149" i="152"/>
  <c r="J149" i="152"/>
  <c r="I149" i="152"/>
  <c r="H149" i="152"/>
  <c r="G149" i="152"/>
  <c r="F149" i="152"/>
  <c r="E149" i="152"/>
  <c r="D149" i="152"/>
  <c r="AH148" i="152"/>
  <c r="AG148" i="152"/>
  <c r="AF148" i="152"/>
  <c r="AE148" i="152"/>
  <c r="AD148" i="152"/>
  <c r="AC148" i="152"/>
  <c r="AB148" i="152"/>
  <c r="AA148" i="152"/>
  <c r="Z148" i="152"/>
  <c r="Y148" i="152"/>
  <c r="X148" i="152"/>
  <c r="W148" i="152"/>
  <c r="V148" i="152"/>
  <c r="U148" i="152"/>
  <c r="T148" i="152"/>
  <c r="S148" i="152"/>
  <c r="R148" i="152"/>
  <c r="Q148" i="152"/>
  <c r="P148" i="152"/>
  <c r="O148" i="152"/>
  <c r="N148" i="152"/>
  <c r="M148" i="152"/>
  <c r="L148" i="152"/>
  <c r="K148" i="152"/>
  <c r="J148" i="152"/>
  <c r="I148" i="152"/>
  <c r="H148" i="152"/>
  <c r="G148" i="152"/>
  <c r="F148" i="152"/>
  <c r="E148" i="152"/>
  <c r="D148" i="152"/>
  <c r="AH147" i="152"/>
  <c r="AG147" i="152"/>
  <c r="AF147" i="152"/>
  <c r="AE147" i="152"/>
  <c r="AD147" i="152"/>
  <c r="AC147" i="152"/>
  <c r="AB147" i="152"/>
  <c r="AA147" i="152"/>
  <c r="Z147" i="152"/>
  <c r="Y147" i="152"/>
  <c r="X147" i="152"/>
  <c r="W147" i="152"/>
  <c r="V147" i="152"/>
  <c r="U147" i="152"/>
  <c r="T147" i="152"/>
  <c r="S147" i="152"/>
  <c r="R147" i="152"/>
  <c r="Q147" i="152"/>
  <c r="P147" i="152"/>
  <c r="O147" i="152"/>
  <c r="N147" i="152"/>
  <c r="M147" i="152"/>
  <c r="L147" i="152"/>
  <c r="K147" i="152"/>
  <c r="J147" i="152"/>
  <c r="I147" i="152"/>
  <c r="H147" i="152"/>
  <c r="G147" i="152"/>
  <c r="F147" i="152"/>
  <c r="E147" i="152"/>
  <c r="D147" i="152"/>
  <c r="AH146" i="152"/>
  <c r="AG146" i="152"/>
  <c r="AF146" i="152"/>
  <c r="AE146" i="152"/>
  <c r="AD146" i="152"/>
  <c r="AC146" i="152"/>
  <c r="AB146" i="152"/>
  <c r="AA146" i="152"/>
  <c r="Z146" i="152"/>
  <c r="Y146" i="152"/>
  <c r="X146" i="152"/>
  <c r="W146" i="152"/>
  <c r="V146" i="152"/>
  <c r="U146" i="152"/>
  <c r="T146" i="152"/>
  <c r="S146" i="152"/>
  <c r="R146" i="152"/>
  <c r="Q146" i="152"/>
  <c r="P146" i="152"/>
  <c r="O146" i="152"/>
  <c r="N146" i="152"/>
  <c r="M146" i="152"/>
  <c r="L146" i="152"/>
  <c r="K146" i="152"/>
  <c r="J146" i="152"/>
  <c r="I146" i="152"/>
  <c r="H146" i="152"/>
  <c r="G146" i="152"/>
  <c r="F146" i="152"/>
  <c r="E146" i="152"/>
  <c r="D146" i="152"/>
  <c r="AH144" i="152"/>
  <c r="AG144" i="152"/>
  <c r="AF144" i="152"/>
  <c r="AE144" i="152"/>
  <c r="AD144" i="152"/>
  <c r="AC144" i="152"/>
  <c r="AB144" i="152"/>
  <c r="AA144" i="152"/>
  <c r="Z144" i="152"/>
  <c r="Y144" i="152"/>
  <c r="X144" i="152"/>
  <c r="W144" i="152"/>
  <c r="V144" i="152"/>
  <c r="U144" i="152"/>
  <c r="T144" i="152"/>
  <c r="S144" i="152"/>
  <c r="R144" i="152"/>
  <c r="Q144" i="152"/>
  <c r="P144" i="152"/>
  <c r="O144" i="152"/>
  <c r="N144" i="152"/>
  <c r="M144" i="152"/>
  <c r="L144" i="152"/>
  <c r="K144" i="152"/>
  <c r="J144" i="152"/>
  <c r="I144" i="152"/>
  <c r="H144" i="152"/>
  <c r="G144" i="152"/>
  <c r="F144" i="152"/>
  <c r="E144" i="152"/>
  <c r="D144" i="152"/>
  <c r="AH143" i="152"/>
  <c r="AG143" i="152"/>
  <c r="AF143" i="152"/>
  <c r="AE143" i="152"/>
  <c r="AD143" i="152"/>
  <c r="AC143" i="152"/>
  <c r="AB143" i="152"/>
  <c r="AA143" i="152"/>
  <c r="Z143" i="152"/>
  <c r="Y143" i="152"/>
  <c r="X143" i="152"/>
  <c r="W143" i="152"/>
  <c r="V143" i="152"/>
  <c r="U143" i="152"/>
  <c r="T143" i="152"/>
  <c r="S143" i="152"/>
  <c r="R143" i="152"/>
  <c r="Q143" i="152"/>
  <c r="P143" i="152"/>
  <c r="O143" i="152"/>
  <c r="N143" i="152"/>
  <c r="M143" i="152"/>
  <c r="L143" i="152"/>
  <c r="K143" i="152"/>
  <c r="J143" i="152"/>
  <c r="I143" i="152"/>
  <c r="H143" i="152"/>
  <c r="G143" i="152"/>
  <c r="F143" i="152"/>
  <c r="E143" i="152"/>
  <c r="D143" i="152"/>
  <c r="AH142" i="152"/>
  <c r="AG142" i="152"/>
  <c r="AF142" i="152"/>
  <c r="AE142" i="152"/>
  <c r="AE145" i="152" s="1"/>
  <c r="AD142" i="152"/>
  <c r="AC142" i="152"/>
  <c r="AB142" i="152"/>
  <c r="AA142" i="152"/>
  <c r="Z142" i="152"/>
  <c r="Y142" i="152"/>
  <c r="X142" i="152"/>
  <c r="W142" i="152"/>
  <c r="V142" i="152"/>
  <c r="U142" i="152"/>
  <c r="T142" i="152"/>
  <c r="S142" i="152"/>
  <c r="R142" i="152"/>
  <c r="Q142" i="152"/>
  <c r="P142" i="152"/>
  <c r="O142" i="152"/>
  <c r="N142" i="152"/>
  <c r="M142" i="152"/>
  <c r="L142" i="152"/>
  <c r="K142" i="152"/>
  <c r="J142" i="152"/>
  <c r="I142" i="152"/>
  <c r="H142" i="152"/>
  <c r="G142" i="152"/>
  <c r="F142" i="152"/>
  <c r="E142" i="152"/>
  <c r="D142" i="152"/>
  <c r="E141" i="152"/>
  <c r="F141" i="152" s="1"/>
  <c r="G141" i="152" s="1"/>
  <c r="H141" i="152" s="1"/>
  <c r="I141" i="152" s="1"/>
  <c r="J141" i="152" s="1"/>
  <c r="K141" i="152" s="1"/>
  <c r="L141" i="152" s="1"/>
  <c r="M141" i="152" s="1"/>
  <c r="N141" i="152" s="1"/>
  <c r="O141" i="152" s="1"/>
  <c r="P141" i="152" s="1"/>
  <c r="Q141" i="152" s="1"/>
  <c r="R141" i="152" s="1"/>
  <c r="S141" i="152" s="1"/>
  <c r="T141" i="152" s="1"/>
  <c r="U141" i="152" s="1"/>
  <c r="V141" i="152" s="1"/>
  <c r="W141" i="152" s="1"/>
  <c r="X141" i="152" s="1"/>
  <c r="Y141" i="152" s="1"/>
  <c r="Z141" i="152" s="1"/>
  <c r="AA141" i="152" s="1"/>
  <c r="AB141" i="152" s="1"/>
  <c r="AC141" i="152" s="1"/>
  <c r="AD141" i="152" s="1"/>
  <c r="AE141" i="152" s="1"/>
  <c r="AF141" i="152" s="1"/>
  <c r="AG141" i="152" s="1"/>
  <c r="AH141" i="152" s="1"/>
  <c r="AH140" i="152"/>
  <c r="AG140" i="152"/>
  <c r="AF140" i="152"/>
  <c r="AE140" i="152"/>
  <c r="AD140" i="152"/>
  <c r="AC140" i="152"/>
  <c r="AB140" i="152"/>
  <c r="AA140" i="152"/>
  <c r="Z140" i="152"/>
  <c r="Y140" i="152"/>
  <c r="X140" i="152"/>
  <c r="W140" i="152"/>
  <c r="V140" i="152"/>
  <c r="U140" i="152"/>
  <c r="T140" i="152"/>
  <c r="S140" i="152"/>
  <c r="R140" i="152"/>
  <c r="Q140" i="152"/>
  <c r="P140" i="152"/>
  <c r="O140" i="152"/>
  <c r="N140" i="152"/>
  <c r="M140" i="152"/>
  <c r="L140" i="152"/>
  <c r="K140" i="152"/>
  <c r="J140" i="152"/>
  <c r="I140" i="152"/>
  <c r="H140" i="152"/>
  <c r="G140" i="152"/>
  <c r="F140" i="152"/>
  <c r="E140" i="152"/>
  <c r="D140" i="152"/>
  <c r="AH139" i="152"/>
  <c r="AG139" i="152"/>
  <c r="AF139" i="152"/>
  <c r="AE139" i="152"/>
  <c r="AD139" i="152"/>
  <c r="AC139" i="152"/>
  <c r="AB139" i="152"/>
  <c r="AA139" i="152"/>
  <c r="Z139" i="152"/>
  <c r="Y139" i="152"/>
  <c r="X139" i="152"/>
  <c r="W139" i="152"/>
  <c r="V139" i="152"/>
  <c r="U139" i="152"/>
  <c r="T139" i="152"/>
  <c r="S139" i="152"/>
  <c r="R139" i="152"/>
  <c r="Q139" i="152"/>
  <c r="P139" i="152"/>
  <c r="O139" i="152"/>
  <c r="N139" i="152"/>
  <c r="M139" i="152"/>
  <c r="L139" i="152"/>
  <c r="K139" i="152"/>
  <c r="J139" i="152"/>
  <c r="I139" i="152"/>
  <c r="H139" i="152"/>
  <c r="G139" i="152"/>
  <c r="F139" i="152"/>
  <c r="E139" i="152"/>
  <c r="D139" i="152"/>
  <c r="AH138" i="152"/>
  <c r="AG138" i="152"/>
  <c r="AF138" i="152"/>
  <c r="AE138" i="152"/>
  <c r="AD138" i="152"/>
  <c r="AC138" i="152"/>
  <c r="AB138" i="152"/>
  <c r="AA138" i="152"/>
  <c r="Z138" i="152"/>
  <c r="Y138" i="152"/>
  <c r="X138" i="152"/>
  <c r="W138" i="152"/>
  <c r="V138" i="152"/>
  <c r="U138" i="152"/>
  <c r="T138" i="152"/>
  <c r="S138" i="152"/>
  <c r="R138" i="152"/>
  <c r="Q138" i="152"/>
  <c r="P138" i="152"/>
  <c r="O138" i="152"/>
  <c r="N138" i="152"/>
  <c r="M138" i="152"/>
  <c r="L138" i="152"/>
  <c r="K138" i="152"/>
  <c r="J138" i="152"/>
  <c r="I138" i="152"/>
  <c r="H138" i="152"/>
  <c r="G138" i="152"/>
  <c r="F138" i="152"/>
  <c r="E138" i="152"/>
  <c r="D138" i="152"/>
  <c r="AH137" i="152"/>
  <c r="AG137" i="152"/>
  <c r="AF137" i="152"/>
  <c r="AE137" i="152"/>
  <c r="AD137" i="152"/>
  <c r="AC137" i="152"/>
  <c r="AB137" i="152"/>
  <c r="AA137" i="152"/>
  <c r="Z137" i="152"/>
  <c r="Y137" i="152"/>
  <c r="X137" i="152"/>
  <c r="W137" i="152"/>
  <c r="V137" i="152"/>
  <c r="U137" i="152"/>
  <c r="T137" i="152"/>
  <c r="S137" i="152"/>
  <c r="R137" i="152"/>
  <c r="Q137" i="152"/>
  <c r="P137" i="152"/>
  <c r="O137" i="152"/>
  <c r="N137" i="152"/>
  <c r="M137" i="152"/>
  <c r="L137" i="152"/>
  <c r="K137" i="152"/>
  <c r="J137" i="152"/>
  <c r="I137" i="152"/>
  <c r="H137" i="152"/>
  <c r="G137" i="152"/>
  <c r="F137" i="152"/>
  <c r="E137" i="152"/>
  <c r="D137" i="152"/>
  <c r="AH136" i="152"/>
  <c r="AG136" i="152"/>
  <c r="AF136" i="152"/>
  <c r="AE136" i="152"/>
  <c r="AD136" i="152"/>
  <c r="AC136" i="152"/>
  <c r="AB136" i="152"/>
  <c r="AA136" i="152"/>
  <c r="Z136" i="152"/>
  <c r="Y136" i="152"/>
  <c r="X136" i="152"/>
  <c r="W136" i="152"/>
  <c r="V136" i="152"/>
  <c r="U136" i="152"/>
  <c r="T136" i="152"/>
  <c r="S136" i="152"/>
  <c r="R136" i="152"/>
  <c r="Q136" i="152"/>
  <c r="P136" i="152"/>
  <c r="O136" i="152"/>
  <c r="N136" i="152"/>
  <c r="M136" i="152"/>
  <c r="L136" i="152"/>
  <c r="K136" i="152"/>
  <c r="J136" i="152"/>
  <c r="I136" i="152"/>
  <c r="H136" i="152"/>
  <c r="G136" i="152"/>
  <c r="F136" i="152"/>
  <c r="E136" i="152"/>
  <c r="D136" i="152"/>
  <c r="AH135" i="152"/>
  <c r="AG135" i="152"/>
  <c r="AF135" i="152"/>
  <c r="AE135" i="152"/>
  <c r="AD135" i="152"/>
  <c r="AC135" i="152"/>
  <c r="AB135" i="152"/>
  <c r="AA135" i="152"/>
  <c r="Z135" i="152"/>
  <c r="Y135" i="152"/>
  <c r="X135" i="152"/>
  <c r="W135" i="152"/>
  <c r="V135" i="152"/>
  <c r="U135" i="152"/>
  <c r="T135" i="152"/>
  <c r="S135" i="152"/>
  <c r="R135" i="152"/>
  <c r="Q135" i="152"/>
  <c r="P135" i="152"/>
  <c r="O135" i="152"/>
  <c r="N135" i="152"/>
  <c r="M135" i="152"/>
  <c r="L135" i="152"/>
  <c r="K135" i="152"/>
  <c r="J135" i="152"/>
  <c r="I135" i="152"/>
  <c r="H135" i="152"/>
  <c r="G135" i="152"/>
  <c r="F135" i="152"/>
  <c r="E135" i="152"/>
  <c r="D135" i="152"/>
  <c r="AH134" i="152"/>
  <c r="AG134" i="152"/>
  <c r="AF134" i="152"/>
  <c r="AE134" i="152"/>
  <c r="AD134" i="152"/>
  <c r="AC134" i="152"/>
  <c r="AB134" i="152"/>
  <c r="AA134" i="152"/>
  <c r="Z134" i="152"/>
  <c r="Y134" i="152"/>
  <c r="X134" i="152"/>
  <c r="W134" i="152"/>
  <c r="V134" i="152"/>
  <c r="U134" i="152"/>
  <c r="T134" i="152"/>
  <c r="S134" i="152"/>
  <c r="R134" i="152"/>
  <c r="Q134" i="152"/>
  <c r="P134" i="152"/>
  <c r="O134" i="152"/>
  <c r="N134" i="152"/>
  <c r="M134" i="152"/>
  <c r="L134" i="152"/>
  <c r="K134" i="152"/>
  <c r="J134" i="152"/>
  <c r="I134" i="152"/>
  <c r="H134" i="152"/>
  <c r="G134" i="152"/>
  <c r="F134" i="152"/>
  <c r="E134" i="152"/>
  <c r="D134" i="152"/>
  <c r="AH133" i="152"/>
  <c r="AG133" i="152"/>
  <c r="AF133" i="152"/>
  <c r="AE133" i="152"/>
  <c r="AD133" i="152"/>
  <c r="AC133" i="152"/>
  <c r="AB133" i="152"/>
  <c r="AA133" i="152"/>
  <c r="Z133" i="152"/>
  <c r="Y133" i="152"/>
  <c r="X133" i="152"/>
  <c r="W133" i="152"/>
  <c r="V133" i="152"/>
  <c r="U133" i="152"/>
  <c r="T133" i="152"/>
  <c r="S133" i="152"/>
  <c r="R133" i="152"/>
  <c r="Q133" i="152"/>
  <c r="P133" i="152"/>
  <c r="O133" i="152"/>
  <c r="N133" i="152"/>
  <c r="M133" i="152"/>
  <c r="L133" i="152"/>
  <c r="K133" i="152"/>
  <c r="J133" i="152"/>
  <c r="I133" i="152"/>
  <c r="H133" i="152"/>
  <c r="G133" i="152"/>
  <c r="F133" i="152"/>
  <c r="E133" i="152"/>
  <c r="D133" i="152"/>
  <c r="AH131" i="152"/>
  <c r="AG131" i="152"/>
  <c r="AF131" i="152"/>
  <c r="AE131" i="152"/>
  <c r="AD131" i="152"/>
  <c r="AC131" i="152"/>
  <c r="AB131" i="152"/>
  <c r="AA131" i="152"/>
  <c r="Z131" i="152"/>
  <c r="Y131" i="152"/>
  <c r="X131" i="152"/>
  <c r="W131" i="152"/>
  <c r="V131" i="152"/>
  <c r="U131" i="152"/>
  <c r="T131" i="152"/>
  <c r="S131" i="152"/>
  <c r="R131" i="152"/>
  <c r="Q131" i="152"/>
  <c r="P131" i="152"/>
  <c r="O131" i="152"/>
  <c r="N131" i="152"/>
  <c r="M131" i="152"/>
  <c r="L131" i="152"/>
  <c r="K131" i="152"/>
  <c r="J131" i="152"/>
  <c r="I131" i="152"/>
  <c r="H131" i="152"/>
  <c r="G131" i="152"/>
  <c r="F131" i="152"/>
  <c r="E131" i="152"/>
  <c r="D131" i="152"/>
  <c r="AH130" i="152"/>
  <c r="AG130" i="152"/>
  <c r="AF130" i="152"/>
  <c r="AE130" i="152"/>
  <c r="AD130" i="152"/>
  <c r="AC130" i="152"/>
  <c r="AB130" i="152"/>
  <c r="AA130" i="152"/>
  <c r="Z130" i="152"/>
  <c r="Y130" i="152"/>
  <c r="X130" i="152"/>
  <c r="W130" i="152"/>
  <c r="V130" i="152"/>
  <c r="U130" i="152"/>
  <c r="T130" i="152"/>
  <c r="S130" i="152"/>
  <c r="R130" i="152"/>
  <c r="Q130" i="152"/>
  <c r="P130" i="152"/>
  <c r="O130" i="152"/>
  <c r="N130" i="152"/>
  <c r="M130" i="152"/>
  <c r="L130" i="152"/>
  <c r="K130" i="152"/>
  <c r="J130" i="152"/>
  <c r="I130" i="152"/>
  <c r="H130" i="152"/>
  <c r="G130" i="152"/>
  <c r="F130" i="152"/>
  <c r="E130" i="152"/>
  <c r="D130" i="152"/>
  <c r="AH129" i="152"/>
  <c r="AG129" i="152"/>
  <c r="AF129" i="152"/>
  <c r="AE129" i="152"/>
  <c r="AD129" i="152"/>
  <c r="AC129" i="152"/>
  <c r="AB129" i="152"/>
  <c r="AA129" i="152"/>
  <c r="Z129" i="152"/>
  <c r="Y129" i="152"/>
  <c r="X129" i="152"/>
  <c r="W129" i="152"/>
  <c r="V129" i="152"/>
  <c r="U129" i="152"/>
  <c r="T129" i="152"/>
  <c r="S129" i="152"/>
  <c r="R129" i="152"/>
  <c r="Q129" i="152"/>
  <c r="P129" i="152"/>
  <c r="O129" i="152"/>
  <c r="N129" i="152"/>
  <c r="M129" i="152"/>
  <c r="L129" i="152"/>
  <c r="K129" i="152"/>
  <c r="J129" i="152"/>
  <c r="I129" i="152"/>
  <c r="H129" i="152"/>
  <c r="G129" i="152"/>
  <c r="F129" i="152"/>
  <c r="E129" i="152"/>
  <c r="D129" i="152"/>
  <c r="E128" i="152"/>
  <c r="F128" i="152" s="1"/>
  <c r="G128" i="152" s="1"/>
  <c r="H128" i="152" s="1"/>
  <c r="I128" i="152" s="1"/>
  <c r="J128" i="152" s="1"/>
  <c r="K128" i="152" s="1"/>
  <c r="L128" i="152" s="1"/>
  <c r="M128" i="152" s="1"/>
  <c r="N128" i="152" s="1"/>
  <c r="O128" i="152" s="1"/>
  <c r="P128" i="152" s="1"/>
  <c r="Q128" i="152" s="1"/>
  <c r="R128" i="152" s="1"/>
  <c r="S128" i="152" s="1"/>
  <c r="T128" i="152" s="1"/>
  <c r="U128" i="152" s="1"/>
  <c r="V128" i="152" s="1"/>
  <c r="W128" i="152" s="1"/>
  <c r="X128" i="152" s="1"/>
  <c r="Y128" i="152" s="1"/>
  <c r="Z128" i="152" s="1"/>
  <c r="AA128" i="152" s="1"/>
  <c r="AB128" i="152" s="1"/>
  <c r="AC128" i="152" s="1"/>
  <c r="AD128" i="152" s="1"/>
  <c r="AE128" i="152" s="1"/>
  <c r="AF128" i="152" s="1"/>
  <c r="AG128" i="152" s="1"/>
  <c r="AH128" i="152" s="1"/>
  <c r="AH127" i="152"/>
  <c r="AG127" i="152"/>
  <c r="AF127" i="152"/>
  <c r="AE127" i="152"/>
  <c r="AD127" i="152"/>
  <c r="AC127" i="152"/>
  <c r="AB127" i="152"/>
  <c r="AA127" i="152"/>
  <c r="Z127" i="152"/>
  <c r="Y127" i="152"/>
  <c r="X127" i="152"/>
  <c r="W127" i="152"/>
  <c r="V127" i="152"/>
  <c r="U127" i="152"/>
  <c r="T127" i="152"/>
  <c r="S127" i="152"/>
  <c r="R127" i="152"/>
  <c r="Q127" i="152"/>
  <c r="P127" i="152"/>
  <c r="O127" i="152"/>
  <c r="N127" i="152"/>
  <c r="M127" i="152"/>
  <c r="L127" i="152"/>
  <c r="K127" i="152"/>
  <c r="J127" i="152"/>
  <c r="I127" i="152"/>
  <c r="H127" i="152"/>
  <c r="G127" i="152"/>
  <c r="F127" i="152"/>
  <c r="E127" i="152"/>
  <c r="D127" i="152"/>
  <c r="AH126" i="152"/>
  <c r="AG126" i="152"/>
  <c r="AF126" i="152"/>
  <c r="AE126" i="152"/>
  <c r="AD126" i="152"/>
  <c r="AC126" i="152"/>
  <c r="AB126" i="152"/>
  <c r="AA126" i="152"/>
  <c r="Z126" i="152"/>
  <c r="Y126" i="152"/>
  <c r="X126" i="152"/>
  <c r="W126" i="152"/>
  <c r="V126" i="152"/>
  <c r="U126" i="152"/>
  <c r="T126" i="152"/>
  <c r="S126" i="152"/>
  <c r="R126" i="152"/>
  <c r="Q126" i="152"/>
  <c r="P126" i="152"/>
  <c r="O126" i="152"/>
  <c r="N126" i="152"/>
  <c r="M126" i="152"/>
  <c r="L126" i="152"/>
  <c r="K126" i="152"/>
  <c r="J126" i="152"/>
  <c r="I126" i="152"/>
  <c r="H126" i="152"/>
  <c r="G126" i="152"/>
  <c r="F126" i="152"/>
  <c r="E126" i="152"/>
  <c r="D126" i="152"/>
  <c r="AH125" i="152"/>
  <c r="AG125" i="152"/>
  <c r="AF125" i="152"/>
  <c r="AE125" i="152"/>
  <c r="AD125" i="152"/>
  <c r="AC125" i="152"/>
  <c r="AB125" i="152"/>
  <c r="AA125" i="152"/>
  <c r="Z125" i="152"/>
  <c r="Y125" i="152"/>
  <c r="X125" i="152"/>
  <c r="W125" i="152"/>
  <c r="V125" i="152"/>
  <c r="U125" i="152"/>
  <c r="T125" i="152"/>
  <c r="S125" i="152"/>
  <c r="R125" i="152"/>
  <c r="Q125" i="152"/>
  <c r="P125" i="152"/>
  <c r="O125" i="152"/>
  <c r="N125" i="152"/>
  <c r="M125" i="152"/>
  <c r="L125" i="152"/>
  <c r="K125" i="152"/>
  <c r="J125" i="152"/>
  <c r="I125" i="152"/>
  <c r="H125" i="152"/>
  <c r="G125" i="152"/>
  <c r="F125" i="152"/>
  <c r="E125" i="152"/>
  <c r="D125" i="152"/>
  <c r="AH124" i="152"/>
  <c r="AG124" i="152"/>
  <c r="AF124" i="152"/>
  <c r="AE124" i="152"/>
  <c r="AD124" i="152"/>
  <c r="AC124" i="152"/>
  <c r="AB124" i="152"/>
  <c r="AA124" i="152"/>
  <c r="Z124" i="152"/>
  <c r="Y124" i="152"/>
  <c r="X124" i="152"/>
  <c r="W124" i="152"/>
  <c r="V124" i="152"/>
  <c r="U124" i="152"/>
  <c r="T124" i="152"/>
  <c r="S124" i="152"/>
  <c r="R124" i="152"/>
  <c r="Q124" i="152"/>
  <c r="P124" i="152"/>
  <c r="O124" i="152"/>
  <c r="N124" i="152"/>
  <c r="M124" i="152"/>
  <c r="L124" i="152"/>
  <c r="K124" i="152"/>
  <c r="J124" i="152"/>
  <c r="I124" i="152"/>
  <c r="H124" i="152"/>
  <c r="G124" i="152"/>
  <c r="F124" i="152"/>
  <c r="E124" i="152"/>
  <c r="D124" i="152"/>
  <c r="AH123" i="152"/>
  <c r="AG123" i="152"/>
  <c r="AF123" i="152"/>
  <c r="AE123" i="152"/>
  <c r="AD123" i="152"/>
  <c r="AC123" i="152"/>
  <c r="AB123" i="152"/>
  <c r="AA123" i="152"/>
  <c r="Z123" i="152"/>
  <c r="Y123" i="152"/>
  <c r="X123" i="152"/>
  <c r="W123" i="152"/>
  <c r="V123" i="152"/>
  <c r="U123" i="152"/>
  <c r="T123" i="152"/>
  <c r="S123" i="152"/>
  <c r="R123" i="152"/>
  <c r="Q123" i="152"/>
  <c r="P123" i="152"/>
  <c r="O123" i="152"/>
  <c r="N123" i="152"/>
  <c r="M123" i="152"/>
  <c r="L123" i="152"/>
  <c r="K123" i="152"/>
  <c r="J123" i="152"/>
  <c r="I123" i="152"/>
  <c r="H123" i="152"/>
  <c r="G123" i="152"/>
  <c r="F123" i="152"/>
  <c r="E123" i="152"/>
  <c r="D123" i="152"/>
  <c r="AH122" i="152"/>
  <c r="AG122" i="152"/>
  <c r="AF122" i="152"/>
  <c r="AE122" i="152"/>
  <c r="AD122" i="152"/>
  <c r="AC122" i="152"/>
  <c r="AB122" i="152"/>
  <c r="AA122" i="152"/>
  <c r="Z122" i="152"/>
  <c r="Y122" i="152"/>
  <c r="X122" i="152"/>
  <c r="W122" i="152"/>
  <c r="V122" i="152"/>
  <c r="U122" i="152"/>
  <c r="T122" i="152"/>
  <c r="S122" i="152"/>
  <c r="R122" i="152"/>
  <c r="Q122" i="152"/>
  <c r="P122" i="152"/>
  <c r="O122" i="152"/>
  <c r="N122" i="152"/>
  <c r="M122" i="152"/>
  <c r="L122" i="152"/>
  <c r="K122" i="152"/>
  <c r="J122" i="152"/>
  <c r="I122" i="152"/>
  <c r="H122" i="152"/>
  <c r="G122" i="152"/>
  <c r="F122" i="152"/>
  <c r="E122" i="152"/>
  <c r="D122" i="152"/>
  <c r="AH121" i="152"/>
  <c r="AG121" i="152"/>
  <c r="AF121" i="152"/>
  <c r="AE121" i="152"/>
  <c r="AD121" i="152"/>
  <c r="AC121" i="152"/>
  <c r="AB121" i="152"/>
  <c r="AA121" i="152"/>
  <c r="Z121" i="152"/>
  <c r="Y121" i="152"/>
  <c r="X121" i="152"/>
  <c r="W121" i="152"/>
  <c r="V121" i="152"/>
  <c r="U121" i="152"/>
  <c r="T121" i="152"/>
  <c r="S121" i="152"/>
  <c r="R121" i="152"/>
  <c r="Q121" i="152"/>
  <c r="P121" i="152"/>
  <c r="O121" i="152"/>
  <c r="N121" i="152"/>
  <c r="M121" i="152"/>
  <c r="L121" i="152"/>
  <c r="K121" i="152"/>
  <c r="J121" i="152"/>
  <c r="I121" i="152"/>
  <c r="H121" i="152"/>
  <c r="G121" i="152"/>
  <c r="F121" i="152"/>
  <c r="E121" i="152"/>
  <c r="D121" i="152"/>
  <c r="AH120" i="152"/>
  <c r="AG120" i="152"/>
  <c r="AF120" i="152"/>
  <c r="AE120" i="152"/>
  <c r="AD120" i="152"/>
  <c r="AC120" i="152"/>
  <c r="AB120" i="152"/>
  <c r="AA120" i="152"/>
  <c r="Z120" i="152"/>
  <c r="Y120" i="152"/>
  <c r="X120" i="152"/>
  <c r="W120" i="152"/>
  <c r="V120" i="152"/>
  <c r="U120" i="152"/>
  <c r="T120" i="152"/>
  <c r="S120" i="152"/>
  <c r="R120" i="152"/>
  <c r="Q120" i="152"/>
  <c r="P120" i="152"/>
  <c r="O120" i="152"/>
  <c r="N120" i="152"/>
  <c r="M120" i="152"/>
  <c r="L120" i="152"/>
  <c r="K120" i="152"/>
  <c r="J120" i="152"/>
  <c r="I120" i="152"/>
  <c r="H120" i="152"/>
  <c r="G120" i="152"/>
  <c r="F120" i="152"/>
  <c r="E120" i="152"/>
  <c r="D120" i="152"/>
  <c r="AI119" i="152"/>
  <c r="AH118" i="152"/>
  <c r="AG118" i="152"/>
  <c r="AF118" i="152"/>
  <c r="AE118" i="152"/>
  <c r="AD118" i="152"/>
  <c r="AC118" i="152"/>
  <c r="AB118" i="152"/>
  <c r="AA118" i="152"/>
  <c r="Z118" i="152"/>
  <c r="Y118" i="152"/>
  <c r="X118" i="152"/>
  <c r="W118" i="152"/>
  <c r="V118" i="152"/>
  <c r="U118" i="152"/>
  <c r="T118" i="152"/>
  <c r="S118" i="152"/>
  <c r="R118" i="152"/>
  <c r="Q118" i="152"/>
  <c r="P118" i="152"/>
  <c r="O118" i="152"/>
  <c r="N118" i="152"/>
  <c r="M118" i="152"/>
  <c r="L118" i="152"/>
  <c r="K118" i="152"/>
  <c r="J118" i="152"/>
  <c r="I118" i="152"/>
  <c r="H118" i="152"/>
  <c r="G118" i="152"/>
  <c r="F118" i="152"/>
  <c r="E118" i="152"/>
  <c r="D118" i="152"/>
  <c r="AH117" i="152"/>
  <c r="AG117" i="152"/>
  <c r="AF117" i="152"/>
  <c r="AE117" i="152"/>
  <c r="AD117" i="152"/>
  <c r="AC117" i="152"/>
  <c r="AB117" i="152"/>
  <c r="AA117" i="152"/>
  <c r="Z117" i="152"/>
  <c r="Y117" i="152"/>
  <c r="X117" i="152"/>
  <c r="W117" i="152"/>
  <c r="V117" i="152"/>
  <c r="U117" i="152"/>
  <c r="T117" i="152"/>
  <c r="S117" i="152"/>
  <c r="R117" i="152"/>
  <c r="Q117" i="152"/>
  <c r="P117" i="152"/>
  <c r="O117" i="152"/>
  <c r="N117" i="152"/>
  <c r="M117" i="152"/>
  <c r="L117" i="152"/>
  <c r="K117" i="152"/>
  <c r="J117" i="152"/>
  <c r="I117" i="152"/>
  <c r="H117" i="152"/>
  <c r="G117" i="152"/>
  <c r="F117" i="152"/>
  <c r="E117" i="152"/>
  <c r="D117" i="152"/>
  <c r="AH116" i="152"/>
  <c r="AG116" i="152"/>
  <c r="AF116" i="152"/>
  <c r="AE116" i="152"/>
  <c r="AD116" i="152"/>
  <c r="AC116" i="152"/>
  <c r="AB116" i="152"/>
  <c r="AA116" i="152"/>
  <c r="Z116" i="152"/>
  <c r="Y116" i="152"/>
  <c r="X116" i="152"/>
  <c r="X119" i="152" s="1"/>
  <c r="W116" i="152"/>
  <c r="V116" i="152"/>
  <c r="U116" i="152"/>
  <c r="T116" i="152"/>
  <c r="S116" i="152"/>
  <c r="R116" i="152"/>
  <c r="Q116" i="152"/>
  <c r="P116" i="152"/>
  <c r="O116" i="152"/>
  <c r="N116" i="152"/>
  <c r="M116" i="152"/>
  <c r="L116" i="152"/>
  <c r="K116" i="152"/>
  <c r="J116" i="152"/>
  <c r="I116" i="152"/>
  <c r="H116" i="152"/>
  <c r="G116" i="152"/>
  <c r="F116" i="152"/>
  <c r="E116" i="152"/>
  <c r="D116" i="152"/>
  <c r="G115" i="152"/>
  <c r="H115" i="152" s="1"/>
  <c r="I115" i="152" s="1"/>
  <c r="J115" i="152" s="1"/>
  <c r="K115" i="152" s="1"/>
  <c r="L115" i="152" s="1"/>
  <c r="M115" i="152" s="1"/>
  <c r="N115" i="152" s="1"/>
  <c r="O115" i="152" s="1"/>
  <c r="P115" i="152" s="1"/>
  <c r="Q115" i="152" s="1"/>
  <c r="R115" i="152" s="1"/>
  <c r="S115" i="152" s="1"/>
  <c r="T115" i="152" s="1"/>
  <c r="U115" i="152" s="1"/>
  <c r="V115" i="152" s="1"/>
  <c r="W115" i="152" s="1"/>
  <c r="X115" i="152" s="1"/>
  <c r="Y115" i="152" s="1"/>
  <c r="Z115" i="152" s="1"/>
  <c r="AA115" i="152" s="1"/>
  <c r="AB115" i="152" s="1"/>
  <c r="AC115" i="152" s="1"/>
  <c r="AD115" i="152" s="1"/>
  <c r="AE115" i="152" s="1"/>
  <c r="AF115" i="152" s="1"/>
  <c r="AG115" i="152" s="1"/>
  <c r="AH115" i="152" s="1"/>
  <c r="F115" i="152"/>
  <c r="E115" i="152"/>
  <c r="AH114" i="152"/>
  <c r="AG114" i="152"/>
  <c r="AF114" i="152"/>
  <c r="AE114" i="152"/>
  <c r="AD114" i="152"/>
  <c r="AC114" i="152"/>
  <c r="AB114" i="152"/>
  <c r="AA114" i="152"/>
  <c r="AA166" i="152" s="1"/>
  <c r="Z114" i="152"/>
  <c r="Y114" i="152"/>
  <c r="Y166" i="152" s="1"/>
  <c r="X114" i="152"/>
  <c r="W114" i="152"/>
  <c r="V114" i="152"/>
  <c r="U114" i="152"/>
  <c r="T114" i="152"/>
  <c r="S114" i="152"/>
  <c r="R114" i="152"/>
  <c r="Q114" i="152"/>
  <c r="P114" i="152"/>
  <c r="O114" i="152"/>
  <c r="N114" i="152"/>
  <c r="M114" i="152"/>
  <c r="L114" i="152"/>
  <c r="K114" i="152"/>
  <c r="J114" i="152"/>
  <c r="I114" i="152"/>
  <c r="H114" i="152"/>
  <c r="G114" i="152"/>
  <c r="F114" i="152"/>
  <c r="E114" i="152"/>
  <c r="D114" i="152"/>
  <c r="AH113" i="152"/>
  <c r="AH165" i="152" s="1"/>
  <c r="AG113" i="152"/>
  <c r="AF113" i="152"/>
  <c r="AF165" i="152" s="1"/>
  <c r="AE113" i="152"/>
  <c r="AD113" i="152"/>
  <c r="AC113" i="152"/>
  <c r="AB113" i="152"/>
  <c r="AA113" i="152"/>
  <c r="Z113" i="152"/>
  <c r="Y113" i="152"/>
  <c r="X113" i="152"/>
  <c r="W113" i="152"/>
  <c r="V113" i="152"/>
  <c r="U113" i="152"/>
  <c r="T113" i="152"/>
  <c r="T165" i="152" s="1"/>
  <c r="S113" i="152"/>
  <c r="R113" i="152"/>
  <c r="Q113" i="152"/>
  <c r="P113" i="152"/>
  <c r="O113" i="152"/>
  <c r="N113" i="152"/>
  <c r="M113" i="152"/>
  <c r="L113" i="152"/>
  <c r="K113" i="152"/>
  <c r="J113" i="152"/>
  <c r="J165" i="152" s="1"/>
  <c r="I113" i="152"/>
  <c r="H113" i="152"/>
  <c r="G113" i="152"/>
  <c r="F113" i="152"/>
  <c r="E113" i="152"/>
  <c r="D113" i="152"/>
  <c r="AH112" i="152"/>
  <c r="AG112" i="152"/>
  <c r="AF112" i="152"/>
  <c r="AE112" i="152"/>
  <c r="AD112" i="152"/>
  <c r="AC112" i="152"/>
  <c r="AC164" i="152" s="1"/>
  <c r="AB112" i="152"/>
  <c r="AA112" i="152"/>
  <c r="Z112" i="152"/>
  <c r="Y112" i="152"/>
  <c r="X112" i="152"/>
  <c r="W112" i="152"/>
  <c r="V112" i="152"/>
  <c r="U112" i="152"/>
  <c r="T112" i="152"/>
  <c r="S112" i="152"/>
  <c r="R112" i="152"/>
  <c r="Q112" i="152"/>
  <c r="P112" i="152"/>
  <c r="O112" i="152"/>
  <c r="O164" i="152" s="1"/>
  <c r="N112" i="152"/>
  <c r="M112" i="152"/>
  <c r="L112" i="152"/>
  <c r="K112" i="152"/>
  <c r="J112" i="152"/>
  <c r="I112" i="152"/>
  <c r="H112" i="152"/>
  <c r="G112" i="152"/>
  <c r="F112" i="152"/>
  <c r="E112" i="152"/>
  <c r="E164" i="152" s="1"/>
  <c r="D112" i="152"/>
  <c r="AH111" i="152"/>
  <c r="AH163" i="152" s="1"/>
  <c r="AG111" i="152"/>
  <c r="AF111" i="152"/>
  <c r="AE111" i="152"/>
  <c r="AD111" i="152"/>
  <c r="AC111" i="152"/>
  <c r="AB111" i="152"/>
  <c r="AA111" i="152"/>
  <c r="Z111" i="152"/>
  <c r="Y111" i="152"/>
  <c r="X111" i="152"/>
  <c r="W111" i="152"/>
  <c r="V111" i="152"/>
  <c r="V163" i="152" s="1"/>
  <c r="U111" i="152"/>
  <c r="T111" i="152"/>
  <c r="S111" i="152"/>
  <c r="R111" i="152"/>
  <c r="Q111" i="152"/>
  <c r="P111" i="152"/>
  <c r="O111" i="152"/>
  <c r="N111" i="152"/>
  <c r="M111" i="152"/>
  <c r="L111" i="152"/>
  <c r="L163" i="152" s="1"/>
  <c r="K111" i="152"/>
  <c r="J111" i="152"/>
  <c r="J163" i="152" s="1"/>
  <c r="I111" i="152"/>
  <c r="H111" i="152"/>
  <c r="G111" i="152"/>
  <c r="F111" i="152"/>
  <c r="E111" i="152"/>
  <c r="D111" i="152"/>
  <c r="AH110" i="152"/>
  <c r="AG110" i="152"/>
  <c r="AF110" i="152"/>
  <c r="AE110" i="152"/>
  <c r="AD110" i="152"/>
  <c r="AC110" i="152"/>
  <c r="AC162" i="152" s="1"/>
  <c r="AB110" i="152"/>
  <c r="AA110" i="152"/>
  <c r="Z110" i="152"/>
  <c r="Y110" i="152"/>
  <c r="X110" i="152"/>
  <c r="W110" i="152"/>
  <c r="V110" i="152"/>
  <c r="U110" i="152"/>
  <c r="T110" i="152"/>
  <c r="S110" i="152"/>
  <c r="R110" i="152"/>
  <c r="Q110" i="152"/>
  <c r="Q162" i="152" s="1"/>
  <c r="P110" i="152"/>
  <c r="O110" i="152"/>
  <c r="N110" i="152"/>
  <c r="M110" i="152"/>
  <c r="L110" i="152"/>
  <c r="K110" i="152"/>
  <c r="J110" i="152"/>
  <c r="I110" i="152"/>
  <c r="H110" i="152"/>
  <c r="G110" i="152"/>
  <c r="F110" i="152"/>
  <c r="E110" i="152"/>
  <c r="E162" i="152" s="1"/>
  <c r="D110" i="152"/>
  <c r="AH109" i="152"/>
  <c r="AG109" i="152"/>
  <c r="AF109" i="152"/>
  <c r="AE109" i="152"/>
  <c r="AD109" i="152"/>
  <c r="AC109" i="152"/>
  <c r="AB109" i="152"/>
  <c r="AA109" i="152"/>
  <c r="Z109" i="152"/>
  <c r="Y109" i="152"/>
  <c r="X109" i="152"/>
  <c r="X161" i="152" s="1"/>
  <c r="W109" i="152"/>
  <c r="V109" i="152"/>
  <c r="U109" i="152"/>
  <c r="T109" i="152"/>
  <c r="S109" i="152"/>
  <c r="R109" i="152"/>
  <c r="Q109" i="152"/>
  <c r="P109" i="152"/>
  <c r="O109" i="152"/>
  <c r="N109" i="152"/>
  <c r="M109" i="152"/>
  <c r="L109" i="152"/>
  <c r="L161" i="152" s="1"/>
  <c r="K109" i="152"/>
  <c r="J109" i="152"/>
  <c r="I109" i="152"/>
  <c r="H109" i="152"/>
  <c r="G109" i="152"/>
  <c r="F109" i="152"/>
  <c r="E109" i="152"/>
  <c r="D109" i="152"/>
  <c r="AH108" i="152"/>
  <c r="AG108" i="152"/>
  <c r="AF108" i="152"/>
  <c r="AE108" i="152"/>
  <c r="AD108" i="152"/>
  <c r="AC108" i="152"/>
  <c r="AB108" i="152"/>
  <c r="AA108" i="152"/>
  <c r="Z108" i="152"/>
  <c r="Y108" i="152"/>
  <c r="X108" i="152"/>
  <c r="W108" i="152"/>
  <c r="V108" i="152"/>
  <c r="U108" i="152"/>
  <c r="T108" i="152"/>
  <c r="S108" i="152"/>
  <c r="R108" i="152"/>
  <c r="Q108" i="152"/>
  <c r="P108" i="152"/>
  <c r="O108" i="152"/>
  <c r="N108" i="152"/>
  <c r="M108" i="152"/>
  <c r="L108" i="152"/>
  <c r="K108" i="152"/>
  <c r="J108" i="152"/>
  <c r="I108" i="152"/>
  <c r="H108" i="152"/>
  <c r="G108" i="152"/>
  <c r="F108" i="152"/>
  <c r="E108" i="152"/>
  <c r="D108" i="152"/>
  <c r="AH107" i="152"/>
  <c r="AG107" i="152"/>
  <c r="AF107" i="152"/>
  <c r="AE107" i="152"/>
  <c r="AD107" i="152"/>
  <c r="AC107" i="152"/>
  <c r="AB107" i="152"/>
  <c r="AA107" i="152"/>
  <c r="Z107" i="152"/>
  <c r="Z159" i="152" s="1"/>
  <c r="Y107" i="152"/>
  <c r="X107" i="152"/>
  <c r="W107" i="152"/>
  <c r="V107" i="152"/>
  <c r="U107" i="152"/>
  <c r="T107" i="152"/>
  <c r="S107" i="152"/>
  <c r="R107" i="152"/>
  <c r="Q107" i="152"/>
  <c r="P107" i="152"/>
  <c r="O107" i="152"/>
  <c r="N107" i="152"/>
  <c r="M107" i="152"/>
  <c r="L107" i="152"/>
  <c r="K107" i="152"/>
  <c r="J107" i="152"/>
  <c r="I107" i="152"/>
  <c r="H107" i="152"/>
  <c r="G107" i="152"/>
  <c r="F107" i="152"/>
  <c r="E107" i="152"/>
  <c r="D107" i="152"/>
  <c r="D159" i="152" s="1"/>
  <c r="AH105" i="152"/>
  <c r="AG105" i="152"/>
  <c r="AF105" i="152"/>
  <c r="AE105" i="152"/>
  <c r="AD105" i="152"/>
  <c r="AC105" i="152"/>
  <c r="AB105" i="152"/>
  <c r="AA105" i="152"/>
  <c r="Z105" i="152"/>
  <c r="Y105" i="152"/>
  <c r="X105" i="152"/>
  <c r="W105" i="152"/>
  <c r="V105" i="152"/>
  <c r="U105" i="152"/>
  <c r="T105" i="152"/>
  <c r="S105" i="152"/>
  <c r="R105" i="152"/>
  <c r="Q105" i="152"/>
  <c r="P105" i="152"/>
  <c r="O105" i="152"/>
  <c r="N105" i="152"/>
  <c r="M105" i="152"/>
  <c r="L105" i="152"/>
  <c r="K105" i="152"/>
  <c r="J105" i="152"/>
  <c r="I105" i="152"/>
  <c r="H105" i="152"/>
  <c r="G105" i="152"/>
  <c r="F105" i="152"/>
  <c r="E105" i="152"/>
  <c r="D105" i="152"/>
  <c r="AH104" i="152"/>
  <c r="AG104" i="152"/>
  <c r="AF104" i="152"/>
  <c r="AE104" i="152"/>
  <c r="AD104" i="152"/>
  <c r="AC104" i="152"/>
  <c r="AB104" i="152"/>
  <c r="AA104" i="152"/>
  <c r="Z104" i="152"/>
  <c r="Y104" i="152"/>
  <c r="X104" i="152"/>
  <c r="W104" i="152"/>
  <c r="V104" i="152"/>
  <c r="U104" i="152"/>
  <c r="T104" i="152"/>
  <c r="S104" i="152"/>
  <c r="R104" i="152"/>
  <c r="Q104" i="152"/>
  <c r="P104" i="152"/>
  <c r="O104" i="152"/>
  <c r="N104" i="152"/>
  <c r="M104" i="152"/>
  <c r="L104" i="152"/>
  <c r="K104" i="152"/>
  <c r="J104" i="152"/>
  <c r="I104" i="152"/>
  <c r="H104" i="152"/>
  <c r="G104" i="152"/>
  <c r="F104" i="152"/>
  <c r="E104" i="152"/>
  <c r="D104" i="152"/>
  <c r="AH103" i="152"/>
  <c r="AG103" i="152"/>
  <c r="AF103" i="152"/>
  <c r="AE103" i="152"/>
  <c r="AD103" i="152"/>
  <c r="AC103" i="152"/>
  <c r="AB103" i="152"/>
  <c r="AA103" i="152"/>
  <c r="Z103" i="152"/>
  <c r="Y103" i="152"/>
  <c r="X103" i="152"/>
  <c r="W103" i="152"/>
  <c r="V103" i="152"/>
  <c r="U103" i="152"/>
  <c r="T103" i="152"/>
  <c r="S103" i="152"/>
  <c r="R103" i="152"/>
  <c r="Q103" i="152"/>
  <c r="P103" i="152"/>
  <c r="O103" i="152"/>
  <c r="N103" i="152"/>
  <c r="M103" i="152"/>
  <c r="L103" i="152"/>
  <c r="K103" i="152"/>
  <c r="J103" i="152"/>
  <c r="I103" i="152"/>
  <c r="H103" i="152"/>
  <c r="G103" i="152"/>
  <c r="F103" i="152"/>
  <c r="E103" i="152"/>
  <c r="D103" i="152"/>
  <c r="M102" i="152"/>
  <c r="N102" i="152" s="1"/>
  <c r="O102" i="152" s="1"/>
  <c r="P102" i="152" s="1"/>
  <c r="Q102" i="152" s="1"/>
  <c r="R102" i="152" s="1"/>
  <c r="S102" i="152" s="1"/>
  <c r="T102" i="152" s="1"/>
  <c r="U102" i="152" s="1"/>
  <c r="V102" i="152" s="1"/>
  <c r="W102" i="152" s="1"/>
  <c r="X102" i="152" s="1"/>
  <c r="Y102" i="152" s="1"/>
  <c r="Z102" i="152" s="1"/>
  <c r="AA102" i="152" s="1"/>
  <c r="AB102" i="152" s="1"/>
  <c r="AC102" i="152" s="1"/>
  <c r="AD102" i="152" s="1"/>
  <c r="AE102" i="152" s="1"/>
  <c r="AF102" i="152" s="1"/>
  <c r="AG102" i="152" s="1"/>
  <c r="AH102" i="152" s="1"/>
  <c r="F102" i="152"/>
  <c r="G102" i="152" s="1"/>
  <c r="H102" i="152" s="1"/>
  <c r="I102" i="152" s="1"/>
  <c r="J102" i="152" s="1"/>
  <c r="K102" i="152" s="1"/>
  <c r="L102" i="152" s="1"/>
  <c r="E102" i="152"/>
  <c r="CO97" i="152"/>
  <c r="BV97" i="152"/>
  <c r="BN97" i="152"/>
  <c r="BM97" i="152"/>
  <c r="BL97" i="152"/>
  <c r="BX97" i="152" s="1"/>
  <c r="BK97" i="152"/>
  <c r="BJ97" i="152"/>
  <c r="BG97" i="152"/>
  <c r="BF97" i="152"/>
  <c r="BB97" i="152"/>
  <c r="BA97" i="152"/>
  <c r="AZ97" i="152"/>
  <c r="AY97" i="152"/>
  <c r="AX97" i="152"/>
  <c r="AW97" i="152"/>
  <c r="AV97" i="152"/>
  <c r="AU97" i="152"/>
  <c r="CJ97" i="152" s="1"/>
  <c r="AT97" i="152"/>
  <c r="AS97" i="152"/>
  <c r="AR97" i="152"/>
  <c r="AQ97" i="152"/>
  <c r="AP97" i="152"/>
  <c r="AO97" i="152"/>
  <c r="AN97" i="152"/>
  <c r="AM97" i="152"/>
  <c r="AL97" i="152"/>
  <c r="AK97" i="152"/>
  <c r="AJ97" i="152"/>
  <c r="AI97" i="152"/>
  <c r="BN96" i="152"/>
  <c r="BM96" i="152"/>
  <c r="BL96" i="152"/>
  <c r="BK96" i="152"/>
  <c r="BJ96" i="152"/>
  <c r="BI96" i="152"/>
  <c r="BH96" i="152"/>
  <c r="BG96" i="152"/>
  <c r="BF96" i="152"/>
  <c r="BB96" i="152"/>
  <c r="BA96" i="152"/>
  <c r="AZ96" i="152"/>
  <c r="AY96" i="152"/>
  <c r="AX96" i="152"/>
  <c r="AW96" i="152"/>
  <c r="AV96" i="152"/>
  <c r="AU96" i="152"/>
  <c r="AT96" i="152"/>
  <c r="AS96" i="152"/>
  <c r="AR96" i="152"/>
  <c r="AQ96" i="152"/>
  <c r="AP96" i="152"/>
  <c r="AO96" i="152"/>
  <c r="AN96" i="152"/>
  <c r="AM96" i="152"/>
  <c r="AL96" i="152"/>
  <c r="AK96" i="152"/>
  <c r="AJ96" i="152"/>
  <c r="AI96" i="152"/>
  <c r="BN95" i="152"/>
  <c r="BM95" i="152"/>
  <c r="BL95" i="152"/>
  <c r="BK95" i="152"/>
  <c r="BJ95" i="152"/>
  <c r="BI95" i="152"/>
  <c r="BH95" i="152"/>
  <c r="BG95" i="152"/>
  <c r="BF95" i="152"/>
  <c r="BB95" i="152"/>
  <c r="BA95" i="152"/>
  <c r="AZ95" i="152"/>
  <c r="AY95" i="152"/>
  <c r="AX95" i="152"/>
  <c r="AW95" i="152"/>
  <c r="AV95" i="152"/>
  <c r="AU95" i="152"/>
  <c r="AT95" i="152"/>
  <c r="AS95" i="152"/>
  <c r="AR95" i="152"/>
  <c r="AQ95" i="152"/>
  <c r="AP95" i="152"/>
  <c r="AO95" i="152"/>
  <c r="AN95" i="152"/>
  <c r="AM95" i="152"/>
  <c r="AL95" i="152"/>
  <c r="AK95" i="152"/>
  <c r="AJ95" i="152"/>
  <c r="AI95" i="152"/>
  <c r="BN94" i="152"/>
  <c r="BM94" i="152"/>
  <c r="BL94" i="152"/>
  <c r="BK94" i="152"/>
  <c r="BJ94" i="152"/>
  <c r="BI94" i="152"/>
  <c r="BH94" i="152"/>
  <c r="BG94" i="152"/>
  <c r="BF94" i="152"/>
  <c r="BB94" i="152"/>
  <c r="BA94" i="152"/>
  <c r="AZ94" i="152"/>
  <c r="AY94" i="152"/>
  <c r="AX94" i="152"/>
  <c r="AW94" i="152"/>
  <c r="AV94" i="152"/>
  <c r="AU94" i="152"/>
  <c r="AT94" i="152"/>
  <c r="AS94" i="152"/>
  <c r="AR94" i="152"/>
  <c r="AQ94" i="152"/>
  <c r="AP94" i="152"/>
  <c r="AO94" i="152"/>
  <c r="AN94" i="152"/>
  <c r="AM94" i="152"/>
  <c r="AL94" i="152"/>
  <c r="AK94" i="152"/>
  <c r="AJ94" i="152"/>
  <c r="AI94" i="152"/>
  <c r="BN93" i="152"/>
  <c r="BM93" i="152"/>
  <c r="BL93" i="152"/>
  <c r="BK93" i="152"/>
  <c r="BJ93" i="152"/>
  <c r="BI93" i="152"/>
  <c r="BH93" i="152"/>
  <c r="BG93" i="152"/>
  <c r="BF93" i="152"/>
  <c r="BB93" i="152"/>
  <c r="BA93" i="152"/>
  <c r="AZ93" i="152"/>
  <c r="AY93" i="152"/>
  <c r="AX93" i="152"/>
  <c r="AW93" i="152"/>
  <c r="AV93" i="152"/>
  <c r="AU93" i="152"/>
  <c r="AT93" i="152"/>
  <c r="AS93" i="152"/>
  <c r="AR93" i="152"/>
  <c r="AQ93" i="152"/>
  <c r="AP93" i="152"/>
  <c r="AO93" i="152"/>
  <c r="AN93" i="152"/>
  <c r="AM93" i="152"/>
  <c r="AL93" i="152"/>
  <c r="AK93" i="152"/>
  <c r="AJ93" i="152"/>
  <c r="AI93" i="152"/>
  <c r="BN92" i="152"/>
  <c r="BM92" i="152"/>
  <c r="BL92" i="152"/>
  <c r="BK92" i="152"/>
  <c r="BJ92" i="152"/>
  <c r="BI92" i="152"/>
  <c r="BH92" i="152"/>
  <c r="BG92" i="152"/>
  <c r="BF92" i="152"/>
  <c r="BB92" i="152"/>
  <c r="BA92" i="152"/>
  <c r="AZ92" i="152"/>
  <c r="AY92" i="152"/>
  <c r="AX92" i="152"/>
  <c r="AW92" i="152"/>
  <c r="AV92" i="152"/>
  <c r="AU92" i="152"/>
  <c r="AT92" i="152"/>
  <c r="AS92" i="152"/>
  <c r="AR92" i="152"/>
  <c r="AQ92" i="152"/>
  <c r="AP92" i="152"/>
  <c r="AO92" i="152"/>
  <c r="AN92" i="152"/>
  <c r="AM92" i="152"/>
  <c r="AL92" i="152"/>
  <c r="AK92" i="152"/>
  <c r="AJ92" i="152"/>
  <c r="AI92" i="152"/>
  <c r="BN91" i="152"/>
  <c r="BM91" i="152"/>
  <c r="BL91" i="152"/>
  <c r="BK91" i="152"/>
  <c r="BJ91" i="152"/>
  <c r="BI91" i="152"/>
  <c r="BH91" i="152"/>
  <c r="BG91" i="152"/>
  <c r="BF91" i="152"/>
  <c r="BB91" i="152"/>
  <c r="BA91" i="152"/>
  <c r="AZ91" i="152"/>
  <c r="AY91" i="152"/>
  <c r="AX91" i="152"/>
  <c r="AW91" i="152"/>
  <c r="AV91" i="152"/>
  <c r="AU91" i="152"/>
  <c r="AT91" i="152"/>
  <c r="AS91" i="152"/>
  <c r="AR91" i="152"/>
  <c r="AQ91" i="152"/>
  <c r="AP91" i="152"/>
  <c r="AO91" i="152"/>
  <c r="AN91" i="152"/>
  <c r="AM91" i="152"/>
  <c r="AL91" i="152"/>
  <c r="AK91" i="152"/>
  <c r="AJ91" i="152"/>
  <c r="AI91" i="152"/>
  <c r="BN90" i="152"/>
  <c r="BM90" i="152"/>
  <c r="BL90" i="152"/>
  <c r="BK90" i="152"/>
  <c r="BJ90" i="152"/>
  <c r="BI90" i="152"/>
  <c r="BH90" i="152"/>
  <c r="BG90" i="152"/>
  <c r="BF90" i="152"/>
  <c r="BB90" i="152"/>
  <c r="BA90" i="152"/>
  <c r="AZ90" i="152"/>
  <c r="AY90" i="152"/>
  <c r="AX90" i="152"/>
  <c r="AW90" i="152"/>
  <c r="AV90" i="152"/>
  <c r="AU90" i="152"/>
  <c r="AT90" i="152"/>
  <c r="AS90" i="152"/>
  <c r="AR90" i="152"/>
  <c r="AQ90" i="152"/>
  <c r="AP90" i="152"/>
  <c r="AO90" i="152"/>
  <c r="AN90" i="152"/>
  <c r="AM90" i="152"/>
  <c r="AL90" i="152"/>
  <c r="AK90" i="152"/>
  <c r="AJ90" i="152"/>
  <c r="AI90" i="152"/>
  <c r="BN89" i="152"/>
  <c r="BM89" i="152"/>
  <c r="BL89" i="152"/>
  <c r="BX89" i="152" s="1"/>
  <c r="BK89" i="152"/>
  <c r="BJ89" i="152"/>
  <c r="BI89" i="152"/>
  <c r="BH89" i="152"/>
  <c r="BG89" i="152"/>
  <c r="BF89" i="152"/>
  <c r="BB89" i="152"/>
  <c r="BA89" i="152"/>
  <c r="AZ89" i="152"/>
  <c r="AY89" i="152"/>
  <c r="AX89" i="152"/>
  <c r="AW89" i="152"/>
  <c r="AV89" i="152"/>
  <c r="AU89" i="152"/>
  <c r="AT89" i="152"/>
  <c r="AS89" i="152"/>
  <c r="AR89" i="152"/>
  <c r="AQ89" i="152"/>
  <c r="AP89" i="152"/>
  <c r="AO89" i="152"/>
  <c r="AN89" i="152"/>
  <c r="AM89" i="152"/>
  <c r="AL89" i="152"/>
  <c r="AK89" i="152"/>
  <c r="AJ89" i="152"/>
  <c r="AI89" i="152"/>
  <c r="BN88" i="152"/>
  <c r="BM88" i="152"/>
  <c r="BL88" i="152"/>
  <c r="BK88" i="152"/>
  <c r="BJ88" i="152"/>
  <c r="BI88" i="152"/>
  <c r="BH88" i="152"/>
  <c r="BG88" i="152"/>
  <c r="BF88" i="152"/>
  <c r="BB88" i="152"/>
  <c r="BA88" i="152"/>
  <c r="AZ88" i="152"/>
  <c r="AY88" i="152"/>
  <c r="AX88" i="152"/>
  <c r="AW88" i="152"/>
  <c r="AV88" i="152"/>
  <c r="AU88" i="152"/>
  <c r="AT88" i="152"/>
  <c r="AS88" i="152"/>
  <c r="AR88" i="152"/>
  <c r="AQ88" i="152"/>
  <c r="AP88" i="152"/>
  <c r="AO88" i="152"/>
  <c r="AN88" i="152"/>
  <c r="AM88" i="152"/>
  <c r="AL88" i="152"/>
  <c r="AK88" i="152"/>
  <c r="AJ88" i="152"/>
  <c r="AI88" i="152"/>
  <c r="BQ87" i="152"/>
  <c r="BN87" i="152"/>
  <c r="BM87" i="152"/>
  <c r="BL87" i="152"/>
  <c r="BK87" i="152"/>
  <c r="BJ87" i="152"/>
  <c r="BI87" i="152"/>
  <c r="BH87" i="152"/>
  <c r="BG87" i="152"/>
  <c r="BF87" i="152"/>
  <c r="BB87" i="152"/>
  <c r="BA87" i="152"/>
  <c r="AZ87" i="152"/>
  <c r="AY87" i="152"/>
  <c r="AX87" i="152"/>
  <c r="AW87" i="152"/>
  <c r="AV87" i="152"/>
  <c r="AU87" i="152"/>
  <c r="AT87" i="152"/>
  <c r="AS87" i="152"/>
  <c r="AR87" i="152"/>
  <c r="AQ87" i="152"/>
  <c r="AP87" i="152"/>
  <c r="AO87" i="152"/>
  <c r="AN87" i="152"/>
  <c r="AM87" i="152"/>
  <c r="AL87" i="152"/>
  <c r="AK87" i="152"/>
  <c r="AJ87" i="152"/>
  <c r="AI87" i="152"/>
  <c r="CQ86" i="152"/>
  <c r="CN86" i="152"/>
  <c r="BN86" i="152"/>
  <c r="BM86" i="152"/>
  <c r="BL86" i="152"/>
  <c r="BK86" i="152"/>
  <c r="BJ86" i="152"/>
  <c r="BI86" i="152"/>
  <c r="BH86" i="152"/>
  <c r="BG86" i="152"/>
  <c r="BF86" i="152"/>
  <c r="BB86" i="152"/>
  <c r="BA86" i="152"/>
  <c r="AZ86" i="152"/>
  <c r="AY86" i="152"/>
  <c r="AX86" i="152"/>
  <c r="AW86" i="152"/>
  <c r="AV86" i="152"/>
  <c r="AU86" i="152"/>
  <c r="AT86" i="152"/>
  <c r="AS86" i="152"/>
  <c r="AR86" i="152"/>
  <c r="AQ86" i="152"/>
  <c r="AP86" i="152"/>
  <c r="AO86" i="152"/>
  <c r="AN86" i="152"/>
  <c r="AM86" i="152"/>
  <c r="AL86" i="152"/>
  <c r="AK86" i="152"/>
  <c r="AJ86" i="152"/>
  <c r="AI86" i="152"/>
  <c r="BN85" i="152"/>
  <c r="BM85" i="152"/>
  <c r="BL85" i="152"/>
  <c r="BK85" i="152"/>
  <c r="BJ85" i="152"/>
  <c r="BI85" i="152"/>
  <c r="BH85" i="152"/>
  <c r="BG85" i="152"/>
  <c r="BF85" i="152"/>
  <c r="BB85" i="152"/>
  <c r="BA85" i="152"/>
  <c r="AZ85" i="152"/>
  <c r="AY85" i="152"/>
  <c r="AX85" i="152"/>
  <c r="AW85" i="152"/>
  <c r="AV85" i="152"/>
  <c r="AU85" i="152"/>
  <c r="AT85" i="152"/>
  <c r="AS85" i="152"/>
  <c r="AR85" i="152"/>
  <c r="AQ85" i="152"/>
  <c r="AP85" i="152"/>
  <c r="AO85" i="152"/>
  <c r="AN85" i="152"/>
  <c r="AM85" i="152"/>
  <c r="AL85" i="152"/>
  <c r="AK85" i="152"/>
  <c r="AJ85" i="152"/>
  <c r="AI85" i="152"/>
  <c r="BN84" i="152"/>
  <c r="BM84" i="152"/>
  <c r="BL84" i="152"/>
  <c r="BX84" i="152" s="1"/>
  <c r="BK84" i="152"/>
  <c r="BJ84" i="152"/>
  <c r="BI84" i="152"/>
  <c r="BH84" i="152"/>
  <c r="BV84" i="152" s="1"/>
  <c r="BG84" i="152"/>
  <c r="BF84" i="152"/>
  <c r="BB84" i="152"/>
  <c r="BA84" i="152"/>
  <c r="AZ84" i="152"/>
  <c r="AY84" i="152"/>
  <c r="AX84" i="152"/>
  <c r="AW84" i="152"/>
  <c r="AV84" i="152"/>
  <c r="AU84" i="152"/>
  <c r="AT84" i="152"/>
  <c r="AS84" i="152"/>
  <c r="AR84" i="152"/>
  <c r="AQ84" i="152"/>
  <c r="AP84" i="152"/>
  <c r="AO84" i="152"/>
  <c r="AN84" i="152"/>
  <c r="AM84" i="152"/>
  <c r="AL84" i="152"/>
  <c r="AK84" i="152"/>
  <c r="AJ84" i="152"/>
  <c r="AI84" i="152"/>
  <c r="BN83" i="152"/>
  <c r="BM83" i="152"/>
  <c r="BL83" i="152"/>
  <c r="BK83" i="152"/>
  <c r="BJ83" i="152"/>
  <c r="BI83" i="152"/>
  <c r="BH83" i="152"/>
  <c r="BG83" i="152"/>
  <c r="BF83" i="152"/>
  <c r="BB83" i="152"/>
  <c r="BA83" i="152"/>
  <c r="AZ83" i="152"/>
  <c r="AY83" i="152"/>
  <c r="AX83" i="152"/>
  <c r="AW83" i="152"/>
  <c r="AV83" i="152"/>
  <c r="AU83" i="152"/>
  <c r="AT83" i="152"/>
  <c r="AS83" i="152"/>
  <c r="AR83" i="152"/>
  <c r="AQ83" i="152"/>
  <c r="AP83" i="152"/>
  <c r="AO83" i="152"/>
  <c r="AN83" i="152"/>
  <c r="AM83" i="152"/>
  <c r="AL83" i="152"/>
  <c r="AK83" i="152"/>
  <c r="AJ83" i="152"/>
  <c r="AI83" i="152"/>
  <c r="BN82" i="152"/>
  <c r="BM82" i="152"/>
  <c r="BL82" i="152"/>
  <c r="BK82" i="152"/>
  <c r="BJ82" i="152"/>
  <c r="BI82" i="152"/>
  <c r="BH82" i="152"/>
  <c r="BG82" i="152"/>
  <c r="BF82" i="152"/>
  <c r="BB82" i="152"/>
  <c r="BA82" i="152"/>
  <c r="AZ82" i="152"/>
  <c r="AY82" i="152"/>
  <c r="AX82" i="152"/>
  <c r="AW82" i="152"/>
  <c r="AV82" i="152"/>
  <c r="AU82" i="152"/>
  <c r="AT82" i="152"/>
  <c r="AS82" i="152"/>
  <c r="AR82" i="152"/>
  <c r="AQ82" i="152"/>
  <c r="AP82" i="152"/>
  <c r="AO82" i="152"/>
  <c r="AN82" i="152"/>
  <c r="AM82" i="152"/>
  <c r="AL82" i="152"/>
  <c r="AK82" i="152"/>
  <c r="AJ82" i="152"/>
  <c r="AI82" i="152"/>
  <c r="BN81" i="152"/>
  <c r="BM81" i="152"/>
  <c r="BL81" i="152"/>
  <c r="BK81" i="152"/>
  <c r="BJ81" i="152"/>
  <c r="BI81" i="152"/>
  <c r="BH81" i="152"/>
  <c r="BG81" i="152"/>
  <c r="BF81" i="152"/>
  <c r="BB81" i="152"/>
  <c r="BA81" i="152"/>
  <c r="AZ81" i="152"/>
  <c r="AY81" i="152"/>
  <c r="AX81" i="152"/>
  <c r="AW81" i="152"/>
  <c r="AV81" i="152"/>
  <c r="AU81" i="152"/>
  <c r="AT81" i="152"/>
  <c r="AS81" i="152"/>
  <c r="AR81" i="152"/>
  <c r="AQ81" i="152"/>
  <c r="AP81" i="152"/>
  <c r="AO81" i="152"/>
  <c r="AN81" i="152"/>
  <c r="AM81" i="152"/>
  <c r="AL81" i="152"/>
  <c r="AK81" i="152"/>
  <c r="AJ81" i="152"/>
  <c r="AI81" i="152"/>
  <c r="BN80" i="152"/>
  <c r="BM80" i="152"/>
  <c r="BL80" i="152"/>
  <c r="BK80" i="152"/>
  <c r="BJ80" i="152"/>
  <c r="BI80" i="152"/>
  <c r="BH80" i="152"/>
  <c r="BG80" i="152"/>
  <c r="BF80" i="152"/>
  <c r="BB80" i="152"/>
  <c r="BA80" i="152"/>
  <c r="AZ80" i="152"/>
  <c r="AY80" i="152"/>
  <c r="AX80" i="152"/>
  <c r="AW80" i="152"/>
  <c r="AV80" i="152"/>
  <c r="AU80" i="152"/>
  <c r="AT80" i="152"/>
  <c r="AS80" i="152"/>
  <c r="AR80" i="152"/>
  <c r="AQ80" i="152"/>
  <c r="AP80" i="152"/>
  <c r="AO80" i="152"/>
  <c r="AN80" i="152"/>
  <c r="AM80" i="152"/>
  <c r="AL80" i="152"/>
  <c r="AK80" i="152"/>
  <c r="AJ80" i="152"/>
  <c r="AI80" i="152"/>
  <c r="BN79" i="152"/>
  <c r="BM79" i="152"/>
  <c r="BL79" i="152"/>
  <c r="BK79" i="152"/>
  <c r="BJ79" i="152"/>
  <c r="BI79" i="152"/>
  <c r="BH79" i="152"/>
  <c r="BG79" i="152"/>
  <c r="BF79" i="152"/>
  <c r="BB79" i="152"/>
  <c r="BA79" i="152"/>
  <c r="AZ79" i="152"/>
  <c r="AY79" i="152"/>
  <c r="AX79" i="152"/>
  <c r="AW79" i="152"/>
  <c r="AV79" i="152"/>
  <c r="AU79" i="152"/>
  <c r="AT79" i="152"/>
  <c r="AS79" i="152"/>
  <c r="AR79" i="152"/>
  <c r="AQ79" i="152"/>
  <c r="AP79" i="152"/>
  <c r="AO79" i="152"/>
  <c r="AN79" i="152"/>
  <c r="AM79" i="152"/>
  <c r="AL79" i="152"/>
  <c r="AK79" i="152"/>
  <c r="AJ79" i="152"/>
  <c r="AI79" i="152"/>
  <c r="BN78" i="152"/>
  <c r="BM78" i="152"/>
  <c r="BL78" i="152"/>
  <c r="BX78" i="152" s="1"/>
  <c r="BK78" i="152"/>
  <c r="BJ78" i="152"/>
  <c r="BI78" i="152"/>
  <c r="BH78" i="152"/>
  <c r="BV78" i="152" s="1"/>
  <c r="BG78" i="152"/>
  <c r="BF78" i="152"/>
  <c r="BB78" i="152"/>
  <c r="BA78" i="152"/>
  <c r="AZ78" i="152"/>
  <c r="AY78" i="152"/>
  <c r="AX78" i="152"/>
  <c r="AW78" i="152"/>
  <c r="AV78" i="152"/>
  <c r="AU78" i="152"/>
  <c r="AT78" i="152"/>
  <c r="AS78" i="152"/>
  <c r="AR78" i="152"/>
  <c r="AQ78" i="152"/>
  <c r="AP78" i="152"/>
  <c r="AO78" i="152"/>
  <c r="AN78" i="152"/>
  <c r="AM78" i="152"/>
  <c r="AL78" i="152"/>
  <c r="AK78" i="152"/>
  <c r="AJ78" i="152"/>
  <c r="AI78" i="152"/>
  <c r="BN77" i="152"/>
  <c r="BM77" i="152"/>
  <c r="BL77" i="152"/>
  <c r="BK77" i="152"/>
  <c r="BJ77" i="152"/>
  <c r="BI77" i="152"/>
  <c r="BH77" i="152"/>
  <c r="BG77" i="152"/>
  <c r="BF77" i="152"/>
  <c r="BB77" i="152"/>
  <c r="BA77" i="152"/>
  <c r="AZ77" i="152"/>
  <c r="AY77" i="152"/>
  <c r="AX77" i="152"/>
  <c r="AW77" i="152"/>
  <c r="AV77" i="152"/>
  <c r="AU77" i="152"/>
  <c r="AT77" i="152"/>
  <c r="AS77" i="152"/>
  <c r="AR77" i="152"/>
  <c r="AQ77" i="152"/>
  <c r="AP77" i="152"/>
  <c r="AO77" i="152"/>
  <c r="AN77" i="152"/>
  <c r="AM77" i="152"/>
  <c r="AL77" i="152"/>
  <c r="AK77" i="152"/>
  <c r="AJ77" i="152"/>
  <c r="AI77" i="152"/>
  <c r="CQ76" i="152"/>
  <c r="CO76" i="152"/>
  <c r="CN76" i="152"/>
  <c r="BN76" i="152"/>
  <c r="BM76" i="152"/>
  <c r="BL76" i="152"/>
  <c r="BK76" i="152"/>
  <c r="BJ76" i="152"/>
  <c r="BI76" i="152"/>
  <c r="BH76" i="152"/>
  <c r="BG76" i="152"/>
  <c r="BF76" i="152"/>
  <c r="CH75" i="152"/>
  <c r="BX75" i="152"/>
  <c r="BW75" i="152"/>
  <c r="BV75" i="152"/>
  <c r="BU75" i="152"/>
  <c r="BB75" i="152"/>
  <c r="BA75" i="152"/>
  <c r="AZ75" i="152"/>
  <c r="AY75" i="152"/>
  <c r="AX75" i="152"/>
  <c r="AW75" i="152"/>
  <c r="AV75" i="152"/>
  <c r="AU75" i="152"/>
  <c r="AT75" i="152"/>
  <c r="AS75" i="152"/>
  <c r="AR75" i="152"/>
  <c r="AQ75" i="152"/>
  <c r="AP75" i="152"/>
  <c r="AO75" i="152"/>
  <c r="AN75" i="152"/>
  <c r="AM75" i="152"/>
  <c r="AL75" i="152"/>
  <c r="AK75" i="152"/>
  <c r="AJ75" i="152"/>
  <c r="AI75" i="152"/>
  <c r="CQ74" i="152"/>
  <c r="CN74" i="152"/>
  <c r="BN74" i="152"/>
  <c r="BM74" i="152"/>
  <c r="BL74" i="152"/>
  <c r="BK74" i="152"/>
  <c r="BJ74" i="152"/>
  <c r="BI74" i="152"/>
  <c r="BH74" i="152"/>
  <c r="BV74" i="152" s="1"/>
  <c r="BG74" i="152"/>
  <c r="BF74" i="152"/>
  <c r="BB74" i="152"/>
  <c r="BA74" i="152"/>
  <c r="AZ74" i="152"/>
  <c r="AY74" i="152"/>
  <c r="AX74" i="152"/>
  <c r="AW74" i="152"/>
  <c r="AV74" i="152"/>
  <c r="AU74" i="152"/>
  <c r="AT74" i="152"/>
  <c r="AS74" i="152"/>
  <c r="AR74" i="152"/>
  <c r="AQ74" i="152"/>
  <c r="AP74" i="152"/>
  <c r="AO74" i="152"/>
  <c r="AN74" i="152"/>
  <c r="AM74" i="152"/>
  <c r="AL74" i="152"/>
  <c r="AK74" i="152"/>
  <c r="AJ74" i="152"/>
  <c r="AI74" i="152"/>
  <c r="BN73" i="152"/>
  <c r="BM73" i="152"/>
  <c r="BL73" i="152"/>
  <c r="BK73" i="152"/>
  <c r="BJ73" i="152"/>
  <c r="BI73" i="152"/>
  <c r="BH73" i="152"/>
  <c r="BG73" i="152"/>
  <c r="BF73" i="152"/>
  <c r="BB73" i="152"/>
  <c r="BA73" i="152"/>
  <c r="AZ73" i="152"/>
  <c r="AY73" i="152"/>
  <c r="AX73" i="152"/>
  <c r="AW73" i="152"/>
  <c r="AV73" i="152"/>
  <c r="AU73" i="152"/>
  <c r="AT73" i="152"/>
  <c r="AS73" i="152"/>
  <c r="AR73" i="152"/>
  <c r="AQ73" i="152"/>
  <c r="AP73" i="152"/>
  <c r="AO73" i="152"/>
  <c r="AN73" i="152"/>
  <c r="AM73" i="152"/>
  <c r="AL73" i="152"/>
  <c r="AK73" i="152"/>
  <c r="AJ73" i="152"/>
  <c r="AI73" i="152"/>
  <c r="BN72" i="152"/>
  <c r="BM72" i="152"/>
  <c r="BL72" i="152"/>
  <c r="BK72" i="152"/>
  <c r="BJ72" i="152"/>
  <c r="BI72" i="152"/>
  <c r="BH72" i="152"/>
  <c r="BG72" i="152"/>
  <c r="BF72" i="152"/>
  <c r="BB72" i="152"/>
  <c r="BA72" i="152"/>
  <c r="AZ72" i="152"/>
  <c r="AY72" i="152"/>
  <c r="AX72" i="152"/>
  <c r="AW72" i="152"/>
  <c r="AV72" i="152"/>
  <c r="AU72" i="152"/>
  <c r="AT72" i="152"/>
  <c r="AS72" i="152"/>
  <c r="AR72" i="152"/>
  <c r="AQ72" i="152"/>
  <c r="AP72" i="152"/>
  <c r="AO72" i="152"/>
  <c r="AN72" i="152"/>
  <c r="AM72" i="152"/>
  <c r="AL72" i="152"/>
  <c r="AK72" i="152"/>
  <c r="AJ72" i="152"/>
  <c r="AI72" i="152"/>
  <c r="BN71" i="152"/>
  <c r="BM71" i="152"/>
  <c r="BL71" i="152"/>
  <c r="BK71" i="152"/>
  <c r="BJ71" i="152"/>
  <c r="BI71" i="152"/>
  <c r="BH71" i="152"/>
  <c r="BG71" i="152"/>
  <c r="BF71" i="152"/>
  <c r="BB71" i="152"/>
  <c r="BA71" i="152"/>
  <c r="AZ71" i="152"/>
  <c r="AY71" i="152"/>
  <c r="AX71" i="152"/>
  <c r="AW71" i="152"/>
  <c r="AV71" i="152"/>
  <c r="AU71" i="152"/>
  <c r="AT71" i="152"/>
  <c r="AS71" i="152"/>
  <c r="AR71" i="152"/>
  <c r="AQ71" i="152"/>
  <c r="AP71" i="152"/>
  <c r="AO71" i="152"/>
  <c r="AN71" i="152"/>
  <c r="AM71" i="152"/>
  <c r="AL71" i="152"/>
  <c r="AK71" i="152"/>
  <c r="AJ71" i="152"/>
  <c r="AI71" i="152"/>
  <c r="BN70" i="152"/>
  <c r="BM70" i="152"/>
  <c r="BL70" i="152"/>
  <c r="BK70" i="152"/>
  <c r="BJ70" i="152"/>
  <c r="BI70" i="152"/>
  <c r="BH70" i="152"/>
  <c r="BG70" i="152"/>
  <c r="BF70" i="152"/>
  <c r="BB70" i="152"/>
  <c r="BA70" i="152"/>
  <c r="AZ70" i="152"/>
  <c r="AY70" i="152"/>
  <c r="AX70" i="152"/>
  <c r="AW70" i="152"/>
  <c r="AV70" i="152"/>
  <c r="AU70" i="152"/>
  <c r="AT70" i="152"/>
  <c r="AS70" i="152"/>
  <c r="AR70" i="152"/>
  <c r="AQ70" i="152"/>
  <c r="AP70" i="152"/>
  <c r="AO70" i="152"/>
  <c r="AN70" i="152"/>
  <c r="AM70" i="152"/>
  <c r="AL70" i="152"/>
  <c r="AK70" i="152"/>
  <c r="AJ70" i="152"/>
  <c r="AI70" i="152"/>
  <c r="BN69" i="152"/>
  <c r="BM69" i="152"/>
  <c r="BL69" i="152"/>
  <c r="BK69" i="152"/>
  <c r="BJ69" i="152"/>
  <c r="BI69" i="152"/>
  <c r="BH69" i="152"/>
  <c r="BG69" i="152"/>
  <c r="BF69" i="152"/>
  <c r="BB69" i="152"/>
  <c r="BA69" i="152"/>
  <c r="AZ69" i="152"/>
  <c r="AY69" i="152"/>
  <c r="AX69" i="152"/>
  <c r="AW69" i="152"/>
  <c r="AV69" i="152"/>
  <c r="AU69" i="152"/>
  <c r="AT69" i="152"/>
  <c r="AS69" i="152"/>
  <c r="AR69" i="152"/>
  <c r="AQ69" i="152"/>
  <c r="AP69" i="152"/>
  <c r="AO69" i="152"/>
  <c r="AN69" i="152"/>
  <c r="AM69" i="152"/>
  <c r="AL69" i="152"/>
  <c r="AK69" i="152"/>
  <c r="AJ69" i="152"/>
  <c r="AI69" i="152"/>
  <c r="BN68" i="152"/>
  <c r="BM68" i="152"/>
  <c r="BL68" i="152"/>
  <c r="BK68" i="152"/>
  <c r="BJ68" i="152"/>
  <c r="BI68" i="152"/>
  <c r="BH68" i="152"/>
  <c r="BG68" i="152"/>
  <c r="BF68" i="152"/>
  <c r="BB68" i="152"/>
  <c r="BA68" i="152"/>
  <c r="AZ68" i="152"/>
  <c r="AY68" i="152"/>
  <c r="AX68" i="152"/>
  <c r="AW68" i="152"/>
  <c r="AV68" i="152"/>
  <c r="AU68" i="152"/>
  <c r="AT68" i="152"/>
  <c r="AS68" i="152"/>
  <c r="AR68" i="152"/>
  <c r="AQ68" i="152"/>
  <c r="AP68" i="152"/>
  <c r="AO68" i="152"/>
  <c r="AN68" i="152"/>
  <c r="AM68" i="152"/>
  <c r="AL68" i="152"/>
  <c r="AK68" i="152"/>
  <c r="AJ68" i="152"/>
  <c r="AI68" i="152"/>
  <c r="BN67" i="152"/>
  <c r="BM67" i="152"/>
  <c r="BL67" i="152"/>
  <c r="BK67" i="152"/>
  <c r="BJ67" i="152"/>
  <c r="BI67" i="152"/>
  <c r="BH67" i="152"/>
  <c r="BG67" i="152"/>
  <c r="BF67" i="152"/>
  <c r="BB67" i="152"/>
  <c r="BA67" i="152"/>
  <c r="AZ67" i="152"/>
  <c r="AY67" i="152"/>
  <c r="AX67" i="152"/>
  <c r="AW67" i="152"/>
  <c r="AV67" i="152"/>
  <c r="AU67" i="152"/>
  <c r="AT67" i="152"/>
  <c r="AS67" i="152"/>
  <c r="AR67" i="152"/>
  <c r="AQ67" i="152"/>
  <c r="AP67" i="152"/>
  <c r="AO67" i="152"/>
  <c r="AN67" i="152"/>
  <c r="AM67" i="152"/>
  <c r="AL67" i="152"/>
  <c r="AK67" i="152"/>
  <c r="AJ67" i="152"/>
  <c r="AI67" i="152"/>
  <c r="BN66" i="152"/>
  <c r="BM66" i="152"/>
  <c r="BL66" i="152"/>
  <c r="BK66" i="152"/>
  <c r="BJ66" i="152"/>
  <c r="BI66" i="152"/>
  <c r="BH66" i="152"/>
  <c r="BG66" i="152"/>
  <c r="BF66" i="152"/>
  <c r="BB66" i="152"/>
  <c r="BA66" i="152"/>
  <c r="AZ66" i="152"/>
  <c r="AY66" i="152"/>
  <c r="AX66" i="152"/>
  <c r="AW66" i="152"/>
  <c r="AV66" i="152"/>
  <c r="AU66" i="152"/>
  <c r="AT66" i="152"/>
  <c r="AS66" i="152"/>
  <c r="AR66" i="152"/>
  <c r="AQ66" i="152"/>
  <c r="AP66" i="152"/>
  <c r="AO66" i="152"/>
  <c r="AN66" i="152"/>
  <c r="AM66" i="152"/>
  <c r="AL66" i="152"/>
  <c r="AK66" i="152"/>
  <c r="AJ66" i="152"/>
  <c r="AI66" i="152"/>
  <c r="BN65" i="152"/>
  <c r="BM65" i="152"/>
  <c r="BL65" i="152"/>
  <c r="BK65" i="152"/>
  <c r="BW65" i="152" s="1"/>
  <c r="BJ65" i="152"/>
  <c r="BI65" i="152"/>
  <c r="BH65" i="152"/>
  <c r="BG65" i="152"/>
  <c r="BF65" i="152"/>
  <c r="BB65" i="152"/>
  <c r="BA65" i="152"/>
  <c r="AZ65" i="152"/>
  <c r="AY65" i="152"/>
  <c r="AX65" i="152"/>
  <c r="AW65" i="152"/>
  <c r="AV65" i="152"/>
  <c r="AU65" i="152"/>
  <c r="AT65" i="152"/>
  <c r="AS65" i="152"/>
  <c r="AR65" i="152"/>
  <c r="AQ65" i="152"/>
  <c r="AP65" i="152"/>
  <c r="AO65" i="152"/>
  <c r="AN65" i="152"/>
  <c r="AM65" i="152"/>
  <c r="AL65" i="152"/>
  <c r="AK65" i="152"/>
  <c r="AJ65" i="152"/>
  <c r="AI65" i="152"/>
  <c r="BN64" i="152"/>
  <c r="BM64" i="152"/>
  <c r="BL64" i="152"/>
  <c r="BK64" i="152"/>
  <c r="BJ64" i="152"/>
  <c r="BI64" i="152"/>
  <c r="BH64" i="152"/>
  <c r="BG64" i="152"/>
  <c r="BF64" i="152"/>
  <c r="BB64" i="152"/>
  <c r="BA64" i="152"/>
  <c r="AZ64" i="152"/>
  <c r="AY64" i="152"/>
  <c r="AX64" i="152"/>
  <c r="AW64" i="152"/>
  <c r="AV64" i="152"/>
  <c r="AU64" i="152"/>
  <c r="AT64" i="152"/>
  <c r="AS64" i="152"/>
  <c r="AR64" i="152"/>
  <c r="AQ64" i="152"/>
  <c r="AP64" i="152"/>
  <c r="AO64" i="152"/>
  <c r="AN64" i="152"/>
  <c r="AM64" i="152"/>
  <c r="AL64" i="152"/>
  <c r="AK64" i="152"/>
  <c r="AJ64" i="152"/>
  <c r="AI64" i="152"/>
  <c r="BN63" i="152"/>
  <c r="BM63" i="152"/>
  <c r="BL63" i="152"/>
  <c r="BK63" i="152"/>
  <c r="BJ63" i="152"/>
  <c r="BI63" i="152"/>
  <c r="BH63" i="152"/>
  <c r="BG63" i="152"/>
  <c r="BF63" i="152"/>
  <c r="BB63" i="152"/>
  <c r="BA63" i="152"/>
  <c r="AZ63" i="152"/>
  <c r="AY63" i="152"/>
  <c r="AX63" i="152"/>
  <c r="AW63" i="152"/>
  <c r="AV63" i="152"/>
  <c r="AU63" i="152"/>
  <c r="AT63" i="152"/>
  <c r="AS63" i="152"/>
  <c r="AR63" i="152"/>
  <c r="AQ63" i="152"/>
  <c r="AP63" i="152"/>
  <c r="AO63" i="152"/>
  <c r="AN63" i="152"/>
  <c r="AM63" i="152"/>
  <c r="AL63" i="152"/>
  <c r="AK63" i="152"/>
  <c r="AJ63" i="152"/>
  <c r="AI63" i="152"/>
  <c r="BN62" i="152"/>
  <c r="BM62" i="152"/>
  <c r="BL62" i="152"/>
  <c r="BK62" i="152"/>
  <c r="BJ62" i="152"/>
  <c r="BI62" i="152"/>
  <c r="BH62" i="152"/>
  <c r="BG62" i="152"/>
  <c r="BF62" i="152"/>
  <c r="BB62" i="152"/>
  <c r="BA62" i="152"/>
  <c r="AZ62" i="152"/>
  <c r="AY62" i="152"/>
  <c r="AX62" i="152"/>
  <c r="AW62" i="152"/>
  <c r="AV62" i="152"/>
  <c r="AU62" i="152"/>
  <c r="AT62" i="152"/>
  <c r="AS62" i="152"/>
  <c r="AR62" i="152"/>
  <c r="AQ62" i="152"/>
  <c r="AP62" i="152"/>
  <c r="AO62" i="152"/>
  <c r="AN62" i="152"/>
  <c r="AM62" i="152"/>
  <c r="AL62" i="152"/>
  <c r="AK62" i="152"/>
  <c r="AJ62" i="152"/>
  <c r="AI62" i="152"/>
  <c r="BN61" i="152"/>
  <c r="BM61" i="152"/>
  <c r="BL61" i="152"/>
  <c r="BK61" i="152"/>
  <c r="BJ61" i="152"/>
  <c r="BI61" i="152"/>
  <c r="BH61" i="152"/>
  <c r="BG61" i="152"/>
  <c r="BF61" i="152"/>
  <c r="BB61" i="152"/>
  <c r="BA61" i="152"/>
  <c r="AZ61" i="152"/>
  <c r="AY61" i="152"/>
  <c r="AX61" i="152"/>
  <c r="AW61" i="152"/>
  <c r="AV61" i="152"/>
  <c r="AU61" i="152"/>
  <c r="AT61" i="152"/>
  <c r="AS61" i="152"/>
  <c r="AR61" i="152"/>
  <c r="AQ61" i="152"/>
  <c r="AP61" i="152"/>
  <c r="AO61" i="152"/>
  <c r="AN61" i="152"/>
  <c r="AM61" i="152"/>
  <c r="AL61" i="152"/>
  <c r="AK61" i="152"/>
  <c r="AJ61" i="152"/>
  <c r="AI61" i="152"/>
  <c r="BN60" i="152"/>
  <c r="BM60" i="152"/>
  <c r="BL60" i="152"/>
  <c r="BK60" i="152"/>
  <c r="BJ60" i="152"/>
  <c r="BI60" i="152"/>
  <c r="BH60" i="152"/>
  <c r="BG60" i="152"/>
  <c r="BF60" i="152"/>
  <c r="BB60" i="152"/>
  <c r="BA60" i="152"/>
  <c r="AZ60" i="152"/>
  <c r="AY60" i="152"/>
  <c r="AX60" i="152"/>
  <c r="AW60" i="152"/>
  <c r="AV60" i="152"/>
  <c r="AU60" i="152"/>
  <c r="AT60" i="152"/>
  <c r="AS60" i="152"/>
  <c r="AR60" i="152"/>
  <c r="AQ60" i="152"/>
  <c r="AP60" i="152"/>
  <c r="AO60" i="152"/>
  <c r="AN60" i="152"/>
  <c r="AM60" i="152"/>
  <c r="AL60" i="152"/>
  <c r="AK60" i="152"/>
  <c r="AJ60" i="152"/>
  <c r="AI60" i="152"/>
  <c r="BN59" i="152"/>
  <c r="BM59" i="152"/>
  <c r="BL59" i="152"/>
  <c r="BK59" i="152"/>
  <c r="BJ59" i="152"/>
  <c r="BI59" i="152"/>
  <c r="BH59" i="152"/>
  <c r="BG59" i="152"/>
  <c r="BF59" i="152"/>
  <c r="BB59" i="152"/>
  <c r="BA59" i="152"/>
  <c r="AZ59" i="152"/>
  <c r="AY59" i="152"/>
  <c r="AX59" i="152"/>
  <c r="AW59" i="152"/>
  <c r="AV59" i="152"/>
  <c r="AU59" i="152"/>
  <c r="AT59" i="152"/>
  <c r="AS59" i="152"/>
  <c r="AR59" i="152"/>
  <c r="AQ59" i="152"/>
  <c r="AP59" i="152"/>
  <c r="AO59" i="152"/>
  <c r="AN59" i="152"/>
  <c r="AM59" i="152"/>
  <c r="AL59" i="152"/>
  <c r="AK59" i="152"/>
  <c r="AJ59" i="152"/>
  <c r="AI59" i="152"/>
  <c r="BN58" i="152"/>
  <c r="BM58" i="152"/>
  <c r="BL58" i="152"/>
  <c r="BK58" i="152"/>
  <c r="BJ58" i="152"/>
  <c r="BI58" i="152"/>
  <c r="BH58" i="152"/>
  <c r="BG58" i="152"/>
  <c r="BF58" i="152"/>
  <c r="BB58" i="152"/>
  <c r="BA58" i="152"/>
  <c r="AZ58" i="152"/>
  <c r="AY58" i="152"/>
  <c r="AX58" i="152"/>
  <c r="AW58" i="152"/>
  <c r="AV58" i="152"/>
  <c r="AU58" i="152"/>
  <c r="AT58" i="152"/>
  <c r="AS58" i="152"/>
  <c r="AR58" i="152"/>
  <c r="AQ58" i="152"/>
  <c r="AP58" i="152"/>
  <c r="AO58" i="152"/>
  <c r="AN58" i="152"/>
  <c r="AM58" i="152"/>
  <c r="AL58" i="152"/>
  <c r="AK58" i="152"/>
  <c r="AJ58" i="152"/>
  <c r="AI58" i="152"/>
  <c r="BQ57" i="152"/>
  <c r="BN57" i="152"/>
  <c r="BM57" i="152"/>
  <c r="BL57" i="152"/>
  <c r="BK57" i="152"/>
  <c r="BJ57" i="152"/>
  <c r="BI57" i="152"/>
  <c r="BH57" i="152"/>
  <c r="BG57" i="152"/>
  <c r="BF57" i="152"/>
  <c r="BB57" i="152"/>
  <c r="BA57" i="152"/>
  <c r="AZ57" i="152"/>
  <c r="AY57" i="152"/>
  <c r="AX57" i="152"/>
  <c r="AW57" i="152"/>
  <c r="AV57" i="152"/>
  <c r="AU57" i="152"/>
  <c r="AT57" i="152"/>
  <c r="AS57" i="152"/>
  <c r="AR57" i="152"/>
  <c r="AQ57" i="152"/>
  <c r="AP57" i="152"/>
  <c r="AO57" i="152"/>
  <c r="AN57" i="152"/>
  <c r="AM57" i="152"/>
  <c r="AL57" i="152"/>
  <c r="AK57" i="152"/>
  <c r="AJ57" i="152"/>
  <c r="AI57" i="152"/>
  <c r="BN56" i="152"/>
  <c r="BM56" i="152"/>
  <c r="BL56" i="152"/>
  <c r="BK56" i="152"/>
  <c r="BJ56" i="152"/>
  <c r="BI56" i="152"/>
  <c r="BH56" i="152"/>
  <c r="BG56" i="152"/>
  <c r="BF56" i="152"/>
  <c r="BB56" i="152"/>
  <c r="BA56" i="152"/>
  <c r="AZ56" i="152"/>
  <c r="AY56" i="152"/>
  <c r="AX56" i="152"/>
  <c r="AW56" i="152"/>
  <c r="AV56" i="152"/>
  <c r="AU56" i="152"/>
  <c r="AT56" i="152"/>
  <c r="AS56" i="152"/>
  <c r="AR56" i="152"/>
  <c r="AQ56" i="152"/>
  <c r="AP56" i="152"/>
  <c r="AO56" i="152"/>
  <c r="AN56" i="152"/>
  <c r="AM56" i="152"/>
  <c r="AL56" i="152"/>
  <c r="AK56" i="152"/>
  <c r="AJ56" i="152"/>
  <c r="AI56" i="152"/>
  <c r="CO55" i="152"/>
  <c r="BN55" i="152"/>
  <c r="BM55" i="152"/>
  <c r="BL55" i="152"/>
  <c r="BK55" i="152"/>
  <c r="BJ55" i="152"/>
  <c r="BI55" i="152"/>
  <c r="BH55" i="152"/>
  <c r="BG55" i="152"/>
  <c r="BF55" i="152"/>
  <c r="BN54" i="152"/>
  <c r="BM54" i="152"/>
  <c r="BL54" i="152"/>
  <c r="BK54" i="152"/>
  <c r="BJ54" i="152"/>
  <c r="BI54" i="152"/>
  <c r="BH54" i="152"/>
  <c r="BG54" i="152"/>
  <c r="BF54" i="152"/>
  <c r="BB54" i="152"/>
  <c r="BA54" i="152"/>
  <c r="AZ54" i="152"/>
  <c r="AY54" i="152"/>
  <c r="AX54" i="152"/>
  <c r="AW54" i="152"/>
  <c r="AV54" i="152"/>
  <c r="AU54" i="152"/>
  <c r="AT54" i="152"/>
  <c r="AS54" i="152"/>
  <c r="AR54" i="152"/>
  <c r="AQ54" i="152"/>
  <c r="AP54" i="152"/>
  <c r="AO54" i="152"/>
  <c r="AN54" i="152"/>
  <c r="AM54" i="152"/>
  <c r="AL54" i="152"/>
  <c r="AK54" i="152"/>
  <c r="AJ54" i="152"/>
  <c r="AI54" i="152"/>
  <c r="CQ53" i="152"/>
  <c r="CN53" i="152"/>
  <c r="BN53" i="152"/>
  <c r="BM53" i="152"/>
  <c r="BL53" i="152"/>
  <c r="BK53" i="152"/>
  <c r="BJ53" i="152"/>
  <c r="BI53" i="152"/>
  <c r="BH53" i="152"/>
  <c r="BG53" i="152"/>
  <c r="BU53" i="152" s="1"/>
  <c r="BF53" i="152"/>
  <c r="BB53" i="152"/>
  <c r="BA53" i="152"/>
  <c r="AZ53" i="152"/>
  <c r="AY53" i="152"/>
  <c r="AX53" i="152"/>
  <c r="AW53" i="152"/>
  <c r="AV53" i="152"/>
  <c r="AU53" i="152"/>
  <c r="AT53" i="152"/>
  <c r="AS53" i="152"/>
  <c r="AR53" i="152"/>
  <c r="AQ53" i="152"/>
  <c r="AP53" i="152"/>
  <c r="AO53" i="152"/>
  <c r="AN53" i="152"/>
  <c r="AM53" i="152"/>
  <c r="AL53" i="152"/>
  <c r="AK53" i="152"/>
  <c r="AJ53" i="152"/>
  <c r="AI53" i="152"/>
  <c r="BN52" i="152"/>
  <c r="BM52" i="152"/>
  <c r="BL52" i="152"/>
  <c r="BK52" i="152"/>
  <c r="BJ52" i="152"/>
  <c r="BI52" i="152"/>
  <c r="BH52" i="152"/>
  <c r="BG52" i="152"/>
  <c r="BF52" i="152"/>
  <c r="BB52" i="152"/>
  <c r="BA52" i="152"/>
  <c r="AZ52" i="152"/>
  <c r="AY52" i="152"/>
  <c r="AX52" i="152"/>
  <c r="AW52" i="152"/>
  <c r="AV52" i="152"/>
  <c r="AU52" i="152"/>
  <c r="AT52" i="152"/>
  <c r="AS52" i="152"/>
  <c r="AR52" i="152"/>
  <c r="AQ52" i="152"/>
  <c r="AP52" i="152"/>
  <c r="AO52" i="152"/>
  <c r="AN52" i="152"/>
  <c r="AM52" i="152"/>
  <c r="AL52" i="152"/>
  <c r="AK52" i="152"/>
  <c r="AJ52" i="152"/>
  <c r="AI52" i="152"/>
  <c r="BN51" i="152"/>
  <c r="BM51" i="152"/>
  <c r="BL51" i="152"/>
  <c r="BK51" i="152"/>
  <c r="BJ51" i="152"/>
  <c r="BI51" i="152"/>
  <c r="BH51" i="152"/>
  <c r="BG51" i="152"/>
  <c r="BF51" i="152"/>
  <c r="BB51" i="152"/>
  <c r="BA51" i="152"/>
  <c r="AZ51" i="152"/>
  <c r="AY51" i="152"/>
  <c r="AX51" i="152"/>
  <c r="AW51" i="152"/>
  <c r="AV51" i="152"/>
  <c r="AU51" i="152"/>
  <c r="AT51" i="152"/>
  <c r="AS51" i="152"/>
  <c r="AR51" i="152"/>
  <c r="AQ51" i="152"/>
  <c r="AP51" i="152"/>
  <c r="AO51" i="152"/>
  <c r="AN51" i="152"/>
  <c r="AM51" i="152"/>
  <c r="AL51" i="152"/>
  <c r="AK51" i="152"/>
  <c r="AJ51" i="152"/>
  <c r="AI51" i="152"/>
  <c r="BN50" i="152"/>
  <c r="BM50" i="152"/>
  <c r="BL50" i="152"/>
  <c r="BK50" i="152"/>
  <c r="BJ50" i="152"/>
  <c r="BI50" i="152"/>
  <c r="BH50" i="152"/>
  <c r="BG50" i="152"/>
  <c r="BF50" i="152"/>
  <c r="BB50" i="152"/>
  <c r="BA50" i="152"/>
  <c r="AZ50" i="152"/>
  <c r="AY50" i="152"/>
  <c r="AX50" i="152"/>
  <c r="AW50" i="152"/>
  <c r="AV50" i="152"/>
  <c r="AU50" i="152"/>
  <c r="AT50" i="152"/>
  <c r="AS50" i="152"/>
  <c r="AR50" i="152"/>
  <c r="AQ50" i="152"/>
  <c r="AP50" i="152"/>
  <c r="AO50" i="152"/>
  <c r="AN50" i="152"/>
  <c r="AM50" i="152"/>
  <c r="AL50" i="152"/>
  <c r="AK50" i="152"/>
  <c r="AJ50" i="152"/>
  <c r="AI50" i="152"/>
  <c r="BN49" i="152"/>
  <c r="BM49" i="152"/>
  <c r="BL49" i="152"/>
  <c r="BK49" i="152"/>
  <c r="BJ49" i="152"/>
  <c r="BI49" i="152"/>
  <c r="BH49" i="152"/>
  <c r="BG49" i="152"/>
  <c r="BF49" i="152"/>
  <c r="BB49" i="152"/>
  <c r="BA49" i="152"/>
  <c r="AZ49" i="152"/>
  <c r="AY49" i="152"/>
  <c r="AX49" i="152"/>
  <c r="AW49" i="152"/>
  <c r="AV49" i="152"/>
  <c r="AU49" i="152"/>
  <c r="AT49" i="152"/>
  <c r="AS49" i="152"/>
  <c r="AR49" i="152"/>
  <c r="AQ49" i="152"/>
  <c r="AP49" i="152"/>
  <c r="AO49" i="152"/>
  <c r="AN49" i="152"/>
  <c r="AM49" i="152"/>
  <c r="AL49" i="152"/>
  <c r="AK49" i="152"/>
  <c r="AJ49" i="152"/>
  <c r="AI49" i="152"/>
  <c r="BN48" i="152"/>
  <c r="BM48" i="152"/>
  <c r="BL48" i="152"/>
  <c r="BK48" i="152"/>
  <c r="BJ48" i="152"/>
  <c r="BI48" i="152"/>
  <c r="BH48" i="152"/>
  <c r="BG48" i="152"/>
  <c r="BF48" i="152"/>
  <c r="BB48" i="152"/>
  <c r="BA48" i="152"/>
  <c r="AZ48" i="152"/>
  <c r="AY48" i="152"/>
  <c r="AX48" i="152"/>
  <c r="AW48" i="152"/>
  <c r="AV48" i="152"/>
  <c r="AU48" i="152"/>
  <c r="AT48" i="152"/>
  <c r="AS48" i="152"/>
  <c r="AR48" i="152"/>
  <c r="AQ48" i="152"/>
  <c r="AP48" i="152"/>
  <c r="AO48" i="152"/>
  <c r="AN48" i="152"/>
  <c r="AM48" i="152"/>
  <c r="AL48" i="152"/>
  <c r="AK48" i="152"/>
  <c r="AJ48" i="152"/>
  <c r="AI48" i="152"/>
  <c r="BN47" i="152"/>
  <c r="BM47" i="152"/>
  <c r="BL47" i="152"/>
  <c r="BK47" i="152"/>
  <c r="BJ47" i="152"/>
  <c r="BI47" i="152"/>
  <c r="BH47" i="152"/>
  <c r="BG47" i="152"/>
  <c r="BF47" i="152"/>
  <c r="BB47" i="152"/>
  <c r="BA47" i="152"/>
  <c r="AZ47" i="152"/>
  <c r="AY47" i="152"/>
  <c r="AX47" i="152"/>
  <c r="AW47" i="152"/>
  <c r="AV47" i="152"/>
  <c r="AU47" i="152"/>
  <c r="AT47" i="152"/>
  <c r="AS47" i="152"/>
  <c r="AR47" i="152"/>
  <c r="AQ47" i="152"/>
  <c r="AP47" i="152"/>
  <c r="AO47" i="152"/>
  <c r="AN47" i="152"/>
  <c r="AM47" i="152"/>
  <c r="AL47" i="152"/>
  <c r="AK47" i="152"/>
  <c r="AJ47" i="152"/>
  <c r="AI47" i="152"/>
  <c r="BN46" i="152"/>
  <c r="BM46" i="152"/>
  <c r="BL46" i="152"/>
  <c r="BK46" i="152"/>
  <c r="BJ46" i="152"/>
  <c r="BI46" i="152"/>
  <c r="BH46" i="152"/>
  <c r="BG46" i="152"/>
  <c r="BF46" i="152"/>
  <c r="BB46" i="152"/>
  <c r="BA46" i="152"/>
  <c r="AZ46" i="152"/>
  <c r="AY46" i="152"/>
  <c r="AX46" i="152"/>
  <c r="AW46" i="152"/>
  <c r="AV46" i="152"/>
  <c r="AU46" i="152"/>
  <c r="AT46" i="152"/>
  <c r="AS46" i="152"/>
  <c r="AR46" i="152"/>
  <c r="AQ46" i="152"/>
  <c r="AP46" i="152"/>
  <c r="AO46" i="152"/>
  <c r="AN46" i="152"/>
  <c r="AM46" i="152"/>
  <c r="AL46" i="152"/>
  <c r="AK46" i="152"/>
  <c r="AJ46" i="152"/>
  <c r="AI46" i="152"/>
  <c r="BE46" i="152" s="1"/>
  <c r="BN45" i="152"/>
  <c r="BM45" i="152"/>
  <c r="BL45" i="152"/>
  <c r="BK45" i="152"/>
  <c r="BJ45" i="152"/>
  <c r="BI45" i="152"/>
  <c r="BH45" i="152"/>
  <c r="BG45" i="152"/>
  <c r="BF45" i="152"/>
  <c r="BB45" i="152"/>
  <c r="BA45" i="152"/>
  <c r="AZ45" i="152"/>
  <c r="AY45" i="152"/>
  <c r="AX45" i="152"/>
  <c r="AW45" i="152"/>
  <c r="AV45" i="152"/>
  <c r="AU45" i="152"/>
  <c r="AT45" i="152"/>
  <c r="AS45" i="152"/>
  <c r="AR45" i="152"/>
  <c r="AQ45" i="152"/>
  <c r="AP45" i="152"/>
  <c r="AO45" i="152"/>
  <c r="AN45" i="152"/>
  <c r="AM45" i="152"/>
  <c r="AL45" i="152"/>
  <c r="AK45" i="152"/>
  <c r="AJ45" i="152"/>
  <c r="AI45" i="152"/>
  <c r="CJ44" i="152"/>
  <c r="CH44" i="152"/>
  <c r="CF44" i="152"/>
  <c r="CQ44" i="152" s="1"/>
  <c r="BX44" i="152"/>
  <c r="BW44" i="152"/>
  <c r="BV44" i="152"/>
  <c r="BU44" i="152"/>
  <c r="BY44" i="152" s="1"/>
  <c r="BC44" i="152"/>
  <c r="CP44" i="152" s="1"/>
  <c r="AR44" i="152"/>
  <c r="CJ43" i="152"/>
  <c r="CH43" i="152"/>
  <c r="BX43" i="152"/>
  <c r="BW43" i="152"/>
  <c r="BY43" i="152" s="1"/>
  <c r="BV43" i="152"/>
  <c r="BU43" i="152"/>
  <c r="BC43" i="152"/>
  <c r="CP43" i="152" s="1"/>
  <c r="AR43" i="152"/>
  <c r="CJ42" i="152"/>
  <c r="CH42" i="152"/>
  <c r="BX42" i="152"/>
  <c r="BW42" i="152"/>
  <c r="BV42" i="152"/>
  <c r="BU42" i="152"/>
  <c r="BY42" i="152" s="1"/>
  <c r="BC42" i="152"/>
  <c r="AR42" i="152"/>
  <c r="BN41" i="152"/>
  <c r="BM41" i="152"/>
  <c r="BL41" i="152"/>
  <c r="BK41" i="152"/>
  <c r="BJ41" i="152"/>
  <c r="BI41" i="152"/>
  <c r="BH41" i="152"/>
  <c r="BG41" i="152"/>
  <c r="BF41" i="152"/>
  <c r="BB41" i="152"/>
  <c r="BA41" i="152"/>
  <c r="AZ41" i="152"/>
  <c r="AY41" i="152"/>
  <c r="AX41" i="152"/>
  <c r="AW41" i="152"/>
  <c r="AV41" i="152"/>
  <c r="AU41" i="152"/>
  <c r="AT41" i="152"/>
  <c r="AS41" i="152"/>
  <c r="AR41" i="152"/>
  <c r="AQ41" i="152"/>
  <c r="AP41" i="152"/>
  <c r="AO41" i="152"/>
  <c r="AN41" i="152"/>
  <c r="AM41" i="152"/>
  <c r="AL41" i="152"/>
  <c r="AK41" i="152"/>
  <c r="AJ41" i="152"/>
  <c r="AI41" i="152"/>
  <c r="BN40" i="152"/>
  <c r="BM40" i="152"/>
  <c r="BL40" i="152"/>
  <c r="BK40" i="152"/>
  <c r="BJ40" i="152"/>
  <c r="BI40" i="152"/>
  <c r="BH40" i="152"/>
  <c r="BG40" i="152"/>
  <c r="BF40" i="152"/>
  <c r="BB40" i="152"/>
  <c r="BA40" i="152"/>
  <c r="AZ40" i="152"/>
  <c r="AY40" i="152"/>
  <c r="AX40" i="152"/>
  <c r="AW40" i="152"/>
  <c r="AV40" i="152"/>
  <c r="AU40" i="152"/>
  <c r="AT40" i="152"/>
  <c r="AS40" i="152"/>
  <c r="AR40" i="152"/>
  <c r="AQ40" i="152"/>
  <c r="AP40" i="152"/>
  <c r="AO40" i="152"/>
  <c r="AN40" i="152"/>
  <c r="AM40" i="152"/>
  <c r="AL40" i="152"/>
  <c r="AK40" i="152"/>
  <c r="AJ40" i="152"/>
  <c r="AI40" i="152"/>
  <c r="BN39" i="152"/>
  <c r="BM39" i="152"/>
  <c r="BL39" i="152"/>
  <c r="BK39" i="152"/>
  <c r="BJ39" i="152"/>
  <c r="BI39" i="152"/>
  <c r="BH39" i="152"/>
  <c r="BG39" i="152"/>
  <c r="BF39" i="152"/>
  <c r="BB39" i="152"/>
  <c r="BA39" i="152"/>
  <c r="AZ39" i="152"/>
  <c r="AY39" i="152"/>
  <c r="AX39" i="152"/>
  <c r="AW39" i="152"/>
  <c r="AV39" i="152"/>
  <c r="AU39" i="152"/>
  <c r="AT39" i="152"/>
  <c r="AS39" i="152"/>
  <c r="AR39" i="152"/>
  <c r="AQ39" i="152"/>
  <c r="AP39" i="152"/>
  <c r="AO39" i="152"/>
  <c r="AN39" i="152"/>
  <c r="AM39" i="152"/>
  <c r="AL39" i="152"/>
  <c r="AK39" i="152"/>
  <c r="AJ39" i="152"/>
  <c r="AI39" i="152"/>
  <c r="BN38" i="152"/>
  <c r="BM38" i="152"/>
  <c r="BL38" i="152"/>
  <c r="BK38" i="152"/>
  <c r="BJ38" i="152"/>
  <c r="BI38" i="152"/>
  <c r="BH38" i="152"/>
  <c r="BG38" i="152"/>
  <c r="BF38" i="152"/>
  <c r="BB38" i="152"/>
  <c r="BA38" i="152"/>
  <c r="AZ38" i="152"/>
  <c r="AY38" i="152"/>
  <c r="AX38" i="152"/>
  <c r="AW38" i="152"/>
  <c r="AV38" i="152"/>
  <c r="AU38" i="152"/>
  <c r="AT38" i="152"/>
  <c r="AS38" i="152"/>
  <c r="AR38" i="152"/>
  <c r="AQ38" i="152"/>
  <c r="AP38" i="152"/>
  <c r="AO38" i="152"/>
  <c r="AN38" i="152"/>
  <c r="AM38" i="152"/>
  <c r="AL38" i="152"/>
  <c r="AK38" i="152"/>
  <c r="AJ38" i="152"/>
  <c r="AI38" i="152"/>
  <c r="CN37" i="152"/>
  <c r="CE37" i="152"/>
  <c r="BT37" i="152"/>
  <c r="BM37" i="152"/>
  <c r="BL37" i="152"/>
  <c r="BK37" i="152"/>
  <c r="BJ37" i="152"/>
  <c r="BI37" i="152"/>
  <c r="BH37" i="152"/>
  <c r="BG37" i="152"/>
  <c r="BF37" i="152"/>
  <c r="BB37" i="152"/>
  <c r="BA37" i="152"/>
  <c r="AZ37" i="152"/>
  <c r="AY37" i="152"/>
  <c r="AX37" i="152"/>
  <c r="AW37" i="152"/>
  <c r="AV37" i="152"/>
  <c r="AU37" i="152"/>
  <c r="AT37" i="152"/>
  <c r="AS37" i="152"/>
  <c r="AR37" i="152"/>
  <c r="AQ37" i="152"/>
  <c r="AP37" i="152"/>
  <c r="AO37" i="152"/>
  <c r="AN37" i="152"/>
  <c r="AM37" i="152"/>
  <c r="AL37" i="152"/>
  <c r="AK37" i="152"/>
  <c r="AJ37" i="152"/>
  <c r="AI37" i="152"/>
  <c r="CN36" i="152"/>
  <c r="CE36" i="152"/>
  <c r="BM36" i="152"/>
  <c r="BL36" i="152"/>
  <c r="BK36" i="152"/>
  <c r="BJ36" i="152"/>
  <c r="BI36" i="152"/>
  <c r="BH36" i="152"/>
  <c r="BG36" i="152"/>
  <c r="BF36" i="152"/>
  <c r="BB36" i="152"/>
  <c r="BA36" i="152"/>
  <c r="AZ36" i="152"/>
  <c r="AY36" i="152"/>
  <c r="AX36" i="152"/>
  <c r="AW36" i="152"/>
  <c r="AV36" i="152"/>
  <c r="AU36" i="152"/>
  <c r="AT36" i="152"/>
  <c r="AS36" i="152"/>
  <c r="AR36" i="152"/>
  <c r="AQ36" i="152"/>
  <c r="AP36" i="152"/>
  <c r="AO36" i="152"/>
  <c r="AN36" i="152"/>
  <c r="AM36" i="152"/>
  <c r="AL36" i="152"/>
  <c r="AK36" i="152"/>
  <c r="AJ36" i="152"/>
  <c r="AI36" i="152"/>
  <c r="BN35" i="152"/>
  <c r="BM35" i="152"/>
  <c r="BL35" i="152"/>
  <c r="BK35" i="152"/>
  <c r="BJ35" i="152"/>
  <c r="BI35" i="152"/>
  <c r="BH35" i="152"/>
  <c r="BG35" i="152"/>
  <c r="BF35" i="152"/>
  <c r="BB35" i="152"/>
  <c r="BA35" i="152"/>
  <c r="AZ35" i="152"/>
  <c r="AY35" i="152"/>
  <c r="AX35" i="152"/>
  <c r="AW35" i="152"/>
  <c r="AV35" i="152"/>
  <c r="AU35" i="152"/>
  <c r="AT35" i="152"/>
  <c r="AS35" i="152"/>
  <c r="AR35" i="152"/>
  <c r="AQ35" i="152"/>
  <c r="AP35" i="152"/>
  <c r="AO35" i="152"/>
  <c r="AN35" i="152"/>
  <c r="AM35" i="152"/>
  <c r="AL35" i="152"/>
  <c r="AK35" i="152"/>
  <c r="AJ35" i="152"/>
  <c r="AI35" i="152"/>
  <c r="BN34" i="152"/>
  <c r="BM34" i="152"/>
  <c r="BL34" i="152"/>
  <c r="BK34" i="152"/>
  <c r="BJ34" i="152"/>
  <c r="BI34" i="152"/>
  <c r="BH34" i="152"/>
  <c r="BG34" i="152"/>
  <c r="BF34" i="152"/>
  <c r="BB34" i="152"/>
  <c r="BA34" i="152"/>
  <c r="AZ34" i="152"/>
  <c r="AY34" i="152"/>
  <c r="AX34" i="152"/>
  <c r="AW34" i="152"/>
  <c r="AV34" i="152"/>
  <c r="AU34" i="152"/>
  <c r="AT34" i="152"/>
  <c r="AS34" i="152"/>
  <c r="AR34" i="152"/>
  <c r="AQ34" i="152"/>
  <c r="AP34" i="152"/>
  <c r="AO34" i="152"/>
  <c r="AN34" i="152"/>
  <c r="AM34" i="152"/>
  <c r="AL34" i="152"/>
  <c r="AK34" i="152"/>
  <c r="AJ34" i="152"/>
  <c r="AI34" i="152"/>
  <c r="CO33" i="152"/>
  <c r="BN33" i="152"/>
  <c r="BM33" i="152"/>
  <c r="BL33" i="152"/>
  <c r="BK33" i="152"/>
  <c r="BJ33" i="152"/>
  <c r="BI33" i="152"/>
  <c r="BH33" i="152"/>
  <c r="BG33" i="152"/>
  <c r="BF33" i="152"/>
  <c r="BN32" i="152"/>
  <c r="BM32" i="152"/>
  <c r="BL32" i="152"/>
  <c r="BK32" i="152"/>
  <c r="BJ32" i="152"/>
  <c r="BI32" i="152"/>
  <c r="BH32" i="152"/>
  <c r="BG32" i="152"/>
  <c r="BF32" i="152"/>
  <c r="BB32" i="152"/>
  <c r="BA32" i="152"/>
  <c r="AZ32" i="152"/>
  <c r="AY32" i="152"/>
  <c r="AX32" i="152"/>
  <c r="AW32" i="152"/>
  <c r="AV32" i="152"/>
  <c r="AU32" i="152"/>
  <c r="AT32" i="152"/>
  <c r="AS32" i="152"/>
  <c r="AR32" i="152"/>
  <c r="AQ32" i="152"/>
  <c r="AP32" i="152"/>
  <c r="AO32" i="152"/>
  <c r="AN32" i="152"/>
  <c r="AM32" i="152"/>
  <c r="AL32" i="152"/>
  <c r="AK32" i="152"/>
  <c r="AJ32" i="152"/>
  <c r="AI32" i="152"/>
  <c r="BN31" i="152"/>
  <c r="BM31" i="152"/>
  <c r="BL31" i="152"/>
  <c r="BK31" i="152"/>
  <c r="BJ31" i="152"/>
  <c r="BI31" i="152"/>
  <c r="BH31" i="152"/>
  <c r="BG31" i="152"/>
  <c r="BF31" i="152"/>
  <c r="BB31" i="152"/>
  <c r="BA31" i="152"/>
  <c r="AZ31" i="152"/>
  <c r="AY31" i="152"/>
  <c r="AX31" i="152"/>
  <c r="AW31" i="152"/>
  <c r="AV31" i="152"/>
  <c r="AU31" i="152"/>
  <c r="AT31" i="152"/>
  <c r="AS31" i="152"/>
  <c r="AR31" i="152"/>
  <c r="AQ31" i="152"/>
  <c r="AP31" i="152"/>
  <c r="AO31" i="152"/>
  <c r="AN31" i="152"/>
  <c r="AM31" i="152"/>
  <c r="AL31" i="152"/>
  <c r="AK31" i="152"/>
  <c r="AJ31" i="152"/>
  <c r="AI31" i="152"/>
  <c r="BN30" i="152"/>
  <c r="BM30" i="152"/>
  <c r="BL30" i="152"/>
  <c r="BK30" i="152"/>
  <c r="BJ30" i="152"/>
  <c r="BI30" i="152"/>
  <c r="BH30" i="152"/>
  <c r="BG30" i="152"/>
  <c r="BF30" i="152"/>
  <c r="BB30" i="152"/>
  <c r="BA30" i="152"/>
  <c r="AZ30" i="152"/>
  <c r="AY30" i="152"/>
  <c r="AX30" i="152"/>
  <c r="AW30" i="152"/>
  <c r="AV30" i="152"/>
  <c r="AU30" i="152"/>
  <c r="AT30" i="152"/>
  <c r="AS30" i="152"/>
  <c r="AR30" i="152"/>
  <c r="AQ30" i="152"/>
  <c r="AP30" i="152"/>
  <c r="AO30" i="152"/>
  <c r="AN30" i="152"/>
  <c r="AM30" i="152"/>
  <c r="AL30" i="152"/>
  <c r="AK30" i="152"/>
  <c r="AJ30" i="152"/>
  <c r="AI30" i="152"/>
  <c r="BN29" i="152"/>
  <c r="BM29" i="152"/>
  <c r="BL29" i="152"/>
  <c r="BK29" i="152"/>
  <c r="BJ29" i="152"/>
  <c r="BI29" i="152"/>
  <c r="BH29" i="152"/>
  <c r="BG29" i="152"/>
  <c r="BF29" i="152"/>
  <c r="BB29" i="152"/>
  <c r="BA29" i="152"/>
  <c r="AZ29" i="152"/>
  <c r="AY29" i="152"/>
  <c r="AX29" i="152"/>
  <c r="AW29" i="152"/>
  <c r="AV29" i="152"/>
  <c r="AU29" i="152"/>
  <c r="AT29" i="152"/>
  <c r="AS29" i="152"/>
  <c r="AR29" i="152"/>
  <c r="AQ29" i="152"/>
  <c r="AP29" i="152"/>
  <c r="AO29" i="152"/>
  <c r="AN29" i="152"/>
  <c r="AM29" i="152"/>
  <c r="AL29" i="152"/>
  <c r="AK29" i="152"/>
  <c r="AJ29" i="152"/>
  <c r="AI29" i="152"/>
  <c r="BN28" i="152"/>
  <c r="BM28" i="152"/>
  <c r="BL28" i="152"/>
  <c r="BK28" i="152"/>
  <c r="BJ28" i="152"/>
  <c r="BI28" i="152"/>
  <c r="BH28" i="152"/>
  <c r="BG28" i="152"/>
  <c r="BF28" i="152"/>
  <c r="BB28" i="152"/>
  <c r="BA28" i="152"/>
  <c r="AZ28" i="152"/>
  <c r="AY28" i="152"/>
  <c r="AX28" i="152"/>
  <c r="AW28" i="152"/>
  <c r="AV28" i="152"/>
  <c r="AU28" i="152"/>
  <c r="AT28" i="152"/>
  <c r="AS28" i="152"/>
  <c r="AR28" i="152"/>
  <c r="AQ28" i="152"/>
  <c r="AP28" i="152"/>
  <c r="AO28" i="152"/>
  <c r="AN28" i="152"/>
  <c r="AM28" i="152"/>
  <c r="AL28" i="152"/>
  <c r="AK28" i="152"/>
  <c r="AJ28" i="152"/>
  <c r="AI28" i="152"/>
  <c r="BN27" i="152"/>
  <c r="BM27" i="152"/>
  <c r="BL27" i="152"/>
  <c r="BK27" i="152"/>
  <c r="BJ27" i="152"/>
  <c r="BI27" i="152"/>
  <c r="BH27" i="152"/>
  <c r="BG27" i="152"/>
  <c r="BF27" i="152"/>
  <c r="BB27" i="152"/>
  <c r="BA27" i="152"/>
  <c r="AZ27" i="152"/>
  <c r="AY27" i="152"/>
  <c r="AX27" i="152"/>
  <c r="AW27" i="152"/>
  <c r="AV27" i="152"/>
  <c r="AU27" i="152"/>
  <c r="AT27" i="152"/>
  <c r="AS27" i="152"/>
  <c r="AR27" i="152"/>
  <c r="AQ27" i="152"/>
  <c r="AP27" i="152"/>
  <c r="AO27" i="152"/>
  <c r="AN27" i="152"/>
  <c r="AM27" i="152"/>
  <c r="AL27" i="152"/>
  <c r="AK27" i="152"/>
  <c r="AJ27" i="152"/>
  <c r="AI27" i="152"/>
  <c r="BN26" i="152"/>
  <c r="BM26" i="152"/>
  <c r="BL26" i="152"/>
  <c r="BK26" i="152"/>
  <c r="BJ26" i="152"/>
  <c r="BI26" i="152"/>
  <c r="BH26" i="152"/>
  <c r="BG26" i="152"/>
  <c r="BF26" i="152"/>
  <c r="BB26" i="152"/>
  <c r="BA26" i="152"/>
  <c r="AZ26" i="152"/>
  <c r="AY26" i="152"/>
  <c r="AX26" i="152"/>
  <c r="AW26" i="152"/>
  <c r="AV26" i="152"/>
  <c r="AU26" i="152"/>
  <c r="AT26" i="152"/>
  <c r="AS26" i="152"/>
  <c r="AR26" i="152"/>
  <c r="AQ26" i="152"/>
  <c r="AP26" i="152"/>
  <c r="AO26" i="152"/>
  <c r="AN26" i="152"/>
  <c r="AM26" i="152"/>
  <c r="AL26" i="152"/>
  <c r="AK26" i="152"/>
  <c r="AJ26" i="152"/>
  <c r="AI26" i="152"/>
  <c r="BN25" i="152"/>
  <c r="BM25" i="152"/>
  <c r="BL25" i="152"/>
  <c r="BK25" i="152"/>
  <c r="BJ25" i="152"/>
  <c r="BI25" i="152"/>
  <c r="BH25" i="152"/>
  <c r="BG25" i="152"/>
  <c r="BF25" i="152"/>
  <c r="BB25" i="152"/>
  <c r="BA25" i="152"/>
  <c r="AZ25" i="152"/>
  <c r="AY25" i="152"/>
  <c r="AX25" i="152"/>
  <c r="AW25" i="152"/>
  <c r="AV25" i="152"/>
  <c r="AU25" i="152"/>
  <c r="AT25" i="152"/>
  <c r="AS25" i="152"/>
  <c r="AR25" i="152"/>
  <c r="AQ25" i="152"/>
  <c r="AP25" i="152"/>
  <c r="AO25" i="152"/>
  <c r="AN25" i="152"/>
  <c r="AM25" i="152"/>
  <c r="AL25" i="152"/>
  <c r="AK25" i="152"/>
  <c r="AJ25" i="152"/>
  <c r="AI25" i="152"/>
  <c r="BN24" i="152"/>
  <c r="BM24" i="152"/>
  <c r="BL24" i="152"/>
  <c r="BK24" i="152"/>
  <c r="BJ24" i="152"/>
  <c r="BI24" i="152"/>
  <c r="BH24" i="152"/>
  <c r="BG24" i="152"/>
  <c r="BF24" i="152"/>
  <c r="BB24" i="152"/>
  <c r="BA24" i="152"/>
  <c r="AZ24" i="152"/>
  <c r="AY24" i="152"/>
  <c r="AX24" i="152"/>
  <c r="AW24" i="152"/>
  <c r="AV24" i="152"/>
  <c r="AU24" i="152"/>
  <c r="AT24" i="152"/>
  <c r="AS24" i="152"/>
  <c r="AR24" i="152"/>
  <c r="AQ24" i="152"/>
  <c r="AP24" i="152"/>
  <c r="AO24" i="152"/>
  <c r="AN24" i="152"/>
  <c r="AM24" i="152"/>
  <c r="AL24" i="152"/>
  <c r="AK24" i="152"/>
  <c r="AJ24" i="152"/>
  <c r="AI24" i="152"/>
  <c r="BN23" i="152"/>
  <c r="BM23" i="152"/>
  <c r="BL23" i="152"/>
  <c r="BK23" i="152"/>
  <c r="BJ23" i="152"/>
  <c r="BI23" i="152"/>
  <c r="BH23" i="152"/>
  <c r="BG23" i="152"/>
  <c r="BF23" i="152"/>
  <c r="BB23" i="152"/>
  <c r="BA23" i="152"/>
  <c r="AZ23" i="152"/>
  <c r="AY23" i="152"/>
  <c r="AX23" i="152"/>
  <c r="AW23" i="152"/>
  <c r="AV23" i="152"/>
  <c r="AU23" i="152"/>
  <c r="AT23" i="152"/>
  <c r="AS23" i="152"/>
  <c r="AR23" i="152"/>
  <c r="AQ23" i="152"/>
  <c r="AP23" i="152"/>
  <c r="AO23" i="152"/>
  <c r="AN23" i="152"/>
  <c r="AM23" i="152"/>
  <c r="AL23" i="152"/>
  <c r="AK23" i="152"/>
  <c r="AJ23" i="152"/>
  <c r="AI23" i="152"/>
  <c r="CN22" i="152"/>
  <c r="BN22" i="152"/>
  <c r="BM22" i="152"/>
  <c r="BL22" i="152"/>
  <c r="BK22" i="152"/>
  <c r="BJ22" i="152"/>
  <c r="BI22" i="152"/>
  <c r="BH22" i="152"/>
  <c r="BG22" i="152"/>
  <c r="BF22" i="152"/>
  <c r="BB22" i="152"/>
  <c r="BA22" i="152"/>
  <c r="AZ22" i="152"/>
  <c r="AY22" i="152"/>
  <c r="AX22" i="152"/>
  <c r="AW22" i="152"/>
  <c r="AV22" i="152"/>
  <c r="AU22" i="152"/>
  <c r="AT22" i="152"/>
  <c r="AS22" i="152"/>
  <c r="AR22" i="152"/>
  <c r="AQ22" i="152"/>
  <c r="AP22" i="152"/>
  <c r="AO22" i="152"/>
  <c r="AN22" i="152"/>
  <c r="AM22" i="152"/>
  <c r="AL22" i="152"/>
  <c r="AK22" i="152"/>
  <c r="AJ22" i="152"/>
  <c r="AI22" i="152"/>
  <c r="CN21" i="152"/>
  <c r="BN21" i="152"/>
  <c r="BM21" i="152"/>
  <c r="BL21" i="152"/>
  <c r="BK21" i="152"/>
  <c r="BJ21" i="152"/>
  <c r="BI21" i="152"/>
  <c r="BH21" i="152"/>
  <c r="BG21" i="152"/>
  <c r="BF21" i="152"/>
  <c r="BB21" i="152"/>
  <c r="BA21" i="152"/>
  <c r="AZ21" i="152"/>
  <c r="AY21" i="152"/>
  <c r="AX21" i="152"/>
  <c r="AW21" i="152"/>
  <c r="AV21" i="152"/>
  <c r="AU21" i="152"/>
  <c r="AT21" i="152"/>
  <c r="AS21" i="152"/>
  <c r="AR21" i="152"/>
  <c r="AQ21" i="152"/>
  <c r="AP21" i="152"/>
  <c r="AO21" i="152"/>
  <c r="AN21" i="152"/>
  <c r="AM21" i="152"/>
  <c r="AL21" i="152"/>
  <c r="AK21" i="152"/>
  <c r="AJ21" i="152"/>
  <c r="AI21" i="152"/>
  <c r="BN20" i="152"/>
  <c r="BM20" i="152"/>
  <c r="BL20" i="152"/>
  <c r="BK20" i="152"/>
  <c r="BJ20" i="152"/>
  <c r="BI20" i="152"/>
  <c r="BH20" i="152"/>
  <c r="BG20" i="152"/>
  <c r="BF20" i="152"/>
  <c r="BB20" i="152"/>
  <c r="BA20" i="152"/>
  <c r="AZ20" i="152"/>
  <c r="AY20" i="152"/>
  <c r="AX20" i="152"/>
  <c r="AW20" i="152"/>
  <c r="AV20" i="152"/>
  <c r="AU20" i="152"/>
  <c r="AT20" i="152"/>
  <c r="AS20" i="152"/>
  <c r="AR20" i="152"/>
  <c r="AQ20" i="152"/>
  <c r="AP20" i="152"/>
  <c r="AO20" i="152"/>
  <c r="AN20" i="152"/>
  <c r="AM20" i="152"/>
  <c r="AL20" i="152"/>
  <c r="AK20" i="152"/>
  <c r="AJ20" i="152"/>
  <c r="AI20" i="152"/>
  <c r="BN19" i="152"/>
  <c r="BM19" i="152"/>
  <c r="BL19" i="152"/>
  <c r="BK19" i="152"/>
  <c r="BJ19" i="152"/>
  <c r="BI19" i="152"/>
  <c r="BH19" i="152"/>
  <c r="BG19" i="152"/>
  <c r="BF19" i="152"/>
  <c r="BB19" i="152"/>
  <c r="BA19" i="152"/>
  <c r="AZ19" i="152"/>
  <c r="AY19" i="152"/>
  <c r="AX19" i="152"/>
  <c r="AW19" i="152"/>
  <c r="AV19" i="152"/>
  <c r="AU19" i="152"/>
  <c r="AT19" i="152"/>
  <c r="AS19" i="152"/>
  <c r="AR19" i="152"/>
  <c r="AQ19" i="152"/>
  <c r="AP19" i="152"/>
  <c r="AO19" i="152"/>
  <c r="AN19" i="152"/>
  <c r="AM19" i="152"/>
  <c r="AL19" i="152"/>
  <c r="AK19" i="152"/>
  <c r="AJ19" i="152"/>
  <c r="AI19" i="152"/>
  <c r="BN18" i="152"/>
  <c r="BM18" i="152"/>
  <c r="BL18" i="152"/>
  <c r="BK18" i="152"/>
  <c r="BJ18" i="152"/>
  <c r="BI18" i="152"/>
  <c r="BH18" i="152"/>
  <c r="BG18" i="152"/>
  <c r="BF18" i="152"/>
  <c r="BB18" i="152"/>
  <c r="BA18" i="152"/>
  <c r="AZ18" i="152"/>
  <c r="AY18" i="152"/>
  <c r="AX18" i="152"/>
  <c r="AW18" i="152"/>
  <c r="AV18" i="152"/>
  <c r="AU18" i="152"/>
  <c r="AT18" i="152"/>
  <c r="AS18" i="152"/>
  <c r="AR18" i="152"/>
  <c r="AQ18" i="152"/>
  <c r="AP18" i="152"/>
  <c r="AO18" i="152"/>
  <c r="AN18" i="152"/>
  <c r="AM18" i="152"/>
  <c r="AL18" i="152"/>
  <c r="AK18" i="152"/>
  <c r="AJ18" i="152"/>
  <c r="AI18" i="152"/>
  <c r="BN17" i="152"/>
  <c r="BM17" i="152"/>
  <c r="BL17" i="152"/>
  <c r="BK17" i="152"/>
  <c r="BJ17" i="152"/>
  <c r="BI17" i="152"/>
  <c r="BH17" i="152"/>
  <c r="BG17" i="152"/>
  <c r="BF17" i="152"/>
  <c r="BB17" i="152"/>
  <c r="BA17" i="152"/>
  <c r="AZ17" i="152"/>
  <c r="AY17" i="152"/>
  <c r="AX17" i="152"/>
  <c r="AW17" i="152"/>
  <c r="AV17" i="152"/>
  <c r="AU17" i="152"/>
  <c r="AT17" i="152"/>
  <c r="AS17" i="152"/>
  <c r="AR17" i="152"/>
  <c r="AQ17" i="152"/>
  <c r="AP17" i="152"/>
  <c r="AO17" i="152"/>
  <c r="AN17" i="152"/>
  <c r="AM17" i="152"/>
  <c r="AL17" i="152"/>
  <c r="AK17" i="152"/>
  <c r="AJ17" i="152"/>
  <c r="AI17" i="152"/>
  <c r="BN16" i="152"/>
  <c r="BM16" i="152"/>
  <c r="BL16" i="152"/>
  <c r="BK16" i="152"/>
  <c r="BJ16" i="152"/>
  <c r="BI16" i="152"/>
  <c r="BH16" i="152"/>
  <c r="BG16" i="152"/>
  <c r="BF16" i="152"/>
  <c r="BB16" i="152"/>
  <c r="BA16" i="152"/>
  <c r="AZ16" i="152"/>
  <c r="AY16" i="152"/>
  <c r="AX16" i="152"/>
  <c r="AW16" i="152"/>
  <c r="AV16" i="152"/>
  <c r="AU16" i="152"/>
  <c r="AT16" i="152"/>
  <c r="AS16" i="152"/>
  <c r="AR16" i="152"/>
  <c r="AQ16" i="152"/>
  <c r="AP16" i="152"/>
  <c r="AO16" i="152"/>
  <c r="AN16" i="152"/>
  <c r="AM16" i="152"/>
  <c r="AL16" i="152"/>
  <c r="AK16" i="152"/>
  <c r="AJ16" i="152"/>
  <c r="AI16" i="152"/>
  <c r="BN15" i="152"/>
  <c r="BM15" i="152"/>
  <c r="BL15" i="152"/>
  <c r="BK15" i="152"/>
  <c r="BJ15" i="152"/>
  <c r="BI15" i="152"/>
  <c r="BH15" i="152"/>
  <c r="BG15" i="152"/>
  <c r="BF15" i="152"/>
  <c r="BB15" i="152"/>
  <c r="BA15" i="152"/>
  <c r="AZ15" i="152"/>
  <c r="AY15" i="152"/>
  <c r="AX15" i="152"/>
  <c r="AW15" i="152"/>
  <c r="AV15" i="152"/>
  <c r="AU15" i="152"/>
  <c r="AT15" i="152"/>
  <c r="AS15" i="152"/>
  <c r="AR15" i="152"/>
  <c r="AQ15" i="152"/>
  <c r="AP15" i="152"/>
  <c r="AO15" i="152"/>
  <c r="AN15" i="152"/>
  <c r="AM15" i="152"/>
  <c r="AL15" i="152"/>
  <c r="AK15" i="152"/>
  <c r="AJ15" i="152"/>
  <c r="AI15" i="152"/>
  <c r="BN14" i="152"/>
  <c r="BM14" i="152"/>
  <c r="BL14" i="152"/>
  <c r="BK14" i="152"/>
  <c r="BJ14" i="152"/>
  <c r="BI14" i="152"/>
  <c r="BH14" i="152"/>
  <c r="BG14" i="152"/>
  <c r="BF14" i="152"/>
  <c r="BB14" i="152"/>
  <c r="BA14" i="152"/>
  <c r="AZ14" i="152"/>
  <c r="AY14" i="152"/>
  <c r="AX14" i="152"/>
  <c r="AW14" i="152"/>
  <c r="AV14" i="152"/>
  <c r="AU14" i="152"/>
  <c r="AT14" i="152"/>
  <c r="AS14" i="152"/>
  <c r="AR14" i="152"/>
  <c r="AQ14" i="152"/>
  <c r="AP14" i="152"/>
  <c r="AO14" i="152"/>
  <c r="AN14" i="152"/>
  <c r="AM14" i="152"/>
  <c r="AL14" i="152"/>
  <c r="AK14" i="152"/>
  <c r="AJ14" i="152"/>
  <c r="AI14" i="152"/>
  <c r="BN13" i="152"/>
  <c r="BM13" i="152"/>
  <c r="BL13" i="152"/>
  <c r="BK13" i="152"/>
  <c r="BJ13" i="152"/>
  <c r="BI13" i="152"/>
  <c r="BH13" i="152"/>
  <c r="BG13" i="152"/>
  <c r="BF13" i="152"/>
  <c r="BB13" i="152"/>
  <c r="BA13" i="152"/>
  <c r="AZ13" i="152"/>
  <c r="AY13" i="152"/>
  <c r="AX13" i="152"/>
  <c r="AW13" i="152"/>
  <c r="AV13" i="152"/>
  <c r="AU13" i="152"/>
  <c r="AT13" i="152"/>
  <c r="AS13" i="152"/>
  <c r="AR13" i="152"/>
  <c r="AQ13" i="152"/>
  <c r="AP13" i="152"/>
  <c r="AO13" i="152"/>
  <c r="AN13" i="152"/>
  <c r="AM13" i="152"/>
  <c r="AL13" i="152"/>
  <c r="AK13" i="152"/>
  <c r="AJ13" i="152"/>
  <c r="AI13" i="152"/>
  <c r="CC10" i="152"/>
  <c r="BD11" i="152"/>
  <c r="AH8" i="152"/>
  <c r="AG8" i="152"/>
  <c r="AF8" i="152"/>
  <c r="AE8" i="152"/>
  <c r="AD8" i="152"/>
  <c r="AC8" i="152"/>
  <c r="AB8" i="152"/>
  <c r="AA8" i="152"/>
  <c r="Z8" i="152"/>
  <c r="Y8" i="152"/>
  <c r="X8" i="152"/>
  <c r="W8" i="152"/>
  <c r="V8" i="152"/>
  <c r="U8" i="152"/>
  <c r="T8" i="152"/>
  <c r="S8" i="152"/>
  <c r="R8" i="152"/>
  <c r="Q8" i="152"/>
  <c r="P8" i="152"/>
  <c r="O8" i="152"/>
  <c r="N8" i="152"/>
  <c r="M8" i="152"/>
  <c r="L8" i="152"/>
  <c r="K8" i="152"/>
  <c r="J8" i="152"/>
  <c r="I8" i="152"/>
  <c r="H8" i="152"/>
  <c r="G8" i="152"/>
  <c r="F8" i="152"/>
  <c r="E8" i="152"/>
  <c r="D8" i="152"/>
  <c r="AH7" i="152"/>
  <c r="D7" i="152"/>
  <c r="BF6" i="152"/>
  <c r="BD6" i="152"/>
  <c r="AH6" i="152"/>
  <c r="AG6" i="152"/>
  <c r="AF6" i="152"/>
  <c r="AE6" i="152"/>
  <c r="AD6" i="152"/>
  <c r="AC6" i="152"/>
  <c r="AB6" i="152"/>
  <c r="AA6" i="152"/>
  <c r="Z6" i="152"/>
  <c r="Y6" i="152"/>
  <c r="X6" i="152"/>
  <c r="W6" i="152"/>
  <c r="V6" i="152"/>
  <c r="U6" i="152"/>
  <c r="T6" i="152"/>
  <c r="S6" i="152"/>
  <c r="R6" i="152"/>
  <c r="Q6" i="152"/>
  <c r="P6" i="152"/>
  <c r="O6" i="152"/>
  <c r="N6" i="152"/>
  <c r="M6" i="152"/>
  <c r="L6" i="152"/>
  <c r="K6" i="152"/>
  <c r="J6" i="152"/>
  <c r="I6" i="152"/>
  <c r="H6" i="152"/>
  <c r="G6" i="152"/>
  <c r="F6" i="152"/>
  <c r="E6" i="152"/>
  <c r="D6" i="152"/>
  <c r="AH4" i="152"/>
  <c r="AG4" i="152"/>
  <c r="AF4" i="152"/>
  <c r="AE4" i="152"/>
  <c r="AD4" i="152"/>
  <c r="AC4" i="152"/>
  <c r="AB4" i="152"/>
  <c r="AA4" i="152"/>
  <c r="Z4" i="152"/>
  <c r="Y4" i="152"/>
  <c r="X4" i="152"/>
  <c r="W4" i="152"/>
  <c r="V4" i="152"/>
  <c r="U4" i="152"/>
  <c r="T4" i="152"/>
  <c r="S4" i="152"/>
  <c r="R4" i="152"/>
  <c r="Q4" i="152"/>
  <c r="P4" i="152"/>
  <c r="O4" i="152"/>
  <c r="N4" i="152"/>
  <c r="M4" i="152"/>
  <c r="L4" i="152"/>
  <c r="K4" i="152"/>
  <c r="J4" i="152"/>
  <c r="I4" i="152"/>
  <c r="H4" i="152"/>
  <c r="G4" i="152"/>
  <c r="F4" i="152"/>
  <c r="E4" i="152"/>
  <c r="D4" i="152"/>
  <c r="D3" i="152"/>
  <c r="BF2" i="152"/>
  <c r="BE2" i="152"/>
  <c r="BD2" i="152"/>
  <c r="AH2" i="152"/>
  <c r="AG2" i="152"/>
  <c r="AF2" i="152"/>
  <c r="AE2" i="152"/>
  <c r="AD2" i="152"/>
  <c r="AC2" i="152"/>
  <c r="AB2" i="152"/>
  <c r="AA2" i="152"/>
  <c r="Z2" i="152"/>
  <c r="Y2" i="152"/>
  <c r="X2" i="152"/>
  <c r="W2" i="152"/>
  <c r="V2" i="152"/>
  <c r="U2" i="152"/>
  <c r="T2" i="152"/>
  <c r="S2" i="152"/>
  <c r="R2" i="152"/>
  <c r="Q2" i="152"/>
  <c r="P2" i="152"/>
  <c r="O2" i="152"/>
  <c r="N2" i="152"/>
  <c r="M2" i="152"/>
  <c r="L2" i="152"/>
  <c r="K2" i="152"/>
  <c r="J2" i="152"/>
  <c r="I2" i="152"/>
  <c r="H2" i="152"/>
  <c r="G2" i="152"/>
  <c r="F2" i="152"/>
  <c r="E2" i="152"/>
  <c r="D2" i="152"/>
  <c r="D1" i="152"/>
  <c r="E1" i="152" s="1"/>
  <c r="F1" i="152" s="1"/>
  <c r="G1" i="152" s="1"/>
  <c r="H1" i="152" s="1"/>
  <c r="I1" i="152" s="1"/>
  <c r="J1" i="152" s="1"/>
  <c r="K1" i="152" s="1"/>
  <c r="L1" i="152" s="1"/>
  <c r="M1" i="152" s="1"/>
  <c r="N1" i="152" s="1"/>
  <c r="O1" i="152" s="1"/>
  <c r="P1" i="152" s="1"/>
  <c r="Q1" i="152" s="1"/>
  <c r="R1" i="152" s="1"/>
  <c r="S1" i="152" s="1"/>
  <c r="T1" i="152" s="1"/>
  <c r="U1" i="152" s="1"/>
  <c r="V1" i="152" s="1"/>
  <c r="W1" i="152" s="1"/>
  <c r="X1" i="152" s="1"/>
  <c r="Y1" i="152" s="1"/>
  <c r="Z1" i="152" s="1"/>
  <c r="AA1" i="152" s="1"/>
  <c r="AB1" i="152" s="1"/>
  <c r="AC1" i="152" s="1"/>
  <c r="AD1" i="152" s="1"/>
  <c r="AE1" i="152" s="1"/>
  <c r="AF1" i="152" s="1"/>
  <c r="AG1" i="152" s="1"/>
  <c r="AH1" i="152" s="1"/>
  <c r="CL34" i="131"/>
  <c r="BV13" i="152" l="1"/>
  <c r="BX29" i="152"/>
  <c r="BE56" i="152"/>
  <c r="AG14" i="64" s="1"/>
  <c r="AC157" i="152"/>
  <c r="V145" i="152"/>
  <c r="BW83" i="152"/>
  <c r="S145" i="152"/>
  <c r="V165" i="152"/>
  <c r="BV50" i="152"/>
  <c r="BW52" i="152"/>
  <c r="L119" i="152"/>
  <c r="J145" i="152"/>
  <c r="N159" i="152"/>
  <c r="AB159" i="152"/>
  <c r="AG160" i="152"/>
  <c r="Z161" i="152"/>
  <c r="AE162" i="152"/>
  <c r="X163" i="152"/>
  <c r="G162" i="152"/>
  <c r="U160" i="152"/>
  <c r="AB166" i="152"/>
  <c r="AH145" i="152"/>
  <c r="BW96" i="152"/>
  <c r="I160" i="152"/>
  <c r="G145" i="152"/>
  <c r="H165" i="152"/>
  <c r="M166" i="152"/>
  <c r="P159" i="152"/>
  <c r="S162" i="152"/>
  <c r="N161" i="152"/>
  <c r="BW14" i="152"/>
  <c r="BV49" i="152"/>
  <c r="BX14" i="152"/>
  <c r="BX64" i="152"/>
  <c r="BU70" i="152"/>
  <c r="BX49" i="152"/>
  <c r="BU23" i="152"/>
  <c r="I159" i="152"/>
  <c r="Z160" i="152"/>
  <c r="L162" i="152"/>
  <c r="X162" i="152"/>
  <c r="E163" i="152"/>
  <c r="AC163" i="152"/>
  <c r="J164" i="152"/>
  <c r="AH164" i="152"/>
  <c r="T166" i="152"/>
  <c r="AF166" i="152"/>
  <c r="L156" i="152"/>
  <c r="X156" i="152"/>
  <c r="H166" i="152"/>
  <c r="BU18" i="152"/>
  <c r="AE160" i="152"/>
  <c r="AE161" i="152"/>
  <c r="BV80" i="152"/>
  <c r="AG159" i="152"/>
  <c r="BW17" i="152"/>
  <c r="U159" i="152"/>
  <c r="Q157" i="152"/>
  <c r="BW24" i="152"/>
  <c r="E157" i="152"/>
  <c r="BX95" i="152"/>
  <c r="BU81" i="152"/>
  <c r="Q163" i="152"/>
  <c r="O166" i="152"/>
  <c r="S161" i="152"/>
  <c r="N160" i="152"/>
  <c r="BW60" i="152"/>
  <c r="AC9" i="152"/>
  <c r="Y132" i="152"/>
  <c r="V164" i="152"/>
  <c r="Q164" i="152"/>
  <c r="Q9" i="152"/>
  <c r="O165" i="152"/>
  <c r="E9" i="152"/>
  <c r="M132" i="152"/>
  <c r="H132" i="152"/>
  <c r="T132" i="152"/>
  <c r="AF132" i="152"/>
  <c r="E132" i="152"/>
  <c r="Q132" i="152"/>
  <c r="AC132" i="152"/>
  <c r="AA165" i="152"/>
  <c r="AA164" i="152"/>
  <c r="BW58" i="152"/>
  <c r="S160" i="152"/>
  <c r="BW34" i="152"/>
  <c r="G161" i="152"/>
  <c r="G160" i="152"/>
  <c r="BW97" i="152"/>
  <c r="BU59" i="152"/>
  <c r="BU17" i="152"/>
  <c r="N106" i="152"/>
  <c r="BW53" i="152"/>
  <c r="BX70" i="152"/>
  <c r="BV73" i="152"/>
  <c r="BW87" i="152"/>
  <c r="CJ90" i="152"/>
  <c r="O155" i="152"/>
  <c r="AA155" i="152"/>
  <c r="H156" i="152"/>
  <c r="T156" i="152"/>
  <c r="AF156" i="152"/>
  <c r="M157" i="152"/>
  <c r="Y157" i="152"/>
  <c r="AD159" i="152"/>
  <c r="I162" i="152"/>
  <c r="S164" i="152"/>
  <c r="L5" i="152"/>
  <c r="X5" i="152"/>
  <c r="L9" i="152"/>
  <c r="X9" i="152"/>
  <c r="BU29" i="152"/>
  <c r="BV57" i="152"/>
  <c r="BU62" i="152"/>
  <c r="BV64" i="152"/>
  <c r="BV86" i="152"/>
  <c r="BU60" i="152"/>
  <c r="BV69" i="152"/>
  <c r="CJ40" i="152"/>
  <c r="BU65" i="152"/>
  <c r="BW86" i="152"/>
  <c r="BV65" i="152"/>
  <c r="BX77" i="152"/>
  <c r="I155" i="152"/>
  <c r="U155" i="152"/>
  <c r="AG155" i="152"/>
  <c r="N156" i="152"/>
  <c r="Z156" i="152"/>
  <c r="G157" i="152"/>
  <c r="S157" i="152"/>
  <c r="AE157" i="152"/>
  <c r="M145" i="152"/>
  <c r="BU28" i="152"/>
  <c r="BV30" i="152"/>
  <c r="BW32" i="152"/>
  <c r="BW80" i="152"/>
  <c r="BU48" i="152"/>
  <c r="BW69" i="152"/>
  <c r="H159" i="152"/>
  <c r="T159" i="152"/>
  <c r="AF159" i="152"/>
  <c r="M160" i="152"/>
  <c r="Y160" i="152"/>
  <c r="F161" i="152"/>
  <c r="R161" i="152"/>
  <c r="AD161" i="152"/>
  <c r="K162" i="152"/>
  <c r="W162" i="152"/>
  <c r="D163" i="152"/>
  <c r="P163" i="152"/>
  <c r="AB163" i="152"/>
  <c r="I164" i="152"/>
  <c r="U164" i="152"/>
  <c r="AG164" i="152"/>
  <c r="N165" i="152"/>
  <c r="Z165" i="152"/>
  <c r="G166" i="152"/>
  <c r="S166" i="152"/>
  <c r="AE166" i="152"/>
  <c r="BU56" i="152"/>
  <c r="AE106" i="152"/>
  <c r="AA119" i="152"/>
  <c r="E5" i="152"/>
  <c r="CJ16" i="152"/>
  <c r="BW16" i="152"/>
  <c r="BX18" i="152"/>
  <c r="BX45" i="152"/>
  <c r="BV93" i="152"/>
  <c r="I132" i="152"/>
  <c r="U132" i="152"/>
  <c r="AG132" i="152"/>
  <c r="AC5" i="152"/>
  <c r="I5" i="152"/>
  <c r="AG5" i="152"/>
  <c r="AU55" i="152"/>
  <c r="CH96" i="152"/>
  <c r="J5" i="152"/>
  <c r="V5" i="152"/>
  <c r="AH5" i="152"/>
  <c r="BW23" i="152"/>
  <c r="CJ24" i="152"/>
  <c r="BU24" i="152"/>
  <c r="BV26" i="152"/>
  <c r="BX38" i="152"/>
  <c r="BU51" i="152"/>
  <c r="BX67" i="152"/>
  <c r="BU73" i="152"/>
  <c r="BW78" i="152"/>
  <c r="BU83" i="152"/>
  <c r="BU94" i="152"/>
  <c r="BV96" i="152"/>
  <c r="J155" i="152"/>
  <c r="F132" i="152"/>
  <c r="R132" i="152"/>
  <c r="AD132" i="152"/>
  <c r="Q5" i="152"/>
  <c r="U5" i="152"/>
  <c r="K9" i="152"/>
  <c r="W9" i="152"/>
  <c r="BU15" i="152"/>
  <c r="BW46" i="152"/>
  <c r="BX48" i="152"/>
  <c r="BX80" i="152"/>
  <c r="BX82" i="152"/>
  <c r="BV85" i="152"/>
  <c r="K155" i="152"/>
  <c r="U157" i="152"/>
  <c r="S132" i="152"/>
  <c r="CJ71" i="152"/>
  <c r="BU27" i="152"/>
  <c r="CJ68" i="152"/>
  <c r="BW85" i="152"/>
  <c r="BX91" i="152"/>
  <c r="F156" i="152"/>
  <c r="R156" i="152"/>
  <c r="AD156" i="152"/>
  <c r="K157" i="152"/>
  <c r="W157" i="152"/>
  <c r="BV47" i="152"/>
  <c r="BW49" i="152"/>
  <c r="BX53" i="152"/>
  <c r="BW73" i="152"/>
  <c r="D9" i="152"/>
  <c r="P9" i="152"/>
  <c r="AB9" i="152"/>
  <c r="CJ30" i="152"/>
  <c r="BU30" i="152"/>
  <c r="BV32" i="152"/>
  <c r="BV40" i="152"/>
  <c r="BV45" i="152"/>
  <c r="BW64" i="152"/>
  <c r="BU88" i="152"/>
  <c r="BX94" i="152"/>
  <c r="G119" i="152"/>
  <c r="S119" i="152"/>
  <c r="AE119" i="152"/>
  <c r="CL97" i="153"/>
  <c r="G5" i="152"/>
  <c r="S5" i="152"/>
  <c r="AE5" i="152"/>
  <c r="G9" i="152"/>
  <c r="S9" i="152"/>
  <c r="AE9" i="152"/>
  <c r="BV16" i="152"/>
  <c r="BW18" i="152"/>
  <c r="BW20" i="152"/>
  <c r="CH29" i="152"/>
  <c r="BV31" i="152"/>
  <c r="BX39" i="152"/>
  <c r="BW48" i="152"/>
  <c r="BV54" i="152"/>
  <c r="BW57" i="152"/>
  <c r="BX59" i="152"/>
  <c r="BC65" i="152"/>
  <c r="BV66" i="152"/>
  <c r="BW68" i="152"/>
  <c r="CJ72" i="152"/>
  <c r="BW72" i="152"/>
  <c r="BX83" i="152"/>
  <c r="BW89" i="152"/>
  <c r="BW91" i="152"/>
  <c r="BX93" i="152"/>
  <c r="H106" i="152"/>
  <c r="T106" i="152"/>
  <c r="AF106" i="152"/>
  <c r="I157" i="152"/>
  <c r="H5" i="152"/>
  <c r="T5" i="152"/>
  <c r="AF5" i="152"/>
  <c r="H9" i="152"/>
  <c r="T9" i="152"/>
  <c r="AF9" i="152"/>
  <c r="CJ21" i="152"/>
  <c r="CH21" i="152"/>
  <c r="BV24" i="152"/>
  <c r="AK55" i="152"/>
  <c r="AW55" i="152"/>
  <c r="BX34" i="152"/>
  <c r="CJ35" i="152"/>
  <c r="BU35" i="152"/>
  <c r="BU49" i="152"/>
  <c r="CH53" i="152"/>
  <c r="BX57" i="152"/>
  <c r="BV60" i="152"/>
  <c r="BX79" i="152"/>
  <c r="CJ80" i="152"/>
  <c r="BX85" i="152"/>
  <c r="CH92" i="152"/>
  <c r="I9" i="152"/>
  <c r="U9" i="152"/>
  <c r="AG9" i="152"/>
  <c r="CH90" i="152"/>
  <c r="T157" i="152"/>
  <c r="BA33" i="152"/>
  <c r="CJ17" i="152"/>
  <c r="BU32" i="152"/>
  <c r="AY55" i="152"/>
  <c r="BW40" i="152"/>
  <c r="CJ47" i="152"/>
  <c r="BU47" i="152"/>
  <c r="BV56" i="152"/>
  <c r="CJ65" i="152"/>
  <c r="CJ69" i="152"/>
  <c r="BX87" i="152"/>
  <c r="N119" i="152"/>
  <c r="Z119" i="152"/>
  <c r="BE32" i="152"/>
  <c r="BX16" i="152"/>
  <c r="BV27" i="152"/>
  <c r="CJ45" i="152"/>
  <c r="BX46" i="152"/>
  <c r="CJ48" i="152"/>
  <c r="BX62" i="152"/>
  <c r="BX66" i="152"/>
  <c r="BW84" i="152"/>
  <c r="BV90" i="152"/>
  <c r="BX96" i="152"/>
  <c r="L106" i="152"/>
  <c r="X106" i="152"/>
  <c r="O119" i="152"/>
  <c r="G132" i="152"/>
  <c r="AE132" i="152"/>
  <c r="AP33" i="152"/>
  <c r="BB33" i="152"/>
  <c r="CG36" i="152"/>
  <c r="CH36" i="152"/>
  <c r="BW38" i="152"/>
  <c r="BX40" i="152"/>
  <c r="BV67" i="152"/>
  <c r="Q119" i="152"/>
  <c r="AC119" i="152"/>
  <c r="Y145" i="152"/>
  <c r="N5" i="152"/>
  <c r="Z5" i="152"/>
  <c r="N9" i="152"/>
  <c r="Z9" i="152"/>
  <c r="BW27" i="152"/>
  <c r="BU39" i="152"/>
  <c r="CJ52" i="152"/>
  <c r="BX58" i="152"/>
  <c r="E159" i="152"/>
  <c r="Q159" i="152"/>
  <c r="AC159" i="152"/>
  <c r="J160" i="152"/>
  <c r="V160" i="152"/>
  <c r="AH160" i="152"/>
  <c r="O161" i="152"/>
  <c r="AA161" i="152"/>
  <c r="H162" i="152"/>
  <c r="T162" i="152"/>
  <c r="AF162" i="152"/>
  <c r="M163" i="152"/>
  <c r="Y163" i="152"/>
  <c r="F164" i="152"/>
  <c r="R164" i="152"/>
  <c r="AD164" i="152"/>
  <c r="K165" i="152"/>
  <c r="W165" i="152"/>
  <c r="D166" i="152"/>
  <c r="P166" i="152"/>
  <c r="N145" i="152"/>
  <c r="Z145" i="152"/>
  <c r="O5" i="152"/>
  <c r="AA5" i="152"/>
  <c r="BC40" i="152"/>
  <c r="CJ64" i="152"/>
  <c r="BU64" i="152"/>
  <c r="BX73" i="152"/>
  <c r="BU77" i="152"/>
  <c r="CH79" i="152"/>
  <c r="BX90" i="152"/>
  <c r="CJ26" i="152"/>
  <c r="BU26" i="152"/>
  <c r="BV28" i="152"/>
  <c r="BX32" i="152"/>
  <c r="BV34" i="152"/>
  <c r="CJ50" i="152"/>
  <c r="BU50" i="152"/>
  <c r="BV52" i="152"/>
  <c r="BU54" i="152"/>
  <c r="BW61" i="152"/>
  <c r="BX63" i="152"/>
  <c r="BX88" i="152"/>
  <c r="BW95" i="152"/>
  <c r="AE159" i="152"/>
  <c r="J162" i="152"/>
  <c r="T164" i="152"/>
  <c r="H119" i="152"/>
  <c r="T119" i="152"/>
  <c r="AF119" i="152"/>
  <c r="L132" i="152"/>
  <c r="D145" i="152"/>
  <c r="P145" i="152"/>
  <c r="AB145" i="152"/>
  <c r="BV18" i="152"/>
  <c r="BU31" i="152"/>
  <c r="BW41" i="152"/>
  <c r="BV48" i="152"/>
  <c r="BC49" i="152"/>
  <c r="CF49" i="152" s="1"/>
  <c r="CQ49" i="152" s="1"/>
  <c r="BU66" i="152"/>
  <c r="BV68" i="152"/>
  <c r="BV70" i="152"/>
  <c r="BV72" i="152"/>
  <c r="BV91" i="152"/>
  <c r="CJ96" i="152"/>
  <c r="BU96" i="152"/>
  <c r="AZ33" i="152"/>
  <c r="BC16" i="152"/>
  <c r="CP16" i="152" s="1"/>
  <c r="BE34" i="152"/>
  <c r="CG34" i="152" s="1"/>
  <c r="AN76" i="152"/>
  <c r="AZ76" i="152"/>
  <c r="BC67" i="152"/>
  <c r="CH69" i="152"/>
  <c r="CH77" i="152"/>
  <c r="F119" i="152"/>
  <c r="R119" i="152"/>
  <c r="AD119" i="152"/>
  <c r="D132" i="152"/>
  <c r="P132" i="152"/>
  <c r="AB132" i="152"/>
  <c r="AN33" i="152"/>
  <c r="F9" i="152"/>
  <c r="R9" i="152"/>
  <c r="AD9" i="152"/>
  <c r="AO33" i="152"/>
  <c r="BE14" i="152"/>
  <c r="CE14" i="152" s="1"/>
  <c r="CN14" i="152" s="1"/>
  <c r="CJ14" i="152"/>
  <c r="BX20" i="152"/>
  <c r="BX23" i="152"/>
  <c r="AJ55" i="152"/>
  <c r="AV55" i="152"/>
  <c r="BV41" i="152"/>
  <c r="BX51" i="152"/>
  <c r="CH52" i="152"/>
  <c r="BX54" i="152"/>
  <c r="BV61" i="152"/>
  <c r="BW63" i="152"/>
  <c r="BW70" i="152"/>
  <c r="BU74" i="152"/>
  <c r="BV77" i="152"/>
  <c r="CJ79" i="152"/>
  <c r="BV82" i="152"/>
  <c r="CJ88" i="152"/>
  <c r="BW88" i="152"/>
  <c r="BW93" i="152"/>
  <c r="BV95" i="152"/>
  <c r="CH97" i="152"/>
  <c r="K5" i="152"/>
  <c r="AQ33" i="152"/>
  <c r="BC22" i="152"/>
  <c r="CF22" i="152" s="1"/>
  <c r="CQ22" i="152" s="1"/>
  <c r="CJ22" i="152"/>
  <c r="BW26" i="152"/>
  <c r="BW28" i="152"/>
  <c r="BW30" i="152"/>
  <c r="CJ49" i="152"/>
  <c r="CH65" i="152"/>
  <c r="CJ86" i="152"/>
  <c r="CJ89" i="152"/>
  <c r="BU92" i="152"/>
  <c r="M106" i="152"/>
  <c r="Y106" i="152"/>
  <c r="E145" i="152"/>
  <c r="Q145" i="152"/>
  <c r="AC145" i="152"/>
  <c r="M5" i="152"/>
  <c r="Y5" i="152"/>
  <c r="AR33" i="152"/>
  <c r="BV15" i="152"/>
  <c r="BV17" i="152"/>
  <c r="BX26" i="152"/>
  <c r="BX28" i="152"/>
  <c r="CJ29" i="152"/>
  <c r="BX30" i="152"/>
  <c r="AM55" i="152"/>
  <c r="BV35" i="152"/>
  <c r="CJ38" i="152"/>
  <c r="BU38" i="152"/>
  <c r="BW47" i="152"/>
  <c r="BW50" i="152"/>
  <c r="CH51" i="152"/>
  <c r="CJ62" i="152"/>
  <c r="CH64" i="152"/>
  <c r="BW66" i="152"/>
  <c r="CJ73" i="152"/>
  <c r="CH73" i="152"/>
  <c r="CJ74" i="152"/>
  <c r="BW74" i="152"/>
  <c r="BW77" i="152"/>
  <c r="BW82" i="152"/>
  <c r="CJ83" i="152"/>
  <c r="CJ84" i="152"/>
  <c r="BV87" i="152"/>
  <c r="BU89" i="152"/>
  <c r="BW90" i="152"/>
  <c r="N155" i="152"/>
  <c r="Z155" i="152"/>
  <c r="G156" i="152"/>
  <c r="S156" i="152"/>
  <c r="AE156" i="152"/>
  <c r="L157" i="152"/>
  <c r="X157" i="152"/>
  <c r="I106" i="152"/>
  <c r="F145" i="152"/>
  <c r="R145" i="152"/>
  <c r="AD145" i="152"/>
  <c r="J9" i="152"/>
  <c r="V9" i="152"/>
  <c r="AH9" i="152"/>
  <c r="CJ31" i="152"/>
  <c r="CJ39" i="152"/>
  <c r="CJ93" i="152"/>
  <c r="J159" i="152"/>
  <c r="V159" i="152"/>
  <c r="AH159" i="152"/>
  <c r="O160" i="152"/>
  <c r="AA160" i="152"/>
  <c r="H161" i="152"/>
  <c r="T161" i="152"/>
  <c r="AF161" i="152"/>
  <c r="M162" i="152"/>
  <c r="Y162" i="152"/>
  <c r="F163" i="152"/>
  <c r="R163" i="152"/>
  <c r="AD163" i="152"/>
  <c r="K164" i="152"/>
  <c r="W164" i="152"/>
  <c r="D165" i="152"/>
  <c r="P165" i="152"/>
  <c r="AB165" i="152"/>
  <c r="I166" i="152"/>
  <c r="U166" i="152"/>
  <c r="AG166" i="152"/>
  <c r="K119" i="152"/>
  <c r="W119" i="152"/>
  <c r="D119" i="152"/>
  <c r="P119" i="152"/>
  <c r="AB119" i="152"/>
  <c r="AG157" i="152"/>
  <c r="F159" i="152"/>
  <c r="R159" i="152"/>
  <c r="K160" i="152"/>
  <c r="W160" i="152"/>
  <c r="D161" i="152"/>
  <c r="P161" i="152"/>
  <c r="AB161" i="152"/>
  <c r="U162" i="152"/>
  <c r="AG162" i="152"/>
  <c r="N163" i="152"/>
  <c r="Z163" i="152"/>
  <c r="G164" i="152"/>
  <c r="AE164" i="152"/>
  <c r="L165" i="152"/>
  <c r="X165" i="152"/>
  <c r="E166" i="152"/>
  <c r="Q166" i="152"/>
  <c r="AI3" i="152"/>
  <c r="AI4" i="152"/>
  <c r="BW15" i="152"/>
  <c r="BC19" i="152"/>
  <c r="CP19" i="152" s="1"/>
  <c r="CJ19" i="152"/>
  <c r="BX24" i="152"/>
  <c r="BV29" i="152"/>
  <c r="AO55" i="152"/>
  <c r="BA55" i="152"/>
  <c r="BW35" i="152"/>
  <c r="CJ37" i="152"/>
  <c r="BV38" i="152"/>
  <c r="BU46" i="152"/>
  <c r="BX47" i="152"/>
  <c r="BX50" i="152"/>
  <c r="AI55" i="152"/>
  <c r="CH58" i="152"/>
  <c r="BV62" i="152"/>
  <c r="BX69" i="152"/>
  <c r="CH74" i="152"/>
  <c r="CJ78" i="152"/>
  <c r="BW79" i="152"/>
  <c r="CJ92" i="152"/>
  <c r="BW92" i="152"/>
  <c r="U156" i="152"/>
  <c r="AG156" i="152"/>
  <c r="N157" i="152"/>
  <c r="Z157" i="152"/>
  <c r="K159" i="152"/>
  <c r="W159" i="152"/>
  <c r="D160" i="152"/>
  <c r="P160" i="152"/>
  <c r="AB160" i="152"/>
  <c r="I161" i="152"/>
  <c r="U161" i="152"/>
  <c r="AG161" i="152"/>
  <c r="N162" i="152"/>
  <c r="Z162" i="152"/>
  <c r="G163" i="152"/>
  <c r="S163" i="152"/>
  <c r="AE163" i="152"/>
  <c r="L164" i="152"/>
  <c r="X164" i="152"/>
  <c r="E165" i="152"/>
  <c r="Q165" i="152"/>
  <c r="AC165" i="152"/>
  <c r="J166" i="152"/>
  <c r="V166" i="152"/>
  <c r="AH166" i="152"/>
  <c r="G159" i="152"/>
  <c r="S159" i="152"/>
  <c r="L160" i="152"/>
  <c r="X160" i="152"/>
  <c r="E161" i="152"/>
  <c r="Q161" i="152"/>
  <c r="AC161" i="152"/>
  <c r="V162" i="152"/>
  <c r="AH162" i="152"/>
  <c r="O163" i="152"/>
  <c r="AA163" i="152"/>
  <c r="H164" i="152"/>
  <c r="AF164" i="152"/>
  <c r="M165" i="152"/>
  <c r="Y165" i="152"/>
  <c r="F166" i="152"/>
  <c r="R166" i="152"/>
  <c r="W5" i="152"/>
  <c r="AI2" i="152"/>
  <c r="P5" i="152"/>
  <c r="AB5" i="152"/>
  <c r="BE13" i="152"/>
  <c r="CE13" i="152" s="1"/>
  <c r="CJ15" i="152"/>
  <c r="CJ23" i="152"/>
  <c r="CH48" i="152"/>
  <c r="CJ51" i="152"/>
  <c r="AU76" i="152"/>
  <c r="CJ67" i="152"/>
  <c r="BC68" i="152"/>
  <c r="BV89" i="152"/>
  <c r="BV94" i="152"/>
  <c r="U106" i="152"/>
  <c r="M119" i="152"/>
  <c r="Y119" i="152"/>
  <c r="K132" i="152"/>
  <c r="W132" i="152"/>
  <c r="M9" i="152"/>
  <c r="Y9" i="152"/>
  <c r="BX15" i="152"/>
  <c r="BU16" i="152"/>
  <c r="BX17" i="152"/>
  <c r="CH18" i="152"/>
  <c r="BW29" i="152"/>
  <c r="BU34" i="152"/>
  <c r="BC41" i="152"/>
  <c r="CP41" i="152" s="1"/>
  <c r="BV46" i="152"/>
  <c r="BX52" i="152"/>
  <c r="CJ53" i="152"/>
  <c r="AJ76" i="152"/>
  <c r="AV76" i="152"/>
  <c r="BW62" i="152"/>
  <c r="BC64" i="152"/>
  <c r="CF64" i="152" s="1"/>
  <c r="CQ64" i="152" s="1"/>
  <c r="CJ85" i="152"/>
  <c r="BU85" i="152"/>
  <c r="BY85" i="152" s="1"/>
  <c r="CJ91" i="152"/>
  <c r="BX92" i="152"/>
  <c r="BW94" i="152"/>
  <c r="BU97" i="152"/>
  <c r="K156" i="152"/>
  <c r="W156" i="152"/>
  <c r="D157" i="152"/>
  <c r="P157" i="152"/>
  <c r="AB157" i="152"/>
  <c r="Z106" i="152"/>
  <c r="X132" i="152"/>
  <c r="O145" i="152"/>
  <c r="AA145" i="152"/>
  <c r="H157" i="152"/>
  <c r="AF157" i="152"/>
  <c r="F5" i="152"/>
  <c r="R5" i="152"/>
  <c r="AD5" i="152"/>
  <c r="BU14" i="152"/>
  <c r="BV20" i="152"/>
  <c r="BV23" i="152"/>
  <c r="BW31" i="152"/>
  <c r="CH47" i="152"/>
  <c r="BV51" i="152"/>
  <c r="AK76" i="152"/>
  <c r="AW76" i="152"/>
  <c r="BX56" i="152"/>
  <c r="BU57" i="152"/>
  <c r="CJ63" i="152"/>
  <c r="BC66" i="152"/>
  <c r="CP66" i="152" s="1"/>
  <c r="BX68" i="152"/>
  <c r="BU69" i="152"/>
  <c r="CB71" i="152"/>
  <c r="AO98" i="152"/>
  <c r="BA98" i="152"/>
  <c r="BW81" i="152"/>
  <c r="AN98" i="152"/>
  <c r="CH88" i="152"/>
  <c r="BU90" i="152"/>
  <c r="BC94" i="152"/>
  <c r="CF94" i="152" s="1"/>
  <c r="CQ94" i="152" s="1"/>
  <c r="G106" i="152"/>
  <c r="S106" i="152"/>
  <c r="K145" i="152"/>
  <c r="W145" i="152"/>
  <c r="O9" i="152"/>
  <c r="AA9" i="152"/>
  <c r="CJ28" i="152"/>
  <c r="BC32" i="152"/>
  <c r="CF32" i="152" s="1"/>
  <c r="CQ32" i="152" s="1"/>
  <c r="BC46" i="152"/>
  <c r="CF46" i="152" s="1"/>
  <c r="CQ46" i="152" s="1"/>
  <c r="CH50" i="152"/>
  <c r="H155" i="152"/>
  <c r="T155" i="152"/>
  <c r="AF155" i="152"/>
  <c r="M156" i="152"/>
  <c r="Y156" i="152"/>
  <c r="F157" i="152"/>
  <c r="R157" i="152"/>
  <c r="AD157" i="152"/>
  <c r="AG106" i="152"/>
  <c r="O159" i="152"/>
  <c r="AA159" i="152"/>
  <c r="H160" i="152"/>
  <c r="T160" i="152"/>
  <c r="AF160" i="152"/>
  <c r="M161" i="152"/>
  <c r="Y161" i="152"/>
  <c r="F162" i="152"/>
  <c r="R162" i="152"/>
  <c r="AD162" i="152"/>
  <c r="K163" i="152"/>
  <c r="W163" i="152"/>
  <c r="D164" i="152"/>
  <c r="P164" i="152"/>
  <c r="AB164" i="152"/>
  <c r="I165" i="152"/>
  <c r="U165" i="152"/>
  <c r="AG165" i="152"/>
  <c r="N166" i="152"/>
  <c r="Z166" i="152"/>
  <c r="L145" i="152"/>
  <c r="X145" i="152"/>
  <c r="BV14" i="152"/>
  <c r="CJ20" i="152"/>
  <c r="BX31" i="152"/>
  <c r="CJ32" i="152"/>
  <c r="AT55" i="152"/>
  <c r="BC36" i="152"/>
  <c r="CF36" i="152" s="1"/>
  <c r="CQ36" i="152" s="1"/>
  <c r="CJ36" i="152"/>
  <c r="BV39" i="152"/>
  <c r="BU41" i="152"/>
  <c r="BW51" i="152"/>
  <c r="BV53" i="152"/>
  <c r="BW54" i="152"/>
  <c r="BX60" i="152"/>
  <c r="BU61" i="152"/>
  <c r="BV63" i="152"/>
  <c r="BW67" i="152"/>
  <c r="BX81" i="152"/>
  <c r="CJ82" i="152"/>
  <c r="BX86" i="152"/>
  <c r="BV88" i="152"/>
  <c r="CJ95" i="152"/>
  <c r="BU95" i="152"/>
  <c r="E119" i="152"/>
  <c r="CG32" i="152"/>
  <c r="CE32" i="152"/>
  <c r="CN32" i="152" s="1"/>
  <c r="CN12" i="152"/>
  <c r="D5" i="152"/>
  <c r="CH14" i="152"/>
  <c r="BC18" i="152"/>
  <c r="CH22" i="152"/>
  <c r="BE25" i="152"/>
  <c r="BC25" i="152"/>
  <c r="BE28" i="152"/>
  <c r="BE30" i="152"/>
  <c r="BX35" i="152"/>
  <c r="BE41" i="152"/>
  <c r="CJ56" i="152"/>
  <c r="AS33" i="152"/>
  <c r="BF98" i="152"/>
  <c r="CF16" i="152"/>
  <c r="CQ16" i="152" s="1"/>
  <c r="BC21" i="152"/>
  <c r="BC37" i="152"/>
  <c r="CH46" i="152"/>
  <c r="BC13" i="152"/>
  <c r="BC28" i="152"/>
  <c r="AT33" i="152"/>
  <c r="BG98" i="152"/>
  <c r="CH16" i="152"/>
  <c r="BE21" i="152"/>
  <c r="CJ27" i="152"/>
  <c r="AL55" i="152"/>
  <c r="AX55" i="152"/>
  <c r="BC38" i="152"/>
  <c r="AI33" i="152"/>
  <c r="AU33" i="152"/>
  <c r="BH98" i="152"/>
  <c r="CH13" i="152"/>
  <c r="BC17" i="152"/>
  <c r="BE23" i="152"/>
  <c r="BE29" i="152"/>
  <c r="BC29" i="152"/>
  <c r="AJ33" i="152"/>
  <c r="AV33" i="152"/>
  <c r="BI98" i="152"/>
  <c r="BU13" i="152"/>
  <c r="CH15" i="152"/>
  <c r="CH17" i="152"/>
  <c r="BU20" i="152"/>
  <c r="CH20" i="152"/>
  <c r="AN55" i="152"/>
  <c r="BC34" i="152"/>
  <c r="AZ55" i="152"/>
  <c r="BC35" i="152"/>
  <c r="CI36" i="152"/>
  <c r="CO36" i="152" s="1"/>
  <c r="CH37" i="152"/>
  <c r="BC39" i="152"/>
  <c r="BW45" i="152"/>
  <c r="BC53" i="152"/>
  <c r="CP53" i="152" s="1"/>
  <c r="BE89" i="152"/>
  <c r="BE91" i="152"/>
  <c r="BE86" i="152"/>
  <c r="BE94" i="152"/>
  <c r="BE82" i="152"/>
  <c r="BE67" i="152"/>
  <c r="BE78" i="152"/>
  <c r="BE54" i="152"/>
  <c r="BO54" i="152" s="1"/>
  <c r="BE53" i="152"/>
  <c r="BE71" i="152"/>
  <c r="BE60" i="152"/>
  <c r="AG14" i="65" s="1"/>
  <c r="BE57" i="152"/>
  <c r="BE80" i="152"/>
  <c r="BE73" i="152"/>
  <c r="BE65" i="152"/>
  <c r="BE61" i="152"/>
  <c r="BD64" i="152"/>
  <c r="BE40" i="152"/>
  <c r="BE69" i="152"/>
  <c r="AG14" i="77" s="1"/>
  <c r="BE43" i="152"/>
  <c r="BO43" i="152" s="1"/>
  <c r="BE22" i="152"/>
  <c r="BE68" i="152"/>
  <c r="AG14" i="75" s="1"/>
  <c r="BD22" i="152"/>
  <c r="BE45" i="152"/>
  <c r="BE58" i="152"/>
  <c r="AG14" i="37" s="1"/>
  <c r="BE44" i="152"/>
  <c r="BO44" i="152" s="1"/>
  <c r="BE62" i="152"/>
  <c r="AG14" i="68" s="1"/>
  <c r="BE51" i="152"/>
  <c r="BE47" i="152"/>
  <c r="BE18" i="152"/>
  <c r="BE42" i="152"/>
  <c r="BO42" i="152" s="1"/>
  <c r="BE38" i="152"/>
  <c r="BC11" i="152"/>
  <c r="AK33" i="152"/>
  <c r="AW33" i="152"/>
  <c r="BJ98" i="152"/>
  <c r="CJ13" i="152"/>
  <c r="BE15" i="152"/>
  <c r="BE19" i="152"/>
  <c r="BD35" i="152"/>
  <c r="BW39" i="152"/>
  <c r="CH39" i="152"/>
  <c r="AI76" i="152"/>
  <c r="BC56" i="152"/>
  <c r="CH56" i="152"/>
  <c r="BW56" i="152"/>
  <c r="CH59" i="152"/>
  <c r="BW59" i="152"/>
  <c r="AL33" i="152"/>
  <c r="AX33" i="152"/>
  <c r="BK98" i="152"/>
  <c r="BW13" i="152"/>
  <c r="BE16" i="152"/>
  <c r="BY19" i="152"/>
  <c r="CH19" i="152"/>
  <c r="BE27" i="152"/>
  <c r="CF40" i="152"/>
  <c r="CQ40" i="152" s="1"/>
  <c r="CP40" i="152"/>
  <c r="AM33" i="152"/>
  <c r="AY33" i="152"/>
  <c r="BL98" i="152"/>
  <c r="BX13" i="152"/>
  <c r="BE17" i="152"/>
  <c r="CJ18" i="152"/>
  <c r="BE20" i="152"/>
  <c r="BO20" i="152" s="1"/>
  <c r="BD20" i="152"/>
  <c r="BC20" i="152"/>
  <c r="BE49" i="152"/>
  <c r="BE64" i="152"/>
  <c r="BM98" i="152"/>
  <c r="BC14" i="152"/>
  <c r="BC24" i="152"/>
  <c r="CJ25" i="152"/>
  <c r="CH25" i="152"/>
  <c r="BX27" i="152"/>
  <c r="BD37" i="152"/>
  <c r="CJ41" i="152"/>
  <c r="CF42" i="152"/>
  <c r="CQ42" i="152" s="1"/>
  <c r="CP42" i="152"/>
  <c r="BC50" i="152"/>
  <c r="BC51" i="152"/>
  <c r="BN98" i="152"/>
  <c r="BC15" i="152"/>
  <c r="BE24" i="152"/>
  <c r="BE26" i="152"/>
  <c r="CH26" i="152"/>
  <c r="CH30" i="152"/>
  <c r="BE31" i="152"/>
  <c r="BU40" i="152"/>
  <c r="CH40" i="152"/>
  <c r="BC45" i="152"/>
  <c r="BE50" i="152"/>
  <c r="BC54" i="152"/>
  <c r="CJ57" i="152"/>
  <c r="AQ76" i="152"/>
  <c r="BC57" i="152"/>
  <c r="AP55" i="152"/>
  <c r="BB55" i="152"/>
  <c r="BC47" i="152"/>
  <c r="BC62" i="152"/>
  <c r="CF67" i="152"/>
  <c r="CQ67" i="152" s="1"/>
  <c r="CP67" i="152"/>
  <c r="BC23" i="152"/>
  <c r="BC27" i="152"/>
  <c r="BC31" i="152"/>
  <c r="AQ55" i="152"/>
  <c r="CH38" i="152"/>
  <c r="BU52" i="152"/>
  <c r="BY54" i="152"/>
  <c r="AL76" i="152"/>
  <c r="AX76" i="152"/>
  <c r="BU63" i="152"/>
  <c r="CH63" i="152"/>
  <c r="CP64" i="152"/>
  <c r="BU72" i="152"/>
  <c r="CH72" i="152"/>
  <c r="CH24" i="152"/>
  <c r="CH28" i="152"/>
  <c r="AR55" i="152"/>
  <c r="AM76" i="152"/>
  <c r="AY76" i="152"/>
  <c r="BC60" i="152"/>
  <c r="CJ87" i="152"/>
  <c r="BU91" i="152"/>
  <c r="CH91" i="152"/>
  <c r="AS55" i="152"/>
  <c r="CH35" i="152"/>
  <c r="CH41" i="152"/>
  <c r="CJ54" i="152"/>
  <c r="CJ61" i="152"/>
  <c r="BC71" i="152"/>
  <c r="BC26" i="152"/>
  <c r="BC30" i="152"/>
  <c r="CF43" i="152"/>
  <c r="CQ43" i="152" s="1"/>
  <c r="BE48" i="152"/>
  <c r="BC48" i="152"/>
  <c r="BU58" i="152"/>
  <c r="CJ60" i="152"/>
  <c r="BE63" i="152"/>
  <c r="BC63" i="152"/>
  <c r="BE75" i="152"/>
  <c r="BO75" i="152" s="1"/>
  <c r="BC75" i="152"/>
  <c r="CH23" i="152"/>
  <c r="CH27" i="152"/>
  <c r="CH31" i="152"/>
  <c r="CH34" i="152"/>
  <c r="BE52" i="152"/>
  <c r="BC52" i="152"/>
  <c r="AP76" i="152"/>
  <c r="BB76" i="152"/>
  <c r="BC90" i="152"/>
  <c r="CG37" i="152"/>
  <c r="BU45" i="152"/>
  <c r="CH45" i="152"/>
  <c r="BV58" i="152"/>
  <c r="CJ34" i="152"/>
  <c r="CH54" i="152"/>
  <c r="BC58" i="152"/>
  <c r="CJ58" i="152"/>
  <c r="BV59" i="152"/>
  <c r="BC61" i="152"/>
  <c r="BC69" i="152"/>
  <c r="CH87" i="152"/>
  <c r="CH32" i="152"/>
  <c r="BE39" i="152"/>
  <c r="CF65" i="152"/>
  <c r="CQ65" i="152" s="1"/>
  <c r="CP65" i="152"/>
  <c r="BU79" i="152"/>
  <c r="BE81" i="152"/>
  <c r="BC81" i="152"/>
  <c r="CJ81" i="152"/>
  <c r="BX41" i="152"/>
  <c r="CJ46" i="152"/>
  <c r="BY53" i="152"/>
  <c r="BE59" i="152"/>
  <c r="BC59" i="152"/>
  <c r="CJ59" i="152"/>
  <c r="BX61" i="152"/>
  <c r="CJ66" i="152"/>
  <c r="BE74" i="152"/>
  <c r="BC74" i="152"/>
  <c r="CP74" i="152" s="1"/>
  <c r="BU68" i="152"/>
  <c r="BE70" i="152"/>
  <c r="AG14" i="78" s="1"/>
  <c r="BC70" i="152"/>
  <c r="AZ98" i="152"/>
  <c r="BC78" i="152"/>
  <c r="BV79" i="152"/>
  <c r="BV83" i="152"/>
  <c r="BY83" i="152" s="1"/>
  <c r="CH83" i="152"/>
  <c r="BU84" i="152"/>
  <c r="CH84" i="152"/>
  <c r="BC85" i="152"/>
  <c r="BC86" i="152"/>
  <c r="CP86" i="152" s="1"/>
  <c r="BV92" i="152"/>
  <c r="CH70" i="152"/>
  <c r="BC73" i="152"/>
  <c r="CH62" i="152"/>
  <c r="CH66" i="152"/>
  <c r="BC72" i="152"/>
  <c r="AP98" i="152"/>
  <c r="BB98" i="152"/>
  <c r="BE79" i="152"/>
  <c r="AG14" i="81" s="1"/>
  <c r="BC79" i="152"/>
  <c r="BE83" i="152"/>
  <c r="BC83" i="152"/>
  <c r="BE92" i="152"/>
  <c r="BC92" i="152"/>
  <c r="BU80" i="152"/>
  <c r="CH80" i="152"/>
  <c r="CH85" i="152"/>
  <c r="CH86" i="152"/>
  <c r="BU86" i="152"/>
  <c r="AO76" i="152"/>
  <c r="BA76" i="152"/>
  <c r="CH57" i="152"/>
  <c r="BX72" i="152"/>
  <c r="BX74" i="152"/>
  <c r="BE84" i="152"/>
  <c r="BE85" i="152"/>
  <c r="CH61" i="152"/>
  <c r="BE66" i="152"/>
  <c r="AT98" i="152"/>
  <c r="BC80" i="152"/>
  <c r="BE88" i="152"/>
  <c r="BC88" i="152"/>
  <c r="AR76" i="152"/>
  <c r="CH60" i="152"/>
  <c r="CJ75" i="152"/>
  <c r="AI98" i="152"/>
  <c r="BE77" i="152"/>
  <c r="AG14" i="79" s="1"/>
  <c r="BC77" i="152"/>
  <c r="AU98" i="152"/>
  <c r="BE87" i="152"/>
  <c r="BD87" i="152"/>
  <c r="BC87" i="152"/>
  <c r="CH49" i="152"/>
  <c r="AS76" i="152"/>
  <c r="CJ70" i="152"/>
  <c r="AJ98" i="152"/>
  <c r="AV98" i="152"/>
  <c r="BU78" i="152"/>
  <c r="BY78" i="152" s="1"/>
  <c r="CH78" i="152"/>
  <c r="BV81" i="152"/>
  <c r="CH81" i="152"/>
  <c r="AT76" i="152"/>
  <c r="BX65" i="152"/>
  <c r="BU67" i="152"/>
  <c r="CH67" i="152"/>
  <c r="CH68" i="152"/>
  <c r="BU82" i="152"/>
  <c r="BY82" i="152" s="1"/>
  <c r="CH82" i="152"/>
  <c r="AQ98" i="152"/>
  <c r="BD85" i="152"/>
  <c r="BC89" i="152"/>
  <c r="CJ94" i="152"/>
  <c r="V155" i="152"/>
  <c r="AR98" i="152"/>
  <c r="BE93" i="152"/>
  <c r="D106" i="152"/>
  <c r="P106" i="152"/>
  <c r="AB106" i="152"/>
  <c r="I156" i="152"/>
  <c r="I158" i="152" s="1"/>
  <c r="N132" i="152"/>
  <c r="Z132" i="152"/>
  <c r="W155" i="152"/>
  <c r="AS98" i="152"/>
  <c r="BC91" i="152"/>
  <c r="CH94" i="152"/>
  <c r="E106" i="152"/>
  <c r="E155" i="152"/>
  <c r="Q106" i="152"/>
  <c r="Q155" i="152"/>
  <c r="AC106" i="152"/>
  <c r="AC155" i="152"/>
  <c r="J106" i="152"/>
  <c r="J156" i="152"/>
  <c r="V106" i="152"/>
  <c r="V156" i="152"/>
  <c r="AH106" i="152"/>
  <c r="AH156" i="152"/>
  <c r="O157" i="152"/>
  <c r="AA157" i="152"/>
  <c r="L159" i="152"/>
  <c r="X159" i="152"/>
  <c r="E160" i="152"/>
  <c r="Q160" i="152"/>
  <c r="AC160" i="152"/>
  <c r="J161" i="152"/>
  <c r="V161" i="152"/>
  <c r="AH161" i="152"/>
  <c r="O162" i="152"/>
  <c r="AA162" i="152"/>
  <c r="H163" i="152"/>
  <c r="T163" i="152"/>
  <c r="AF163" i="152"/>
  <c r="M164" i="152"/>
  <c r="Y164" i="152"/>
  <c r="F165" i="152"/>
  <c r="R165" i="152"/>
  <c r="AD165" i="152"/>
  <c r="K166" i="152"/>
  <c r="W166" i="152"/>
  <c r="I119" i="152"/>
  <c r="U119" i="152"/>
  <c r="AG119" i="152"/>
  <c r="O132" i="152"/>
  <c r="AA132" i="152"/>
  <c r="H145" i="152"/>
  <c r="T145" i="152"/>
  <c r="AF145" i="152"/>
  <c r="AH155" i="152"/>
  <c r="BC82" i="152"/>
  <c r="BU87" i="152"/>
  <c r="BY87" i="152" s="1"/>
  <c r="F106" i="152"/>
  <c r="F155" i="152"/>
  <c r="R106" i="152"/>
  <c r="R155" i="152"/>
  <c r="AD106" i="152"/>
  <c r="AD155" i="152"/>
  <c r="M159" i="152"/>
  <c r="Y159" i="152"/>
  <c r="F160" i="152"/>
  <c r="R160" i="152"/>
  <c r="AD160" i="152"/>
  <c r="K161" i="152"/>
  <c r="W161" i="152"/>
  <c r="D162" i="152"/>
  <c r="P162" i="152"/>
  <c r="AB162" i="152"/>
  <c r="I163" i="152"/>
  <c r="U163" i="152"/>
  <c r="AG163" i="152"/>
  <c r="N164" i="152"/>
  <c r="Z164" i="152"/>
  <c r="G165" i="152"/>
  <c r="S165" i="152"/>
  <c r="AE165" i="152"/>
  <c r="L166" i="152"/>
  <c r="X166" i="152"/>
  <c r="J119" i="152"/>
  <c r="V119" i="152"/>
  <c r="AH119" i="152"/>
  <c r="I145" i="152"/>
  <c r="U145" i="152"/>
  <c r="AG145" i="152"/>
  <c r="D156" i="152"/>
  <c r="O156" i="152"/>
  <c r="P156" i="152"/>
  <c r="AK98" i="152"/>
  <c r="AW98" i="152"/>
  <c r="CJ77" i="152"/>
  <c r="AA156" i="152"/>
  <c r="AL98" i="152"/>
  <c r="AX98" i="152"/>
  <c r="CH95" i="152"/>
  <c r="BE97" i="152"/>
  <c r="AB156" i="152"/>
  <c r="CH71" i="152"/>
  <c r="AM98" i="152"/>
  <c r="AY98" i="152"/>
  <c r="BC84" i="152"/>
  <c r="BE90" i="152"/>
  <c r="BE96" i="152"/>
  <c r="K106" i="152"/>
  <c r="W106" i="152"/>
  <c r="AC166" i="152"/>
  <c r="CH89" i="152"/>
  <c r="BU93" i="152"/>
  <c r="BY93" i="152" s="1"/>
  <c r="CH93" i="152"/>
  <c r="BE95" i="152"/>
  <c r="BC95" i="152"/>
  <c r="E156" i="152"/>
  <c r="Q156" i="152"/>
  <c r="AC156" i="152"/>
  <c r="J157" i="152"/>
  <c r="V157" i="152"/>
  <c r="AH157" i="152"/>
  <c r="AD166" i="152"/>
  <c r="J132" i="152"/>
  <c r="V132" i="152"/>
  <c r="AH132" i="152"/>
  <c r="D155" i="152"/>
  <c r="P155" i="152"/>
  <c r="AB155" i="152"/>
  <c r="BC96" i="152"/>
  <c r="O106" i="152"/>
  <c r="AA106" i="152"/>
  <c r="G155" i="152"/>
  <c r="S155" i="152"/>
  <c r="AE155" i="152"/>
  <c r="L155" i="152"/>
  <c r="X155" i="152"/>
  <c r="X158" i="152" s="1"/>
  <c r="M155" i="152"/>
  <c r="Y155" i="152"/>
  <c r="BC93" i="152"/>
  <c r="BC97" i="152"/>
  <c r="E14" i="11"/>
  <c r="C81" i="11"/>
  <c r="C4" i="11"/>
  <c r="E2" i="11"/>
  <c r="D2" i="11"/>
  <c r="CI37" i="152" l="1"/>
  <c r="CO37" i="152" s="1"/>
  <c r="BY40" i="152"/>
  <c r="BY16" i="152"/>
  <c r="BY18" i="152"/>
  <c r="R158" i="152"/>
  <c r="BY30" i="152"/>
  <c r="BY23" i="152"/>
  <c r="CP94" i="152"/>
  <c r="AD158" i="152"/>
  <c r="BY49" i="152"/>
  <c r="BY52" i="152"/>
  <c r="BY45" i="152"/>
  <c r="BY70" i="152"/>
  <c r="BY66" i="152"/>
  <c r="BY80" i="152"/>
  <c r="CG14" i="152"/>
  <c r="CI14" i="152" s="1"/>
  <c r="CO14" i="152" s="1"/>
  <c r="Y158" i="152"/>
  <c r="BY73" i="152"/>
  <c r="BE35" i="152"/>
  <c r="BE99" i="152" s="1"/>
  <c r="AW99" i="152"/>
  <c r="F158" i="152"/>
  <c r="AF158" i="152"/>
  <c r="AE158" i="152"/>
  <c r="P158" i="152"/>
  <c r="O158" i="152"/>
  <c r="AU99" i="152"/>
  <c r="AV99" i="152"/>
  <c r="K158" i="152"/>
  <c r="CG21" i="152"/>
  <c r="CI21" i="152" s="1"/>
  <c r="CO21" i="152" s="1"/>
  <c r="BO21" i="152"/>
  <c r="BY94" i="152"/>
  <c r="BY56" i="152"/>
  <c r="BY26" i="152"/>
  <c r="AY99" i="152"/>
  <c r="CP46" i="152"/>
  <c r="BY64" i="152"/>
  <c r="CG22" i="152"/>
  <c r="CI22" i="152" s="1"/>
  <c r="CO22" i="152" s="1"/>
  <c r="BO22" i="152"/>
  <c r="BY88" i="152"/>
  <c r="CF41" i="152"/>
  <c r="CQ41" i="152" s="1"/>
  <c r="T158" i="152"/>
  <c r="U158" i="152"/>
  <c r="BY84" i="152"/>
  <c r="H158" i="152"/>
  <c r="W158" i="152"/>
  <c r="BY72" i="152"/>
  <c r="BY41" i="152"/>
  <c r="BY50" i="152"/>
  <c r="BY58" i="152"/>
  <c r="BY47" i="152"/>
  <c r="AC158" i="152"/>
  <c r="BY62" i="152"/>
  <c r="CF66" i="152"/>
  <c r="CQ66" i="152" s="1"/>
  <c r="BY77" i="152"/>
  <c r="BY69" i="152"/>
  <c r="BY14" i="152"/>
  <c r="BY60" i="152"/>
  <c r="BY89" i="152"/>
  <c r="BA99" i="152"/>
  <c r="CP32" i="152"/>
  <c r="Z158" i="152"/>
  <c r="N158" i="152"/>
  <c r="BY35" i="152"/>
  <c r="BY48" i="152"/>
  <c r="BY28" i="152"/>
  <c r="AJ99" i="152"/>
  <c r="CG13" i="152"/>
  <c r="CI13" i="152" s="1"/>
  <c r="CP49" i="152"/>
  <c r="AZ99" i="152"/>
  <c r="BY32" i="152"/>
  <c r="BY17" i="152"/>
  <c r="BY91" i="152"/>
  <c r="BY96" i="152"/>
  <c r="BY67" i="152"/>
  <c r="CE34" i="152"/>
  <c r="CN34" i="152" s="1"/>
  <c r="BY57" i="152"/>
  <c r="S158" i="152"/>
  <c r="BY20" i="152"/>
  <c r="BY90" i="152"/>
  <c r="AB158" i="152"/>
  <c r="BB99" i="152"/>
  <c r="BY68" i="152"/>
  <c r="BY95" i="152"/>
  <c r="AI9" i="152"/>
  <c r="G158" i="152"/>
  <c r="CP22" i="152"/>
  <c r="BY81" i="152"/>
  <c r="BY51" i="152"/>
  <c r="BY34" i="152"/>
  <c r="AG158" i="152"/>
  <c r="BY38" i="152"/>
  <c r="AN99" i="152"/>
  <c r="BY29" i="152"/>
  <c r="BY46" i="152"/>
  <c r="AI99" i="152"/>
  <c r="BY79" i="152"/>
  <c r="BY31" i="152"/>
  <c r="BY15" i="152"/>
  <c r="AM99" i="152"/>
  <c r="BY39" i="152"/>
  <c r="BV99" i="152"/>
  <c r="L158" i="152"/>
  <c r="AX99" i="152"/>
  <c r="CF19" i="152"/>
  <c r="CQ19" i="152" s="1"/>
  <c r="CF68" i="152"/>
  <c r="CQ68" i="152" s="1"/>
  <c r="CP68" i="152"/>
  <c r="AI5" i="152"/>
  <c r="AL99" i="152"/>
  <c r="J158" i="152"/>
  <c r="BY24" i="152"/>
  <c r="AO99" i="152"/>
  <c r="AA158" i="152"/>
  <c r="AP99" i="152"/>
  <c r="BY74" i="152"/>
  <c r="BY59" i="152"/>
  <c r="AQ99" i="152"/>
  <c r="CP36" i="152"/>
  <c r="M158" i="152"/>
  <c r="CP69" i="152"/>
  <c r="CF69" i="152"/>
  <c r="CQ69" i="152" s="1"/>
  <c r="BC98" i="152"/>
  <c r="CF77" i="152"/>
  <c r="CQ77" i="152" s="1"/>
  <c r="CP77" i="152"/>
  <c r="CF23" i="152"/>
  <c r="CQ23" i="152" s="1"/>
  <c r="CP23" i="152"/>
  <c r="CG43" i="152"/>
  <c r="CI43" i="152" s="1"/>
  <c r="CO43" i="152" s="1"/>
  <c r="CE43" i="152"/>
  <c r="CN43" i="152" s="1"/>
  <c r="CG90" i="152"/>
  <c r="CI90" i="152" s="1"/>
  <c r="CO90" i="152" s="1"/>
  <c r="CE90" i="152"/>
  <c r="CN90" i="152" s="1"/>
  <c r="CE77" i="152"/>
  <c r="CN77" i="152" s="1"/>
  <c r="CG77" i="152"/>
  <c r="CI77" i="152" s="1"/>
  <c r="CO77" i="152" s="1"/>
  <c r="CE66" i="152"/>
  <c r="CN66" i="152" s="1"/>
  <c r="CG66" i="152"/>
  <c r="CI66" i="152" s="1"/>
  <c r="CO66" i="152" s="1"/>
  <c r="CP72" i="152"/>
  <c r="CF72" i="152"/>
  <c r="CQ72" i="152" s="1"/>
  <c r="CF85" i="152"/>
  <c r="CQ85" i="152" s="1"/>
  <c r="CP85" i="152"/>
  <c r="CP75" i="152"/>
  <c r="CF75" i="152"/>
  <c r="CQ75" i="152" s="1"/>
  <c r="CF26" i="152"/>
  <c r="CQ26" i="152" s="1"/>
  <c r="CP26" i="152"/>
  <c r="CF60" i="152"/>
  <c r="CQ60" i="152" s="1"/>
  <c r="CP60" i="152"/>
  <c r="CG24" i="152"/>
  <c r="CI24" i="152" s="1"/>
  <c r="CO24" i="152" s="1"/>
  <c r="CE24" i="152"/>
  <c r="CN24" i="152" s="1"/>
  <c r="CF20" i="152"/>
  <c r="CQ20" i="152" s="1"/>
  <c r="CP20" i="152"/>
  <c r="CE42" i="152"/>
  <c r="CN42" i="152" s="1"/>
  <c r="CG42" i="152"/>
  <c r="CI42" i="152" s="1"/>
  <c r="CO42" i="152" s="1"/>
  <c r="CG69" i="152"/>
  <c r="CI69" i="152" s="1"/>
  <c r="CO69" i="152" s="1"/>
  <c r="CE69" i="152"/>
  <c r="CN69" i="152" s="1"/>
  <c r="CG78" i="152"/>
  <c r="CI78" i="152" s="1"/>
  <c r="CO78" i="152" s="1"/>
  <c r="CE78" i="152"/>
  <c r="CN78" i="152" s="1"/>
  <c r="CN13" i="152"/>
  <c r="CG68" i="152"/>
  <c r="CI68" i="152" s="1"/>
  <c r="CO68" i="152" s="1"/>
  <c r="CE68" i="152"/>
  <c r="CN68" i="152" s="1"/>
  <c r="CG26" i="152"/>
  <c r="CI26" i="152" s="1"/>
  <c r="CO26" i="152" s="1"/>
  <c r="CE26" i="152"/>
  <c r="CN26" i="152" s="1"/>
  <c r="CF61" i="152"/>
  <c r="CQ61" i="152" s="1"/>
  <c r="CP61" i="152"/>
  <c r="CG49" i="152"/>
  <c r="CI49" i="152" s="1"/>
  <c r="CO49" i="152" s="1"/>
  <c r="CE49" i="152"/>
  <c r="CN49" i="152" s="1"/>
  <c r="CG38" i="152"/>
  <c r="CI38" i="152" s="1"/>
  <c r="CO38" i="152" s="1"/>
  <c r="CE38" i="152"/>
  <c r="CN38" i="152" s="1"/>
  <c r="Q158" i="152"/>
  <c r="CE72" i="152"/>
  <c r="CN72" i="152" s="1"/>
  <c r="CG72" i="152"/>
  <c r="CI72" i="152" s="1"/>
  <c r="CO72" i="152" s="1"/>
  <c r="CG75" i="152"/>
  <c r="CI75" i="152" s="1"/>
  <c r="CO75" i="152" s="1"/>
  <c r="CE75" i="152"/>
  <c r="CN75" i="152" s="1"/>
  <c r="CF71" i="152"/>
  <c r="CQ71" i="152" s="1"/>
  <c r="CP71" i="152"/>
  <c r="CG50" i="152"/>
  <c r="CI50" i="152" s="1"/>
  <c r="CO50" i="152" s="1"/>
  <c r="CE50" i="152"/>
  <c r="CN50" i="152" s="1"/>
  <c r="CG27" i="152"/>
  <c r="CI27" i="152" s="1"/>
  <c r="CO27" i="152" s="1"/>
  <c r="CE27" i="152"/>
  <c r="CN27" i="152" s="1"/>
  <c r="CG18" i="152"/>
  <c r="CI18" i="152" s="1"/>
  <c r="CO18" i="152" s="1"/>
  <c r="CE18" i="152"/>
  <c r="CN18" i="152" s="1"/>
  <c r="CG40" i="152"/>
  <c r="CI40" i="152" s="1"/>
  <c r="CO40" i="152" s="1"/>
  <c r="CE40" i="152"/>
  <c r="CN40" i="152" s="1"/>
  <c r="CG67" i="152"/>
  <c r="CI67" i="152" s="1"/>
  <c r="CO67" i="152" s="1"/>
  <c r="CE67" i="152"/>
  <c r="CN67" i="152" s="1"/>
  <c r="CP17" i="152"/>
  <c r="CF17" i="152"/>
  <c r="CQ17" i="152" s="1"/>
  <c r="CG46" i="152"/>
  <c r="CI46" i="152" s="1"/>
  <c r="CO46" i="152" s="1"/>
  <c r="CE46" i="152"/>
  <c r="CN46" i="152" s="1"/>
  <c r="CF70" i="152"/>
  <c r="CQ70" i="152" s="1"/>
  <c r="CP70" i="152"/>
  <c r="CF29" i="152"/>
  <c r="CQ29" i="152" s="1"/>
  <c r="CP29" i="152"/>
  <c r="CP54" i="152"/>
  <c r="CF54" i="152"/>
  <c r="CQ54" i="152" s="1"/>
  <c r="CG54" i="152"/>
  <c r="CI54" i="152" s="1"/>
  <c r="CO54" i="152" s="1"/>
  <c r="CE54" i="152"/>
  <c r="CN54" i="152" s="1"/>
  <c r="CG85" i="152"/>
  <c r="CI85" i="152" s="1"/>
  <c r="CO85" i="152" s="1"/>
  <c r="CE85" i="152"/>
  <c r="CN85" i="152" s="1"/>
  <c r="CG74" i="152"/>
  <c r="CI74" i="152" s="1"/>
  <c r="CO74" i="152" s="1"/>
  <c r="CF81" i="152"/>
  <c r="CQ81" i="152" s="1"/>
  <c r="CP81" i="152"/>
  <c r="CP58" i="152"/>
  <c r="CF58" i="152"/>
  <c r="CQ58" i="152" s="1"/>
  <c r="CF90" i="152"/>
  <c r="CQ90" i="152" s="1"/>
  <c r="CP90" i="152"/>
  <c r="CF63" i="152"/>
  <c r="CQ63" i="152" s="1"/>
  <c r="CP63" i="152"/>
  <c r="CF45" i="152"/>
  <c r="CQ45" i="152" s="1"/>
  <c r="CP45" i="152"/>
  <c r="CP15" i="152"/>
  <c r="CF15" i="152"/>
  <c r="CQ15" i="152" s="1"/>
  <c r="BY27" i="152"/>
  <c r="CG20" i="152"/>
  <c r="CI20" i="152" s="1"/>
  <c r="CO20" i="152" s="1"/>
  <c r="CE20" i="152"/>
  <c r="CN20" i="152" s="1"/>
  <c r="CE47" i="152"/>
  <c r="CN47" i="152" s="1"/>
  <c r="CG47" i="152"/>
  <c r="CI47" i="152" s="1"/>
  <c r="CO47" i="152" s="1"/>
  <c r="CG82" i="152"/>
  <c r="CI82" i="152" s="1"/>
  <c r="CO82" i="152" s="1"/>
  <c r="CE82" i="152"/>
  <c r="CN82" i="152" s="1"/>
  <c r="CF39" i="152"/>
  <c r="CQ39" i="152" s="1"/>
  <c r="CP39" i="152"/>
  <c r="BU99" i="152"/>
  <c r="BY13" i="152"/>
  <c r="CH99" i="152"/>
  <c r="CG41" i="152"/>
  <c r="CI41" i="152" s="1"/>
  <c r="CO41" i="152" s="1"/>
  <c r="CE41" i="152"/>
  <c r="CN41" i="152" s="1"/>
  <c r="CF31" i="152"/>
  <c r="CQ31" i="152" s="1"/>
  <c r="CP31" i="152"/>
  <c r="CG35" i="152"/>
  <c r="CI35" i="152" s="1"/>
  <c r="CO35" i="152" s="1"/>
  <c r="CE35" i="152"/>
  <c r="CN35" i="152" s="1"/>
  <c r="CG23" i="152"/>
  <c r="CI23" i="152" s="1"/>
  <c r="CO23" i="152" s="1"/>
  <c r="CE23" i="152"/>
  <c r="CN23" i="152" s="1"/>
  <c r="CG84" i="152"/>
  <c r="CI84" i="152" s="1"/>
  <c r="CO84" i="152" s="1"/>
  <c r="CE84" i="152"/>
  <c r="CN84" i="152" s="1"/>
  <c r="CF92" i="152"/>
  <c r="CQ92" i="152" s="1"/>
  <c r="CP92" i="152"/>
  <c r="CG81" i="152"/>
  <c r="CI81" i="152" s="1"/>
  <c r="CO81" i="152" s="1"/>
  <c r="CE81" i="152"/>
  <c r="CN81" i="152" s="1"/>
  <c r="CG63" i="152"/>
  <c r="CI63" i="152" s="1"/>
  <c r="CO63" i="152" s="1"/>
  <c r="CE63" i="152"/>
  <c r="CN63" i="152" s="1"/>
  <c r="CP62" i="152"/>
  <c r="CF62" i="152"/>
  <c r="CQ62" i="152" s="1"/>
  <c r="CF56" i="152"/>
  <c r="CQ56" i="152" s="1"/>
  <c r="CP56" i="152"/>
  <c r="BC76" i="152"/>
  <c r="CG19" i="152"/>
  <c r="CI19" i="152" s="1"/>
  <c r="CO19" i="152" s="1"/>
  <c r="CE19" i="152"/>
  <c r="CN19" i="152" s="1"/>
  <c r="CE51" i="152"/>
  <c r="CN51" i="152" s="1"/>
  <c r="BD51" i="152"/>
  <c r="CG51" i="152"/>
  <c r="CI51" i="152" s="1"/>
  <c r="CO51" i="152" s="1"/>
  <c r="CG61" i="152"/>
  <c r="CI61" i="152" s="1"/>
  <c r="CO61" i="152" s="1"/>
  <c r="CE61" i="152"/>
  <c r="CN61" i="152" s="1"/>
  <c r="BD61" i="152"/>
  <c r="CG94" i="152"/>
  <c r="CI94" i="152" s="1"/>
  <c r="CO94" i="152" s="1"/>
  <c r="CE94" i="152"/>
  <c r="CN94" i="152" s="1"/>
  <c r="CP28" i="152"/>
  <c r="CF28" i="152"/>
  <c r="CQ28" i="152" s="1"/>
  <c r="CI34" i="152"/>
  <c r="CO34" i="152" s="1"/>
  <c r="CG71" i="152"/>
  <c r="CI71" i="152" s="1"/>
  <c r="CO71" i="152" s="1"/>
  <c r="CE71" i="152"/>
  <c r="CN71" i="152" s="1"/>
  <c r="CG96" i="152"/>
  <c r="CI96" i="152" s="1"/>
  <c r="CO96" i="152" s="1"/>
  <c r="CE96" i="152"/>
  <c r="CN96" i="152" s="1"/>
  <c r="CP84" i="152"/>
  <c r="CF84" i="152"/>
  <c r="CQ84" i="152" s="1"/>
  <c r="CP95" i="152"/>
  <c r="CF95" i="152"/>
  <c r="CQ95" i="152" s="1"/>
  <c r="E158" i="152"/>
  <c r="D158" i="152"/>
  <c r="CE95" i="152"/>
  <c r="CN95" i="152" s="1"/>
  <c r="CG95" i="152"/>
  <c r="CI95" i="152" s="1"/>
  <c r="CO95" i="152" s="1"/>
  <c r="AK99" i="152"/>
  <c r="CE92" i="152"/>
  <c r="CN92" i="152" s="1"/>
  <c r="CG92" i="152"/>
  <c r="CI92" i="152" s="1"/>
  <c r="CO92" i="152" s="1"/>
  <c r="CP47" i="152"/>
  <c r="CF47" i="152"/>
  <c r="CQ47" i="152" s="1"/>
  <c r="CG17" i="152"/>
  <c r="CI17" i="152" s="1"/>
  <c r="CO17" i="152" s="1"/>
  <c r="CE17" i="152"/>
  <c r="CN17" i="152" s="1"/>
  <c r="CG15" i="152"/>
  <c r="CI15" i="152" s="1"/>
  <c r="CO15" i="152" s="1"/>
  <c r="CE15" i="152"/>
  <c r="CN15" i="152" s="1"/>
  <c r="CG62" i="152"/>
  <c r="CI62" i="152" s="1"/>
  <c r="CO62" i="152" s="1"/>
  <c r="CE62" i="152"/>
  <c r="CN62" i="152" s="1"/>
  <c r="CG65" i="152"/>
  <c r="CI65" i="152" s="1"/>
  <c r="CO65" i="152" s="1"/>
  <c r="CE65" i="152"/>
  <c r="CN65" i="152" s="1"/>
  <c r="CG86" i="152"/>
  <c r="CI86" i="152" s="1"/>
  <c r="CO86" i="152" s="1"/>
  <c r="BC33" i="152"/>
  <c r="CP13" i="152"/>
  <c r="CF13" i="152"/>
  <c r="CG30" i="152"/>
  <c r="CI30" i="152" s="1"/>
  <c r="CO30" i="152" s="1"/>
  <c r="CE30" i="152"/>
  <c r="CN30" i="152" s="1"/>
  <c r="CP82" i="152"/>
  <c r="CF82" i="152"/>
  <c r="CQ82" i="152" s="1"/>
  <c r="CE48" i="152"/>
  <c r="CN48" i="152" s="1"/>
  <c r="CG48" i="152"/>
  <c r="CI48" i="152" s="1"/>
  <c r="CO48" i="152" s="1"/>
  <c r="CE70" i="152"/>
  <c r="CN70" i="152" s="1"/>
  <c r="CG70" i="152"/>
  <c r="CI70" i="152" s="1"/>
  <c r="CO70" i="152" s="1"/>
  <c r="CF18" i="152"/>
  <c r="CQ18" i="152" s="1"/>
  <c r="CP18" i="152"/>
  <c r="CF96" i="152"/>
  <c r="CQ96" i="152" s="1"/>
  <c r="CP96" i="152"/>
  <c r="CE93" i="152"/>
  <c r="CN93" i="152" s="1"/>
  <c r="CG93" i="152"/>
  <c r="CI93" i="152" s="1"/>
  <c r="CO93" i="152" s="1"/>
  <c r="CP88" i="152"/>
  <c r="CF88" i="152"/>
  <c r="CQ88" i="152" s="1"/>
  <c r="CP73" i="152"/>
  <c r="CF73" i="152"/>
  <c r="CQ73" i="152" s="1"/>
  <c r="CP52" i="152"/>
  <c r="CF52" i="152"/>
  <c r="CQ52" i="152" s="1"/>
  <c r="CP51" i="152"/>
  <c r="CF51" i="152"/>
  <c r="CQ51" i="152" s="1"/>
  <c r="CP24" i="152"/>
  <c r="CF24" i="152"/>
  <c r="CQ24" i="152" s="1"/>
  <c r="BX99" i="152"/>
  <c r="CG16" i="152"/>
  <c r="CI16" i="152" s="1"/>
  <c r="CO16" i="152" s="1"/>
  <c r="CE16" i="152"/>
  <c r="CN16" i="152" s="1"/>
  <c r="CG56" i="152"/>
  <c r="CI56" i="152" s="1"/>
  <c r="CO56" i="152" s="1"/>
  <c r="CE56" i="152"/>
  <c r="CN56" i="152" s="1"/>
  <c r="CJ99" i="152"/>
  <c r="CE44" i="152"/>
  <c r="CN44" i="152" s="1"/>
  <c r="CG44" i="152"/>
  <c r="CI44" i="152" s="1"/>
  <c r="CO44" i="152" s="1"/>
  <c r="CG73" i="152"/>
  <c r="CI73" i="152" s="1"/>
  <c r="CO73" i="152" s="1"/>
  <c r="CE73" i="152"/>
  <c r="CN73" i="152" s="1"/>
  <c r="CG91" i="152"/>
  <c r="CI91" i="152" s="1"/>
  <c r="CO91" i="152" s="1"/>
  <c r="CE91" i="152"/>
  <c r="CN91" i="152" s="1"/>
  <c r="CF35" i="152"/>
  <c r="CQ35" i="152" s="1"/>
  <c r="CP35" i="152"/>
  <c r="CE79" i="152"/>
  <c r="CN79" i="152" s="1"/>
  <c r="CG79" i="152"/>
  <c r="CI79" i="152" s="1"/>
  <c r="CO79" i="152" s="1"/>
  <c r="CF27" i="152"/>
  <c r="CQ27" i="152" s="1"/>
  <c r="CP27" i="152"/>
  <c r="CE29" i="152"/>
  <c r="CN29" i="152" s="1"/>
  <c r="CG29" i="152"/>
  <c r="CI29" i="152" s="1"/>
  <c r="CO29" i="152" s="1"/>
  <c r="CP89" i="152"/>
  <c r="CF89" i="152"/>
  <c r="CQ89" i="152" s="1"/>
  <c r="CF30" i="152"/>
  <c r="CQ30" i="152" s="1"/>
  <c r="CP30" i="152"/>
  <c r="CP93" i="152"/>
  <c r="CF93" i="152"/>
  <c r="CQ93" i="152" s="1"/>
  <c r="CG97" i="152"/>
  <c r="CI97" i="152" s="1"/>
  <c r="CE97" i="152"/>
  <c r="CN97" i="152" s="1"/>
  <c r="AR99" i="152"/>
  <c r="CE88" i="152"/>
  <c r="CN88" i="152" s="1"/>
  <c r="CG88" i="152"/>
  <c r="CI88" i="152" s="1"/>
  <c r="CO88" i="152" s="1"/>
  <c r="CF83" i="152"/>
  <c r="CQ83" i="152" s="1"/>
  <c r="CP83" i="152"/>
  <c r="BY61" i="152"/>
  <c r="CE52" i="152"/>
  <c r="CN52" i="152" s="1"/>
  <c r="CG52" i="152"/>
  <c r="CI52" i="152" s="1"/>
  <c r="CO52" i="152" s="1"/>
  <c r="CF50" i="152"/>
  <c r="CQ50" i="152" s="1"/>
  <c r="CP50" i="152"/>
  <c r="BW99" i="152"/>
  <c r="CG58" i="152"/>
  <c r="CI58" i="152" s="1"/>
  <c r="CO58" i="152" s="1"/>
  <c r="CE58" i="152"/>
  <c r="CN58" i="152" s="1"/>
  <c r="CG80" i="152"/>
  <c r="CI80" i="152" s="1"/>
  <c r="CO80" i="152" s="1"/>
  <c r="CE80" i="152"/>
  <c r="CN80" i="152" s="1"/>
  <c r="CG89" i="152"/>
  <c r="CI89" i="152" s="1"/>
  <c r="CO89" i="152" s="1"/>
  <c r="CE89" i="152"/>
  <c r="CN89" i="152" s="1"/>
  <c r="CP38" i="152"/>
  <c r="CF38" i="152"/>
  <c r="CQ38" i="152" s="1"/>
  <c r="CF37" i="152"/>
  <c r="CQ37" i="152" s="1"/>
  <c r="CP37" i="152"/>
  <c r="CG28" i="152"/>
  <c r="CI28" i="152" s="1"/>
  <c r="CO28" i="152" s="1"/>
  <c r="CE28" i="152"/>
  <c r="CN28" i="152" s="1"/>
  <c r="CO12" i="152"/>
  <c r="CG59" i="152"/>
  <c r="CI59" i="152" s="1"/>
  <c r="CO59" i="152" s="1"/>
  <c r="CE59" i="152"/>
  <c r="CN59" i="152" s="1"/>
  <c r="CG64" i="152"/>
  <c r="CI64" i="152" s="1"/>
  <c r="CO64" i="152" s="1"/>
  <c r="CE64" i="152"/>
  <c r="CN64" i="152" s="1"/>
  <c r="CP97" i="152"/>
  <c r="CF97" i="152"/>
  <c r="CQ97" i="152" s="1"/>
  <c r="CP91" i="152"/>
  <c r="CF91" i="152"/>
  <c r="CQ91" i="152" s="1"/>
  <c r="V158" i="152"/>
  <c r="CF87" i="152"/>
  <c r="CQ87" i="152" s="1"/>
  <c r="CP87" i="152"/>
  <c r="CP80" i="152"/>
  <c r="CF80" i="152"/>
  <c r="CQ80" i="152" s="1"/>
  <c r="CG83" i="152"/>
  <c r="CI83" i="152" s="1"/>
  <c r="CO83" i="152" s="1"/>
  <c r="CE83" i="152"/>
  <c r="CN83" i="152" s="1"/>
  <c r="CP78" i="152"/>
  <c r="CF78" i="152"/>
  <c r="CQ78" i="152" s="1"/>
  <c r="CE39" i="152"/>
  <c r="CN39" i="152" s="1"/>
  <c r="CG39" i="152"/>
  <c r="CI39" i="152" s="1"/>
  <c r="CO39" i="152" s="1"/>
  <c r="CP57" i="152"/>
  <c r="CF57" i="152"/>
  <c r="CQ57" i="152" s="1"/>
  <c r="CG31" i="152"/>
  <c r="CI31" i="152" s="1"/>
  <c r="CO31" i="152" s="1"/>
  <c r="CE31" i="152"/>
  <c r="CN31" i="152" s="1"/>
  <c r="CP14" i="152"/>
  <c r="CF14" i="152"/>
  <c r="CQ14" i="152" s="1"/>
  <c r="CG45" i="152"/>
  <c r="CI45" i="152" s="1"/>
  <c r="CO45" i="152" s="1"/>
  <c r="CE45" i="152"/>
  <c r="CN45" i="152" s="1"/>
  <c r="CG57" i="152"/>
  <c r="CI57" i="152" s="1"/>
  <c r="CO57" i="152" s="1"/>
  <c r="CE57" i="152"/>
  <c r="CN57" i="152" s="1"/>
  <c r="BC55" i="152"/>
  <c r="CF34" i="152"/>
  <c r="CQ34" i="152" s="1"/>
  <c r="CP34" i="152"/>
  <c r="CF25" i="152"/>
  <c r="CQ25" i="152" s="1"/>
  <c r="CP25" i="152"/>
  <c r="CG87" i="152"/>
  <c r="CI87" i="152" s="1"/>
  <c r="CO87" i="152" s="1"/>
  <c r="CE87" i="152"/>
  <c r="CN87" i="152" s="1"/>
  <c r="AH158" i="152"/>
  <c r="CG53" i="152"/>
  <c r="CI53" i="152" s="1"/>
  <c r="CO53" i="152" s="1"/>
  <c r="AS99" i="152"/>
  <c r="AT99" i="152"/>
  <c r="CF79" i="152"/>
  <c r="CQ79" i="152" s="1"/>
  <c r="CP79" i="152"/>
  <c r="CF59" i="152"/>
  <c r="CQ59" i="152" s="1"/>
  <c r="CP59" i="152"/>
  <c r="CF48" i="152"/>
  <c r="CQ48" i="152" s="1"/>
  <c r="CP48" i="152"/>
  <c r="CG60" i="152"/>
  <c r="CI60" i="152" s="1"/>
  <c r="CO60" i="152" s="1"/>
  <c r="CE60" i="152"/>
  <c r="CN60" i="152" s="1"/>
  <c r="CP21" i="152"/>
  <c r="CF21" i="152"/>
  <c r="CQ21" i="152" s="1"/>
  <c r="CE25" i="152"/>
  <c r="CN25" i="152" s="1"/>
  <c r="CG25" i="152"/>
  <c r="CI25" i="152" s="1"/>
  <c r="CO25" i="152" s="1"/>
  <c r="CI32" i="152"/>
  <c r="CO32" i="152" s="1"/>
  <c r="BE71" i="147"/>
  <c r="E12" i="150"/>
  <c r="F12" i="150" s="1"/>
  <c r="G12" i="150" s="1"/>
  <c r="H12" i="150" s="1"/>
  <c r="I12" i="150" s="1"/>
  <c r="J12" i="150" s="1"/>
  <c r="K12" i="150" s="1"/>
  <c r="L12" i="150" s="1"/>
  <c r="M12" i="150" s="1"/>
  <c r="N12" i="150" s="1"/>
  <c r="O12" i="150" s="1"/>
  <c r="P12" i="150" s="1"/>
  <c r="Q12" i="150" s="1"/>
  <c r="R12" i="150" s="1"/>
  <c r="S12" i="150" s="1"/>
  <c r="T12" i="150" s="1"/>
  <c r="U12" i="150" s="1"/>
  <c r="V12" i="150" s="1"/>
  <c r="W12" i="150" s="1"/>
  <c r="X12" i="150" s="1"/>
  <c r="Y12" i="150" s="1"/>
  <c r="Z12" i="150" s="1"/>
  <c r="AA12" i="150" s="1"/>
  <c r="AB12" i="150" s="1"/>
  <c r="AC12" i="150" s="1"/>
  <c r="AD12" i="150" s="1"/>
  <c r="AE12" i="150" s="1"/>
  <c r="AF12" i="150" s="1"/>
  <c r="AG12" i="150" s="1"/>
  <c r="BD98" i="152" l="1"/>
  <c r="BC100" i="152"/>
  <c r="CI99" i="152"/>
  <c r="CO13" i="152"/>
  <c r="BR19" i="152"/>
  <c r="CG99" i="152"/>
  <c r="CE99" i="152"/>
  <c r="CF99" i="152"/>
  <c r="CQ13" i="152"/>
  <c r="BC99" i="152"/>
  <c r="BY99" i="152"/>
  <c r="D15" i="151"/>
  <c r="E15" i="151" s="1"/>
  <c r="F15" i="151" s="1"/>
  <c r="G15" i="151" s="1"/>
  <c r="H15" i="151" s="1"/>
  <c r="I15" i="151" s="1"/>
  <c r="J15" i="151" s="1"/>
  <c r="K15" i="151" s="1"/>
  <c r="L15" i="151" s="1"/>
  <c r="M15" i="151" s="1"/>
  <c r="N15" i="151" s="1"/>
  <c r="O15" i="151" s="1"/>
  <c r="P15" i="151" s="1"/>
  <c r="Q15" i="151" s="1"/>
  <c r="R15" i="151" s="1"/>
  <c r="S15" i="151" s="1"/>
  <c r="T15" i="151" s="1"/>
  <c r="U15" i="151" s="1"/>
  <c r="V15" i="151" s="1"/>
  <c r="W15" i="151" s="1"/>
  <c r="X15" i="151" s="1"/>
  <c r="Y15" i="151" s="1"/>
  <c r="Z15" i="151" s="1"/>
  <c r="AA15" i="151" s="1"/>
  <c r="AB15" i="151" s="1"/>
  <c r="AC15" i="151" s="1"/>
  <c r="AD15" i="151" s="1"/>
  <c r="AE15" i="151" s="1"/>
  <c r="AF15" i="151" s="1"/>
  <c r="C87" i="151"/>
  <c r="D87" i="151"/>
  <c r="E87" i="151"/>
  <c r="F87" i="151"/>
  <c r="G87" i="151"/>
  <c r="H87" i="151"/>
  <c r="I87" i="151"/>
  <c r="J87" i="151"/>
  <c r="K87" i="151"/>
  <c r="L87" i="151"/>
  <c r="M87" i="151"/>
  <c r="N87" i="151"/>
  <c r="O87" i="151"/>
  <c r="P87" i="151"/>
  <c r="Q87" i="151"/>
  <c r="R87" i="151"/>
  <c r="S87" i="151"/>
  <c r="T87" i="151"/>
  <c r="U87" i="151"/>
  <c r="V87" i="151"/>
  <c r="W87" i="151"/>
  <c r="X87" i="151"/>
  <c r="Y87" i="151"/>
  <c r="Z87" i="151"/>
  <c r="AA87" i="151"/>
  <c r="AB87" i="151"/>
  <c r="AC87" i="151"/>
  <c r="AD87" i="151"/>
  <c r="AE87" i="151"/>
  <c r="AF87" i="151"/>
  <c r="C88" i="151"/>
  <c r="D88" i="151"/>
  <c r="E88" i="151"/>
  <c r="F88" i="151"/>
  <c r="G88" i="151"/>
  <c r="H88" i="151"/>
  <c r="I88" i="151"/>
  <c r="J88" i="151"/>
  <c r="K88" i="151"/>
  <c r="L88" i="151"/>
  <c r="M88" i="151"/>
  <c r="N88" i="151"/>
  <c r="O88" i="151"/>
  <c r="P88" i="151"/>
  <c r="Q88" i="151"/>
  <c r="R88" i="151"/>
  <c r="S88" i="151"/>
  <c r="T88" i="151"/>
  <c r="U88" i="151"/>
  <c r="V88" i="151"/>
  <c r="W88" i="151"/>
  <c r="X88" i="151"/>
  <c r="Y88" i="151"/>
  <c r="Z88" i="151"/>
  <c r="AA88" i="151"/>
  <c r="AB88" i="151"/>
  <c r="AC88" i="151"/>
  <c r="AD88" i="151"/>
  <c r="AE88" i="151"/>
  <c r="AF88" i="151"/>
  <c r="C89" i="151"/>
  <c r="D89" i="151"/>
  <c r="E89" i="151"/>
  <c r="F89" i="151"/>
  <c r="G89" i="151"/>
  <c r="H89" i="151"/>
  <c r="I89" i="151"/>
  <c r="J89" i="151"/>
  <c r="K89" i="151"/>
  <c r="L89" i="151"/>
  <c r="M89" i="151"/>
  <c r="N89" i="151"/>
  <c r="O89" i="151"/>
  <c r="P89" i="151"/>
  <c r="Q89" i="151"/>
  <c r="R89" i="151"/>
  <c r="S89" i="151"/>
  <c r="T89" i="151"/>
  <c r="U89" i="151"/>
  <c r="V89" i="151"/>
  <c r="W89" i="151"/>
  <c r="X89" i="151"/>
  <c r="Y89" i="151"/>
  <c r="Z89" i="151"/>
  <c r="AA89" i="151"/>
  <c r="AB89" i="151"/>
  <c r="AC89" i="151"/>
  <c r="AD89" i="151"/>
  <c r="AE89" i="151"/>
  <c r="AF89" i="151"/>
  <c r="C90" i="151"/>
  <c r="D90" i="151"/>
  <c r="E90" i="151"/>
  <c r="F90" i="151"/>
  <c r="G90" i="151"/>
  <c r="H90" i="151"/>
  <c r="I90" i="151"/>
  <c r="J90" i="151"/>
  <c r="K90" i="151"/>
  <c r="L90" i="151"/>
  <c r="M90" i="151"/>
  <c r="N90" i="151"/>
  <c r="O90" i="151"/>
  <c r="P90" i="151"/>
  <c r="Q90" i="151"/>
  <c r="R90" i="151"/>
  <c r="S90" i="151"/>
  <c r="T90" i="151"/>
  <c r="U90" i="151"/>
  <c r="V90" i="151"/>
  <c r="W90" i="151"/>
  <c r="X90" i="151"/>
  <c r="Y90" i="151"/>
  <c r="Z90" i="151"/>
  <c r="AA90" i="151"/>
  <c r="AB90" i="151"/>
  <c r="AC90" i="151"/>
  <c r="AD90" i="151"/>
  <c r="AE90" i="151"/>
  <c r="AF90" i="151"/>
  <c r="C91" i="151"/>
  <c r="D91" i="151"/>
  <c r="E91" i="151"/>
  <c r="F91" i="151"/>
  <c r="G91" i="151"/>
  <c r="H91" i="151"/>
  <c r="I91" i="151"/>
  <c r="J91" i="151"/>
  <c r="K91" i="151"/>
  <c r="L91" i="151"/>
  <c r="M91" i="151"/>
  <c r="N91" i="151"/>
  <c r="O91" i="151"/>
  <c r="P91" i="151"/>
  <c r="Q91" i="151"/>
  <c r="R91" i="151"/>
  <c r="S91" i="151"/>
  <c r="T91" i="151"/>
  <c r="U91" i="151"/>
  <c r="V91" i="151"/>
  <c r="W91" i="151"/>
  <c r="X91" i="151"/>
  <c r="Y91" i="151"/>
  <c r="Z91" i="151"/>
  <c r="AA91" i="151"/>
  <c r="AB91" i="151"/>
  <c r="AC91" i="151"/>
  <c r="AD91" i="151"/>
  <c r="AE91" i="151"/>
  <c r="AF91" i="151"/>
  <c r="C92" i="151"/>
  <c r="D92" i="151"/>
  <c r="E92" i="151"/>
  <c r="F92" i="151"/>
  <c r="G92" i="151"/>
  <c r="H92" i="151"/>
  <c r="I92" i="151"/>
  <c r="J92" i="151"/>
  <c r="K92" i="151"/>
  <c r="L92" i="151"/>
  <c r="M92" i="151"/>
  <c r="N92" i="151"/>
  <c r="O92" i="151"/>
  <c r="P92" i="151"/>
  <c r="Q92" i="151"/>
  <c r="R92" i="151"/>
  <c r="S92" i="151"/>
  <c r="T92" i="151"/>
  <c r="U92" i="151"/>
  <c r="V92" i="151"/>
  <c r="W92" i="151"/>
  <c r="X92" i="151"/>
  <c r="Y92" i="151"/>
  <c r="Z92" i="151"/>
  <c r="AA92" i="151"/>
  <c r="AB92" i="151"/>
  <c r="AC92" i="151"/>
  <c r="AD92" i="151"/>
  <c r="AE92" i="151"/>
  <c r="AF92" i="151"/>
  <c r="C93" i="151"/>
  <c r="D93" i="151"/>
  <c r="E93" i="151"/>
  <c r="F93" i="151"/>
  <c r="G93" i="151"/>
  <c r="H93" i="151"/>
  <c r="I93" i="151"/>
  <c r="J93" i="151"/>
  <c r="K93" i="151"/>
  <c r="L93" i="151"/>
  <c r="M93" i="151"/>
  <c r="N93" i="151"/>
  <c r="O93" i="151"/>
  <c r="P93" i="151"/>
  <c r="Q93" i="151"/>
  <c r="R93" i="151"/>
  <c r="S93" i="151"/>
  <c r="T93" i="151"/>
  <c r="U93" i="151"/>
  <c r="V93" i="151"/>
  <c r="W93" i="151"/>
  <c r="X93" i="151"/>
  <c r="Y93" i="151"/>
  <c r="Z93" i="151"/>
  <c r="AA93" i="151"/>
  <c r="AB93" i="151"/>
  <c r="AC93" i="151"/>
  <c r="AD93" i="151"/>
  <c r="AE93" i="151"/>
  <c r="AF93" i="151"/>
  <c r="C94" i="151"/>
  <c r="D94" i="151"/>
  <c r="E94" i="151"/>
  <c r="F94" i="151"/>
  <c r="G94" i="151"/>
  <c r="H94" i="151"/>
  <c r="I94" i="151"/>
  <c r="J94" i="151"/>
  <c r="K94" i="151"/>
  <c r="L94" i="151"/>
  <c r="M94" i="151"/>
  <c r="N94" i="151"/>
  <c r="O94" i="151"/>
  <c r="P94" i="151"/>
  <c r="Q94" i="151"/>
  <c r="R94" i="151"/>
  <c r="S94" i="151"/>
  <c r="T94" i="151"/>
  <c r="U94" i="151"/>
  <c r="V94" i="151"/>
  <c r="W94" i="151"/>
  <c r="X94" i="151"/>
  <c r="Y94" i="151"/>
  <c r="Z94" i="151"/>
  <c r="AA94" i="151"/>
  <c r="AB94" i="151"/>
  <c r="AC94" i="151"/>
  <c r="AD94" i="151"/>
  <c r="AE94" i="151"/>
  <c r="AF94" i="151"/>
  <c r="C95" i="151"/>
  <c r="D95" i="151"/>
  <c r="E95" i="151"/>
  <c r="F95" i="151"/>
  <c r="G95" i="151"/>
  <c r="H95" i="151"/>
  <c r="I95" i="151"/>
  <c r="J95" i="151"/>
  <c r="K95" i="151"/>
  <c r="L95" i="151"/>
  <c r="M95" i="151"/>
  <c r="N95" i="151"/>
  <c r="O95" i="151"/>
  <c r="P95" i="151"/>
  <c r="Q95" i="151"/>
  <c r="R95" i="151"/>
  <c r="S95" i="151"/>
  <c r="T95" i="151"/>
  <c r="U95" i="151"/>
  <c r="V95" i="151"/>
  <c r="W95" i="151"/>
  <c r="X95" i="151"/>
  <c r="Y95" i="151"/>
  <c r="Z95" i="151"/>
  <c r="AA95" i="151"/>
  <c r="AB95" i="151"/>
  <c r="AC95" i="151"/>
  <c r="AD95" i="151"/>
  <c r="AE95" i="151"/>
  <c r="AF95" i="151"/>
  <c r="C96" i="151"/>
  <c r="D96" i="151"/>
  <c r="E96" i="151"/>
  <c r="F96" i="151"/>
  <c r="G96" i="151"/>
  <c r="H96" i="151"/>
  <c r="I96" i="151"/>
  <c r="J96" i="151"/>
  <c r="K96" i="151"/>
  <c r="L96" i="151"/>
  <c r="M96" i="151"/>
  <c r="N96" i="151"/>
  <c r="O96" i="151"/>
  <c r="P96" i="151"/>
  <c r="Q96" i="151"/>
  <c r="R96" i="151"/>
  <c r="S96" i="151"/>
  <c r="T96" i="151"/>
  <c r="U96" i="151"/>
  <c r="V96" i="151"/>
  <c r="W96" i="151"/>
  <c r="X96" i="151"/>
  <c r="Y96" i="151"/>
  <c r="Z96" i="151"/>
  <c r="AA96" i="151"/>
  <c r="AB96" i="151"/>
  <c r="AC96" i="151"/>
  <c r="AD96" i="151"/>
  <c r="AE96" i="151"/>
  <c r="AF96" i="151"/>
  <c r="C97" i="151"/>
  <c r="D97" i="151"/>
  <c r="E97" i="151"/>
  <c r="F97" i="151"/>
  <c r="G97" i="151"/>
  <c r="H97" i="151"/>
  <c r="I97" i="151"/>
  <c r="J97" i="151"/>
  <c r="K97" i="151"/>
  <c r="L97" i="151"/>
  <c r="M97" i="151"/>
  <c r="N97" i="151"/>
  <c r="O97" i="151"/>
  <c r="P97" i="151"/>
  <c r="Q97" i="151"/>
  <c r="R97" i="151"/>
  <c r="S97" i="151"/>
  <c r="T97" i="151"/>
  <c r="U97" i="151"/>
  <c r="V97" i="151"/>
  <c r="W97" i="151"/>
  <c r="X97" i="151"/>
  <c r="Y97" i="151"/>
  <c r="Z97" i="151"/>
  <c r="AA97" i="151"/>
  <c r="AB97" i="151"/>
  <c r="AC97" i="151"/>
  <c r="AD97" i="151"/>
  <c r="AE97" i="151"/>
  <c r="AF97" i="151"/>
  <c r="C98" i="151"/>
  <c r="D98" i="151"/>
  <c r="E98" i="151"/>
  <c r="F98" i="151"/>
  <c r="G98" i="151"/>
  <c r="H98" i="151"/>
  <c r="I98" i="151"/>
  <c r="J98" i="151"/>
  <c r="K98" i="151"/>
  <c r="L98" i="151"/>
  <c r="M98" i="151"/>
  <c r="N98" i="151"/>
  <c r="O98" i="151"/>
  <c r="P98" i="151"/>
  <c r="Q98" i="151"/>
  <c r="R98" i="151"/>
  <c r="S98" i="151"/>
  <c r="T98" i="151"/>
  <c r="U98" i="151"/>
  <c r="V98" i="151"/>
  <c r="W98" i="151"/>
  <c r="X98" i="151"/>
  <c r="Y98" i="151"/>
  <c r="Z98" i="151"/>
  <c r="AA98" i="151"/>
  <c r="AB98" i="151"/>
  <c r="AC98" i="151"/>
  <c r="AD98" i="151"/>
  <c r="AE98" i="151"/>
  <c r="AF98" i="151"/>
  <c r="C99" i="151"/>
  <c r="D99" i="151"/>
  <c r="E99" i="151"/>
  <c r="F99" i="151"/>
  <c r="G99" i="151"/>
  <c r="H99" i="151"/>
  <c r="I99" i="151"/>
  <c r="J99" i="151"/>
  <c r="K99" i="151"/>
  <c r="L99" i="151"/>
  <c r="M99" i="151"/>
  <c r="N99" i="151"/>
  <c r="O99" i="151"/>
  <c r="P99" i="151"/>
  <c r="Q99" i="151"/>
  <c r="R99" i="151"/>
  <c r="S99" i="151"/>
  <c r="T99" i="151"/>
  <c r="U99" i="151"/>
  <c r="V99" i="151"/>
  <c r="W99" i="151"/>
  <c r="X99" i="151"/>
  <c r="Y99" i="151"/>
  <c r="Z99" i="151"/>
  <c r="AA99" i="151"/>
  <c r="AB99" i="151"/>
  <c r="AC99" i="151"/>
  <c r="AD99" i="151"/>
  <c r="AE99" i="151"/>
  <c r="AF99" i="151"/>
  <c r="C100" i="151"/>
  <c r="D100" i="151"/>
  <c r="E100" i="151"/>
  <c r="F100" i="151"/>
  <c r="G100" i="151"/>
  <c r="H100" i="151"/>
  <c r="I100" i="151"/>
  <c r="J100" i="151"/>
  <c r="K100" i="151"/>
  <c r="L100" i="151"/>
  <c r="M100" i="151"/>
  <c r="N100" i="151"/>
  <c r="O100" i="151"/>
  <c r="P100" i="151"/>
  <c r="Q100" i="151"/>
  <c r="R100" i="151"/>
  <c r="S100" i="151"/>
  <c r="T100" i="151"/>
  <c r="U100" i="151"/>
  <c r="V100" i="151"/>
  <c r="W100" i="151"/>
  <c r="X100" i="151"/>
  <c r="Y100" i="151"/>
  <c r="Z100" i="151"/>
  <c r="AA100" i="151"/>
  <c r="AB100" i="151"/>
  <c r="AC100" i="151"/>
  <c r="AD100" i="151"/>
  <c r="AE100" i="151"/>
  <c r="AF100" i="151"/>
  <c r="C101" i="151"/>
  <c r="D101" i="151"/>
  <c r="E101" i="151"/>
  <c r="F101" i="151"/>
  <c r="G101" i="151"/>
  <c r="H101" i="151"/>
  <c r="I101" i="151"/>
  <c r="J101" i="151"/>
  <c r="K101" i="151"/>
  <c r="L101" i="151"/>
  <c r="M101" i="151"/>
  <c r="N101" i="151"/>
  <c r="O101" i="151"/>
  <c r="P101" i="151"/>
  <c r="Q101" i="151"/>
  <c r="R101" i="151"/>
  <c r="S101" i="151"/>
  <c r="T101" i="151"/>
  <c r="U101" i="151"/>
  <c r="V101" i="151"/>
  <c r="W101" i="151"/>
  <c r="X101" i="151"/>
  <c r="Y101" i="151"/>
  <c r="Z101" i="151"/>
  <c r="AA101" i="151"/>
  <c r="AB101" i="151"/>
  <c r="AC101" i="151"/>
  <c r="AD101" i="151"/>
  <c r="AE101" i="151"/>
  <c r="AF101" i="151"/>
  <c r="C102" i="151"/>
  <c r="D102" i="151"/>
  <c r="E102" i="151"/>
  <c r="F102" i="151"/>
  <c r="G102" i="151"/>
  <c r="H102" i="151"/>
  <c r="I102" i="151"/>
  <c r="J102" i="151"/>
  <c r="K102" i="151"/>
  <c r="L102" i="151"/>
  <c r="M102" i="151"/>
  <c r="N102" i="151"/>
  <c r="O102" i="151"/>
  <c r="P102" i="151"/>
  <c r="Q102" i="151"/>
  <c r="R102" i="151"/>
  <c r="S102" i="151"/>
  <c r="T102" i="151"/>
  <c r="U102" i="151"/>
  <c r="V102" i="151"/>
  <c r="W102" i="151"/>
  <c r="X102" i="151"/>
  <c r="Y102" i="151"/>
  <c r="Z102" i="151"/>
  <c r="AA102" i="151"/>
  <c r="AB102" i="151"/>
  <c r="AC102" i="151"/>
  <c r="AD102" i="151"/>
  <c r="AE102" i="151"/>
  <c r="AF102" i="151"/>
  <c r="C103" i="151"/>
  <c r="D103" i="151"/>
  <c r="E103" i="151"/>
  <c r="F103" i="151"/>
  <c r="G103" i="151"/>
  <c r="H103" i="151"/>
  <c r="I103" i="151"/>
  <c r="J103" i="151"/>
  <c r="K103" i="151"/>
  <c r="L103" i="151"/>
  <c r="M103" i="151"/>
  <c r="N103" i="151"/>
  <c r="O103" i="151"/>
  <c r="P103" i="151"/>
  <c r="Q103" i="151"/>
  <c r="R103" i="151"/>
  <c r="S103" i="151"/>
  <c r="T103" i="151"/>
  <c r="U103" i="151"/>
  <c r="V103" i="151"/>
  <c r="W103" i="151"/>
  <c r="X103" i="151"/>
  <c r="Y103" i="151"/>
  <c r="Z103" i="151"/>
  <c r="AA103" i="151"/>
  <c r="AB103" i="151"/>
  <c r="AC103" i="151"/>
  <c r="AD103" i="151"/>
  <c r="AE103" i="151"/>
  <c r="AF103" i="151"/>
  <c r="C104" i="151"/>
  <c r="D104" i="151"/>
  <c r="E104" i="151"/>
  <c r="F104" i="151"/>
  <c r="G104" i="151"/>
  <c r="H104" i="151"/>
  <c r="I104" i="151"/>
  <c r="J104" i="151"/>
  <c r="K104" i="151"/>
  <c r="L104" i="151"/>
  <c r="M104" i="151"/>
  <c r="N104" i="151"/>
  <c r="O104" i="151"/>
  <c r="P104" i="151"/>
  <c r="Q104" i="151"/>
  <c r="R104" i="151"/>
  <c r="S104" i="151"/>
  <c r="T104" i="151"/>
  <c r="U104" i="151"/>
  <c r="V104" i="151"/>
  <c r="W104" i="151"/>
  <c r="X104" i="151"/>
  <c r="Y104" i="151"/>
  <c r="Z104" i="151"/>
  <c r="AA104" i="151"/>
  <c r="AB104" i="151"/>
  <c r="AC104" i="151"/>
  <c r="AD104" i="151"/>
  <c r="AE104" i="151"/>
  <c r="AF104" i="151"/>
  <c r="C105" i="151"/>
  <c r="D105" i="151"/>
  <c r="E105" i="151"/>
  <c r="F105" i="151"/>
  <c r="G105" i="151"/>
  <c r="H105" i="151"/>
  <c r="I105" i="151"/>
  <c r="J105" i="151"/>
  <c r="K105" i="151"/>
  <c r="L105" i="151"/>
  <c r="M105" i="151"/>
  <c r="N105" i="151"/>
  <c r="O105" i="151"/>
  <c r="P105" i="151"/>
  <c r="Q105" i="151"/>
  <c r="R105" i="151"/>
  <c r="S105" i="151"/>
  <c r="T105" i="151"/>
  <c r="U105" i="151"/>
  <c r="V105" i="151"/>
  <c r="W105" i="151"/>
  <c r="X105" i="151"/>
  <c r="Y105" i="151"/>
  <c r="Z105" i="151"/>
  <c r="AA105" i="151"/>
  <c r="AB105" i="151"/>
  <c r="AC105" i="151"/>
  <c r="AD105" i="151"/>
  <c r="AE105" i="151"/>
  <c r="AF105" i="151"/>
  <c r="D86" i="151"/>
  <c r="E86" i="151"/>
  <c r="F86" i="151"/>
  <c r="G86" i="151"/>
  <c r="H86" i="151"/>
  <c r="I86" i="151"/>
  <c r="J86" i="151"/>
  <c r="K86" i="151"/>
  <c r="L86" i="151"/>
  <c r="M86" i="151"/>
  <c r="N86" i="151"/>
  <c r="O86" i="151"/>
  <c r="P86" i="151"/>
  <c r="Q86" i="151"/>
  <c r="R86" i="151"/>
  <c r="S86" i="151"/>
  <c r="T86" i="151"/>
  <c r="U86" i="151"/>
  <c r="V86" i="151"/>
  <c r="W86" i="151"/>
  <c r="X86" i="151"/>
  <c r="Y86" i="151"/>
  <c r="Z86" i="151"/>
  <c r="AA86" i="151"/>
  <c r="AB86" i="151"/>
  <c r="AC86" i="151"/>
  <c r="AD86" i="151"/>
  <c r="AE86" i="151"/>
  <c r="AF86" i="151"/>
  <c r="C86" i="151"/>
  <c r="C64" i="151"/>
  <c r="D64" i="151"/>
  <c r="E64" i="151"/>
  <c r="F64" i="151"/>
  <c r="G64" i="151"/>
  <c r="H64" i="151"/>
  <c r="I64" i="151"/>
  <c r="J64" i="151"/>
  <c r="K64" i="151"/>
  <c r="L64" i="151"/>
  <c r="M64" i="151"/>
  <c r="N64" i="151"/>
  <c r="O64" i="151"/>
  <c r="P64" i="151"/>
  <c r="Q64" i="151"/>
  <c r="R64" i="151"/>
  <c r="S64" i="151"/>
  <c r="T64" i="151"/>
  <c r="U64" i="151"/>
  <c r="V64" i="151"/>
  <c r="W64" i="151"/>
  <c r="X64" i="151"/>
  <c r="Y64" i="151"/>
  <c r="Z64" i="151"/>
  <c r="AA64" i="151"/>
  <c r="AB64" i="151"/>
  <c r="AC64" i="151"/>
  <c r="AD64" i="151"/>
  <c r="AE64" i="151"/>
  <c r="AF64" i="151"/>
  <c r="C65" i="151"/>
  <c r="D65" i="151"/>
  <c r="E65" i="151"/>
  <c r="F65" i="151"/>
  <c r="G65" i="151"/>
  <c r="H65" i="151"/>
  <c r="I65" i="151"/>
  <c r="J65" i="151"/>
  <c r="K65" i="151"/>
  <c r="L65" i="151"/>
  <c r="M65" i="151"/>
  <c r="N65" i="151"/>
  <c r="O65" i="151"/>
  <c r="P65" i="151"/>
  <c r="Q65" i="151"/>
  <c r="R65" i="151"/>
  <c r="S65" i="151"/>
  <c r="T65" i="151"/>
  <c r="U65" i="151"/>
  <c r="V65" i="151"/>
  <c r="W65" i="151"/>
  <c r="X65" i="151"/>
  <c r="Y65" i="151"/>
  <c r="Z65" i="151"/>
  <c r="AA65" i="151"/>
  <c r="AB65" i="151"/>
  <c r="AC65" i="151"/>
  <c r="AD65" i="151"/>
  <c r="AE65" i="151"/>
  <c r="AF65" i="151"/>
  <c r="C66" i="151"/>
  <c r="D66" i="151"/>
  <c r="E66" i="151"/>
  <c r="F66" i="151"/>
  <c r="G66" i="151"/>
  <c r="H66" i="151"/>
  <c r="I66" i="151"/>
  <c r="J66" i="151"/>
  <c r="K66" i="151"/>
  <c r="L66" i="151"/>
  <c r="M66" i="151"/>
  <c r="N66" i="151"/>
  <c r="O66" i="151"/>
  <c r="P66" i="151"/>
  <c r="Q66" i="151"/>
  <c r="R66" i="151"/>
  <c r="S66" i="151"/>
  <c r="T66" i="151"/>
  <c r="U66" i="151"/>
  <c r="V66" i="151"/>
  <c r="W66" i="151"/>
  <c r="X66" i="151"/>
  <c r="Y66" i="151"/>
  <c r="Z66" i="151"/>
  <c r="AA66" i="151"/>
  <c r="AB66" i="151"/>
  <c r="AC66" i="151"/>
  <c r="AD66" i="151"/>
  <c r="AE66" i="151"/>
  <c r="AF66" i="151"/>
  <c r="C67" i="151"/>
  <c r="D67" i="151"/>
  <c r="E67" i="151"/>
  <c r="F67" i="151"/>
  <c r="G67" i="151"/>
  <c r="H67" i="151"/>
  <c r="I67" i="151"/>
  <c r="J67" i="151"/>
  <c r="K67" i="151"/>
  <c r="L67" i="151"/>
  <c r="M67" i="151"/>
  <c r="N67" i="151"/>
  <c r="O67" i="151"/>
  <c r="P67" i="151"/>
  <c r="Q67" i="151"/>
  <c r="R67" i="151"/>
  <c r="S67" i="151"/>
  <c r="T67" i="151"/>
  <c r="U67" i="151"/>
  <c r="V67" i="151"/>
  <c r="W67" i="151"/>
  <c r="X67" i="151"/>
  <c r="Y67" i="151"/>
  <c r="Z67" i="151"/>
  <c r="AA67" i="151"/>
  <c r="AB67" i="151"/>
  <c r="AC67" i="151"/>
  <c r="AD67" i="151"/>
  <c r="AE67" i="151"/>
  <c r="AF67" i="151"/>
  <c r="C68" i="151"/>
  <c r="D68" i="151"/>
  <c r="E68" i="151"/>
  <c r="F68" i="151"/>
  <c r="G68" i="151"/>
  <c r="H68" i="151"/>
  <c r="I68" i="151"/>
  <c r="J68" i="151"/>
  <c r="K68" i="151"/>
  <c r="L68" i="151"/>
  <c r="M68" i="151"/>
  <c r="N68" i="151"/>
  <c r="O68" i="151"/>
  <c r="P68" i="151"/>
  <c r="Q68" i="151"/>
  <c r="R68" i="151"/>
  <c r="S68" i="151"/>
  <c r="T68" i="151"/>
  <c r="U68" i="151"/>
  <c r="V68" i="151"/>
  <c r="W68" i="151"/>
  <c r="X68" i="151"/>
  <c r="Y68" i="151"/>
  <c r="Z68" i="151"/>
  <c r="AA68" i="151"/>
  <c r="AB68" i="151"/>
  <c r="AC68" i="151"/>
  <c r="AD68" i="151"/>
  <c r="AE68" i="151"/>
  <c r="AF68" i="151"/>
  <c r="C69" i="151"/>
  <c r="D69" i="151"/>
  <c r="E69" i="151"/>
  <c r="F69" i="151"/>
  <c r="G69" i="151"/>
  <c r="H69" i="151"/>
  <c r="I69" i="151"/>
  <c r="J69" i="151"/>
  <c r="K69" i="151"/>
  <c r="L69" i="151"/>
  <c r="M69" i="151"/>
  <c r="N69" i="151"/>
  <c r="O69" i="151"/>
  <c r="P69" i="151"/>
  <c r="Q69" i="151"/>
  <c r="R69" i="151"/>
  <c r="S69" i="151"/>
  <c r="T69" i="151"/>
  <c r="U69" i="151"/>
  <c r="V69" i="151"/>
  <c r="W69" i="151"/>
  <c r="X69" i="151"/>
  <c r="Y69" i="151"/>
  <c r="Z69" i="151"/>
  <c r="AA69" i="151"/>
  <c r="AB69" i="151"/>
  <c r="AC69" i="151"/>
  <c r="AD69" i="151"/>
  <c r="AE69" i="151"/>
  <c r="AF69" i="151"/>
  <c r="C70" i="151"/>
  <c r="D70" i="151"/>
  <c r="E70" i="151"/>
  <c r="F70" i="151"/>
  <c r="G70" i="151"/>
  <c r="H70" i="151"/>
  <c r="I70" i="151"/>
  <c r="J70" i="151"/>
  <c r="K70" i="151"/>
  <c r="L70" i="151"/>
  <c r="M70" i="151"/>
  <c r="N70" i="151"/>
  <c r="O70" i="151"/>
  <c r="P70" i="151"/>
  <c r="Q70" i="151"/>
  <c r="R70" i="151"/>
  <c r="S70" i="151"/>
  <c r="T70" i="151"/>
  <c r="U70" i="151"/>
  <c r="V70" i="151"/>
  <c r="W70" i="151"/>
  <c r="X70" i="151"/>
  <c r="Y70" i="151"/>
  <c r="Z70" i="151"/>
  <c r="AA70" i="151"/>
  <c r="AB70" i="151"/>
  <c r="AC70" i="151"/>
  <c r="AD70" i="151"/>
  <c r="AE70" i="151"/>
  <c r="AF70" i="151"/>
  <c r="C71" i="151"/>
  <c r="D71" i="151"/>
  <c r="E71" i="151"/>
  <c r="F71" i="151"/>
  <c r="G71" i="151"/>
  <c r="H71" i="151"/>
  <c r="I71" i="151"/>
  <c r="J71" i="151"/>
  <c r="K71" i="151"/>
  <c r="L71" i="151"/>
  <c r="M71" i="151"/>
  <c r="N71" i="151"/>
  <c r="O71" i="151"/>
  <c r="P71" i="151"/>
  <c r="Q71" i="151"/>
  <c r="R71" i="151"/>
  <c r="S71" i="151"/>
  <c r="T71" i="151"/>
  <c r="U71" i="151"/>
  <c r="V71" i="151"/>
  <c r="W71" i="151"/>
  <c r="X71" i="151"/>
  <c r="Y71" i="151"/>
  <c r="Z71" i="151"/>
  <c r="AA71" i="151"/>
  <c r="AB71" i="151"/>
  <c r="AC71" i="151"/>
  <c r="AD71" i="151"/>
  <c r="AE71" i="151"/>
  <c r="AF71" i="151"/>
  <c r="C72" i="151"/>
  <c r="D72" i="151"/>
  <c r="E72" i="151"/>
  <c r="F72" i="151"/>
  <c r="G72" i="151"/>
  <c r="H72" i="151"/>
  <c r="I72" i="151"/>
  <c r="J72" i="151"/>
  <c r="K72" i="151"/>
  <c r="L72" i="151"/>
  <c r="M72" i="151"/>
  <c r="N72" i="151"/>
  <c r="O72" i="151"/>
  <c r="P72" i="151"/>
  <c r="Q72" i="151"/>
  <c r="R72" i="151"/>
  <c r="S72" i="151"/>
  <c r="T72" i="151"/>
  <c r="U72" i="151"/>
  <c r="V72" i="151"/>
  <c r="W72" i="151"/>
  <c r="X72" i="151"/>
  <c r="Y72" i="151"/>
  <c r="Z72" i="151"/>
  <c r="AA72" i="151"/>
  <c r="AB72" i="151"/>
  <c r="AC72" i="151"/>
  <c r="AD72" i="151"/>
  <c r="AE72" i="151"/>
  <c r="AF72" i="151"/>
  <c r="C73" i="151"/>
  <c r="D73" i="151"/>
  <c r="E73" i="151"/>
  <c r="F73" i="151"/>
  <c r="G73" i="151"/>
  <c r="H73" i="151"/>
  <c r="I73" i="151"/>
  <c r="J73" i="151"/>
  <c r="K73" i="151"/>
  <c r="L73" i="151"/>
  <c r="M73" i="151"/>
  <c r="N73" i="151"/>
  <c r="O73" i="151"/>
  <c r="P73" i="151"/>
  <c r="Q73" i="151"/>
  <c r="R73" i="151"/>
  <c r="S73" i="151"/>
  <c r="T73" i="151"/>
  <c r="U73" i="151"/>
  <c r="V73" i="151"/>
  <c r="W73" i="151"/>
  <c r="X73" i="151"/>
  <c r="Y73" i="151"/>
  <c r="Z73" i="151"/>
  <c r="AA73" i="151"/>
  <c r="AB73" i="151"/>
  <c r="AC73" i="151"/>
  <c r="AD73" i="151"/>
  <c r="AE73" i="151"/>
  <c r="AF73" i="151"/>
  <c r="C74" i="151"/>
  <c r="D74" i="151"/>
  <c r="E74" i="151"/>
  <c r="F74" i="151"/>
  <c r="G74" i="151"/>
  <c r="H74" i="151"/>
  <c r="I74" i="151"/>
  <c r="J74" i="151"/>
  <c r="K74" i="151"/>
  <c r="L74" i="151"/>
  <c r="M74" i="151"/>
  <c r="N74" i="151"/>
  <c r="O74" i="151"/>
  <c r="P74" i="151"/>
  <c r="Q74" i="151"/>
  <c r="R74" i="151"/>
  <c r="S74" i="151"/>
  <c r="T74" i="151"/>
  <c r="U74" i="151"/>
  <c r="V74" i="151"/>
  <c r="W74" i="151"/>
  <c r="X74" i="151"/>
  <c r="Y74" i="151"/>
  <c r="Z74" i="151"/>
  <c r="AA74" i="151"/>
  <c r="AB74" i="151"/>
  <c r="AC74" i="151"/>
  <c r="AD74" i="151"/>
  <c r="AE74" i="151"/>
  <c r="AF74" i="151"/>
  <c r="C75" i="151"/>
  <c r="D75" i="151"/>
  <c r="E75" i="151"/>
  <c r="F75" i="151"/>
  <c r="G75" i="151"/>
  <c r="H75" i="151"/>
  <c r="I75" i="151"/>
  <c r="J75" i="151"/>
  <c r="K75" i="151"/>
  <c r="L75" i="151"/>
  <c r="M75" i="151"/>
  <c r="N75" i="151"/>
  <c r="O75" i="151"/>
  <c r="P75" i="151"/>
  <c r="Q75" i="151"/>
  <c r="R75" i="151"/>
  <c r="S75" i="151"/>
  <c r="T75" i="151"/>
  <c r="U75" i="151"/>
  <c r="V75" i="151"/>
  <c r="W75" i="151"/>
  <c r="X75" i="151"/>
  <c r="Y75" i="151"/>
  <c r="Z75" i="151"/>
  <c r="AA75" i="151"/>
  <c r="AB75" i="151"/>
  <c r="AC75" i="151"/>
  <c r="AD75" i="151"/>
  <c r="AE75" i="151"/>
  <c r="AF75" i="151"/>
  <c r="C76" i="151"/>
  <c r="D76" i="151"/>
  <c r="E76" i="151"/>
  <c r="F76" i="151"/>
  <c r="G76" i="151"/>
  <c r="H76" i="151"/>
  <c r="I76" i="151"/>
  <c r="J76" i="151"/>
  <c r="K76" i="151"/>
  <c r="L76" i="151"/>
  <c r="M76" i="151"/>
  <c r="N76" i="151"/>
  <c r="O76" i="151"/>
  <c r="P76" i="151"/>
  <c r="Q76" i="151"/>
  <c r="R76" i="151"/>
  <c r="S76" i="151"/>
  <c r="T76" i="151"/>
  <c r="U76" i="151"/>
  <c r="V76" i="151"/>
  <c r="W76" i="151"/>
  <c r="X76" i="151"/>
  <c r="Y76" i="151"/>
  <c r="Z76" i="151"/>
  <c r="AA76" i="151"/>
  <c r="AB76" i="151"/>
  <c r="AC76" i="151"/>
  <c r="AD76" i="151"/>
  <c r="AE76" i="151"/>
  <c r="AF76" i="151"/>
  <c r="C77" i="151"/>
  <c r="D77" i="151"/>
  <c r="E77" i="151"/>
  <c r="F77" i="151"/>
  <c r="G77" i="151"/>
  <c r="H77" i="151"/>
  <c r="I77" i="151"/>
  <c r="J77" i="151"/>
  <c r="K77" i="151"/>
  <c r="L77" i="151"/>
  <c r="M77" i="151"/>
  <c r="N77" i="151"/>
  <c r="O77" i="151"/>
  <c r="P77" i="151"/>
  <c r="Q77" i="151"/>
  <c r="R77" i="151"/>
  <c r="S77" i="151"/>
  <c r="T77" i="151"/>
  <c r="U77" i="151"/>
  <c r="V77" i="151"/>
  <c r="W77" i="151"/>
  <c r="X77" i="151"/>
  <c r="Y77" i="151"/>
  <c r="Z77" i="151"/>
  <c r="AA77" i="151"/>
  <c r="AB77" i="151"/>
  <c r="AC77" i="151"/>
  <c r="AD77" i="151"/>
  <c r="AE77" i="151"/>
  <c r="AF77" i="151"/>
  <c r="C78" i="151"/>
  <c r="D78" i="151"/>
  <c r="E78" i="151"/>
  <c r="F78" i="151"/>
  <c r="G78" i="151"/>
  <c r="H78" i="151"/>
  <c r="I78" i="151"/>
  <c r="J78" i="151"/>
  <c r="K78" i="151"/>
  <c r="L78" i="151"/>
  <c r="M78" i="151"/>
  <c r="N78" i="151"/>
  <c r="O78" i="151"/>
  <c r="P78" i="151"/>
  <c r="Q78" i="151"/>
  <c r="R78" i="151"/>
  <c r="S78" i="151"/>
  <c r="T78" i="151"/>
  <c r="U78" i="151"/>
  <c r="V78" i="151"/>
  <c r="W78" i="151"/>
  <c r="X78" i="151"/>
  <c r="Y78" i="151"/>
  <c r="Z78" i="151"/>
  <c r="AA78" i="151"/>
  <c r="AB78" i="151"/>
  <c r="AC78" i="151"/>
  <c r="AD78" i="151"/>
  <c r="AE78" i="151"/>
  <c r="AF78" i="151"/>
  <c r="C79" i="151"/>
  <c r="D79" i="151"/>
  <c r="E79" i="151"/>
  <c r="F79" i="151"/>
  <c r="G79" i="151"/>
  <c r="H79" i="151"/>
  <c r="I79" i="151"/>
  <c r="J79" i="151"/>
  <c r="K79" i="151"/>
  <c r="L79" i="151"/>
  <c r="M79" i="151"/>
  <c r="N79" i="151"/>
  <c r="O79" i="151"/>
  <c r="P79" i="151"/>
  <c r="Q79" i="151"/>
  <c r="R79" i="151"/>
  <c r="S79" i="151"/>
  <c r="T79" i="151"/>
  <c r="U79" i="151"/>
  <c r="V79" i="151"/>
  <c r="W79" i="151"/>
  <c r="X79" i="151"/>
  <c r="Y79" i="151"/>
  <c r="Z79" i="151"/>
  <c r="AA79" i="151"/>
  <c r="AB79" i="151"/>
  <c r="AC79" i="151"/>
  <c r="AD79" i="151"/>
  <c r="AE79" i="151"/>
  <c r="AF79" i="151"/>
  <c r="C80" i="151"/>
  <c r="D80" i="151"/>
  <c r="E80" i="151"/>
  <c r="F80" i="151"/>
  <c r="G80" i="151"/>
  <c r="H80" i="151"/>
  <c r="I80" i="151"/>
  <c r="J80" i="151"/>
  <c r="K80" i="151"/>
  <c r="L80" i="151"/>
  <c r="M80" i="151"/>
  <c r="N80" i="151"/>
  <c r="O80" i="151"/>
  <c r="P80" i="151"/>
  <c r="Q80" i="151"/>
  <c r="R80" i="151"/>
  <c r="S80" i="151"/>
  <c r="T80" i="151"/>
  <c r="U80" i="151"/>
  <c r="V80" i="151"/>
  <c r="W80" i="151"/>
  <c r="X80" i="151"/>
  <c r="Y80" i="151"/>
  <c r="Z80" i="151"/>
  <c r="AA80" i="151"/>
  <c r="AB80" i="151"/>
  <c r="AC80" i="151"/>
  <c r="AD80" i="151"/>
  <c r="AE80" i="151"/>
  <c r="AF80" i="151"/>
  <c r="C81" i="151"/>
  <c r="D81" i="151"/>
  <c r="E81" i="151"/>
  <c r="F81" i="151"/>
  <c r="G81" i="151"/>
  <c r="H81" i="151"/>
  <c r="I81" i="151"/>
  <c r="J81" i="151"/>
  <c r="K81" i="151"/>
  <c r="L81" i="151"/>
  <c r="M81" i="151"/>
  <c r="N81" i="151"/>
  <c r="O81" i="151"/>
  <c r="P81" i="151"/>
  <c r="Q81" i="151"/>
  <c r="R81" i="151"/>
  <c r="S81" i="151"/>
  <c r="T81" i="151"/>
  <c r="U81" i="151"/>
  <c r="V81" i="151"/>
  <c r="W81" i="151"/>
  <c r="X81" i="151"/>
  <c r="Y81" i="151"/>
  <c r="Z81" i="151"/>
  <c r="AA81" i="151"/>
  <c r="AB81" i="151"/>
  <c r="AC81" i="151"/>
  <c r="AD81" i="151"/>
  <c r="AE81" i="151"/>
  <c r="AF81" i="151"/>
  <c r="D63" i="151"/>
  <c r="E63" i="151"/>
  <c r="F63" i="151"/>
  <c r="G63" i="151"/>
  <c r="H63" i="151"/>
  <c r="I63" i="151"/>
  <c r="J63" i="151"/>
  <c r="K63" i="151"/>
  <c r="L63" i="151"/>
  <c r="M63" i="151"/>
  <c r="N63" i="151"/>
  <c r="O63" i="151"/>
  <c r="P63" i="151"/>
  <c r="Q63" i="151"/>
  <c r="R63" i="151"/>
  <c r="S63" i="151"/>
  <c r="T63" i="151"/>
  <c r="U63" i="151"/>
  <c r="V63" i="151"/>
  <c r="W63" i="151"/>
  <c r="X63" i="151"/>
  <c r="Y63" i="151"/>
  <c r="Z63" i="151"/>
  <c r="AA63" i="151"/>
  <c r="AB63" i="151"/>
  <c r="AC63" i="151"/>
  <c r="AD63" i="151"/>
  <c r="AE63" i="151"/>
  <c r="AF63" i="151"/>
  <c r="C63" i="151"/>
  <c r="C40" i="151"/>
  <c r="D40" i="151"/>
  <c r="E40" i="151"/>
  <c r="F40" i="151"/>
  <c r="G40" i="151"/>
  <c r="H40" i="151"/>
  <c r="I40" i="151"/>
  <c r="J40" i="151"/>
  <c r="K40" i="151"/>
  <c r="L40" i="151"/>
  <c r="M40" i="151"/>
  <c r="N40" i="151"/>
  <c r="O40" i="151"/>
  <c r="P40" i="151"/>
  <c r="Q40" i="151"/>
  <c r="R40" i="151"/>
  <c r="S40" i="151"/>
  <c r="T40" i="151"/>
  <c r="U40" i="151"/>
  <c r="V40" i="151"/>
  <c r="W40" i="151"/>
  <c r="X40" i="151"/>
  <c r="Y40" i="151"/>
  <c r="Z40" i="151"/>
  <c r="AA40" i="151"/>
  <c r="AB40" i="151"/>
  <c r="AC40" i="151"/>
  <c r="AD40" i="151"/>
  <c r="AE40" i="151"/>
  <c r="AF40" i="151"/>
  <c r="C41" i="151"/>
  <c r="D41" i="151"/>
  <c r="E41" i="151"/>
  <c r="F41" i="151"/>
  <c r="G41" i="151"/>
  <c r="H41" i="151"/>
  <c r="I41" i="151"/>
  <c r="J41" i="151"/>
  <c r="K41" i="151"/>
  <c r="L41" i="151"/>
  <c r="M41" i="151"/>
  <c r="N41" i="151"/>
  <c r="O41" i="151"/>
  <c r="P41" i="151"/>
  <c r="Q41" i="151"/>
  <c r="R41" i="151"/>
  <c r="S41" i="151"/>
  <c r="T41" i="151"/>
  <c r="U41" i="151"/>
  <c r="V41" i="151"/>
  <c r="W41" i="151"/>
  <c r="X41" i="151"/>
  <c r="Y41" i="151"/>
  <c r="Z41" i="151"/>
  <c r="AA41" i="151"/>
  <c r="AB41" i="151"/>
  <c r="AC41" i="151"/>
  <c r="AD41" i="151"/>
  <c r="AE41" i="151"/>
  <c r="AF41" i="151"/>
  <c r="C42" i="151"/>
  <c r="D42" i="151"/>
  <c r="E42" i="151"/>
  <c r="F42" i="151"/>
  <c r="G42" i="151"/>
  <c r="H42" i="151"/>
  <c r="I42" i="151"/>
  <c r="J42" i="151"/>
  <c r="K42" i="151"/>
  <c r="L42" i="151"/>
  <c r="M42" i="151"/>
  <c r="N42" i="151"/>
  <c r="O42" i="151"/>
  <c r="P42" i="151"/>
  <c r="Q42" i="151"/>
  <c r="R42" i="151"/>
  <c r="S42" i="151"/>
  <c r="T42" i="151"/>
  <c r="U42" i="151"/>
  <c r="V42" i="151"/>
  <c r="W42" i="151"/>
  <c r="X42" i="151"/>
  <c r="Y42" i="151"/>
  <c r="Z42" i="151"/>
  <c r="AA42" i="151"/>
  <c r="AB42" i="151"/>
  <c r="AC42" i="151"/>
  <c r="AD42" i="151"/>
  <c r="AE42" i="151"/>
  <c r="AF42" i="151"/>
  <c r="C43" i="151"/>
  <c r="D43" i="151"/>
  <c r="E43" i="151"/>
  <c r="F43" i="151"/>
  <c r="G43" i="151"/>
  <c r="H43" i="151"/>
  <c r="I43" i="151"/>
  <c r="J43" i="151"/>
  <c r="K43" i="151"/>
  <c r="L43" i="151"/>
  <c r="M43" i="151"/>
  <c r="N43" i="151"/>
  <c r="O43" i="151"/>
  <c r="P43" i="151"/>
  <c r="Q43" i="151"/>
  <c r="R43" i="151"/>
  <c r="S43" i="151"/>
  <c r="T43" i="151"/>
  <c r="U43" i="151"/>
  <c r="V43" i="151"/>
  <c r="W43" i="151"/>
  <c r="X43" i="151"/>
  <c r="Y43" i="151"/>
  <c r="Z43" i="151"/>
  <c r="AA43" i="151"/>
  <c r="AB43" i="151"/>
  <c r="AC43" i="151"/>
  <c r="AD43" i="151"/>
  <c r="AE43" i="151"/>
  <c r="AF43" i="151"/>
  <c r="C44" i="151"/>
  <c r="D44" i="151"/>
  <c r="E44" i="151"/>
  <c r="F44" i="151"/>
  <c r="G44" i="151"/>
  <c r="H44" i="151"/>
  <c r="I44" i="151"/>
  <c r="J44" i="151"/>
  <c r="K44" i="151"/>
  <c r="L44" i="151"/>
  <c r="M44" i="151"/>
  <c r="N44" i="151"/>
  <c r="P44" i="151"/>
  <c r="Q44" i="151"/>
  <c r="R44" i="151"/>
  <c r="S44" i="151"/>
  <c r="T44" i="151"/>
  <c r="U44" i="151"/>
  <c r="V44" i="151"/>
  <c r="W44" i="151"/>
  <c r="X44" i="151"/>
  <c r="Y44" i="151"/>
  <c r="Z44" i="151"/>
  <c r="AA44" i="151"/>
  <c r="AB44" i="151"/>
  <c r="AC44" i="151"/>
  <c r="AD44" i="151"/>
  <c r="AE44" i="151"/>
  <c r="AF44" i="151"/>
  <c r="C45" i="151"/>
  <c r="D45" i="151"/>
  <c r="E45" i="151"/>
  <c r="F45" i="151"/>
  <c r="G45" i="151"/>
  <c r="H45" i="151"/>
  <c r="I45" i="151"/>
  <c r="J45" i="151"/>
  <c r="K45" i="151"/>
  <c r="L45" i="151"/>
  <c r="M45" i="151"/>
  <c r="N45" i="151"/>
  <c r="O45" i="151"/>
  <c r="P45" i="151"/>
  <c r="Q45" i="151"/>
  <c r="R45" i="151"/>
  <c r="S45" i="151"/>
  <c r="T45" i="151"/>
  <c r="U45" i="151"/>
  <c r="V45" i="151"/>
  <c r="W45" i="151"/>
  <c r="X45" i="151"/>
  <c r="Y45" i="151"/>
  <c r="Z45" i="151"/>
  <c r="AA45" i="151"/>
  <c r="AB45" i="151"/>
  <c r="AC45" i="151"/>
  <c r="AD45" i="151"/>
  <c r="AE45" i="151"/>
  <c r="AF45" i="151"/>
  <c r="C46" i="151"/>
  <c r="D46" i="151"/>
  <c r="E46" i="151"/>
  <c r="F46" i="151"/>
  <c r="G46" i="151"/>
  <c r="H46" i="151"/>
  <c r="I46" i="151"/>
  <c r="J46" i="151"/>
  <c r="K46" i="151"/>
  <c r="L46" i="151"/>
  <c r="M46" i="151"/>
  <c r="N46" i="151"/>
  <c r="O46" i="151"/>
  <c r="P46" i="151"/>
  <c r="Q46" i="151"/>
  <c r="R46" i="151"/>
  <c r="S46" i="151"/>
  <c r="T46" i="151"/>
  <c r="U46" i="151"/>
  <c r="V46" i="151"/>
  <c r="W46" i="151"/>
  <c r="X46" i="151"/>
  <c r="Y46" i="151"/>
  <c r="Z46" i="151"/>
  <c r="AA46" i="151"/>
  <c r="AB46" i="151"/>
  <c r="AC46" i="151"/>
  <c r="AD46" i="151"/>
  <c r="AE46" i="151"/>
  <c r="AF46" i="151"/>
  <c r="C47" i="151"/>
  <c r="D47" i="151"/>
  <c r="E47" i="151"/>
  <c r="F47" i="151"/>
  <c r="G47" i="151"/>
  <c r="H47" i="151"/>
  <c r="I47" i="151"/>
  <c r="J47" i="151"/>
  <c r="K47" i="151"/>
  <c r="L47" i="151"/>
  <c r="M47" i="151"/>
  <c r="N47" i="151"/>
  <c r="O47" i="151"/>
  <c r="P47" i="151"/>
  <c r="Q47" i="151"/>
  <c r="R47" i="151"/>
  <c r="S47" i="151"/>
  <c r="T47" i="151"/>
  <c r="U47" i="151"/>
  <c r="V47" i="151"/>
  <c r="W47" i="151"/>
  <c r="X47" i="151"/>
  <c r="Y47" i="151"/>
  <c r="Z47" i="151"/>
  <c r="AA47" i="151"/>
  <c r="AB47" i="151"/>
  <c r="AC47" i="151"/>
  <c r="AD47" i="151"/>
  <c r="AE47" i="151"/>
  <c r="AF47" i="151"/>
  <c r="C48" i="151"/>
  <c r="D48" i="151"/>
  <c r="E48" i="151"/>
  <c r="F48" i="151"/>
  <c r="G48" i="151"/>
  <c r="H48" i="151"/>
  <c r="I48" i="151"/>
  <c r="J48" i="151"/>
  <c r="K48" i="151"/>
  <c r="L48" i="151"/>
  <c r="M48" i="151"/>
  <c r="N48" i="151"/>
  <c r="O48" i="151"/>
  <c r="P48" i="151"/>
  <c r="Q48" i="151"/>
  <c r="R48" i="151"/>
  <c r="S48" i="151"/>
  <c r="T48" i="151"/>
  <c r="U48" i="151"/>
  <c r="V48" i="151"/>
  <c r="W48" i="151"/>
  <c r="X48" i="151"/>
  <c r="Y48" i="151"/>
  <c r="Z48" i="151"/>
  <c r="AA48" i="151"/>
  <c r="AB48" i="151"/>
  <c r="AC48" i="151"/>
  <c r="AD48" i="151"/>
  <c r="AE48" i="151"/>
  <c r="AF48" i="151"/>
  <c r="C49" i="151"/>
  <c r="D49" i="151"/>
  <c r="E49" i="151"/>
  <c r="F49" i="151"/>
  <c r="G49" i="151"/>
  <c r="H49" i="151"/>
  <c r="I49" i="151"/>
  <c r="J49" i="151"/>
  <c r="K49" i="151"/>
  <c r="L49" i="151"/>
  <c r="M49" i="151"/>
  <c r="N49" i="151"/>
  <c r="O49" i="151"/>
  <c r="P49" i="151"/>
  <c r="Q49" i="151"/>
  <c r="R49" i="151"/>
  <c r="S49" i="151"/>
  <c r="T49" i="151"/>
  <c r="U49" i="151"/>
  <c r="V49" i="151"/>
  <c r="W49" i="151"/>
  <c r="X49" i="151"/>
  <c r="Y49" i="151"/>
  <c r="Z49" i="151"/>
  <c r="AA49" i="151"/>
  <c r="AB49" i="151"/>
  <c r="AC49" i="151"/>
  <c r="AD49" i="151"/>
  <c r="AE49" i="151"/>
  <c r="AF49" i="151"/>
  <c r="C50" i="151"/>
  <c r="D50" i="151"/>
  <c r="E50" i="151"/>
  <c r="F50" i="151"/>
  <c r="G50" i="151"/>
  <c r="H50" i="151"/>
  <c r="I50" i="151"/>
  <c r="J50" i="151"/>
  <c r="K50" i="151"/>
  <c r="L50" i="151"/>
  <c r="M50" i="151"/>
  <c r="N50" i="151"/>
  <c r="O50" i="151"/>
  <c r="P50" i="151"/>
  <c r="Q50" i="151"/>
  <c r="R50" i="151"/>
  <c r="S50" i="151"/>
  <c r="T50" i="151"/>
  <c r="U50" i="151"/>
  <c r="V50" i="151"/>
  <c r="W50" i="151"/>
  <c r="X50" i="151"/>
  <c r="Y50" i="151"/>
  <c r="Z50" i="151"/>
  <c r="AA50" i="151"/>
  <c r="AB50" i="151"/>
  <c r="AC50" i="151"/>
  <c r="AD50" i="151"/>
  <c r="AE50" i="151"/>
  <c r="AF50" i="151"/>
  <c r="C51" i="151"/>
  <c r="D51" i="151"/>
  <c r="E51" i="151"/>
  <c r="F51" i="151"/>
  <c r="G51" i="151"/>
  <c r="H51" i="151"/>
  <c r="I51" i="151"/>
  <c r="J51" i="151"/>
  <c r="K51" i="151"/>
  <c r="L51" i="151"/>
  <c r="M51" i="151"/>
  <c r="N51" i="151"/>
  <c r="O51" i="151"/>
  <c r="P51" i="151"/>
  <c r="Q51" i="151"/>
  <c r="R51" i="151"/>
  <c r="S51" i="151"/>
  <c r="T51" i="151"/>
  <c r="U51" i="151"/>
  <c r="V51" i="151"/>
  <c r="W51" i="151"/>
  <c r="X51" i="151"/>
  <c r="Y51" i="151"/>
  <c r="Z51" i="151"/>
  <c r="AA51" i="151"/>
  <c r="AB51" i="151"/>
  <c r="AC51" i="151"/>
  <c r="AD51" i="151"/>
  <c r="AE51" i="151"/>
  <c r="AF51" i="151"/>
  <c r="C52" i="151"/>
  <c r="D52" i="151"/>
  <c r="E52" i="151"/>
  <c r="F52" i="151"/>
  <c r="G52" i="151"/>
  <c r="H52" i="151"/>
  <c r="I52" i="151"/>
  <c r="J52" i="151"/>
  <c r="K52" i="151"/>
  <c r="L52" i="151"/>
  <c r="M52" i="151"/>
  <c r="N52" i="151"/>
  <c r="O52" i="151"/>
  <c r="P52" i="151"/>
  <c r="Q52" i="151"/>
  <c r="R52" i="151"/>
  <c r="S52" i="151"/>
  <c r="T52" i="151"/>
  <c r="U52" i="151"/>
  <c r="V52" i="151"/>
  <c r="W52" i="151"/>
  <c r="X52" i="151"/>
  <c r="Y52" i="151"/>
  <c r="Z52" i="151"/>
  <c r="AA52" i="151"/>
  <c r="AB52" i="151"/>
  <c r="AC52" i="151"/>
  <c r="AD52" i="151"/>
  <c r="AE52" i="151"/>
  <c r="AF52" i="151"/>
  <c r="C53" i="151"/>
  <c r="D53" i="151"/>
  <c r="E53" i="151"/>
  <c r="F53" i="151"/>
  <c r="G53" i="151"/>
  <c r="H53" i="151"/>
  <c r="I53" i="151"/>
  <c r="J53" i="151"/>
  <c r="K53" i="151"/>
  <c r="L53" i="151"/>
  <c r="M53" i="151"/>
  <c r="N53" i="151"/>
  <c r="O53" i="151"/>
  <c r="P53" i="151"/>
  <c r="Q53" i="151"/>
  <c r="R53" i="151"/>
  <c r="S53" i="151"/>
  <c r="T53" i="151"/>
  <c r="U53" i="151"/>
  <c r="V53" i="151"/>
  <c r="W53" i="151"/>
  <c r="X53" i="151"/>
  <c r="Y53" i="151"/>
  <c r="Z53" i="151"/>
  <c r="AA53" i="151"/>
  <c r="AB53" i="151"/>
  <c r="AC53" i="151"/>
  <c r="AD53" i="151"/>
  <c r="AE53" i="151"/>
  <c r="AF53" i="151"/>
  <c r="C54" i="151"/>
  <c r="D54" i="151"/>
  <c r="E54" i="151"/>
  <c r="F54" i="151"/>
  <c r="G54" i="151"/>
  <c r="H54" i="151"/>
  <c r="I54" i="151"/>
  <c r="J54" i="151"/>
  <c r="K54" i="151"/>
  <c r="L54" i="151"/>
  <c r="M54" i="151"/>
  <c r="N54" i="151"/>
  <c r="O54" i="151"/>
  <c r="P54" i="151"/>
  <c r="Q54" i="151"/>
  <c r="R54" i="151"/>
  <c r="S54" i="151"/>
  <c r="T54" i="151"/>
  <c r="U54" i="151"/>
  <c r="V54" i="151"/>
  <c r="W54" i="151"/>
  <c r="X54" i="151"/>
  <c r="Y54" i="151"/>
  <c r="Z54" i="151"/>
  <c r="AA54" i="151"/>
  <c r="AB54" i="151"/>
  <c r="AC54" i="151"/>
  <c r="AD54" i="151"/>
  <c r="AE54" i="151"/>
  <c r="AF54" i="151"/>
  <c r="C55" i="151"/>
  <c r="D55" i="151"/>
  <c r="E55" i="151"/>
  <c r="F55" i="151"/>
  <c r="G55" i="151"/>
  <c r="H55" i="151"/>
  <c r="I55" i="151"/>
  <c r="J55" i="151"/>
  <c r="K55" i="151"/>
  <c r="L55" i="151"/>
  <c r="M55" i="151"/>
  <c r="N55" i="151"/>
  <c r="O55" i="151"/>
  <c r="P55" i="151"/>
  <c r="Q55" i="151"/>
  <c r="R55" i="151"/>
  <c r="S55" i="151"/>
  <c r="T55" i="151"/>
  <c r="U55" i="151"/>
  <c r="V55" i="151"/>
  <c r="W55" i="151"/>
  <c r="X55" i="151"/>
  <c r="Y55" i="151"/>
  <c r="Z55" i="151"/>
  <c r="AA55" i="151"/>
  <c r="AB55" i="151"/>
  <c r="AC55" i="151"/>
  <c r="AD55" i="151"/>
  <c r="AE55" i="151"/>
  <c r="AF55" i="151"/>
  <c r="C56" i="151"/>
  <c r="D56" i="151"/>
  <c r="E56" i="151"/>
  <c r="F56" i="151"/>
  <c r="G56" i="151"/>
  <c r="H56" i="151"/>
  <c r="I56" i="151"/>
  <c r="J56" i="151"/>
  <c r="K56" i="151"/>
  <c r="L56" i="151"/>
  <c r="M56" i="151"/>
  <c r="N56" i="151"/>
  <c r="O56" i="151"/>
  <c r="P56" i="151"/>
  <c r="Q56" i="151"/>
  <c r="R56" i="151"/>
  <c r="S56" i="151"/>
  <c r="T56" i="151"/>
  <c r="U56" i="151"/>
  <c r="V56" i="151"/>
  <c r="W56" i="151"/>
  <c r="X56" i="151"/>
  <c r="Y56" i="151"/>
  <c r="Z56" i="151"/>
  <c r="AA56" i="151"/>
  <c r="AB56" i="151"/>
  <c r="AC56" i="151"/>
  <c r="AD56" i="151"/>
  <c r="AE56" i="151"/>
  <c r="AF56" i="151"/>
  <c r="C57" i="151"/>
  <c r="D57" i="151"/>
  <c r="E57" i="151"/>
  <c r="F57" i="151"/>
  <c r="G57" i="151"/>
  <c r="H57" i="151"/>
  <c r="I57" i="151"/>
  <c r="J57" i="151"/>
  <c r="K57" i="151"/>
  <c r="L57" i="151"/>
  <c r="M57" i="151"/>
  <c r="N57" i="151"/>
  <c r="O57" i="151"/>
  <c r="P57" i="151"/>
  <c r="Q57" i="151"/>
  <c r="R57" i="151"/>
  <c r="S57" i="151"/>
  <c r="T57" i="151"/>
  <c r="U57" i="151"/>
  <c r="V57" i="151"/>
  <c r="W57" i="151"/>
  <c r="X57" i="151"/>
  <c r="Y57" i="151"/>
  <c r="Z57" i="151"/>
  <c r="AA57" i="151"/>
  <c r="AB57" i="151"/>
  <c r="AC57" i="151"/>
  <c r="AD57" i="151"/>
  <c r="AE57" i="151"/>
  <c r="AF57" i="151"/>
  <c r="C58" i="151"/>
  <c r="D58" i="151"/>
  <c r="E58" i="151"/>
  <c r="F58" i="151"/>
  <c r="G58" i="151"/>
  <c r="H58" i="151"/>
  <c r="I58" i="151"/>
  <c r="J58" i="151"/>
  <c r="K58" i="151"/>
  <c r="L58" i="151"/>
  <c r="M58" i="151"/>
  <c r="N58" i="151"/>
  <c r="O58" i="151"/>
  <c r="P58" i="151"/>
  <c r="Q58" i="151"/>
  <c r="R58" i="151"/>
  <c r="S58" i="151"/>
  <c r="T58" i="151"/>
  <c r="U58" i="151"/>
  <c r="V58" i="151"/>
  <c r="W58" i="151"/>
  <c r="X58" i="151"/>
  <c r="Y58" i="151"/>
  <c r="Z58" i="151"/>
  <c r="AA58" i="151"/>
  <c r="AB58" i="151"/>
  <c r="AC58" i="151"/>
  <c r="AD58" i="151"/>
  <c r="AE58" i="151"/>
  <c r="AF58" i="151"/>
  <c r="C59" i="151"/>
  <c r="D59" i="151"/>
  <c r="E59" i="151"/>
  <c r="F59" i="151"/>
  <c r="G59" i="151"/>
  <c r="H59" i="151"/>
  <c r="I59" i="151"/>
  <c r="J59" i="151"/>
  <c r="K59" i="151"/>
  <c r="L59" i="151"/>
  <c r="M59" i="151"/>
  <c r="N59" i="151"/>
  <c r="O59" i="151"/>
  <c r="P59" i="151"/>
  <c r="Q59" i="151"/>
  <c r="R59" i="151"/>
  <c r="S59" i="151"/>
  <c r="T59" i="151"/>
  <c r="U59" i="151"/>
  <c r="V59" i="151"/>
  <c r="W59" i="151"/>
  <c r="X59" i="151"/>
  <c r="Y59" i="151"/>
  <c r="Z59" i="151"/>
  <c r="AA59" i="151"/>
  <c r="AB59" i="151"/>
  <c r="AC59" i="151"/>
  <c r="AD59" i="151"/>
  <c r="AE59" i="151"/>
  <c r="AF59" i="151"/>
  <c r="D39" i="151"/>
  <c r="E39" i="151"/>
  <c r="F39" i="151"/>
  <c r="G39" i="151"/>
  <c r="H39" i="151"/>
  <c r="I39" i="151"/>
  <c r="J39" i="151"/>
  <c r="K39" i="151"/>
  <c r="L39" i="151"/>
  <c r="M39" i="151"/>
  <c r="N39" i="151"/>
  <c r="O39" i="151"/>
  <c r="P39" i="151"/>
  <c r="Q39" i="151"/>
  <c r="R39" i="151"/>
  <c r="S39" i="151"/>
  <c r="T39" i="151"/>
  <c r="U39" i="151"/>
  <c r="V39" i="151"/>
  <c r="W39" i="151"/>
  <c r="X39" i="151"/>
  <c r="Y39" i="151"/>
  <c r="Z39" i="151"/>
  <c r="AA39" i="151"/>
  <c r="AB39" i="151"/>
  <c r="AC39" i="151"/>
  <c r="AD39" i="151"/>
  <c r="AE39" i="151"/>
  <c r="AF39" i="151"/>
  <c r="C39" i="151"/>
  <c r="C17" i="151"/>
  <c r="D17" i="151"/>
  <c r="E17" i="151"/>
  <c r="F17" i="151"/>
  <c r="G17" i="151"/>
  <c r="H17" i="151"/>
  <c r="I17" i="151"/>
  <c r="J17" i="151"/>
  <c r="K17" i="151"/>
  <c r="L17" i="151"/>
  <c r="M17" i="151"/>
  <c r="N17" i="151"/>
  <c r="O17" i="151"/>
  <c r="P17" i="151"/>
  <c r="Q17" i="151"/>
  <c r="R17" i="151"/>
  <c r="S17" i="151"/>
  <c r="T17" i="151"/>
  <c r="U17" i="151"/>
  <c r="V17" i="151"/>
  <c r="W17" i="151"/>
  <c r="X17" i="151"/>
  <c r="Y17" i="151"/>
  <c r="Z17" i="151"/>
  <c r="AA17" i="151"/>
  <c r="AB17" i="151"/>
  <c r="AC17" i="151"/>
  <c r="AD17" i="151"/>
  <c r="AE17" i="151"/>
  <c r="AF17" i="151"/>
  <c r="C18" i="151"/>
  <c r="D18" i="151"/>
  <c r="E18" i="151"/>
  <c r="F18" i="151"/>
  <c r="G18" i="151"/>
  <c r="H18" i="151"/>
  <c r="I18" i="151"/>
  <c r="J18" i="151"/>
  <c r="K18" i="151"/>
  <c r="L18" i="151"/>
  <c r="M18" i="151"/>
  <c r="N18" i="151"/>
  <c r="O18" i="151"/>
  <c r="P18" i="151"/>
  <c r="Q18" i="151"/>
  <c r="R18" i="151"/>
  <c r="S18" i="151"/>
  <c r="T18" i="151"/>
  <c r="U18" i="151"/>
  <c r="V18" i="151"/>
  <c r="W18" i="151"/>
  <c r="X18" i="151"/>
  <c r="Y18" i="151"/>
  <c r="Z18" i="151"/>
  <c r="AA18" i="151"/>
  <c r="AB18" i="151"/>
  <c r="AC18" i="151"/>
  <c r="AD18" i="151"/>
  <c r="AE18" i="151"/>
  <c r="AF18" i="151"/>
  <c r="C19" i="151"/>
  <c r="D19" i="151"/>
  <c r="E19" i="151"/>
  <c r="F19" i="151"/>
  <c r="G19" i="151"/>
  <c r="H19" i="151"/>
  <c r="I19" i="151"/>
  <c r="J19" i="151"/>
  <c r="K19" i="151"/>
  <c r="L19" i="151"/>
  <c r="M19" i="151"/>
  <c r="N19" i="151"/>
  <c r="O19" i="151"/>
  <c r="P19" i="151"/>
  <c r="Q19" i="151"/>
  <c r="R19" i="151"/>
  <c r="S19" i="151"/>
  <c r="T19" i="151"/>
  <c r="U19" i="151"/>
  <c r="V19" i="151"/>
  <c r="W19" i="151"/>
  <c r="X19" i="151"/>
  <c r="Y19" i="151"/>
  <c r="Z19" i="151"/>
  <c r="AA19" i="151"/>
  <c r="AB19" i="151"/>
  <c r="AC19" i="151"/>
  <c r="AD19" i="151"/>
  <c r="AE19" i="151"/>
  <c r="AF19" i="151"/>
  <c r="C20" i="151"/>
  <c r="D20" i="151"/>
  <c r="E20" i="151"/>
  <c r="F20" i="151"/>
  <c r="G20" i="151"/>
  <c r="H20" i="151"/>
  <c r="I20" i="151"/>
  <c r="J20" i="151"/>
  <c r="K20" i="151"/>
  <c r="L20" i="151"/>
  <c r="M20" i="151"/>
  <c r="N20" i="151"/>
  <c r="O20" i="151"/>
  <c r="P20" i="151"/>
  <c r="Q20" i="151"/>
  <c r="R20" i="151"/>
  <c r="S20" i="151"/>
  <c r="T20" i="151"/>
  <c r="U20" i="151"/>
  <c r="V20" i="151"/>
  <c r="W20" i="151"/>
  <c r="X20" i="151"/>
  <c r="Y20" i="151"/>
  <c r="Z20" i="151"/>
  <c r="AA20" i="151"/>
  <c r="AB20" i="151"/>
  <c r="AC20" i="151"/>
  <c r="AD20" i="151"/>
  <c r="AE20" i="151"/>
  <c r="AF20" i="151"/>
  <c r="C21" i="151"/>
  <c r="D21" i="151"/>
  <c r="E21" i="151"/>
  <c r="F21" i="151"/>
  <c r="G21" i="151"/>
  <c r="H21" i="151"/>
  <c r="I21" i="151"/>
  <c r="J21" i="151"/>
  <c r="K21" i="151"/>
  <c r="L21" i="151"/>
  <c r="M21" i="151"/>
  <c r="N21" i="151"/>
  <c r="O21" i="151"/>
  <c r="P21" i="151"/>
  <c r="Q21" i="151"/>
  <c r="R21" i="151"/>
  <c r="S21" i="151"/>
  <c r="T21" i="151"/>
  <c r="U21" i="151"/>
  <c r="V21" i="151"/>
  <c r="W21" i="151"/>
  <c r="X21" i="151"/>
  <c r="Y21" i="151"/>
  <c r="Z21" i="151"/>
  <c r="AA21" i="151"/>
  <c r="AB21" i="151"/>
  <c r="AC21" i="151"/>
  <c r="AD21" i="151"/>
  <c r="AE21" i="151"/>
  <c r="AF21" i="151"/>
  <c r="C22" i="151"/>
  <c r="D22" i="151"/>
  <c r="E22" i="151"/>
  <c r="F22" i="151"/>
  <c r="G22" i="151"/>
  <c r="H22" i="151"/>
  <c r="I22" i="151"/>
  <c r="J22" i="151"/>
  <c r="K22" i="151"/>
  <c r="L22" i="151"/>
  <c r="M22" i="151"/>
  <c r="N22" i="151"/>
  <c r="O22" i="151"/>
  <c r="P22" i="151"/>
  <c r="Q22" i="151"/>
  <c r="R22" i="151"/>
  <c r="S22" i="151"/>
  <c r="T22" i="151"/>
  <c r="U22" i="151"/>
  <c r="V22" i="151"/>
  <c r="W22" i="151"/>
  <c r="X22" i="151"/>
  <c r="Y22" i="151"/>
  <c r="Z22" i="151"/>
  <c r="AA22" i="151"/>
  <c r="AB22" i="151"/>
  <c r="AC22" i="151"/>
  <c r="AD22" i="151"/>
  <c r="AE22" i="151"/>
  <c r="AF22" i="151"/>
  <c r="C23" i="151"/>
  <c r="D23" i="151"/>
  <c r="E23" i="151"/>
  <c r="F23" i="151"/>
  <c r="G23" i="151"/>
  <c r="H23" i="151"/>
  <c r="I23" i="151"/>
  <c r="J23" i="151"/>
  <c r="K23" i="151"/>
  <c r="L23" i="151"/>
  <c r="M23" i="151"/>
  <c r="N23" i="151"/>
  <c r="O23" i="151"/>
  <c r="P23" i="151"/>
  <c r="Q23" i="151"/>
  <c r="R23" i="151"/>
  <c r="S23" i="151"/>
  <c r="T23" i="151"/>
  <c r="U23" i="151"/>
  <c r="V23" i="151"/>
  <c r="W23" i="151"/>
  <c r="X23" i="151"/>
  <c r="Y23" i="151"/>
  <c r="Z23" i="151"/>
  <c r="AA23" i="151"/>
  <c r="AB23" i="151"/>
  <c r="AC23" i="151"/>
  <c r="AD23" i="151"/>
  <c r="AE23" i="151"/>
  <c r="AF23" i="151"/>
  <c r="C24" i="151"/>
  <c r="D24" i="151"/>
  <c r="E24" i="151"/>
  <c r="F24" i="151"/>
  <c r="G24" i="151"/>
  <c r="H24" i="151"/>
  <c r="I24" i="151"/>
  <c r="J24" i="151"/>
  <c r="K24" i="151"/>
  <c r="L24" i="151"/>
  <c r="M24" i="151"/>
  <c r="N24" i="151"/>
  <c r="O24" i="151"/>
  <c r="P24" i="151"/>
  <c r="Q24" i="151"/>
  <c r="R24" i="151"/>
  <c r="S24" i="151"/>
  <c r="T24" i="151"/>
  <c r="U24" i="151"/>
  <c r="V24" i="151"/>
  <c r="W24" i="151"/>
  <c r="X24" i="151"/>
  <c r="Y24" i="151"/>
  <c r="Z24" i="151"/>
  <c r="AA24" i="151"/>
  <c r="AB24" i="151"/>
  <c r="AC24" i="151"/>
  <c r="AD24" i="151"/>
  <c r="AE24" i="151"/>
  <c r="AF24" i="151"/>
  <c r="C25" i="151"/>
  <c r="D25" i="151"/>
  <c r="E25" i="151"/>
  <c r="F25" i="151"/>
  <c r="G25" i="151"/>
  <c r="H25" i="151"/>
  <c r="I25" i="151"/>
  <c r="J25" i="151"/>
  <c r="K25" i="151"/>
  <c r="L25" i="151"/>
  <c r="M25" i="151"/>
  <c r="N25" i="151"/>
  <c r="O25" i="151"/>
  <c r="P25" i="151"/>
  <c r="Q25" i="151"/>
  <c r="R25" i="151"/>
  <c r="S25" i="151"/>
  <c r="T25" i="151"/>
  <c r="U25" i="151"/>
  <c r="V25" i="151"/>
  <c r="W25" i="151"/>
  <c r="X25" i="151"/>
  <c r="Y25" i="151"/>
  <c r="Z25" i="151"/>
  <c r="AA25" i="151"/>
  <c r="AB25" i="151"/>
  <c r="AC25" i="151"/>
  <c r="AD25" i="151"/>
  <c r="AE25" i="151"/>
  <c r="AF25" i="151"/>
  <c r="C26" i="151"/>
  <c r="D26" i="151"/>
  <c r="E26" i="151"/>
  <c r="F26" i="151"/>
  <c r="G26" i="151"/>
  <c r="H26" i="151"/>
  <c r="I26" i="151"/>
  <c r="J26" i="151"/>
  <c r="K26" i="151"/>
  <c r="L26" i="151"/>
  <c r="M26" i="151"/>
  <c r="N26" i="151"/>
  <c r="O26" i="151"/>
  <c r="P26" i="151"/>
  <c r="Q26" i="151"/>
  <c r="R26" i="151"/>
  <c r="S26" i="151"/>
  <c r="T26" i="151"/>
  <c r="U26" i="151"/>
  <c r="V26" i="151"/>
  <c r="W26" i="151"/>
  <c r="X26" i="151"/>
  <c r="Y26" i="151"/>
  <c r="Z26" i="151"/>
  <c r="AA26" i="151"/>
  <c r="AB26" i="151"/>
  <c r="AC26" i="151"/>
  <c r="AD26" i="151"/>
  <c r="AE26" i="151"/>
  <c r="AF26" i="151"/>
  <c r="C27" i="151"/>
  <c r="D27" i="151"/>
  <c r="E27" i="151"/>
  <c r="F27" i="151"/>
  <c r="G27" i="151"/>
  <c r="H27" i="151"/>
  <c r="I27" i="151"/>
  <c r="J27" i="151"/>
  <c r="K27" i="151"/>
  <c r="L27" i="151"/>
  <c r="M27" i="151"/>
  <c r="N27" i="151"/>
  <c r="O27" i="151"/>
  <c r="P27" i="151"/>
  <c r="Q27" i="151"/>
  <c r="R27" i="151"/>
  <c r="S27" i="151"/>
  <c r="T27" i="151"/>
  <c r="U27" i="151"/>
  <c r="V27" i="151"/>
  <c r="W27" i="151"/>
  <c r="X27" i="151"/>
  <c r="Y27" i="151"/>
  <c r="Z27" i="151"/>
  <c r="AA27" i="151"/>
  <c r="AB27" i="151"/>
  <c r="AC27" i="151"/>
  <c r="AD27" i="151"/>
  <c r="AE27" i="151"/>
  <c r="AF27" i="151"/>
  <c r="C28" i="151"/>
  <c r="D28" i="151"/>
  <c r="E28" i="151"/>
  <c r="F28" i="151"/>
  <c r="G28" i="151"/>
  <c r="H28" i="151"/>
  <c r="I28" i="151"/>
  <c r="J28" i="151"/>
  <c r="K28" i="151"/>
  <c r="L28" i="151"/>
  <c r="M28" i="151"/>
  <c r="N28" i="151"/>
  <c r="O28" i="151"/>
  <c r="P28" i="151"/>
  <c r="Q28" i="151"/>
  <c r="R28" i="151"/>
  <c r="S28" i="151"/>
  <c r="T28" i="151"/>
  <c r="U28" i="151"/>
  <c r="V28" i="151"/>
  <c r="W28" i="151"/>
  <c r="X28" i="151"/>
  <c r="Y28" i="151"/>
  <c r="Z28" i="151"/>
  <c r="AA28" i="151"/>
  <c r="AB28" i="151"/>
  <c r="AC28" i="151"/>
  <c r="AD28" i="151"/>
  <c r="AE28" i="151"/>
  <c r="AF28" i="151"/>
  <c r="C29" i="151"/>
  <c r="D29" i="151"/>
  <c r="E29" i="151"/>
  <c r="F29" i="151"/>
  <c r="G29" i="151"/>
  <c r="H29" i="151"/>
  <c r="I29" i="151"/>
  <c r="J29" i="151"/>
  <c r="K29" i="151"/>
  <c r="L29" i="151"/>
  <c r="M29" i="151"/>
  <c r="N29" i="151"/>
  <c r="O29" i="151"/>
  <c r="P29" i="151"/>
  <c r="Q29" i="151"/>
  <c r="R29" i="151"/>
  <c r="S29" i="151"/>
  <c r="T29" i="151"/>
  <c r="U29" i="151"/>
  <c r="V29" i="151"/>
  <c r="W29" i="151"/>
  <c r="X29" i="151"/>
  <c r="Y29" i="151"/>
  <c r="Z29" i="151"/>
  <c r="AA29" i="151"/>
  <c r="AB29" i="151"/>
  <c r="AC29" i="151"/>
  <c r="AD29" i="151"/>
  <c r="AE29" i="151"/>
  <c r="AF29" i="151"/>
  <c r="C30" i="151"/>
  <c r="D30" i="151"/>
  <c r="E30" i="151"/>
  <c r="F30" i="151"/>
  <c r="G30" i="151"/>
  <c r="H30" i="151"/>
  <c r="I30" i="151"/>
  <c r="J30" i="151"/>
  <c r="K30" i="151"/>
  <c r="L30" i="151"/>
  <c r="M30" i="151"/>
  <c r="N30" i="151"/>
  <c r="O30" i="151"/>
  <c r="P30" i="151"/>
  <c r="Q30" i="151"/>
  <c r="R30" i="151"/>
  <c r="S30" i="151"/>
  <c r="T30" i="151"/>
  <c r="U30" i="151"/>
  <c r="V30" i="151"/>
  <c r="W30" i="151"/>
  <c r="X30" i="151"/>
  <c r="Y30" i="151"/>
  <c r="Z30" i="151"/>
  <c r="AA30" i="151"/>
  <c r="AB30" i="151"/>
  <c r="AC30" i="151"/>
  <c r="AD30" i="151"/>
  <c r="AE30" i="151"/>
  <c r="AF30" i="151"/>
  <c r="C31" i="151"/>
  <c r="D31" i="151"/>
  <c r="E31" i="151"/>
  <c r="F31" i="151"/>
  <c r="G31" i="151"/>
  <c r="H31" i="151"/>
  <c r="I31" i="151"/>
  <c r="J31" i="151"/>
  <c r="K31" i="151"/>
  <c r="L31" i="151"/>
  <c r="M31" i="151"/>
  <c r="N31" i="151"/>
  <c r="O31" i="151"/>
  <c r="P31" i="151"/>
  <c r="Q31" i="151"/>
  <c r="R31" i="151"/>
  <c r="S31" i="151"/>
  <c r="T31" i="151"/>
  <c r="U31" i="151"/>
  <c r="V31" i="151"/>
  <c r="W31" i="151"/>
  <c r="X31" i="151"/>
  <c r="Y31" i="151"/>
  <c r="Z31" i="151"/>
  <c r="AA31" i="151"/>
  <c r="AB31" i="151"/>
  <c r="AC31" i="151"/>
  <c r="AD31" i="151"/>
  <c r="AE31" i="151"/>
  <c r="AF31" i="151"/>
  <c r="C32" i="151"/>
  <c r="D32" i="151"/>
  <c r="E32" i="151"/>
  <c r="F32" i="151"/>
  <c r="G32" i="151"/>
  <c r="H32" i="151"/>
  <c r="I32" i="151"/>
  <c r="J32" i="151"/>
  <c r="K32" i="151"/>
  <c r="L32" i="151"/>
  <c r="M32" i="151"/>
  <c r="N32" i="151"/>
  <c r="O32" i="151"/>
  <c r="P32" i="151"/>
  <c r="Q32" i="151"/>
  <c r="R32" i="151"/>
  <c r="S32" i="151"/>
  <c r="T32" i="151"/>
  <c r="U32" i="151"/>
  <c r="V32" i="151"/>
  <c r="W32" i="151"/>
  <c r="X32" i="151"/>
  <c r="Y32" i="151"/>
  <c r="Z32" i="151"/>
  <c r="AA32" i="151"/>
  <c r="AB32" i="151"/>
  <c r="AC32" i="151"/>
  <c r="AD32" i="151"/>
  <c r="AE32" i="151"/>
  <c r="AF32" i="151"/>
  <c r="C33" i="151"/>
  <c r="D33" i="151"/>
  <c r="E33" i="151"/>
  <c r="F33" i="151"/>
  <c r="G33" i="151"/>
  <c r="H33" i="151"/>
  <c r="I33" i="151"/>
  <c r="J33" i="151"/>
  <c r="K33" i="151"/>
  <c r="L33" i="151"/>
  <c r="M33" i="151"/>
  <c r="N33" i="151"/>
  <c r="O33" i="151"/>
  <c r="P33" i="151"/>
  <c r="Q33" i="151"/>
  <c r="R33" i="151"/>
  <c r="S33" i="151"/>
  <c r="T33" i="151"/>
  <c r="U33" i="151"/>
  <c r="V33" i="151"/>
  <c r="W33" i="151"/>
  <c r="X33" i="151"/>
  <c r="Y33" i="151"/>
  <c r="Z33" i="151"/>
  <c r="AA33" i="151"/>
  <c r="AB33" i="151"/>
  <c r="AC33" i="151"/>
  <c r="AD33" i="151"/>
  <c r="AE33" i="151"/>
  <c r="AF33" i="151"/>
  <c r="C34" i="151"/>
  <c r="D34" i="151"/>
  <c r="E34" i="151"/>
  <c r="F34" i="151"/>
  <c r="G34" i="151"/>
  <c r="H34" i="151"/>
  <c r="I34" i="151"/>
  <c r="J34" i="151"/>
  <c r="K34" i="151"/>
  <c r="L34" i="151"/>
  <c r="M34" i="151"/>
  <c r="N34" i="151"/>
  <c r="O34" i="151"/>
  <c r="P34" i="151"/>
  <c r="Q34" i="151"/>
  <c r="R34" i="151"/>
  <c r="S34" i="151"/>
  <c r="T34" i="151"/>
  <c r="U34" i="151"/>
  <c r="V34" i="151"/>
  <c r="W34" i="151"/>
  <c r="X34" i="151"/>
  <c r="Y34" i="151"/>
  <c r="Z34" i="151"/>
  <c r="AA34" i="151"/>
  <c r="AB34" i="151"/>
  <c r="AC34" i="151"/>
  <c r="AD34" i="151"/>
  <c r="AE34" i="151"/>
  <c r="AF34" i="151"/>
  <c r="C35" i="151"/>
  <c r="D35" i="151"/>
  <c r="E35" i="151"/>
  <c r="F35" i="151"/>
  <c r="G35" i="151"/>
  <c r="H35" i="151"/>
  <c r="I35" i="151"/>
  <c r="J35" i="151"/>
  <c r="K35" i="151"/>
  <c r="L35" i="151"/>
  <c r="M35" i="151"/>
  <c r="N35" i="151"/>
  <c r="O35" i="151"/>
  <c r="P35" i="151"/>
  <c r="Q35" i="151"/>
  <c r="R35" i="151"/>
  <c r="S35" i="151"/>
  <c r="T35" i="151"/>
  <c r="U35" i="151"/>
  <c r="V35" i="151"/>
  <c r="W35" i="151"/>
  <c r="X35" i="151"/>
  <c r="Y35" i="151"/>
  <c r="Z35" i="151"/>
  <c r="AA35" i="151"/>
  <c r="AB35" i="151"/>
  <c r="AC35" i="151"/>
  <c r="AD35" i="151"/>
  <c r="AE35" i="151"/>
  <c r="AF35" i="151"/>
  <c r="D16" i="151"/>
  <c r="E16" i="151"/>
  <c r="F16" i="151"/>
  <c r="G16" i="151"/>
  <c r="H16" i="151"/>
  <c r="I16" i="151"/>
  <c r="J16" i="151"/>
  <c r="K16" i="151"/>
  <c r="L16" i="151"/>
  <c r="M16" i="151"/>
  <c r="N16" i="151"/>
  <c r="O16" i="151"/>
  <c r="P16" i="151"/>
  <c r="Q16" i="151"/>
  <c r="R16" i="151"/>
  <c r="S16" i="151"/>
  <c r="T16" i="151"/>
  <c r="U16" i="151"/>
  <c r="V16" i="151"/>
  <c r="W16" i="151"/>
  <c r="X16" i="151"/>
  <c r="Y16" i="151"/>
  <c r="Z16" i="151"/>
  <c r="AA16" i="151"/>
  <c r="AB16" i="151"/>
  <c r="AC16" i="151"/>
  <c r="AD16" i="151"/>
  <c r="AE16" i="151"/>
  <c r="AF16" i="151"/>
  <c r="C16" i="151"/>
  <c r="AF106" i="151"/>
  <c r="AE106" i="151"/>
  <c r="AD106" i="151"/>
  <c r="AC106" i="151"/>
  <c r="AB106" i="151"/>
  <c r="AA106" i="151"/>
  <c r="Z106" i="151"/>
  <c r="Y106" i="151"/>
  <c r="X106" i="151"/>
  <c r="W106" i="151"/>
  <c r="V106" i="151"/>
  <c r="U106" i="151"/>
  <c r="T106" i="151"/>
  <c r="S106" i="151"/>
  <c r="R106" i="151"/>
  <c r="Q106" i="151"/>
  <c r="P106" i="151"/>
  <c r="O106" i="151"/>
  <c r="N106" i="151"/>
  <c r="M106" i="151"/>
  <c r="L106" i="151"/>
  <c r="K106" i="151"/>
  <c r="J106" i="151"/>
  <c r="I106" i="151"/>
  <c r="H106" i="151"/>
  <c r="G106" i="151"/>
  <c r="F106" i="151"/>
  <c r="E106" i="151"/>
  <c r="D106" i="151"/>
  <c r="C106" i="151"/>
  <c r="AF82" i="151"/>
  <c r="AE82" i="151"/>
  <c r="AD82" i="151"/>
  <c r="AC82" i="151"/>
  <c r="AB82" i="151"/>
  <c r="AA82" i="151"/>
  <c r="Z82" i="151"/>
  <c r="Y82" i="151"/>
  <c r="X82" i="151"/>
  <c r="W82" i="151"/>
  <c r="V82" i="151"/>
  <c r="U82" i="151"/>
  <c r="T82" i="151"/>
  <c r="S82" i="151"/>
  <c r="R82" i="151"/>
  <c r="Q82" i="151"/>
  <c r="P82" i="151"/>
  <c r="O82" i="151"/>
  <c r="N82" i="151"/>
  <c r="M82" i="151"/>
  <c r="L82" i="151"/>
  <c r="K82" i="151"/>
  <c r="J82" i="151"/>
  <c r="I82" i="151"/>
  <c r="H82" i="151"/>
  <c r="G82" i="151"/>
  <c r="F82" i="151"/>
  <c r="E82" i="151"/>
  <c r="D82" i="151"/>
  <c r="C82" i="151"/>
  <c r="BU42" i="150" l="1"/>
  <c r="BV42" i="150"/>
  <c r="BW42" i="150"/>
  <c r="BX42" i="150"/>
  <c r="BU43" i="150"/>
  <c r="BY43" i="150" s="1"/>
  <c r="BV43" i="150"/>
  <c r="BW43" i="150"/>
  <c r="BX43" i="150"/>
  <c r="BU44" i="150"/>
  <c r="BV44" i="150"/>
  <c r="BY44" i="150" s="1"/>
  <c r="BW44" i="150"/>
  <c r="BX44" i="150"/>
  <c r="CK33" i="150"/>
  <c r="D1" i="150"/>
  <c r="E1" i="150" s="1"/>
  <c r="F1" i="150" s="1"/>
  <c r="G1" i="150" s="1"/>
  <c r="H1" i="150" s="1"/>
  <c r="I1" i="150" s="1"/>
  <c r="J1" i="150" s="1"/>
  <c r="K1" i="150" s="1"/>
  <c r="L1" i="150" s="1"/>
  <c r="M1" i="150" s="1"/>
  <c r="N1" i="150" s="1"/>
  <c r="O1" i="150" s="1"/>
  <c r="P1" i="150" s="1"/>
  <c r="Q1" i="150" s="1"/>
  <c r="R1" i="150" s="1"/>
  <c r="S1" i="150" s="1"/>
  <c r="T1" i="150" s="1"/>
  <c r="BY42" i="150" l="1"/>
  <c r="AH153" i="150" l="1"/>
  <c r="AG153" i="150"/>
  <c r="AF153" i="150"/>
  <c r="AE153" i="150"/>
  <c r="AD153" i="150"/>
  <c r="AC153" i="150"/>
  <c r="AB153" i="150"/>
  <c r="AA153" i="150"/>
  <c r="Z153" i="150"/>
  <c r="Y153" i="150"/>
  <c r="X153" i="150"/>
  <c r="W153" i="150"/>
  <c r="V153" i="150"/>
  <c r="U153" i="150"/>
  <c r="T153" i="150"/>
  <c r="S153" i="150"/>
  <c r="R153" i="150"/>
  <c r="Q153" i="150"/>
  <c r="P153" i="150"/>
  <c r="O153" i="150"/>
  <c r="N153" i="150"/>
  <c r="M153" i="150"/>
  <c r="L153" i="150"/>
  <c r="K153" i="150"/>
  <c r="J153" i="150"/>
  <c r="I153" i="150"/>
  <c r="H153" i="150"/>
  <c r="G153" i="150"/>
  <c r="F153" i="150"/>
  <c r="E153" i="150"/>
  <c r="D153" i="150"/>
  <c r="AH152" i="150"/>
  <c r="AG152" i="150"/>
  <c r="AF152" i="150"/>
  <c r="AE152" i="150"/>
  <c r="AD152" i="150"/>
  <c r="AC152" i="150"/>
  <c r="AB152" i="150"/>
  <c r="AA152" i="150"/>
  <c r="Z152" i="150"/>
  <c r="Y152" i="150"/>
  <c r="X152" i="150"/>
  <c r="W152" i="150"/>
  <c r="V152" i="150"/>
  <c r="U152" i="150"/>
  <c r="T152" i="150"/>
  <c r="S152" i="150"/>
  <c r="R152" i="150"/>
  <c r="Q152" i="150"/>
  <c r="P152" i="150"/>
  <c r="O152" i="150"/>
  <c r="N152" i="150"/>
  <c r="M152" i="150"/>
  <c r="L152" i="150"/>
  <c r="K152" i="150"/>
  <c r="J152" i="150"/>
  <c r="I152" i="150"/>
  <c r="H152" i="150"/>
  <c r="G152" i="150"/>
  <c r="F152" i="150"/>
  <c r="E152" i="150"/>
  <c r="D152" i="150"/>
  <c r="AH151" i="150"/>
  <c r="AG151" i="150"/>
  <c r="AF151" i="150"/>
  <c r="AE151" i="150"/>
  <c r="AD151" i="150"/>
  <c r="AC151" i="150"/>
  <c r="AB151" i="150"/>
  <c r="AA151" i="150"/>
  <c r="Z151" i="150"/>
  <c r="Y151" i="150"/>
  <c r="X151" i="150"/>
  <c r="W151" i="150"/>
  <c r="V151" i="150"/>
  <c r="U151" i="150"/>
  <c r="T151" i="150"/>
  <c r="S151" i="150"/>
  <c r="R151" i="150"/>
  <c r="Q151" i="150"/>
  <c r="P151" i="150"/>
  <c r="O151" i="150"/>
  <c r="N151" i="150"/>
  <c r="M151" i="150"/>
  <c r="L151" i="150"/>
  <c r="K151" i="150"/>
  <c r="J151" i="150"/>
  <c r="I151" i="150"/>
  <c r="H151" i="150"/>
  <c r="G151" i="150"/>
  <c r="F151" i="150"/>
  <c r="E151" i="150"/>
  <c r="D151" i="150"/>
  <c r="AH150" i="150"/>
  <c r="AG150" i="150"/>
  <c r="AF150" i="150"/>
  <c r="AE150" i="150"/>
  <c r="AD150" i="150"/>
  <c r="AC150" i="150"/>
  <c r="AB150" i="150"/>
  <c r="AA150" i="150"/>
  <c r="Z150" i="150"/>
  <c r="Y150" i="150"/>
  <c r="X150" i="150"/>
  <c r="W150" i="150"/>
  <c r="V150" i="150"/>
  <c r="U150" i="150"/>
  <c r="T150" i="150"/>
  <c r="S150" i="150"/>
  <c r="R150" i="150"/>
  <c r="Q150" i="150"/>
  <c r="P150" i="150"/>
  <c r="O150" i="150"/>
  <c r="N150" i="150"/>
  <c r="M150" i="150"/>
  <c r="L150" i="150"/>
  <c r="K150" i="150"/>
  <c r="J150" i="150"/>
  <c r="I150" i="150"/>
  <c r="H150" i="150"/>
  <c r="G150" i="150"/>
  <c r="F150" i="150"/>
  <c r="E150" i="150"/>
  <c r="D150" i="150"/>
  <c r="AH149" i="150"/>
  <c r="AG149" i="150"/>
  <c r="AF149" i="150"/>
  <c r="AE149" i="150"/>
  <c r="AD149" i="150"/>
  <c r="AC149" i="150"/>
  <c r="AB149" i="150"/>
  <c r="AA149" i="150"/>
  <c r="Z149" i="150"/>
  <c r="Y149" i="150"/>
  <c r="X149" i="150"/>
  <c r="W149" i="150"/>
  <c r="V149" i="150"/>
  <c r="U149" i="150"/>
  <c r="T149" i="150"/>
  <c r="S149" i="150"/>
  <c r="R149" i="150"/>
  <c r="Q149" i="150"/>
  <c r="P149" i="150"/>
  <c r="O149" i="150"/>
  <c r="N149" i="150"/>
  <c r="M149" i="150"/>
  <c r="L149" i="150"/>
  <c r="K149" i="150"/>
  <c r="J149" i="150"/>
  <c r="I149" i="150"/>
  <c r="H149" i="150"/>
  <c r="G149" i="150"/>
  <c r="F149" i="150"/>
  <c r="E149" i="150"/>
  <c r="D149" i="150"/>
  <c r="AH148" i="150"/>
  <c r="AG148" i="150"/>
  <c r="AF148" i="150"/>
  <c r="AE148" i="150"/>
  <c r="AD148" i="150"/>
  <c r="AC148" i="150"/>
  <c r="AB148" i="150"/>
  <c r="AA148" i="150"/>
  <c r="Z148" i="150"/>
  <c r="Y148" i="150"/>
  <c r="X148" i="150"/>
  <c r="W148" i="150"/>
  <c r="V148" i="150"/>
  <c r="U148" i="150"/>
  <c r="T148" i="150"/>
  <c r="S148" i="150"/>
  <c r="R148" i="150"/>
  <c r="Q148" i="150"/>
  <c r="P148" i="150"/>
  <c r="O148" i="150"/>
  <c r="N148" i="150"/>
  <c r="M148" i="150"/>
  <c r="L148" i="150"/>
  <c r="K148" i="150"/>
  <c r="J148" i="150"/>
  <c r="I148" i="150"/>
  <c r="H148" i="150"/>
  <c r="G148" i="150"/>
  <c r="F148" i="150"/>
  <c r="E148" i="150"/>
  <c r="D148" i="150"/>
  <c r="AH147" i="150"/>
  <c r="AG147" i="150"/>
  <c r="AF147" i="150"/>
  <c r="AE147" i="150"/>
  <c r="AD147" i="150"/>
  <c r="AC147" i="150"/>
  <c r="AB147" i="150"/>
  <c r="AA147" i="150"/>
  <c r="Z147" i="150"/>
  <c r="Y147" i="150"/>
  <c r="X147" i="150"/>
  <c r="W147" i="150"/>
  <c r="V147" i="150"/>
  <c r="U147" i="150"/>
  <c r="T147" i="150"/>
  <c r="S147" i="150"/>
  <c r="R147" i="150"/>
  <c r="Q147" i="150"/>
  <c r="P147" i="150"/>
  <c r="O147" i="150"/>
  <c r="N147" i="150"/>
  <c r="M147" i="150"/>
  <c r="L147" i="150"/>
  <c r="K147" i="150"/>
  <c r="J147" i="150"/>
  <c r="I147" i="150"/>
  <c r="H147" i="150"/>
  <c r="G147" i="150"/>
  <c r="F147" i="150"/>
  <c r="E147" i="150"/>
  <c r="D147" i="150"/>
  <c r="AH146" i="150"/>
  <c r="AG146" i="150"/>
  <c r="AF146" i="150"/>
  <c r="AE146" i="150"/>
  <c r="AD146" i="150"/>
  <c r="AC146" i="150"/>
  <c r="AB146" i="150"/>
  <c r="AA146" i="150"/>
  <c r="Z146" i="150"/>
  <c r="Y146" i="150"/>
  <c r="X146" i="150"/>
  <c r="W146" i="150"/>
  <c r="V146" i="150"/>
  <c r="U146" i="150"/>
  <c r="T146" i="150"/>
  <c r="S146" i="150"/>
  <c r="R146" i="150"/>
  <c r="Q146" i="150"/>
  <c r="P146" i="150"/>
  <c r="O146" i="150"/>
  <c r="N146" i="150"/>
  <c r="M146" i="150"/>
  <c r="L146" i="150"/>
  <c r="K146" i="150"/>
  <c r="J146" i="150"/>
  <c r="I146" i="150"/>
  <c r="H146" i="150"/>
  <c r="G146" i="150"/>
  <c r="F146" i="150"/>
  <c r="E146" i="150"/>
  <c r="D146" i="150"/>
  <c r="AH144" i="150"/>
  <c r="AG144" i="150"/>
  <c r="AF144" i="150"/>
  <c r="AE144" i="150"/>
  <c r="AD144" i="150"/>
  <c r="AC144" i="150"/>
  <c r="AB144" i="150"/>
  <c r="AA144" i="150"/>
  <c r="Z144" i="150"/>
  <c r="Y144" i="150"/>
  <c r="X144" i="150"/>
  <c r="W144" i="150"/>
  <c r="V144" i="150"/>
  <c r="U144" i="150"/>
  <c r="T144" i="150"/>
  <c r="S144" i="150"/>
  <c r="R144" i="150"/>
  <c r="Q144" i="150"/>
  <c r="P144" i="150"/>
  <c r="O144" i="150"/>
  <c r="N144" i="150"/>
  <c r="M144" i="150"/>
  <c r="L144" i="150"/>
  <c r="K144" i="150"/>
  <c r="J144" i="150"/>
  <c r="I144" i="150"/>
  <c r="H144" i="150"/>
  <c r="G144" i="150"/>
  <c r="F144" i="150"/>
  <c r="E144" i="150"/>
  <c r="D144" i="150"/>
  <c r="AH143" i="150"/>
  <c r="AG143" i="150"/>
  <c r="AF143" i="150"/>
  <c r="AE143" i="150"/>
  <c r="AD143" i="150"/>
  <c r="AC143" i="150"/>
  <c r="AB143" i="150"/>
  <c r="AA143" i="150"/>
  <c r="Z143" i="150"/>
  <c r="Y143" i="150"/>
  <c r="X143" i="150"/>
  <c r="W143" i="150"/>
  <c r="V143" i="150"/>
  <c r="U143" i="150"/>
  <c r="T143" i="150"/>
  <c r="S143" i="150"/>
  <c r="R143" i="150"/>
  <c r="Q143" i="150"/>
  <c r="P143" i="150"/>
  <c r="O143" i="150"/>
  <c r="N143" i="150"/>
  <c r="M143" i="150"/>
  <c r="L143" i="150"/>
  <c r="K143" i="150"/>
  <c r="J143" i="150"/>
  <c r="I143" i="150"/>
  <c r="H143" i="150"/>
  <c r="G143" i="150"/>
  <c r="F143" i="150"/>
  <c r="E143" i="150"/>
  <c r="D143" i="150"/>
  <c r="AH142" i="150"/>
  <c r="AH145" i="150" s="1"/>
  <c r="AG142" i="150"/>
  <c r="AF142" i="150"/>
  <c r="AE142" i="150"/>
  <c r="AD142" i="150"/>
  <c r="AC142" i="150"/>
  <c r="AB142" i="150"/>
  <c r="AA142" i="150"/>
  <c r="Z142" i="150"/>
  <c r="Y142" i="150"/>
  <c r="X142" i="150"/>
  <c r="W142" i="150"/>
  <c r="V142" i="150"/>
  <c r="U142" i="150"/>
  <c r="T142" i="150"/>
  <c r="S142" i="150"/>
  <c r="R142" i="150"/>
  <c r="Q142" i="150"/>
  <c r="P142" i="150"/>
  <c r="O142" i="150"/>
  <c r="N142" i="150"/>
  <c r="M142" i="150"/>
  <c r="L142" i="150"/>
  <c r="K142" i="150"/>
  <c r="J142" i="150"/>
  <c r="I142" i="150"/>
  <c r="H142" i="150"/>
  <c r="G142" i="150"/>
  <c r="F142" i="150"/>
  <c r="E142" i="150"/>
  <c r="D142" i="150"/>
  <c r="E141" i="150"/>
  <c r="F141" i="150" s="1"/>
  <c r="G141" i="150" s="1"/>
  <c r="H141" i="150" s="1"/>
  <c r="I141" i="150" s="1"/>
  <c r="J141" i="150" s="1"/>
  <c r="K141" i="150" s="1"/>
  <c r="L141" i="150" s="1"/>
  <c r="M141" i="150" s="1"/>
  <c r="N141" i="150" s="1"/>
  <c r="O141" i="150" s="1"/>
  <c r="P141" i="150" s="1"/>
  <c r="Q141" i="150" s="1"/>
  <c r="R141" i="150" s="1"/>
  <c r="S141" i="150" s="1"/>
  <c r="T141" i="150" s="1"/>
  <c r="U141" i="150" s="1"/>
  <c r="V141" i="150" s="1"/>
  <c r="W141" i="150" s="1"/>
  <c r="X141" i="150" s="1"/>
  <c r="Y141" i="150" s="1"/>
  <c r="Z141" i="150" s="1"/>
  <c r="AA141" i="150" s="1"/>
  <c r="AB141" i="150" s="1"/>
  <c r="AC141" i="150" s="1"/>
  <c r="AD141" i="150" s="1"/>
  <c r="AE141" i="150" s="1"/>
  <c r="AF141" i="150" s="1"/>
  <c r="AG141" i="150" s="1"/>
  <c r="AH141" i="150" s="1"/>
  <c r="AH140" i="150"/>
  <c r="AG140" i="150"/>
  <c r="AF140" i="150"/>
  <c r="AE140" i="150"/>
  <c r="AD140" i="150"/>
  <c r="AC140" i="150"/>
  <c r="AB140" i="150"/>
  <c r="AA140" i="150"/>
  <c r="Z140" i="150"/>
  <c r="Y140" i="150"/>
  <c r="X140" i="150"/>
  <c r="W140" i="150"/>
  <c r="V140" i="150"/>
  <c r="U140" i="150"/>
  <c r="T140" i="150"/>
  <c r="S140" i="150"/>
  <c r="R140" i="150"/>
  <c r="Q140" i="150"/>
  <c r="P140" i="150"/>
  <c r="O140" i="150"/>
  <c r="N140" i="150"/>
  <c r="M140" i="150"/>
  <c r="L140" i="150"/>
  <c r="K140" i="150"/>
  <c r="J140" i="150"/>
  <c r="I140" i="150"/>
  <c r="H140" i="150"/>
  <c r="G140" i="150"/>
  <c r="F140" i="150"/>
  <c r="E140" i="150"/>
  <c r="D140" i="150"/>
  <c r="AH139" i="150"/>
  <c r="AG139" i="150"/>
  <c r="AF139" i="150"/>
  <c r="AE139" i="150"/>
  <c r="AD139" i="150"/>
  <c r="AC139" i="150"/>
  <c r="AB139" i="150"/>
  <c r="AA139" i="150"/>
  <c r="Z139" i="150"/>
  <c r="Y139" i="150"/>
  <c r="X139" i="150"/>
  <c r="W139" i="150"/>
  <c r="V139" i="150"/>
  <c r="U139" i="150"/>
  <c r="T139" i="150"/>
  <c r="S139" i="150"/>
  <c r="R139" i="150"/>
  <c r="Q139" i="150"/>
  <c r="P139" i="150"/>
  <c r="O139" i="150"/>
  <c r="N139" i="150"/>
  <c r="M139" i="150"/>
  <c r="L139" i="150"/>
  <c r="K139" i="150"/>
  <c r="J139" i="150"/>
  <c r="I139" i="150"/>
  <c r="H139" i="150"/>
  <c r="G139" i="150"/>
  <c r="F139" i="150"/>
  <c r="E139" i="150"/>
  <c r="D139" i="150"/>
  <c r="AH138" i="150"/>
  <c r="AG138" i="150"/>
  <c r="AF138" i="150"/>
  <c r="AE138" i="150"/>
  <c r="AD138" i="150"/>
  <c r="AC138" i="150"/>
  <c r="AB138" i="150"/>
  <c r="AA138" i="150"/>
  <c r="Z138" i="150"/>
  <c r="Y138" i="150"/>
  <c r="X138" i="150"/>
  <c r="W138" i="150"/>
  <c r="V138" i="150"/>
  <c r="U138" i="150"/>
  <c r="T138" i="150"/>
  <c r="S138" i="150"/>
  <c r="R138" i="150"/>
  <c r="Q138" i="150"/>
  <c r="P138" i="150"/>
  <c r="O138" i="150"/>
  <c r="N138" i="150"/>
  <c r="M138" i="150"/>
  <c r="L138" i="150"/>
  <c r="K138" i="150"/>
  <c r="J138" i="150"/>
  <c r="I138" i="150"/>
  <c r="H138" i="150"/>
  <c r="G138" i="150"/>
  <c r="F138" i="150"/>
  <c r="E138" i="150"/>
  <c r="D138" i="150"/>
  <c r="AH137" i="150"/>
  <c r="AG137" i="150"/>
  <c r="AF137" i="150"/>
  <c r="AE137" i="150"/>
  <c r="AD137" i="150"/>
  <c r="AC137" i="150"/>
  <c r="AB137" i="150"/>
  <c r="AA137" i="150"/>
  <c r="Z137" i="150"/>
  <c r="Y137" i="150"/>
  <c r="X137" i="150"/>
  <c r="W137" i="150"/>
  <c r="V137" i="150"/>
  <c r="U137" i="150"/>
  <c r="T137" i="150"/>
  <c r="S137" i="150"/>
  <c r="R137" i="150"/>
  <c r="Q137" i="150"/>
  <c r="P137" i="150"/>
  <c r="O137" i="150"/>
  <c r="N137" i="150"/>
  <c r="M137" i="150"/>
  <c r="L137" i="150"/>
  <c r="K137" i="150"/>
  <c r="J137" i="150"/>
  <c r="I137" i="150"/>
  <c r="H137" i="150"/>
  <c r="G137" i="150"/>
  <c r="F137" i="150"/>
  <c r="E137" i="150"/>
  <c r="D137" i="150"/>
  <c r="AH136" i="150"/>
  <c r="AG136" i="150"/>
  <c r="AF136" i="150"/>
  <c r="AE136" i="150"/>
  <c r="AD136" i="150"/>
  <c r="AC136" i="150"/>
  <c r="AB136" i="150"/>
  <c r="AA136" i="150"/>
  <c r="Z136" i="150"/>
  <c r="Y136" i="150"/>
  <c r="X136" i="150"/>
  <c r="W136" i="150"/>
  <c r="V136" i="150"/>
  <c r="U136" i="150"/>
  <c r="T136" i="150"/>
  <c r="S136" i="150"/>
  <c r="R136" i="150"/>
  <c r="Q136" i="150"/>
  <c r="P136" i="150"/>
  <c r="O136" i="150"/>
  <c r="N136" i="150"/>
  <c r="M136" i="150"/>
  <c r="L136" i="150"/>
  <c r="K136" i="150"/>
  <c r="J136" i="150"/>
  <c r="I136" i="150"/>
  <c r="H136" i="150"/>
  <c r="G136" i="150"/>
  <c r="F136" i="150"/>
  <c r="E136" i="150"/>
  <c r="D136" i="150"/>
  <c r="AH135" i="150"/>
  <c r="AG135" i="150"/>
  <c r="AF135" i="150"/>
  <c r="AE135" i="150"/>
  <c r="AD135" i="150"/>
  <c r="AC135" i="150"/>
  <c r="AB135" i="150"/>
  <c r="AA135" i="150"/>
  <c r="Z135" i="150"/>
  <c r="Y135" i="150"/>
  <c r="X135" i="150"/>
  <c r="W135" i="150"/>
  <c r="V135" i="150"/>
  <c r="U135" i="150"/>
  <c r="T135" i="150"/>
  <c r="S135" i="150"/>
  <c r="R135" i="150"/>
  <c r="Q135" i="150"/>
  <c r="P135" i="150"/>
  <c r="O135" i="150"/>
  <c r="N135" i="150"/>
  <c r="M135" i="150"/>
  <c r="L135" i="150"/>
  <c r="K135" i="150"/>
  <c r="J135" i="150"/>
  <c r="I135" i="150"/>
  <c r="H135" i="150"/>
  <c r="G135" i="150"/>
  <c r="F135" i="150"/>
  <c r="E135" i="150"/>
  <c r="D135" i="150"/>
  <c r="AH134" i="150"/>
  <c r="AG134" i="150"/>
  <c r="AF134" i="150"/>
  <c r="AE134" i="150"/>
  <c r="AD134" i="150"/>
  <c r="AC134" i="150"/>
  <c r="AB134" i="150"/>
  <c r="AA134" i="150"/>
  <c r="Z134" i="150"/>
  <c r="Y134" i="150"/>
  <c r="X134" i="150"/>
  <c r="W134" i="150"/>
  <c r="V134" i="150"/>
  <c r="U134" i="150"/>
  <c r="T134" i="150"/>
  <c r="S134" i="150"/>
  <c r="R134" i="150"/>
  <c r="Q134" i="150"/>
  <c r="P134" i="150"/>
  <c r="O134" i="150"/>
  <c r="N134" i="150"/>
  <c r="M134" i="150"/>
  <c r="L134" i="150"/>
  <c r="K134" i="150"/>
  <c r="J134" i="150"/>
  <c r="I134" i="150"/>
  <c r="H134" i="150"/>
  <c r="G134" i="150"/>
  <c r="F134" i="150"/>
  <c r="E134" i="150"/>
  <c r="D134" i="150"/>
  <c r="AH133" i="150"/>
  <c r="AG133" i="150"/>
  <c r="AF133" i="150"/>
  <c r="AE133" i="150"/>
  <c r="AD133" i="150"/>
  <c r="AC133" i="150"/>
  <c r="AB133" i="150"/>
  <c r="AA133" i="150"/>
  <c r="Z133" i="150"/>
  <c r="Y133" i="150"/>
  <c r="X133" i="150"/>
  <c r="W133" i="150"/>
  <c r="V133" i="150"/>
  <c r="U133" i="150"/>
  <c r="T133" i="150"/>
  <c r="S133" i="150"/>
  <c r="R133" i="150"/>
  <c r="Q133" i="150"/>
  <c r="P133" i="150"/>
  <c r="O133" i="150"/>
  <c r="N133" i="150"/>
  <c r="M133" i="150"/>
  <c r="L133" i="150"/>
  <c r="K133" i="150"/>
  <c r="J133" i="150"/>
  <c r="I133" i="150"/>
  <c r="H133" i="150"/>
  <c r="G133" i="150"/>
  <c r="F133" i="150"/>
  <c r="E133" i="150"/>
  <c r="D133" i="150"/>
  <c r="AH131" i="150"/>
  <c r="AG131" i="150"/>
  <c r="AF131" i="150"/>
  <c r="AE131" i="150"/>
  <c r="AD131" i="150"/>
  <c r="AC131" i="150"/>
  <c r="AB131" i="150"/>
  <c r="AA131" i="150"/>
  <c r="Z131" i="150"/>
  <c r="Y131" i="150"/>
  <c r="X131" i="150"/>
  <c r="W131" i="150"/>
  <c r="V131" i="150"/>
  <c r="U131" i="150"/>
  <c r="T131" i="150"/>
  <c r="S131" i="150"/>
  <c r="R131" i="150"/>
  <c r="Q131" i="150"/>
  <c r="P131" i="150"/>
  <c r="O131" i="150"/>
  <c r="N131" i="150"/>
  <c r="M131" i="150"/>
  <c r="L131" i="150"/>
  <c r="K131" i="150"/>
  <c r="J131" i="150"/>
  <c r="I131" i="150"/>
  <c r="H131" i="150"/>
  <c r="G131" i="150"/>
  <c r="F131" i="150"/>
  <c r="E131" i="150"/>
  <c r="D131" i="150"/>
  <c r="AH130" i="150"/>
  <c r="AG130" i="150"/>
  <c r="AF130" i="150"/>
  <c r="AE130" i="150"/>
  <c r="AD130" i="150"/>
  <c r="AC130" i="150"/>
  <c r="AB130" i="150"/>
  <c r="AA130" i="150"/>
  <c r="Z130" i="150"/>
  <c r="Y130" i="150"/>
  <c r="X130" i="150"/>
  <c r="W130" i="150"/>
  <c r="V130" i="150"/>
  <c r="U130" i="150"/>
  <c r="T130" i="150"/>
  <c r="S130" i="150"/>
  <c r="R130" i="150"/>
  <c r="Q130" i="150"/>
  <c r="P130" i="150"/>
  <c r="O130" i="150"/>
  <c r="N130" i="150"/>
  <c r="M130" i="150"/>
  <c r="L130" i="150"/>
  <c r="K130" i="150"/>
  <c r="J130" i="150"/>
  <c r="I130" i="150"/>
  <c r="H130" i="150"/>
  <c r="G130" i="150"/>
  <c r="F130" i="150"/>
  <c r="E130" i="150"/>
  <c r="D130" i="150"/>
  <c r="AH129" i="150"/>
  <c r="AH132" i="150" s="1"/>
  <c r="AG129" i="150"/>
  <c r="AF129" i="150"/>
  <c r="AE129" i="150"/>
  <c r="AD129" i="150"/>
  <c r="AC129" i="150"/>
  <c r="AB129" i="150"/>
  <c r="AA129" i="150"/>
  <c r="Z129" i="150"/>
  <c r="Y129" i="150"/>
  <c r="X129" i="150"/>
  <c r="W129" i="150"/>
  <c r="V129" i="150"/>
  <c r="U129" i="150"/>
  <c r="T129" i="150"/>
  <c r="S129" i="150"/>
  <c r="R129" i="150"/>
  <c r="Q129" i="150"/>
  <c r="P129" i="150"/>
  <c r="O129" i="150"/>
  <c r="N129" i="150"/>
  <c r="M129" i="150"/>
  <c r="L129" i="150"/>
  <c r="K129" i="150"/>
  <c r="J129" i="150"/>
  <c r="I129" i="150"/>
  <c r="H129" i="150"/>
  <c r="G129" i="150"/>
  <c r="F129" i="150"/>
  <c r="E129" i="150"/>
  <c r="D129" i="150"/>
  <c r="E128" i="150"/>
  <c r="F128" i="150" s="1"/>
  <c r="G128" i="150" s="1"/>
  <c r="H128" i="150" s="1"/>
  <c r="I128" i="150" s="1"/>
  <c r="J128" i="150" s="1"/>
  <c r="K128" i="150" s="1"/>
  <c r="L128" i="150" s="1"/>
  <c r="M128" i="150" s="1"/>
  <c r="N128" i="150" s="1"/>
  <c r="O128" i="150" s="1"/>
  <c r="P128" i="150" s="1"/>
  <c r="Q128" i="150" s="1"/>
  <c r="R128" i="150" s="1"/>
  <c r="S128" i="150" s="1"/>
  <c r="T128" i="150" s="1"/>
  <c r="U128" i="150" s="1"/>
  <c r="V128" i="150" s="1"/>
  <c r="W128" i="150" s="1"/>
  <c r="X128" i="150" s="1"/>
  <c r="Y128" i="150" s="1"/>
  <c r="Z128" i="150" s="1"/>
  <c r="AA128" i="150" s="1"/>
  <c r="AB128" i="150" s="1"/>
  <c r="AC128" i="150" s="1"/>
  <c r="AD128" i="150" s="1"/>
  <c r="AE128" i="150" s="1"/>
  <c r="AF128" i="150" s="1"/>
  <c r="AG128" i="150" s="1"/>
  <c r="AH128" i="150" s="1"/>
  <c r="AH127" i="150"/>
  <c r="AG127" i="150"/>
  <c r="AF127" i="150"/>
  <c r="AE127" i="150"/>
  <c r="AD127" i="150"/>
  <c r="AC127" i="150"/>
  <c r="AB127" i="150"/>
  <c r="AA127" i="150"/>
  <c r="Z127" i="150"/>
  <c r="Y127" i="150"/>
  <c r="X127" i="150"/>
  <c r="W127" i="150"/>
  <c r="V127" i="150"/>
  <c r="U127" i="150"/>
  <c r="T127" i="150"/>
  <c r="S127" i="150"/>
  <c r="R127" i="150"/>
  <c r="Q127" i="150"/>
  <c r="P127" i="150"/>
  <c r="O127" i="150"/>
  <c r="N127" i="150"/>
  <c r="M127" i="150"/>
  <c r="L127" i="150"/>
  <c r="K127" i="150"/>
  <c r="J127" i="150"/>
  <c r="I127" i="150"/>
  <c r="H127" i="150"/>
  <c r="G127" i="150"/>
  <c r="F127" i="150"/>
  <c r="E127" i="150"/>
  <c r="D127" i="150"/>
  <c r="AH126" i="150"/>
  <c r="AG126" i="150"/>
  <c r="AF126" i="150"/>
  <c r="AE126" i="150"/>
  <c r="AD126" i="150"/>
  <c r="AC126" i="150"/>
  <c r="AB126" i="150"/>
  <c r="AA126" i="150"/>
  <c r="Z126" i="150"/>
  <c r="Y126" i="150"/>
  <c r="X126" i="150"/>
  <c r="W126" i="150"/>
  <c r="V126" i="150"/>
  <c r="U126" i="150"/>
  <c r="T126" i="150"/>
  <c r="S126" i="150"/>
  <c r="R126" i="150"/>
  <c r="Q126" i="150"/>
  <c r="P126" i="150"/>
  <c r="O126" i="150"/>
  <c r="N126" i="150"/>
  <c r="M126" i="150"/>
  <c r="L126" i="150"/>
  <c r="K126" i="150"/>
  <c r="J126" i="150"/>
  <c r="I126" i="150"/>
  <c r="H126" i="150"/>
  <c r="G126" i="150"/>
  <c r="F126" i="150"/>
  <c r="E126" i="150"/>
  <c r="D126" i="150"/>
  <c r="AH125" i="150"/>
  <c r="AG125" i="150"/>
  <c r="AF125" i="150"/>
  <c r="AE125" i="150"/>
  <c r="AD125" i="150"/>
  <c r="AC125" i="150"/>
  <c r="AB125" i="150"/>
  <c r="AA125" i="150"/>
  <c r="Z125" i="150"/>
  <c r="Y125" i="150"/>
  <c r="X125" i="150"/>
  <c r="W125" i="150"/>
  <c r="V125" i="150"/>
  <c r="U125" i="150"/>
  <c r="T125" i="150"/>
  <c r="S125" i="150"/>
  <c r="R125" i="150"/>
  <c r="Q125" i="150"/>
  <c r="P125" i="150"/>
  <c r="O125" i="150"/>
  <c r="N125" i="150"/>
  <c r="M125" i="150"/>
  <c r="L125" i="150"/>
  <c r="K125" i="150"/>
  <c r="J125" i="150"/>
  <c r="I125" i="150"/>
  <c r="H125" i="150"/>
  <c r="G125" i="150"/>
  <c r="F125" i="150"/>
  <c r="E125" i="150"/>
  <c r="D125" i="150"/>
  <c r="AH124" i="150"/>
  <c r="AG124" i="150"/>
  <c r="AF124" i="150"/>
  <c r="AE124" i="150"/>
  <c r="AD124" i="150"/>
  <c r="AC124" i="150"/>
  <c r="AB124" i="150"/>
  <c r="AA124" i="150"/>
  <c r="Z124" i="150"/>
  <c r="Y124" i="150"/>
  <c r="X124" i="150"/>
  <c r="W124" i="150"/>
  <c r="V124" i="150"/>
  <c r="U124" i="150"/>
  <c r="T124" i="150"/>
  <c r="S124" i="150"/>
  <c r="R124" i="150"/>
  <c r="Q124" i="150"/>
  <c r="P124" i="150"/>
  <c r="O124" i="150"/>
  <c r="N124" i="150"/>
  <c r="M124" i="150"/>
  <c r="L124" i="150"/>
  <c r="K124" i="150"/>
  <c r="J124" i="150"/>
  <c r="I124" i="150"/>
  <c r="H124" i="150"/>
  <c r="G124" i="150"/>
  <c r="F124" i="150"/>
  <c r="E124" i="150"/>
  <c r="D124" i="150"/>
  <c r="AH123" i="150"/>
  <c r="AG123" i="150"/>
  <c r="AF123" i="150"/>
  <c r="AE123" i="150"/>
  <c r="AD123" i="150"/>
  <c r="AC123" i="150"/>
  <c r="AB123" i="150"/>
  <c r="AA123" i="150"/>
  <c r="Z123" i="150"/>
  <c r="Y123" i="150"/>
  <c r="X123" i="150"/>
  <c r="W123" i="150"/>
  <c r="V123" i="150"/>
  <c r="U123" i="150"/>
  <c r="T123" i="150"/>
  <c r="S123" i="150"/>
  <c r="R123" i="150"/>
  <c r="Q123" i="150"/>
  <c r="P123" i="150"/>
  <c r="O123" i="150"/>
  <c r="N123" i="150"/>
  <c r="M123" i="150"/>
  <c r="L123" i="150"/>
  <c r="K123" i="150"/>
  <c r="J123" i="150"/>
  <c r="I123" i="150"/>
  <c r="H123" i="150"/>
  <c r="G123" i="150"/>
  <c r="F123" i="150"/>
  <c r="E123" i="150"/>
  <c r="D123" i="150"/>
  <c r="AH122" i="150"/>
  <c r="AG122" i="150"/>
  <c r="AF122" i="150"/>
  <c r="AE122" i="150"/>
  <c r="AD122" i="150"/>
  <c r="AC122" i="150"/>
  <c r="AB122" i="150"/>
  <c r="AA122" i="150"/>
  <c r="Z122" i="150"/>
  <c r="Y122" i="150"/>
  <c r="X122" i="150"/>
  <c r="W122" i="150"/>
  <c r="V122" i="150"/>
  <c r="U122" i="150"/>
  <c r="T122" i="150"/>
  <c r="S122" i="150"/>
  <c r="R122" i="150"/>
  <c r="Q122" i="150"/>
  <c r="P122" i="150"/>
  <c r="O122" i="150"/>
  <c r="N122" i="150"/>
  <c r="M122" i="150"/>
  <c r="L122" i="150"/>
  <c r="K122" i="150"/>
  <c r="J122" i="150"/>
  <c r="I122" i="150"/>
  <c r="H122" i="150"/>
  <c r="G122" i="150"/>
  <c r="F122" i="150"/>
  <c r="E122" i="150"/>
  <c r="D122" i="150"/>
  <c r="AH121" i="150"/>
  <c r="AG121" i="150"/>
  <c r="AF121" i="150"/>
  <c r="AE121" i="150"/>
  <c r="AD121" i="150"/>
  <c r="AC121" i="150"/>
  <c r="AB121" i="150"/>
  <c r="AA121" i="150"/>
  <c r="Z121" i="150"/>
  <c r="Y121" i="150"/>
  <c r="X121" i="150"/>
  <c r="W121" i="150"/>
  <c r="V121" i="150"/>
  <c r="U121" i="150"/>
  <c r="T121" i="150"/>
  <c r="S121" i="150"/>
  <c r="R121" i="150"/>
  <c r="Q121" i="150"/>
  <c r="P121" i="150"/>
  <c r="O121" i="150"/>
  <c r="N121" i="150"/>
  <c r="M121" i="150"/>
  <c r="L121" i="150"/>
  <c r="K121" i="150"/>
  <c r="J121" i="150"/>
  <c r="I121" i="150"/>
  <c r="H121" i="150"/>
  <c r="G121" i="150"/>
  <c r="F121" i="150"/>
  <c r="E121" i="150"/>
  <c r="D121" i="150"/>
  <c r="AH120" i="150"/>
  <c r="AG120" i="150"/>
  <c r="AF120" i="150"/>
  <c r="AE120" i="150"/>
  <c r="AD120" i="150"/>
  <c r="AC120" i="150"/>
  <c r="AB120" i="150"/>
  <c r="AA120" i="150"/>
  <c r="Z120" i="150"/>
  <c r="Y120" i="150"/>
  <c r="X120" i="150"/>
  <c r="W120" i="150"/>
  <c r="V120" i="150"/>
  <c r="U120" i="150"/>
  <c r="T120" i="150"/>
  <c r="S120" i="150"/>
  <c r="R120" i="150"/>
  <c r="Q120" i="150"/>
  <c r="P120" i="150"/>
  <c r="O120" i="150"/>
  <c r="N120" i="150"/>
  <c r="M120" i="150"/>
  <c r="L120" i="150"/>
  <c r="K120" i="150"/>
  <c r="J120" i="150"/>
  <c r="I120" i="150"/>
  <c r="H120" i="150"/>
  <c r="G120" i="150"/>
  <c r="F120" i="150"/>
  <c r="E120" i="150"/>
  <c r="D120" i="150"/>
  <c r="AI119" i="150"/>
  <c r="AH118" i="150"/>
  <c r="AG118" i="150"/>
  <c r="AF118" i="150"/>
  <c r="AE118" i="150"/>
  <c r="AD118" i="150"/>
  <c r="AC118" i="150"/>
  <c r="AB118" i="150"/>
  <c r="AA118" i="150"/>
  <c r="Z118" i="150"/>
  <c r="Y118" i="150"/>
  <c r="X118" i="150"/>
  <c r="W118" i="150"/>
  <c r="V118" i="150"/>
  <c r="U118" i="150"/>
  <c r="T118" i="150"/>
  <c r="S118" i="150"/>
  <c r="R118" i="150"/>
  <c r="Q118" i="150"/>
  <c r="P118" i="150"/>
  <c r="O118" i="150"/>
  <c r="N118" i="150"/>
  <c r="M118" i="150"/>
  <c r="L118" i="150"/>
  <c r="K118" i="150"/>
  <c r="J118" i="150"/>
  <c r="I118" i="150"/>
  <c r="H118" i="150"/>
  <c r="G118" i="150"/>
  <c r="F118" i="150"/>
  <c r="E118" i="150"/>
  <c r="D118" i="150"/>
  <c r="AH117" i="150"/>
  <c r="AG117" i="150"/>
  <c r="AF117" i="150"/>
  <c r="AE117" i="150"/>
  <c r="AD117" i="150"/>
  <c r="AC117" i="150"/>
  <c r="AB117" i="150"/>
  <c r="AA117" i="150"/>
  <c r="Z117" i="150"/>
  <c r="Y117" i="150"/>
  <c r="X117" i="150"/>
  <c r="W117" i="150"/>
  <c r="V117" i="150"/>
  <c r="U117" i="150"/>
  <c r="T117" i="150"/>
  <c r="S117" i="150"/>
  <c r="R117" i="150"/>
  <c r="Q117" i="150"/>
  <c r="P117" i="150"/>
  <c r="O117" i="150"/>
  <c r="N117" i="150"/>
  <c r="M117" i="150"/>
  <c r="L117" i="150"/>
  <c r="K117" i="150"/>
  <c r="J117" i="150"/>
  <c r="I117" i="150"/>
  <c r="H117" i="150"/>
  <c r="G117" i="150"/>
  <c r="F117" i="150"/>
  <c r="E117" i="150"/>
  <c r="D117" i="150"/>
  <c r="AH116" i="150"/>
  <c r="AG116" i="150"/>
  <c r="AF116" i="150"/>
  <c r="AE116" i="150"/>
  <c r="AD116" i="150"/>
  <c r="AC116" i="150"/>
  <c r="AB116" i="150"/>
  <c r="AA116" i="150"/>
  <c r="Z116" i="150"/>
  <c r="Y116" i="150"/>
  <c r="X116" i="150"/>
  <c r="W116" i="150"/>
  <c r="V116" i="150"/>
  <c r="U116" i="150"/>
  <c r="T116" i="150"/>
  <c r="S116" i="150"/>
  <c r="R116" i="150"/>
  <c r="Q116" i="150"/>
  <c r="P116" i="150"/>
  <c r="O116" i="150"/>
  <c r="N116" i="150"/>
  <c r="M116" i="150"/>
  <c r="L116" i="150"/>
  <c r="K116" i="150"/>
  <c r="J116" i="150"/>
  <c r="I116" i="150"/>
  <c r="H116" i="150"/>
  <c r="G116" i="150"/>
  <c r="F116" i="150"/>
  <c r="E116" i="150"/>
  <c r="D116" i="150"/>
  <c r="F115" i="150"/>
  <c r="G115" i="150" s="1"/>
  <c r="H115" i="150" s="1"/>
  <c r="I115" i="150" s="1"/>
  <c r="J115" i="150" s="1"/>
  <c r="K115" i="150" s="1"/>
  <c r="L115" i="150" s="1"/>
  <c r="M115" i="150" s="1"/>
  <c r="N115" i="150" s="1"/>
  <c r="O115" i="150" s="1"/>
  <c r="P115" i="150" s="1"/>
  <c r="Q115" i="150" s="1"/>
  <c r="R115" i="150" s="1"/>
  <c r="S115" i="150" s="1"/>
  <c r="T115" i="150" s="1"/>
  <c r="U115" i="150" s="1"/>
  <c r="V115" i="150" s="1"/>
  <c r="W115" i="150" s="1"/>
  <c r="X115" i="150" s="1"/>
  <c r="Y115" i="150" s="1"/>
  <c r="Z115" i="150" s="1"/>
  <c r="AA115" i="150" s="1"/>
  <c r="AB115" i="150" s="1"/>
  <c r="AC115" i="150" s="1"/>
  <c r="AD115" i="150" s="1"/>
  <c r="AE115" i="150" s="1"/>
  <c r="AF115" i="150" s="1"/>
  <c r="AG115" i="150" s="1"/>
  <c r="AH115" i="150" s="1"/>
  <c r="E115" i="150"/>
  <c r="AH114" i="150"/>
  <c r="AG114" i="150"/>
  <c r="AF114" i="150"/>
  <c r="AE114" i="150"/>
  <c r="AD114" i="150"/>
  <c r="AC114" i="150"/>
  <c r="AB114" i="150"/>
  <c r="AA114" i="150"/>
  <c r="Z114" i="150"/>
  <c r="Y114" i="150"/>
  <c r="X114" i="150"/>
  <c r="W114" i="150"/>
  <c r="V114" i="150"/>
  <c r="U114" i="150"/>
  <c r="T114" i="150"/>
  <c r="S114" i="150"/>
  <c r="R114" i="150"/>
  <c r="Q114" i="150"/>
  <c r="P114" i="150"/>
  <c r="O114" i="150"/>
  <c r="N114" i="150"/>
  <c r="M114" i="150"/>
  <c r="L114" i="150"/>
  <c r="K114" i="150"/>
  <c r="J114" i="150"/>
  <c r="I114" i="150"/>
  <c r="H114" i="150"/>
  <c r="G114" i="150"/>
  <c r="F114" i="150"/>
  <c r="E114" i="150"/>
  <c r="D114" i="150"/>
  <c r="AH113" i="150"/>
  <c r="AH165" i="150" s="1"/>
  <c r="AG113" i="150"/>
  <c r="AF113" i="150"/>
  <c r="AE113" i="150"/>
  <c r="AD113" i="150"/>
  <c r="AC113" i="150"/>
  <c r="AB113" i="150"/>
  <c r="AA113" i="150"/>
  <c r="Z113" i="150"/>
  <c r="Y113" i="150"/>
  <c r="X113" i="150"/>
  <c r="W113" i="150"/>
  <c r="V113" i="150"/>
  <c r="U113" i="150"/>
  <c r="T113" i="150"/>
  <c r="S113" i="150"/>
  <c r="R113" i="150"/>
  <c r="Q113" i="150"/>
  <c r="P113" i="150"/>
  <c r="O113" i="150"/>
  <c r="N113" i="150"/>
  <c r="M113" i="150"/>
  <c r="L113" i="150"/>
  <c r="K113" i="150"/>
  <c r="J113" i="150"/>
  <c r="I113" i="150"/>
  <c r="H113" i="150"/>
  <c r="G113" i="150"/>
  <c r="F113" i="150"/>
  <c r="E113" i="150"/>
  <c r="D113" i="150"/>
  <c r="AH112" i="150"/>
  <c r="AG112" i="150"/>
  <c r="AF112" i="150"/>
  <c r="AE112" i="150"/>
  <c r="AD112" i="150"/>
  <c r="AC112" i="150"/>
  <c r="AB112" i="150"/>
  <c r="AA112" i="150"/>
  <c r="Z112" i="150"/>
  <c r="Y112" i="150"/>
  <c r="X112" i="150"/>
  <c r="W112" i="150"/>
  <c r="V112" i="150"/>
  <c r="U112" i="150"/>
  <c r="T112" i="150"/>
  <c r="S112" i="150"/>
  <c r="R112" i="150"/>
  <c r="Q112" i="150"/>
  <c r="P112" i="150"/>
  <c r="O112" i="150"/>
  <c r="N112" i="150"/>
  <c r="M112" i="150"/>
  <c r="L112" i="150"/>
  <c r="K112" i="150"/>
  <c r="J112" i="150"/>
  <c r="I112" i="150"/>
  <c r="H112" i="150"/>
  <c r="G112" i="150"/>
  <c r="F112" i="150"/>
  <c r="E112" i="150"/>
  <c r="D112" i="150"/>
  <c r="AH111" i="150"/>
  <c r="AH163" i="150" s="1"/>
  <c r="AG111" i="150"/>
  <c r="AF111" i="150"/>
  <c r="AE111" i="150"/>
  <c r="AD111" i="150"/>
  <c r="AC111" i="150"/>
  <c r="AB111" i="150"/>
  <c r="AA111" i="150"/>
  <c r="Z111" i="150"/>
  <c r="Y111" i="150"/>
  <c r="X111" i="150"/>
  <c r="W111" i="150"/>
  <c r="V111" i="150"/>
  <c r="U111" i="150"/>
  <c r="T111" i="150"/>
  <c r="S111" i="150"/>
  <c r="R111" i="150"/>
  <c r="Q111" i="150"/>
  <c r="P111" i="150"/>
  <c r="O111" i="150"/>
  <c r="N111" i="150"/>
  <c r="M111" i="150"/>
  <c r="L111" i="150"/>
  <c r="K111" i="150"/>
  <c r="J111" i="150"/>
  <c r="I111" i="150"/>
  <c r="H111" i="150"/>
  <c r="G111" i="150"/>
  <c r="F111" i="150"/>
  <c r="E111" i="150"/>
  <c r="D111" i="150"/>
  <c r="AH110" i="150"/>
  <c r="AG110" i="150"/>
  <c r="AF110" i="150"/>
  <c r="AE110" i="150"/>
  <c r="AD110" i="150"/>
  <c r="AC110" i="150"/>
  <c r="AB110" i="150"/>
  <c r="AA110" i="150"/>
  <c r="Z110" i="150"/>
  <c r="Y110" i="150"/>
  <c r="X110" i="150"/>
  <c r="W110" i="150"/>
  <c r="V110" i="150"/>
  <c r="U110" i="150"/>
  <c r="T110" i="150"/>
  <c r="S110" i="150"/>
  <c r="R110" i="150"/>
  <c r="Q110" i="150"/>
  <c r="P110" i="150"/>
  <c r="O110" i="150"/>
  <c r="N110" i="150"/>
  <c r="M110" i="150"/>
  <c r="L110" i="150"/>
  <c r="K110" i="150"/>
  <c r="J110" i="150"/>
  <c r="I110" i="150"/>
  <c r="H110" i="150"/>
  <c r="G110" i="150"/>
  <c r="F110" i="150"/>
  <c r="E110" i="150"/>
  <c r="D110" i="150"/>
  <c r="AH109" i="150"/>
  <c r="AH161" i="150" s="1"/>
  <c r="AG109" i="150"/>
  <c r="AF109" i="150"/>
  <c r="AE109" i="150"/>
  <c r="AD109" i="150"/>
  <c r="AC109" i="150"/>
  <c r="AB109" i="150"/>
  <c r="AA109" i="150"/>
  <c r="Z109" i="150"/>
  <c r="Y109" i="150"/>
  <c r="X109" i="150"/>
  <c r="W109" i="150"/>
  <c r="V109" i="150"/>
  <c r="U109" i="150"/>
  <c r="T109" i="150"/>
  <c r="S109" i="150"/>
  <c r="R109" i="150"/>
  <c r="Q109" i="150"/>
  <c r="P109" i="150"/>
  <c r="O109" i="150"/>
  <c r="N109" i="150"/>
  <c r="M109" i="150"/>
  <c r="L109" i="150"/>
  <c r="K109" i="150"/>
  <c r="J109" i="150"/>
  <c r="I109" i="150"/>
  <c r="H109" i="150"/>
  <c r="G109" i="150"/>
  <c r="F109" i="150"/>
  <c r="E109" i="150"/>
  <c r="D109" i="150"/>
  <c r="AH108" i="150"/>
  <c r="AG108" i="150"/>
  <c r="AF108" i="150"/>
  <c r="AE108" i="150"/>
  <c r="AD108" i="150"/>
  <c r="AC108" i="150"/>
  <c r="AB108" i="150"/>
  <c r="AA108" i="150"/>
  <c r="Z108" i="150"/>
  <c r="Y108" i="150"/>
  <c r="X108" i="150"/>
  <c r="W108" i="150"/>
  <c r="V108" i="150"/>
  <c r="U108" i="150"/>
  <c r="T108" i="150"/>
  <c r="S108" i="150"/>
  <c r="R108" i="150"/>
  <c r="Q108" i="150"/>
  <c r="P108" i="150"/>
  <c r="O108" i="150"/>
  <c r="N108" i="150"/>
  <c r="M108" i="150"/>
  <c r="L108" i="150"/>
  <c r="K108" i="150"/>
  <c r="J108" i="150"/>
  <c r="I108" i="150"/>
  <c r="H108" i="150"/>
  <c r="G108" i="150"/>
  <c r="F108" i="150"/>
  <c r="E108" i="150"/>
  <c r="D108" i="150"/>
  <c r="AH107" i="150"/>
  <c r="AG107" i="150"/>
  <c r="AF107" i="150"/>
  <c r="AE107" i="150"/>
  <c r="AD107" i="150"/>
  <c r="AC107" i="150"/>
  <c r="AB107" i="150"/>
  <c r="AA107" i="150"/>
  <c r="Z107" i="150"/>
  <c r="Y107" i="150"/>
  <c r="X107" i="150"/>
  <c r="W107" i="150"/>
  <c r="V107" i="150"/>
  <c r="U107" i="150"/>
  <c r="T107" i="150"/>
  <c r="S107" i="150"/>
  <c r="R107" i="150"/>
  <c r="Q107" i="150"/>
  <c r="P107" i="150"/>
  <c r="O107" i="150"/>
  <c r="N107" i="150"/>
  <c r="M107" i="150"/>
  <c r="L107" i="150"/>
  <c r="K107" i="150"/>
  <c r="J107" i="150"/>
  <c r="I107" i="150"/>
  <c r="H107" i="150"/>
  <c r="G107" i="150"/>
  <c r="F107" i="150"/>
  <c r="E107" i="150"/>
  <c r="D107" i="150"/>
  <c r="AH105" i="150"/>
  <c r="AH157" i="150" s="1"/>
  <c r="AG105" i="150"/>
  <c r="AF105" i="150"/>
  <c r="AE105" i="150"/>
  <c r="AD105" i="150"/>
  <c r="AC105" i="150"/>
  <c r="AB105" i="150"/>
  <c r="AA105" i="150"/>
  <c r="Z105" i="150"/>
  <c r="Y105" i="150"/>
  <c r="X105" i="150"/>
  <c r="W105" i="150"/>
  <c r="V105" i="150"/>
  <c r="U105" i="150"/>
  <c r="T105" i="150"/>
  <c r="S105" i="150"/>
  <c r="R105" i="150"/>
  <c r="Q105" i="150"/>
  <c r="P105" i="150"/>
  <c r="O105" i="150"/>
  <c r="N105" i="150"/>
  <c r="M105" i="150"/>
  <c r="L105" i="150"/>
  <c r="K105" i="150"/>
  <c r="J105" i="150"/>
  <c r="I105" i="150"/>
  <c r="H105" i="150"/>
  <c r="G105" i="150"/>
  <c r="F105" i="150"/>
  <c r="E105" i="150"/>
  <c r="D105" i="150"/>
  <c r="AH104" i="150"/>
  <c r="AG104" i="150"/>
  <c r="AF104" i="150"/>
  <c r="AE104" i="150"/>
  <c r="AD104" i="150"/>
  <c r="AC104" i="150"/>
  <c r="AB104" i="150"/>
  <c r="AA104" i="150"/>
  <c r="Z104" i="150"/>
  <c r="Y104" i="150"/>
  <c r="X104" i="150"/>
  <c r="W104" i="150"/>
  <c r="V104" i="150"/>
  <c r="U104" i="150"/>
  <c r="T104" i="150"/>
  <c r="S104" i="150"/>
  <c r="R104" i="150"/>
  <c r="Q104" i="150"/>
  <c r="P104" i="150"/>
  <c r="O104" i="150"/>
  <c r="N104" i="150"/>
  <c r="M104" i="150"/>
  <c r="L104" i="150"/>
  <c r="K104" i="150"/>
  <c r="J104" i="150"/>
  <c r="I104" i="150"/>
  <c r="H104" i="150"/>
  <c r="G104" i="150"/>
  <c r="F104" i="150"/>
  <c r="E104" i="150"/>
  <c r="D104" i="150"/>
  <c r="AH103" i="150"/>
  <c r="AG103" i="150"/>
  <c r="AF103" i="150"/>
  <c r="AE103" i="150"/>
  <c r="AD103" i="150"/>
  <c r="AC103" i="150"/>
  <c r="AB103" i="150"/>
  <c r="AA103" i="150"/>
  <c r="Z103" i="150"/>
  <c r="Y103" i="150"/>
  <c r="X103" i="150"/>
  <c r="W103" i="150"/>
  <c r="V103" i="150"/>
  <c r="U103" i="150"/>
  <c r="T103" i="150"/>
  <c r="S103" i="150"/>
  <c r="R103" i="150"/>
  <c r="Q103" i="150"/>
  <c r="P103" i="150"/>
  <c r="O103" i="150"/>
  <c r="N103" i="150"/>
  <c r="M103" i="150"/>
  <c r="L103" i="150"/>
  <c r="K103" i="150"/>
  <c r="J103" i="150"/>
  <c r="I103" i="150"/>
  <c r="H103" i="150"/>
  <c r="G103" i="150"/>
  <c r="F103" i="150"/>
  <c r="E103" i="150"/>
  <c r="D103" i="150"/>
  <c r="E102" i="150"/>
  <c r="F102" i="150" s="1"/>
  <c r="G102" i="150" s="1"/>
  <c r="H102" i="150" s="1"/>
  <c r="I102" i="150" s="1"/>
  <c r="J102" i="150" s="1"/>
  <c r="K102" i="150" s="1"/>
  <c r="L102" i="150" s="1"/>
  <c r="M102" i="150" s="1"/>
  <c r="N102" i="150" s="1"/>
  <c r="O102" i="150" s="1"/>
  <c r="P102" i="150" s="1"/>
  <c r="Q102" i="150" s="1"/>
  <c r="R102" i="150" s="1"/>
  <c r="S102" i="150" s="1"/>
  <c r="T102" i="150" s="1"/>
  <c r="U102" i="150" s="1"/>
  <c r="V102" i="150" s="1"/>
  <c r="W102" i="150" s="1"/>
  <c r="X102" i="150" s="1"/>
  <c r="Y102" i="150" s="1"/>
  <c r="Z102" i="150" s="1"/>
  <c r="AA102" i="150" s="1"/>
  <c r="AB102" i="150" s="1"/>
  <c r="AC102" i="150" s="1"/>
  <c r="AD102" i="150" s="1"/>
  <c r="AE102" i="150" s="1"/>
  <c r="AF102" i="150" s="1"/>
  <c r="AG102" i="150" s="1"/>
  <c r="AH102" i="150" s="1"/>
  <c r="CO97" i="150"/>
  <c r="BV97" i="150"/>
  <c r="CK97" i="150" s="1"/>
  <c r="CL97" i="150" s="1"/>
  <c r="BN97" i="150"/>
  <c r="BM97" i="150"/>
  <c r="BL97" i="150"/>
  <c r="BK97" i="150"/>
  <c r="BJ97" i="150"/>
  <c r="BG97" i="150"/>
  <c r="BF97" i="150"/>
  <c r="BB97" i="150"/>
  <c r="BA97" i="150"/>
  <c r="AZ97" i="150"/>
  <c r="AY97" i="150"/>
  <c r="AX97" i="150"/>
  <c r="AW97" i="150"/>
  <c r="AV97" i="150"/>
  <c r="AU97" i="150"/>
  <c r="AT97" i="150"/>
  <c r="AS97" i="150"/>
  <c r="AR97" i="150"/>
  <c r="AQ97" i="150"/>
  <c r="AP97" i="150"/>
  <c r="AO97" i="150"/>
  <c r="AN97" i="150"/>
  <c r="AM97" i="150"/>
  <c r="AL97" i="150"/>
  <c r="AK97" i="150"/>
  <c r="AJ97" i="150"/>
  <c r="AI97" i="150"/>
  <c r="BN96" i="150"/>
  <c r="BM96" i="150"/>
  <c r="BL96" i="150"/>
  <c r="BK96" i="150"/>
  <c r="BJ96" i="150"/>
  <c r="BI96" i="150"/>
  <c r="BH96" i="150"/>
  <c r="BG96" i="150"/>
  <c r="BF96" i="150"/>
  <c r="BB96" i="150"/>
  <c r="BA96" i="150"/>
  <c r="AZ96" i="150"/>
  <c r="AY96" i="150"/>
  <c r="AX96" i="150"/>
  <c r="AW96" i="150"/>
  <c r="AV96" i="150"/>
  <c r="AU96" i="150"/>
  <c r="AT96" i="150"/>
  <c r="AS96" i="150"/>
  <c r="AR96" i="150"/>
  <c r="AQ96" i="150"/>
  <c r="AP96" i="150"/>
  <c r="AO96" i="150"/>
  <c r="AN96" i="150"/>
  <c r="AM96" i="150"/>
  <c r="AL96" i="150"/>
  <c r="AK96" i="150"/>
  <c r="AJ96" i="150"/>
  <c r="AI96" i="150"/>
  <c r="BN95" i="150"/>
  <c r="BM95" i="150"/>
  <c r="BL95" i="150"/>
  <c r="BK95" i="150"/>
  <c r="BJ95" i="150"/>
  <c r="BI95" i="150"/>
  <c r="BH95" i="150"/>
  <c r="BG95" i="150"/>
  <c r="BF95" i="150"/>
  <c r="BB95" i="150"/>
  <c r="BA95" i="150"/>
  <c r="AZ95" i="150"/>
  <c r="AY95" i="150"/>
  <c r="AX95" i="150"/>
  <c r="AW95" i="150"/>
  <c r="AV95" i="150"/>
  <c r="AU95" i="150"/>
  <c r="AT95" i="150"/>
  <c r="AS95" i="150"/>
  <c r="AR95" i="150"/>
  <c r="AQ95" i="150"/>
  <c r="AP95" i="150"/>
  <c r="AO95" i="150"/>
  <c r="AN95" i="150"/>
  <c r="AM95" i="150"/>
  <c r="AL95" i="150"/>
  <c r="AK95" i="150"/>
  <c r="AJ95" i="150"/>
  <c r="AI95" i="150"/>
  <c r="BN94" i="150"/>
  <c r="BM94" i="150"/>
  <c r="BL94" i="150"/>
  <c r="BK94" i="150"/>
  <c r="BJ94" i="150"/>
  <c r="BI94" i="150"/>
  <c r="BH94" i="150"/>
  <c r="BG94" i="150"/>
  <c r="BF94" i="150"/>
  <c r="BB94" i="150"/>
  <c r="BA94" i="150"/>
  <c r="AZ94" i="150"/>
  <c r="AY94" i="150"/>
  <c r="AX94" i="150"/>
  <c r="AW94" i="150"/>
  <c r="AV94" i="150"/>
  <c r="AU94" i="150"/>
  <c r="AT94" i="150"/>
  <c r="AS94" i="150"/>
  <c r="AR94" i="150"/>
  <c r="AQ94" i="150"/>
  <c r="AP94" i="150"/>
  <c r="AO94" i="150"/>
  <c r="AN94" i="150"/>
  <c r="AM94" i="150"/>
  <c r="AL94" i="150"/>
  <c r="AK94" i="150"/>
  <c r="AJ94" i="150"/>
  <c r="AI94" i="150"/>
  <c r="BN93" i="150"/>
  <c r="BM93" i="150"/>
  <c r="BL93" i="150"/>
  <c r="BK93" i="150"/>
  <c r="BJ93" i="150"/>
  <c r="BI93" i="150"/>
  <c r="BH93" i="150"/>
  <c r="BG93" i="150"/>
  <c r="BF93" i="150"/>
  <c r="BB93" i="150"/>
  <c r="BA93" i="150"/>
  <c r="AZ93" i="150"/>
  <c r="AY93" i="150"/>
  <c r="AX93" i="150"/>
  <c r="AW93" i="150"/>
  <c r="AV93" i="150"/>
  <c r="AU93" i="150"/>
  <c r="AT93" i="150"/>
  <c r="AS93" i="150"/>
  <c r="AR93" i="150"/>
  <c r="AQ93" i="150"/>
  <c r="AP93" i="150"/>
  <c r="AO93" i="150"/>
  <c r="AN93" i="150"/>
  <c r="AM93" i="150"/>
  <c r="AL93" i="150"/>
  <c r="AK93" i="150"/>
  <c r="AJ93" i="150"/>
  <c r="AI93" i="150"/>
  <c r="BN92" i="150"/>
  <c r="BM92" i="150"/>
  <c r="BL92" i="150"/>
  <c r="BK92" i="150"/>
  <c r="BJ92" i="150"/>
  <c r="BI92" i="150"/>
  <c r="BH92" i="150"/>
  <c r="BG92" i="150"/>
  <c r="BF92" i="150"/>
  <c r="BB92" i="150"/>
  <c r="BA92" i="150"/>
  <c r="AZ92" i="150"/>
  <c r="AY92" i="150"/>
  <c r="AX92" i="150"/>
  <c r="AW92" i="150"/>
  <c r="AV92" i="150"/>
  <c r="AU92" i="150"/>
  <c r="AT92" i="150"/>
  <c r="AS92" i="150"/>
  <c r="AR92" i="150"/>
  <c r="AQ92" i="150"/>
  <c r="AP92" i="150"/>
  <c r="AO92" i="150"/>
  <c r="AN92" i="150"/>
  <c r="AM92" i="150"/>
  <c r="AL92" i="150"/>
  <c r="AK92" i="150"/>
  <c r="AJ92" i="150"/>
  <c r="AI92" i="150"/>
  <c r="BN91" i="150"/>
  <c r="BM91" i="150"/>
  <c r="BL91" i="150"/>
  <c r="BK91" i="150"/>
  <c r="BJ91" i="150"/>
  <c r="BI91" i="150"/>
  <c r="BH91" i="150"/>
  <c r="BG91" i="150"/>
  <c r="BF91" i="150"/>
  <c r="BB91" i="150"/>
  <c r="BA91" i="150"/>
  <c r="AZ91" i="150"/>
  <c r="AY91" i="150"/>
  <c r="AX91" i="150"/>
  <c r="AW91" i="150"/>
  <c r="AV91" i="150"/>
  <c r="AU91" i="150"/>
  <c r="AT91" i="150"/>
  <c r="AS91" i="150"/>
  <c r="AR91" i="150"/>
  <c r="AQ91" i="150"/>
  <c r="AP91" i="150"/>
  <c r="AO91" i="150"/>
  <c r="AN91" i="150"/>
  <c r="AM91" i="150"/>
  <c r="AL91" i="150"/>
  <c r="AK91" i="150"/>
  <c r="AJ91" i="150"/>
  <c r="AI91" i="150"/>
  <c r="BN90" i="150"/>
  <c r="BM90" i="150"/>
  <c r="BL90" i="150"/>
  <c r="BK90" i="150"/>
  <c r="BJ90" i="150"/>
  <c r="BI90" i="150"/>
  <c r="BH90" i="150"/>
  <c r="BG90" i="150"/>
  <c r="BF90" i="150"/>
  <c r="BB90" i="150"/>
  <c r="BA90" i="150"/>
  <c r="AZ90" i="150"/>
  <c r="AY90" i="150"/>
  <c r="AX90" i="150"/>
  <c r="AW90" i="150"/>
  <c r="AV90" i="150"/>
  <c r="AU90" i="150"/>
  <c r="AT90" i="150"/>
  <c r="AS90" i="150"/>
  <c r="AR90" i="150"/>
  <c r="AQ90" i="150"/>
  <c r="AP90" i="150"/>
  <c r="AO90" i="150"/>
  <c r="AN90" i="150"/>
  <c r="AM90" i="150"/>
  <c r="AL90" i="150"/>
  <c r="AK90" i="150"/>
  <c r="AJ90" i="150"/>
  <c r="AI90" i="150"/>
  <c r="BN89" i="150"/>
  <c r="BM89" i="150"/>
  <c r="BL89" i="150"/>
  <c r="BK89" i="150"/>
  <c r="BJ89" i="150"/>
  <c r="BI89" i="150"/>
  <c r="BH89" i="150"/>
  <c r="BG89" i="150"/>
  <c r="BF89" i="150"/>
  <c r="BB89" i="150"/>
  <c r="BA89" i="150"/>
  <c r="AZ89" i="150"/>
  <c r="AY89" i="150"/>
  <c r="AX89" i="150"/>
  <c r="AW89" i="150"/>
  <c r="AV89" i="150"/>
  <c r="AU89" i="150"/>
  <c r="AT89" i="150"/>
  <c r="AS89" i="150"/>
  <c r="AR89" i="150"/>
  <c r="AQ89" i="150"/>
  <c r="AP89" i="150"/>
  <c r="AO89" i="150"/>
  <c r="AN89" i="150"/>
  <c r="AM89" i="150"/>
  <c r="AL89" i="150"/>
  <c r="AK89" i="150"/>
  <c r="AJ89" i="150"/>
  <c r="AI89" i="150"/>
  <c r="BN88" i="150"/>
  <c r="BM88" i="150"/>
  <c r="BL88" i="150"/>
  <c r="BK88" i="150"/>
  <c r="BJ88" i="150"/>
  <c r="BI88" i="150"/>
  <c r="BH88" i="150"/>
  <c r="BG88" i="150"/>
  <c r="BF88" i="150"/>
  <c r="BB88" i="150"/>
  <c r="BA88" i="150"/>
  <c r="AZ88" i="150"/>
  <c r="AY88" i="150"/>
  <c r="AX88" i="150"/>
  <c r="AW88" i="150"/>
  <c r="AV88" i="150"/>
  <c r="AU88" i="150"/>
  <c r="AT88" i="150"/>
  <c r="AS88" i="150"/>
  <c r="AR88" i="150"/>
  <c r="AQ88" i="150"/>
  <c r="AP88" i="150"/>
  <c r="AO88" i="150"/>
  <c r="AN88" i="150"/>
  <c r="AM88" i="150"/>
  <c r="AL88" i="150"/>
  <c r="AK88" i="150"/>
  <c r="AJ88" i="150"/>
  <c r="AI88" i="150"/>
  <c r="BQ87" i="150"/>
  <c r="BN87" i="150"/>
  <c r="BM87" i="150"/>
  <c r="BL87" i="150"/>
  <c r="BK87" i="150"/>
  <c r="BJ87" i="150"/>
  <c r="BI87" i="150"/>
  <c r="BH87" i="150"/>
  <c r="BG87" i="150"/>
  <c r="BF87" i="150"/>
  <c r="BB87" i="150"/>
  <c r="BA87" i="150"/>
  <c r="AZ87" i="150"/>
  <c r="AY87" i="150"/>
  <c r="AX87" i="150"/>
  <c r="AW87" i="150"/>
  <c r="AV87" i="150"/>
  <c r="AU87" i="150"/>
  <c r="AT87" i="150"/>
  <c r="AS87" i="150"/>
  <c r="AR87" i="150"/>
  <c r="AQ87" i="150"/>
  <c r="AP87" i="150"/>
  <c r="AO87" i="150"/>
  <c r="AN87" i="150"/>
  <c r="AM87" i="150"/>
  <c r="AL87" i="150"/>
  <c r="AK87" i="150"/>
  <c r="AJ87" i="150"/>
  <c r="AI87" i="150"/>
  <c r="CQ86" i="150"/>
  <c r="CN86" i="150"/>
  <c r="BN86" i="150"/>
  <c r="BM86" i="150"/>
  <c r="BL86" i="150"/>
  <c r="BK86" i="150"/>
  <c r="BJ86" i="150"/>
  <c r="BI86" i="150"/>
  <c r="BH86" i="150"/>
  <c r="BG86" i="150"/>
  <c r="BF86" i="150"/>
  <c r="BB86" i="150"/>
  <c r="BA86" i="150"/>
  <c r="AZ86" i="150"/>
  <c r="AY86" i="150"/>
  <c r="AX86" i="150"/>
  <c r="AW86" i="150"/>
  <c r="AV86" i="150"/>
  <c r="AU86" i="150"/>
  <c r="AT86" i="150"/>
  <c r="AS86" i="150"/>
  <c r="AR86" i="150"/>
  <c r="AQ86" i="150"/>
  <c r="AP86" i="150"/>
  <c r="AO86" i="150"/>
  <c r="AN86" i="150"/>
  <c r="AM86" i="150"/>
  <c r="AL86" i="150"/>
  <c r="AK86" i="150"/>
  <c r="AJ86" i="150"/>
  <c r="AI86" i="150"/>
  <c r="BN85" i="150"/>
  <c r="BM85" i="150"/>
  <c r="BL85" i="150"/>
  <c r="BK85" i="150"/>
  <c r="BJ85" i="150"/>
  <c r="BI85" i="150"/>
  <c r="BH85" i="150"/>
  <c r="BG85" i="150"/>
  <c r="BF85" i="150"/>
  <c r="BB85" i="150"/>
  <c r="BA85" i="150"/>
  <c r="AZ85" i="150"/>
  <c r="AY85" i="150"/>
  <c r="AX85" i="150"/>
  <c r="AW85" i="150"/>
  <c r="AV85" i="150"/>
  <c r="AU85" i="150"/>
  <c r="AT85" i="150"/>
  <c r="AS85" i="150"/>
  <c r="AR85" i="150"/>
  <c r="AQ85" i="150"/>
  <c r="AP85" i="150"/>
  <c r="AO85" i="150"/>
  <c r="AN85" i="150"/>
  <c r="AM85" i="150"/>
  <c r="AL85" i="150"/>
  <c r="AK85" i="150"/>
  <c r="AJ85" i="150"/>
  <c r="AI85" i="150"/>
  <c r="BN84" i="150"/>
  <c r="BM84" i="150"/>
  <c r="BL84" i="150"/>
  <c r="BK84" i="150"/>
  <c r="BJ84" i="150"/>
  <c r="BI84" i="150"/>
  <c r="BH84" i="150"/>
  <c r="BG84" i="150"/>
  <c r="BF84" i="150"/>
  <c r="BB84" i="150"/>
  <c r="BA84" i="150"/>
  <c r="AZ84" i="150"/>
  <c r="AY84" i="150"/>
  <c r="AX84" i="150"/>
  <c r="AW84" i="150"/>
  <c r="AV84" i="150"/>
  <c r="AU84" i="150"/>
  <c r="AT84" i="150"/>
  <c r="AS84" i="150"/>
  <c r="AR84" i="150"/>
  <c r="AQ84" i="150"/>
  <c r="AP84" i="150"/>
  <c r="AO84" i="150"/>
  <c r="AN84" i="150"/>
  <c r="AM84" i="150"/>
  <c r="AL84" i="150"/>
  <c r="AK84" i="150"/>
  <c r="AJ84" i="150"/>
  <c r="AI84" i="150"/>
  <c r="BN83" i="150"/>
  <c r="BM83" i="150"/>
  <c r="BL83" i="150"/>
  <c r="BK83" i="150"/>
  <c r="BJ83" i="150"/>
  <c r="BI83" i="150"/>
  <c r="BH83" i="150"/>
  <c r="BG83" i="150"/>
  <c r="BF83" i="150"/>
  <c r="BB83" i="150"/>
  <c r="BA83" i="150"/>
  <c r="AZ83" i="150"/>
  <c r="AY83" i="150"/>
  <c r="AX83" i="150"/>
  <c r="AW83" i="150"/>
  <c r="AV83" i="150"/>
  <c r="AU83" i="150"/>
  <c r="AT83" i="150"/>
  <c r="AS83" i="150"/>
  <c r="AR83" i="150"/>
  <c r="AQ83" i="150"/>
  <c r="AP83" i="150"/>
  <c r="AO83" i="150"/>
  <c r="AN83" i="150"/>
  <c r="AM83" i="150"/>
  <c r="AL83" i="150"/>
  <c r="AK83" i="150"/>
  <c r="AJ83" i="150"/>
  <c r="AI83" i="150"/>
  <c r="BN82" i="150"/>
  <c r="BZ82" i="150" s="1"/>
  <c r="BZ82" i="152" s="1"/>
  <c r="BM82" i="150"/>
  <c r="BL82" i="150"/>
  <c r="BK82" i="150"/>
  <c r="BJ82" i="150"/>
  <c r="BI82" i="150"/>
  <c r="BH82" i="150"/>
  <c r="BG82" i="150"/>
  <c r="BF82" i="150"/>
  <c r="BB82" i="150"/>
  <c r="BA82" i="150"/>
  <c r="AZ82" i="150"/>
  <c r="AY82" i="150"/>
  <c r="AX82" i="150"/>
  <c r="AW82" i="150"/>
  <c r="AV82" i="150"/>
  <c r="AU82" i="150"/>
  <c r="AT82" i="150"/>
  <c r="AS82" i="150"/>
  <c r="AR82" i="150"/>
  <c r="AQ82" i="150"/>
  <c r="AP82" i="150"/>
  <c r="AO82" i="150"/>
  <c r="AN82" i="150"/>
  <c r="AM82" i="150"/>
  <c r="AL82" i="150"/>
  <c r="AK82" i="150"/>
  <c r="AJ82" i="150"/>
  <c r="AI82" i="150"/>
  <c r="BN81" i="150"/>
  <c r="BM81" i="150"/>
  <c r="BL81" i="150"/>
  <c r="BK81" i="150"/>
  <c r="BJ81" i="150"/>
  <c r="BI81" i="150"/>
  <c r="BH81" i="150"/>
  <c r="BG81" i="150"/>
  <c r="BF81" i="150"/>
  <c r="BB81" i="150"/>
  <c r="BA81" i="150"/>
  <c r="AZ81" i="150"/>
  <c r="AY81" i="150"/>
  <c r="AX81" i="150"/>
  <c r="AW81" i="150"/>
  <c r="AV81" i="150"/>
  <c r="AU81" i="150"/>
  <c r="AT81" i="150"/>
  <c r="AS81" i="150"/>
  <c r="AR81" i="150"/>
  <c r="AQ81" i="150"/>
  <c r="AP81" i="150"/>
  <c r="AO81" i="150"/>
  <c r="AN81" i="150"/>
  <c r="AM81" i="150"/>
  <c r="AL81" i="150"/>
  <c r="AK81" i="150"/>
  <c r="AJ81" i="150"/>
  <c r="AI81" i="150"/>
  <c r="BN80" i="150"/>
  <c r="BM80" i="150"/>
  <c r="BL80" i="150"/>
  <c r="BK80" i="150"/>
  <c r="BJ80" i="150"/>
  <c r="BI80" i="150"/>
  <c r="BH80" i="150"/>
  <c r="BG80" i="150"/>
  <c r="BF80" i="150"/>
  <c r="BB80" i="150"/>
  <c r="BA80" i="150"/>
  <c r="AZ80" i="150"/>
  <c r="AY80" i="150"/>
  <c r="AX80" i="150"/>
  <c r="AW80" i="150"/>
  <c r="AV80" i="150"/>
  <c r="AU80" i="150"/>
  <c r="AT80" i="150"/>
  <c r="AS80" i="150"/>
  <c r="AR80" i="150"/>
  <c r="AQ80" i="150"/>
  <c r="AP80" i="150"/>
  <c r="AO80" i="150"/>
  <c r="AN80" i="150"/>
  <c r="AM80" i="150"/>
  <c r="AL80" i="150"/>
  <c r="AK80" i="150"/>
  <c r="AJ80" i="150"/>
  <c r="AI80" i="150"/>
  <c r="BN79" i="150"/>
  <c r="BM79" i="150"/>
  <c r="BL79" i="150"/>
  <c r="BK79" i="150"/>
  <c r="BJ79" i="150"/>
  <c r="BI79" i="150"/>
  <c r="BH79" i="150"/>
  <c r="BG79" i="150"/>
  <c r="BF79" i="150"/>
  <c r="BB79" i="150"/>
  <c r="BA79" i="150"/>
  <c r="AZ79" i="150"/>
  <c r="AY79" i="150"/>
  <c r="AX79" i="150"/>
  <c r="AW79" i="150"/>
  <c r="AV79" i="150"/>
  <c r="AU79" i="150"/>
  <c r="AT79" i="150"/>
  <c r="AS79" i="150"/>
  <c r="AR79" i="150"/>
  <c r="AQ79" i="150"/>
  <c r="AP79" i="150"/>
  <c r="AO79" i="150"/>
  <c r="AN79" i="150"/>
  <c r="AM79" i="150"/>
  <c r="AL79" i="150"/>
  <c r="AK79" i="150"/>
  <c r="AJ79" i="150"/>
  <c r="AI79" i="150"/>
  <c r="BN78" i="150"/>
  <c r="BM78" i="150"/>
  <c r="BL78" i="150"/>
  <c r="BK78" i="150"/>
  <c r="BJ78" i="150"/>
  <c r="BI78" i="150"/>
  <c r="BH78" i="150"/>
  <c r="BG78" i="150"/>
  <c r="BF78" i="150"/>
  <c r="BB78" i="150"/>
  <c r="BA78" i="150"/>
  <c r="AZ78" i="150"/>
  <c r="AY78" i="150"/>
  <c r="AX78" i="150"/>
  <c r="AW78" i="150"/>
  <c r="AV78" i="150"/>
  <c r="AU78" i="150"/>
  <c r="AT78" i="150"/>
  <c r="AS78" i="150"/>
  <c r="AR78" i="150"/>
  <c r="AQ78" i="150"/>
  <c r="AP78" i="150"/>
  <c r="AO78" i="150"/>
  <c r="AN78" i="150"/>
  <c r="AM78" i="150"/>
  <c r="AL78" i="150"/>
  <c r="AK78" i="150"/>
  <c r="AJ78" i="150"/>
  <c r="AI78" i="150"/>
  <c r="BN77" i="150"/>
  <c r="BM77" i="150"/>
  <c r="BL77" i="150"/>
  <c r="BK77" i="150"/>
  <c r="BJ77" i="150"/>
  <c r="BI77" i="150"/>
  <c r="BH77" i="150"/>
  <c r="BG77" i="150"/>
  <c r="BF77" i="150"/>
  <c r="BB77" i="150"/>
  <c r="BA77" i="150"/>
  <c r="AZ77" i="150"/>
  <c r="AY77" i="150"/>
  <c r="AX77" i="150"/>
  <c r="AW77" i="150"/>
  <c r="AV77" i="150"/>
  <c r="AU77" i="150"/>
  <c r="AT77" i="150"/>
  <c r="AS77" i="150"/>
  <c r="AR77" i="150"/>
  <c r="AQ77" i="150"/>
  <c r="AP77" i="150"/>
  <c r="AO77" i="150"/>
  <c r="AN77" i="150"/>
  <c r="AM77" i="150"/>
  <c r="AL77" i="150"/>
  <c r="AK77" i="150"/>
  <c r="AJ77" i="150"/>
  <c r="AI77" i="150"/>
  <c r="CQ76" i="150"/>
  <c r="CO76" i="150"/>
  <c r="CN76" i="150"/>
  <c r="BN76" i="150"/>
  <c r="BM76" i="150"/>
  <c r="BL76" i="150"/>
  <c r="BK76" i="150"/>
  <c r="BJ76" i="150"/>
  <c r="BI76" i="150"/>
  <c r="BH76" i="150"/>
  <c r="BG76" i="150"/>
  <c r="BF76" i="150"/>
  <c r="CH75" i="150"/>
  <c r="BX75" i="150"/>
  <c r="BW75" i="150"/>
  <c r="BV75" i="150"/>
  <c r="BU75" i="150"/>
  <c r="BB75" i="150"/>
  <c r="BA75" i="150"/>
  <c r="AZ75" i="150"/>
  <c r="AY75" i="150"/>
  <c r="AX75" i="150"/>
  <c r="AW75" i="150"/>
  <c r="AV75" i="150"/>
  <c r="AU75" i="150"/>
  <c r="AT75" i="150"/>
  <c r="AS75" i="150"/>
  <c r="AR75" i="150"/>
  <c r="AQ75" i="150"/>
  <c r="AP75" i="150"/>
  <c r="AO75" i="150"/>
  <c r="AN75" i="150"/>
  <c r="AM75" i="150"/>
  <c r="AL75" i="150"/>
  <c r="AK75" i="150"/>
  <c r="AJ75" i="150"/>
  <c r="AI75" i="150"/>
  <c r="CQ74" i="150"/>
  <c r="CN74" i="150"/>
  <c r="BN74" i="150"/>
  <c r="BM74" i="150"/>
  <c r="BL74" i="150"/>
  <c r="BX74" i="150" s="1"/>
  <c r="BK74" i="150"/>
  <c r="BJ74" i="150"/>
  <c r="BI74" i="150"/>
  <c r="BH74" i="150"/>
  <c r="BG74" i="150"/>
  <c r="BF74" i="150"/>
  <c r="BB74" i="150"/>
  <c r="BA74" i="150"/>
  <c r="AZ74" i="150"/>
  <c r="AY74" i="150"/>
  <c r="AX74" i="150"/>
  <c r="AW74" i="150"/>
  <c r="AV74" i="150"/>
  <c r="AU74" i="150"/>
  <c r="AT74" i="150"/>
  <c r="AS74" i="150"/>
  <c r="AR74" i="150"/>
  <c r="AQ74" i="150"/>
  <c r="AP74" i="150"/>
  <c r="AO74" i="150"/>
  <c r="AN74" i="150"/>
  <c r="AM74" i="150"/>
  <c r="AL74" i="150"/>
  <c r="AK74" i="150"/>
  <c r="AJ74" i="150"/>
  <c r="AI74" i="150"/>
  <c r="BN73" i="150"/>
  <c r="BM73" i="150"/>
  <c r="BL73" i="150"/>
  <c r="BK73" i="150"/>
  <c r="BJ73" i="150"/>
  <c r="BI73" i="150"/>
  <c r="BH73" i="150"/>
  <c r="BG73" i="150"/>
  <c r="BF73" i="150"/>
  <c r="BB73" i="150"/>
  <c r="BA73" i="150"/>
  <c r="AZ73" i="150"/>
  <c r="AY73" i="150"/>
  <c r="AX73" i="150"/>
  <c r="AW73" i="150"/>
  <c r="AV73" i="150"/>
  <c r="AU73" i="150"/>
  <c r="AT73" i="150"/>
  <c r="AS73" i="150"/>
  <c r="AR73" i="150"/>
  <c r="AQ73" i="150"/>
  <c r="AP73" i="150"/>
  <c r="AO73" i="150"/>
  <c r="AN73" i="150"/>
  <c r="AM73" i="150"/>
  <c r="AL73" i="150"/>
  <c r="AK73" i="150"/>
  <c r="AJ73" i="150"/>
  <c r="AI73" i="150"/>
  <c r="BN72" i="150"/>
  <c r="BM72" i="150"/>
  <c r="BL72" i="150"/>
  <c r="BK72" i="150"/>
  <c r="BJ72" i="150"/>
  <c r="BI72" i="150"/>
  <c r="BH72" i="150"/>
  <c r="BG72" i="150"/>
  <c r="BF72" i="150"/>
  <c r="BB72" i="150"/>
  <c r="BA72" i="150"/>
  <c r="AZ72" i="150"/>
  <c r="AY72" i="150"/>
  <c r="AX72" i="150"/>
  <c r="AW72" i="150"/>
  <c r="AV72" i="150"/>
  <c r="AU72" i="150"/>
  <c r="AT72" i="150"/>
  <c r="AS72" i="150"/>
  <c r="AR72" i="150"/>
  <c r="AQ72" i="150"/>
  <c r="AP72" i="150"/>
  <c r="AO72" i="150"/>
  <c r="AN72" i="150"/>
  <c r="AM72" i="150"/>
  <c r="AL72" i="150"/>
  <c r="AK72" i="150"/>
  <c r="AJ72" i="150"/>
  <c r="AI72" i="150"/>
  <c r="BN71" i="150"/>
  <c r="BM71" i="150"/>
  <c r="BL71" i="150"/>
  <c r="BK71" i="150"/>
  <c r="BJ71" i="150"/>
  <c r="BI71" i="150"/>
  <c r="BH71" i="150"/>
  <c r="BG71" i="150"/>
  <c r="BF71" i="150"/>
  <c r="BB71" i="150"/>
  <c r="BA71" i="150"/>
  <c r="AZ71" i="150"/>
  <c r="AY71" i="150"/>
  <c r="AX71" i="150"/>
  <c r="AW71" i="150"/>
  <c r="AV71" i="150"/>
  <c r="AU71" i="150"/>
  <c r="AT71" i="150"/>
  <c r="AS71" i="150"/>
  <c r="AR71" i="150"/>
  <c r="AQ71" i="150"/>
  <c r="AP71" i="150"/>
  <c r="AO71" i="150"/>
  <c r="AN71" i="150"/>
  <c r="AM71" i="150"/>
  <c r="AL71" i="150"/>
  <c r="AK71" i="150"/>
  <c r="AJ71" i="150"/>
  <c r="AI71" i="150"/>
  <c r="BN70" i="150"/>
  <c r="BM70" i="150"/>
  <c r="BL70" i="150"/>
  <c r="BK70" i="150"/>
  <c r="BJ70" i="150"/>
  <c r="BI70" i="150"/>
  <c r="BH70" i="150"/>
  <c r="BG70" i="150"/>
  <c r="BF70" i="150"/>
  <c r="BB70" i="150"/>
  <c r="BA70" i="150"/>
  <c r="AZ70" i="150"/>
  <c r="AY70" i="150"/>
  <c r="AX70" i="150"/>
  <c r="AW70" i="150"/>
  <c r="AV70" i="150"/>
  <c r="AU70" i="150"/>
  <c r="AT70" i="150"/>
  <c r="AS70" i="150"/>
  <c r="AR70" i="150"/>
  <c r="AQ70" i="150"/>
  <c r="AP70" i="150"/>
  <c r="AO70" i="150"/>
  <c r="AN70" i="150"/>
  <c r="AM70" i="150"/>
  <c r="AL70" i="150"/>
  <c r="AK70" i="150"/>
  <c r="AJ70" i="150"/>
  <c r="AI70" i="150"/>
  <c r="BN69" i="150"/>
  <c r="BM69" i="150"/>
  <c r="BL69" i="150"/>
  <c r="BK69" i="150"/>
  <c r="BJ69" i="150"/>
  <c r="BI69" i="150"/>
  <c r="BH69" i="150"/>
  <c r="BG69" i="150"/>
  <c r="BF69" i="150"/>
  <c r="BB69" i="150"/>
  <c r="BA69" i="150"/>
  <c r="AZ69" i="150"/>
  <c r="AY69" i="150"/>
  <c r="AX69" i="150"/>
  <c r="AW69" i="150"/>
  <c r="AV69" i="150"/>
  <c r="AU69" i="150"/>
  <c r="AT69" i="150"/>
  <c r="AS69" i="150"/>
  <c r="AR69" i="150"/>
  <c r="AQ69" i="150"/>
  <c r="AP69" i="150"/>
  <c r="AO69" i="150"/>
  <c r="AN69" i="150"/>
  <c r="AM69" i="150"/>
  <c r="AL69" i="150"/>
  <c r="AK69" i="150"/>
  <c r="AJ69" i="150"/>
  <c r="AI69" i="150"/>
  <c r="BN68" i="150"/>
  <c r="BM68" i="150"/>
  <c r="BL68" i="150"/>
  <c r="BK68" i="150"/>
  <c r="BJ68" i="150"/>
  <c r="BI68" i="150"/>
  <c r="BH68" i="150"/>
  <c r="BG68" i="150"/>
  <c r="BF68" i="150"/>
  <c r="BB68" i="150"/>
  <c r="BA68" i="150"/>
  <c r="AZ68" i="150"/>
  <c r="AY68" i="150"/>
  <c r="AX68" i="150"/>
  <c r="AW68" i="150"/>
  <c r="AV68" i="150"/>
  <c r="AU68" i="150"/>
  <c r="AT68" i="150"/>
  <c r="AS68" i="150"/>
  <c r="AR68" i="150"/>
  <c r="AQ68" i="150"/>
  <c r="AP68" i="150"/>
  <c r="AO68" i="150"/>
  <c r="AN68" i="150"/>
  <c r="AM68" i="150"/>
  <c r="AL68" i="150"/>
  <c r="AK68" i="150"/>
  <c r="AJ68" i="150"/>
  <c r="AI68" i="150"/>
  <c r="BN67" i="150"/>
  <c r="BM67" i="150"/>
  <c r="BL67" i="150"/>
  <c r="BK67" i="150"/>
  <c r="BJ67" i="150"/>
  <c r="BI67" i="150"/>
  <c r="BH67" i="150"/>
  <c r="BG67" i="150"/>
  <c r="BF67" i="150"/>
  <c r="BB67" i="150"/>
  <c r="BA67" i="150"/>
  <c r="AZ67" i="150"/>
  <c r="AY67" i="150"/>
  <c r="AX67" i="150"/>
  <c r="AW67" i="150"/>
  <c r="AV67" i="150"/>
  <c r="AU67" i="150"/>
  <c r="AT67" i="150"/>
  <c r="AS67" i="150"/>
  <c r="AR67" i="150"/>
  <c r="AQ67" i="150"/>
  <c r="AP67" i="150"/>
  <c r="AO67" i="150"/>
  <c r="AN67" i="150"/>
  <c r="AM67" i="150"/>
  <c r="AL67" i="150"/>
  <c r="AK67" i="150"/>
  <c r="AJ67" i="150"/>
  <c r="AI67" i="150"/>
  <c r="BN66" i="150"/>
  <c r="BM66" i="150"/>
  <c r="BL66" i="150"/>
  <c r="BK66" i="150"/>
  <c r="BJ66" i="150"/>
  <c r="BI66" i="150"/>
  <c r="BH66" i="150"/>
  <c r="BG66" i="150"/>
  <c r="BF66" i="150"/>
  <c r="BB66" i="150"/>
  <c r="BA66" i="150"/>
  <c r="AZ66" i="150"/>
  <c r="AY66" i="150"/>
  <c r="AX66" i="150"/>
  <c r="AW66" i="150"/>
  <c r="AV66" i="150"/>
  <c r="AU66" i="150"/>
  <c r="AT66" i="150"/>
  <c r="AS66" i="150"/>
  <c r="AR66" i="150"/>
  <c r="AQ66" i="150"/>
  <c r="AP66" i="150"/>
  <c r="AO66" i="150"/>
  <c r="AN66" i="150"/>
  <c r="AM66" i="150"/>
  <c r="AL66" i="150"/>
  <c r="AK66" i="150"/>
  <c r="AJ66" i="150"/>
  <c r="AI66" i="150"/>
  <c r="BN65" i="150"/>
  <c r="BM65" i="150"/>
  <c r="BL65" i="150"/>
  <c r="BK65" i="150"/>
  <c r="BJ65" i="150"/>
  <c r="BI65" i="150"/>
  <c r="BH65" i="150"/>
  <c r="BG65" i="150"/>
  <c r="BF65" i="150"/>
  <c r="BB65" i="150"/>
  <c r="BA65" i="150"/>
  <c r="AZ65" i="150"/>
  <c r="AY65" i="150"/>
  <c r="AX65" i="150"/>
  <c r="AW65" i="150"/>
  <c r="AV65" i="150"/>
  <c r="AU65" i="150"/>
  <c r="AT65" i="150"/>
  <c r="AS65" i="150"/>
  <c r="AR65" i="150"/>
  <c r="AQ65" i="150"/>
  <c r="AP65" i="150"/>
  <c r="AO65" i="150"/>
  <c r="AN65" i="150"/>
  <c r="AM65" i="150"/>
  <c r="AL65" i="150"/>
  <c r="AK65" i="150"/>
  <c r="AJ65" i="150"/>
  <c r="AI65" i="150"/>
  <c r="BN64" i="150"/>
  <c r="BM64" i="150"/>
  <c r="BL64" i="150"/>
  <c r="BK64" i="150"/>
  <c r="BJ64" i="150"/>
  <c r="BI64" i="150"/>
  <c r="BH64" i="150"/>
  <c r="BG64" i="150"/>
  <c r="BF64" i="150"/>
  <c r="BB64" i="150"/>
  <c r="BA64" i="150"/>
  <c r="AZ64" i="150"/>
  <c r="AY64" i="150"/>
  <c r="AX64" i="150"/>
  <c r="AW64" i="150"/>
  <c r="AV64" i="150"/>
  <c r="AU64" i="150"/>
  <c r="AT64" i="150"/>
  <c r="AS64" i="150"/>
  <c r="AR64" i="150"/>
  <c r="AQ64" i="150"/>
  <c r="AP64" i="150"/>
  <c r="AO64" i="150"/>
  <c r="AN64" i="150"/>
  <c r="AM64" i="150"/>
  <c r="AL64" i="150"/>
  <c r="AK64" i="150"/>
  <c r="AJ64" i="150"/>
  <c r="AI64" i="150"/>
  <c r="BN63" i="150"/>
  <c r="BM63" i="150"/>
  <c r="BL63" i="150"/>
  <c r="BK63" i="150"/>
  <c r="BJ63" i="150"/>
  <c r="BI63" i="150"/>
  <c r="BH63" i="150"/>
  <c r="BG63" i="150"/>
  <c r="BF63" i="150"/>
  <c r="BB63" i="150"/>
  <c r="BA63" i="150"/>
  <c r="AZ63" i="150"/>
  <c r="AY63" i="150"/>
  <c r="AX63" i="150"/>
  <c r="AW63" i="150"/>
  <c r="AV63" i="150"/>
  <c r="AU63" i="150"/>
  <c r="AT63" i="150"/>
  <c r="AS63" i="150"/>
  <c r="AR63" i="150"/>
  <c r="AQ63" i="150"/>
  <c r="AP63" i="150"/>
  <c r="AO63" i="150"/>
  <c r="AN63" i="150"/>
  <c r="AM63" i="150"/>
  <c r="AL63" i="150"/>
  <c r="AK63" i="150"/>
  <c r="AJ63" i="150"/>
  <c r="AI63" i="150"/>
  <c r="BN62" i="150"/>
  <c r="BM62" i="150"/>
  <c r="BL62" i="150"/>
  <c r="BK62" i="150"/>
  <c r="BJ62" i="150"/>
  <c r="BI62" i="150"/>
  <c r="BH62" i="150"/>
  <c r="BG62" i="150"/>
  <c r="BF62" i="150"/>
  <c r="BB62" i="150"/>
  <c r="BA62" i="150"/>
  <c r="AZ62" i="150"/>
  <c r="AY62" i="150"/>
  <c r="AX62" i="150"/>
  <c r="AW62" i="150"/>
  <c r="AV62" i="150"/>
  <c r="AU62" i="150"/>
  <c r="AT62" i="150"/>
  <c r="AS62" i="150"/>
  <c r="AR62" i="150"/>
  <c r="AQ62" i="150"/>
  <c r="AP62" i="150"/>
  <c r="AO62" i="150"/>
  <c r="AN62" i="150"/>
  <c r="AM62" i="150"/>
  <c r="AL62" i="150"/>
  <c r="AK62" i="150"/>
  <c r="AJ62" i="150"/>
  <c r="AI62" i="150"/>
  <c r="BN61" i="150"/>
  <c r="BM61" i="150"/>
  <c r="BL61" i="150"/>
  <c r="BK61" i="150"/>
  <c r="BJ61" i="150"/>
  <c r="BI61" i="150"/>
  <c r="BH61" i="150"/>
  <c r="BG61" i="150"/>
  <c r="BF61" i="150"/>
  <c r="BB61" i="150"/>
  <c r="BA61" i="150"/>
  <c r="AZ61" i="150"/>
  <c r="AY61" i="150"/>
  <c r="AX61" i="150"/>
  <c r="AW61" i="150"/>
  <c r="AV61" i="150"/>
  <c r="AU61" i="150"/>
  <c r="AT61" i="150"/>
  <c r="AS61" i="150"/>
  <c r="AR61" i="150"/>
  <c r="AQ61" i="150"/>
  <c r="AP61" i="150"/>
  <c r="AO61" i="150"/>
  <c r="AN61" i="150"/>
  <c r="AM61" i="150"/>
  <c r="AL61" i="150"/>
  <c r="AK61" i="150"/>
  <c r="AJ61" i="150"/>
  <c r="AI61" i="150"/>
  <c r="BN60" i="150"/>
  <c r="BM60" i="150"/>
  <c r="BL60" i="150"/>
  <c r="BK60" i="150"/>
  <c r="BJ60" i="150"/>
  <c r="BI60" i="150"/>
  <c r="BH60" i="150"/>
  <c r="BG60" i="150"/>
  <c r="BF60" i="150"/>
  <c r="BB60" i="150"/>
  <c r="BA60" i="150"/>
  <c r="AZ60" i="150"/>
  <c r="AY60" i="150"/>
  <c r="AX60" i="150"/>
  <c r="AW60" i="150"/>
  <c r="AV60" i="150"/>
  <c r="AU60" i="150"/>
  <c r="AT60" i="150"/>
  <c r="AS60" i="150"/>
  <c r="AR60" i="150"/>
  <c r="AQ60" i="150"/>
  <c r="AP60" i="150"/>
  <c r="AO60" i="150"/>
  <c r="AN60" i="150"/>
  <c r="AM60" i="150"/>
  <c r="AL60" i="150"/>
  <c r="AK60" i="150"/>
  <c r="AJ60" i="150"/>
  <c r="AI60" i="150"/>
  <c r="BN59" i="150"/>
  <c r="BM59" i="150"/>
  <c r="BL59" i="150"/>
  <c r="BK59" i="150"/>
  <c r="BJ59" i="150"/>
  <c r="BI59" i="150"/>
  <c r="BH59" i="150"/>
  <c r="BG59" i="150"/>
  <c r="BF59" i="150"/>
  <c r="BB59" i="150"/>
  <c r="BA59" i="150"/>
  <c r="AZ59" i="150"/>
  <c r="AY59" i="150"/>
  <c r="AX59" i="150"/>
  <c r="AW59" i="150"/>
  <c r="AV59" i="150"/>
  <c r="AU59" i="150"/>
  <c r="AT59" i="150"/>
  <c r="AS59" i="150"/>
  <c r="AR59" i="150"/>
  <c r="AQ59" i="150"/>
  <c r="AP59" i="150"/>
  <c r="AO59" i="150"/>
  <c r="AN59" i="150"/>
  <c r="AM59" i="150"/>
  <c r="AL59" i="150"/>
  <c r="AK59" i="150"/>
  <c r="AJ59" i="150"/>
  <c r="AI59" i="150"/>
  <c r="BN58" i="150"/>
  <c r="BM58" i="150"/>
  <c r="BL58" i="150"/>
  <c r="BK58" i="150"/>
  <c r="BJ58" i="150"/>
  <c r="BI58" i="150"/>
  <c r="BH58" i="150"/>
  <c r="BG58" i="150"/>
  <c r="BF58" i="150"/>
  <c r="BB58" i="150"/>
  <c r="BA58" i="150"/>
  <c r="AZ58" i="150"/>
  <c r="AY58" i="150"/>
  <c r="AX58" i="150"/>
  <c r="AW58" i="150"/>
  <c r="AV58" i="150"/>
  <c r="AU58" i="150"/>
  <c r="AT58" i="150"/>
  <c r="AS58" i="150"/>
  <c r="AR58" i="150"/>
  <c r="AQ58" i="150"/>
  <c r="AP58" i="150"/>
  <c r="AO58" i="150"/>
  <c r="AN58" i="150"/>
  <c r="AM58" i="150"/>
  <c r="AL58" i="150"/>
  <c r="AK58" i="150"/>
  <c r="AJ58" i="150"/>
  <c r="AI58" i="150"/>
  <c r="BQ57" i="150"/>
  <c r="BN57" i="150"/>
  <c r="BM57" i="150"/>
  <c r="BL57" i="150"/>
  <c r="BK57" i="150"/>
  <c r="BJ57" i="150"/>
  <c r="BI57" i="150"/>
  <c r="BH57" i="150"/>
  <c r="BG57" i="150"/>
  <c r="BF57" i="150"/>
  <c r="BB57" i="150"/>
  <c r="BA57" i="150"/>
  <c r="AZ57" i="150"/>
  <c r="AY57" i="150"/>
  <c r="AX57" i="150"/>
  <c r="AW57" i="150"/>
  <c r="AV57" i="150"/>
  <c r="AU57" i="150"/>
  <c r="AT57" i="150"/>
  <c r="AS57" i="150"/>
  <c r="AR57" i="150"/>
  <c r="AQ57" i="150"/>
  <c r="AP57" i="150"/>
  <c r="AO57" i="150"/>
  <c r="AN57" i="150"/>
  <c r="AM57" i="150"/>
  <c r="AL57" i="150"/>
  <c r="AK57" i="150"/>
  <c r="AJ57" i="150"/>
  <c r="AI57" i="150"/>
  <c r="BN56" i="150"/>
  <c r="BM56" i="150"/>
  <c r="BL56" i="150"/>
  <c r="BK56" i="150"/>
  <c r="BJ56" i="150"/>
  <c r="BI56" i="150"/>
  <c r="BH56" i="150"/>
  <c r="BG56" i="150"/>
  <c r="BF56" i="150"/>
  <c r="BB56" i="150"/>
  <c r="BA56" i="150"/>
  <c r="AZ56" i="150"/>
  <c r="AY56" i="150"/>
  <c r="AX56" i="150"/>
  <c r="AW56" i="150"/>
  <c r="AV56" i="150"/>
  <c r="AU56" i="150"/>
  <c r="AT56" i="150"/>
  <c r="AS56" i="150"/>
  <c r="AR56" i="150"/>
  <c r="AQ56" i="150"/>
  <c r="AP56" i="150"/>
  <c r="AO56" i="150"/>
  <c r="AN56" i="150"/>
  <c r="AM56" i="150"/>
  <c r="AL56" i="150"/>
  <c r="AK56" i="150"/>
  <c r="AJ56" i="150"/>
  <c r="AI56" i="150"/>
  <c r="CO55" i="150"/>
  <c r="BN55" i="150"/>
  <c r="BM55" i="150"/>
  <c r="BL55" i="150"/>
  <c r="BK55" i="150"/>
  <c r="BJ55" i="150"/>
  <c r="BI55" i="150"/>
  <c r="BH55" i="150"/>
  <c r="BG55" i="150"/>
  <c r="BF55" i="150"/>
  <c r="BN54" i="150"/>
  <c r="BM54" i="150"/>
  <c r="BL54" i="150"/>
  <c r="BK54" i="150"/>
  <c r="BJ54" i="150"/>
  <c r="BI54" i="150"/>
  <c r="BH54" i="150"/>
  <c r="BG54" i="150"/>
  <c r="BF54" i="150"/>
  <c r="BB54" i="150"/>
  <c r="BA54" i="150"/>
  <c r="AZ54" i="150"/>
  <c r="AY54" i="150"/>
  <c r="AX54" i="150"/>
  <c r="AW54" i="150"/>
  <c r="AV54" i="150"/>
  <c r="AU54" i="150"/>
  <c r="AT54" i="150"/>
  <c r="AS54" i="150"/>
  <c r="AR54" i="150"/>
  <c r="AQ54" i="150"/>
  <c r="AP54" i="150"/>
  <c r="AO54" i="150"/>
  <c r="AN54" i="150"/>
  <c r="AM54" i="150"/>
  <c r="AL54" i="150"/>
  <c r="AK54" i="150"/>
  <c r="AJ54" i="150"/>
  <c r="AI54" i="150"/>
  <c r="CQ53" i="150"/>
  <c r="CN53" i="150"/>
  <c r="BN53" i="150"/>
  <c r="BM53" i="150"/>
  <c r="BL53" i="150"/>
  <c r="BK53" i="150"/>
  <c r="BJ53" i="150"/>
  <c r="BI53" i="150"/>
  <c r="BH53" i="150"/>
  <c r="BG53" i="150"/>
  <c r="BF53" i="150"/>
  <c r="BB53" i="150"/>
  <c r="BA53" i="150"/>
  <c r="AZ53" i="150"/>
  <c r="AY53" i="150"/>
  <c r="AX53" i="150"/>
  <c r="AW53" i="150"/>
  <c r="AV53" i="150"/>
  <c r="AU53" i="150"/>
  <c r="AT53" i="150"/>
  <c r="AS53" i="150"/>
  <c r="AR53" i="150"/>
  <c r="AQ53" i="150"/>
  <c r="AP53" i="150"/>
  <c r="AO53" i="150"/>
  <c r="AN53" i="150"/>
  <c r="AM53" i="150"/>
  <c r="AL53" i="150"/>
  <c r="AK53" i="150"/>
  <c r="AJ53" i="150"/>
  <c r="AI53" i="150"/>
  <c r="BN52" i="150"/>
  <c r="BM52" i="150"/>
  <c r="BL52" i="150"/>
  <c r="BK52" i="150"/>
  <c r="BJ52" i="150"/>
  <c r="BI52" i="150"/>
  <c r="BH52" i="150"/>
  <c r="BG52" i="150"/>
  <c r="BF52" i="150"/>
  <c r="BB52" i="150"/>
  <c r="BA52" i="150"/>
  <c r="AZ52" i="150"/>
  <c r="AY52" i="150"/>
  <c r="AX52" i="150"/>
  <c r="AW52" i="150"/>
  <c r="AV52" i="150"/>
  <c r="AU52" i="150"/>
  <c r="AT52" i="150"/>
  <c r="AS52" i="150"/>
  <c r="AR52" i="150"/>
  <c r="AQ52" i="150"/>
  <c r="AP52" i="150"/>
  <c r="AO52" i="150"/>
  <c r="AN52" i="150"/>
  <c r="AM52" i="150"/>
  <c r="AL52" i="150"/>
  <c r="AK52" i="150"/>
  <c r="AJ52" i="150"/>
  <c r="AI52" i="150"/>
  <c r="BN51" i="150"/>
  <c r="BM51" i="150"/>
  <c r="BL51" i="150"/>
  <c r="BK51" i="150"/>
  <c r="BJ51" i="150"/>
  <c r="BI51" i="150"/>
  <c r="BH51" i="150"/>
  <c r="BG51" i="150"/>
  <c r="BF51" i="150"/>
  <c r="BB51" i="150"/>
  <c r="BA51" i="150"/>
  <c r="AZ51" i="150"/>
  <c r="AY51" i="150"/>
  <c r="AX51" i="150"/>
  <c r="AW51" i="150"/>
  <c r="AV51" i="150"/>
  <c r="AU51" i="150"/>
  <c r="AT51" i="150"/>
  <c r="AS51" i="150"/>
  <c r="AR51" i="150"/>
  <c r="AQ51" i="150"/>
  <c r="AP51" i="150"/>
  <c r="AO51" i="150"/>
  <c r="AN51" i="150"/>
  <c r="AM51" i="150"/>
  <c r="AL51" i="150"/>
  <c r="AK51" i="150"/>
  <c r="AJ51" i="150"/>
  <c r="AI51" i="150"/>
  <c r="BN50" i="150"/>
  <c r="BM50" i="150"/>
  <c r="BL50" i="150"/>
  <c r="BK50" i="150"/>
  <c r="BJ50" i="150"/>
  <c r="BI50" i="150"/>
  <c r="BH50" i="150"/>
  <c r="BG50" i="150"/>
  <c r="BF50" i="150"/>
  <c r="BB50" i="150"/>
  <c r="BA50" i="150"/>
  <c r="AZ50" i="150"/>
  <c r="AY50" i="150"/>
  <c r="AX50" i="150"/>
  <c r="AW50" i="150"/>
  <c r="AV50" i="150"/>
  <c r="AU50" i="150"/>
  <c r="AT50" i="150"/>
  <c r="AS50" i="150"/>
  <c r="AR50" i="150"/>
  <c r="AQ50" i="150"/>
  <c r="AP50" i="150"/>
  <c r="AO50" i="150"/>
  <c r="AN50" i="150"/>
  <c r="AM50" i="150"/>
  <c r="AL50" i="150"/>
  <c r="AK50" i="150"/>
  <c r="AJ50" i="150"/>
  <c r="AI50" i="150"/>
  <c r="BN49" i="150"/>
  <c r="BM49" i="150"/>
  <c r="BL49" i="150"/>
  <c r="BK49" i="150"/>
  <c r="BJ49" i="150"/>
  <c r="BI49" i="150"/>
  <c r="BH49" i="150"/>
  <c r="BG49" i="150"/>
  <c r="BF49" i="150"/>
  <c r="BB49" i="150"/>
  <c r="BA49" i="150"/>
  <c r="AZ49" i="150"/>
  <c r="AY49" i="150"/>
  <c r="AX49" i="150"/>
  <c r="AW49" i="150"/>
  <c r="AV49" i="150"/>
  <c r="AU49" i="150"/>
  <c r="AT49" i="150"/>
  <c r="AS49" i="150"/>
  <c r="AR49" i="150"/>
  <c r="AQ49" i="150"/>
  <c r="AP49" i="150"/>
  <c r="AO49" i="150"/>
  <c r="AN49" i="150"/>
  <c r="AM49" i="150"/>
  <c r="AL49" i="150"/>
  <c r="AK49" i="150"/>
  <c r="AJ49" i="150"/>
  <c r="AI49" i="150"/>
  <c r="BN48" i="150"/>
  <c r="BM48" i="150"/>
  <c r="BL48" i="150"/>
  <c r="BK48" i="150"/>
  <c r="BJ48" i="150"/>
  <c r="BI48" i="150"/>
  <c r="BH48" i="150"/>
  <c r="BG48" i="150"/>
  <c r="BF48" i="150"/>
  <c r="BB48" i="150"/>
  <c r="BA48" i="150"/>
  <c r="AZ48" i="150"/>
  <c r="AY48" i="150"/>
  <c r="AX48" i="150"/>
  <c r="AW48" i="150"/>
  <c r="AV48" i="150"/>
  <c r="AU48" i="150"/>
  <c r="AT48" i="150"/>
  <c r="AS48" i="150"/>
  <c r="AR48" i="150"/>
  <c r="AQ48" i="150"/>
  <c r="AP48" i="150"/>
  <c r="AO48" i="150"/>
  <c r="AN48" i="150"/>
  <c r="AM48" i="150"/>
  <c r="AL48" i="150"/>
  <c r="AK48" i="150"/>
  <c r="AJ48" i="150"/>
  <c r="AI48" i="150"/>
  <c r="BN47" i="150"/>
  <c r="BM47" i="150"/>
  <c r="BL47" i="150"/>
  <c r="BK47" i="150"/>
  <c r="BJ47" i="150"/>
  <c r="BI47" i="150"/>
  <c r="BH47" i="150"/>
  <c r="BG47" i="150"/>
  <c r="BF47" i="150"/>
  <c r="BB47" i="150"/>
  <c r="BA47" i="150"/>
  <c r="AZ47" i="150"/>
  <c r="AY47" i="150"/>
  <c r="AX47" i="150"/>
  <c r="AW47" i="150"/>
  <c r="AV47" i="150"/>
  <c r="AU47" i="150"/>
  <c r="AT47" i="150"/>
  <c r="AS47" i="150"/>
  <c r="AR47" i="150"/>
  <c r="AQ47" i="150"/>
  <c r="AP47" i="150"/>
  <c r="AO47" i="150"/>
  <c r="AN47" i="150"/>
  <c r="AM47" i="150"/>
  <c r="AL47" i="150"/>
  <c r="AK47" i="150"/>
  <c r="AJ47" i="150"/>
  <c r="AI47" i="150"/>
  <c r="BN46" i="150"/>
  <c r="BM46" i="150"/>
  <c r="BL46" i="150"/>
  <c r="BK46" i="150"/>
  <c r="BJ46" i="150"/>
  <c r="BI46" i="150"/>
  <c r="BH46" i="150"/>
  <c r="BG46" i="150"/>
  <c r="BF46" i="150"/>
  <c r="BB46" i="150"/>
  <c r="BA46" i="150"/>
  <c r="AZ46" i="150"/>
  <c r="AY46" i="150"/>
  <c r="AX46" i="150"/>
  <c r="AW46" i="150"/>
  <c r="AV46" i="150"/>
  <c r="AU46" i="150"/>
  <c r="AT46" i="150"/>
  <c r="AS46" i="150"/>
  <c r="AR46" i="150"/>
  <c r="AQ46" i="150"/>
  <c r="AP46" i="150"/>
  <c r="AO46" i="150"/>
  <c r="AN46" i="150"/>
  <c r="AM46" i="150"/>
  <c r="AL46" i="150"/>
  <c r="AK46" i="150"/>
  <c r="AJ46" i="150"/>
  <c r="AI46" i="150"/>
  <c r="BN45" i="150"/>
  <c r="BM45" i="150"/>
  <c r="BL45" i="150"/>
  <c r="BK45" i="150"/>
  <c r="BJ45" i="150"/>
  <c r="BI45" i="150"/>
  <c r="BH45" i="150"/>
  <c r="BG45" i="150"/>
  <c r="BF45" i="150"/>
  <c r="BB45" i="150"/>
  <c r="BA45" i="150"/>
  <c r="AZ45" i="150"/>
  <c r="AY45" i="150"/>
  <c r="AX45" i="150"/>
  <c r="AW45" i="150"/>
  <c r="AV45" i="150"/>
  <c r="AU45" i="150"/>
  <c r="AT45" i="150"/>
  <c r="AS45" i="150"/>
  <c r="AR45" i="150"/>
  <c r="AQ45" i="150"/>
  <c r="AP45" i="150"/>
  <c r="AO45" i="150"/>
  <c r="AN45" i="150"/>
  <c r="AM45" i="150"/>
  <c r="AL45" i="150"/>
  <c r="AK45" i="150"/>
  <c r="AJ45" i="150"/>
  <c r="AI45" i="150"/>
  <c r="CJ44" i="150"/>
  <c r="CH44" i="150"/>
  <c r="BC44" i="150"/>
  <c r="CP44" i="150" s="1"/>
  <c r="AR44" i="150"/>
  <c r="CP43" i="150"/>
  <c r="CJ43" i="150"/>
  <c r="CH43" i="150"/>
  <c r="BC43" i="150"/>
  <c r="CF43" i="150" s="1"/>
  <c r="CQ43" i="150" s="1"/>
  <c r="AR43" i="150"/>
  <c r="CP42" i="150"/>
  <c r="CJ42" i="150"/>
  <c r="CH42" i="150"/>
  <c r="BC42" i="150"/>
  <c r="CF42" i="150" s="1"/>
  <c r="CQ42" i="150" s="1"/>
  <c r="AR42" i="150"/>
  <c r="BN41" i="150"/>
  <c r="BZ41" i="150" s="1"/>
  <c r="BZ41" i="152" s="1"/>
  <c r="BM41" i="150"/>
  <c r="BL41" i="150"/>
  <c r="BK41" i="150"/>
  <c r="BJ41" i="150"/>
  <c r="BI41" i="150"/>
  <c r="BH41" i="150"/>
  <c r="BG41" i="150"/>
  <c r="BF41" i="150"/>
  <c r="BB41" i="150"/>
  <c r="BA41" i="150"/>
  <c r="AZ41" i="150"/>
  <c r="AY41" i="150"/>
  <c r="AX41" i="150"/>
  <c r="AW41" i="150"/>
  <c r="AV41" i="150"/>
  <c r="AU41" i="150"/>
  <c r="AT41" i="150"/>
  <c r="AS41" i="150"/>
  <c r="AR41" i="150"/>
  <c r="AQ41" i="150"/>
  <c r="AP41" i="150"/>
  <c r="AO41" i="150"/>
  <c r="AN41" i="150"/>
  <c r="AM41" i="150"/>
  <c r="AL41" i="150"/>
  <c r="AK41" i="150"/>
  <c r="AJ41" i="150"/>
  <c r="AI41" i="150"/>
  <c r="BN40" i="150"/>
  <c r="BM40" i="150"/>
  <c r="BL40" i="150"/>
  <c r="BK40" i="150"/>
  <c r="BJ40" i="150"/>
  <c r="BI40" i="150"/>
  <c r="BH40" i="150"/>
  <c r="BG40" i="150"/>
  <c r="BF40" i="150"/>
  <c r="BB40" i="150"/>
  <c r="BA40" i="150"/>
  <c r="AZ40" i="150"/>
  <c r="AY40" i="150"/>
  <c r="AX40" i="150"/>
  <c r="AW40" i="150"/>
  <c r="AV40" i="150"/>
  <c r="AU40" i="150"/>
  <c r="AT40" i="150"/>
  <c r="AS40" i="150"/>
  <c r="AR40" i="150"/>
  <c r="AQ40" i="150"/>
  <c r="AP40" i="150"/>
  <c r="AO40" i="150"/>
  <c r="AN40" i="150"/>
  <c r="AM40" i="150"/>
  <c r="AL40" i="150"/>
  <c r="AK40" i="150"/>
  <c r="AJ40" i="150"/>
  <c r="AI40" i="150"/>
  <c r="BN39" i="150"/>
  <c r="BM39" i="150"/>
  <c r="BL39" i="150"/>
  <c r="BK39" i="150"/>
  <c r="BJ39" i="150"/>
  <c r="BI39" i="150"/>
  <c r="BH39" i="150"/>
  <c r="BG39" i="150"/>
  <c r="BF39" i="150"/>
  <c r="BB39" i="150"/>
  <c r="BA39" i="150"/>
  <c r="AZ39" i="150"/>
  <c r="AY39" i="150"/>
  <c r="AX39" i="150"/>
  <c r="AW39" i="150"/>
  <c r="AV39" i="150"/>
  <c r="AU39" i="150"/>
  <c r="AT39" i="150"/>
  <c r="AS39" i="150"/>
  <c r="AR39" i="150"/>
  <c r="AQ39" i="150"/>
  <c r="AP39" i="150"/>
  <c r="AO39" i="150"/>
  <c r="AN39" i="150"/>
  <c r="AM39" i="150"/>
  <c r="AL39" i="150"/>
  <c r="AK39" i="150"/>
  <c r="AJ39" i="150"/>
  <c r="AI39" i="150"/>
  <c r="BN38" i="150"/>
  <c r="BM38" i="150"/>
  <c r="BL38" i="150"/>
  <c r="BK38" i="150"/>
  <c r="BJ38" i="150"/>
  <c r="BI38" i="150"/>
  <c r="BH38" i="150"/>
  <c r="BG38" i="150"/>
  <c r="BF38" i="150"/>
  <c r="BB38" i="150"/>
  <c r="BA38" i="150"/>
  <c r="AZ38" i="150"/>
  <c r="AY38" i="150"/>
  <c r="AX38" i="150"/>
  <c r="AW38" i="150"/>
  <c r="AV38" i="150"/>
  <c r="AU38" i="150"/>
  <c r="AT38" i="150"/>
  <c r="AS38" i="150"/>
  <c r="AR38" i="150"/>
  <c r="AQ38" i="150"/>
  <c r="AP38" i="150"/>
  <c r="AO38" i="150"/>
  <c r="AN38" i="150"/>
  <c r="AM38" i="150"/>
  <c r="AL38" i="150"/>
  <c r="AK38" i="150"/>
  <c r="AJ38" i="150"/>
  <c r="AI38" i="150"/>
  <c r="CN37" i="150"/>
  <c r="CE37" i="150"/>
  <c r="BT37" i="150"/>
  <c r="BM37" i="150"/>
  <c r="BL37" i="150"/>
  <c r="BK37" i="150"/>
  <c r="BJ37" i="150"/>
  <c r="BI37" i="150"/>
  <c r="BH37" i="150"/>
  <c r="BG37" i="150"/>
  <c r="BF37" i="150"/>
  <c r="BB37" i="150"/>
  <c r="BA37" i="150"/>
  <c r="AZ37" i="150"/>
  <c r="AY37" i="150"/>
  <c r="AX37" i="150"/>
  <c r="AW37" i="150"/>
  <c r="AV37" i="150"/>
  <c r="AU37" i="150"/>
  <c r="AT37" i="150"/>
  <c r="AS37" i="150"/>
  <c r="AR37" i="150"/>
  <c r="AQ37" i="150"/>
  <c r="AP37" i="150"/>
  <c r="AO37" i="150"/>
  <c r="AN37" i="150"/>
  <c r="AM37" i="150"/>
  <c r="AL37" i="150"/>
  <c r="AK37" i="150"/>
  <c r="AJ37" i="150"/>
  <c r="AI37" i="150"/>
  <c r="CE36" i="150"/>
  <c r="CN36" i="150" s="1"/>
  <c r="BM36" i="150"/>
  <c r="BL36" i="150"/>
  <c r="BK36" i="150"/>
  <c r="BJ36" i="150"/>
  <c r="BI36" i="150"/>
  <c r="BH36" i="150"/>
  <c r="BG36" i="150"/>
  <c r="BF36" i="150"/>
  <c r="BB36" i="150"/>
  <c r="BA36" i="150"/>
  <c r="AZ36" i="150"/>
  <c r="AY36" i="150"/>
  <c r="AX36" i="150"/>
  <c r="AW36" i="150"/>
  <c r="AV36" i="150"/>
  <c r="AU36" i="150"/>
  <c r="AT36" i="150"/>
  <c r="AS36" i="150"/>
  <c r="AR36" i="150"/>
  <c r="AQ36" i="150"/>
  <c r="AP36" i="150"/>
  <c r="AO36" i="150"/>
  <c r="AN36" i="150"/>
  <c r="AM36" i="150"/>
  <c r="AL36" i="150"/>
  <c r="AK36" i="150"/>
  <c r="AJ36" i="150"/>
  <c r="AI36" i="150"/>
  <c r="BN35" i="150"/>
  <c r="BM35" i="150"/>
  <c r="BL35" i="150"/>
  <c r="BK35" i="150"/>
  <c r="BJ35" i="150"/>
  <c r="BI35" i="150"/>
  <c r="BH35" i="150"/>
  <c r="BG35" i="150"/>
  <c r="BF35" i="150"/>
  <c r="BB35" i="150"/>
  <c r="BA35" i="150"/>
  <c r="AZ35" i="150"/>
  <c r="AY35" i="150"/>
  <c r="AX35" i="150"/>
  <c r="AW35" i="150"/>
  <c r="AV35" i="150"/>
  <c r="AU35" i="150"/>
  <c r="AT35" i="150"/>
  <c r="AS35" i="150"/>
  <c r="AR35" i="150"/>
  <c r="AQ35" i="150"/>
  <c r="AP35" i="150"/>
  <c r="AO35" i="150"/>
  <c r="AN35" i="150"/>
  <c r="AM35" i="150"/>
  <c r="AL35" i="150"/>
  <c r="AK35" i="150"/>
  <c r="AJ35" i="150"/>
  <c r="AI35" i="150"/>
  <c r="BN34" i="150"/>
  <c r="BM34" i="150"/>
  <c r="BL34" i="150"/>
  <c r="BK34" i="150"/>
  <c r="BJ34" i="150"/>
  <c r="BI34" i="150"/>
  <c r="BH34" i="150"/>
  <c r="BG34" i="150"/>
  <c r="BF34" i="150"/>
  <c r="BB34" i="150"/>
  <c r="BA34" i="150"/>
  <c r="AZ34" i="150"/>
  <c r="AY34" i="150"/>
  <c r="AX34" i="150"/>
  <c r="AW34" i="150"/>
  <c r="AV34" i="150"/>
  <c r="AU34" i="150"/>
  <c r="AT34" i="150"/>
  <c r="AS34" i="150"/>
  <c r="AR34" i="150"/>
  <c r="AQ34" i="150"/>
  <c r="AP34" i="150"/>
  <c r="AO34" i="150"/>
  <c r="AN34" i="150"/>
  <c r="AM34" i="150"/>
  <c r="AL34" i="150"/>
  <c r="AK34" i="150"/>
  <c r="AJ34" i="150"/>
  <c r="AI34" i="150"/>
  <c r="CO33" i="150"/>
  <c r="BN33" i="150"/>
  <c r="BM33" i="150"/>
  <c r="BL33" i="150"/>
  <c r="BK33" i="150"/>
  <c r="BJ33" i="150"/>
  <c r="BI33" i="150"/>
  <c r="BH33" i="150"/>
  <c r="BG33" i="150"/>
  <c r="BF33" i="150"/>
  <c r="BN32" i="150"/>
  <c r="BM32" i="150"/>
  <c r="BL32" i="150"/>
  <c r="BK32" i="150"/>
  <c r="BJ32" i="150"/>
  <c r="BI32" i="150"/>
  <c r="BH32" i="150"/>
  <c r="BG32" i="150"/>
  <c r="BF32" i="150"/>
  <c r="BB32" i="150"/>
  <c r="BA32" i="150"/>
  <c r="AZ32" i="150"/>
  <c r="AY32" i="150"/>
  <c r="AX32" i="150"/>
  <c r="AW32" i="150"/>
  <c r="AV32" i="150"/>
  <c r="AU32" i="150"/>
  <c r="AT32" i="150"/>
  <c r="AS32" i="150"/>
  <c r="AR32" i="150"/>
  <c r="AQ32" i="150"/>
  <c r="AP32" i="150"/>
  <c r="AO32" i="150"/>
  <c r="AN32" i="150"/>
  <c r="AM32" i="150"/>
  <c r="AL32" i="150"/>
  <c r="AK32" i="150"/>
  <c r="AJ32" i="150"/>
  <c r="AI32" i="150"/>
  <c r="BN31" i="150"/>
  <c r="BM31" i="150"/>
  <c r="BL31" i="150"/>
  <c r="BK31" i="150"/>
  <c r="BJ31" i="150"/>
  <c r="BI31" i="150"/>
  <c r="BH31" i="150"/>
  <c r="BG31" i="150"/>
  <c r="BF31" i="150"/>
  <c r="BB31" i="150"/>
  <c r="BA31" i="150"/>
  <c r="AZ31" i="150"/>
  <c r="AY31" i="150"/>
  <c r="AX31" i="150"/>
  <c r="AW31" i="150"/>
  <c r="AV31" i="150"/>
  <c r="AU31" i="150"/>
  <c r="AT31" i="150"/>
  <c r="AS31" i="150"/>
  <c r="AR31" i="150"/>
  <c r="AQ31" i="150"/>
  <c r="AP31" i="150"/>
  <c r="AO31" i="150"/>
  <c r="AN31" i="150"/>
  <c r="AM31" i="150"/>
  <c r="AL31" i="150"/>
  <c r="AK31" i="150"/>
  <c r="AJ31" i="150"/>
  <c r="AI31" i="150"/>
  <c r="BN30" i="150"/>
  <c r="BM30" i="150"/>
  <c r="BL30" i="150"/>
  <c r="BK30" i="150"/>
  <c r="BJ30" i="150"/>
  <c r="BI30" i="150"/>
  <c r="BH30" i="150"/>
  <c r="BG30" i="150"/>
  <c r="BF30" i="150"/>
  <c r="BB30" i="150"/>
  <c r="BA30" i="150"/>
  <c r="AZ30" i="150"/>
  <c r="AY30" i="150"/>
  <c r="AX30" i="150"/>
  <c r="AW30" i="150"/>
  <c r="AV30" i="150"/>
  <c r="AU30" i="150"/>
  <c r="AT30" i="150"/>
  <c r="AS30" i="150"/>
  <c r="AR30" i="150"/>
  <c r="AQ30" i="150"/>
  <c r="AP30" i="150"/>
  <c r="AO30" i="150"/>
  <c r="AN30" i="150"/>
  <c r="AM30" i="150"/>
  <c r="AL30" i="150"/>
  <c r="AK30" i="150"/>
  <c r="AJ30" i="150"/>
  <c r="AI30" i="150"/>
  <c r="BN29" i="150"/>
  <c r="BM29" i="150"/>
  <c r="BL29" i="150"/>
  <c r="BK29" i="150"/>
  <c r="BJ29" i="150"/>
  <c r="BI29" i="150"/>
  <c r="BH29" i="150"/>
  <c r="BG29" i="150"/>
  <c r="BF29" i="150"/>
  <c r="BB29" i="150"/>
  <c r="BA29" i="150"/>
  <c r="AZ29" i="150"/>
  <c r="AY29" i="150"/>
  <c r="AX29" i="150"/>
  <c r="AW29" i="150"/>
  <c r="AV29" i="150"/>
  <c r="AU29" i="150"/>
  <c r="AT29" i="150"/>
  <c r="AS29" i="150"/>
  <c r="AR29" i="150"/>
  <c r="AQ29" i="150"/>
  <c r="AP29" i="150"/>
  <c r="AO29" i="150"/>
  <c r="AN29" i="150"/>
  <c r="AM29" i="150"/>
  <c r="AL29" i="150"/>
  <c r="AK29" i="150"/>
  <c r="AJ29" i="150"/>
  <c r="AI29" i="150"/>
  <c r="BN28" i="150"/>
  <c r="BM28" i="150"/>
  <c r="BL28" i="150"/>
  <c r="BK28" i="150"/>
  <c r="BJ28" i="150"/>
  <c r="BI28" i="150"/>
  <c r="BH28" i="150"/>
  <c r="BG28" i="150"/>
  <c r="BF28" i="150"/>
  <c r="BB28" i="150"/>
  <c r="BA28" i="150"/>
  <c r="AZ28" i="150"/>
  <c r="AY28" i="150"/>
  <c r="AX28" i="150"/>
  <c r="AW28" i="150"/>
  <c r="AV28" i="150"/>
  <c r="AU28" i="150"/>
  <c r="AT28" i="150"/>
  <c r="AS28" i="150"/>
  <c r="AR28" i="150"/>
  <c r="AQ28" i="150"/>
  <c r="AP28" i="150"/>
  <c r="AO28" i="150"/>
  <c r="AN28" i="150"/>
  <c r="AM28" i="150"/>
  <c r="AL28" i="150"/>
  <c r="AK28" i="150"/>
  <c r="AJ28" i="150"/>
  <c r="AI28" i="150"/>
  <c r="BN27" i="150"/>
  <c r="BM27" i="150"/>
  <c r="BL27" i="150"/>
  <c r="BK27" i="150"/>
  <c r="BJ27" i="150"/>
  <c r="BI27" i="150"/>
  <c r="BH27" i="150"/>
  <c r="BG27" i="150"/>
  <c r="BF27" i="150"/>
  <c r="BB27" i="150"/>
  <c r="BA27" i="150"/>
  <c r="AZ27" i="150"/>
  <c r="AY27" i="150"/>
  <c r="AX27" i="150"/>
  <c r="AW27" i="150"/>
  <c r="AV27" i="150"/>
  <c r="AU27" i="150"/>
  <c r="AT27" i="150"/>
  <c r="AS27" i="150"/>
  <c r="AR27" i="150"/>
  <c r="AQ27" i="150"/>
  <c r="AP27" i="150"/>
  <c r="AO27" i="150"/>
  <c r="AN27" i="150"/>
  <c r="AM27" i="150"/>
  <c r="AL27" i="150"/>
  <c r="AK27" i="150"/>
  <c r="AJ27" i="150"/>
  <c r="AI27" i="150"/>
  <c r="BN26" i="150"/>
  <c r="BM26" i="150"/>
  <c r="BL26" i="150"/>
  <c r="BK26" i="150"/>
  <c r="BJ26" i="150"/>
  <c r="BI26" i="150"/>
  <c r="BH26" i="150"/>
  <c r="BG26" i="150"/>
  <c r="BF26" i="150"/>
  <c r="BB26" i="150"/>
  <c r="BA26" i="150"/>
  <c r="AZ26" i="150"/>
  <c r="AY26" i="150"/>
  <c r="AX26" i="150"/>
  <c r="AW26" i="150"/>
  <c r="AV26" i="150"/>
  <c r="AU26" i="150"/>
  <c r="AT26" i="150"/>
  <c r="AS26" i="150"/>
  <c r="AR26" i="150"/>
  <c r="AQ26" i="150"/>
  <c r="AP26" i="150"/>
  <c r="AO26" i="150"/>
  <c r="AN26" i="150"/>
  <c r="AM26" i="150"/>
  <c r="AL26" i="150"/>
  <c r="AK26" i="150"/>
  <c r="AJ26" i="150"/>
  <c r="AI26" i="150"/>
  <c r="BN25" i="150"/>
  <c r="BM25" i="150"/>
  <c r="BL25" i="150"/>
  <c r="BK25" i="150"/>
  <c r="BJ25" i="150"/>
  <c r="BI25" i="150"/>
  <c r="BH25" i="150"/>
  <c r="BG25" i="150"/>
  <c r="BF25" i="150"/>
  <c r="BB25" i="150"/>
  <c r="BA25" i="150"/>
  <c r="AZ25" i="150"/>
  <c r="AY25" i="150"/>
  <c r="AX25" i="150"/>
  <c r="AW25" i="150"/>
  <c r="AV25" i="150"/>
  <c r="AU25" i="150"/>
  <c r="AT25" i="150"/>
  <c r="AS25" i="150"/>
  <c r="AR25" i="150"/>
  <c r="AQ25" i="150"/>
  <c r="AP25" i="150"/>
  <c r="AO25" i="150"/>
  <c r="AN25" i="150"/>
  <c r="AM25" i="150"/>
  <c r="AL25" i="150"/>
  <c r="AK25" i="150"/>
  <c r="AJ25" i="150"/>
  <c r="AI25" i="150"/>
  <c r="BN24" i="150"/>
  <c r="BM24" i="150"/>
  <c r="BL24" i="150"/>
  <c r="BK24" i="150"/>
  <c r="BJ24" i="150"/>
  <c r="BI24" i="150"/>
  <c r="BH24" i="150"/>
  <c r="BG24" i="150"/>
  <c r="BF24" i="150"/>
  <c r="BB24" i="150"/>
  <c r="BA24" i="150"/>
  <c r="AZ24" i="150"/>
  <c r="AY24" i="150"/>
  <c r="AX24" i="150"/>
  <c r="AW24" i="150"/>
  <c r="AV24" i="150"/>
  <c r="AU24" i="150"/>
  <c r="AT24" i="150"/>
  <c r="AS24" i="150"/>
  <c r="AR24" i="150"/>
  <c r="AQ24" i="150"/>
  <c r="AP24" i="150"/>
  <c r="AO24" i="150"/>
  <c r="AN24" i="150"/>
  <c r="AM24" i="150"/>
  <c r="AL24" i="150"/>
  <c r="AK24" i="150"/>
  <c r="AJ24" i="150"/>
  <c r="AI24" i="150"/>
  <c r="BN23" i="150"/>
  <c r="BM23" i="150"/>
  <c r="BL23" i="150"/>
  <c r="BK23" i="150"/>
  <c r="BJ23" i="150"/>
  <c r="BI23" i="150"/>
  <c r="BH23" i="150"/>
  <c r="BG23" i="150"/>
  <c r="BF23" i="150"/>
  <c r="BB23" i="150"/>
  <c r="BA23" i="150"/>
  <c r="AZ23" i="150"/>
  <c r="AY23" i="150"/>
  <c r="AX23" i="150"/>
  <c r="AW23" i="150"/>
  <c r="AV23" i="150"/>
  <c r="AU23" i="150"/>
  <c r="AT23" i="150"/>
  <c r="AS23" i="150"/>
  <c r="AR23" i="150"/>
  <c r="AQ23" i="150"/>
  <c r="AP23" i="150"/>
  <c r="AO23" i="150"/>
  <c r="AN23" i="150"/>
  <c r="AM23" i="150"/>
  <c r="AL23" i="150"/>
  <c r="AK23" i="150"/>
  <c r="AJ23" i="150"/>
  <c r="AI23" i="150"/>
  <c r="CN22" i="150"/>
  <c r="BN22" i="150"/>
  <c r="BM22" i="150"/>
  <c r="BL22" i="150"/>
  <c r="BK22" i="150"/>
  <c r="BJ22" i="150"/>
  <c r="BI22" i="150"/>
  <c r="BH22" i="150"/>
  <c r="BG22" i="150"/>
  <c r="BF22" i="150"/>
  <c r="BB22" i="150"/>
  <c r="BA22" i="150"/>
  <c r="AZ22" i="150"/>
  <c r="AY22" i="150"/>
  <c r="AX22" i="150"/>
  <c r="AW22" i="150"/>
  <c r="AV22" i="150"/>
  <c r="AU22" i="150"/>
  <c r="AT22" i="150"/>
  <c r="AS22" i="150"/>
  <c r="AR22" i="150"/>
  <c r="AQ22" i="150"/>
  <c r="AP22" i="150"/>
  <c r="AO22" i="150"/>
  <c r="AN22" i="150"/>
  <c r="AM22" i="150"/>
  <c r="AL22" i="150"/>
  <c r="AK22" i="150"/>
  <c r="AJ22" i="150"/>
  <c r="AI22" i="150"/>
  <c r="CN21" i="150"/>
  <c r="BN21" i="150"/>
  <c r="BM21" i="150"/>
  <c r="BL21" i="150"/>
  <c r="BK21" i="150"/>
  <c r="BJ21" i="150"/>
  <c r="BI21" i="150"/>
  <c r="BH21" i="150"/>
  <c r="BG21" i="150"/>
  <c r="BF21" i="150"/>
  <c r="BB21" i="150"/>
  <c r="BA21" i="150"/>
  <c r="AZ21" i="150"/>
  <c r="AY21" i="150"/>
  <c r="AX21" i="150"/>
  <c r="AW21" i="150"/>
  <c r="AV21" i="150"/>
  <c r="AU21" i="150"/>
  <c r="AT21" i="150"/>
  <c r="AS21" i="150"/>
  <c r="AR21" i="150"/>
  <c r="AQ21" i="150"/>
  <c r="AP21" i="150"/>
  <c r="AO21" i="150"/>
  <c r="AN21" i="150"/>
  <c r="AM21" i="150"/>
  <c r="AL21" i="150"/>
  <c r="AK21" i="150"/>
  <c r="AJ21" i="150"/>
  <c r="AI21" i="150"/>
  <c r="BN20" i="150"/>
  <c r="BM20" i="150"/>
  <c r="BL20" i="150"/>
  <c r="BK20" i="150"/>
  <c r="BJ20" i="150"/>
  <c r="BI20" i="150"/>
  <c r="BH20" i="150"/>
  <c r="BG20" i="150"/>
  <c r="BF20" i="150"/>
  <c r="BB20" i="150"/>
  <c r="BA20" i="150"/>
  <c r="AZ20" i="150"/>
  <c r="AY20" i="150"/>
  <c r="AX20" i="150"/>
  <c r="AW20" i="150"/>
  <c r="AV20" i="150"/>
  <c r="AU20" i="150"/>
  <c r="AT20" i="150"/>
  <c r="AS20" i="150"/>
  <c r="AR20" i="150"/>
  <c r="AQ20" i="150"/>
  <c r="AP20" i="150"/>
  <c r="AO20" i="150"/>
  <c r="AN20" i="150"/>
  <c r="AM20" i="150"/>
  <c r="AL20" i="150"/>
  <c r="AK20" i="150"/>
  <c r="AJ20" i="150"/>
  <c r="AI20" i="150"/>
  <c r="BN19" i="150"/>
  <c r="BM19" i="150"/>
  <c r="BL19" i="150"/>
  <c r="BK19" i="150"/>
  <c r="BJ19" i="150"/>
  <c r="BI19" i="150"/>
  <c r="BH19" i="150"/>
  <c r="BG19" i="150"/>
  <c r="BF19" i="150"/>
  <c r="BB19" i="150"/>
  <c r="BA19" i="150"/>
  <c r="AZ19" i="150"/>
  <c r="AY19" i="150"/>
  <c r="AX19" i="150"/>
  <c r="AW19" i="150"/>
  <c r="AV19" i="150"/>
  <c r="AU19" i="150"/>
  <c r="AT19" i="150"/>
  <c r="AS19" i="150"/>
  <c r="AR19" i="150"/>
  <c r="AQ19" i="150"/>
  <c r="AP19" i="150"/>
  <c r="AO19" i="150"/>
  <c r="AN19" i="150"/>
  <c r="AM19" i="150"/>
  <c r="AL19" i="150"/>
  <c r="AK19" i="150"/>
  <c r="AJ19" i="150"/>
  <c r="AI19" i="150"/>
  <c r="BN18" i="150"/>
  <c r="BM18" i="150"/>
  <c r="BL18" i="150"/>
  <c r="BK18" i="150"/>
  <c r="BJ18" i="150"/>
  <c r="BI18" i="150"/>
  <c r="BH18" i="150"/>
  <c r="BG18" i="150"/>
  <c r="BF18" i="150"/>
  <c r="BB18" i="150"/>
  <c r="BA18" i="150"/>
  <c r="AZ18" i="150"/>
  <c r="AY18" i="150"/>
  <c r="AX18" i="150"/>
  <c r="AW18" i="150"/>
  <c r="AV18" i="150"/>
  <c r="AU18" i="150"/>
  <c r="AT18" i="150"/>
  <c r="AS18" i="150"/>
  <c r="AR18" i="150"/>
  <c r="AQ18" i="150"/>
  <c r="AP18" i="150"/>
  <c r="AO18" i="150"/>
  <c r="AN18" i="150"/>
  <c r="AM18" i="150"/>
  <c r="AL18" i="150"/>
  <c r="AK18" i="150"/>
  <c r="AJ18" i="150"/>
  <c r="AI18" i="150"/>
  <c r="BN17" i="150"/>
  <c r="BM17" i="150"/>
  <c r="BL17" i="150"/>
  <c r="BK17" i="150"/>
  <c r="BJ17" i="150"/>
  <c r="BI17" i="150"/>
  <c r="BH17" i="150"/>
  <c r="BG17" i="150"/>
  <c r="BF17" i="150"/>
  <c r="BB17" i="150"/>
  <c r="BA17" i="150"/>
  <c r="AZ17" i="150"/>
  <c r="AY17" i="150"/>
  <c r="AX17" i="150"/>
  <c r="AW17" i="150"/>
  <c r="AV17" i="150"/>
  <c r="AU17" i="150"/>
  <c r="AT17" i="150"/>
  <c r="AS17" i="150"/>
  <c r="AR17" i="150"/>
  <c r="AQ17" i="150"/>
  <c r="AP17" i="150"/>
  <c r="AO17" i="150"/>
  <c r="AN17" i="150"/>
  <c r="AM17" i="150"/>
  <c r="AL17" i="150"/>
  <c r="AK17" i="150"/>
  <c r="AJ17" i="150"/>
  <c r="AI17" i="150"/>
  <c r="BN16" i="150"/>
  <c r="BM16" i="150"/>
  <c r="BL16" i="150"/>
  <c r="BK16" i="150"/>
  <c r="BJ16" i="150"/>
  <c r="BI16" i="150"/>
  <c r="BH16" i="150"/>
  <c r="BG16" i="150"/>
  <c r="BF16" i="150"/>
  <c r="BB16" i="150"/>
  <c r="BA16" i="150"/>
  <c r="AZ16" i="150"/>
  <c r="AY16" i="150"/>
  <c r="AX16" i="150"/>
  <c r="AW16" i="150"/>
  <c r="AV16" i="150"/>
  <c r="AU16" i="150"/>
  <c r="AT16" i="150"/>
  <c r="AS16" i="150"/>
  <c r="AR16" i="150"/>
  <c r="AQ16" i="150"/>
  <c r="AP16" i="150"/>
  <c r="AO16" i="150"/>
  <c r="AN16" i="150"/>
  <c r="AM16" i="150"/>
  <c r="AL16" i="150"/>
  <c r="AK16" i="150"/>
  <c r="AJ16" i="150"/>
  <c r="AI16" i="150"/>
  <c r="BN15" i="150"/>
  <c r="BM15" i="150"/>
  <c r="BL15" i="150"/>
  <c r="BK15" i="150"/>
  <c r="BJ15" i="150"/>
  <c r="BI15" i="150"/>
  <c r="BH15" i="150"/>
  <c r="BG15" i="150"/>
  <c r="BF15" i="150"/>
  <c r="BB15" i="150"/>
  <c r="BA15" i="150"/>
  <c r="AZ15" i="150"/>
  <c r="AY15" i="150"/>
  <c r="AX15" i="150"/>
  <c r="AW15" i="150"/>
  <c r="AV15" i="150"/>
  <c r="AU15" i="150"/>
  <c r="AT15" i="150"/>
  <c r="AS15" i="150"/>
  <c r="AR15" i="150"/>
  <c r="AQ15" i="150"/>
  <c r="AP15" i="150"/>
  <c r="AO15" i="150"/>
  <c r="AN15" i="150"/>
  <c r="AM15" i="150"/>
  <c r="AL15" i="150"/>
  <c r="AK15" i="150"/>
  <c r="AJ15" i="150"/>
  <c r="AI15" i="150"/>
  <c r="BN14" i="150"/>
  <c r="BM14" i="150"/>
  <c r="BL14" i="150"/>
  <c r="BK14" i="150"/>
  <c r="BJ14" i="150"/>
  <c r="BI14" i="150"/>
  <c r="BH14" i="150"/>
  <c r="BG14" i="150"/>
  <c r="BF14" i="150"/>
  <c r="BB14" i="150"/>
  <c r="BA14" i="150"/>
  <c r="AZ14" i="150"/>
  <c r="AY14" i="150"/>
  <c r="AX14" i="150"/>
  <c r="AW14" i="150"/>
  <c r="AV14" i="150"/>
  <c r="AU14" i="150"/>
  <c r="AT14" i="150"/>
  <c r="AS14" i="150"/>
  <c r="AR14" i="150"/>
  <c r="AQ14" i="150"/>
  <c r="AP14" i="150"/>
  <c r="AO14" i="150"/>
  <c r="AN14" i="150"/>
  <c r="AM14" i="150"/>
  <c r="AL14" i="150"/>
  <c r="AK14" i="150"/>
  <c r="AJ14" i="150"/>
  <c r="AI14" i="150"/>
  <c r="BN13" i="150"/>
  <c r="BM13" i="150"/>
  <c r="BL13" i="150"/>
  <c r="BK13" i="150"/>
  <c r="BJ13" i="150"/>
  <c r="BI13" i="150"/>
  <c r="BH13" i="150"/>
  <c r="BG13" i="150"/>
  <c r="BF13" i="150"/>
  <c r="BB13" i="150"/>
  <c r="BA13" i="150"/>
  <c r="AZ13" i="150"/>
  <c r="AY13" i="150"/>
  <c r="AX13" i="150"/>
  <c r="AW13" i="150"/>
  <c r="AV13" i="150"/>
  <c r="AU13" i="150"/>
  <c r="AT13" i="150"/>
  <c r="AS13" i="150"/>
  <c r="AR13" i="150"/>
  <c r="AQ13" i="150"/>
  <c r="AP13" i="150"/>
  <c r="AO13" i="150"/>
  <c r="AN13" i="150"/>
  <c r="AM13" i="150"/>
  <c r="AL13" i="150"/>
  <c r="AK13" i="150"/>
  <c r="AJ13" i="150"/>
  <c r="AI13" i="150"/>
  <c r="CC10" i="150"/>
  <c r="BC9" i="150"/>
  <c r="BD11" i="150" s="1"/>
  <c r="AH8" i="150"/>
  <c r="AG8" i="150"/>
  <c r="AF8" i="150"/>
  <c r="AE8" i="150"/>
  <c r="AD8" i="150"/>
  <c r="AC8" i="150"/>
  <c r="AB8" i="150"/>
  <c r="AA8" i="150"/>
  <c r="Z8" i="150"/>
  <c r="Y8" i="150"/>
  <c r="X8" i="150"/>
  <c r="W8" i="150"/>
  <c r="V8" i="150"/>
  <c r="U8" i="150"/>
  <c r="T8" i="150"/>
  <c r="S8" i="150"/>
  <c r="R8" i="150"/>
  <c r="Q8" i="150"/>
  <c r="P8" i="150"/>
  <c r="O8" i="150"/>
  <c r="N8" i="150"/>
  <c r="M8" i="150"/>
  <c r="L8" i="150"/>
  <c r="K8" i="150"/>
  <c r="J8" i="150"/>
  <c r="I8" i="150"/>
  <c r="H8" i="150"/>
  <c r="G8" i="150"/>
  <c r="F8" i="150"/>
  <c r="E8" i="150"/>
  <c r="D8" i="150"/>
  <c r="AH7" i="150"/>
  <c r="AG7" i="150"/>
  <c r="AF7" i="150"/>
  <c r="AE7" i="150"/>
  <c r="AD7" i="150"/>
  <c r="AC7" i="150"/>
  <c r="AB7" i="150"/>
  <c r="AA7" i="150"/>
  <c r="Z7" i="150"/>
  <c r="Y7" i="150"/>
  <c r="X7" i="150"/>
  <c r="W7" i="150"/>
  <c r="V7" i="150"/>
  <c r="U7" i="150"/>
  <c r="T7" i="150"/>
  <c r="S7" i="150"/>
  <c r="R7" i="150"/>
  <c r="Q7" i="150"/>
  <c r="P7" i="150"/>
  <c r="O7" i="150"/>
  <c r="N7" i="150"/>
  <c r="M7" i="150"/>
  <c r="L7" i="150"/>
  <c r="K7" i="150"/>
  <c r="J7" i="150"/>
  <c r="I7" i="150"/>
  <c r="H7" i="150"/>
  <c r="G7" i="150"/>
  <c r="F7" i="150"/>
  <c r="E7" i="150"/>
  <c r="D7" i="150"/>
  <c r="BF6" i="150"/>
  <c r="BD6" i="150"/>
  <c r="AH6" i="150"/>
  <c r="AG6" i="150"/>
  <c r="AF6" i="150"/>
  <c r="AE6" i="150"/>
  <c r="AD6" i="150"/>
  <c r="AC6" i="150"/>
  <c r="AB6" i="150"/>
  <c r="AA6" i="150"/>
  <c r="Z6" i="150"/>
  <c r="Y6" i="150"/>
  <c r="X6" i="150"/>
  <c r="W6" i="150"/>
  <c r="V6" i="150"/>
  <c r="U6" i="150"/>
  <c r="T6" i="150"/>
  <c r="S6" i="150"/>
  <c r="R6" i="150"/>
  <c r="Q6" i="150"/>
  <c r="P6" i="150"/>
  <c r="O6" i="150"/>
  <c r="N6" i="150"/>
  <c r="M6" i="150"/>
  <c r="L6" i="150"/>
  <c r="K6" i="150"/>
  <c r="J6" i="150"/>
  <c r="I6" i="150"/>
  <c r="H6" i="150"/>
  <c r="G6" i="150"/>
  <c r="F6" i="150"/>
  <c r="E6" i="150"/>
  <c r="D6" i="150"/>
  <c r="AH4" i="150"/>
  <c r="AG4" i="150"/>
  <c r="AF4" i="150"/>
  <c r="AE4" i="150"/>
  <c r="AD4" i="150"/>
  <c r="AC4" i="150"/>
  <c r="AB4" i="150"/>
  <c r="AA4" i="150"/>
  <c r="Z4" i="150"/>
  <c r="Y4" i="150"/>
  <c r="X4" i="150"/>
  <c r="W4" i="150"/>
  <c r="V4" i="150"/>
  <c r="U4" i="150"/>
  <c r="T4" i="150"/>
  <c r="S4" i="150"/>
  <c r="R4" i="150"/>
  <c r="Q4" i="150"/>
  <c r="P4" i="150"/>
  <c r="O4" i="150"/>
  <c r="N4" i="150"/>
  <c r="M4" i="150"/>
  <c r="L4" i="150"/>
  <c r="K4" i="150"/>
  <c r="J4" i="150"/>
  <c r="I4" i="150"/>
  <c r="H4" i="150"/>
  <c r="G4" i="150"/>
  <c r="F4" i="150"/>
  <c r="E4" i="150"/>
  <c r="D4" i="150"/>
  <c r="AH3" i="150"/>
  <c r="AG3" i="150"/>
  <c r="AF3" i="150"/>
  <c r="AE3" i="150"/>
  <c r="AD3" i="150"/>
  <c r="AC3" i="150"/>
  <c r="AB3" i="150"/>
  <c r="AA3" i="150"/>
  <c r="Z3" i="150"/>
  <c r="Y3" i="150"/>
  <c r="X3" i="150"/>
  <c r="W3" i="150"/>
  <c r="V3" i="150"/>
  <c r="U3" i="150"/>
  <c r="T3" i="150"/>
  <c r="S3" i="150"/>
  <c r="R3" i="150"/>
  <c r="Q3" i="150"/>
  <c r="P3" i="150"/>
  <c r="O3" i="150"/>
  <c r="N3" i="150"/>
  <c r="M3" i="150"/>
  <c r="L3" i="150"/>
  <c r="K3" i="150"/>
  <c r="J3" i="150"/>
  <c r="I3" i="150"/>
  <c r="H3" i="150"/>
  <c r="G3" i="150"/>
  <c r="F3" i="150"/>
  <c r="E3" i="150"/>
  <c r="D3" i="150"/>
  <c r="BF2" i="150"/>
  <c r="BE2" i="150"/>
  <c r="BD2" i="150"/>
  <c r="AH2" i="150"/>
  <c r="AG2" i="150"/>
  <c r="AF2" i="150"/>
  <c r="AE2" i="150"/>
  <c r="AD2" i="150"/>
  <c r="AC2" i="150"/>
  <c r="AB2" i="150"/>
  <c r="AA2" i="150"/>
  <c r="Z2" i="150"/>
  <c r="Y2" i="150"/>
  <c r="X2" i="150"/>
  <c r="W2" i="150"/>
  <c r="V2" i="150"/>
  <c r="U2" i="150"/>
  <c r="T2" i="150"/>
  <c r="S2" i="150"/>
  <c r="R2" i="150"/>
  <c r="Q2" i="150"/>
  <c r="P2" i="150"/>
  <c r="O2" i="150"/>
  <c r="N2" i="150"/>
  <c r="M2" i="150"/>
  <c r="L2" i="150"/>
  <c r="K2" i="150"/>
  <c r="J2" i="150"/>
  <c r="I2" i="150"/>
  <c r="H2" i="150"/>
  <c r="G2" i="150"/>
  <c r="F2" i="150"/>
  <c r="E2" i="150"/>
  <c r="D2" i="150"/>
  <c r="U1" i="150"/>
  <c r="V1" i="150" s="1"/>
  <c r="W1" i="150" s="1"/>
  <c r="X1" i="150" s="1"/>
  <c r="Y1" i="150" s="1"/>
  <c r="Z1" i="150" s="1"/>
  <c r="AA1" i="150" s="1"/>
  <c r="AB1" i="150" s="1"/>
  <c r="AC1" i="150" s="1"/>
  <c r="AD1" i="150" s="1"/>
  <c r="AE1" i="150" s="1"/>
  <c r="AF1" i="150" s="1"/>
  <c r="AG1" i="150" s="1"/>
  <c r="AH1" i="150" s="1"/>
  <c r="CE89" i="131"/>
  <c r="CF89" i="131"/>
  <c r="CG89" i="131"/>
  <c r="CI89" i="131" s="1"/>
  <c r="CH89" i="131"/>
  <c r="CJ89" i="131"/>
  <c r="CE90" i="131"/>
  <c r="CF90" i="131"/>
  <c r="CG90" i="131"/>
  <c r="CH90" i="131"/>
  <c r="CI90" i="131"/>
  <c r="CJ90" i="131"/>
  <c r="CE91" i="131"/>
  <c r="CF91" i="131"/>
  <c r="CG91" i="131"/>
  <c r="CI91" i="131" s="1"/>
  <c r="CH91" i="131"/>
  <c r="CJ91" i="131"/>
  <c r="CE92" i="131"/>
  <c r="CF92" i="131"/>
  <c r="CG92" i="131"/>
  <c r="CH92" i="131"/>
  <c r="CI92" i="131"/>
  <c r="CJ92" i="131"/>
  <c r="CE93" i="131"/>
  <c r="CF93" i="131"/>
  <c r="CG93" i="131"/>
  <c r="CI93" i="131" s="1"/>
  <c r="CH93" i="131"/>
  <c r="CJ93" i="131"/>
  <c r="CE94" i="131"/>
  <c r="CF94" i="131"/>
  <c r="CG94" i="131"/>
  <c r="CH94" i="131"/>
  <c r="CI94" i="131"/>
  <c r="CJ94" i="131"/>
  <c r="CE86" i="131"/>
  <c r="CF86" i="131"/>
  <c r="CG86" i="131"/>
  <c r="CI86" i="131" s="1"/>
  <c r="CH86" i="131"/>
  <c r="CJ86" i="131"/>
  <c r="CF72" i="131"/>
  <c r="CH72" i="131"/>
  <c r="CJ72" i="131"/>
  <c r="CH73" i="144"/>
  <c r="CA96" i="131"/>
  <c r="CJ97" i="147"/>
  <c r="CH97" i="147"/>
  <c r="CG97" i="147"/>
  <c r="CI97" i="147" s="1"/>
  <c r="CF97" i="147"/>
  <c r="CE97" i="147"/>
  <c r="CJ90" i="147"/>
  <c r="CH90" i="147"/>
  <c r="CG90" i="147"/>
  <c r="CI90" i="147" s="1"/>
  <c r="CF90" i="147"/>
  <c r="CE90" i="147"/>
  <c r="CJ87" i="147"/>
  <c r="CH87" i="147"/>
  <c r="CG87" i="147"/>
  <c r="CI87" i="147" s="1"/>
  <c r="CF87" i="147"/>
  <c r="CE87" i="147"/>
  <c r="CJ86" i="147"/>
  <c r="CI86" i="147"/>
  <c r="CH86" i="147"/>
  <c r="CG86" i="147"/>
  <c r="CJ85" i="147"/>
  <c r="CI85" i="147"/>
  <c r="CH85" i="147"/>
  <c r="CG85" i="147"/>
  <c r="CF85" i="147"/>
  <c r="CE85" i="147"/>
  <c r="CJ84" i="147"/>
  <c r="CH84" i="147"/>
  <c r="CG84" i="147"/>
  <c r="CI84" i="147" s="1"/>
  <c r="CF84" i="147"/>
  <c r="CE84" i="147"/>
  <c r="CJ78" i="147"/>
  <c r="CH78" i="147"/>
  <c r="CG78" i="147"/>
  <c r="CI78" i="147" s="1"/>
  <c r="CF78" i="147"/>
  <c r="CE78" i="147"/>
  <c r="CJ75" i="147"/>
  <c r="CH75" i="147"/>
  <c r="CG75" i="147"/>
  <c r="CI75" i="147" s="1"/>
  <c r="CF75" i="147"/>
  <c r="CE75" i="147"/>
  <c r="CJ74" i="147"/>
  <c r="CH74" i="147"/>
  <c r="CG74" i="147"/>
  <c r="CI74" i="147" s="1"/>
  <c r="CJ71" i="147"/>
  <c r="CH71" i="147"/>
  <c r="CG71" i="147"/>
  <c r="CI71" i="147" s="1"/>
  <c r="CF71" i="147"/>
  <c r="CE71" i="147"/>
  <c r="CJ66" i="147"/>
  <c r="CH66" i="147"/>
  <c r="CG66" i="147"/>
  <c r="CI66" i="147" s="1"/>
  <c r="CF66" i="147"/>
  <c r="CE66" i="147"/>
  <c r="CJ65" i="147"/>
  <c r="CI65" i="147"/>
  <c r="CH65" i="147"/>
  <c r="CG65" i="147"/>
  <c r="CF65" i="147"/>
  <c r="CE65" i="147"/>
  <c r="CJ64" i="147"/>
  <c r="CH64" i="147"/>
  <c r="CG64" i="147"/>
  <c r="CI64" i="147" s="1"/>
  <c r="CF64" i="147"/>
  <c r="CE64" i="147"/>
  <c r="CJ63" i="147"/>
  <c r="CI63" i="147"/>
  <c r="CH63" i="147"/>
  <c r="CG63" i="147"/>
  <c r="CF63" i="147"/>
  <c r="CE63" i="147"/>
  <c r="CJ57" i="147"/>
  <c r="CI57" i="147"/>
  <c r="CH57" i="147"/>
  <c r="CG57" i="147"/>
  <c r="CF57" i="147"/>
  <c r="CE57" i="147"/>
  <c r="CJ54" i="147"/>
  <c r="CH54" i="147"/>
  <c r="CG54" i="147"/>
  <c r="CI54" i="147" s="1"/>
  <c r="CF54" i="147"/>
  <c r="CE54" i="147"/>
  <c r="CJ52" i="147"/>
  <c r="CH52" i="147"/>
  <c r="CI52" i="147" s="1"/>
  <c r="CG52" i="147"/>
  <c r="CF52" i="147"/>
  <c r="CE52" i="147"/>
  <c r="CJ51" i="147"/>
  <c r="CH51" i="147"/>
  <c r="CG51" i="147"/>
  <c r="CI51" i="147" s="1"/>
  <c r="CF51" i="147"/>
  <c r="CE51" i="147"/>
  <c r="CJ50" i="147"/>
  <c r="CH50" i="147"/>
  <c r="CI50" i="147" s="1"/>
  <c r="CG50" i="147"/>
  <c r="CF50" i="147"/>
  <c r="CE50" i="147"/>
  <c r="CJ46" i="147"/>
  <c r="CH46" i="147"/>
  <c r="CI46" i="147" s="1"/>
  <c r="CG46" i="147"/>
  <c r="CF46" i="147"/>
  <c r="CE46" i="147"/>
  <c r="CJ44" i="147"/>
  <c r="CH44" i="147"/>
  <c r="CG44" i="147"/>
  <c r="CI44" i="147" s="1"/>
  <c r="CF44" i="147"/>
  <c r="CE44" i="147"/>
  <c r="CJ43" i="147"/>
  <c r="CH43" i="147"/>
  <c r="CG43" i="147"/>
  <c r="CI43" i="147" s="1"/>
  <c r="CF43" i="147"/>
  <c r="CE43" i="147"/>
  <c r="CJ42" i="147"/>
  <c r="CH42" i="147"/>
  <c r="CF42" i="147"/>
  <c r="CE37" i="147"/>
  <c r="CJ36" i="147"/>
  <c r="CH36" i="147"/>
  <c r="CG36" i="147"/>
  <c r="CI36" i="147" s="1"/>
  <c r="CF36" i="147"/>
  <c r="CE36" i="147"/>
  <c r="CH35" i="147"/>
  <c r="CF35" i="147"/>
  <c r="CJ32" i="147"/>
  <c r="CI32" i="147"/>
  <c r="CH32" i="147"/>
  <c r="CG32" i="147"/>
  <c r="CF32" i="147"/>
  <c r="CE32" i="147"/>
  <c r="CJ27" i="147"/>
  <c r="CH27" i="147"/>
  <c r="CG27" i="147"/>
  <c r="CI27" i="147" s="1"/>
  <c r="CF27" i="147"/>
  <c r="CE27" i="147"/>
  <c r="CJ26" i="147"/>
  <c r="CI26" i="147"/>
  <c r="CH26" i="147"/>
  <c r="CG26" i="147"/>
  <c r="CF26" i="147"/>
  <c r="CE26" i="147"/>
  <c r="CJ25" i="147"/>
  <c r="CH25" i="147"/>
  <c r="CG25" i="147"/>
  <c r="CI25" i="147" s="1"/>
  <c r="CF25" i="147"/>
  <c r="CE25" i="147"/>
  <c r="CJ22" i="147"/>
  <c r="CI22" i="147"/>
  <c r="CH22" i="147"/>
  <c r="CG22" i="147"/>
  <c r="CF22" i="147"/>
  <c r="CJ21" i="147"/>
  <c r="CH21" i="147"/>
  <c r="CG21" i="147"/>
  <c r="CI21" i="147" s="1"/>
  <c r="CF21" i="147"/>
  <c r="CJ20" i="147"/>
  <c r="CH20" i="147"/>
  <c r="CG20" i="147"/>
  <c r="CI20" i="147" s="1"/>
  <c r="CF20" i="147"/>
  <c r="CE20" i="147"/>
  <c r="CJ19" i="147"/>
  <c r="CH19" i="147"/>
  <c r="CI19" i="147" s="1"/>
  <c r="CG19" i="147"/>
  <c r="CF19" i="147"/>
  <c r="CE19" i="147"/>
  <c r="CE85" i="144"/>
  <c r="CH75" i="144"/>
  <c r="CE75" i="144"/>
  <c r="CJ44" i="144"/>
  <c r="CH44" i="144"/>
  <c r="CG44" i="144"/>
  <c r="CE44" i="144"/>
  <c r="CJ43" i="144"/>
  <c r="CH43" i="144"/>
  <c r="CG43" i="144"/>
  <c r="CE43" i="144"/>
  <c r="CJ42" i="144"/>
  <c r="CH42" i="144"/>
  <c r="CG42" i="144"/>
  <c r="CE42" i="144"/>
  <c r="CE37" i="144"/>
  <c r="CE36" i="144"/>
  <c r="CG14" i="131"/>
  <c r="CI14" i="131" s="1"/>
  <c r="CH14" i="131"/>
  <c r="CJ14" i="131"/>
  <c r="CG15" i="131"/>
  <c r="CI15" i="131" s="1"/>
  <c r="CH15" i="131"/>
  <c r="CJ15" i="131"/>
  <c r="CG16" i="131"/>
  <c r="CH16" i="131"/>
  <c r="CI16" i="131" s="1"/>
  <c r="CJ16" i="131"/>
  <c r="CG17" i="131"/>
  <c r="CI17" i="131" s="1"/>
  <c r="CH17" i="131"/>
  <c r="CJ17" i="131"/>
  <c r="CG18" i="131"/>
  <c r="CI18" i="131" s="1"/>
  <c r="CH18" i="131"/>
  <c r="CJ18" i="131"/>
  <c r="CG19" i="131"/>
  <c r="CH19" i="131"/>
  <c r="CI19" i="131" s="1"/>
  <c r="CJ19" i="131"/>
  <c r="CG20" i="131"/>
  <c r="CI20" i="131" s="1"/>
  <c r="CH20" i="131"/>
  <c r="CJ20" i="131"/>
  <c r="CG21" i="131"/>
  <c r="CI21" i="131" s="1"/>
  <c r="CH21" i="131"/>
  <c r="CJ21" i="131"/>
  <c r="CG22" i="131"/>
  <c r="CH22" i="131"/>
  <c r="CI22" i="131" s="1"/>
  <c r="CJ22" i="131"/>
  <c r="CG23" i="131"/>
  <c r="CH23" i="131"/>
  <c r="CI23" i="131"/>
  <c r="CJ23" i="131"/>
  <c r="CG24" i="131"/>
  <c r="CI24" i="131" s="1"/>
  <c r="CH24" i="131"/>
  <c r="CJ24" i="131"/>
  <c r="CG25" i="131"/>
  <c r="CI25" i="131" s="1"/>
  <c r="CH25" i="131"/>
  <c r="CJ25" i="131"/>
  <c r="CG26" i="131"/>
  <c r="CH26" i="131"/>
  <c r="CI26" i="131"/>
  <c r="CJ26" i="131"/>
  <c r="CG27" i="131"/>
  <c r="CI27" i="131" s="1"/>
  <c r="CH27" i="131"/>
  <c r="CJ27" i="131"/>
  <c r="CG28" i="131"/>
  <c r="CI28" i="131" s="1"/>
  <c r="CH28" i="131"/>
  <c r="CJ28" i="131"/>
  <c r="CG29" i="131"/>
  <c r="CH29" i="131"/>
  <c r="CI29" i="131"/>
  <c r="CJ29" i="131"/>
  <c r="CG30" i="131"/>
  <c r="CI30" i="131" s="1"/>
  <c r="CH30" i="131"/>
  <c r="CJ30" i="131"/>
  <c r="CG31" i="131"/>
  <c r="CI31" i="131" s="1"/>
  <c r="CH31" i="131"/>
  <c r="CJ31" i="131"/>
  <c r="CG32" i="131"/>
  <c r="CH32" i="131"/>
  <c r="CI32" i="131"/>
  <c r="CJ32" i="131"/>
  <c r="CG34" i="131"/>
  <c r="CI34" i="131" s="1"/>
  <c r="CH34" i="131"/>
  <c r="CJ34" i="131"/>
  <c r="CG35" i="131"/>
  <c r="CH35" i="131"/>
  <c r="CI35" i="131"/>
  <c r="CJ35" i="131"/>
  <c r="CG36" i="131"/>
  <c r="CI36" i="131" s="1"/>
  <c r="CH36" i="131"/>
  <c r="CJ36" i="131"/>
  <c r="CG37" i="131"/>
  <c r="CI37" i="131" s="1"/>
  <c r="CH37" i="131"/>
  <c r="CJ37" i="131"/>
  <c r="CG38" i="131"/>
  <c r="CH38" i="131"/>
  <c r="CI38" i="131"/>
  <c r="CJ38" i="131"/>
  <c r="CG39" i="131"/>
  <c r="CI39" i="131" s="1"/>
  <c r="CH39" i="131"/>
  <c r="CJ39" i="131"/>
  <c r="CG40" i="131"/>
  <c r="CI40" i="131" s="1"/>
  <c r="CH40" i="131"/>
  <c r="CJ40" i="131"/>
  <c r="CG41" i="131"/>
  <c r="CH41" i="131"/>
  <c r="CI41" i="131"/>
  <c r="CJ41" i="131"/>
  <c r="CG42" i="131"/>
  <c r="CI42" i="131" s="1"/>
  <c r="CH42" i="131"/>
  <c r="CJ42" i="131"/>
  <c r="CG43" i="131"/>
  <c r="CI43" i="131" s="1"/>
  <c r="CH43" i="131"/>
  <c r="CJ43" i="131"/>
  <c r="CG44" i="131"/>
  <c r="CH44" i="131"/>
  <c r="CI44" i="131"/>
  <c r="CJ44" i="131"/>
  <c r="CG45" i="131"/>
  <c r="CI45" i="131" s="1"/>
  <c r="CH45" i="131"/>
  <c r="CJ45" i="131"/>
  <c r="CG46" i="131"/>
  <c r="CI46" i="131" s="1"/>
  <c r="CH46" i="131"/>
  <c r="CJ46" i="131"/>
  <c r="CG47" i="131"/>
  <c r="CH47" i="131"/>
  <c r="CI47" i="131"/>
  <c r="CJ47" i="131"/>
  <c r="CG48" i="131"/>
  <c r="CI48" i="131" s="1"/>
  <c r="CH48" i="131"/>
  <c r="CJ48" i="131"/>
  <c r="CG49" i="131"/>
  <c r="CI49" i="131" s="1"/>
  <c r="CH49" i="131"/>
  <c r="CJ49" i="131"/>
  <c r="CG50" i="131"/>
  <c r="CI50" i="131" s="1"/>
  <c r="CH50" i="131"/>
  <c r="CJ50" i="131"/>
  <c r="CG51" i="131"/>
  <c r="CI51" i="131" s="1"/>
  <c r="CH51" i="131"/>
  <c r="CJ51" i="131"/>
  <c r="CG52" i="131"/>
  <c r="CI52" i="131" s="1"/>
  <c r="CH52" i="131"/>
  <c r="CJ52" i="131"/>
  <c r="CG54" i="131"/>
  <c r="CI54" i="131" s="1"/>
  <c r="CH54" i="131"/>
  <c r="CJ54" i="131"/>
  <c r="CG55" i="131"/>
  <c r="CI55" i="131" s="1"/>
  <c r="CH55" i="131"/>
  <c r="CJ55" i="131"/>
  <c r="CG56" i="131"/>
  <c r="CI56" i="131" s="1"/>
  <c r="CH56" i="131"/>
  <c r="CJ56" i="131"/>
  <c r="CG57" i="131"/>
  <c r="CI57" i="131" s="1"/>
  <c r="CH57" i="131"/>
  <c r="CJ57" i="131"/>
  <c r="CG58" i="131"/>
  <c r="CI58" i="131" s="1"/>
  <c r="CH58" i="131"/>
  <c r="CJ58" i="131"/>
  <c r="CG59" i="131"/>
  <c r="CI59" i="131" s="1"/>
  <c r="CH59" i="131"/>
  <c r="CJ59" i="131"/>
  <c r="CG60" i="131"/>
  <c r="CI60" i="131" s="1"/>
  <c r="CH60" i="131"/>
  <c r="CJ60" i="131"/>
  <c r="CG61" i="131"/>
  <c r="CI61" i="131" s="1"/>
  <c r="CH61" i="131"/>
  <c r="CJ61" i="131"/>
  <c r="CG62" i="131"/>
  <c r="CI62" i="131" s="1"/>
  <c r="CH62" i="131"/>
  <c r="CJ62" i="131"/>
  <c r="CG63" i="131"/>
  <c r="CI63" i="131" s="1"/>
  <c r="CH63" i="131"/>
  <c r="CJ63" i="131"/>
  <c r="CG64" i="131"/>
  <c r="CI64" i="131" s="1"/>
  <c r="CH64" i="131"/>
  <c r="CJ64" i="131"/>
  <c r="CG65" i="131"/>
  <c r="CI65" i="131" s="1"/>
  <c r="CH65" i="131"/>
  <c r="CJ65" i="131"/>
  <c r="CG66" i="131"/>
  <c r="CI66" i="131" s="1"/>
  <c r="CH66" i="131"/>
  <c r="CJ66" i="131"/>
  <c r="CG67" i="131"/>
  <c r="CI67" i="131" s="1"/>
  <c r="CH67" i="131"/>
  <c r="CJ67" i="131"/>
  <c r="CG68" i="131"/>
  <c r="CI68" i="131" s="1"/>
  <c r="CH68" i="131"/>
  <c r="CJ68" i="131"/>
  <c r="CG69" i="131"/>
  <c r="CI69" i="131" s="1"/>
  <c r="CH69" i="131"/>
  <c r="CJ69" i="131"/>
  <c r="CG70" i="131"/>
  <c r="CI70" i="131" s="1"/>
  <c r="CH70" i="131"/>
  <c r="CJ70" i="131"/>
  <c r="CH71" i="131"/>
  <c r="CH96" i="131" s="1"/>
  <c r="CJ71" i="131"/>
  <c r="CG73" i="131"/>
  <c r="CI73" i="131" s="1"/>
  <c r="CH73" i="131"/>
  <c r="CJ73" i="131"/>
  <c r="CG75" i="131"/>
  <c r="CI75" i="131" s="1"/>
  <c r="CH75" i="131"/>
  <c r="CJ75" i="131"/>
  <c r="CG76" i="131"/>
  <c r="CI76" i="131" s="1"/>
  <c r="CH76" i="131"/>
  <c r="CJ76" i="131"/>
  <c r="CG77" i="131"/>
  <c r="CI77" i="131" s="1"/>
  <c r="CH77" i="131"/>
  <c r="CJ77" i="131"/>
  <c r="CG78" i="131"/>
  <c r="CI78" i="131" s="1"/>
  <c r="CH78" i="131"/>
  <c r="CJ78" i="131"/>
  <c r="CG79" i="131"/>
  <c r="CI79" i="131" s="1"/>
  <c r="CH79" i="131"/>
  <c r="CJ79" i="131"/>
  <c r="CG80" i="131"/>
  <c r="CI80" i="131" s="1"/>
  <c r="CH80" i="131"/>
  <c r="CJ80" i="131"/>
  <c r="CG81" i="131"/>
  <c r="CI81" i="131" s="1"/>
  <c r="CH81" i="131"/>
  <c r="CJ81" i="131"/>
  <c r="CG82" i="131"/>
  <c r="CI82" i="131" s="1"/>
  <c r="CH82" i="131"/>
  <c r="CJ82" i="131"/>
  <c r="CG83" i="131"/>
  <c r="CI83" i="131" s="1"/>
  <c r="CH83" i="131"/>
  <c r="CJ83" i="131"/>
  <c r="CG84" i="131"/>
  <c r="CI84" i="131" s="1"/>
  <c r="CH84" i="131"/>
  <c r="CJ84" i="131"/>
  <c r="CG85" i="131"/>
  <c r="CI85" i="131" s="1"/>
  <c r="CH85" i="131"/>
  <c r="CJ85" i="131"/>
  <c r="CG87" i="131"/>
  <c r="CI87" i="131" s="1"/>
  <c r="CH87" i="131"/>
  <c r="CJ87" i="131"/>
  <c r="CG88" i="131"/>
  <c r="CI88" i="131" s="1"/>
  <c r="CH88" i="131"/>
  <c r="CJ88" i="131"/>
  <c r="CE79" i="131"/>
  <c r="CF79" i="131"/>
  <c r="CK79" i="131"/>
  <c r="CL79" i="131" s="1"/>
  <c r="CI44" i="144" l="1"/>
  <c r="CI43" i="144"/>
  <c r="CI42" i="144"/>
  <c r="AB159" i="150"/>
  <c r="BE88" i="150"/>
  <c r="CF44" i="150"/>
  <c r="CQ44" i="150" s="1"/>
  <c r="BU69" i="150"/>
  <c r="BU54" i="150"/>
  <c r="AC164" i="150"/>
  <c r="L163" i="150"/>
  <c r="O166" i="150"/>
  <c r="U160" i="150"/>
  <c r="Z161" i="150"/>
  <c r="X163" i="150"/>
  <c r="V165" i="150"/>
  <c r="AA166" i="150"/>
  <c r="G162" i="150"/>
  <c r="AG160" i="150"/>
  <c r="AE162" i="150"/>
  <c r="AJ76" i="153"/>
  <c r="AY76" i="153"/>
  <c r="AW76" i="153"/>
  <c r="BA55" i="153"/>
  <c r="AO76" i="153"/>
  <c r="BA76" i="153"/>
  <c r="AS76" i="153"/>
  <c r="I160" i="150"/>
  <c r="AH156" i="150"/>
  <c r="AH119" i="150"/>
  <c r="P159" i="150"/>
  <c r="BU67" i="150"/>
  <c r="BV95" i="150"/>
  <c r="U132" i="150"/>
  <c r="Q164" i="150"/>
  <c r="BX82" i="150"/>
  <c r="N161" i="150"/>
  <c r="AH5" i="150"/>
  <c r="AG159" i="150"/>
  <c r="AE161" i="150"/>
  <c r="AH164" i="150"/>
  <c r="AF166" i="150"/>
  <c r="AH166" i="150"/>
  <c r="E164" i="150"/>
  <c r="D159" i="150"/>
  <c r="I132" i="150"/>
  <c r="I159" i="150"/>
  <c r="U159" i="150"/>
  <c r="N160" i="150"/>
  <c r="Z160" i="150"/>
  <c r="L162" i="150"/>
  <c r="X162" i="150"/>
  <c r="E163" i="150"/>
  <c r="Q163" i="150"/>
  <c r="AC163" i="150"/>
  <c r="V164" i="150"/>
  <c r="O165" i="150"/>
  <c r="AA165" i="150"/>
  <c r="H166" i="150"/>
  <c r="T166" i="150"/>
  <c r="V5" i="150"/>
  <c r="S162" i="150"/>
  <c r="S161" i="150"/>
  <c r="AG132" i="150"/>
  <c r="BX18" i="150"/>
  <c r="L157" i="150"/>
  <c r="R119" i="150"/>
  <c r="AD119" i="150"/>
  <c r="K132" i="150"/>
  <c r="W132" i="150"/>
  <c r="O145" i="150"/>
  <c r="CJ59" i="150"/>
  <c r="H145" i="150"/>
  <c r="E156" i="150"/>
  <c r="Q156" i="150"/>
  <c r="AC156" i="150"/>
  <c r="V157" i="150"/>
  <c r="F156" i="150"/>
  <c r="R156" i="150"/>
  <c r="AD156" i="150"/>
  <c r="K157" i="150"/>
  <c r="W157" i="150"/>
  <c r="BX34" i="150"/>
  <c r="BV46" i="150"/>
  <c r="BW48" i="150"/>
  <c r="BX50" i="150"/>
  <c r="BU57" i="150"/>
  <c r="BX72" i="150"/>
  <c r="D132" i="150"/>
  <c r="P132" i="150"/>
  <c r="AB132" i="150"/>
  <c r="BV69" i="150"/>
  <c r="I145" i="150"/>
  <c r="AC9" i="150"/>
  <c r="AG106" i="150"/>
  <c r="BU39" i="150"/>
  <c r="BV41" i="150"/>
  <c r="BW45" i="150"/>
  <c r="BX47" i="150"/>
  <c r="BW65" i="150"/>
  <c r="BX79" i="150"/>
  <c r="BU85" i="150"/>
  <c r="CJ87" i="150"/>
  <c r="BU87" i="150"/>
  <c r="BV96" i="150"/>
  <c r="BW91" i="150"/>
  <c r="G156" i="150"/>
  <c r="S156" i="150"/>
  <c r="AE156" i="150"/>
  <c r="BX65" i="150"/>
  <c r="BW39" i="150"/>
  <c r="BX41" i="150"/>
  <c r="BU49" i="150"/>
  <c r="BV51" i="150"/>
  <c r="BU73" i="150"/>
  <c r="BV92" i="150"/>
  <c r="BX96" i="150"/>
  <c r="D106" i="150"/>
  <c r="CJ25" i="150"/>
  <c r="BW20" i="150"/>
  <c r="BU30" i="150"/>
  <c r="BV32" i="150"/>
  <c r="BV25" i="150"/>
  <c r="BV40" i="150"/>
  <c r="BX46" i="150"/>
  <c r="BU52" i="150"/>
  <c r="BV16" i="150"/>
  <c r="BU28" i="150"/>
  <c r="BV30" i="150"/>
  <c r="BV38" i="150"/>
  <c r="BW40" i="150"/>
  <c r="BU50" i="150"/>
  <c r="BV54" i="150"/>
  <c r="BU58" i="150"/>
  <c r="BX64" i="150"/>
  <c r="BU82" i="150"/>
  <c r="BW86" i="150"/>
  <c r="BU18" i="150"/>
  <c r="BU27" i="150"/>
  <c r="BV29" i="150"/>
  <c r="CJ31" i="150"/>
  <c r="BU46" i="150"/>
  <c r="BV48" i="150"/>
  <c r="BW50" i="150"/>
  <c r="BW74" i="150"/>
  <c r="BU78" i="150"/>
  <c r="BX84" i="150"/>
  <c r="BV39" i="150"/>
  <c r="BW41" i="150"/>
  <c r="BX45" i="150"/>
  <c r="BU51" i="150"/>
  <c r="BV68" i="150"/>
  <c r="BV70" i="150"/>
  <c r="BV87" i="150"/>
  <c r="BC96" i="150"/>
  <c r="CP96" i="150" s="1"/>
  <c r="BW96" i="150"/>
  <c r="V132" i="150"/>
  <c r="P9" i="150"/>
  <c r="BV27" i="150"/>
  <c r="CJ37" i="150"/>
  <c r="CJ68" i="150"/>
  <c r="BW27" i="150"/>
  <c r="BX29" i="150"/>
  <c r="BU40" i="150"/>
  <c r="BW46" i="150"/>
  <c r="BX48" i="150"/>
  <c r="BV57" i="150"/>
  <c r="BW61" i="150"/>
  <c r="CJ19" i="150"/>
  <c r="BU19" i="150"/>
  <c r="BW32" i="150"/>
  <c r="BX39" i="150"/>
  <c r="BU47" i="150"/>
  <c r="BV49" i="150"/>
  <c r="BW51" i="150"/>
  <c r="BX53" i="150"/>
  <c r="BW59" i="150"/>
  <c r="BV73" i="150"/>
  <c r="BU79" i="150"/>
  <c r="H5" i="150"/>
  <c r="CJ54" i="150"/>
  <c r="I9" i="150"/>
  <c r="BW16" i="150"/>
  <c r="BU45" i="150"/>
  <c r="BV47" i="150"/>
  <c r="BW49" i="150"/>
  <c r="BX51" i="150"/>
  <c r="BU84" i="150"/>
  <c r="BV88" i="150"/>
  <c r="H106" i="150"/>
  <c r="T106" i="150"/>
  <c r="AF106" i="150"/>
  <c r="K119" i="150"/>
  <c r="W119" i="150"/>
  <c r="BV17" i="150"/>
  <c r="BW19" i="150"/>
  <c r="BU31" i="150"/>
  <c r="BU41" i="150"/>
  <c r="BV45" i="150"/>
  <c r="BW47" i="150"/>
  <c r="BX49" i="150"/>
  <c r="BU56" i="150"/>
  <c r="BV65" i="150"/>
  <c r="BX40" i="150"/>
  <c r="CH48" i="150"/>
  <c r="BU48" i="150"/>
  <c r="BV50" i="150"/>
  <c r="BX56" i="150"/>
  <c r="BU83" i="150"/>
  <c r="X145" i="150"/>
  <c r="X157" i="150"/>
  <c r="L145" i="150"/>
  <c r="BW94" i="150"/>
  <c r="AG9" i="150"/>
  <c r="AG145" i="150"/>
  <c r="AF5" i="150"/>
  <c r="AF145" i="150"/>
  <c r="AA145" i="150"/>
  <c r="Y145" i="150"/>
  <c r="U9" i="150"/>
  <c r="U145" i="150"/>
  <c r="T5" i="150"/>
  <c r="T145" i="150"/>
  <c r="Q9" i="150"/>
  <c r="N159" i="150"/>
  <c r="M145" i="150"/>
  <c r="M9" i="150"/>
  <c r="J163" i="150"/>
  <c r="J157" i="150"/>
  <c r="J5" i="150"/>
  <c r="BU90" i="150"/>
  <c r="E9" i="150"/>
  <c r="BV90" i="150"/>
  <c r="D9" i="150"/>
  <c r="G161" i="150"/>
  <c r="F119" i="150"/>
  <c r="J165" i="150"/>
  <c r="J132" i="150"/>
  <c r="J164" i="150"/>
  <c r="BE18" i="150"/>
  <c r="BW18" i="150"/>
  <c r="CH21" i="150"/>
  <c r="BV24" i="150"/>
  <c r="BW26" i="150"/>
  <c r="BV31" i="150"/>
  <c r="CJ34" i="150"/>
  <c r="BW34" i="150"/>
  <c r="BX87" i="150"/>
  <c r="BU94" i="150"/>
  <c r="AK55" i="150"/>
  <c r="BC41" i="150"/>
  <c r="CF41" i="150" s="1"/>
  <c r="CQ41" i="150" s="1"/>
  <c r="BU62" i="150"/>
  <c r="BX77" i="150"/>
  <c r="BV84" i="150"/>
  <c r="BX89" i="150"/>
  <c r="O155" i="150"/>
  <c r="AA155" i="150"/>
  <c r="H156" i="150"/>
  <c r="T156" i="150"/>
  <c r="AF156" i="150"/>
  <c r="M157" i="150"/>
  <c r="Y157" i="150"/>
  <c r="N5" i="150"/>
  <c r="Z5" i="150"/>
  <c r="N9" i="150"/>
  <c r="Z9" i="150"/>
  <c r="CJ15" i="150"/>
  <c r="BU17" i="150"/>
  <c r="BV19" i="150"/>
  <c r="BC57" i="150"/>
  <c r="CP57" i="150" s="1"/>
  <c r="BU60" i="150"/>
  <c r="BW66" i="150"/>
  <c r="D155" i="150"/>
  <c r="P155" i="150"/>
  <c r="AB155" i="150"/>
  <c r="I156" i="150"/>
  <c r="U156" i="150"/>
  <c r="AG156" i="150"/>
  <c r="N157" i="150"/>
  <c r="Z157" i="150"/>
  <c r="F159" i="150"/>
  <c r="R159" i="150"/>
  <c r="AD159" i="150"/>
  <c r="K160" i="150"/>
  <c r="W160" i="150"/>
  <c r="D161" i="150"/>
  <c r="P161" i="150"/>
  <c r="AB161" i="150"/>
  <c r="I162" i="150"/>
  <c r="U162" i="150"/>
  <c r="AG162" i="150"/>
  <c r="N163" i="150"/>
  <c r="Z163" i="150"/>
  <c r="G164" i="150"/>
  <c r="S164" i="150"/>
  <c r="AE164" i="150"/>
  <c r="L165" i="150"/>
  <c r="X165" i="150"/>
  <c r="E166" i="150"/>
  <c r="Q166" i="150"/>
  <c r="AC166" i="150"/>
  <c r="G119" i="150"/>
  <c r="S119" i="150"/>
  <c r="AE119" i="150"/>
  <c r="L132" i="150"/>
  <c r="X132" i="150"/>
  <c r="BX59" i="150"/>
  <c r="CJ65" i="150"/>
  <c r="BX66" i="150"/>
  <c r="BV78" i="150"/>
  <c r="BC82" i="150"/>
  <c r="CF82" i="150" s="1"/>
  <c r="CQ82" i="150" s="1"/>
  <c r="BW82" i="150"/>
  <c r="BW84" i="150"/>
  <c r="BU95" i="150"/>
  <c r="BY95" i="150" s="1"/>
  <c r="E155" i="150"/>
  <c r="Q155" i="150"/>
  <c r="AC155" i="150"/>
  <c r="J156" i="150"/>
  <c r="V156" i="150"/>
  <c r="O157" i="150"/>
  <c r="AA157" i="150"/>
  <c r="M132" i="150"/>
  <c r="Y132" i="150"/>
  <c r="E145" i="150"/>
  <c r="Q145" i="150"/>
  <c r="AC145" i="150"/>
  <c r="BX31" i="150"/>
  <c r="CJ41" i="150"/>
  <c r="CJ90" i="150"/>
  <c r="CH90" i="150"/>
  <c r="U119" i="150"/>
  <c r="AG119" i="150"/>
  <c r="N132" i="150"/>
  <c r="Z132" i="150"/>
  <c r="F145" i="150"/>
  <c r="R145" i="150"/>
  <c r="AD145" i="150"/>
  <c r="O9" i="150"/>
  <c r="AC5" i="150"/>
  <c r="CJ28" i="150"/>
  <c r="BV35" i="150"/>
  <c r="CJ51" i="150"/>
  <c r="BW80" i="150"/>
  <c r="CH87" i="150"/>
  <c r="J119" i="150"/>
  <c r="V119" i="150"/>
  <c r="O132" i="150"/>
  <c r="AA132" i="150"/>
  <c r="BX19" i="150"/>
  <c r="BU20" i="150"/>
  <c r="BX27" i="150"/>
  <c r="CG36" i="150"/>
  <c r="CH36" i="150"/>
  <c r="BX54" i="150"/>
  <c r="BU63" i="150"/>
  <c r="CJ74" i="150"/>
  <c r="CH74" i="150"/>
  <c r="BX80" i="150"/>
  <c r="BU81" i="150"/>
  <c r="BV85" i="150"/>
  <c r="BX90" i="150"/>
  <c r="BU91" i="150"/>
  <c r="Y156" i="150"/>
  <c r="F157" i="150"/>
  <c r="R157" i="150"/>
  <c r="AD157" i="150"/>
  <c r="S5" i="150"/>
  <c r="G9" i="150"/>
  <c r="S9" i="150"/>
  <c r="AE9" i="150"/>
  <c r="CJ26" i="150"/>
  <c r="CH26" i="150"/>
  <c r="CH39" i="150"/>
  <c r="CJ47" i="150"/>
  <c r="CJ72" i="150"/>
  <c r="K159" i="150"/>
  <c r="W159" i="150"/>
  <c r="D160" i="150"/>
  <c r="P160" i="150"/>
  <c r="AB160" i="150"/>
  <c r="I161" i="150"/>
  <c r="U161" i="150"/>
  <c r="AG161" i="150"/>
  <c r="N162" i="150"/>
  <c r="Z162" i="150"/>
  <c r="G163" i="150"/>
  <c r="S163" i="150"/>
  <c r="AE163" i="150"/>
  <c r="L164" i="150"/>
  <c r="X164" i="150"/>
  <c r="E165" i="150"/>
  <c r="Q165" i="150"/>
  <c r="AC165" i="150"/>
  <c r="J166" i="150"/>
  <c r="V166" i="150"/>
  <c r="BV28" i="150"/>
  <c r="BX60" i="150"/>
  <c r="CJ70" i="150"/>
  <c r="BV74" i="150"/>
  <c r="BU89" i="150"/>
  <c r="BV91" i="150"/>
  <c r="L159" i="150"/>
  <c r="X159" i="150"/>
  <c r="E160" i="150"/>
  <c r="Q160" i="150"/>
  <c r="AC160" i="150"/>
  <c r="J161" i="150"/>
  <c r="V161" i="150"/>
  <c r="O162" i="150"/>
  <c r="AA162" i="150"/>
  <c r="H163" i="150"/>
  <c r="T163" i="150"/>
  <c r="AF163" i="150"/>
  <c r="M164" i="150"/>
  <c r="Y164" i="150"/>
  <c r="F165" i="150"/>
  <c r="R165" i="150"/>
  <c r="AD165" i="150"/>
  <c r="K166" i="150"/>
  <c r="W166" i="150"/>
  <c r="F132" i="150"/>
  <c r="R132" i="150"/>
  <c r="AD132" i="150"/>
  <c r="J145" i="150"/>
  <c r="V145" i="150"/>
  <c r="G5" i="150"/>
  <c r="AE5" i="150"/>
  <c r="I5" i="150"/>
  <c r="U5" i="150"/>
  <c r="AG5" i="150"/>
  <c r="AI4" i="150"/>
  <c r="BX23" i="150"/>
  <c r="BU24" i="150"/>
  <c r="BV26" i="150"/>
  <c r="BV34" i="150"/>
  <c r="BU59" i="150"/>
  <c r="BV61" i="150"/>
  <c r="BW63" i="150"/>
  <c r="CJ69" i="150"/>
  <c r="BV72" i="150"/>
  <c r="BV89" i="150"/>
  <c r="BW93" i="150"/>
  <c r="BX95" i="150"/>
  <c r="M159" i="150"/>
  <c r="Y159" i="150"/>
  <c r="F160" i="150"/>
  <c r="R160" i="150"/>
  <c r="AD160" i="150"/>
  <c r="K161" i="150"/>
  <c r="W161" i="150"/>
  <c r="D162" i="150"/>
  <c r="P162" i="150"/>
  <c r="AB162" i="150"/>
  <c r="I163" i="150"/>
  <c r="U163" i="150"/>
  <c r="AG163" i="150"/>
  <c r="N164" i="150"/>
  <c r="Z164" i="150"/>
  <c r="G165" i="150"/>
  <c r="S165" i="150"/>
  <c r="AE165" i="150"/>
  <c r="L166" i="150"/>
  <c r="X166" i="150"/>
  <c r="N119" i="150"/>
  <c r="Z119" i="150"/>
  <c r="G132" i="150"/>
  <c r="S132" i="150"/>
  <c r="AE132" i="150"/>
  <c r="AQ33" i="150"/>
  <c r="BX14" i="150"/>
  <c r="BX16" i="150"/>
  <c r="CH22" i="150"/>
  <c r="CH28" i="150"/>
  <c r="BW31" i="150"/>
  <c r="AT55" i="150"/>
  <c r="BX38" i="150"/>
  <c r="BV53" i="150"/>
  <c r="BX62" i="150"/>
  <c r="BW68" i="150"/>
  <c r="BX73" i="150"/>
  <c r="BW78" i="150"/>
  <c r="BV80" i="150"/>
  <c r="BV82" i="150"/>
  <c r="CH86" i="150"/>
  <c r="BW88" i="150"/>
  <c r="BX92" i="150"/>
  <c r="CH93" i="150"/>
  <c r="BX94" i="150"/>
  <c r="J159" i="150"/>
  <c r="V159" i="150"/>
  <c r="AH159" i="150"/>
  <c r="O160" i="150"/>
  <c r="AA160" i="150"/>
  <c r="H161" i="150"/>
  <c r="T161" i="150"/>
  <c r="AF161" i="150"/>
  <c r="M162" i="150"/>
  <c r="Y162" i="150"/>
  <c r="F163" i="150"/>
  <c r="R163" i="150"/>
  <c r="AD163" i="150"/>
  <c r="K164" i="150"/>
  <c r="W164" i="150"/>
  <c r="D165" i="150"/>
  <c r="P165" i="150"/>
  <c r="AB165" i="150"/>
  <c r="I166" i="150"/>
  <c r="U166" i="150"/>
  <c r="AG166" i="150"/>
  <c r="AR33" i="150"/>
  <c r="BC50" i="150"/>
  <c r="CF50" i="150" s="1"/>
  <c r="CQ50" i="150" s="1"/>
  <c r="E106" i="150"/>
  <c r="W5" i="150"/>
  <c r="L5" i="150"/>
  <c r="X5" i="150"/>
  <c r="F9" i="150"/>
  <c r="R9" i="150"/>
  <c r="AD9" i="150"/>
  <c r="BV15" i="150"/>
  <c r="CH19" i="150"/>
  <c r="BX20" i="150"/>
  <c r="BC22" i="150"/>
  <c r="CF22" i="150" s="1"/>
  <c r="CQ22" i="150" s="1"/>
  <c r="BW24" i="150"/>
  <c r="AJ55" i="150"/>
  <c r="AV55" i="150"/>
  <c r="CH34" i="150"/>
  <c r="BC45" i="150"/>
  <c r="CF45" i="150" s="1"/>
  <c r="CQ45" i="150" s="1"/>
  <c r="CJ53" i="150"/>
  <c r="BW53" i="150"/>
  <c r="BW57" i="150"/>
  <c r="BV63" i="150"/>
  <c r="BX68" i="150"/>
  <c r="BW72" i="150"/>
  <c r="CJ73" i="150"/>
  <c r="BX78" i="150"/>
  <c r="CA78" i="150" s="1"/>
  <c r="CA78" i="152" s="1"/>
  <c r="CJ82" i="150"/>
  <c r="BV86" i="150"/>
  <c r="BW87" i="150"/>
  <c r="BY87" i="150" s="1"/>
  <c r="BX88" i="150"/>
  <c r="BV93" i="150"/>
  <c r="P106" i="150"/>
  <c r="CJ29" i="150"/>
  <c r="AW55" i="150"/>
  <c r="BC36" i="150"/>
  <c r="CP36" i="150" s="1"/>
  <c r="BC38" i="150"/>
  <c r="CP38" i="150" s="1"/>
  <c r="CJ50" i="150"/>
  <c r="Q106" i="150"/>
  <c r="AI3" i="150"/>
  <c r="H9" i="150"/>
  <c r="T9" i="150"/>
  <c r="BJ98" i="150"/>
  <c r="BE15" i="150"/>
  <c r="CH15" i="150"/>
  <c r="BC16" i="150"/>
  <c r="CP16" i="150" s="1"/>
  <c r="BW17" i="150"/>
  <c r="BX24" i="150"/>
  <c r="BC27" i="150"/>
  <c r="CP27" i="150" s="1"/>
  <c r="BW28" i="150"/>
  <c r="BW30" i="150"/>
  <c r="CJ39" i="150"/>
  <c r="CJ58" i="150"/>
  <c r="BW70" i="150"/>
  <c r="BU77" i="150"/>
  <c r="CJ81" i="150"/>
  <c r="CJ86" i="150"/>
  <c r="BC92" i="150"/>
  <c r="CP92" i="150" s="1"/>
  <c r="BX97" i="150"/>
  <c r="AB106" i="150"/>
  <c r="O119" i="150"/>
  <c r="AA119" i="150"/>
  <c r="N145" i="150"/>
  <c r="Z145" i="150"/>
  <c r="O5" i="150"/>
  <c r="AA5" i="150"/>
  <c r="BK98" i="150"/>
  <c r="BC21" i="150"/>
  <c r="CP21" i="150" s="1"/>
  <c r="CJ23" i="150"/>
  <c r="BU23" i="150"/>
  <c r="BX26" i="150"/>
  <c r="CJ30" i="150"/>
  <c r="AM55" i="150"/>
  <c r="AY55" i="150"/>
  <c r="CJ45" i="150"/>
  <c r="CH45" i="150"/>
  <c r="CH67" i="150"/>
  <c r="BX70" i="150"/>
  <c r="BV77" i="150"/>
  <c r="BV79" i="150"/>
  <c r="BW95" i="150"/>
  <c r="AC106" i="150"/>
  <c r="H160" i="150"/>
  <c r="T160" i="150"/>
  <c r="AF160" i="150"/>
  <c r="M161" i="150"/>
  <c r="Y161" i="150"/>
  <c r="F162" i="150"/>
  <c r="R162" i="150"/>
  <c r="AD162" i="150"/>
  <c r="K163" i="150"/>
  <c r="W163" i="150"/>
  <c r="D164" i="150"/>
  <c r="P164" i="150"/>
  <c r="AB164" i="150"/>
  <c r="I165" i="150"/>
  <c r="U165" i="150"/>
  <c r="AG165" i="150"/>
  <c r="N166" i="150"/>
  <c r="Z166" i="150"/>
  <c r="D119" i="150"/>
  <c r="P119" i="150"/>
  <c r="AB119" i="150"/>
  <c r="D5" i="150"/>
  <c r="P5" i="150"/>
  <c r="AB5" i="150"/>
  <c r="J9" i="150"/>
  <c r="V9" i="150"/>
  <c r="AH9" i="150"/>
  <c r="AK33" i="150"/>
  <c r="AW33" i="150"/>
  <c r="BU14" i="150"/>
  <c r="BX15" i="150"/>
  <c r="CJ16" i="150"/>
  <c r="BX17" i="150"/>
  <c r="BX28" i="150"/>
  <c r="CH35" i="150"/>
  <c r="CJ38" i="150"/>
  <c r="BU38" i="150"/>
  <c r="CJ48" i="150"/>
  <c r="BV58" i="150"/>
  <c r="CH60" i="150"/>
  <c r="CJ62" i="150"/>
  <c r="BC67" i="150"/>
  <c r="CP67" i="150" s="1"/>
  <c r="BW67" i="150"/>
  <c r="AT98" i="150"/>
  <c r="BC78" i="150"/>
  <c r="CF78" i="150" s="1"/>
  <c r="CQ78" i="150" s="1"/>
  <c r="BV81" i="150"/>
  <c r="BV83" i="150"/>
  <c r="BX86" i="150"/>
  <c r="BC88" i="150"/>
  <c r="CF88" i="150" s="1"/>
  <c r="CQ88" i="150" s="1"/>
  <c r="BC89" i="150"/>
  <c r="CP89" i="150" s="1"/>
  <c r="BW89" i="150"/>
  <c r="BU92" i="150"/>
  <c r="BX93" i="150"/>
  <c r="Z159" i="150"/>
  <c r="G160" i="150"/>
  <c r="S160" i="150"/>
  <c r="AE160" i="150"/>
  <c r="L161" i="150"/>
  <c r="X161" i="150"/>
  <c r="E162" i="150"/>
  <c r="Q162" i="150"/>
  <c r="AC162" i="150"/>
  <c r="V163" i="150"/>
  <c r="O164" i="150"/>
  <c r="AA164" i="150"/>
  <c r="H165" i="150"/>
  <c r="T165" i="150"/>
  <c r="AF165" i="150"/>
  <c r="M166" i="150"/>
  <c r="Y166" i="150"/>
  <c r="Y5" i="150"/>
  <c r="K9" i="150"/>
  <c r="W9" i="150"/>
  <c r="AX33" i="150"/>
  <c r="CH14" i="150"/>
  <c r="CJ20" i="150"/>
  <c r="CJ27" i="150"/>
  <c r="AO55" i="150"/>
  <c r="BA55" i="150"/>
  <c r="BC47" i="150"/>
  <c r="CP47" i="150" s="1"/>
  <c r="AU55" i="150"/>
  <c r="CH69" i="150"/>
  <c r="CJ77" i="150"/>
  <c r="CH79" i="150"/>
  <c r="CJ96" i="150"/>
  <c r="E159" i="150"/>
  <c r="Q159" i="150"/>
  <c r="AC159" i="150"/>
  <c r="J160" i="150"/>
  <c r="V160" i="150"/>
  <c r="AH160" i="150"/>
  <c r="O161" i="150"/>
  <c r="AA161" i="150"/>
  <c r="H162" i="150"/>
  <c r="T162" i="150"/>
  <c r="AF162" i="150"/>
  <c r="M163" i="150"/>
  <c r="Y163" i="150"/>
  <c r="F164" i="150"/>
  <c r="R164" i="150"/>
  <c r="AD164" i="150"/>
  <c r="K165" i="150"/>
  <c r="W165" i="150"/>
  <c r="D166" i="150"/>
  <c r="P166" i="150"/>
  <c r="AB166" i="150"/>
  <c r="AI2" i="150"/>
  <c r="Q5" i="150"/>
  <c r="F5" i="150"/>
  <c r="R5" i="150"/>
  <c r="AD5" i="150"/>
  <c r="L9" i="150"/>
  <c r="X9" i="150"/>
  <c r="BD35" i="150"/>
  <c r="AA9" i="150"/>
  <c r="BV14" i="150"/>
  <c r="CJ17" i="150"/>
  <c r="BV23" i="150"/>
  <c r="BW25" i="150"/>
  <c r="BU26" i="150"/>
  <c r="AP55" i="150"/>
  <c r="BB55" i="150"/>
  <c r="CG37" i="150"/>
  <c r="CH37" i="150"/>
  <c r="CJ49" i="150"/>
  <c r="CJ52" i="150"/>
  <c r="BW52" i="150"/>
  <c r="AJ76" i="150"/>
  <c r="AV76" i="150"/>
  <c r="BW56" i="150"/>
  <c r="BW58" i="150"/>
  <c r="BV62" i="150"/>
  <c r="BV64" i="150"/>
  <c r="CJ66" i="150"/>
  <c r="BX67" i="150"/>
  <c r="AJ98" i="150"/>
  <c r="AV98" i="150"/>
  <c r="CJ83" i="150"/>
  <c r="CJ88" i="150"/>
  <c r="N156" i="150"/>
  <c r="Z156" i="150"/>
  <c r="G157" i="150"/>
  <c r="S157" i="150"/>
  <c r="AE157" i="150"/>
  <c r="K156" i="150"/>
  <c r="W156" i="150"/>
  <c r="D157" i="150"/>
  <c r="P157" i="150"/>
  <c r="AB157" i="150"/>
  <c r="E5" i="150"/>
  <c r="Y9" i="150"/>
  <c r="AB9" i="150"/>
  <c r="BV18" i="150"/>
  <c r="BW23" i="150"/>
  <c r="BC25" i="150"/>
  <c r="CP25" i="150" s="1"/>
  <c r="BW29" i="150"/>
  <c r="BU34" i="150"/>
  <c r="BC35" i="150"/>
  <c r="CJ35" i="150"/>
  <c r="BW35" i="150"/>
  <c r="CJ40" i="150"/>
  <c r="CJ57" i="150"/>
  <c r="CJ64" i="150"/>
  <c r="AK98" i="150"/>
  <c r="AW98" i="150"/>
  <c r="BW81" i="150"/>
  <c r="BU86" i="150"/>
  <c r="BC87" i="150"/>
  <c r="CF87" i="150" s="1"/>
  <c r="CQ87" i="150" s="1"/>
  <c r="BU93" i="150"/>
  <c r="J106" i="150"/>
  <c r="V106" i="150"/>
  <c r="AH106" i="150"/>
  <c r="O156" i="150"/>
  <c r="AA156" i="150"/>
  <c r="H157" i="150"/>
  <c r="T157" i="150"/>
  <c r="AF157" i="150"/>
  <c r="G159" i="150"/>
  <c r="S159" i="150"/>
  <c r="AE159" i="150"/>
  <c r="L160" i="150"/>
  <c r="X160" i="150"/>
  <c r="E161" i="150"/>
  <c r="Q161" i="150"/>
  <c r="AC161" i="150"/>
  <c r="J162" i="150"/>
  <c r="V162" i="150"/>
  <c r="AH162" i="150"/>
  <c r="O163" i="150"/>
  <c r="AA163" i="150"/>
  <c r="H164" i="150"/>
  <c r="T164" i="150"/>
  <c r="AF164" i="150"/>
  <c r="M165" i="150"/>
  <c r="Y165" i="150"/>
  <c r="F166" i="150"/>
  <c r="R166" i="150"/>
  <c r="AD166" i="150"/>
  <c r="H119" i="150"/>
  <c r="T119" i="150"/>
  <c r="AF119" i="150"/>
  <c r="H132" i="150"/>
  <c r="T132" i="150"/>
  <c r="AF132" i="150"/>
  <c r="G145" i="150"/>
  <c r="S145" i="150"/>
  <c r="AE145" i="150"/>
  <c r="M5" i="150"/>
  <c r="BE14" i="150"/>
  <c r="CJ14" i="150"/>
  <c r="BW14" i="150"/>
  <c r="BV20" i="150"/>
  <c r="CJ24" i="150"/>
  <c r="CH24" i="150"/>
  <c r="BX25" i="150"/>
  <c r="BC29" i="150"/>
  <c r="CP29" i="150" s="1"/>
  <c r="BW38" i="150"/>
  <c r="CH41" i="150"/>
  <c r="BC46" i="150"/>
  <c r="CF46" i="150" s="1"/>
  <c r="CQ46" i="150" s="1"/>
  <c r="BX52" i="150"/>
  <c r="BU53" i="150"/>
  <c r="AL76" i="150"/>
  <c r="AX76" i="150"/>
  <c r="BX58" i="150"/>
  <c r="CH59" i="150"/>
  <c r="BW60" i="150"/>
  <c r="BW62" i="150"/>
  <c r="BV66" i="150"/>
  <c r="BU72" i="150"/>
  <c r="CH73" i="150"/>
  <c r="CJ75" i="150"/>
  <c r="CJ80" i="150"/>
  <c r="BU80" i="150"/>
  <c r="BX81" i="150"/>
  <c r="BX83" i="150"/>
  <c r="CJ84" i="150"/>
  <c r="CH84" i="150"/>
  <c r="BW85" i="150"/>
  <c r="BW92" i="150"/>
  <c r="D156" i="150"/>
  <c r="P156" i="150"/>
  <c r="AB156" i="150"/>
  <c r="I157" i="150"/>
  <c r="U157" i="150"/>
  <c r="AG157" i="150"/>
  <c r="H159" i="150"/>
  <c r="T159" i="150"/>
  <c r="AF159" i="150"/>
  <c r="M160" i="150"/>
  <c r="Y160" i="150"/>
  <c r="F161" i="150"/>
  <c r="R161" i="150"/>
  <c r="AD161" i="150"/>
  <c r="K162" i="150"/>
  <c r="W162" i="150"/>
  <c r="D163" i="150"/>
  <c r="P163" i="150"/>
  <c r="AB163" i="150"/>
  <c r="I164" i="150"/>
  <c r="U164" i="150"/>
  <c r="AG164" i="150"/>
  <c r="N165" i="150"/>
  <c r="Z165" i="150"/>
  <c r="G166" i="150"/>
  <c r="S166" i="150"/>
  <c r="AE166" i="150"/>
  <c r="I119" i="150"/>
  <c r="CF16" i="150"/>
  <c r="CQ16" i="150" s="1"/>
  <c r="CN12" i="150"/>
  <c r="AI33" i="150"/>
  <c r="AU33" i="150"/>
  <c r="BH98" i="150"/>
  <c r="BV13" i="150"/>
  <c r="BW15" i="150"/>
  <c r="CJ18" i="150"/>
  <c r="AJ33" i="150"/>
  <c r="AV33" i="150"/>
  <c r="BI98" i="150"/>
  <c r="BW13" i="150"/>
  <c r="BE28" i="150"/>
  <c r="BE29" i="150"/>
  <c r="BC30" i="150"/>
  <c r="BV56" i="150"/>
  <c r="AL33" i="150"/>
  <c r="BC61" i="150"/>
  <c r="BE61" i="150"/>
  <c r="AM33" i="150"/>
  <c r="AY33" i="150"/>
  <c r="CH18" i="150"/>
  <c r="BC23" i="150"/>
  <c r="BC24" i="150"/>
  <c r="BU25" i="150"/>
  <c r="CH25" i="150"/>
  <c r="BE27" i="150"/>
  <c r="BE40" i="150"/>
  <c r="BC40" i="150"/>
  <c r="CH40" i="150"/>
  <c r="BE82" i="150"/>
  <c r="BE92" i="150"/>
  <c r="BE85" i="150"/>
  <c r="BO85" i="150" s="1"/>
  <c r="BO85" i="152" s="1"/>
  <c r="BD85" i="150"/>
  <c r="BE78" i="150"/>
  <c r="BD87" i="150"/>
  <c r="BE84" i="150"/>
  <c r="BE75" i="150"/>
  <c r="BE74" i="150"/>
  <c r="BE87" i="150"/>
  <c r="BE64" i="150"/>
  <c r="BE42" i="150"/>
  <c r="BE49" i="150"/>
  <c r="F49" i="11" s="1"/>
  <c r="BE45" i="150"/>
  <c r="F45" i="11" s="1"/>
  <c r="BE57" i="150"/>
  <c r="BE60" i="150"/>
  <c r="BE50" i="150"/>
  <c r="BE46" i="150"/>
  <c r="BE43" i="150"/>
  <c r="BE22" i="150"/>
  <c r="BE30" i="150"/>
  <c r="F40" i="11" s="1"/>
  <c r="BE26" i="150"/>
  <c r="BD22" i="150"/>
  <c r="BE38" i="150"/>
  <c r="F16" i="11" s="1"/>
  <c r="BE80" i="150"/>
  <c r="F26" i="11" s="1"/>
  <c r="BE32" i="150"/>
  <c r="BE66" i="150"/>
  <c r="BE70" i="150"/>
  <c r="F61" i="11" s="1"/>
  <c r="K5" i="150"/>
  <c r="AN33" i="150"/>
  <c r="AZ33" i="150"/>
  <c r="BM98" i="150"/>
  <c r="BE20" i="150"/>
  <c r="CJ32" i="150"/>
  <c r="AO33" i="150"/>
  <c r="BA33" i="150"/>
  <c r="BN98" i="150"/>
  <c r="BC19" i="150"/>
  <c r="CP19" i="150" s="1"/>
  <c r="BE19" i="150"/>
  <c r="CH32" i="150"/>
  <c r="BE34" i="150"/>
  <c r="F6" i="11" s="1"/>
  <c r="CH13" i="150"/>
  <c r="BU16" i="150"/>
  <c r="BY16" i="150" s="1"/>
  <c r="BE47" i="150"/>
  <c r="F47" i="11" s="1"/>
  <c r="BC13" i="150"/>
  <c r="BC15" i="150"/>
  <c r="CH16" i="150"/>
  <c r="BC17" i="150"/>
  <c r="BE24" i="150"/>
  <c r="BE25" i="150"/>
  <c r="BC26" i="150"/>
  <c r="BE44" i="150"/>
  <c r="BC32" i="150"/>
  <c r="BE13" i="150"/>
  <c r="F4" i="11" s="1"/>
  <c r="CJ13" i="150"/>
  <c r="CJ22" i="150"/>
  <c r="BC28" i="150"/>
  <c r="BU29" i="150"/>
  <c r="CH29" i="150"/>
  <c r="CH30" i="150"/>
  <c r="AF9" i="150"/>
  <c r="BC11" i="150"/>
  <c r="BC14" i="150"/>
  <c r="BU15" i="150"/>
  <c r="BE16" i="150"/>
  <c r="BC31" i="150"/>
  <c r="BE39" i="150"/>
  <c r="F17" i="11" s="1"/>
  <c r="BE41" i="150"/>
  <c r="F19" i="11" s="1"/>
  <c r="AT33" i="150"/>
  <c r="BG98" i="150"/>
  <c r="BU13" i="150"/>
  <c r="BE17" i="150"/>
  <c r="CJ21" i="150"/>
  <c r="BE21" i="150"/>
  <c r="BE23" i="150"/>
  <c r="BC49" i="150"/>
  <c r="BX57" i="150"/>
  <c r="CH57" i="150"/>
  <c r="BE62" i="150"/>
  <c r="BE68" i="150"/>
  <c r="BL98" i="150"/>
  <c r="BX13" i="150"/>
  <c r="CH31" i="150"/>
  <c r="BX32" i="150"/>
  <c r="AN55" i="150"/>
  <c r="AZ55" i="150"/>
  <c r="CJ36" i="150"/>
  <c r="CJ46" i="150"/>
  <c r="CH53" i="150"/>
  <c r="AI55" i="150"/>
  <c r="CH62" i="150"/>
  <c r="BD64" i="150"/>
  <c r="BW64" i="150"/>
  <c r="AP33" i="150"/>
  <c r="BB33" i="150"/>
  <c r="BU32" i="150"/>
  <c r="AQ55" i="150"/>
  <c r="BU35" i="150"/>
  <c r="BC39" i="150"/>
  <c r="BE54" i="150"/>
  <c r="BW54" i="150"/>
  <c r="CH54" i="150"/>
  <c r="BE56" i="150"/>
  <c r="F7" i="11" s="1"/>
  <c r="CJ56" i="150"/>
  <c r="CH56" i="150"/>
  <c r="CH77" i="150"/>
  <c r="BW77" i="150"/>
  <c r="BX30" i="150"/>
  <c r="AR55" i="150"/>
  <c r="CH47" i="150"/>
  <c r="CH52" i="150"/>
  <c r="BV59" i="150"/>
  <c r="BC60" i="150"/>
  <c r="AS55" i="150"/>
  <c r="BE53" i="150"/>
  <c r="CH58" i="150"/>
  <c r="AS33" i="150"/>
  <c r="BF98" i="150"/>
  <c r="BD37" i="150"/>
  <c r="BE48" i="150"/>
  <c r="F48" i="11" s="1"/>
  <c r="BC48" i="150"/>
  <c r="CH51" i="150"/>
  <c r="BV52" i="150"/>
  <c r="BE59" i="150"/>
  <c r="BC20" i="150"/>
  <c r="CH20" i="150"/>
  <c r="BE31" i="150"/>
  <c r="BC34" i="150"/>
  <c r="AM76" i="150"/>
  <c r="AY76" i="150"/>
  <c r="CH17" i="150"/>
  <c r="BD20" i="150"/>
  <c r="BE52" i="150"/>
  <c r="CH23" i="150"/>
  <c r="CH27" i="150"/>
  <c r="BX35" i="150"/>
  <c r="BC51" i="150"/>
  <c r="AO76" i="150"/>
  <c r="BA76" i="150"/>
  <c r="BE58" i="150"/>
  <c r="BC58" i="150"/>
  <c r="BX63" i="150"/>
  <c r="CH63" i="150"/>
  <c r="AL55" i="150"/>
  <c r="AX55" i="150"/>
  <c r="BU61" i="150"/>
  <c r="BE51" i="150"/>
  <c r="AK76" i="150"/>
  <c r="AW76" i="150"/>
  <c r="CH61" i="150"/>
  <c r="BC66" i="150"/>
  <c r="BC70" i="150"/>
  <c r="BE73" i="150"/>
  <c r="BE77" i="150"/>
  <c r="F8" i="11" s="1"/>
  <c r="CH81" i="150"/>
  <c r="N155" i="150"/>
  <c r="N106" i="150"/>
  <c r="Z155" i="150"/>
  <c r="Z106" i="150"/>
  <c r="CJ60" i="150"/>
  <c r="BE65" i="150"/>
  <c r="BC65" i="150"/>
  <c r="BU66" i="150"/>
  <c r="CH66" i="150"/>
  <c r="BE69" i="150"/>
  <c r="BU70" i="150"/>
  <c r="CH70" i="150"/>
  <c r="AN76" i="150"/>
  <c r="AZ76" i="150"/>
  <c r="BC62" i="150"/>
  <c r="BE72" i="150"/>
  <c r="AL98" i="150"/>
  <c r="AX98" i="150"/>
  <c r="CJ85" i="150"/>
  <c r="BE86" i="150"/>
  <c r="BX69" i="150"/>
  <c r="BE81" i="150"/>
  <c r="BC81" i="150"/>
  <c r="BC84" i="150"/>
  <c r="BC37" i="150"/>
  <c r="CH38" i="150"/>
  <c r="CH46" i="150"/>
  <c r="CH50" i="150"/>
  <c r="BC53" i="150"/>
  <c r="CP53" i="150" s="1"/>
  <c r="BC54" i="150"/>
  <c r="AP76" i="150"/>
  <c r="BB76" i="150"/>
  <c r="CJ63" i="150"/>
  <c r="AN98" i="150"/>
  <c r="AZ98" i="150"/>
  <c r="CJ78" i="150"/>
  <c r="AQ76" i="150"/>
  <c r="BC56" i="150"/>
  <c r="BC59" i="150"/>
  <c r="BV60" i="150"/>
  <c r="BX61" i="150"/>
  <c r="CJ67" i="150"/>
  <c r="BC71" i="150"/>
  <c r="BE71" i="150"/>
  <c r="BU74" i="150"/>
  <c r="BY74" i="150" s="1"/>
  <c r="AR76" i="150"/>
  <c r="BE79" i="150"/>
  <c r="CJ79" i="150"/>
  <c r="CH49" i="150"/>
  <c r="BC52" i="150"/>
  <c r="AS76" i="150"/>
  <c r="BU64" i="150"/>
  <c r="CH64" i="150"/>
  <c r="BC74" i="150"/>
  <c r="CP74" i="150" s="1"/>
  <c r="BC75" i="150"/>
  <c r="BC85" i="150"/>
  <c r="AT76" i="150"/>
  <c r="CJ61" i="150"/>
  <c r="BE63" i="150"/>
  <c r="BC63" i="150"/>
  <c r="BV67" i="150"/>
  <c r="BU68" i="150"/>
  <c r="CH82" i="150"/>
  <c r="BX85" i="150"/>
  <c r="CH85" i="150"/>
  <c r="AI76" i="150"/>
  <c r="AU76" i="150"/>
  <c r="CH65" i="150"/>
  <c r="BU65" i="150"/>
  <c r="BE67" i="150"/>
  <c r="BE83" i="150"/>
  <c r="CH83" i="150"/>
  <c r="CF92" i="150"/>
  <c r="CQ92" i="150" s="1"/>
  <c r="CH68" i="150"/>
  <c r="BW69" i="150"/>
  <c r="CH72" i="150"/>
  <c r="BW73" i="150"/>
  <c r="BE90" i="150"/>
  <c r="BC90" i="150"/>
  <c r="BE93" i="150"/>
  <c r="BC93" i="150"/>
  <c r="L106" i="150"/>
  <c r="X106" i="150"/>
  <c r="E119" i="150"/>
  <c r="Q119" i="150"/>
  <c r="AC119" i="150"/>
  <c r="CH78" i="150"/>
  <c r="BW79" i="150"/>
  <c r="BW83" i="150"/>
  <c r="BX91" i="150"/>
  <c r="M106" i="150"/>
  <c r="M155" i="150"/>
  <c r="Y106" i="150"/>
  <c r="Y155" i="150"/>
  <c r="AM98" i="150"/>
  <c r="AY98" i="150"/>
  <c r="BC80" i="150"/>
  <c r="E132" i="150"/>
  <c r="Q132" i="150"/>
  <c r="AC132" i="150"/>
  <c r="D145" i="150"/>
  <c r="P145" i="150"/>
  <c r="AB145" i="150"/>
  <c r="BC69" i="150"/>
  <c r="BC73" i="150"/>
  <c r="AO98" i="150"/>
  <c r="BA98" i="150"/>
  <c r="F155" i="150"/>
  <c r="AP98" i="150"/>
  <c r="BB98" i="150"/>
  <c r="BC79" i="150"/>
  <c r="BC83" i="150"/>
  <c r="BC86" i="150"/>
  <c r="CP86" i="150" s="1"/>
  <c r="BU88" i="150"/>
  <c r="CH88" i="150"/>
  <c r="CJ92" i="150"/>
  <c r="CJ95" i="150"/>
  <c r="F106" i="150"/>
  <c r="R106" i="150"/>
  <c r="AD106" i="150"/>
  <c r="R155" i="150"/>
  <c r="AQ98" i="150"/>
  <c r="BC77" i="150"/>
  <c r="CH80" i="150"/>
  <c r="BW90" i="150"/>
  <c r="CJ94" i="150"/>
  <c r="BU96" i="150"/>
  <c r="CH96" i="150"/>
  <c r="CJ97" i="150"/>
  <c r="BU97" i="150"/>
  <c r="CH97" i="150"/>
  <c r="G106" i="150"/>
  <c r="S106" i="150"/>
  <c r="AE106" i="150"/>
  <c r="L156" i="150"/>
  <c r="X156" i="150"/>
  <c r="E157" i="150"/>
  <c r="Q157" i="150"/>
  <c r="AC157" i="150"/>
  <c r="L119" i="150"/>
  <c r="X119" i="150"/>
  <c r="AD155" i="150"/>
  <c r="BC64" i="150"/>
  <c r="BC68" i="150"/>
  <c r="BC72" i="150"/>
  <c r="AR98" i="150"/>
  <c r="CJ89" i="150"/>
  <c r="BE89" i="150"/>
  <c r="CJ93" i="150"/>
  <c r="CH94" i="150"/>
  <c r="M156" i="150"/>
  <c r="O159" i="150"/>
  <c r="AA159" i="150"/>
  <c r="M119" i="150"/>
  <c r="Y119" i="150"/>
  <c r="AS98" i="150"/>
  <c r="BV94" i="150"/>
  <c r="BW97" i="150"/>
  <c r="I106" i="150"/>
  <c r="U106" i="150"/>
  <c r="BE95" i="150"/>
  <c r="K145" i="150"/>
  <c r="W145" i="150"/>
  <c r="AI98" i="150"/>
  <c r="AU98" i="150"/>
  <c r="CH89" i="150"/>
  <c r="BE91" i="150"/>
  <c r="CJ91" i="150"/>
  <c r="BE94" i="150"/>
  <c r="BE97" i="150"/>
  <c r="BC97" i="150"/>
  <c r="K106" i="150"/>
  <c r="K155" i="150"/>
  <c r="W106" i="150"/>
  <c r="W155" i="150"/>
  <c r="O106" i="150"/>
  <c r="AA106" i="150"/>
  <c r="G155" i="150"/>
  <c r="S155" i="150"/>
  <c r="AE155" i="150"/>
  <c r="BC95" i="150"/>
  <c r="H155" i="150"/>
  <c r="T155" i="150"/>
  <c r="AF155" i="150"/>
  <c r="BC91" i="150"/>
  <c r="CH92" i="150"/>
  <c r="I155" i="150"/>
  <c r="I158" i="150" s="1"/>
  <c r="U155" i="150"/>
  <c r="AG155" i="150"/>
  <c r="J155" i="150"/>
  <c r="V155" i="150"/>
  <c r="AH155" i="150"/>
  <c r="AH158" i="150" s="1"/>
  <c r="BC94" i="150"/>
  <c r="CH95" i="150"/>
  <c r="L155" i="150"/>
  <c r="X155" i="150"/>
  <c r="CH91" i="150"/>
  <c r="E12" i="149"/>
  <c r="F12" i="149" s="1"/>
  <c r="G12" i="149" s="1"/>
  <c r="H12" i="149" s="1"/>
  <c r="I12" i="149" s="1"/>
  <c r="J12" i="149" s="1"/>
  <c r="K12" i="149" s="1"/>
  <c r="L12" i="149" s="1"/>
  <c r="M12" i="149" s="1"/>
  <c r="N12" i="149" s="1"/>
  <c r="O12" i="149" s="1"/>
  <c r="P12" i="149" s="1"/>
  <c r="Q12" i="149" s="1"/>
  <c r="R12" i="149" s="1"/>
  <c r="F25" i="11" l="1"/>
  <c r="BE100" i="150"/>
  <c r="AG11" i="41"/>
  <c r="F14" i="11"/>
  <c r="F51" i="11"/>
  <c r="F52" i="11"/>
  <c r="F46" i="11"/>
  <c r="BY92" i="150"/>
  <c r="CF21" i="150"/>
  <c r="CQ21" i="150" s="1"/>
  <c r="CI36" i="150"/>
  <c r="CO36" i="150" s="1"/>
  <c r="CF57" i="150"/>
  <c r="CQ57" i="150" s="1"/>
  <c r="CG14" i="150"/>
  <c r="CI14" i="150" s="1"/>
  <c r="CO14" i="150" s="1"/>
  <c r="F5" i="11"/>
  <c r="AD158" i="150"/>
  <c r="BY31" i="150"/>
  <c r="AF158" i="150"/>
  <c r="BY79" i="150"/>
  <c r="AJ55" i="153"/>
  <c r="AN55" i="153"/>
  <c r="AZ55" i="153"/>
  <c r="AR55" i="153"/>
  <c r="AS55" i="153"/>
  <c r="AU55" i="153"/>
  <c r="AR33" i="153"/>
  <c r="AT33" i="153"/>
  <c r="AZ33" i="153"/>
  <c r="AQ33" i="153"/>
  <c r="AX33" i="153"/>
  <c r="AP33" i="153"/>
  <c r="AO55" i="153"/>
  <c r="AK55" i="153"/>
  <c r="AY55" i="153"/>
  <c r="AX55" i="153"/>
  <c r="AV55" i="153"/>
  <c r="AP55" i="153"/>
  <c r="AR76" i="153"/>
  <c r="AK76" i="153"/>
  <c r="AV76" i="153"/>
  <c r="AN76" i="153"/>
  <c r="AL76" i="153"/>
  <c r="AP76" i="153"/>
  <c r="AX76" i="153"/>
  <c r="AQ76" i="153"/>
  <c r="AU76" i="153"/>
  <c r="AM76" i="153"/>
  <c r="AT76" i="153"/>
  <c r="AM55" i="153"/>
  <c r="AL55" i="153"/>
  <c r="AQ55" i="153"/>
  <c r="AT55" i="153"/>
  <c r="AW55" i="153"/>
  <c r="AZ76" i="153"/>
  <c r="BY89" i="150"/>
  <c r="CF36" i="150"/>
  <c r="CQ36" i="150" s="1"/>
  <c r="N158" i="150"/>
  <c r="CF38" i="150"/>
  <c r="CQ38" i="150" s="1"/>
  <c r="AE158" i="150"/>
  <c r="K158" i="150"/>
  <c r="V158" i="150"/>
  <c r="R158" i="150"/>
  <c r="AC158" i="150"/>
  <c r="S158" i="150"/>
  <c r="CF67" i="150"/>
  <c r="CQ67" i="150" s="1"/>
  <c r="BY67" i="150"/>
  <c r="BY96" i="150"/>
  <c r="CE18" i="150"/>
  <c r="CN18" i="150" s="1"/>
  <c r="BY80" i="150"/>
  <c r="CF96" i="150"/>
  <c r="CQ96" i="150" s="1"/>
  <c r="X158" i="150"/>
  <c r="CG18" i="150"/>
  <c r="CI18" i="150" s="1"/>
  <c r="CO18" i="150" s="1"/>
  <c r="CP41" i="150"/>
  <c r="AO99" i="150"/>
  <c r="E158" i="150"/>
  <c r="BY88" i="150"/>
  <c r="BY70" i="150"/>
  <c r="CG15" i="150"/>
  <c r="CI15" i="150" s="1"/>
  <c r="CO15" i="150" s="1"/>
  <c r="BY73" i="150"/>
  <c r="CE15" i="150"/>
  <c r="CN15" i="150" s="1"/>
  <c r="BY77" i="150"/>
  <c r="BY18" i="150"/>
  <c r="BY23" i="150"/>
  <c r="BY19" i="150"/>
  <c r="BY82" i="150"/>
  <c r="BY27" i="150"/>
  <c r="J158" i="150"/>
  <c r="CP46" i="150"/>
  <c r="Q158" i="150"/>
  <c r="BY20" i="150"/>
  <c r="BY49" i="150"/>
  <c r="CE14" i="150"/>
  <c r="CN14" i="150" s="1"/>
  <c r="BY93" i="150"/>
  <c r="BY40" i="150"/>
  <c r="BY34" i="150"/>
  <c r="U158" i="150"/>
  <c r="BY39" i="150"/>
  <c r="BY30" i="150"/>
  <c r="BY24" i="150"/>
  <c r="BY56" i="150"/>
  <c r="BY28" i="150"/>
  <c r="BY66" i="150"/>
  <c r="AI99" i="150"/>
  <c r="O158" i="150"/>
  <c r="Y158" i="150"/>
  <c r="BY59" i="150"/>
  <c r="BY72" i="150"/>
  <c r="BY41" i="150"/>
  <c r="Z158" i="150"/>
  <c r="BY78" i="150"/>
  <c r="BY46" i="150"/>
  <c r="CP88" i="150"/>
  <c r="BY84" i="150"/>
  <c r="BY50" i="150"/>
  <c r="BY45" i="150"/>
  <c r="BY47" i="150"/>
  <c r="CF89" i="150"/>
  <c r="CQ89" i="150" s="1"/>
  <c r="BY48" i="150"/>
  <c r="H158" i="150"/>
  <c r="BY51" i="150"/>
  <c r="G158" i="150"/>
  <c r="AK99" i="150"/>
  <c r="W158" i="150"/>
  <c r="AA158" i="150"/>
  <c r="T158" i="150"/>
  <c r="BY90" i="150"/>
  <c r="AV99" i="150"/>
  <c r="AW99" i="150"/>
  <c r="D158" i="150"/>
  <c r="F158" i="150"/>
  <c r="AJ99" i="150"/>
  <c r="AN99" i="150"/>
  <c r="BY64" i="150"/>
  <c r="BY35" i="150"/>
  <c r="BY81" i="150"/>
  <c r="BY38" i="150"/>
  <c r="BY32" i="150"/>
  <c r="BY60" i="150"/>
  <c r="L158" i="150"/>
  <c r="BY52" i="150"/>
  <c r="CP78" i="150"/>
  <c r="CI37" i="150"/>
  <c r="CO37" i="150" s="1"/>
  <c r="CF27" i="150"/>
  <c r="CQ27" i="150" s="1"/>
  <c r="CP45" i="150"/>
  <c r="BY54" i="150"/>
  <c r="CP82" i="150"/>
  <c r="BY26" i="150"/>
  <c r="CF47" i="150"/>
  <c r="CQ47" i="150" s="1"/>
  <c r="AG158" i="150"/>
  <c r="AP99" i="150"/>
  <c r="CF25" i="150"/>
  <c r="CQ25" i="150" s="1"/>
  <c r="AB158" i="150"/>
  <c r="BY61" i="150"/>
  <c r="P158" i="150"/>
  <c r="AY99" i="150"/>
  <c r="BY69" i="150"/>
  <c r="CP22" i="150"/>
  <c r="BY17" i="150"/>
  <c r="AI9" i="150"/>
  <c r="BY53" i="150"/>
  <c r="BY68" i="150"/>
  <c r="BE35" i="150"/>
  <c r="CF29" i="150"/>
  <c r="CQ29" i="150" s="1"/>
  <c r="CF35" i="150"/>
  <c r="CQ35" i="150" s="1"/>
  <c r="CP35" i="150"/>
  <c r="BY29" i="150"/>
  <c r="BY25" i="150"/>
  <c r="AI5" i="150"/>
  <c r="AM99" i="150"/>
  <c r="BY94" i="150"/>
  <c r="AR99" i="150"/>
  <c r="AX99" i="150"/>
  <c r="CP87" i="150"/>
  <c r="AS99" i="150"/>
  <c r="AT99" i="150"/>
  <c r="BY58" i="150"/>
  <c r="CP50" i="150"/>
  <c r="BY83" i="150"/>
  <c r="BY62" i="150"/>
  <c r="BY14" i="150"/>
  <c r="CG79" i="150"/>
  <c r="CI79" i="150" s="1"/>
  <c r="CO79" i="150" s="1"/>
  <c r="CE79" i="150"/>
  <c r="CN79" i="150" s="1"/>
  <c r="CP85" i="150"/>
  <c r="CF85" i="150"/>
  <c r="CQ85" i="150" s="1"/>
  <c r="BC76" i="150"/>
  <c r="CF56" i="150"/>
  <c r="CQ56" i="150" s="1"/>
  <c r="CP56" i="150"/>
  <c r="BC33" i="150"/>
  <c r="CF13" i="150"/>
  <c r="CP13" i="150"/>
  <c r="CG80" i="150"/>
  <c r="CI80" i="150" s="1"/>
  <c r="CO80" i="150" s="1"/>
  <c r="CE80" i="150"/>
  <c r="CN80" i="150" s="1"/>
  <c r="CG49" i="150"/>
  <c r="CI49" i="150" s="1"/>
  <c r="CO49" i="150" s="1"/>
  <c r="CE49" i="150"/>
  <c r="CN49" i="150" s="1"/>
  <c r="CE85" i="150"/>
  <c r="CN85" i="150" s="1"/>
  <c r="CG85" i="150"/>
  <c r="CI85" i="150" s="1"/>
  <c r="CO85" i="150" s="1"/>
  <c r="CF23" i="150"/>
  <c r="CQ23" i="150" s="1"/>
  <c r="CP23" i="150"/>
  <c r="CE29" i="150"/>
  <c r="CN29" i="150" s="1"/>
  <c r="CG29" i="150"/>
  <c r="CI29" i="150" s="1"/>
  <c r="CO29" i="150" s="1"/>
  <c r="BY85" i="150"/>
  <c r="CP51" i="150"/>
  <c r="CF51" i="150"/>
  <c r="CQ51" i="150" s="1"/>
  <c r="CJ99" i="150"/>
  <c r="CG47" i="150"/>
  <c r="CI47" i="150" s="1"/>
  <c r="CO47" i="150" s="1"/>
  <c r="CE47" i="150"/>
  <c r="CN47" i="150" s="1"/>
  <c r="CG38" i="150"/>
  <c r="CI38" i="150" s="1"/>
  <c r="CO38" i="150" s="1"/>
  <c r="CE38" i="150"/>
  <c r="CN38" i="150" s="1"/>
  <c r="CG42" i="150"/>
  <c r="CI42" i="150" s="1"/>
  <c r="CO42" i="150" s="1"/>
  <c r="CE42" i="150"/>
  <c r="CN42" i="150" s="1"/>
  <c r="CG92" i="150"/>
  <c r="CI92" i="150" s="1"/>
  <c r="CO92" i="150" s="1"/>
  <c r="CE92" i="150"/>
  <c r="CN92" i="150" s="1"/>
  <c r="CG28" i="150"/>
  <c r="CI28" i="150" s="1"/>
  <c r="CO28" i="150" s="1"/>
  <c r="CE28" i="150"/>
  <c r="CN28" i="150" s="1"/>
  <c r="BV99" i="150"/>
  <c r="CP15" i="150"/>
  <c r="CF15" i="150"/>
  <c r="CQ15" i="150" s="1"/>
  <c r="CF91" i="150"/>
  <c r="CQ91" i="150" s="1"/>
  <c r="CP91" i="150"/>
  <c r="CG95" i="150"/>
  <c r="CI95" i="150" s="1"/>
  <c r="CO95" i="150" s="1"/>
  <c r="CE95" i="150"/>
  <c r="CN95" i="150" s="1"/>
  <c r="CF80" i="150"/>
  <c r="CQ80" i="150" s="1"/>
  <c r="CP80" i="150"/>
  <c r="CF75" i="150"/>
  <c r="CQ75" i="150" s="1"/>
  <c r="CP75" i="150"/>
  <c r="CP37" i="150"/>
  <c r="CF37" i="150"/>
  <c r="CQ37" i="150" s="1"/>
  <c r="AL99" i="150"/>
  <c r="CF48" i="150"/>
  <c r="CQ48" i="150" s="1"/>
  <c r="CP48" i="150"/>
  <c r="CG13" i="150"/>
  <c r="CE13" i="150"/>
  <c r="CG34" i="150"/>
  <c r="CI34" i="150" s="1"/>
  <c r="CO34" i="150" s="1"/>
  <c r="CE34" i="150"/>
  <c r="CN34" i="150" s="1"/>
  <c r="BO64" i="150"/>
  <c r="BO64" i="152" s="1"/>
  <c r="CG64" i="150"/>
  <c r="CI64" i="150" s="1"/>
  <c r="CO64" i="150" s="1"/>
  <c r="CE64" i="150"/>
  <c r="CN64" i="150" s="1"/>
  <c r="CE82" i="150"/>
  <c r="CN82" i="150" s="1"/>
  <c r="CG82" i="150"/>
  <c r="CI82" i="150" s="1"/>
  <c r="CO82" i="150" s="1"/>
  <c r="CG51" i="150"/>
  <c r="CI51" i="150" s="1"/>
  <c r="CO51" i="150" s="1"/>
  <c r="CE51" i="150"/>
  <c r="CN51" i="150" s="1"/>
  <c r="BD51" i="150"/>
  <c r="CF24" i="150"/>
  <c r="CQ24" i="150" s="1"/>
  <c r="CP24" i="150"/>
  <c r="CG72" i="150"/>
  <c r="CI72" i="150" s="1"/>
  <c r="CO72" i="150" s="1"/>
  <c r="CE72" i="150"/>
  <c r="CN72" i="150" s="1"/>
  <c r="CG69" i="150"/>
  <c r="CI69" i="150" s="1"/>
  <c r="CO69" i="150" s="1"/>
  <c r="CE69" i="150"/>
  <c r="CN69" i="150" s="1"/>
  <c r="CG77" i="150"/>
  <c r="CI77" i="150" s="1"/>
  <c r="CO77" i="150" s="1"/>
  <c r="CE77" i="150"/>
  <c r="CN77" i="150" s="1"/>
  <c r="BC55" i="150"/>
  <c r="CF34" i="150"/>
  <c r="CQ34" i="150" s="1"/>
  <c r="CP34" i="150"/>
  <c r="CG48" i="150"/>
  <c r="CI48" i="150" s="1"/>
  <c r="CO48" i="150" s="1"/>
  <c r="CE48" i="150"/>
  <c r="CN48" i="150" s="1"/>
  <c r="CF60" i="150"/>
  <c r="CQ60" i="150" s="1"/>
  <c r="CP60" i="150"/>
  <c r="CF49" i="150"/>
  <c r="CQ49" i="150" s="1"/>
  <c r="CP49" i="150"/>
  <c r="CG41" i="150"/>
  <c r="CI41" i="150" s="1"/>
  <c r="CO41" i="150" s="1"/>
  <c r="CE41" i="150"/>
  <c r="CN41" i="150" s="1"/>
  <c r="CE26" i="150"/>
  <c r="CN26" i="150" s="1"/>
  <c r="CG26" i="150"/>
  <c r="CI26" i="150" s="1"/>
  <c r="CO26" i="150" s="1"/>
  <c r="CE87" i="150"/>
  <c r="CN87" i="150" s="1"/>
  <c r="CG87" i="150"/>
  <c r="CI87" i="150" s="1"/>
  <c r="CO87" i="150" s="1"/>
  <c r="BW99" i="150"/>
  <c r="CF30" i="150"/>
  <c r="CQ30" i="150" s="1"/>
  <c r="CP30" i="150"/>
  <c r="BA99" i="150"/>
  <c r="AZ99" i="150"/>
  <c r="CF84" i="150"/>
  <c r="CQ84" i="150" s="1"/>
  <c r="CP84" i="150"/>
  <c r="CP62" i="150"/>
  <c r="CF62" i="150"/>
  <c r="CQ62" i="150" s="1"/>
  <c r="CG73" i="150"/>
  <c r="CI73" i="150" s="1"/>
  <c r="CO73" i="150" s="1"/>
  <c r="CE73" i="150"/>
  <c r="CN73" i="150" s="1"/>
  <c r="CE31" i="150"/>
  <c r="CN31" i="150" s="1"/>
  <c r="CG31" i="150"/>
  <c r="CI31" i="150" s="1"/>
  <c r="CO31" i="150" s="1"/>
  <c r="CG56" i="150"/>
  <c r="CI56" i="150" s="1"/>
  <c r="CO56" i="150" s="1"/>
  <c r="CE56" i="150"/>
  <c r="CN56" i="150" s="1"/>
  <c r="BX99" i="150"/>
  <c r="CG39" i="150"/>
  <c r="CI39" i="150" s="1"/>
  <c r="CO39" i="150" s="1"/>
  <c r="CE39" i="150"/>
  <c r="CN39" i="150" s="1"/>
  <c r="CP32" i="150"/>
  <c r="CF32" i="150"/>
  <c r="CQ32" i="150" s="1"/>
  <c r="CG20" i="150"/>
  <c r="CI20" i="150" s="1"/>
  <c r="CO20" i="150" s="1"/>
  <c r="CE20" i="150"/>
  <c r="CN20" i="150" s="1"/>
  <c r="CG30" i="150"/>
  <c r="CI30" i="150" s="1"/>
  <c r="CO30" i="150" s="1"/>
  <c r="CE30" i="150"/>
  <c r="CN30" i="150" s="1"/>
  <c r="CG74" i="150"/>
  <c r="CI74" i="150" s="1"/>
  <c r="CO74" i="150" s="1"/>
  <c r="BO74" i="150"/>
  <c r="BO74" i="152" s="1"/>
  <c r="CE61" i="150"/>
  <c r="CN61" i="150" s="1"/>
  <c r="CG61" i="150"/>
  <c r="CI61" i="150" s="1"/>
  <c r="CO61" i="150" s="1"/>
  <c r="CF59" i="150"/>
  <c r="CQ59" i="150" s="1"/>
  <c r="CP59" i="150"/>
  <c r="CG96" i="150"/>
  <c r="CI96" i="150" s="1"/>
  <c r="CO96" i="150" s="1"/>
  <c r="CE96" i="150"/>
  <c r="CN96" i="150" s="1"/>
  <c r="CP81" i="150"/>
  <c r="CF81" i="150"/>
  <c r="CQ81" i="150" s="1"/>
  <c r="CE44" i="150"/>
  <c r="CN44" i="150" s="1"/>
  <c r="CG44" i="150"/>
  <c r="CI44" i="150" s="1"/>
  <c r="CO44" i="150" s="1"/>
  <c r="CE19" i="150"/>
  <c r="CN19" i="150" s="1"/>
  <c r="CG19" i="150"/>
  <c r="CI19" i="150" s="1"/>
  <c r="CO19" i="150" s="1"/>
  <c r="CG22" i="150"/>
  <c r="CI22" i="150" s="1"/>
  <c r="CO22" i="150" s="1"/>
  <c r="CE75" i="150"/>
  <c r="CN75" i="150" s="1"/>
  <c r="CG75" i="150"/>
  <c r="CI75" i="150" s="1"/>
  <c r="CO75" i="150" s="1"/>
  <c r="CF40" i="150"/>
  <c r="CQ40" i="150" s="1"/>
  <c r="CP40" i="150"/>
  <c r="CF61" i="150"/>
  <c r="CQ61" i="150" s="1"/>
  <c r="CP61" i="150"/>
  <c r="CF14" i="150"/>
  <c r="CQ14" i="150" s="1"/>
  <c r="CP14" i="150"/>
  <c r="CF94" i="150"/>
  <c r="CQ94" i="150" s="1"/>
  <c r="CP94" i="150"/>
  <c r="CG81" i="150"/>
  <c r="CI81" i="150" s="1"/>
  <c r="CO81" i="150" s="1"/>
  <c r="CE81" i="150"/>
  <c r="CN81" i="150" s="1"/>
  <c r="CF65" i="150"/>
  <c r="CQ65" i="150" s="1"/>
  <c r="CP65" i="150"/>
  <c r="CP70" i="150"/>
  <c r="CF70" i="150"/>
  <c r="CQ70" i="150" s="1"/>
  <c r="CP20" i="150"/>
  <c r="CF20" i="150"/>
  <c r="CQ20" i="150" s="1"/>
  <c r="CG23" i="150"/>
  <c r="CI23" i="150" s="1"/>
  <c r="CO23" i="150" s="1"/>
  <c r="CE23" i="150"/>
  <c r="CN23" i="150" s="1"/>
  <c r="CF31" i="150"/>
  <c r="CQ31" i="150" s="1"/>
  <c r="CP31" i="150"/>
  <c r="CF26" i="150"/>
  <c r="CQ26" i="150" s="1"/>
  <c r="CP26" i="150"/>
  <c r="CF19" i="150"/>
  <c r="CQ19" i="150" s="1"/>
  <c r="CG43" i="150"/>
  <c r="CI43" i="150" s="1"/>
  <c r="CO43" i="150" s="1"/>
  <c r="CE43" i="150"/>
  <c r="CN43" i="150" s="1"/>
  <c r="CE84" i="150"/>
  <c r="CN84" i="150" s="1"/>
  <c r="CG84" i="150"/>
  <c r="CI84" i="150" s="1"/>
  <c r="CO84" i="150" s="1"/>
  <c r="CE40" i="150"/>
  <c r="CN40" i="150" s="1"/>
  <c r="CG40" i="150"/>
  <c r="CI40" i="150" s="1"/>
  <c r="CO40" i="150" s="1"/>
  <c r="CF64" i="150"/>
  <c r="CQ64" i="150" s="1"/>
  <c r="CP64" i="150"/>
  <c r="CG89" i="150"/>
  <c r="CI89" i="150" s="1"/>
  <c r="CO89" i="150" s="1"/>
  <c r="CE89" i="150"/>
  <c r="CN89" i="150" s="1"/>
  <c r="CF73" i="150"/>
  <c r="CQ73" i="150" s="1"/>
  <c r="CP73" i="150"/>
  <c r="CF69" i="150"/>
  <c r="CQ69" i="150" s="1"/>
  <c r="CP69" i="150"/>
  <c r="CP93" i="150"/>
  <c r="CF93" i="150"/>
  <c r="CQ93" i="150" s="1"/>
  <c r="CG65" i="150"/>
  <c r="CI65" i="150" s="1"/>
  <c r="CO65" i="150" s="1"/>
  <c r="CE65" i="150"/>
  <c r="CN65" i="150" s="1"/>
  <c r="BO65" i="150"/>
  <c r="BO65" i="152" s="1"/>
  <c r="CP66" i="150"/>
  <c r="CF66" i="150"/>
  <c r="CQ66" i="150" s="1"/>
  <c r="BY57" i="150"/>
  <c r="CG54" i="150"/>
  <c r="CI54" i="150" s="1"/>
  <c r="CO54" i="150" s="1"/>
  <c r="CE54" i="150"/>
  <c r="CN54" i="150" s="1"/>
  <c r="CG21" i="150"/>
  <c r="CI21" i="150" s="1"/>
  <c r="CO21" i="150" s="1"/>
  <c r="CE25" i="150"/>
  <c r="CN25" i="150" s="1"/>
  <c r="CG25" i="150"/>
  <c r="CI25" i="150" s="1"/>
  <c r="CO25" i="150" s="1"/>
  <c r="CE46" i="150"/>
  <c r="CN46" i="150" s="1"/>
  <c r="CG46" i="150"/>
  <c r="CI46" i="150" s="1"/>
  <c r="CO46" i="150" s="1"/>
  <c r="CG27" i="150"/>
  <c r="CI27" i="150" s="1"/>
  <c r="CO27" i="150" s="1"/>
  <c r="CE27" i="150"/>
  <c r="CN27" i="150" s="1"/>
  <c r="CG45" i="150"/>
  <c r="CI45" i="150" s="1"/>
  <c r="CO45" i="150" s="1"/>
  <c r="CE45" i="150"/>
  <c r="CN45" i="150" s="1"/>
  <c r="CF95" i="150"/>
  <c r="CQ95" i="150" s="1"/>
  <c r="CP95" i="150"/>
  <c r="CE93" i="150"/>
  <c r="CN93" i="150" s="1"/>
  <c r="CG93" i="150"/>
  <c r="CI93" i="150" s="1"/>
  <c r="CO93" i="150" s="1"/>
  <c r="CP63" i="150"/>
  <c r="CF63" i="150"/>
  <c r="CQ63" i="150" s="1"/>
  <c r="CG24" i="150"/>
  <c r="CI24" i="150" s="1"/>
  <c r="CO24" i="150" s="1"/>
  <c r="CE24" i="150"/>
  <c r="CN24" i="150" s="1"/>
  <c r="CE50" i="150"/>
  <c r="CN50" i="150" s="1"/>
  <c r="CG50" i="150"/>
  <c r="CI50" i="150" s="1"/>
  <c r="CO50" i="150" s="1"/>
  <c r="CE78" i="150"/>
  <c r="CN78" i="150" s="1"/>
  <c r="CG78" i="150"/>
  <c r="CI78" i="150" s="1"/>
  <c r="CO78" i="150" s="1"/>
  <c r="CP97" i="150"/>
  <c r="CF97" i="150"/>
  <c r="CQ97" i="150" s="1"/>
  <c r="CG94" i="150"/>
  <c r="CI94" i="150" s="1"/>
  <c r="CO94" i="150" s="1"/>
  <c r="CE94" i="150"/>
  <c r="CN94" i="150" s="1"/>
  <c r="CF83" i="150"/>
  <c r="CQ83" i="150" s="1"/>
  <c r="CP83" i="150"/>
  <c r="M158" i="150"/>
  <c r="CF52" i="150"/>
  <c r="CQ52" i="150" s="1"/>
  <c r="CP52" i="150"/>
  <c r="CF79" i="150"/>
  <c r="CQ79" i="150" s="1"/>
  <c r="CP79" i="150"/>
  <c r="CF90" i="150"/>
  <c r="CQ90" i="150" s="1"/>
  <c r="CP90" i="150"/>
  <c r="CE67" i="150"/>
  <c r="CN67" i="150" s="1"/>
  <c r="CG67" i="150"/>
  <c r="CI67" i="150" s="1"/>
  <c r="CO67" i="150" s="1"/>
  <c r="CE63" i="150"/>
  <c r="CN63" i="150" s="1"/>
  <c r="CG63" i="150"/>
  <c r="CI63" i="150" s="1"/>
  <c r="CO63" i="150" s="1"/>
  <c r="CP54" i="150"/>
  <c r="CF54" i="150"/>
  <c r="CQ54" i="150" s="1"/>
  <c r="BY91" i="150"/>
  <c r="CP58" i="150"/>
  <c r="CF58" i="150"/>
  <c r="CQ58" i="150" s="1"/>
  <c r="CE68" i="150"/>
  <c r="CN68" i="150" s="1"/>
  <c r="CG68" i="150"/>
  <c r="CI68" i="150" s="1"/>
  <c r="CO68" i="150" s="1"/>
  <c r="CG17" i="150"/>
  <c r="CI17" i="150" s="1"/>
  <c r="CO17" i="150" s="1"/>
  <c r="CE17" i="150"/>
  <c r="CN17" i="150" s="1"/>
  <c r="CE16" i="150"/>
  <c r="CN16" i="150" s="1"/>
  <c r="CG16" i="150"/>
  <c r="CI16" i="150" s="1"/>
  <c r="CO16" i="150" s="1"/>
  <c r="CF28" i="150"/>
  <c r="CQ28" i="150" s="1"/>
  <c r="CP28" i="150"/>
  <c r="CF17" i="150"/>
  <c r="CQ17" i="150" s="1"/>
  <c r="CP17" i="150"/>
  <c r="CG70" i="150"/>
  <c r="CI70" i="150" s="1"/>
  <c r="CO70" i="150" s="1"/>
  <c r="CE70" i="150"/>
  <c r="CN70" i="150" s="1"/>
  <c r="CG60" i="150"/>
  <c r="CI60" i="150" s="1"/>
  <c r="CO60" i="150" s="1"/>
  <c r="CE60" i="150"/>
  <c r="CN60" i="150" s="1"/>
  <c r="CG88" i="150"/>
  <c r="CI88" i="150" s="1"/>
  <c r="CO88" i="150" s="1"/>
  <c r="CE88" i="150"/>
  <c r="CN88" i="150" s="1"/>
  <c r="CO12" i="150"/>
  <c r="CE32" i="150"/>
  <c r="CN32" i="150" s="1"/>
  <c r="CG32" i="150"/>
  <c r="CI32" i="150" s="1"/>
  <c r="CO32" i="150" s="1"/>
  <c r="CE97" i="150"/>
  <c r="CN97" i="150" s="1"/>
  <c r="CG97" i="150"/>
  <c r="CI97" i="150" s="1"/>
  <c r="CG91" i="150"/>
  <c r="CI91" i="150" s="1"/>
  <c r="CO91" i="150" s="1"/>
  <c r="CE91" i="150"/>
  <c r="CN91" i="150" s="1"/>
  <c r="BC98" i="150"/>
  <c r="CF77" i="150"/>
  <c r="CQ77" i="150" s="1"/>
  <c r="CP77" i="150"/>
  <c r="CG83" i="150"/>
  <c r="CI83" i="150" s="1"/>
  <c r="CO83" i="150" s="1"/>
  <c r="CE83" i="150"/>
  <c r="CN83" i="150" s="1"/>
  <c r="CF72" i="150"/>
  <c r="CQ72" i="150" s="1"/>
  <c r="CP72" i="150"/>
  <c r="AQ99" i="150"/>
  <c r="AU99" i="150"/>
  <c r="CF68" i="150"/>
  <c r="CQ68" i="150" s="1"/>
  <c r="CP68" i="150"/>
  <c r="BB99" i="150"/>
  <c r="CG90" i="150"/>
  <c r="CI90" i="150" s="1"/>
  <c r="CO90" i="150" s="1"/>
  <c r="CE90" i="150"/>
  <c r="CN90" i="150" s="1"/>
  <c r="CG86" i="150"/>
  <c r="CI86" i="150" s="1"/>
  <c r="CO86" i="150" s="1"/>
  <c r="CE58" i="150"/>
  <c r="CN58" i="150" s="1"/>
  <c r="CG58" i="150"/>
  <c r="CI58" i="150" s="1"/>
  <c r="CO58" i="150" s="1"/>
  <c r="CE52" i="150"/>
  <c r="CN52" i="150" s="1"/>
  <c r="CG52" i="150"/>
  <c r="CI52" i="150" s="1"/>
  <c r="CO52" i="150" s="1"/>
  <c r="CG59" i="150"/>
  <c r="CI59" i="150" s="1"/>
  <c r="CO59" i="150" s="1"/>
  <c r="CE59" i="150"/>
  <c r="CN59" i="150" s="1"/>
  <c r="BO53" i="150"/>
  <c r="BO53" i="152" s="1"/>
  <c r="CG53" i="150"/>
  <c r="CI53" i="150" s="1"/>
  <c r="CO53" i="150" s="1"/>
  <c r="CP39" i="150"/>
  <c r="CF39" i="150"/>
  <c r="CQ39" i="150" s="1"/>
  <c r="CG62" i="150"/>
  <c r="CI62" i="150" s="1"/>
  <c r="CO62" i="150" s="1"/>
  <c r="CE62" i="150"/>
  <c r="CN62" i="150" s="1"/>
  <c r="BU99" i="150"/>
  <c r="BY13" i="150"/>
  <c r="BY15" i="150"/>
  <c r="CG66" i="150"/>
  <c r="CI66" i="150" s="1"/>
  <c r="CO66" i="150" s="1"/>
  <c r="CE66" i="150"/>
  <c r="CN66" i="150" s="1"/>
  <c r="CG57" i="150"/>
  <c r="CI57" i="150" s="1"/>
  <c r="CO57" i="150" s="1"/>
  <c r="CE57" i="150"/>
  <c r="CN57" i="150" s="1"/>
  <c r="CF18" i="150"/>
  <c r="CQ18" i="150" s="1"/>
  <c r="CP18" i="150"/>
  <c r="AI36" i="149"/>
  <c r="AJ36" i="149"/>
  <c r="AK36" i="149"/>
  <c r="AL36" i="149"/>
  <c r="AM36" i="149"/>
  <c r="AN36" i="149"/>
  <c r="AO36" i="149"/>
  <c r="AP36" i="149"/>
  <c r="AQ36" i="149"/>
  <c r="AR36" i="149"/>
  <c r="AS36" i="149"/>
  <c r="AT36" i="149"/>
  <c r="AU36" i="149"/>
  <c r="AV36" i="149"/>
  <c r="AW36" i="149"/>
  <c r="AX36" i="149"/>
  <c r="AY36" i="149"/>
  <c r="AZ36" i="149"/>
  <c r="AI37" i="149"/>
  <c r="AJ37" i="149"/>
  <c r="AK37" i="149"/>
  <c r="AL37" i="149"/>
  <c r="AM37" i="149"/>
  <c r="AN37" i="149"/>
  <c r="AO37" i="149"/>
  <c r="AP37" i="149"/>
  <c r="AQ37" i="149"/>
  <c r="AR37" i="149"/>
  <c r="AS37" i="149"/>
  <c r="AT37" i="149"/>
  <c r="AU37" i="149"/>
  <c r="AV37" i="149"/>
  <c r="AW37" i="149"/>
  <c r="AX37" i="149"/>
  <c r="AY37" i="149"/>
  <c r="AZ37" i="149"/>
  <c r="AI38" i="149"/>
  <c r="AJ38" i="149"/>
  <c r="AK38" i="149"/>
  <c r="AL38" i="149"/>
  <c r="AM38" i="149"/>
  <c r="AN38" i="149"/>
  <c r="AO38" i="149"/>
  <c r="AP38" i="149"/>
  <c r="AQ38" i="149"/>
  <c r="AR38" i="149"/>
  <c r="AS38" i="149"/>
  <c r="AT38" i="149"/>
  <c r="AU38" i="149"/>
  <c r="AV38" i="149"/>
  <c r="AW38" i="149"/>
  <c r="AX38" i="149"/>
  <c r="AY38" i="149"/>
  <c r="AZ38" i="149"/>
  <c r="AI39" i="149"/>
  <c r="AJ39" i="149"/>
  <c r="AK39" i="149"/>
  <c r="AL39" i="149"/>
  <c r="AM39" i="149"/>
  <c r="AN39" i="149"/>
  <c r="AO39" i="149"/>
  <c r="AP39" i="149"/>
  <c r="AQ39" i="149"/>
  <c r="AR39" i="149"/>
  <c r="AS39" i="149"/>
  <c r="AT39" i="149"/>
  <c r="AU39" i="149"/>
  <c r="AV39" i="149"/>
  <c r="AW39" i="149"/>
  <c r="AX39" i="149"/>
  <c r="AY39" i="149"/>
  <c r="AZ39" i="149"/>
  <c r="AI40" i="149"/>
  <c r="AJ40" i="149"/>
  <c r="AK40" i="149"/>
  <c r="AL40" i="149"/>
  <c r="AM40" i="149"/>
  <c r="AN40" i="149"/>
  <c r="AO40" i="149"/>
  <c r="AP40" i="149"/>
  <c r="AQ40" i="149"/>
  <c r="AR40" i="149"/>
  <c r="AS40" i="149"/>
  <c r="AT40" i="149"/>
  <c r="AU40" i="149"/>
  <c r="AV40" i="149"/>
  <c r="AW40" i="149"/>
  <c r="AX40" i="149"/>
  <c r="AY40" i="149"/>
  <c r="AZ40" i="149"/>
  <c r="AI41" i="149"/>
  <c r="AJ41" i="149"/>
  <c r="AK41" i="149"/>
  <c r="AL41" i="149"/>
  <c r="AM41" i="149"/>
  <c r="AN41" i="149"/>
  <c r="AO41" i="149"/>
  <c r="AP41" i="149"/>
  <c r="AQ41" i="149"/>
  <c r="AR41" i="149"/>
  <c r="AS41" i="149"/>
  <c r="AT41" i="149"/>
  <c r="AU41" i="149"/>
  <c r="AV41" i="149"/>
  <c r="AW41" i="149"/>
  <c r="AX41" i="149"/>
  <c r="AY41" i="149"/>
  <c r="AZ41" i="149"/>
  <c r="AI42" i="149"/>
  <c r="AJ42" i="149"/>
  <c r="AK42" i="149"/>
  <c r="AL42" i="149"/>
  <c r="AM42" i="149"/>
  <c r="AN42" i="149"/>
  <c r="AO42" i="149"/>
  <c r="AP42" i="149"/>
  <c r="AQ42" i="149"/>
  <c r="AR42" i="149"/>
  <c r="AS42" i="149"/>
  <c r="AT42" i="149"/>
  <c r="AU42" i="149"/>
  <c r="AV42" i="149"/>
  <c r="AW42" i="149"/>
  <c r="AX42" i="149"/>
  <c r="AY42" i="149"/>
  <c r="AZ42" i="149"/>
  <c r="AI43" i="149"/>
  <c r="AJ43" i="149"/>
  <c r="AK43" i="149"/>
  <c r="AL43" i="149"/>
  <c r="AM43" i="149"/>
  <c r="AN43" i="149"/>
  <c r="AO43" i="149"/>
  <c r="AP43" i="149"/>
  <c r="AQ43" i="149"/>
  <c r="AR43" i="149"/>
  <c r="AS43" i="149"/>
  <c r="AT43" i="149"/>
  <c r="AU43" i="149"/>
  <c r="AV43" i="149"/>
  <c r="AW43" i="149"/>
  <c r="AX43" i="149"/>
  <c r="AY43" i="149"/>
  <c r="AZ43" i="149"/>
  <c r="AI44" i="149"/>
  <c r="AJ44" i="149"/>
  <c r="AK44" i="149"/>
  <c r="AL44" i="149"/>
  <c r="AM44" i="149"/>
  <c r="AN44" i="149"/>
  <c r="AO44" i="149"/>
  <c r="AP44" i="149"/>
  <c r="AQ44" i="149"/>
  <c r="AR44" i="149"/>
  <c r="AS44" i="149"/>
  <c r="AT44" i="149"/>
  <c r="AU44" i="149"/>
  <c r="AV44" i="149"/>
  <c r="AW44" i="149"/>
  <c r="AX44" i="149"/>
  <c r="AY44" i="149"/>
  <c r="AZ44" i="149"/>
  <c r="AI45" i="149"/>
  <c r="AJ45" i="149"/>
  <c r="AK45" i="149"/>
  <c r="AL45" i="149"/>
  <c r="AM45" i="149"/>
  <c r="AN45" i="149"/>
  <c r="AO45" i="149"/>
  <c r="AP45" i="149"/>
  <c r="AQ45" i="149"/>
  <c r="AR45" i="149"/>
  <c r="AS45" i="149"/>
  <c r="AT45" i="149"/>
  <c r="AU45" i="149"/>
  <c r="AV45" i="149"/>
  <c r="AW45" i="149"/>
  <c r="AX45" i="149"/>
  <c r="AY45" i="149"/>
  <c r="AZ45" i="149"/>
  <c r="AI46" i="149"/>
  <c r="AJ46" i="149"/>
  <c r="AK46" i="149"/>
  <c r="AL46" i="149"/>
  <c r="AM46" i="149"/>
  <c r="AN46" i="149"/>
  <c r="AO46" i="149"/>
  <c r="AP46" i="149"/>
  <c r="AQ46" i="149"/>
  <c r="AR46" i="149"/>
  <c r="AS46" i="149"/>
  <c r="AT46" i="149"/>
  <c r="AU46" i="149"/>
  <c r="AV46" i="149"/>
  <c r="AW46" i="149"/>
  <c r="AX46" i="149"/>
  <c r="AY46" i="149"/>
  <c r="AZ46" i="149"/>
  <c r="AI47" i="149"/>
  <c r="AJ47" i="149"/>
  <c r="AK47" i="149"/>
  <c r="AL47" i="149"/>
  <c r="AM47" i="149"/>
  <c r="AN47" i="149"/>
  <c r="AO47" i="149"/>
  <c r="AP47" i="149"/>
  <c r="AQ47" i="149"/>
  <c r="AR47" i="149"/>
  <c r="AS47" i="149"/>
  <c r="AT47" i="149"/>
  <c r="AU47" i="149"/>
  <c r="AV47" i="149"/>
  <c r="AW47" i="149"/>
  <c r="AX47" i="149"/>
  <c r="AY47" i="149"/>
  <c r="AZ47" i="149"/>
  <c r="AI48" i="149"/>
  <c r="AJ48" i="149"/>
  <c r="AK48" i="149"/>
  <c r="AL48" i="149"/>
  <c r="AM48" i="149"/>
  <c r="AN48" i="149"/>
  <c r="AO48" i="149"/>
  <c r="AP48" i="149"/>
  <c r="AQ48" i="149"/>
  <c r="AR48" i="149"/>
  <c r="AS48" i="149"/>
  <c r="AT48" i="149"/>
  <c r="AU48" i="149"/>
  <c r="AV48" i="149"/>
  <c r="AW48" i="149"/>
  <c r="AX48" i="149"/>
  <c r="AY48" i="149"/>
  <c r="AZ48" i="149"/>
  <c r="AI49" i="149"/>
  <c r="AJ49" i="149"/>
  <c r="AK49" i="149"/>
  <c r="AL49" i="149"/>
  <c r="AM49" i="149"/>
  <c r="AN49" i="149"/>
  <c r="AO49" i="149"/>
  <c r="AP49" i="149"/>
  <c r="AQ49" i="149"/>
  <c r="AR49" i="149"/>
  <c r="AS49" i="149"/>
  <c r="AT49" i="149"/>
  <c r="AU49" i="149"/>
  <c r="AV49" i="149"/>
  <c r="AW49" i="149"/>
  <c r="AX49" i="149"/>
  <c r="AY49" i="149"/>
  <c r="AZ49" i="149"/>
  <c r="AI50" i="149"/>
  <c r="AJ50" i="149"/>
  <c r="AK50" i="149"/>
  <c r="AL50" i="149"/>
  <c r="AM50" i="149"/>
  <c r="AN50" i="149"/>
  <c r="AO50" i="149"/>
  <c r="AP50" i="149"/>
  <c r="AQ50" i="149"/>
  <c r="AR50" i="149"/>
  <c r="AS50" i="149"/>
  <c r="AT50" i="149"/>
  <c r="AU50" i="149"/>
  <c r="AV50" i="149"/>
  <c r="AW50" i="149"/>
  <c r="AX50" i="149"/>
  <c r="AY50" i="149"/>
  <c r="AZ50" i="149"/>
  <c r="AI51" i="149"/>
  <c r="AJ51" i="149"/>
  <c r="AK51" i="149"/>
  <c r="AL51" i="149"/>
  <c r="AM51" i="149"/>
  <c r="AN51" i="149"/>
  <c r="AO51" i="149"/>
  <c r="AP51" i="149"/>
  <c r="AQ51" i="149"/>
  <c r="AR51" i="149"/>
  <c r="AS51" i="149"/>
  <c r="AT51" i="149"/>
  <c r="AU51" i="149"/>
  <c r="AV51" i="149"/>
  <c r="AW51" i="149"/>
  <c r="AX51" i="149"/>
  <c r="AY51" i="149"/>
  <c r="AZ51" i="149"/>
  <c r="AI52" i="149"/>
  <c r="AJ52" i="149"/>
  <c r="AK52" i="149"/>
  <c r="AL52" i="149"/>
  <c r="AM52" i="149"/>
  <c r="AN52" i="149"/>
  <c r="AO52" i="149"/>
  <c r="AP52" i="149"/>
  <c r="AQ52" i="149"/>
  <c r="AR52" i="149"/>
  <c r="AS52" i="149"/>
  <c r="AT52" i="149"/>
  <c r="AU52" i="149"/>
  <c r="AV52" i="149"/>
  <c r="AW52" i="149"/>
  <c r="AX52" i="149"/>
  <c r="AY52" i="149"/>
  <c r="AZ52" i="149"/>
  <c r="AI53" i="149"/>
  <c r="AJ53" i="149"/>
  <c r="AK53" i="149"/>
  <c r="AL53" i="149"/>
  <c r="AM53" i="149"/>
  <c r="AN53" i="149"/>
  <c r="AO53" i="149"/>
  <c r="AP53" i="149"/>
  <c r="AQ53" i="149"/>
  <c r="AR53" i="149"/>
  <c r="AS53" i="149"/>
  <c r="AT53" i="149"/>
  <c r="AU53" i="149"/>
  <c r="AV53" i="149"/>
  <c r="AW53" i="149"/>
  <c r="AX53" i="149"/>
  <c r="AY53" i="149"/>
  <c r="AZ53" i="149"/>
  <c r="AI54" i="149"/>
  <c r="AJ54" i="149"/>
  <c r="AK54" i="149"/>
  <c r="AL54" i="149"/>
  <c r="AM54" i="149"/>
  <c r="AN54" i="149"/>
  <c r="AO54" i="149"/>
  <c r="AP54" i="149"/>
  <c r="AQ54" i="149"/>
  <c r="AR54" i="149"/>
  <c r="AS54" i="149"/>
  <c r="AT54" i="149"/>
  <c r="AU54" i="149"/>
  <c r="AV54" i="149"/>
  <c r="AW54" i="149"/>
  <c r="AX54" i="149"/>
  <c r="AY54" i="149"/>
  <c r="AZ54" i="149"/>
  <c r="AI56" i="149"/>
  <c r="AJ56" i="149"/>
  <c r="AK56" i="149"/>
  <c r="AL56" i="149"/>
  <c r="AM56" i="149"/>
  <c r="AN56" i="149"/>
  <c r="AO56" i="149"/>
  <c r="AP56" i="149"/>
  <c r="AQ56" i="149"/>
  <c r="AR56" i="149"/>
  <c r="AS56" i="149"/>
  <c r="AT56" i="149"/>
  <c r="AU56" i="149"/>
  <c r="AV56" i="149"/>
  <c r="AW56" i="149"/>
  <c r="AX56" i="149"/>
  <c r="AY56" i="149"/>
  <c r="AZ56" i="149"/>
  <c r="AI57" i="149"/>
  <c r="AJ57" i="149"/>
  <c r="AK57" i="149"/>
  <c r="AL57" i="149"/>
  <c r="AM57" i="149"/>
  <c r="AN57" i="149"/>
  <c r="AO57" i="149"/>
  <c r="AP57" i="149"/>
  <c r="AQ57" i="149"/>
  <c r="AR57" i="149"/>
  <c r="AS57" i="149"/>
  <c r="AT57" i="149"/>
  <c r="AU57" i="149"/>
  <c r="AV57" i="149"/>
  <c r="AW57" i="149"/>
  <c r="AX57" i="149"/>
  <c r="AY57" i="149"/>
  <c r="AZ57" i="149"/>
  <c r="AI58" i="149"/>
  <c r="AJ58" i="149"/>
  <c r="AK58" i="149"/>
  <c r="AL58" i="149"/>
  <c r="AM58" i="149"/>
  <c r="AN58" i="149"/>
  <c r="AO58" i="149"/>
  <c r="AP58" i="149"/>
  <c r="AQ58" i="149"/>
  <c r="AR58" i="149"/>
  <c r="AS58" i="149"/>
  <c r="AT58" i="149"/>
  <c r="AU58" i="149"/>
  <c r="AV58" i="149"/>
  <c r="AW58" i="149"/>
  <c r="AX58" i="149"/>
  <c r="AY58" i="149"/>
  <c r="AZ58" i="149"/>
  <c r="AI59" i="149"/>
  <c r="AJ59" i="149"/>
  <c r="AK59" i="149"/>
  <c r="AL59" i="149"/>
  <c r="AM59" i="149"/>
  <c r="AN59" i="149"/>
  <c r="AO59" i="149"/>
  <c r="AP59" i="149"/>
  <c r="AQ59" i="149"/>
  <c r="AR59" i="149"/>
  <c r="AS59" i="149"/>
  <c r="AT59" i="149"/>
  <c r="AU59" i="149"/>
  <c r="AV59" i="149"/>
  <c r="AW59" i="149"/>
  <c r="AX59" i="149"/>
  <c r="AY59" i="149"/>
  <c r="AZ59" i="149"/>
  <c r="AI60" i="149"/>
  <c r="AJ60" i="149"/>
  <c r="AK60" i="149"/>
  <c r="AL60" i="149"/>
  <c r="AM60" i="149"/>
  <c r="AN60" i="149"/>
  <c r="AO60" i="149"/>
  <c r="AP60" i="149"/>
  <c r="AQ60" i="149"/>
  <c r="AR60" i="149"/>
  <c r="AS60" i="149"/>
  <c r="AT60" i="149"/>
  <c r="AU60" i="149"/>
  <c r="AV60" i="149"/>
  <c r="AW60" i="149"/>
  <c r="AX60" i="149"/>
  <c r="AY60" i="149"/>
  <c r="AZ60" i="149"/>
  <c r="AI61" i="149"/>
  <c r="AJ61" i="149"/>
  <c r="AK61" i="149"/>
  <c r="AL61" i="149"/>
  <c r="AM61" i="149"/>
  <c r="AN61" i="149"/>
  <c r="AO61" i="149"/>
  <c r="AP61" i="149"/>
  <c r="AQ61" i="149"/>
  <c r="AR61" i="149"/>
  <c r="AS61" i="149"/>
  <c r="AT61" i="149"/>
  <c r="AU61" i="149"/>
  <c r="AV61" i="149"/>
  <c r="AW61" i="149"/>
  <c r="AX61" i="149"/>
  <c r="AY61" i="149"/>
  <c r="AZ61" i="149"/>
  <c r="AI62" i="149"/>
  <c r="AJ62" i="149"/>
  <c r="AK62" i="149"/>
  <c r="AL62" i="149"/>
  <c r="AM62" i="149"/>
  <c r="AN62" i="149"/>
  <c r="AO62" i="149"/>
  <c r="AP62" i="149"/>
  <c r="AQ62" i="149"/>
  <c r="AR62" i="149"/>
  <c r="AS62" i="149"/>
  <c r="AT62" i="149"/>
  <c r="AU62" i="149"/>
  <c r="AV62" i="149"/>
  <c r="AW62" i="149"/>
  <c r="AX62" i="149"/>
  <c r="AY62" i="149"/>
  <c r="AZ62" i="149"/>
  <c r="AI63" i="149"/>
  <c r="AJ63" i="149"/>
  <c r="AK63" i="149"/>
  <c r="AL63" i="149"/>
  <c r="AM63" i="149"/>
  <c r="AN63" i="149"/>
  <c r="AO63" i="149"/>
  <c r="AP63" i="149"/>
  <c r="AQ63" i="149"/>
  <c r="AR63" i="149"/>
  <c r="AS63" i="149"/>
  <c r="AT63" i="149"/>
  <c r="AU63" i="149"/>
  <c r="AV63" i="149"/>
  <c r="AW63" i="149"/>
  <c r="AX63" i="149"/>
  <c r="AY63" i="149"/>
  <c r="AZ63" i="149"/>
  <c r="AI64" i="149"/>
  <c r="AJ64" i="149"/>
  <c r="AK64" i="149"/>
  <c r="AL64" i="149"/>
  <c r="AM64" i="149"/>
  <c r="AN64" i="149"/>
  <c r="AO64" i="149"/>
  <c r="AP64" i="149"/>
  <c r="AQ64" i="149"/>
  <c r="AR64" i="149"/>
  <c r="AS64" i="149"/>
  <c r="AT64" i="149"/>
  <c r="AU64" i="149"/>
  <c r="AV64" i="149"/>
  <c r="AW64" i="149"/>
  <c r="AX64" i="149"/>
  <c r="AY64" i="149"/>
  <c r="AZ64" i="149"/>
  <c r="AI65" i="149"/>
  <c r="AJ65" i="149"/>
  <c r="AK65" i="149"/>
  <c r="AL65" i="149"/>
  <c r="AM65" i="149"/>
  <c r="AN65" i="149"/>
  <c r="AO65" i="149"/>
  <c r="AP65" i="149"/>
  <c r="AQ65" i="149"/>
  <c r="AR65" i="149"/>
  <c r="AS65" i="149"/>
  <c r="AT65" i="149"/>
  <c r="AU65" i="149"/>
  <c r="AV65" i="149"/>
  <c r="AW65" i="149"/>
  <c r="AX65" i="149"/>
  <c r="AY65" i="149"/>
  <c r="AZ65" i="149"/>
  <c r="AI66" i="149"/>
  <c r="AJ66" i="149"/>
  <c r="AK66" i="149"/>
  <c r="AL66" i="149"/>
  <c r="AM66" i="149"/>
  <c r="AN66" i="149"/>
  <c r="AO66" i="149"/>
  <c r="AP66" i="149"/>
  <c r="AQ66" i="149"/>
  <c r="AR66" i="149"/>
  <c r="AS66" i="149"/>
  <c r="AT66" i="149"/>
  <c r="AU66" i="149"/>
  <c r="AV66" i="149"/>
  <c r="AW66" i="149"/>
  <c r="AX66" i="149"/>
  <c r="AY66" i="149"/>
  <c r="AZ66" i="149"/>
  <c r="AI67" i="149"/>
  <c r="AJ67" i="149"/>
  <c r="AK67" i="149"/>
  <c r="AL67" i="149"/>
  <c r="AM67" i="149"/>
  <c r="AN67" i="149"/>
  <c r="AO67" i="149"/>
  <c r="AP67" i="149"/>
  <c r="AQ67" i="149"/>
  <c r="AR67" i="149"/>
  <c r="AS67" i="149"/>
  <c r="AT67" i="149"/>
  <c r="AU67" i="149"/>
  <c r="AV67" i="149"/>
  <c r="AW67" i="149"/>
  <c r="AX67" i="149"/>
  <c r="AY67" i="149"/>
  <c r="AZ67" i="149"/>
  <c r="AI68" i="149"/>
  <c r="AJ68" i="149"/>
  <c r="AK68" i="149"/>
  <c r="AL68" i="149"/>
  <c r="AM68" i="149"/>
  <c r="AN68" i="149"/>
  <c r="AO68" i="149"/>
  <c r="AP68" i="149"/>
  <c r="AQ68" i="149"/>
  <c r="AR68" i="149"/>
  <c r="AS68" i="149"/>
  <c r="AT68" i="149"/>
  <c r="AU68" i="149"/>
  <c r="AV68" i="149"/>
  <c r="AW68" i="149"/>
  <c r="AX68" i="149"/>
  <c r="AY68" i="149"/>
  <c r="AZ68" i="149"/>
  <c r="AI69" i="149"/>
  <c r="AJ69" i="149"/>
  <c r="AK69" i="149"/>
  <c r="AL69" i="149"/>
  <c r="AM69" i="149"/>
  <c r="AN69" i="149"/>
  <c r="AO69" i="149"/>
  <c r="AP69" i="149"/>
  <c r="AQ69" i="149"/>
  <c r="AR69" i="149"/>
  <c r="AS69" i="149"/>
  <c r="AT69" i="149"/>
  <c r="AU69" i="149"/>
  <c r="AV69" i="149"/>
  <c r="AW69" i="149"/>
  <c r="AX69" i="149"/>
  <c r="AY69" i="149"/>
  <c r="AZ69" i="149"/>
  <c r="AI70" i="149"/>
  <c r="AJ70" i="149"/>
  <c r="AK70" i="149"/>
  <c r="AL70" i="149"/>
  <c r="AM70" i="149"/>
  <c r="AN70" i="149"/>
  <c r="AO70" i="149"/>
  <c r="AP70" i="149"/>
  <c r="AQ70" i="149"/>
  <c r="AR70" i="149"/>
  <c r="AS70" i="149"/>
  <c r="AT70" i="149"/>
  <c r="AU70" i="149"/>
  <c r="AV70" i="149"/>
  <c r="AW70" i="149"/>
  <c r="AX70" i="149"/>
  <c r="AY70" i="149"/>
  <c r="AZ70" i="149"/>
  <c r="AI71" i="149"/>
  <c r="AJ71" i="149"/>
  <c r="AK71" i="149"/>
  <c r="AL71" i="149"/>
  <c r="AM71" i="149"/>
  <c r="AN71" i="149"/>
  <c r="AO71" i="149"/>
  <c r="AP71" i="149"/>
  <c r="AQ71" i="149"/>
  <c r="AR71" i="149"/>
  <c r="AS71" i="149"/>
  <c r="AT71" i="149"/>
  <c r="AU71" i="149"/>
  <c r="AV71" i="149"/>
  <c r="AW71" i="149"/>
  <c r="AX71" i="149"/>
  <c r="AY71" i="149"/>
  <c r="AZ71" i="149"/>
  <c r="AI72" i="149"/>
  <c r="AJ72" i="149"/>
  <c r="AK72" i="149"/>
  <c r="AL72" i="149"/>
  <c r="AM72" i="149"/>
  <c r="AN72" i="149"/>
  <c r="AO72" i="149"/>
  <c r="AP72" i="149"/>
  <c r="AQ72" i="149"/>
  <c r="AR72" i="149"/>
  <c r="AS72" i="149"/>
  <c r="AT72" i="149"/>
  <c r="AU72" i="149"/>
  <c r="AV72" i="149"/>
  <c r="AW72" i="149"/>
  <c r="AX72" i="149"/>
  <c r="AY72" i="149"/>
  <c r="AZ72" i="149"/>
  <c r="AI73" i="149"/>
  <c r="AJ73" i="149"/>
  <c r="AK73" i="149"/>
  <c r="AL73" i="149"/>
  <c r="AM73" i="149"/>
  <c r="AN73" i="149"/>
  <c r="AO73" i="149"/>
  <c r="AP73" i="149"/>
  <c r="AQ73" i="149"/>
  <c r="AR73" i="149"/>
  <c r="AS73" i="149"/>
  <c r="AT73" i="149"/>
  <c r="AU73" i="149"/>
  <c r="AV73" i="149"/>
  <c r="AW73" i="149"/>
  <c r="AX73" i="149"/>
  <c r="AY73" i="149"/>
  <c r="AZ73" i="149"/>
  <c r="AI74" i="149"/>
  <c r="AJ74" i="149"/>
  <c r="AK74" i="149"/>
  <c r="AL74" i="149"/>
  <c r="AM74" i="149"/>
  <c r="AN74" i="149"/>
  <c r="AO74" i="149"/>
  <c r="AP74" i="149"/>
  <c r="AQ74" i="149"/>
  <c r="AR74" i="149"/>
  <c r="AS74" i="149"/>
  <c r="AT74" i="149"/>
  <c r="AU74" i="149"/>
  <c r="AV74" i="149"/>
  <c r="AW74" i="149"/>
  <c r="AX74" i="149"/>
  <c r="AY74" i="149"/>
  <c r="AZ74" i="149"/>
  <c r="AI75" i="149"/>
  <c r="AJ75" i="149"/>
  <c r="AK75" i="149"/>
  <c r="AL75" i="149"/>
  <c r="AM75" i="149"/>
  <c r="AN75" i="149"/>
  <c r="AO75" i="149"/>
  <c r="AP75" i="149"/>
  <c r="AQ75" i="149"/>
  <c r="AR75" i="149"/>
  <c r="AS75" i="149"/>
  <c r="AT75" i="149"/>
  <c r="AU75" i="149"/>
  <c r="AV75" i="149"/>
  <c r="AW75" i="149"/>
  <c r="AX75" i="149"/>
  <c r="AY75" i="149"/>
  <c r="AZ75" i="149"/>
  <c r="AI77" i="149"/>
  <c r="AJ77" i="149"/>
  <c r="AK77" i="149"/>
  <c r="AL77" i="149"/>
  <c r="AM77" i="149"/>
  <c r="AN77" i="149"/>
  <c r="AO77" i="149"/>
  <c r="AP77" i="149"/>
  <c r="AQ77" i="149"/>
  <c r="AR77" i="149"/>
  <c r="AS77" i="149"/>
  <c r="AT77" i="149"/>
  <c r="AU77" i="149"/>
  <c r="AV77" i="149"/>
  <c r="AW77" i="149"/>
  <c r="AX77" i="149"/>
  <c r="AY77" i="149"/>
  <c r="AZ77" i="149"/>
  <c r="AI78" i="149"/>
  <c r="AJ78" i="149"/>
  <c r="AK78" i="149"/>
  <c r="AL78" i="149"/>
  <c r="AM78" i="149"/>
  <c r="AN78" i="149"/>
  <c r="AO78" i="149"/>
  <c r="AP78" i="149"/>
  <c r="AQ78" i="149"/>
  <c r="AR78" i="149"/>
  <c r="AS78" i="149"/>
  <c r="AT78" i="149"/>
  <c r="AU78" i="149"/>
  <c r="AV78" i="149"/>
  <c r="AW78" i="149"/>
  <c r="AX78" i="149"/>
  <c r="AY78" i="149"/>
  <c r="AZ78" i="149"/>
  <c r="AI79" i="149"/>
  <c r="AJ79" i="149"/>
  <c r="AK79" i="149"/>
  <c r="AL79" i="149"/>
  <c r="AM79" i="149"/>
  <c r="AN79" i="149"/>
  <c r="AO79" i="149"/>
  <c r="AP79" i="149"/>
  <c r="AQ79" i="149"/>
  <c r="AR79" i="149"/>
  <c r="AS79" i="149"/>
  <c r="AT79" i="149"/>
  <c r="AU79" i="149"/>
  <c r="AV79" i="149"/>
  <c r="AW79" i="149"/>
  <c r="AX79" i="149"/>
  <c r="AY79" i="149"/>
  <c r="AZ79" i="149"/>
  <c r="AI80" i="149"/>
  <c r="AJ80" i="149"/>
  <c r="AK80" i="149"/>
  <c r="AL80" i="149"/>
  <c r="AM80" i="149"/>
  <c r="AN80" i="149"/>
  <c r="AO80" i="149"/>
  <c r="AP80" i="149"/>
  <c r="AQ80" i="149"/>
  <c r="AR80" i="149"/>
  <c r="AS80" i="149"/>
  <c r="AT80" i="149"/>
  <c r="AU80" i="149"/>
  <c r="AV80" i="149"/>
  <c r="AW80" i="149"/>
  <c r="AX80" i="149"/>
  <c r="AY80" i="149"/>
  <c r="AZ80" i="149"/>
  <c r="AI81" i="149"/>
  <c r="AJ81" i="149"/>
  <c r="AK81" i="149"/>
  <c r="AL81" i="149"/>
  <c r="AM81" i="149"/>
  <c r="AN81" i="149"/>
  <c r="AO81" i="149"/>
  <c r="AP81" i="149"/>
  <c r="AQ81" i="149"/>
  <c r="AR81" i="149"/>
  <c r="AS81" i="149"/>
  <c r="AT81" i="149"/>
  <c r="AU81" i="149"/>
  <c r="AV81" i="149"/>
  <c r="AW81" i="149"/>
  <c r="AX81" i="149"/>
  <c r="AY81" i="149"/>
  <c r="AZ81" i="149"/>
  <c r="AI82" i="149"/>
  <c r="AJ82" i="149"/>
  <c r="AK82" i="149"/>
  <c r="AL82" i="149"/>
  <c r="AM82" i="149"/>
  <c r="AN82" i="149"/>
  <c r="AO82" i="149"/>
  <c r="AP82" i="149"/>
  <c r="AQ82" i="149"/>
  <c r="AR82" i="149"/>
  <c r="AS82" i="149"/>
  <c r="AT82" i="149"/>
  <c r="AU82" i="149"/>
  <c r="AV82" i="149"/>
  <c r="AW82" i="149"/>
  <c r="AX82" i="149"/>
  <c r="AY82" i="149"/>
  <c r="AZ82" i="149"/>
  <c r="AI83" i="149"/>
  <c r="AJ83" i="149"/>
  <c r="AK83" i="149"/>
  <c r="AL83" i="149"/>
  <c r="AM83" i="149"/>
  <c r="AN83" i="149"/>
  <c r="AO83" i="149"/>
  <c r="AP83" i="149"/>
  <c r="AQ83" i="149"/>
  <c r="AR83" i="149"/>
  <c r="AS83" i="149"/>
  <c r="AT83" i="149"/>
  <c r="AU83" i="149"/>
  <c r="AV83" i="149"/>
  <c r="AW83" i="149"/>
  <c r="AX83" i="149"/>
  <c r="AY83" i="149"/>
  <c r="AZ83" i="149"/>
  <c r="AI84" i="149"/>
  <c r="AJ84" i="149"/>
  <c r="AK84" i="149"/>
  <c r="AL84" i="149"/>
  <c r="AM84" i="149"/>
  <c r="AN84" i="149"/>
  <c r="AO84" i="149"/>
  <c r="AP84" i="149"/>
  <c r="AQ84" i="149"/>
  <c r="AR84" i="149"/>
  <c r="AS84" i="149"/>
  <c r="AT84" i="149"/>
  <c r="AU84" i="149"/>
  <c r="AV84" i="149"/>
  <c r="AW84" i="149"/>
  <c r="AX84" i="149"/>
  <c r="AY84" i="149"/>
  <c r="AZ84" i="149"/>
  <c r="AI85" i="149"/>
  <c r="AJ85" i="149"/>
  <c r="AK85" i="149"/>
  <c r="AL85" i="149"/>
  <c r="AM85" i="149"/>
  <c r="AN85" i="149"/>
  <c r="AO85" i="149"/>
  <c r="AP85" i="149"/>
  <c r="AQ85" i="149"/>
  <c r="AR85" i="149"/>
  <c r="AS85" i="149"/>
  <c r="AT85" i="149"/>
  <c r="AU85" i="149"/>
  <c r="AV85" i="149"/>
  <c r="AW85" i="149"/>
  <c r="AX85" i="149"/>
  <c r="AY85" i="149"/>
  <c r="AZ85" i="149"/>
  <c r="AI86" i="149"/>
  <c r="AJ86" i="149"/>
  <c r="AK86" i="149"/>
  <c r="AL86" i="149"/>
  <c r="AM86" i="149"/>
  <c r="AN86" i="149"/>
  <c r="AO86" i="149"/>
  <c r="AP86" i="149"/>
  <c r="AQ86" i="149"/>
  <c r="AR86" i="149"/>
  <c r="AS86" i="149"/>
  <c r="AT86" i="149"/>
  <c r="AU86" i="149"/>
  <c r="AV86" i="149"/>
  <c r="AW86" i="149"/>
  <c r="AX86" i="149"/>
  <c r="AY86" i="149"/>
  <c r="AZ86" i="149"/>
  <c r="AI87" i="149"/>
  <c r="AJ87" i="149"/>
  <c r="AK87" i="149"/>
  <c r="AL87" i="149"/>
  <c r="AM87" i="149"/>
  <c r="AN87" i="149"/>
  <c r="AO87" i="149"/>
  <c r="AP87" i="149"/>
  <c r="AQ87" i="149"/>
  <c r="AR87" i="149"/>
  <c r="AS87" i="149"/>
  <c r="AT87" i="149"/>
  <c r="AU87" i="149"/>
  <c r="AV87" i="149"/>
  <c r="AW87" i="149"/>
  <c r="AX87" i="149"/>
  <c r="AY87" i="149"/>
  <c r="AZ87" i="149"/>
  <c r="AI88" i="149"/>
  <c r="AJ88" i="149"/>
  <c r="AK88" i="149"/>
  <c r="AL88" i="149"/>
  <c r="AM88" i="149"/>
  <c r="AN88" i="149"/>
  <c r="AO88" i="149"/>
  <c r="AP88" i="149"/>
  <c r="AQ88" i="149"/>
  <c r="AR88" i="149"/>
  <c r="AS88" i="149"/>
  <c r="AT88" i="149"/>
  <c r="AU88" i="149"/>
  <c r="AV88" i="149"/>
  <c r="AW88" i="149"/>
  <c r="AX88" i="149"/>
  <c r="AY88" i="149"/>
  <c r="AZ88" i="149"/>
  <c r="AI89" i="149"/>
  <c r="AJ89" i="149"/>
  <c r="AK89" i="149"/>
  <c r="AL89" i="149"/>
  <c r="AM89" i="149"/>
  <c r="AN89" i="149"/>
  <c r="AO89" i="149"/>
  <c r="AP89" i="149"/>
  <c r="AQ89" i="149"/>
  <c r="AR89" i="149"/>
  <c r="AS89" i="149"/>
  <c r="AT89" i="149"/>
  <c r="AU89" i="149"/>
  <c r="AV89" i="149"/>
  <c r="AW89" i="149"/>
  <c r="AX89" i="149"/>
  <c r="AY89" i="149"/>
  <c r="AZ89" i="149"/>
  <c r="AI90" i="149"/>
  <c r="AJ90" i="149"/>
  <c r="AK90" i="149"/>
  <c r="AL90" i="149"/>
  <c r="AM90" i="149"/>
  <c r="AN90" i="149"/>
  <c r="AO90" i="149"/>
  <c r="AP90" i="149"/>
  <c r="AQ90" i="149"/>
  <c r="AR90" i="149"/>
  <c r="AS90" i="149"/>
  <c r="AT90" i="149"/>
  <c r="AU90" i="149"/>
  <c r="AV90" i="149"/>
  <c r="AW90" i="149"/>
  <c r="AX90" i="149"/>
  <c r="AY90" i="149"/>
  <c r="AZ90" i="149"/>
  <c r="AI91" i="149"/>
  <c r="AJ91" i="149"/>
  <c r="AK91" i="149"/>
  <c r="AL91" i="149"/>
  <c r="AM91" i="149"/>
  <c r="AN91" i="149"/>
  <c r="AO91" i="149"/>
  <c r="AP91" i="149"/>
  <c r="AQ91" i="149"/>
  <c r="AR91" i="149"/>
  <c r="AS91" i="149"/>
  <c r="AT91" i="149"/>
  <c r="AU91" i="149"/>
  <c r="AV91" i="149"/>
  <c r="AW91" i="149"/>
  <c r="AX91" i="149"/>
  <c r="AY91" i="149"/>
  <c r="AZ91" i="149"/>
  <c r="AI92" i="149"/>
  <c r="AJ92" i="149"/>
  <c r="AK92" i="149"/>
  <c r="AL92" i="149"/>
  <c r="AM92" i="149"/>
  <c r="AN92" i="149"/>
  <c r="AO92" i="149"/>
  <c r="AP92" i="149"/>
  <c r="AQ92" i="149"/>
  <c r="AR92" i="149"/>
  <c r="AS92" i="149"/>
  <c r="AT92" i="149"/>
  <c r="AU92" i="149"/>
  <c r="AV92" i="149"/>
  <c r="AW92" i="149"/>
  <c r="AX92" i="149"/>
  <c r="AY92" i="149"/>
  <c r="AZ92" i="149"/>
  <c r="AI93" i="149"/>
  <c r="AJ93" i="149"/>
  <c r="AK93" i="149"/>
  <c r="AL93" i="149"/>
  <c r="AM93" i="149"/>
  <c r="AN93" i="149"/>
  <c r="AO93" i="149"/>
  <c r="AP93" i="149"/>
  <c r="AQ93" i="149"/>
  <c r="AR93" i="149"/>
  <c r="AS93" i="149"/>
  <c r="AT93" i="149"/>
  <c r="AU93" i="149"/>
  <c r="AV93" i="149"/>
  <c r="AW93" i="149"/>
  <c r="AX93" i="149"/>
  <c r="AY93" i="149"/>
  <c r="AZ93" i="149"/>
  <c r="AI94" i="149"/>
  <c r="AJ94" i="149"/>
  <c r="AK94" i="149"/>
  <c r="AL94" i="149"/>
  <c r="AM94" i="149"/>
  <c r="AN94" i="149"/>
  <c r="AO94" i="149"/>
  <c r="AP94" i="149"/>
  <c r="AQ94" i="149"/>
  <c r="AR94" i="149"/>
  <c r="AS94" i="149"/>
  <c r="AT94" i="149"/>
  <c r="AU94" i="149"/>
  <c r="AV94" i="149"/>
  <c r="AW94" i="149"/>
  <c r="AX94" i="149"/>
  <c r="AY94" i="149"/>
  <c r="AZ94" i="149"/>
  <c r="AI95" i="149"/>
  <c r="AJ95" i="149"/>
  <c r="AK95" i="149"/>
  <c r="AL95" i="149"/>
  <c r="AM95" i="149"/>
  <c r="AN95" i="149"/>
  <c r="AO95" i="149"/>
  <c r="AP95" i="149"/>
  <c r="AQ95" i="149"/>
  <c r="AR95" i="149"/>
  <c r="AS95" i="149"/>
  <c r="AT95" i="149"/>
  <c r="AU95" i="149"/>
  <c r="AV95" i="149"/>
  <c r="AW95" i="149"/>
  <c r="AX95" i="149"/>
  <c r="AY95" i="149"/>
  <c r="AZ95" i="149"/>
  <c r="AI96" i="149"/>
  <c r="AJ96" i="149"/>
  <c r="AK96" i="149"/>
  <c r="AL96" i="149"/>
  <c r="AM96" i="149"/>
  <c r="AN96" i="149"/>
  <c r="AO96" i="149"/>
  <c r="AP96" i="149"/>
  <c r="AQ96" i="149"/>
  <c r="AR96" i="149"/>
  <c r="AS96" i="149"/>
  <c r="AT96" i="149"/>
  <c r="AU96" i="149"/>
  <c r="AV96" i="149"/>
  <c r="AW96" i="149"/>
  <c r="AX96" i="149"/>
  <c r="AY96" i="149"/>
  <c r="AZ96" i="149"/>
  <c r="AI13" i="149"/>
  <c r="AJ13" i="149"/>
  <c r="AK13" i="149"/>
  <c r="AL13" i="149"/>
  <c r="AM13" i="149"/>
  <c r="AN13" i="149"/>
  <c r="AO13" i="149"/>
  <c r="AP13" i="149"/>
  <c r="AQ13" i="149"/>
  <c r="AR13" i="149"/>
  <c r="AS13" i="149"/>
  <c r="AT13" i="149"/>
  <c r="AU13" i="149"/>
  <c r="AV13" i="149"/>
  <c r="AW13" i="149"/>
  <c r="AX13" i="149"/>
  <c r="AY13" i="149"/>
  <c r="AZ13" i="149"/>
  <c r="AI14" i="149"/>
  <c r="AJ14" i="149"/>
  <c r="AK14" i="149"/>
  <c r="AL14" i="149"/>
  <c r="AM14" i="149"/>
  <c r="AN14" i="149"/>
  <c r="AO14" i="149"/>
  <c r="AP14" i="149"/>
  <c r="AQ14" i="149"/>
  <c r="AR14" i="149"/>
  <c r="AS14" i="149"/>
  <c r="AT14" i="149"/>
  <c r="AU14" i="149"/>
  <c r="AV14" i="149"/>
  <c r="AW14" i="149"/>
  <c r="AX14" i="149"/>
  <c r="AY14" i="149"/>
  <c r="AZ14" i="149"/>
  <c r="AI15" i="149"/>
  <c r="AJ15" i="149"/>
  <c r="AK15" i="149"/>
  <c r="AL15" i="149"/>
  <c r="AM15" i="149"/>
  <c r="AN15" i="149"/>
  <c r="AO15" i="149"/>
  <c r="AP15" i="149"/>
  <c r="AQ15" i="149"/>
  <c r="AR15" i="149"/>
  <c r="AS15" i="149"/>
  <c r="AT15" i="149"/>
  <c r="AU15" i="149"/>
  <c r="AV15" i="149"/>
  <c r="AW15" i="149"/>
  <c r="AX15" i="149"/>
  <c r="AY15" i="149"/>
  <c r="AZ15" i="149"/>
  <c r="AI16" i="149"/>
  <c r="AJ16" i="149"/>
  <c r="AK16" i="149"/>
  <c r="AL16" i="149"/>
  <c r="AM16" i="149"/>
  <c r="AN16" i="149"/>
  <c r="AO16" i="149"/>
  <c r="AP16" i="149"/>
  <c r="AQ16" i="149"/>
  <c r="AR16" i="149"/>
  <c r="AS16" i="149"/>
  <c r="AT16" i="149"/>
  <c r="AU16" i="149"/>
  <c r="AV16" i="149"/>
  <c r="AW16" i="149"/>
  <c r="AX16" i="149"/>
  <c r="AY16" i="149"/>
  <c r="AZ16" i="149"/>
  <c r="AI17" i="149"/>
  <c r="AJ17" i="149"/>
  <c r="AK17" i="149"/>
  <c r="AL17" i="149"/>
  <c r="AM17" i="149"/>
  <c r="AN17" i="149"/>
  <c r="AO17" i="149"/>
  <c r="AP17" i="149"/>
  <c r="AQ17" i="149"/>
  <c r="AR17" i="149"/>
  <c r="AS17" i="149"/>
  <c r="AT17" i="149"/>
  <c r="AU17" i="149"/>
  <c r="AV17" i="149"/>
  <c r="AW17" i="149"/>
  <c r="AX17" i="149"/>
  <c r="AY17" i="149"/>
  <c r="AZ17" i="149"/>
  <c r="AI18" i="149"/>
  <c r="AJ18" i="149"/>
  <c r="AK18" i="149"/>
  <c r="AL18" i="149"/>
  <c r="AM18" i="149"/>
  <c r="AN18" i="149"/>
  <c r="AO18" i="149"/>
  <c r="AP18" i="149"/>
  <c r="AQ18" i="149"/>
  <c r="AR18" i="149"/>
  <c r="AS18" i="149"/>
  <c r="AT18" i="149"/>
  <c r="AU18" i="149"/>
  <c r="AV18" i="149"/>
  <c r="AW18" i="149"/>
  <c r="AX18" i="149"/>
  <c r="AY18" i="149"/>
  <c r="AZ18" i="149"/>
  <c r="AI19" i="149"/>
  <c r="AJ19" i="149"/>
  <c r="AK19" i="149"/>
  <c r="AL19" i="149"/>
  <c r="AM19" i="149"/>
  <c r="AN19" i="149"/>
  <c r="AO19" i="149"/>
  <c r="AP19" i="149"/>
  <c r="AQ19" i="149"/>
  <c r="AR19" i="149"/>
  <c r="AS19" i="149"/>
  <c r="AT19" i="149"/>
  <c r="AU19" i="149"/>
  <c r="AV19" i="149"/>
  <c r="AW19" i="149"/>
  <c r="AX19" i="149"/>
  <c r="AY19" i="149"/>
  <c r="AZ19" i="149"/>
  <c r="AI20" i="149"/>
  <c r="AJ20" i="149"/>
  <c r="AK20" i="149"/>
  <c r="AL20" i="149"/>
  <c r="AM20" i="149"/>
  <c r="AN20" i="149"/>
  <c r="AO20" i="149"/>
  <c r="AP20" i="149"/>
  <c r="AQ20" i="149"/>
  <c r="AR20" i="149"/>
  <c r="AS20" i="149"/>
  <c r="AT20" i="149"/>
  <c r="AU20" i="149"/>
  <c r="AV20" i="149"/>
  <c r="AW20" i="149"/>
  <c r="AX20" i="149"/>
  <c r="AY20" i="149"/>
  <c r="AZ20" i="149"/>
  <c r="AI21" i="149"/>
  <c r="AJ21" i="149"/>
  <c r="AK21" i="149"/>
  <c r="AL21" i="149"/>
  <c r="AM21" i="149"/>
  <c r="AN21" i="149"/>
  <c r="AO21" i="149"/>
  <c r="AP21" i="149"/>
  <c r="AQ21" i="149"/>
  <c r="AR21" i="149"/>
  <c r="AS21" i="149"/>
  <c r="AT21" i="149"/>
  <c r="AU21" i="149"/>
  <c r="AV21" i="149"/>
  <c r="AW21" i="149"/>
  <c r="AX21" i="149"/>
  <c r="AY21" i="149"/>
  <c r="AZ21" i="149"/>
  <c r="AI22" i="149"/>
  <c r="AJ22" i="149"/>
  <c r="AK22" i="149"/>
  <c r="AL22" i="149"/>
  <c r="AM22" i="149"/>
  <c r="AN22" i="149"/>
  <c r="AO22" i="149"/>
  <c r="AP22" i="149"/>
  <c r="AQ22" i="149"/>
  <c r="AR22" i="149"/>
  <c r="AS22" i="149"/>
  <c r="AT22" i="149"/>
  <c r="AU22" i="149"/>
  <c r="AV22" i="149"/>
  <c r="AW22" i="149"/>
  <c r="AX22" i="149"/>
  <c r="AY22" i="149"/>
  <c r="AZ22" i="149"/>
  <c r="AI23" i="149"/>
  <c r="AJ23" i="149"/>
  <c r="AK23" i="149"/>
  <c r="AL23" i="149"/>
  <c r="AM23" i="149"/>
  <c r="AN23" i="149"/>
  <c r="AO23" i="149"/>
  <c r="AP23" i="149"/>
  <c r="AQ23" i="149"/>
  <c r="AR23" i="149"/>
  <c r="AS23" i="149"/>
  <c r="AT23" i="149"/>
  <c r="AU23" i="149"/>
  <c r="AV23" i="149"/>
  <c r="AW23" i="149"/>
  <c r="AX23" i="149"/>
  <c r="AY23" i="149"/>
  <c r="AZ23" i="149"/>
  <c r="AI24" i="149"/>
  <c r="AJ24" i="149"/>
  <c r="AK24" i="149"/>
  <c r="AL24" i="149"/>
  <c r="AM24" i="149"/>
  <c r="AN24" i="149"/>
  <c r="AO24" i="149"/>
  <c r="AP24" i="149"/>
  <c r="AQ24" i="149"/>
  <c r="AR24" i="149"/>
  <c r="AS24" i="149"/>
  <c r="AT24" i="149"/>
  <c r="AU24" i="149"/>
  <c r="AV24" i="149"/>
  <c r="AW24" i="149"/>
  <c r="AX24" i="149"/>
  <c r="AY24" i="149"/>
  <c r="AZ24" i="149"/>
  <c r="AI25" i="149"/>
  <c r="AJ25" i="149"/>
  <c r="AK25" i="149"/>
  <c r="AL25" i="149"/>
  <c r="AM25" i="149"/>
  <c r="AN25" i="149"/>
  <c r="AO25" i="149"/>
  <c r="AP25" i="149"/>
  <c r="AQ25" i="149"/>
  <c r="AR25" i="149"/>
  <c r="AS25" i="149"/>
  <c r="AT25" i="149"/>
  <c r="AU25" i="149"/>
  <c r="AV25" i="149"/>
  <c r="AW25" i="149"/>
  <c r="AX25" i="149"/>
  <c r="AY25" i="149"/>
  <c r="AZ25" i="149"/>
  <c r="AI26" i="149"/>
  <c r="AJ26" i="149"/>
  <c r="AK26" i="149"/>
  <c r="AL26" i="149"/>
  <c r="AM26" i="149"/>
  <c r="AN26" i="149"/>
  <c r="AO26" i="149"/>
  <c r="AP26" i="149"/>
  <c r="AQ26" i="149"/>
  <c r="AR26" i="149"/>
  <c r="AS26" i="149"/>
  <c r="AT26" i="149"/>
  <c r="AU26" i="149"/>
  <c r="AV26" i="149"/>
  <c r="AW26" i="149"/>
  <c r="AX26" i="149"/>
  <c r="AY26" i="149"/>
  <c r="AZ26" i="149"/>
  <c r="AI27" i="149"/>
  <c r="AJ27" i="149"/>
  <c r="AK27" i="149"/>
  <c r="AL27" i="149"/>
  <c r="AM27" i="149"/>
  <c r="AN27" i="149"/>
  <c r="AO27" i="149"/>
  <c r="AP27" i="149"/>
  <c r="AQ27" i="149"/>
  <c r="AR27" i="149"/>
  <c r="AS27" i="149"/>
  <c r="AT27" i="149"/>
  <c r="AU27" i="149"/>
  <c r="AV27" i="149"/>
  <c r="AW27" i="149"/>
  <c r="AX27" i="149"/>
  <c r="AY27" i="149"/>
  <c r="AZ27" i="149"/>
  <c r="AI28" i="149"/>
  <c r="AJ28" i="149"/>
  <c r="AK28" i="149"/>
  <c r="AL28" i="149"/>
  <c r="AM28" i="149"/>
  <c r="AN28" i="149"/>
  <c r="AO28" i="149"/>
  <c r="AP28" i="149"/>
  <c r="AQ28" i="149"/>
  <c r="AR28" i="149"/>
  <c r="AS28" i="149"/>
  <c r="AT28" i="149"/>
  <c r="AU28" i="149"/>
  <c r="AV28" i="149"/>
  <c r="AW28" i="149"/>
  <c r="AX28" i="149"/>
  <c r="AY28" i="149"/>
  <c r="AZ28" i="149"/>
  <c r="AI29" i="149"/>
  <c r="AJ29" i="149"/>
  <c r="AK29" i="149"/>
  <c r="AL29" i="149"/>
  <c r="AM29" i="149"/>
  <c r="AN29" i="149"/>
  <c r="AO29" i="149"/>
  <c r="AP29" i="149"/>
  <c r="AQ29" i="149"/>
  <c r="AR29" i="149"/>
  <c r="AS29" i="149"/>
  <c r="AT29" i="149"/>
  <c r="AU29" i="149"/>
  <c r="AV29" i="149"/>
  <c r="AW29" i="149"/>
  <c r="AX29" i="149"/>
  <c r="AY29" i="149"/>
  <c r="AZ29" i="149"/>
  <c r="AI30" i="149"/>
  <c r="AJ30" i="149"/>
  <c r="AK30" i="149"/>
  <c r="AL30" i="149"/>
  <c r="AM30" i="149"/>
  <c r="AN30" i="149"/>
  <c r="AO30" i="149"/>
  <c r="AP30" i="149"/>
  <c r="AQ30" i="149"/>
  <c r="AR30" i="149"/>
  <c r="AS30" i="149"/>
  <c r="AT30" i="149"/>
  <c r="AU30" i="149"/>
  <c r="AV30" i="149"/>
  <c r="AW30" i="149"/>
  <c r="AX30" i="149"/>
  <c r="AY30" i="149"/>
  <c r="AZ30" i="149"/>
  <c r="AI31" i="149"/>
  <c r="AJ31" i="149"/>
  <c r="AK31" i="149"/>
  <c r="AL31" i="149"/>
  <c r="AM31" i="149"/>
  <c r="AN31" i="149"/>
  <c r="AO31" i="149"/>
  <c r="AP31" i="149"/>
  <c r="AQ31" i="149"/>
  <c r="AR31" i="149"/>
  <c r="AS31" i="149"/>
  <c r="AT31" i="149"/>
  <c r="AU31" i="149"/>
  <c r="AV31" i="149"/>
  <c r="AW31" i="149"/>
  <c r="AX31" i="149"/>
  <c r="AY31" i="149"/>
  <c r="AZ31" i="149"/>
  <c r="AI32" i="149"/>
  <c r="AJ32" i="149"/>
  <c r="AK32" i="149"/>
  <c r="AL32" i="149"/>
  <c r="AM32" i="149"/>
  <c r="AN32" i="149"/>
  <c r="AO32" i="149"/>
  <c r="AP32" i="149"/>
  <c r="AQ32" i="149"/>
  <c r="AR32" i="149"/>
  <c r="AS32" i="149"/>
  <c r="AT32" i="149"/>
  <c r="AU32" i="149"/>
  <c r="AV32" i="149"/>
  <c r="AW32" i="149"/>
  <c r="AX32" i="149"/>
  <c r="AY32" i="149"/>
  <c r="AZ32" i="149"/>
  <c r="AI34" i="149"/>
  <c r="AJ34" i="149"/>
  <c r="AK34" i="149"/>
  <c r="AL34" i="149"/>
  <c r="AM34" i="149"/>
  <c r="AN34" i="149"/>
  <c r="AO34" i="149"/>
  <c r="AP34" i="149"/>
  <c r="AQ34" i="149"/>
  <c r="AR34" i="149"/>
  <c r="AS34" i="149"/>
  <c r="AT34" i="149"/>
  <c r="AU34" i="149"/>
  <c r="AV34" i="149"/>
  <c r="AW34" i="149"/>
  <c r="AX34" i="149"/>
  <c r="AY34" i="149"/>
  <c r="AZ34" i="149"/>
  <c r="S76" i="149"/>
  <c r="T76" i="149" s="1"/>
  <c r="U76" i="149" s="1"/>
  <c r="V76" i="149" s="1"/>
  <c r="W76" i="149" s="1"/>
  <c r="X76" i="149" s="1"/>
  <c r="Y76" i="149" s="1"/>
  <c r="Z76" i="149" s="1"/>
  <c r="AA76" i="149" s="1"/>
  <c r="AB76" i="149" s="1"/>
  <c r="AC76" i="149" s="1"/>
  <c r="AD76" i="149" s="1"/>
  <c r="AE76" i="149" s="1"/>
  <c r="S55" i="149"/>
  <c r="T55" i="149" s="1"/>
  <c r="U55" i="149" s="1"/>
  <c r="S33" i="149"/>
  <c r="S12" i="149"/>
  <c r="T12" i="149" s="1"/>
  <c r="U12" i="149" s="1"/>
  <c r="V12" i="149" s="1"/>
  <c r="W12" i="149" s="1"/>
  <c r="X12" i="149" s="1"/>
  <c r="Y12" i="149" s="1"/>
  <c r="Z12" i="149" s="1"/>
  <c r="AA12" i="149" s="1"/>
  <c r="AB12" i="149" s="1"/>
  <c r="AC12" i="149" s="1"/>
  <c r="AD12" i="149" s="1"/>
  <c r="AE12" i="149" s="1"/>
  <c r="BF14" i="149"/>
  <c r="BG14" i="149" s="1"/>
  <c r="BJ14" i="149"/>
  <c r="BK14" i="149"/>
  <c r="BL14" i="149"/>
  <c r="BM14" i="149"/>
  <c r="BN14" i="149"/>
  <c r="BO14" i="149"/>
  <c r="BP14" i="149"/>
  <c r="BR14" i="149"/>
  <c r="BS14" i="149"/>
  <c r="BT14" i="149"/>
  <c r="BV14" i="149"/>
  <c r="BW14" i="149" s="1"/>
  <c r="BZ14" i="149"/>
  <c r="CA14" i="149"/>
  <c r="CB14" i="149"/>
  <c r="CC14" i="149"/>
  <c r="CD14" i="149"/>
  <c r="CE14" i="149"/>
  <c r="CF14" i="149"/>
  <c r="BF15" i="149"/>
  <c r="BG15" i="149" s="1"/>
  <c r="BJ15" i="149"/>
  <c r="BK15" i="149"/>
  <c r="BL15" i="149"/>
  <c r="BM15" i="149"/>
  <c r="BN15" i="149"/>
  <c r="BO15" i="149"/>
  <c r="BP15" i="149"/>
  <c r="BR15" i="149"/>
  <c r="BS15" i="149"/>
  <c r="BT15" i="149"/>
  <c r="BV15" i="149"/>
  <c r="BW15" i="149" s="1"/>
  <c r="BZ15" i="149"/>
  <c r="CA15" i="149"/>
  <c r="CB15" i="149"/>
  <c r="CC15" i="149"/>
  <c r="CD15" i="149"/>
  <c r="CE15" i="149"/>
  <c r="CF15" i="149"/>
  <c r="BF16" i="149"/>
  <c r="BG16" i="149" s="1"/>
  <c r="BJ16" i="149"/>
  <c r="BK16" i="149"/>
  <c r="BL16" i="149"/>
  <c r="BM16" i="149"/>
  <c r="BN16" i="149"/>
  <c r="BO16" i="149"/>
  <c r="BP16" i="149"/>
  <c r="BR16" i="149"/>
  <c r="BS16" i="149"/>
  <c r="BT16" i="149"/>
  <c r="BV16" i="149"/>
  <c r="BW16" i="149" s="1"/>
  <c r="BZ16" i="149"/>
  <c r="CA16" i="149"/>
  <c r="CB16" i="149"/>
  <c r="CC16" i="149"/>
  <c r="CD16" i="149"/>
  <c r="CE16" i="149"/>
  <c r="CF16" i="149"/>
  <c r="BF17" i="149"/>
  <c r="BG17" i="149" s="1"/>
  <c r="BJ17" i="149"/>
  <c r="BK17" i="149"/>
  <c r="BL17" i="149"/>
  <c r="BM17" i="149"/>
  <c r="BN17" i="149"/>
  <c r="BO17" i="149"/>
  <c r="BP17" i="149"/>
  <c r="BR17" i="149"/>
  <c r="BS17" i="149"/>
  <c r="BT17" i="149"/>
  <c r="BV17" i="149"/>
  <c r="BW17" i="149" s="1"/>
  <c r="BZ17" i="149"/>
  <c r="CA17" i="149"/>
  <c r="CB17" i="149"/>
  <c r="CC17" i="149"/>
  <c r="CD17" i="149"/>
  <c r="CE17" i="149"/>
  <c r="CF17" i="149"/>
  <c r="BF18" i="149"/>
  <c r="BG18" i="149" s="1"/>
  <c r="BJ18" i="149"/>
  <c r="BK18" i="149"/>
  <c r="BL18" i="149"/>
  <c r="BM18" i="149"/>
  <c r="BN18" i="149"/>
  <c r="BO18" i="149"/>
  <c r="BP18" i="149"/>
  <c r="BR18" i="149"/>
  <c r="BS18" i="149"/>
  <c r="BT18" i="149"/>
  <c r="BV18" i="149"/>
  <c r="BW18" i="149" s="1"/>
  <c r="BZ18" i="149"/>
  <c r="CA18" i="149"/>
  <c r="CB18" i="149"/>
  <c r="CC18" i="149"/>
  <c r="CD18" i="149"/>
  <c r="CE18" i="149"/>
  <c r="CF18" i="149"/>
  <c r="BF19" i="149"/>
  <c r="BG19" i="149" s="1"/>
  <c r="BJ19" i="149"/>
  <c r="BK19" i="149"/>
  <c r="BL19" i="149"/>
  <c r="BM19" i="149"/>
  <c r="BN19" i="149"/>
  <c r="BO19" i="149"/>
  <c r="BP19" i="149"/>
  <c r="BR19" i="149"/>
  <c r="BS19" i="149"/>
  <c r="BT19" i="149"/>
  <c r="BV19" i="149"/>
  <c r="BW19" i="149" s="1"/>
  <c r="BZ19" i="149"/>
  <c r="CA19" i="149"/>
  <c r="CB19" i="149"/>
  <c r="CC19" i="149"/>
  <c r="CD19" i="149"/>
  <c r="CE19" i="149"/>
  <c r="CF19" i="149"/>
  <c r="BF20" i="149"/>
  <c r="BG20" i="149" s="1"/>
  <c r="BJ20" i="149"/>
  <c r="BK20" i="149"/>
  <c r="BL20" i="149"/>
  <c r="BM20" i="149"/>
  <c r="BN20" i="149"/>
  <c r="BO20" i="149"/>
  <c r="BP20" i="149"/>
  <c r="BR20" i="149"/>
  <c r="BS20" i="149"/>
  <c r="BT20" i="149"/>
  <c r="BV20" i="149"/>
  <c r="BW20" i="149" s="1"/>
  <c r="BZ20" i="149"/>
  <c r="CA20" i="149"/>
  <c r="CB20" i="149"/>
  <c r="CC20" i="149"/>
  <c r="CD20" i="149"/>
  <c r="CE20" i="149"/>
  <c r="CF20" i="149"/>
  <c r="BF21" i="149"/>
  <c r="BG21" i="149" s="1"/>
  <c r="BJ21" i="149"/>
  <c r="BK21" i="149"/>
  <c r="BL21" i="149"/>
  <c r="BM21" i="149"/>
  <c r="BN21" i="149"/>
  <c r="BO21" i="149"/>
  <c r="BP21" i="149"/>
  <c r="BR21" i="149"/>
  <c r="BS21" i="149"/>
  <c r="BT21" i="149"/>
  <c r="BV21" i="149"/>
  <c r="BW21" i="149" s="1"/>
  <c r="BZ21" i="149"/>
  <c r="CA21" i="149"/>
  <c r="CB21" i="149"/>
  <c r="CC21" i="149"/>
  <c r="CD21" i="149"/>
  <c r="CE21" i="149"/>
  <c r="CF21" i="149"/>
  <c r="BF22" i="149"/>
  <c r="BG22" i="149" s="1"/>
  <c r="BJ22" i="149"/>
  <c r="BK22" i="149"/>
  <c r="BL22" i="149"/>
  <c r="BM22" i="149"/>
  <c r="BN22" i="149"/>
  <c r="BO22" i="149"/>
  <c r="BP22" i="149"/>
  <c r="BR22" i="149"/>
  <c r="BS22" i="149"/>
  <c r="BT22" i="149"/>
  <c r="BV22" i="149"/>
  <c r="BW22" i="149" s="1"/>
  <c r="BZ22" i="149"/>
  <c r="CA22" i="149"/>
  <c r="CB22" i="149"/>
  <c r="CC22" i="149"/>
  <c r="CD22" i="149"/>
  <c r="CE22" i="149"/>
  <c r="CF22" i="149"/>
  <c r="BF23" i="149"/>
  <c r="BG23" i="149" s="1"/>
  <c r="BJ23" i="149"/>
  <c r="BK23" i="149"/>
  <c r="BL23" i="149"/>
  <c r="BM23" i="149"/>
  <c r="BN23" i="149"/>
  <c r="BO23" i="149"/>
  <c r="BP23" i="149"/>
  <c r="BR23" i="149"/>
  <c r="BS23" i="149"/>
  <c r="BT23" i="149"/>
  <c r="BV23" i="149"/>
  <c r="BW23" i="149" s="1"/>
  <c r="BZ23" i="149"/>
  <c r="CA23" i="149"/>
  <c r="CB23" i="149"/>
  <c r="CC23" i="149"/>
  <c r="CD23" i="149"/>
  <c r="CE23" i="149"/>
  <c r="CF23" i="149"/>
  <c r="BF24" i="149"/>
  <c r="BG24" i="149" s="1"/>
  <c r="BJ24" i="149"/>
  <c r="BK24" i="149"/>
  <c r="BL24" i="149"/>
  <c r="BM24" i="149"/>
  <c r="BN24" i="149"/>
  <c r="BO24" i="149"/>
  <c r="BP24" i="149"/>
  <c r="BR24" i="149"/>
  <c r="BS24" i="149"/>
  <c r="BT24" i="149"/>
  <c r="BV24" i="149"/>
  <c r="BW24" i="149" s="1"/>
  <c r="BZ24" i="149"/>
  <c r="CA24" i="149"/>
  <c r="CB24" i="149"/>
  <c r="CC24" i="149"/>
  <c r="CD24" i="149"/>
  <c r="CE24" i="149"/>
  <c r="CF24" i="149"/>
  <c r="BF25" i="149"/>
  <c r="BG25" i="149" s="1"/>
  <c r="BJ25" i="149"/>
  <c r="BK25" i="149"/>
  <c r="BL25" i="149"/>
  <c r="BM25" i="149"/>
  <c r="BN25" i="149"/>
  <c r="BO25" i="149"/>
  <c r="BP25" i="149"/>
  <c r="BR25" i="149"/>
  <c r="BS25" i="149"/>
  <c r="BT25" i="149"/>
  <c r="BV25" i="149"/>
  <c r="BW25" i="149" s="1"/>
  <c r="BZ25" i="149"/>
  <c r="CA25" i="149"/>
  <c r="CB25" i="149"/>
  <c r="CC25" i="149"/>
  <c r="CD25" i="149"/>
  <c r="CE25" i="149"/>
  <c r="CF25" i="149"/>
  <c r="BF26" i="149"/>
  <c r="BG26" i="149" s="1"/>
  <c r="BJ26" i="149"/>
  <c r="BK26" i="149"/>
  <c r="BL26" i="149"/>
  <c r="BM26" i="149"/>
  <c r="BN26" i="149"/>
  <c r="BO26" i="149"/>
  <c r="BP26" i="149"/>
  <c r="BR26" i="149"/>
  <c r="BS26" i="149"/>
  <c r="BT26" i="149"/>
  <c r="BV26" i="149"/>
  <c r="BW26" i="149" s="1"/>
  <c r="BZ26" i="149"/>
  <c r="CA26" i="149"/>
  <c r="CB26" i="149"/>
  <c r="CC26" i="149"/>
  <c r="CD26" i="149"/>
  <c r="CE26" i="149"/>
  <c r="CF26" i="149"/>
  <c r="BF27" i="149"/>
  <c r="BG27" i="149" s="1"/>
  <c r="BJ27" i="149"/>
  <c r="BK27" i="149"/>
  <c r="BL27" i="149"/>
  <c r="BM27" i="149"/>
  <c r="BN27" i="149"/>
  <c r="BO27" i="149"/>
  <c r="BP27" i="149"/>
  <c r="BR27" i="149"/>
  <c r="BS27" i="149"/>
  <c r="BT27" i="149"/>
  <c r="BV27" i="149"/>
  <c r="BW27" i="149" s="1"/>
  <c r="BZ27" i="149"/>
  <c r="CA27" i="149"/>
  <c r="CB27" i="149"/>
  <c r="CC27" i="149"/>
  <c r="CD27" i="149"/>
  <c r="CE27" i="149"/>
  <c r="CF27" i="149"/>
  <c r="BF28" i="149"/>
  <c r="BG28" i="149" s="1"/>
  <c r="BJ28" i="149"/>
  <c r="BK28" i="149"/>
  <c r="BL28" i="149"/>
  <c r="BM28" i="149"/>
  <c r="BN28" i="149"/>
  <c r="BO28" i="149"/>
  <c r="BP28" i="149"/>
  <c r="BR28" i="149"/>
  <c r="BS28" i="149"/>
  <c r="BT28" i="149"/>
  <c r="BV28" i="149"/>
  <c r="BW28" i="149" s="1"/>
  <c r="BZ28" i="149"/>
  <c r="CA28" i="149"/>
  <c r="CB28" i="149"/>
  <c r="CC28" i="149"/>
  <c r="CD28" i="149"/>
  <c r="CE28" i="149"/>
  <c r="CF28" i="149"/>
  <c r="BF29" i="149"/>
  <c r="BG29" i="149" s="1"/>
  <c r="BJ29" i="149"/>
  <c r="BK29" i="149"/>
  <c r="BL29" i="149"/>
  <c r="BM29" i="149"/>
  <c r="BN29" i="149"/>
  <c r="BO29" i="149"/>
  <c r="BP29" i="149"/>
  <c r="BR29" i="149"/>
  <c r="BS29" i="149"/>
  <c r="BT29" i="149"/>
  <c r="BV29" i="149"/>
  <c r="BW29" i="149" s="1"/>
  <c r="BZ29" i="149"/>
  <c r="CA29" i="149"/>
  <c r="CB29" i="149"/>
  <c r="CC29" i="149"/>
  <c r="CD29" i="149"/>
  <c r="CE29" i="149"/>
  <c r="CF29" i="149"/>
  <c r="BF30" i="149"/>
  <c r="BG30" i="149" s="1"/>
  <c r="BJ30" i="149"/>
  <c r="BK30" i="149"/>
  <c r="BL30" i="149"/>
  <c r="BM30" i="149"/>
  <c r="BN30" i="149"/>
  <c r="BO30" i="149"/>
  <c r="BP30" i="149"/>
  <c r="BR30" i="149"/>
  <c r="BS30" i="149"/>
  <c r="BT30" i="149"/>
  <c r="BV30" i="149"/>
  <c r="BW30" i="149" s="1"/>
  <c r="BZ30" i="149"/>
  <c r="CA30" i="149"/>
  <c r="CB30" i="149"/>
  <c r="CC30" i="149"/>
  <c r="CD30" i="149"/>
  <c r="CE30" i="149"/>
  <c r="CF30" i="149"/>
  <c r="BF31" i="149"/>
  <c r="BG31" i="149" s="1"/>
  <c r="BJ31" i="149"/>
  <c r="BK31" i="149"/>
  <c r="BL31" i="149"/>
  <c r="BM31" i="149"/>
  <c r="BN31" i="149"/>
  <c r="BO31" i="149"/>
  <c r="BP31" i="149"/>
  <c r="BR31" i="149"/>
  <c r="BS31" i="149"/>
  <c r="BT31" i="149"/>
  <c r="BV31" i="149"/>
  <c r="BW31" i="149" s="1"/>
  <c r="BZ31" i="149"/>
  <c r="CA31" i="149"/>
  <c r="CB31" i="149"/>
  <c r="CC31" i="149"/>
  <c r="CD31" i="149"/>
  <c r="CE31" i="149"/>
  <c r="CF31" i="149"/>
  <c r="BF32" i="149"/>
  <c r="BG32" i="149" s="1"/>
  <c r="BJ32" i="149"/>
  <c r="BK32" i="149"/>
  <c r="BL32" i="149"/>
  <c r="BM32" i="149"/>
  <c r="BN32" i="149"/>
  <c r="BO32" i="149"/>
  <c r="BP32" i="149"/>
  <c r="BR32" i="149"/>
  <c r="BS32" i="149"/>
  <c r="BT32" i="149"/>
  <c r="BV32" i="149"/>
  <c r="BW32" i="149" s="1"/>
  <c r="BZ32" i="149"/>
  <c r="CA32" i="149"/>
  <c r="CB32" i="149"/>
  <c r="CC32" i="149"/>
  <c r="CD32" i="149"/>
  <c r="CE32" i="149"/>
  <c r="CF32" i="149"/>
  <c r="BF34" i="149"/>
  <c r="BG34" i="149" s="1"/>
  <c r="BJ34" i="149"/>
  <c r="BK34" i="149"/>
  <c r="BL34" i="149"/>
  <c r="BM34" i="149"/>
  <c r="BN34" i="149"/>
  <c r="BO34" i="149"/>
  <c r="BP34" i="149"/>
  <c r="BR34" i="149"/>
  <c r="BS34" i="149"/>
  <c r="BT34" i="149"/>
  <c r="BV34" i="149"/>
  <c r="BW34" i="149" s="1"/>
  <c r="BZ34" i="149"/>
  <c r="CA34" i="149"/>
  <c r="CB34" i="149"/>
  <c r="CC34" i="149"/>
  <c r="CD34" i="149"/>
  <c r="CE34" i="149"/>
  <c r="CF34" i="149"/>
  <c r="AI35" i="149"/>
  <c r="AJ35" i="149"/>
  <c r="AK35" i="149"/>
  <c r="AL35" i="149"/>
  <c r="AM35" i="149"/>
  <c r="AN35" i="149"/>
  <c r="AO35" i="149"/>
  <c r="AP35" i="149"/>
  <c r="AQ35" i="149"/>
  <c r="AR35" i="149"/>
  <c r="AS35" i="149"/>
  <c r="AT35" i="149"/>
  <c r="AU35" i="149"/>
  <c r="AV35" i="149"/>
  <c r="AW35" i="149"/>
  <c r="AX35" i="149"/>
  <c r="AY35" i="149"/>
  <c r="AZ35" i="149"/>
  <c r="BF35" i="149"/>
  <c r="BG35" i="149" s="1"/>
  <c r="BJ35" i="149"/>
  <c r="BK35" i="149"/>
  <c r="BL35" i="149"/>
  <c r="BM35" i="149"/>
  <c r="BN35" i="149"/>
  <c r="BO35" i="149"/>
  <c r="BP35" i="149"/>
  <c r="BR35" i="149"/>
  <c r="BS35" i="149"/>
  <c r="BT35" i="149"/>
  <c r="BV35" i="149"/>
  <c r="BW35" i="149" s="1"/>
  <c r="BZ35" i="149"/>
  <c r="CA35" i="149"/>
  <c r="CB35" i="149"/>
  <c r="CC35" i="149"/>
  <c r="CD35" i="149"/>
  <c r="CE35" i="149"/>
  <c r="CF35" i="149"/>
  <c r="BF36" i="149"/>
  <c r="BG36" i="149" s="1"/>
  <c r="BJ36" i="149"/>
  <c r="BK36" i="149"/>
  <c r="BL36" i="149"/>
  <c r="BM36" i="149"/>
  <c r="BN36" i="149"/>
  <c r="BO36" i="149"/>
  <c r="BP36" i="149"/>
  <c r="BR36" i="149"/>
  <c r="BS36" i="149"/>
  <c r="BT36" i="149"/>
  <c r="BV36" i="149"/>
  <c r="BW36" i="149" s="1"/>
  <c r="BZ36" i="149"/>
  <c r="CA36" i="149"/>
  <c r="CB36" i="149"/>
  <c r="CC36" i="149"/>
  <c r="CD36" i="149"/>
  <c r="CE36" i="149"/>
  <c r="CF36" i="149"/>
  <c r="BF37" i="149"/>
  <c r="BG37" i="149" s="1"/>
  <c r="BJ37" i="149"/>
  <c r="BK37" i="149"/>
  <c r="BL37" i="149"/>
  <c r="BM37" i="149"/>
  <c r="BN37" i="149"/>
  <c r="BO37" i="149"/>
  <c r="BP37" i="149"/>
  <c r="BR37" i="149"/>
  <c r="BS37" i="149"/>
  <c r="BT37" i="149"/>
  <c r="BV37" i="149"/>
  <c r="BW37" i="149" s="1"/>
  <c r="BZ37" i="149"/>
  <c r="CA37" i="149"/>
  <c r="CB37" i="149"/>
  <c r="CC37" i="149"/>
  <c r="CD37" i="149"/>
  <c r="CE37" i="149"/>
  <c r="CF37" i="149"/>
  <c r="BF38" i="149"/>
  <c r="BG38" i="149" s="1"/>
  <c r="BJ38" i="149"/>
  <c r="BK38" i="149"/>
  <c r="BL38" i="149"/>
  <c r="BM38" i="149"/>
  <c r="BN38" i="149"/>
  <c r="BO38" i="149"/>
  <c r="BP38" i="149"/>
  <c r="BR38" i="149"/>
  <c r="BS38" i="149"/>
  <c r="BT38" i="149"/>
  <c r="BV38" i="149"/>
  <c r="BW38" i="149" s="1"/>
  <c r="BZ38" i="149"/>
  <c r="CA38" i="149"/>
  <c r="CB38" i="149"/>
  <c r="CC38" i="149"/>
  <c r="CD38" i="149"/>
  <c r="CE38" i="149"/>
  <c r="CF38" i="149"/>
  <c r="BF39" i="149"/>
  <c r="BG39" i="149" s="1"/>
  <c r="BJ39" i="149"/>
  <c r="BK39" i="149"/>
  <c r="BL39" i="149"/>
  <c r="BM39" i="149"/>
  <c r="BN39" i="149"/>
  <c r="BO39" i="149"/>
  <c r="BP39" i="149"/>
  <c r="BR39" i="149"/>
  <c r="BS39" i="149"/>
  <c r="BT39" i="149"/>
  <c r="BV39" i="149"/>
  <c r="BW39" i="149" s="1"/>
  <c r="BZ39" i="149"/>
  <c r="CA39" i="149"/>
  <c r="CB39" i="149"/>
  <c r="CC39" i="149"/>
  <c r="CD39" i="149"/>
  <c r="CE39" i="149"/>
  <c r="CF39" i="149"/>
  <c r="BF40" i="149"/>
  <c r="BG40" i="149" s="1"/>
  <c r="BJ40" i="149"/>
  <c r="BK40" i="149"/>
  <c r="BL40" i="149"/>
  <c r="BM40" i="149"/>
  <c r="BN40" i="149"/>
  <c r="BO40" i="149"/>
  <c r="BP40" i="149"/>
  <c r="BR40" i="149"/>
  <c r="BS40" i="149"/>
  <c r="BT40" i="149"/>
  <c r="BV40" i="149"/>
  <c r="BW40" i="149" s="1"/>
  <c r="BZ40" i="149"/>
  <c r="CA40" i="149"/>
  <c r="CB40" i="149"/>
  <c r="CC40" i="149"/>
  <c r="CD40" i="149"/>
  <c r="CE40" i="149"/>
  <c r="CF40" i="149"/>
  <c r="BF41" i="149"/>
  <c r="BG41" i="149" s="1"/>
  <c r="BJ41" i="149"/>
  <c r="BK41" i="149"/>
  <c r="BL41" i="149"/>
  <c r="BM41" i="149"/>
  <c r="BN41" i="149"/>
  <c r="BO41" i="149"/>
  <c r="BP41" i="149"/>
  <c r="BR41" i="149"/>
  <c r="BS41" i="149"/>
  <c r="BT41" i="149"/>
  <c r="BV41" i="149"/>
  <c r="BW41" i="149" s="1"/>
  <c r="BZ41" i="149"/>
  <c r="CA41" i="149"/>
  <c r="CB41" i="149"/>
  <c r="CC41" i="149"/>
  <c r="CD41" i="149"/>
  <c r="CE41" i="149"/>
  <c r="CF41" i="149"/>
  <c r="BF42" i="149"/>
  <c r="BG42" i="149" s="1"/>
  <c r="BJ42" i="149"/>
  <c r="BK42" i="149"/>
  <c r="BL42" i="149"/>
  <c r="BM42" i="149"/>
  <c r="BN42" i="149"/>
  <c r="BO42" i="149"/>
  <c r="BP42" i="149"/>
  <c r="BR42" i="149"/>
  <c r="BS42" i="149"/>
  <c r="BT42" i="149"/>
  <c r="BV42" i="149"/>
  <c r="BW42" i="149" s="1"/>
  <c r="BZ42" i="149"/>
  <c r="CA42" i="149"/>
  <c r="CB42" i="149"/>
  <c r="CC42" i="149"/>
  <c r="CD42" i="149"/>
  <c r="CE42" i="149"/>
  <c r="CF42" i="149"/>
  <c r="BF43" i="149"/>
  <c r="BG43" i="149" s="1"/>
  <c r="BJ43" i="149"/>
  <c r="BK43" i="149"/>
  <c r="BL43" i="149"/>
  <c r="BM43" i="149"/>
  <c r="BN43" i="149"/>
  <c r="BO43" i="149"/>
  <c r="BP43" i="149"/>
  <c r="BR43" i="149"/>
  <c r="BS43" i="149"/>
  <c r="BT43" i="149"/>
  <c r="BV43" i="149"/>
  <c r="BW43" i="149" s="1"/>
  <c r="BZ43" i="149"/>
  <c r="CA43" i="149"/>
  <c r="CB43" i="149"/>
  <c r="CC43" i="149"/>
  <c r="CD43" i="149"/>
  <c r="CE43" i="149"/>
  <c r="CF43" i="149"/>
  <c r="BF44" i="149"/>
  <c r="BG44" i="149" s="1"/>
  <c r="BJ44" i="149"/>
  <c r="BK44" i="149"/>
  <c r="BL44" i="149"/>
  <c r="BM44" i="149"/>
  <c r="BN44" i="149"/>
  <c r="BO44" i="149"/>
  <c r="BP44" i="149"/>
  <c r="BR44" i="149"/>
  <c r="BS44" i="149"/>
  <c r="BT44" i="149"/>
  <c r="BV44" i="149"/>
  <c r="BW44" i="149" s="1"/>
  <c r="BZ44" i="149"/>
  <c r="CA44" i="149"/>
  <c r="CB44" i="149"/>
  <c r="CC44" i="149"/>
  <c r="CD44" i="149"/>
  <c r="CE44" i="149"/>
  <c r="CF44" i="149"/>
  <c r="BF45" i="149"/>
  <c r="BG45" i="149" s="1"/>
  <c r="BJ45" i="149"/>
  <c r="BK45" i="149"/>
  <c r="BL45" i="149"/>
  <c r="BM45" i="149"/>
  <c r="BN45" i="149"/>
  <c r="BO45" i="149"/>
  <c r="BP45" i="149"/>
  <c r="BR45" i="149"/>
  <c r="BS45" i="149"/>
  <c r="BT45" i="149"/>
  <c r="BV45" i="149"/>
  <c r="BW45" i="149" s="1"/>
  <c r="BZ45" i="149"/>
  <c r="CA45" i="149"/>
  <c r="CB45" i="149"/>
  <c r="CC45" i="149"/>
  <c r="CD45" i="149"/>
  <c r="CE45" i="149"/>
  <c r="CF45" i="149"/>
  <c r="BF46" i="149"/>
  <c r="BG46" i="149" s="1"/>
  <c r="BJ46" i="149"/>
  <c r="BK46" i="149"/>
  <c r="BL46" i="149"/>
  <c r="BM46" i="149"/>
  <c r="BN46" i="149"/>
  <c r="BO46" i="149"/>
  <c r="BP46" i="149"/>
  <c r="BR46" i="149"/>
  <c r="BS46" i="149"/>
  <c r="BT46" i="149"/>
  <c r="BV46" i="149"/>
  <c r="BW46" i="149" s="1"/>
  <c r="BZ46" i="149"/>
  <c r="CA46" i="149"/>
  <c r="CB46" i="149"/>
  <c r="CC46" i="149"/>
  <c r="CD46" i="149"/>
  <c r="CE46" i="149"/>
  <c r="CF46" i="149"/>
  <c r="BF47" i="149"/>
  <c r="BG47" i="149" s="1"/>
  <c r="BJ47" i="149"/>
  <c r="BK47" i="149"/>
  <c r="BL47" i="149"/>
  <c r="BM47" i="149"/>
  <c r="BN47" i="149"/>
  <c r="BO47" i="149"/>
  <c r="BP47" i="149"/>
  <c r="BR47" i="149"/>
  <c r="BS47" i="149"/>
  <c r="BT47" i="149"/>
  <c r="BV47" i="149"/>
  <c r="BW47" i="149" s="1"/>
  <c r="BZ47" i="149"/>
  <c r="CA47" i="149"/>
  <c r="CB47" i="149"/>
  <c r="CC47" i="149"/>
  <c r="CD47" i="149"/>
  <c r="CE47" i="149"/>
  <c r="CF47" i="149"/>
  <c r="BF48" i="149"/>
  <c r="BG48" i="149" s="1"/>
  <c r="BJ48" i="149"/>
  <c r="BK48" i="149"/>
  <c r="BL48" i="149"/>
  <c r="BM48" i="149"/>
  <c r="BN48" i="149"/>
  <c r="BO48" i="149"/>
  <c r="BP48" i="149"/>
  <c r="BR48" i="149"/>
  <c r="BS48" i="149"/>
  <c r="BT48" i="149"/>
  <c r="BV48" i="149"/>
  <c r="BW48" i="149" s="1"/>
  <c r="BZ48" i="149"/>
  <c r="CA48" i="149"/>
  <c r="CB48" i="149"/>
  <c r="CC48" i="149"/>
  <c r="CD48" i="149"/>
  <c r="CE48" i="149"/>
  <c r="CF48" i="149"/>
  <c r="BF49" i="149"/>
  <c r="BG49" i="149" s="1"/>
  <c r="BJ49" i="149"/>
  <c r="BK49" i="149"/>
  <c r="BL49" i="149"/>
  <c r="BM49" i="149"/>
  <c r="BN49" i="149"/>
  <c r="BO49" i="149"/>
  <c r="BP49" i="149"/>
  <c r="BR49" i="149"/>
  <c r="BS49" i="149"/>
  <c r="BT49" i="149"/>
  <c r="BV49" i="149"/>
  <c r="BW49" i="149" s="1"/>
  <c r="BZ49" i="149"/>
  <c r="CA49" i="149"/>
  <c r="CB49" i="149"/>
  <c r="CC49" i="149"/>
  <c r="CD49" i="149"/>
  <c r="CE49" i="149"/>
  <c r="CF49" i="149"/>
  <c r="BF50" i="149"/>
  <c r="BG50" i="149" s="1"/>
  <c r="BJ50" i="149"/>
  <c r="BK50" i="149"/>
  <c r="BL50" i="149"/>
  <c r="BM50" i="149"/>
  <c r="BN50" i="149"/>
  <c r="BO50" i="149"/>
  <c r="BP50" i="149"/>
  <c r="BR50" i="149"/>
  <c r="BS50" i="149"/>
  <c r="BT50" i="149"/>
  <c r="BV50" i="149"/>
  <c r="BW50" i="149" s="1"/>
  <c r="BZ50" i="149"/>
  <c r="CA50" i="149"/>
  <c r="CB50" i="149"/>
  <c r="CC50" i="149"/>
  <c r="CD50" i="149"/>
  <c r="CE50" i="149"/>
  <c r="CF50" i="149"/>
  <c r="BF51" i="149"/>
  <c r="BG51" i="149" s="1"/>
  <c r="BJ51" i="149"/>
  <c r="BK51" i="149"/>
  <c r="BL51" i="149"/>
  <c r="BM51" i="149"/>
  <c r="BN51" i="149"/>
  <c r="BO51" i="149"/>
  <c r="BP51" i="149"/>
  <c r="BR51" i="149"/>
  <c r="BS51" i="149"/>
  <c r="BT51" i="149"/>
  <c r="BV51" i="149"/>
  <c r="BW51" i="149" s="1"/>
  <c r="BZ51" i="149"/>
  <c r="CA51" i="149"/>
  <c r="CB51" i="149"/>
  <c r="CC51" i="149"/>
  <c r="CD51" i="149"/>
  <c r="CE51" i="149"/>
  <c r="CF51" i="149"/>
  <c r="BF52" i="149"/>
  <c r="BG52" i="149" s="1"/>
  <c r="BJ52" i="149"/>
  <c r="BK52" i="149"/>
  <c r="BL52" i="149"/>
  <c r="BM52" i="149"/>
  <c r="BN52" i="149"/>
  <c r="BO52" i="149"/>
  <c r="BP52" i="149"/>
  <c r="BR52" i="149"/>
  <c r="BS52" i="149"/>
  <c r="BT52" i="149"/>
  <c r="BV52" i="149"/>
  <c r="BW52" i="149" s="1"/>
  <c r="BZ52" i="149"/>
  <c r="CA52" i="149"/>
  <c r="CB52" i="149"/>
  <c r="CC52" i="149"/>
  <c r="CD52" i="149"/>
  <c r="CE52" i="149"/>
  <c r="CF52" i="149"/>
  <c r="BF53" i="149"/>
  <c r="BG53" i="149" s="1"/>
  <c r="BJ53" i="149"/>
  <c r="BK53" i="149"/>
  <c r="BL53" i="149"/>
  <c r="BM53" i="149"/>
  <c r="BN53" i="149"/>
  <c r="BO53" i="149"/>
  <c r="BP53" i="149"/>
  <c r="BR53" i="149"/>
  <c r="BS53" i="149"/>
  <c r="BT53" i="149"/>
  <c r="BV53" i="149"/>
  <c r="BW53" i="149" s="1"/>
  <c r="BZ53" i="149"/>
  <c r="CA53" i="149"/>
  <c r="CB53" i="149"/>
  <c r="CC53" i="149"/>
  <c r="CD53" i="149"/>
  <c r="CE53" i="149"/>
  <c r="CF53" i="149"/>
  <c r="BF54" i="149"/>
  <c r="BG54" i="149" s="1"/>
  <c r="BJ54" i="149"/>
  <c r="BK54" i="149"/>
  <c r="BL54" i="149"/>
  <c r="BM54" i="149"/>
  <c r="BN54" i="149"/>
  <c r="BO54" i="149"/>
  <c r="BP54" i="149"/>
  <c r="BR54" i="149"/>
  <c r="BS54" i="149"/>
  <c r="BT54" i="149"/>
  <c r="BV54" i="149"/>
  <c r="BW54" i="149" s="1"/>
  <c r="BZ54" i="149"/>
  <c r="CA54" i="149"/>
  <c r="CB54" i="149"/>
  <c r="CC54" i="149"/>
  <c r="CD54" i="149"/>
  <c r="CE54" i="149"/>
  <c r="CF54" i="149"/>
  <c r="BF56" i="149"/>
  <c r="BG56" i="149" s="1"/>
  <c r="BJ56" i="149"/>
  <c r="BK56" i="149"/>
  <c r="BL56" i="149"/>
  <c r="BM56" i="149"/>
  <c r="BN56" i="149"/>
  <c r="BO56" i="149"/>
  <c r="BP56" i="149"/>
  <c r="BR56" i="149"/>
  <c r="BS56" i="149"/>
  <c r="BT56" i="149"/>
  <c r="BV56" i="149"/>
  <c r="BW56" i="149" s="1"/>
  <c r="BZ56" i="149"/>
  <c r="CA56" i="149"/>
  <c r="CB56" i="149"/>
  <c r="CC56" i="149"/>
  <c r="CD56" i="149"/>
  <c r="CE56" i="149"/>
  <c r="CF56" i="149"/>
  <c r="BF57" i="149"/>
  <c r="BG57" i="149" s="1"/>
  <c r="BJ57" i="149"/>
  <c r="BK57" i="149"/>
  <c r="BL57" i="149"/>
  <c r="BM57" i="149"/>
  <c r="BN57" i="149"/>
  <c r="BO57" i="149"/>
  <c r="BP57" i="149"/>
  <c r="BR57" i="149"/>
  <c r="BS57" i="149"/>
  <c r="BT57" i="149"/>
  <c r="BV57" i="149"/>
  <c r="BW57" i="149" s="1"/>
  <c r="BZ57" i="149"/>
  <c r="CA57" i="149"/>
  <c r="CB57" i="149"/>
  <c r="CC57" i="149"/>
  <c r="CD57" i="149"/>
  <c r="CE57" i="149"/>
  <c r="CF57" i="149"/>
  <c r="BF58" i="149"/>
  <c r="BG58" i="149" s="1"/>
  <c r="BJ58" i="149"/>
  <c r="BK58" i="149"/>
  <c r="BL58" i="149"/>
  <c r="BM58" i="149"/>
  <c r="BN58" i="149"/>
  <c r="BO58" i="149"/>
  <c r="BP58" i="149"/>
  <c r="BR58" i="149"/>
  <c r="BS58" i="149"/>
  <c r="BT58" i="149"/>
  <c r="BV58" i="149"/>
  <c r="BW58" i="149" s="1"/>
  <c r="BZ58" i="149"/>
  <c r="CA58" i="149"/>
  <c r="CB58" i="149"/>
  <c r="CC58" i="149"/>
  <c r="CD58" i="149"/>
  <c r="CE58" i="149"/>
  <c r="CF58" i="149"/>
  <c r="BF59" i="149"/>
  <c r="BG59" i="149" s="1"/>
  <c r="BJ59" i="149"/>
  <c r="BK59" i="149"/>
  <c r="BL59" i="149"/>
  <c r="BM59" i="149"/>
  <c r="BN59" i="149"/>
  <c r="BO59" i="149"/>
  <c r="BP59" i="149"/>
  <c r="BR59" i="149"/>
  <c r="BS59" i="149"/>
  <c r="BT59" i="149"/>
  <c r="BV59" i="149"/>
  <c r="BW59" i="149" s="1"/>
  <c r="BZ59" i="149"/>
  <c r="CA59" i="149"/>
  <c r="CB59" i="149"/>
  <c r="CC59" i="149"/>
  <c r="CD59" i="149"/>
  <c r="CE59" i="149"/>
  <c r="CF59" i="149"/>
  <c r="BF60" i="149"/>
  <c r="BG60" i="149" s="1"/>
  <c r="BJ60" i="149"/>
  <c r="BK60" i="149"/>
  <c r="BL60" i="149"/>
  <c r="BM60" i="149"/>
  <c r="BN60" i="149"/>
  <c r="BO60" i="149"/>
  <c r="BP60" i="149"/>
  <c r="BR60" i="149"/>
  <c r="BS60" i="149"/>
  <c r="BT60" i="149"/>
  <c r="BV60" i="149"/>
  <c r="BW60" i="149" s="1"/>
  <c r="BZ60" i="149"/>
  <c r="CA60" i="149"/>
  <c r="CB60" i="149"/>
  <c r="CC60" i="149"/>
  <c r="CD60" i="149"/>
  <c r="CE60" i="149"/>
  <c r="CF60" i="149"/>
  <c r="BF61" i="149"/>
  <c r="BG61" i="149" s="1"/>
  <c r="BJ61" i="149"/>
  <c r="BK61" i="149"/>
  <c r="BL61" i="149"/>
  <c r="BM61" i="149"/>
  <c r="BN61" i="149"/>
  <c r="BO61" i="149"/>
  <c r="BP61" i="149"/>
  <c r="BR61" i="149"/>
  <c r="BS61" i="149"/>
  <c r="BT61" i="149"/>
  <c r="BV61" i="149"/>
  <c r="BW61" i="149" s="1"/>
  <c r="BZ61" i="149"/>
  <c r="CA61" i="149"/>
  <c r="CB61" i="149"/>
  <c r="CC61" i="149"/>
  <c r="CD61" i="149"/>
  <c r="CE61" i="149"/>
  <c r="CF61" i="149"/>
  <c r="BF62" i="149"/>
  <c r="BG62" i="149" s="1"/>
  <c r="BJ62" i="149"/>
  <c r="BK62" i="149"/>
  <c r="BL62" i="149"/>
  <c r="BM62" i="149"/>
  <c r="BN62" i="149"/>
  <c r="BO62" i="149"/>
  <c r="BP62" i="149"/>
  <c r="BR62" i="149"/>
  <c r="BS62" i="149"/>
  <c r="BT62" i="149"/>
  <c r="BV62" i="149"/>
  <c r="BW62" i="149" s="1"/>
  <c r="BZ62" i="149"/>
  <c r="CA62" i="149"/>
  <c r="CB62" i="149"/>
  <c r="CC62" i="149"/>
  <c r="CD62" i="149"/>
  <c r="CE62" i="149"/>
  <c r="CF62" i="149"/>
  <c r="BF63" i="149"/>
  <c r="BG63" i="149" s="1"/>
  <c r="BJ63" i="149"/>
  <c r="BK63" i="149"/>
  <c r="BL63" i="149"/>
  <c r="BM63" i="149"/>
  <c r="BN63" i="149"/>
  <c r="BO63" i="149"/>
  <c r="BP63" i="149"/>
  <c r="BR63" i="149"/>
  <c r="BS63" i="149"/>
  <c r="BT63" i="149"/>
  <c r="BV63" i="149"/>
  <c r="BW63" i="149" s="1"/>
  <c r="BZ63" i="149"/>
  <c r="CA63" i="149"/>
  <c r="CB63" i="149"/>
  <c r="CC63" i="149"/>
  <c r="CD63" i="149"/>
  <c r="CE63" i="149"/>
  <c r="CF63" i="149"/>
  <c r="BF64" i="149"/>
  <c r="BG64" i="149" s="1"/>
  <c r="BJ64" i="149"/>
  <c r="BK64" i="149"/>
  <c r="BL64" i="149"/>
  <c r="BM64" i="149"/>
  <c r="BN64" i="149"/>
  <c r="BO64" i="149"/>
  <c r="BP64" i="149"/>
  <c r="BR64" i="149"/>
  <c r="BS64" i="149"/>
  <c r="BT64" i="149"/>
  <c r="BV64" i="149"/>
  <c r="BW64" i="149" s="1"/>
  <c r="BZ64" i="149"/>
  <c r="CA64" i="149"/>
  <c r="CB64" i="149"/>
  <c r="CC64" i="149"/>
  <c r="CD64" i="149"/>
  <c r="CE64" i="149"/>
  <c r="CF64" i="149"/>
  <c r="BF65" i="149"/>
  <c r="BG65" i="149" s="1"/>
  <c r="BJ65" i="149"/>
  <c r="BK65" i="149"/>
  <c r="BL65" i="149"/>
  <c r="BM65" i="149"/>
  <c r="BN65" i="149"/>
  <c r="BO65" i="149"/>
  <c r="BP65" i="149"/>
  <c r="BR65" i="149"/>
  <c r="BS65" i="149"/>
  <c r="BT65" i="149"/>
  <c r="BV65" i="149"/>
  <c r="BW65" i="149" s="1"/>
  <c r="BZ65" i="149"/>
  <c r="CA65" i="149"/>
  <c r="CB65" i="149"/>
  <c r="CC65" i="149"/>
  <c r="CD65" i="149"/>
  <c r="CE65" i="149"/>
  <c r="CF65" i="149"/>
  <c r="BF66" i="149"/>
  <c r="BG66" i="149" s="1"/>
  <c r="BJ66" i="149"/>
  <c r="BK66" i="149"/>
  <c r="BL66" i="149"/>
  <c r="BM66" i="149"/>
  <c r="BN66" i="149"/>
  <c r="BO66" i="149"/>
  <c r="BP66" i="149"/>
  <c r="BR66" i="149"/>
  <c r="BS66" i="149"/>
  <c r="BT66" i="149"/>
  <c r="BV66" i="149"/>
  <c r="BW66" i="149" s="1"/>
  <c r="BZ66" i="149"/>
  <c r="CA66" i="149"/>
  <c r="CB66" i="149"/>
  <c r="CC66" i="149"/>
  <c r="CD66" i="149"/>
  <c r="CE66" i="149"/>
  <c r="CF66" i="149"/>
  <c r="BF67" i="149"/>
  <c r="BG67" i="149" s="1"/>
  <c r="BJ67" i="149"/>
  <c r="BK67" i="149"/>
  <c r="BL67" i="149"/>
  <c r="BM67" i="149"/>
  <c r="BN67" i="149"/>
  <c r="BO67" i="149"/>
  <c r="BP67" i="149"/>
  <c r="BR67" i="149"/>
  <c r="BS67" i="149"/>
  <c r="BT67" i="149"/>
  <c r="BV67" i="149"/>
  <c r="BW67" i="149" s="1"/>
  <c r="BZ67" i="149"/>
  <c r="CA67" i="149"/>
  <c r="CB67" i="149"/>
  <c r="CC67" i="149"/>
  <c r="CD67" i="149"/>
  <c r="CE67" i="149"/>
  <c r="CF67" i="149"/>
  <c r="BF68" i="149"/>
  <c r="BG68" i="149" s="1"/>
  <c r="BJ68" i="149"/>
  <c r="BK68" i="149"/>
  <c r="BL68" i="149"/>
  <c r="BM68" i="149"/>
  <c r="BN68" i="149"/>
  <c r="BO68" i="149"/>
  <c r="BP68" i="149"/>
  <c r="BR68" i="149"/>
  <c r="BS68" i="149"/>
  <c r="BT68" i="149"/>
  <c r="BV68" i="149"/>
  <c r="BW68" i="149" s="1"/>
  <c r="BZ68" i="149"/>
  <c r="CA68" i="149"/>
  <c r="CB68" i="149"/>
  <c r="CC68" i="149"/>
  <c r="CD68" i="149"/>
  <c r="CE68" i="149"/>
  <c r="CF68" i="149"/>
  <c r="BF69" i="149"/>
  <c r="BG69" i="149" s="1"/>
  <c r="BJ69" i="149"/>
  <c r="BK69" i="149"/>
  <c r="BL69" i="149"/>
  <c r="BM69" i="149"/>
  <c r="BN69" i="149"/>
  <c r="BO69" i="149"/>
  <c r="BP69" i="149"/>
  <c r="BR69" i="149"/>
  <c r="BS69" i="149"/>
  <c r="BT69" i="149"/>
  <c r="BV69" i="149"/>
  <c r="BW69" i="149" s="1"/>
  <c r="BZ69" i="149"/>
  <c r="CA69" i="149"/>
  <c r="CB69" i="149"/>
  <c r="CC69" i="149"/>
  <c r="CD69" i="149"/>
  <c r="CE69" i="149"/>
  <c r="CF69" i="149"/>
  <c r="BF70" i="149"/>
  <c r="BG70" i="149" s="1"/>
  <c r="BJ70" i="149"/>
  <c r="BK70" i="149"/>
  <c r="BL70" i="149"/>
  <c r="BM70" i="149"/>
  <c r="BN70" i="149"/>
  <c r="BO70" i="149"/>
  <c r="BP70" i="149"/>
  <c r="BR70" i="149"/>
  <c r="BS70" i="149"/>
  <c r="BT70" i="149"/>
  <c r="BV70" i="149"/>
  <c r="BW70" i="149" s="1"/>
  <c r="BZ70" i="149"/>
  <c r="CA70" i="149"/>
  <c r="CB70" i="149"/>
  <c r="CC70" i="149"/>
  <c r="CD70" i="149"/>
  <c r="CE70" i="149"/>
  <c r="CF70" i="149"/>
  <c r="BF71" i="149"/>
  <c r="BG71" i="149" s="1"/>
  <c r="BJ71" i="149"/>
  <c r="BK71" i="149"/>
  <c r="BL71" i="149"/>
  <c r="BM71" i="149"/>
  <c r="BN71" i="149"/>
  <c r="BO71" i="149"/>
  <c r="BP71" i="149"/>
  <c r="BR71" i="149"/>
  <c r="BS71" i="149"/>
  <c r="BT71" i="149"/>
  <c r="BV71" i="149"/>
  <c r="BW71" i="149" s="1"/>
  <c r="BZ71" i="149"/>
  <c r="CA71" i="149"/>
  <c r="CB71" i="149"/>
  <c r="CC71" i="149"/>
  <c r="CD71" i="149"/>
  <c r="CE71" i="149"/>
  <c r="CF71" i="149"/>
  <c r="BF72" i="149"/>
  <c r="BG72" i="149" s="1"/>
  <c r="BJ72" i="149"/>
  <c r="BK72" i="149"/>
  <c r="BL72" i="149"/>
  <c r="BM72" i="149"/>
  <c r="BN72" i="149"/>
  <c r="BO72" i="149"/>
  <c r="BP72" i="149"/>
  <c r="BR72" i="149"/>
  <c r="BS72" i="149"/>
  <c r="BT72" i="149"/>
  <c r="BV72" i="149"/>
  <c r="BW72" i="149" s="1"/>
  <c r="BZ72" i="149"/>
  <c r="CA72" i="149"/>
  <c r="CB72" i="149"/>
  <c r="CC72" i="149"/>
  <c r="CD72" i="149"/>
  <c r="CE72" i="149"/>
  <c r="CF72" i="149"/>
  <c r="BF73" i="149"/>
  <c r="BG73" i="149" s="1"/>
  <c r="BJ73" i="149"/>
  <c r="BK73" i="149"/>
  <c r="BL73" i="149"/>
  <c r="BM73" i="149"/>
  <c r="BN73" i="149"/>
  <c r="BO73" i="149"/>
  <c r="BP73" i="149"/>
  <c r="BR73" i="149"/>
  <c r="BS73" i="149"/>
  <c r="BT73" i="149"/>
  <c r="BV73" i="149"/>
  <c r="BW73" i="149" s="1"/>
  <c r="BZ73" i="149"/>
  <c r="CA73" i="149"/>
  <c r="CB73" i="149"/>
  <c r="CC73" i="149"/>
  <c r="CD73" i="149"/>
  <c r="CE73" i="149"/>
  <c r="CF73" i="149"/>
  <c r="BF74" i="149"/>
  <c r="BG74" i="149" s="1"/>
  <c r="BJ74" i="149"/>
  <c r="BK74" i="149"/>
  <c r="BL74" i="149"/>
  <c r="BM74" i="149"/>
  <c r="BN74" i="149"/>
  <c r="BO74" i="149"/>
  <c r="BP74" i="149"/>
  <c r="BR74" i="149"/>
  <c r="BS74" i="149"/>
  <c r="BT74" i="149"/>
  <c r="BV74" i="149"/>
  <c r="BW74" i="149" s="1"/>
  <c r="BZ74" i="149"/>
  <c r="CA74" i="149"/>
  <c r="CB74" i="149"/>
  <c r="CC74" i="149"/>
  <c r="CD74" i="149"/>
  <c r="CE74" i="149"/>
  <c r="CF74" i="149"/>
  <c r="BF75" i="149"/>
  <c r="BG75" i="149" s="1"/>
  <c r="BJ75" i="149"/>
  <c r="BK75" i="149"/>
  <c r="BL75" i="149"/>
  <c r="BM75" i="149"/>
  <c r="BN75" i="149"/>
  <c r="BO75" i="149"/>
  <c r="BP75" i="149"/>
  <c r="BR75" i="149"/>
  <c r="BS75" i="149"/>
  <c r="BT75" i="149"/>
  <c r="BV75" i="149"/>
  <c r="BW75" i="149" s="1"/>
  <c r="BZ75" i="149"/>
  <c r="CA75" i="149"/>
  <c r="CB75" i="149"/>
  <c r="CC75" i="149"/>
  <c r="CD75" i="149"/>
  <c r="CE75" i="149"/>
  <c r="CF75" i="149"/>
  <c r="BF77" i="149"/>
  <c r="BG77" i="149" s="1"/>
  <c r="BJ77" i="149"/>
  <c r="BK77" i="149"/>
  <c r="BL77" i="149"/>
  <c r="BM77" i="149"/>
  <c r="BN77" i="149"/>
  <c r="BO77" i="149"/>
  <c r="BP77" i="149"/>
  <c r="BR77" i="149"/>
  <c r="BS77" i="149"/>
  <c r="BT77" i="149"/>
  <c r="BV77" i="149"/>
  <c r="BW77" i="149" s="1"/>
  <c r="BZ77" i="149"/>
  <c r="CA77" i="149"/>
  <c r="CB77" i="149"/>
  <c r="CC77" i="149"/>
  <c r="CD77" i="149"/>
  <c r="CE77" i="149"/>
  <c r="CF77" i="149"/>
  <c r="BF78" i="149"/>
  <c r="BG78" i="149" s="1"/>
  <c r="BJ78" i="149"/>
  <c r="BK78" i="149"/>
  <c r="BL78" i="149"/>
  <c r="BM78" i="149"/>
  <c r="BN78" i="149"/>
  <c r="BO78" i="149"/>
  <c r="BP78" i="149"/>
  <c r="BR78" i="149"/>
  <c r="BS78" i="149"/>
  <c r="BT78" i="149"/>
  <c r="BV78" i="149"/>
  <c r="BW78" i="149" s="1"/>
  <c r="BZ78" i="149"/>
  <c r="CA78" i="149"/>
  <c r="CB78" i="149"/>
  <c r="CC78" i="149"/>
  <c r="CD78" i="149"/>
  <c r="CE78" i="149"/>
  <c r="CF78" i="149"/>
  <c r="BF79" i="149"/>
  <c r="BG79" i="149" s="1"/>
  <c r="BJ79" i="149"/>
  <c r="BK79" i="149"/>
  <c r="BL79" i="149"/>
  <c r="BM79" i="149"/>
  <c r="BN79" i="149"/>
  <c r="BO79" i="149"/>
  <c r="BP79" i="149"/>
  <c r="BR79" i="149"/>
  <c r="BS79" i="149"/>
  <c r="BT79" i="149"/>
  <c r="BV79" i="149"/>
  <c r="BW79" i="149" s="1"/>
  <c r="BZ79" i="149"/>
  <c r="CA79" i="149"/>
  <c r="CB79" i="149"/>
  <c r="CC79" i="149"/>
  <c r="CD79" i="149"/>
  <c r="CE79" i="149"/>
  <c r="CF79" i="149"/>
  <c r="BF80" i="149"/>
  <c r="BG80" i="149" s="1"/>
  <c r="BJ80" i="149"/>
  <c r="BK80" i="149"/>
  <c r="BL80" i="149"/>
  <c r="BM80" i="149"/>
  <c r="BN80" i="149"/>
  <c r="BO80" i="149"/>
  <c r="BP80" i="149"/>
  <c r="BR80" i="149"/>
  <c r="BS80" i="149"/>
  <c r="BT80" i="149"/>
  <c r="BV80" i="149"/>
  <c r="BW80" i="149" s="1"/>
  <c r="BZ80" i="149"/>
  <c r="CA80" i="149"/>
  <c r="CB80" i="149"/>
  <c r="CC80" i="149"/>
  <c r="CD80" i="149"/>
  <c r="CE80" i="149"/>
  <c r="CF80" i="149"/>
  <c r="BF81" i="149"/>
  <c r="BG81" i="149" s="1"/>
  <c r="BJ81" i="149"/>
  <c r="BK81" i="149"/>
  <c r="BL81" i="149"/>
  <c r="BM81" i="149"/>
  <c r="BN81" i="149"/>
  <c r="BO81" i="149"/>
  <c r="BP81" i="149"/>
  <c r="BR81" i="149"/>
  <c r="BS81" i="149"/>
  <c r="BT81" i="149"/>
  <c r="BV81" i="149"/>
  <c r="BW81" i="149" s="1"/>
  <c r="BZ81" i="149"/>
  <c r="CA81" i="149"/>
  <c r="CB81" i="149"/>
  <c r="CC81" i="149"/>
  <c r="CD81" i="149"/>
  <c r="CE81" i="149"/>
  <c r="CF81" i="149"/>
  <c r="BF82" i="149"/>
  <c r="BG82" i="149" s="1"/>
  <c r="BJ82" i="149"/>
  <c r="BK82" i="149"/>
  <c r="BL82" i="149"/>
  <c r="BM82" i="149"/>
  <c r="BN82" i="149"/>
  <c r="BO82" i="149"/>
  <c r="BP82" i="149"/>
  <c r="BR82" i="149"/>
  <c r="BS82" i="149"/>
  <c r="BT82" i="149"/>
  <c r="BV82" i="149"/>
  <c r="BW82" i="149" s="1"/>
  <c r="BZ82" i="149"/>
  <c r="CA82" i="149"/>
  <c r="CB82" i="149"/>
  <c r="CC82" i="149"/>
  <c r="CD82" i="149"/>
  <c r="CE82" i="149"/>
  <c r="CF82" i="149"/>
  <c r="BF83" i="149"/>
  <c r="BG83" i="149" s="1"/>
  <c r="BJ83" i="149"/>
  <c r="BK83" i="149"/>
  <c r="BL83" i="149"/>
  <c r="BM83" i="149"/>
  <c r="BN83" i="149"/>
  <c r="BO83" i="149"/>
  <c r="BP83" i="149"/>
  <c r="BR83" i="149"/>
  <c r="BS83" i="149"/>
  <c r="BT83" i="149"/>
  <c r="BV83" i="149"/>
  <c r="BW83" i="149" s="1"/>
  <c r="BZ83" i="149"/>
  <c r="CA83" i="149"/>
  <c r="CB83" i="149"/>
  <c r="CC83" i="149"/>
  <c r="CD83" i="149"/>
  <c r="CE83" i="149"/>
  <c r="CF83" i="149"/>
  <c r="BF84" i="149"/>
  <c r="BG84" i="149" s="1"/>
  <c r="BJ84" i="149"/>
  <c r="BK84" i="149"/>
  <c r="BL84" i="149"/>
  <c r="BM84" i="149"/>
  <c r="BN84" i="149"/>
  <c r="BO84" i="149"/>
  <c r="BP84" i="149"/>
  <c r="BR84" i="149"/>
  <c r="BS84" i="149"/>
  <c r="BT84" i="149"/>
  <c r="BV84" i="149"/>
  <c r="BW84" i="149" s="1"/>
  <c r="BZ84" i="149"/>
  <c r="CA84" i="149"/>
  <c r="CB84" i="149"/>
  <c r="CC84" i="149"/>
  <c r="CD84" i="149"/>
  <c r="CE84" i="149"/>
  <c r="CF84" i="149"/>
  <c r="BF85" i="149"/>
  <c r="BG85" i="149" s="1"/>
  <c r="BJ85" i="149"/>
  <c r="BK85" i="149"/>
  <c r="BL85" i="149"/>
  <c r="BM85" i="149"/>
  <c r="BN85" i="149"/>
  <c r="BO85" i="149"/>
  <c r="BP85" i="149"/>
  <c r="BR85" i="149"/>
  <c r="BS85" i="149"/>
  <c r="BT85" i="149"/>
  <c r="BV85" i="149"/>
  <c r="BW85" i="149" s="1"/>
  <c r="BZ85" i="149"/>
  <c r="CA85" i="149"/>
  <c r="CB85" i="149"/>
  <c r="CC85" i="149"/>
  <c r="CD85" i="149"/>
  <c r="CE85" i="149"/>
  <c r="CF85" i="149"/>
  <c r="BF86" i="149"/>
  <c r="BG86" i="149" s="1"/>
  <c r="BJ86" i="149"/>
  <c r="BK86" i="149"/>
  <c r="BL86" i="149"/>
  <c r="BM86" i="149"/>
  <c r="BN86" i="149"/>
  <c r="BO86" i="149"/>
  <c r="BP86" i="149"/>
  <c r="BR86" i="149"/>
  <c r="BS86" i="149"/>
  <c r="BT86" i="149"/>
  <c r="BV86" i="149"/>
  <c r="BW86" i="149" s="1"/>
  <c r="BZ86" i="149"/>
  <c r="CA86" i="149"/>
  <c r="CB86" i="149"/>
  <c r="CC86" i="149"/>
  <c r="CD86" i="149"/>
  <c r="CE86" i="149"/>
  <c r="CF86" i="149"/>
  <c r="BF87" i="149"/>
  <c r="BG87" i="149" s="1"/>
  <c r="BJ87" i="149"/>
  <c r="BK87" i="149"/>
  <c r="BL87" i="149"/>
  <c r="BM87" i="149"/>
  <c r="BN87" i="149"/>
  <c r="BO87" i="149"/>
  <c r="BP87" i="149"/>
  <c r="BR87" i="149"/>
  <c r="BS87" i="149"/>
  <c r="BT87" i="149"/>
  <c r="BV87" i="149"/>
  <c r="BW87" i="149" s="1"/>
  <c r="BZ87" i="149"/>
  <c r="CA87" i="149"/>
  <c r="CB87" i="149"/>
  <c r="CC87" i="149"/>
  <c r="CD87" i="149"/>
  <c r="CE87" i="149"/>
  <c r="CF87" i="149"/>
  <c r="BF88" i="149"/>
  <c r="BG88" i="149" s="1"/>
  <c r="BJ88" i="149"/>
  <c r="BK88" i="149"/>
  <c r="BL88" i="149"/>
  <c r="BM88" i="149"/>
  <c r="BN88" i="149"/>
  <c r="BO88" i="149"/>
  <c r="BP88" i="149"/>
  <c r="BR88" i="149"/>
  <c r="BS88" i="149"/>
  <c r="BT88" i="149"/>
  <c r="BV88" i="149"/>
  <c r="BW88" i="149" s="1"/>
  <c r="BZ88" i="149"/>
  <c r="CA88" i="149"/>
  <c r="CB88" i="149"/>
  <c r="CC88" i="149"/>
  <c r="CD88" i="149"/>
  <c r="CE88" i="149"/>
  <c r="CF88" i="149"/>
  <c r="BF89" i="149"/>
  <c r="BG89" i="149" s="1"/>
  <c r="BJ89" i="149"/>
  <c r="BK89" i="149"/>
  <c r="BL89" i="149"/>
  <c r="BM89" i="149"/>
  <c r="BN89" i="149"/>
  <c r="BO89" i="149"/>
  <c r="BP89" i="149"/>
  <c r="BR89" i="149"/>
  <c r="BS89" i="149"/>
  <c r="BT89" i="149"/>
  <c r="BV89" i="149"/>
  <c r="BW89" i="149" s="1"/>
  <c r="BZ89" i="149"/>
  <c r="CA89" i="149"/>
  <c r="CB89" i="149"/>
  <c r="CC89" i="149"/>
  <c r="CD89" i="149"/>
  <c r="CE89" i="149"/>
  <c r="CF89" i="149"/>
  <c r="BF90" i="149"/>
  <c r="BG90" i="149" s="1"/>
  <c r="BJ90" i="149"/>
  <c r="BK90" i="149"/>
  <c r="BL90" i="149"/>
  <c r="BM90" i="149"/>
  <c r="BN90" i="149"/>
  <c r="BO90" i="149"/>
  <c r="BP90" i="149"/>
  <c r="BR90" i="149"/>
  <c r="BS90" i="149"/>
  <c r="BT90" i="149"/>
  <c r="BV90" i="149"/>
  <c r="BW90" i="149" s="1"/>
  <c r="BZ90" i="149"/>
  <c r="CA90" i="149"/>
  <c r="CB90" i="149"/>
  <c r="CC90" i="149"/>
  <c r="CD90" i="149"/>
  <c r="CE90" i="149"/>
  <c r="CF90" i="149"/>
  <c r="BF91" i="149"/>
  <c r="BG91" i="149" s="1"/>
  <c r="BJ91" i="149"/>
  <c r="BK91" i="149"/>
  <c r="BL91" i="149"/>
  <c r="BM91" i="149"/>
  <c r="BN91" i="149"/>
  <c r="BO91" i="149"/>
  <c r="BP91" i="149"/>
  <c r="BR91" i="149"/>
  <c r="BS91" i="149"/>
  <c r="BT91" i="149"/>
  <c r="BV91" i="149"/>
  <c r="BW91" i="149" s="1"/>
  <c r="BZ91" i="149"/>
  <c r="CA91" i="149"/>
  <c r="CB91" i="149"/>
  <c r="CC91" i="149"/>
  <c r="CD91" i="149"/>
  <c r="CE91" i="149"/>
  <c r="CF91" i="149"/>
  <c r="BF92" i="149"/>
  <c r="BG92" i="149" s="1"/>
  <c r="BJ92" i="149"/>
  <c r="BK92" i="149"/>
  <c r="BL92" i="149"/>
  <c r="BM92" i="149"/>
  <c r="BN92" i="149"/>
  <c r="BO92" i="149"/>
  <c r="BP92" i="149"/>
  <c r="BR92" i="149"/>
  <c r="BS92" i="149"/>
  <c r="BT92" i="149"/>
  <c r="BV92" i="149"/>
  <c r="BW92" i="149" s="1"/>
  <c r="BZ92" i="149"/>
  <c r="CA92" i="149"/>
  <c r="CB92" i="149"/>
  <c r="CC92" i="149"/>
  <c r="CD92" i="149"/>
  <c r="CE92" i="149"/>
  <c r="CF92" i="149"/>
  <c r="BF93" i="149"/>
  <c r="BG93" i="149" s="1"/>
  <c r="BJ93" i="149"/>
  <c r="BK93" i="149"/>
  <c r="BL93" i="149"/>
  <c r="BM93" i="149"/>
  <c r="BN93" i="149"/>
  <c r="BO93" i="149"/>
  <c r="BP93" i="149"/>
  <c r="BR93" i="149"/>
  <c r="BS93" i="149"/>
  <c r="BT93" i="149"/>
  <c r="BV93" i="149"/>
  <c r="BW93" i="149" s="1"/>
  <c r="BZ93" i="149"/>
  <c r="CA93" i="149"/>
  <c r="CB93" i="149"/>
  <c r="CC93" i="149"/>
  <c r="CD93" i="149"/>
  <c r="CE93" i="149"/>
  <c r="CF93" i="149"/>
  <c r="BF94" i="149"/>
  <c r="BG94" i="149" s="1"/>
  <c r="BJ94" i="149"/>
  <c r="BK94" i="149"/>
  <c r="BL94" i="149"/>
  <c r="BM94" i="149"/>
  <c r="BN94" i="149"/>
  <c r="BO94" i="149"/>
  <c r="BP94" i="149"/>
  <c r="BR94" i="149"/>
  <c r="BS94" i="149"/>
  <c r="BT94" i="149"/>
  <c r="BV94" i="149"/>
  <c r="BW94" i="149" s="1"/>
  <c r="BZ94" i="149"/>
  <c r="CA94" i="149"/>
  <c r="CB94" i="149"/>
  <c r="CC94" i="149"/>
  <c r="CD94" i="149"/>
  <c r="CE94" i="149"/>
  <c r="CF94" i="149"/>
  <c r="BF95" i="149"/>
  <c r="BG95" i="149" s="1"/>
  <c r="BJ95" i="149"/>
  <c r="BK95" i="149"/>
  <c r="BL95" i="149"/>
  <c r="BM95" i="149"/>
  <c r="BN95" i="149"/>
  <c r="BO95" i="149"/>
  <c r="BP95" i="149"/>
  <c r="BR95" i="149"/>
  <c r="BS95" i="149"/>
  <c r="BT95" i="149"/>
  <c r="BV95" i="149"/>
  <c r="BW95" i="149" s="1"/>
  <c r="BZ95" i="149"/>
  <c r="CA95" i="149"/>
  <c r="CB95" i="149"/>
  <c r="CC95" i="149"/>
  <c r="CD95" i="149"/>
  <c r="CE95" i="149"/>
  <c r="CF95" i="149"/>
  <c r="BF96" i="149"/>
  <c r="BG96" i="149" s="1"/>
  <c r="BJ96" i="149"/>
  <c r="BK96" i="149"/>
  <c r="BL96" i="149"/>
  <c r="BM96" i="149"/>
  <c r="BN96" i="149"/>
  <c r="BO96" i="149"/>
  <c r="BP96" i="149"/>
  <c r="BR96" i="149"/>
  <c r="BS96" i="149"/>
  <c r="BT96" i="149"/>
  <c r="BV96" i="149"/>
  <c r="BW96" i="149" s="1"/>
  <c r="BZ96" i="149"/>
  <c r="CA96" i="149"/>
  <c r="CB96" i="149"/>
  <c r="CC96" i="149"/>
  <c r="CD96" i="149"/>
  <c r="CE96" i="149"/>
  <c r="CF96" i="149"/>
  <c r="BE97" i="149"/>
  <c r="BD97" i="149"/>
  <c r="BB97" i="149"/>
  <c r="CF13" i="149"/>
  <c r="CE13" i="149"/>
  <c r="CD13" i="149"/>
  <c r="CC13" i="149"/>
  <c r="CB13" i="149"/>
  <c r="CA13" i="149"/>
  <c r="BZ13" i="149"/>
  <c r="BV13" i="149"/>
  <c r="BW13" i="149" s="1"/>
  <c r="BT13" i="149"/>
  <c r="BS13" i="149"/>
  <c r="BR13" i="149"/>
  <c r="BP13" i="149"/>
  <c r="BO13" i="149"/>
  <c r="BN13" i="149"/>
  <c r="BM13" i="149"/>
  <c r="BL13" i="149"/>
  <c r="BK13" i="149"/>
  <c r="BJ13" i="149"/>
  <c r="BF13" i="149"/>
  <c r="BG13" i="149" s="1"/>
  <c r="AH8" i="149"/>
  <c r="AG8" i="149"/>
  <c r="AF8" i="149"/>
  <c r="AE8" i="149"/>
  <c r="AD8" i="149"/>
  <c r="AC8" i="149"/>
  <c r="AB8" i="149"/>
  <c r="AA8" i="149"/>
  <c r="Z8" i="149"/>
  <c r="Y8" i="149"/>
  <c r="X8" i="149"/>
  <c r="W8" i="149"/>
  <c r="V8" i="149"/>
  <c r="U8" i="149"/>
  <c r="T8" i="149"/>
  <c r="S8" i="149"/>
  <c r="R8" i="149"/>
  <c r="Q8" i="149"/>
  <c r="P8" i="149"/>
  <c r="O8" i="149"/>
  <c r="N8" i="149"/>
  <c r="M8" i="149"/>
  <c r="L8" i="149"/>
  <c r="K8" i="149"/>
  <c r="J8" i="149"/>
  <c r="I8" i="149"/>
  <c r="H8" i="149"/>
  <c r="G8" i="149"/>
  <c r="F8" i="149"/>
  <c r="E8" i="149"/>
  <c r="D8" i="149"/>
  <c r="AH7" i="149"/>
  <c r="AG7" i="149"/>
  <c r="AF7" i="149"/>
  <c r="AE7" i="149"/>
  <c r="AD7" i="149"/>
  <c r="AC7" i="149"/>
  <c r="AB7" i="149"/>
  <c r="AA7" i="149"/>
  <c r="Z7" i="149"/>
  <c r="Y7" i="149"/>
  <c r="X7" i="149"/>
  <c r="W7" i="149"/>
  <c r="V7" i="149"/>
  <c r="U7" i="149"/>
  <c r="T7" i="149"/>
  <c r="S7" i="149"/>
  <c r="R7" i="149"/>
  <c r="Q7" i="149"/>
  <c r="P7" i="149"/>
  <c r="O7" i="149"/>
  <c r="N7" i="149"/>
  <c r="M7" i="149"/>
  <c r="L7" i="149"/>
  <c r="K7" i="149"/>
  <c r="J7" i="149"/>
  <c r="I7" i="149"/>
  <c r="H7" i="149"/>
  <c r="G7" i="149"/>
  <c r="F7" i="149"/>
  <c r="E7" i="149"/>
  <c r="D7" i="149"/>
  <c r="BB6" i="149"/>
  <c r="AH6" i="149"/>
  <c r="AG6" i="149"/>
  <c r="AG9" i="149" s="1"/>
  <c r="AF6" i="149"/>
  <c r="AE6" i="149"/>
  <c r="AD6" i="149"/>
  <c r="AC6" i="149"/>
  <c r="AB6" i="149"/>
  <c r="AA6" i="149"/>
  <c r="Z6" i="149"/>
  <c r="Y6" i="149"/>
  <c r="X6" i="149"/>
  <c r="W6" i="149"/>
  <c r="V6" i="149"/>
  <c r="U6" i="149"/>
  <c r="U9" i="149" s="1"/>
  <c r="T6" i="149"/>
  <c r="S6" i="149"/>
  <c r="R6" i="149"/>
  <c r="Q6" i="149"/>
  <c r="P6" i="149"/>
  <c r="O6" i="149"/>
  <c r="N6" i="149"/>
  <c r="M6" i="149"/>
  <c r="L6" i="149"/>
  <c r="K6" i="149"/>
  <c r="J6" i="149"/>
  <c r="I6" i="149"/>
  <c r="H6" i="149"/>
  <c r="G6" i="149"/>
  <c r="F6" i="149"/>
  <c r="E6" i="149"/>
  <c r="D6" i="149"/>
  <c r="AH4" i="149"/>
  <c r="AG4" i="149"/>
  <c r="AF4" i="149"/>
  <c r="AE4" i="149"/>
  <c r="AD4" i="149"/>
  <c r="AC4" i="149"/>
  <c r="AB4" i="149"/>
  <c r="AA4" i="149"/>
  <c r="Z4" i="149"/>
  <c r="Y4" i="149"/>
  <c r="X4" i="149"/>
  <c r="W4" i="149"/>
  <c r="V4" i="149"/>
  <c r="U4" i="149"/>
  <c r="T4" i="149"/>
  <c r="S4" i="149"/>
  <c r="R4" i="149"/>
  <c r="Q4" i="149"/>
  <c r="P4" i="149"/>
  <c r="O4" i="149"/>
  <c r="N4" i="149"/>
  <c r="M4" i="149"/>
  <c r="L4" i="149"/>
  <c r="K4" i="149"/>
  <c r="J4" i="149"/>
  <c r="I4" i="149"/>
  <c r="H4" i="149"/>
  <c r="G4" i="149"/>
  <c r="F4" i="149"/>
  <c r="E4" i="149"/>
  <c r="D4" i="149"/>
  <c r="AH3" i="149"/>
  <c r="AG3" i="149"/>
  <c r="AF3" i="149"/>
  <c r="AE3" i="149"/>
  <c r="AD3" i="149"/>
  <c r="AC3" i="149"/>
  <c r="AB3" i="149"/>
  <c r="AA3" i="149"/>
  <c r="Z3" i="149"/>
  <c r="Y3" i="149"/>
  <c r="X3" i="149"/>
  <c r="W3" i="149"/>
  <c r="V3" i="149"/>
  <c r="U3" i="149"/>
  <c r="T3" i="149"/>
  <c r="S3" i="149"/>
  <c r="R3" i="149"/>
  <c r="Q3" i="149"/>
  <c r="P3" i="149"/>
  <c r="O3" i="149"/>
  <c r="N3" i="149"/>
  <c r="M3" i="149"/>
  <c r="L3" i="149"/>
  <c r="K3" i="149"/>
  <c r="J3" i="149"/>
  <c r="I3" i="149"/>
  <c r="H3" i="149"/>
  <c r="G3" i="149"/>
  <c r="F3" i="149"/>
  <c r="E3" i="149"/>
  <c r="D3" i="149"/>
  <c r="BB2" i="149"/>
  <c r="AH2" i="149"/>
  <c r="AG2" i="149"/>
  <c r="AF2" i="149"/>
  <c r="AE2" i="149"/>
  <c r="AD2" i="149"/>
  <c r="AC2" i="149"/>
  <c r="AB2" i="149"/>
  <c r="AA2" i="149"/>
  <c r="Z2" i="149"/>
  <c r="Y2" i="149"/>
  <c r="X2" i="149"/>
  <c r="W2" i="149"/>
  <c r="V2" i="149"/>
  <c r="U2" i="149"/>
  <c r="T2" i="149"/>
  <c r="S2" i="149"/>
  <c r="R2" i="149"/>
  <c r="Q2" i="149"/>
  <c r="P2" i="149"/>
  <c r="O2" i="149"/>
  <c r="N2" i="149"/>
  <c r="M2" i="149"/>
  <c r="L2" i="149"/>
  <c r="K2" i="149"/>
  <c r="J2" i="149"/>
  <c r="I2" i="149"/>
  <c r="H2" i="149"/>
  <c r="G2" i="149"/>
  <c r="F2" i="149"/>
  <c r="E2" i="149"/>
  <c r="D2" i="149"/>
  <c r="BD76" i="153" l="1"/>
  <c r="BD55" i="153"/>
  <c r="AZ97" i="153"/>
  <c r="AT97" i="153"/>
  <c r="AR97" i="153"/>
  <c r="AP97" i="153"/>
  <c r="AX97" i="153"/>
  <c r="AM33" i="153"/>
  <c r="AM97" i="153" s="1"/>
  <c r="AL33" i="153"/>
  <c r="AL97" i="153" s="1"/>
  <c r="AY33" i="153"/>
  <c r="AY97" i="153" s="1"/>
  <c r="BA33" i="153"/>
  <c r="BA97" i="153" s="1"/>
  <c r="AN33" i="153"/>
  <c r="AN97" i="153" s="1"/>
  <c r="AJ33" i="153"/>
  <c r="AO33" i="153"/>
  <c r="AO97" i="153" s="1"/>
  <c r="AU33" i="153"/>
  <c r="AU97" i="153" s="1"/>
  <c r="AW33" i="153"/>
  <c r="AW97" i="153" s="1"/>
  <c r="AQ97" i="153"/>
  <c r="AK33" i="153"/>
  <c r="AK97" i="153" s="1"/>
  <c r="BB76" i="153"/>
  <c r="AV33" i="153"/>
  <c r="AV97" i="153" s="1"/>
  <c r="AS33" i="153"/>
  <c r="AS97" i="153" s="1"/>
  <c r="BB55" i="153"/>
  <c r="BE99" i="150"/>
  <c r="CG35" i="150"/>
  <c r="CI35" i="150" s="1"/>
  <c r="CO35" i="150" s="1"/>
  <c r="BD98" i="150"/>
  <c r="BC100" i="150"/>
  <c r="CE35" i="150"/>
  <c r="CN35" i="150" s="1"/>
  <c r="CN13" i="150"/>
  <c r="BC99" i="150"/>
  <c r="CI13" i="150"/>
  <c r="BY99" i="150"/>
  <c r="CF99" i="150"/>
  <c r="CQ13" i="150"/>
  <c r="BC34" i="149"/>
  <c r="BC31" i="149"/>
  <c r="BC29" i="149"/>
  <c r="BC28" i="149"/>
  <c r="BC27" i="149"/>
  <c r="BC25" i="149"/>
  <c r="BC23" i="149"/>
  <c r="BC21" i="149"/>
  <c r="BC19" i="149"/>
  <c r="BC17" i="149"/>
  <c r="BC16" i="149"/>
  <c r="BC15" i="149"/>
  <c r="BC13" i="149"/>
  <c r="BC95" i="149"/>
  <c r="BC93" i="149"/>
  <c r="BC91" i="149"/>
  <c r="BC89" i="149"/>
  <c r="BC88" i="149"/>
  <c r="BC87" i="149"/>
  <c r="BC85" i="149"/>
  <c r="BC83" i="149"/>
  <c r="BC81" i="149"/>
  <c r="BC79" i="149"/>
  <c r="BC77" i="149"/>
  <c r="BC74" i="149"/>
  <c r="BC72" i="149"/>
  <c r="BC70" i="149"/>
  <c r="BC69" i="149"/>
  <c r="BC68" i="149"/>
  <c r="BC66" i="149"/>
  <c r="BC65" i="149"/>
  <c r="BC64" i="149"/>
  <c r="BC62" i="149"/>
  <c r="BC60" i="149"/>
  <c r="BC58" i="149"/>
  <c r="BC57" i="149"/>
  <c r="BC56" i="149"/>
  <c r="BC53" i="149"/>
  <c r="BC52" i="149"/>
  <c r="BC51" i="149"/>
  <c r="BC49" i="149"/>
  <c r="BC47" i="149"/>
  <c r="BC45" i="149"/>
  <c r="BC44" i="149"/>
  <c r="BC43" i="149"/>
  <c r="BC41" i="149"/>
  <c r="BC40" i="149"/>
  <c r="BC39" i="149"/>
  <c r="BC37" i="149"/>
  <c r="BC32" i="149"/>
  <c r="BC30" i="149"/>
  <c r="BC26" i="149"/>
  <c r="BC24" i="149"/>
  <c r="BC22" i="149"/>
  <c r="BC20" i="149"/>
  <c r="BC18" i="149"/>
  <c r="BC14" i="149"/>
  <c r="BC96" i="149"/>
  <c r="BC94" i="149"/>
  <c r="BC92" i="149"/>
  <c r="BC90" i="149"/>
  <c r="BC86" i="149"/>
  <c r="BC84" i="149"/>
  <c r="BC82" i="149"/>
  <c r="BC80" i="149"/>
  <c r="BC78" i="149"/>
  <c r="BC75" i="149"/>
  <c r="BC73" i="149"/>
  <c r="BC71" i="149"/>
  <c r="BC67" i="149"/>
  <c r="BC63" i="149"/>
  <c r="BC61" i="149"/>
  <c r="BC59" i="149"/>
  <c r="BC54" i="149"/>
  <c r="BC50" i="149"/>
  <c r="BC48" i="149"/>
  <c r="BC46" i="149"/>
  <c r="BC42" i="149"/>
  <c r="BC38" i="149"/>
  <c r="BC36" i="149"/>
  <c r="AR76" i="149"/>
  <c r="BH72" i="149"/>
  <c r="BI72" i="149" s="1"/>
  <c r="BX78" i="149"/>
  <c r="BY78" i="149" s="1"/>
  <c r="AT76" i="149"/>
  <c r="BC35" i="149"/>
  <c r="BQ16" i="149"/>
  <c r="AI76" i="149"/>
  <c r="V55" i="149"/>
  <c r="W55" i="149" s="1"/>
  <c r="X55" i="149" s="1"/>
  <c r="Y55" i="149" s="1"/>
  <c r="Z55" i="149" s="1"/>
  <c r="AA55" i="149" s="1"/>
  <c r="AB55" i="149" s="1"/>
  <c r="AC55" i="149" s="1"/>
  <c r="AD55" i="149" s="1"/>
  <c r="AE55" i="149" s="1"/>
  <c r="BH82" i="149"/>
  <c r="BI82" i="149" s="1"/>
  <c r="BH25" i="149"/>
  <c r="AS76" i="149"/>
  <c r="AQ76" i="149"/>
  <c r="I9" i="149"/>
  <c r="AP76" i="149"/>
  <c r="AO76" i="149"/>
  <c r="AZ76" i="149"/>
  <c r="AN76" i="149"/>
  <c r="BH93" i="149"/>
  <c r="BI93" i="149" s="1"/>
  <c r="AY76" i="149"/>
  <c r="AM76" i="149"/>
  <c r="AX76" i="149"/>
  <c r="AL76" i="149"/>
  <c r="BX68" i="149"/>
  <c r="BY68" i="149" s="1"/>
  <c r="AW76" i="149"/>
  <c r="AK76" i="149"/>
  <c r="BX91" i="149"/>
  <c r="BY91" i="149" s="1"/>
  <c r="T33" i="149"/>
  <c r="AV76" i="149"/>
  <c r="AJ76" i="149"/>
  <c r="BH15" i="149"/>
  <c r="AU76" i="149"/>
  <c r="BU93" i="149"/>
  <c r="BX47" i="149"/>
  <c r="BQ64" i="149"/>
  <c r="BH21" i="149"/>
  <c r="BI21" i="149" s="1"/>
  <c r="BU72" i="149"/>
  <c r="BQ28" i="149"/>
  <c r="BX20" i="149"/>
  <c r="BQ15" i="149"/>
  <c r="BH85" i="149"/>
  <c r="BH75" i="149"/>
  <c r="BX96" i="149"/>
  <c r="BH95" i="149"/>
  <c r="BX95" i="149"/>
  <c r="BY95" i="149" s="1"/>
  <c r="BQ90" i="149"/>
  <c r="BH84" i="149"/>
  <c r="BI84" i="149" s="1"/>
  <c r="CG83" i="149"/>
  <c r="BA79" i="149"/>
  <c r="BX89" i="149"/>
  <c r="BY89" i="149" s="1"/>
  <c r="BX80" i="149"/>
  <c r="BQ77" i="149"/>
  <c r="BH49" i="149"/>
  <c r="BI49" i="149" s="1"/>
  <c r="BQ46" i="149"/>
  <c r="BX41" i="149"/>
  <c r="BY41" i="149" s="1"/>
  <c r="BQ75" i="149"/>
  <c r="BH60" i="149"/>
  <c r="BA64" i="149"/>
  <c r="BQ85" i="149"/>
  <c r="BU60" i="149"/>
  <c r="BX59" i="149"/>
  <c r="BY59" i="149" s="1"/>
  <c r="BH58" i="149"/>
  <c r="BI58" i="149" s="1"/>
  <c r="BQ54" i="149"/>
  <c r="BX38" i="149"/>
  <c r="BA65" i="149"/>
  <c r="BQ63" i="149"/>
  <c r="BQ52" i="149"/>
  <c r="BH35" i="149"/>
  <c r="BI35" i="149" s="1"/>
  <c r="BX23" i="149"/>
  <c r="BY23" i="149" s="1"/>
  <c r="BQ17" i="149"/>
  <c r="BX93" i="149"/>
  <c r="BY93" i="149" s="1"/>
  <c r="BH83" i="149"/>
  <c r="BI83" i="149" s="1"/>
  <c r="BX34" i="149"/>
  <c r="BY34" i="149" s="1"/>
  <c r="BU95" i="149"/>
  <c r="CG71" i="149"/>
  <c r="BA96" i="149"/>
  <c r="BX82" i="149"/>
  <c r="BY82" i="149" s="1"/>
  <c r="CG60" i="149"/>
  <c r="BQ39" i="149"/>
  <c r="BH30" i="149"/>
  <c r="BA28" i="149"/>
  <c r="BX19" i="149"/>
  <c r="BY19" i="149" s="1"/>
  <c r="BH51" i="149"/>
  <c r="BI51" i="149" s="1"/>
  <c r="BX81" i="149"/>
  <c r="BY81" i="149" s="1"/>
  <c r="BA16" i="149"/>
  <c r="BH96" i="149"/>
  <c r="BI96" i="149" s="1"/>
  <c r="BX79" i="149"/>
  <c r="BY79" i="149" s="1"/>
  <c r="BX77" i="149"/>
  <c r="BY77" i="149" s="1"/>
  <c r="BX67" i="149"/>
  <c r="BY67" i="149" s="1"/>
  <c r="BH66" i="149"/>
  <c r="BH59" i="149"/>
  <c r="BA53" i="149"/>
  <c r="BU38" i="149"/>
  <c r="BX32" i="149"/>
  <c r="BY32" i="149" s="1"/>
  <c r="BQ27" i="149"/>
  <c r="BU14" i="149"/>
  <c r="CG96" i="149"/>
  <c r="CG47" i="149"/>
  <c r="CG38" i="149"/>
  <c r="BU23" i="149"/>
  <c r="BA88" i="149"/>
  <c r="BU86" i="149"/>
  <c r="CG36" i="149"/>
  <c r="BU34" i="149"/>
  <c r="CG95" i="149"/>
  <c r="CG62" i="149"/>
  <c r="BX57" i="149"/>
  <c r="BY57" i="149" s="1"/>
  <c r="BH56" i="149"/>
  <c r="BI56" i="149" s="1"/>
  <c r="BH48" i="149"/>
  <c r="BI48" i="149" s="1"/>
  <c r="BH39" i="149"/>
  <c r="BQ38" i="149"/>
  <c r="BU32" i="149"/>
  <c r="CG26" i="149"/>
  <c r="BA93" i="149"/>
  <c r="BQ88" i="149"/>
  <c r="BU84" i="149"/>
  <c r="BX83" i="149"/>
  <c r="BU59" i="149"/>
  <c r="BU35" i="149"/>
  <c r="BH27" i="149"/>
  <c r="BI27" i="149" s="1"/>
  <c r="BX17" i="149"/>
  <c r="BY17" i="149" s="1"/>
  <c r="BQ87" i="149"/>
  <c r="BQ74" i="149"/>
  <c r="BU48" i="149"/>
  <c r="BQ44" i="149"/>
  <c r="CG14" i="149"/>
  <c r="BH63" i="149"/>
  <c r="BI63" i="149" s="1"/>
  <c r="BX54" i="149"/>
  <c r="BQ51" i="149"/>
  <c r="BU47" i="149"/>
  <c r="BH37" i="149"/>
  <c r="BI37" i="149" s="1"/>
  <c r="CG35" i="149"/>
  <c r="CK35" i="149" s="1"/>
  <c r="BU29" i="149"/>
  <c r="BU28" i="149"/>
  <c r="BX26" i="149"/>
  <c r="CG23" i="149"/>
  <c r="BQ22" i="149"/>
  <c r="BU18" i="149"/>
  <c r="CG93" i="149"/>
  <c r="BU83" i="149"/>
  <c r="BX69" i="149"/>
  <c r="BY69" i="149" s="1"/>
  <c r="BA52" i="149"/>
  <c r="BH45" i="149"/>
  <c r="BI45" i="149" s="1"/>
  <c r="BQ42" i="149"/>
  <c r="BA40" i="149"/>
  <c r="BU96" i="149"/>
  <c r="BH94" i="149"/>
  <c r="BX92" i="149"/>
  <c r="BY92" i="149" s="1"/>
  <c r="BU71" i="149"/>
  <c r="BQ66" i="149"/>
  <c r="BH61" i="149"/>
  <c r="BI61" i="149" s="1"/>
  <c r="CG57" i="149"/>
  <c r="CG48" i="149"/>
  <c r="BH36" i="149"/>
  <c r="BI36" i="149" s="1"/>
  <c r="BH24" i="149"/>
  <c r="BI24" i="149" s="1"/>
  <c r="BX94" i="149"/>
  <c r="BY94" i="149" s="1"/>
  <c r="BH87" i="149"/>
  <c r="BI87" i="149" s="1"/>
  <c r="CG84" i="149"/>
  <c r="BQ84" i="149"/>
  <c r="BU77" i="149"/>
  <c r="BQ73" i="149"/>
  <c r="CG59" i="149"/>
  <c r="BQ58" i="149"/>
  <c r="BQ40" i="149"/>
  <c r="BQ30" i="149"/>
  <c r="BQ78" i="149"/>
  <c r="BA41" i="149"/>
  <c r="BU37" i="149"/>
  <c r="BU36" i="149"/>
  <c r="BU24" i="149"/>
  <c r="BQ18" i="149"/>
  <c r="BH71" i="149"/>
  <c r="BI71" i="149" s="1"/>
  <c r="BH47" i="149"/>
  <c r="BI47" i="149" s="1"/>
  <c r="BH68" i="149"/>
  <c r="BI68" i="149" s="1"/>
  <c r="BH23" i="149"/>
  <c r="BI23" i="149" s="1"/>
  <c r="BX70" i="149"/>
  <c r="BY70" i="149" s="1"/>
  <c r="BX43" i="149"/>
  <c r="BY43" i="149" s="1"/>
  <c r="BX31" i="149"/>
  <c r="BY31" i="149" s="1"/>
  <c r="BX64" i="149"/>
  <c r="BY64" i="149" s="1"/>
  <c r="BA9" i="149"/>
  <c r="BX65" i="149"/>
  <c r="BY65" i="149" s="1"/>
  <c r="BA27" i="149"/>
  <c r="BQ94" i="149"/>
  <c r="CG82" i="149"/>
  <c r="BU74" i="149"/>
  <c r="BU68" i="149"/>
  <c r="BQ65" i="149"/>
  <c r="BQ62" i="149"/>
  <c r="CG54" i="149"/>
  <c r="BA54" i="149"/>
  <c r="BU53" i="149"/>
  <c r="BU45" i="149"/>
  <c r="BQ41" i="149"/>
  <c r="CG31" i="149"/>
  <c r="BQ31" i="149"/>
  <c r="BU26" i="149"/>
  <c r="BU25" i="149"/>
  <c r="BQ23" i="149"/>
  <c r="BU20" i="149"/>
  <c r="CG17" i="149"/>
  <c r="BQ91" i="149"/>
  <c r="CG69" i="149"/>
  <c r="BI60" i="149"/>
  <c r="CG50" i="149"/>
  <c r="BQ50" i="149"/>
  <c r="BA43" i="149"/>
  <c r="BU39" i="149"/>
  <c r="BQ35" i="149"/>
  <c r="CG27" i="149"/>
  <c r="BA26" i="149"/>
  <c r="CG94" i="149"/>
  <c r="CG91" i="149"/>
  <c r="BU80" i="149"/>
  <c r="BA67" i="149"/>
  <c r="CG64" i="149"/>
  <c r="CG46" i="149"/>
  <c r="CK46" i="149" s="1"/>
  <c r="CG40" i="149"/>
  <c r="CG30" i="149"/>
  <c r="BA30" i="149"/>
  <c r="BU15" i="149"/>
  <c r="BQ81" i="149"/>
  <c r="CG68" i="149"/>
  <c r="BA68" i="149"/>
  <c r="BA62" i="149"/>
  <c r="CG58" i="149"/>
  <c r="BX53" i="149"/>
  <c r="BY53" i="149" s="1"/>
  <c r="BU42" i="149"/>
  <c r="CG34" i="149"/>
  <c r="BU21" i="149"/>
  <c r="BA19" i="149"/>
  <c r="BA17" i="149"/>
  <c r="CG16" i="149"/>
  <c r="CK16" i="149" s="1"/>
  <c r="BQ96" i="149"/>
  <c r="BQ80" i="149"/>
  <c r="CG74" i="149"/>
  <c r="BQ71" i="149"/>
  <c r="CK71" i="149" s="1"/>
  <c r="BU70" i="149"/>
  <c r="BU66" i="149"/>
  <c r="BQ53" i="149"/>
  <c r="CG37" i="149"/>
  <c r="BQ37" i="149"/>
  <c r="BX35" i="149"/>
  <c r="BQ26" i="149"/>
  <c r="BA18" i="149"/>
  <c r="CG86" i="149"/>
  <c r="CG81" i="149"/>
  <c r="CK81" i="149" s="1"/>
  <c r="CG80" i="149"/>
  <c r="BA77" i="149"/>
  <c r="BQ61" i="149"/>
  <c r="BU56" i="149"/>
  <c r="CG53" i="149"/>
  <c r="CG24" i="149"/>
  <c r="CG22" i="149"/>
  <c r="BU82" i="149"/>
  <c r="BQ79" i="149"/>
  <c r="BU78" i="149"/>
  <c r="CG72" i="149"/>
  <c r="BQ43" i="149"/>
  <c r="BA39" i="149"/>
  <c r="BQ29" i="149"/>
  <c r="BQ20" i="149"/>
  <c r="BA15" i="149"/>
  <c r="BH90" i="149"/>
  <c r="BI90" i="149" s="1"/>
  <c r="BQ89" i="149"/>
  <c r="CG79" i="149"/>
  <c r="BA74" i="149"/>
  <c r="CG70" i="149"/>
  <c r="BQ67" i="149"/>
  <c r="BQ56" i="149"/>
  <c r="BQ48" i="149"/>
  <c r="BU46" i="149"/>
  <c r="BA31" i="149"/>
  <c r="BU94" i="149"/>
  <c r="BA91" i="149"/>
  <c r="CG89" i="149"/>
  <c r="BQ86" i="149"/>
  <c r="CK86" i="149" s="1"/>
  <c r="BU65" i="149"/>
  <c r="BU62" i="149"/>
  <c r="BX44" i="149"/>
  <c r="BY44" i="149" s="1"/>
  <c r="CG42" i="149"/>
  <c r="BU40" i="149"/>
  <c r="BU31" i="149"/>
  <c r="BA29" i="149"/>
  <c r="BQ19" i="149"/>
  <c r="BU91" i="149"/>
  <c r="BA89" i="149"/>
  <c r="BA86" i="149"/>
  <c r="BY80" i="149"/>
  <c r="CG66" i="149"/>
  <c r="CK66" i="149" s="1"/>
  <c r="BU50" i="149"/>
  <c r="BQ47" i="149"/>
  <c r="CK47" i="149" s="1"/>
  <c r="CG32" i="149"/>
  <c r="BU30" i="149"/>
  <c r="CG19" i="149"/>
  <c r="BH13" i="149"/>
  <c r="BI13" i="149" s="1"/>
  <c r="CG92" i="149"/>
  <c r="BU90" i="149"/>
  <c r="BQ82" i="149"/>
  <c r="BQ72" i="149"/>
  <c r="CK72" i="149" s="1"/>
  <c r="BQ69" i="149"/>
  <c r="CK69" i="149" s="1"/>
  <c r="BQ60" i="149"/>
  <c r="BU58" i="149"/>
  <c r="CG56" i="149"/>
  <c r="BA51" i="149"/>
  <c r="BA50" i="149"/>
  <c r="BU22" i="149"/>
  <c r="CG18" i="149"/>
  <c r="BQ14" i="149"/>
  <c r="CK14" i="149" s="1"/>
  <c r="BH14" i="149"/>
  <c r="BI14" i="149" s="1"/>
  <c r="BX46" i="149"/>
  <c r="BY46" i="149" s="1"/>
  <c r="BH50" i="149"/>
  <c r="BI50" i="149" s="1"/>
  <c r="BH74" i="149"/>
  <c r="BI74" i="149" s="1"/>
  <c r="BX58" i="149"/>
  <c r="BY58" i="149" s="1"/>
  <c r="BX22" i="149"/>
  <c r="BY22" i="149" s="1"/>
  <c r="BH26" i="149"/>
  <c r="BI26" i="149" s="1"/>
  <c r="BQ92" i="149"/>
  <c r="BU85" i="149"/>
  <c r="BH80" i="149"/>
  <c r="BI80" i="149" s="1"/>
  <c r="BH77" i="149"/>
  <c r="BI77" i="149" s="1"/>
  <c r="BI75" i="149"/>
  <c r="BQ70" i="149"/>
  <c r="BU61" i="149"/>
  <c r="BU52" i="149"/>
  <c r="BH41" i="149"/>
  <c r="BI41" i="149" s="1"/>
  <c r="BU19" i="149"/>
  <c r="BH17" i="149"/>
  <c r="BI17" i="149" s="1"/>
  <c r="BU87" i="149"/>
  <c r="BU73" i="149"/>
  <c r="BA69" i="149"/>
  <c r="CG67" i="149"/>
  <c r="BU63" i="149"/>
  <c r="BX60" i="149"/>
  <c r="BY60" i="149" s="1"/>
  <c r="BX49" i="149"/>
  <c r="BY49" i="149" s="1"/>
  <c r="BA48" i="149"/>
  <c r="BY47" i="149"/>
  <c r="BA46" i="149"/>
  <c r="CG43" i="149"/>
  <c r="BH34" i="149"/>
  <c r="BI34" i="149" s="1"/>
  <c r="BX25" i="149"/>
  <c r="BY25" i="149" s="1"/>
  <c r="BI25" i="149"/>
  <c r="BA24" i="149"/>
  <c r="BA22" i="149"/>
  <c r="BY20" i="149"/>
  <c r="BX14" i="149"/>
  <c r="BY14" i="149" s="1"/>
  <c r="BA70" i="149"/>
  <c r="BH52" i="149"/>
  <c r="BI52" i="149" s="1"/>
  <c r="BH31" i="149"/>
  <c r="BI31" i="149" s="1"/>
  <c r="CG88" i="149"/>
  <c r="BH89" i="149"/>
  <c r="BI89" i="149" s="1"/>
  <c r="BA81" i="149"/>
  <c r="CG78" i="149"/>
  <c r="BU75" i="149"/>
  <c r="BX72" i="149"/>
  <c r="BY72" i="149" s="1"/>
  <c r="BH69" i="149"/>
  <c r="BI69" i="149" s="1"/>
  <c r="BU69" i="149"/>
  <c r="BQ57" i="149"/>
  <c r="BA56" i="149"/>
  <c r="BH44" i="149"/>
  <c r="BI44" i="149" s="1"/>
  <c r="BA37" i="149"/>
  <c r="BA32" i="149"/>
  <c r="BX30" i="149"/>
  <c r="BY30" i="149" s="1"/>
  <c r="BX27" i="149"/>
  <c r="BY27" i="149" s="1"/>
  <c r="BQ24" i="149"/>
  <c r="BH20" i="149"/>
  <c r="BI20" i="149" s="1"/>
  <c r="BA66" i="149"/>
  <c r="BX62" i="149"/>
  <c r="BY62" i="149" s="1"/>
  <c r="BX51" i="149"/>
  <c r="BY51" i="149" s="1"/>
  <c r="BX40" i="149"/>
  <c r="BY40" i="149" s="1"/>
  <c r="BH40" i="149"/>
  <c r="BI40" i="149" s="1"/>
  <c r="BH38" i="149"/>
  <c r="BI38" i="149" s="1"/>
  <c r="BA35" i="149"/>
  <c r="CG29" i="149"/>
  <c r="CK23" i="149"/>
  <c r="BU17" i="149"/>
  <c r="BX16" i="149"/>
  <c r="BY16" i="149" s="1"/>
  <c r="BH16" i="149"/>
  <c r="BI16" i="149" s="1"/>
  <c r="BA72" i="149"/>
  <c r="BX52" i="149"/>
  <c r="BY52" i="149" s="1"/>
  <c r="BX36" i="149"/>
  <c r="BY36" i="149" s="1"/>
  <c r="BX74" i="149"/>
  <c r="BY74" i="149" s="1"/>
  <c r="BH70" i="149"/>
  <c r="BI70" i="149" s="1"/>
  <c r="BH67" i="149"/>
  <c r="BI67" i="149" s="1"/>
  <c r="BA61" i="149"/>
  <c r="BA59" i="149"/>
  <c r="BH54" i="149"/>
  <c r="BI54" i="149" s="1"/>
  <c r="CK54" i="149"/>
  <c r="BU49" i="149"/>
  <c r="BA45" i="149"/>
  <c r="BA42" i="149"/>
  <c r="BU41" i="149"/>
  <c r="CG39" i="149"/>
  <c r="CK39" i="149" s="1"/>
  <c r="BQ32" i="149"/>
  <c r="BA21" i="149"/>
  <c r="CG15" i="149"/>
  <c r="CK15" i="149" s="1"/>
  <c r="BX90" i="149"/>
  <c r="BY90" i="149" s="1"/>
  <c r="BX87" i="149"/>
  <c r="BY87" i="149" s="1"/>
  <c r="BA85" i="149"/>
  <c r="BA95" i="149"/>
  <c r="BH64" i="149"/>
  <c r="BI64" i="149" s="1"/>
  <c r="BH62" i="149"/>
  <c r="BI62" i="149" s="1"/>
  <c r="CG61" i="149"/>
  <c r="BQ59" i="149"/>
  <c r="CK59" i="149" s="1"/>
  <c r="BX48" i="149"/>
  <c r="BY48" i="149" s="1"/>
  <c r="BH43" i="149"/>
  <c r="BI43" i="149" s="1"/>
  <c r="CG28" i="149"/>
  <c r="BU27" i="149"/>
  <c r="BX24" i="149"/>
  <c r="BY24" i="149" s="1"/>
  <c r="BH19" i="149"/>
  <c r="BI19" i="149" s="1"/>
  <c r="BH65" i="149"/>
  <c r="BI65" i="149" s="1"/>
  <c r="CG51" i="149"/>
  <c r="BH92" i="149"/>
  <c r="BI92" i="149" s="1"/>
  <c r="BA78" i="149"/>
  <c r="BX88" i="149"/>
  <c r="BY88" i="149" s="1"/>
  <c r="BH88" i="149"/>
  <c r="BI88" i="149" s="1"/>
  <c r="BH86" i="149"/>
  <c r="BI86" i="149" s="1"/>
  <c r="CG85" i="149"/>
  <c r="BA83" i="149"/>
  <c r="BA73" i="149"/>
  <c r="BQ95" i="149"/>
  <c r="BQ93" i="149"/>
  <c r="BU92" i="149"/>
  <c r="CG90" i="149"/>
  <c r="CK90" i="149" s="1"/>
  <c r="BA90" i="149"/>
  <c r="BU89" i="149"/>
  <c r="CG87" i="149"/>
  <c r="BA87" i="149"/>
  <c r="BQ83" i="149"/>
  <c r="BA80" i="149"/>
  <c r="CG73" i="149"/>
  <c r="BA71" i="149"/>
  <c r="CG63" i="149"/>
  <c r="BA63" i="149"/>
  <c r="BH57" i="149"/>
  <c r="BI57" i="149" s="1"/>
  <c r="CG52" i="149"/>
  <c r="CK52" i="149" s="1"/>
  <c r="BU51" i="149"/>
  <c r="CG45" i="149"/>
  <c r="BQ45" i="149"/>
  <c r="BU44" i="149"/>
  <c r="BX29" i="149"/>
  <c r="BY29" i="149" s="1"/>
  <c r="BH29" i="149"/>
  <c r="BI29" i="149" s="1"/>
  <c r="CG21" i="149"/>
  <c r="BQ21" i="149"/>
  <c r="BA20" i="149"/>
  <c r="BU16" i="149"/>
  <c r="BA94" i="149"/>
  <c r="BX73" i="149"/>
  <c r="BY73" i="149" s="1"/>
  <c r="BX75" i="149"/>
  <c r="BY75" i="149" s="1"/>
  <c r="BH81" i="149"/>
  <c r="BI81" i="149" s="1"/>
  <c r="BU81" i="149"/>
  <c r="BH79" i="149"/>
  <c r="BI79" i="149" s="1"/>
  <c r="BI94" i="149"/>
  <c r="BH91" i="149"/>
  <c r="BI91" i="149" s="1"/>
  <c r="BU88" i="149"/>
  <c r="BU79" i="149"/>
  <c r="CG75" i="149"/>
  <c r="CK75" i="149" s="1"/>
  <c r="BA75" i="149"/>
  <c r="BQ68" i="149"/>
  <c r="BX66" i="149"/>
  <c r="BY66" i="149" s="1"/>
  <c r="CG65" i="149"/>
  <c r="CK65" i="149" s="1"/>
  <c r="BU64" i="149"/>
  <c r="BU54" i="149"/>
  <c r="BH53" i="149"/>
  <c r="BI53" i="149" s="1"/>
  <c r="BH46" i="149"/>
  <c r="BI46" i="149" s="1"/>
  <c r="BX37" i="149"/>
  <c r="BY37" i="149" s="1"/>
  <c r="BA36" i="149"/>
  <c r="BY35" i="149"/>
  <c r="BA34" i="149"/>
  <c r="BH22" i="149"/>
  <c r="BI22" i="149" s="1"/>
  <c r="BA92" i="149"/>
  <c r="BA57" i="149"/>
  <c r="BU67" i="149"/>
  <c r="BU57" i="149"/>
  <c r="BX50" i="149"/>
  <c r="BY50" i="149" s="1"/>
  <c r="BA49" i="149"/>
  <c r="BA44" i="149"/>
  <c r="BX42" i="149"/>
  <c r="BY42" i="149" s="1"/>
  <c r="BH42" i="149"/>
  <c r="BI42" i="149" s="1"/>
  <c r="CG41" i="149"/>
  <c r="BX39" i="149"/>
  <c r="BY39" i="149" s="1"/>
  <c r="BQ36" i="149"/>
  <c r="BH32" i="149"/>
  <c r="BI32" i="149" s="1"/>
  <c r="BA25" i="149"/>
  <c r="BX18" i="149"/>
  <c r="BY18" i="149" s="1"/>
  <c r="BH18" i="149"/>
  <c r="BI18" i="149" s="1"/>
  <c r="BX15" i="149"/>
  <c r="BY15" i="149" s="1"/>
  <c r="BX63" i="149"/>
  <c r="BY63" i="149" s="1"/>
  <c r="BA82" i="149"/>
  <c r="BX84" i="149"/>
  <c r="BY84" i="149" s="1"/>
  <c r="BX86" i="149"/>
  <c r="BY86" i="149" s="1"/>
  <c r="BH78" i="149"/>
  <c r="BI78" i="149" s="1"/>
  <c r="BY96" i="149"/>
  <c r="BI95" i="149"/>
  <c r="BX85" i="149"/>
  <c r="BY85" i="149" s="1"/>
  <c r="BI85" i="149"/>
  <c r="BA84" i="149"/>
  <c r="BY83" i="149"/>
  <c r="CG77" i="149"/>
  <c r="CK77" i="149" s="1"/>
  <c r="BH73" i="149"/>
  <c r="BI73" i="149" s="1"/>
  <c r="BX71" i="149"/>
  <c r="BY71" i="149" s="1"/>
  <c r="BX61" i="149"/>
  <c r="BY61" i="149" s="1"/>
  <c r="BA60" i="149"/>
  <c r="BI59" i="149"/>
  <c r="BA58" i="149"/>
  <c r="BX56" i="149"/>
  <c r="BY56" i="149" s="1"/>
  <c r="CG49" i="149"/>
  <c r="BQ49" i="149"/>
  <c r="BA47" i="149"/>
  <c r="BX45" i="149"/>
  <c r="BY45" i="149" s="1"/>
  <c r="CG44" i="149"/>
  <c r="BU43" i="149"/>
  <c r="BI39" i="149"/>
  <c r="BA38" i="149"/>
  <c r="BQ34" i="149"/>
  <c r="BX28" i="149"/>
  <c r="BY28" i="149" s="1"/>
  <c r="BH28" i="149"/>
  <c r="BI28" i="149" s="1"/>
  <c r="CG25" i="149"/>
  <c r="BQ25" i="149"/>
  <c r="BA23" i="149"/>
  <c r="BX21" i="149"/>
  <c r="BY21" i="149" s="1"/>
  <c r="CG20" i="149"/>
  <c r="BI15" i="149"/>
  <c r="BA14" i="149"/>
  <c r="BY54" i="149"/>
  <c r="BI66" i="149"/>
  <c r="BY38" i="149"/>
  <c r="BI30" i="149"/>
  <c r="BY26" i="149"/>
  <c r="P5" i="149"/>
  <c r="AB5" i="149"/>
  <c r="F9" i="149"/>
  <c r="R9" i="149"/>
  <c r="AD9" i="149"/>
  <c r="D5" i="149"/>
  <c r="F5" i="149"/>
  <c r="R5" i="149"/>
  <c r="AD5" i="149"/>
  <c r="H9" i="149"/>
  <c r="T9" i="149"/>
  <c r="AF9" i="149"/>
  <c r="K5" i="149"/>
  <c r="W5" i="149"/>
  <c r="M9" i="149"/>
  <c r="Y9" i="149"/>
  <c r="H5" i="149"/>
  <c r="D9" i="149"/>
  <c r="P9" i="149"/>
  <c r="AB9" i="149"/>
  <c r="O5" i="149"/>
  <c r="AA5" i="149"/>
  <c r="J9" i="149"/>
  <c r="V9" i="149"/>
  <c r="AH9" i="149"/>
  <c r="AF5" i="149"/>
  <c r="I5" i="149"/>
  <c r="U5" i="149"/>
  <c r="AG5" i="149"/>
  <c r="K9" i="149"/>
  <c r="W9" i="149"/>
  <c r="T5" i="149"/>
  <c r="J5" i="149"/>
  <c r="V5" i="149"/>
  <c r="AH5" i="149"/>
  <c r="M5" i="149"/>
  <c r="Y5" i="149"/>
  <c r="O9" i="149"/>
  <c r="AA9" i="149"/>
  <c r="BA13" i="149"/>
  <c r="CG13" i="149"/>
  <c r="X5" i="149"/>
  <c r="L9" i="149"/>
  <c r="X9" i="149"/>
  <c r="N5" i="149"/>
  <c r="Z5" i="149"/>
  <c r="N9" i="149"/>
  <c r="Z9" i="149"/>
  <c r="BU13" i="149"/>
  <c r="E5" i="149"/>
  <c r="Q5" i="149"/>
  <c r="AC5" i="149"/>
  <c r="E9" i="149"/>
  <c r="Q9" i="149"/>
  <c r="AC9" i="149"/>
  <c r="L5" i="149"/>
  <c r="G5" i="149"/>
  <c r="S5" i="149"/>
  <c r="AE5" i="149"/>
  <c r="G9" i="149"/>
  <c r="S9" i="149"/>
  <c r="AE9" i="149"/>
  <c r="BX13" i="149"/>
  <c r="BQ13" i="149"/>
  <c r="BD33" i="153" l="1"/>
  <c r="BD97" i="153" s="1"/>
  <c r="BB33" i="153"/>
  <c r="BB97" i="153" s="1"/>
  <c r="AJ97" i="153"/>
  <c r="BB98" i="153" s="1"/>
  <c r="CG99" i="150"/>
  <c r="CE99" i="150"/>
  <c r="CI99" i="150"/>
  <c r="CO13" i="150"/>
  <c r="CK91" i="149"/>
  <c r="CK61" i="149"/>
  <c r="CK67" i="149"/>
  <c r="AZ55" i="149"/>
  <c r="AN55" i="149"/>
  <c r="CK78" i="149"/>
  <c r="AU55" i="149"/>
  <c r="CK60" i="149"/>
  <c r="CK62" i="149"/>
  <c r="CK68" i="149"/>
  <c r="CK30" i="149"/>
  <c r="CK93" i="149"/>
  <c r="CK79" i="149"/>
  <c r="AT55" i="149"/>
  <c r="CK57" i="149"/>
  <c r="AR55" i="149"/>
  <c r="AJ55" i="149"/>
  <c r="AV55" i="149"/>
  <c r="CK96" i="149"/>
  <c r="AS55" i="149"/>
  <c r="CK24" i="149"/>
  <c r="CK42" i="149"/>
  <c r="AP55" i="149"/>
  <c r="CK28" i="149"/>
  <c r="CK73" i="149"/>
  <c r="CK27" i="149"/>
  <c r="AK55" i="149"/>
  <c r="AW55" i="149"/>
  <c r="CK37" i="149"/>
  <c r="AQ55" i="149"/>
  <c r="AL55" i="149"/>
  <c r="AM55" i="149"/>
  <c r="CK84" i="149"/>
  <c r="AI55" i="149"/>
  <c r="AY55" i="149"/>
  <c r="CK31" i="149"/>
  <c r="CK74" i="149"/>
  <c r="CK64" i="149"/>
  <c r="CK18" i="149"/>
  <c r="CK56" i="149"/>
  <c r="CK83" i="149"/>
  <c r="CK34" i="149"/>
  <c r="CK36" i="149"/>
  <c r="AO55" i="149"/>
  <c r="U33" i="149"/>
  <c r="AX55" i="149"/>
  <c r="CK63" i="149"/>
  <c r="CK25" i="149"/>
  <c r="CK89" i="149"/>
  <c r="CK38" i="149"/>
  <c r="CK17" i="149"/>
  <c r="CK80" i="149"/>
  <c r="CK58" i="149"/>
  <c r="CK50" i="149"/>
  <c r="CK53" i="149"/>
  <c r="CK26" i="149"/>
  <c r="CK48" i="149"/>
  <c r="CK29" i="149"/>
  <c r="CK51" i="149"/>
  <c r="CK21" i="149"/>
  <c r="CK87" i="149"/>
  <c r="CK22" i="149"/>
  <c r="CK88" i="149"/>
  <c r="CK95" i="149"/>
  <c r="CK49" i="149"/>
  <c r="CK85" i="149"/>
  <c r="CK40" i="149"/>
  <c r="CK32" i="149"/>
  <c r="CK19" i="149"/>
  <c r="CK44" i="149"/>
  <c r="CK43" i="149"/>
  <c r="CK45" i="149"/>
  <c r="CK70" i="149"/>
  <c r="CK82" i="149"/>
  <c r="CK94" i="149"/>
  <c r="CK41" i="149"/>
  <c r="CK20" i="149"/>
  <c r="BB11" i="149"/>
  <c r="BA11" i="149"/>
  <c r="CK92" i="149"/>
  <c r="BY13" i="149"/>
  <c r="CK13" i="149"/>
  <c r="BE20" i="147"/>
  <c r="BE22" i="147"/>
  <c r="BE32" i="147"/>
  <c r="BE43" i="147"/>
  <c r="BE44" i="147"/>
  <c r="BE50" i="147"/>
  <c r="BE52" i="147"/>
  <c r="BE54" i="147"/>
  <c r="BE57" i="147"/>
  <c r="BE63" i="147"/>
  <c r="BE64" i="147"/>
  <c r="BE65" i="147"/>
  <c r="BE74" i="147"/>
  <c r="BE75" i="147"/>
  <c r="BE78" i="147"/>
  <c r="BE84" i="147"/>
  <c r="BE85" i="147"/>
  <c r="BE86" i="147"/>
  <c r="BE87" i="147"/>
  <c r="BE90" i="147"/>
  <c r="BE97" i="147"/>
  <c r="AR78" i="147"/>
  <c r="AR79" i="147"/>
  <c r="AR80" i="147"/>
  <c r="AR81" i="147"/>
  <c r="AR82" i="147"/>
  <c r="AR83" i="147"/>
  <c r="AR84" i="147"/>
  <c r="AR85" i="147"/>
  <c r="AR86" i="147"/>
  <c r="AR87" i="147"/>
  <c r="AR88" i="147"/>
  <c r="AR89" i="147"/>
  <c r="AR90" i="147"/>
  <c r="AR91" i="147"/>
  <c r="AR92" i="147"/>
  <c r="AR93" i="147"/>
  <c r="AR94" i="147"/>
  <c r="AR95" i="147"/>
  <c r="AR96" i="147"/>
  <c r="AR97" i="147"/>
  <c r="AR77" i="147"/>
  <c r="AR57" i="147"/>
  <c r="AR58" i="147"/>
  <c r="AR59" i="147"/>
  <c r="AR60" i="147"/>
  <c r="AR61" i="147"/>
  <c r="AR62" i="147"/>
  <c r="AR63" i="147"/>
  <c r="AR64" i="147"/>
  <c r="AR65" i="147"/>
  <c r="AR66" i="147"/>
  <c r="AR67" i="147"/>
  <c r="AR68" i="147"/>
  <c r="AR69" i="147"/>
  <c r="AR70" i="147"/>
  <c r="AR71" i="147"/>
  <c r="AR72" i="147"/>
  <c r="AR73" i="147"/>
  <c r="AR74" i="147"/>
  <c r="AR75" i="147"/>
  <c r="AR56" i="147"/>
  <c r="AR35" i="147"/>
  <c r="AR36" i="147"/>
  <c r="AR37" i="147"/>
  <c r="AR38" i="147"/>
  <c r="AR39" i="147"/>
  <c r="AR40" i="147"/>
  <c r="AR41" i="147"/>
  <c r="AR42" i="147"/>
  <c r="BE42" i="147" s="1"/>
  <c r="AR43" i="147"/>
  <c r="AR44" i="147"/>
  <c r="AR45" i="147"/>
  <c r="AR46" i="147"/>
  <c r="AR47" i="147"/>
  <c r="AR48" i="147"/>
  <c r="AR49" i="147"/>
  <c r="AR50" i="147"/>
  <c r="AR51" i="147"/>
  <c r="AR52" i="147"/>
  <c r="AR53" i="147"/>
  <c r="AR54" i="147"/>
  <c r="AR34" i="147"/>
  <c r="AR14" i="147"/>
  <c r="AR15" i="147"/>
  <c r="AR16" i="147"/>
  <c r="AR17" i="147"/>
  <c r="AR18" i="147"/>
  <c r="AR19" i="147"/>
  <c r="AR20" i="147"/>
  <c r="AR21" i="147"/>
  <c r="AR22" i="147"/>
  <c r="AR23" i="147"/>
  <c r="AR24" i="147"/>
  <c r="AR25" i="147"/>
  <c r="AR26" i="147"/>
  <c r="AR27" i="147"/>
  <c r="AR28" i="147"/>
  <c r="AR29" i="147"/>
  <c r="AR30" i="147"/>
  <c r="AR31" i="147"/>
  <c r="AR32" i="147"/>
  <c r="AR13" i="147"/>
  <c r="CG42" i="147" l="1"/>
  <c r="CI42" i="147" s="1"/>
  <c r="CE42" i="147"/>
  <c r="V33" i="149"/>
  <c r="W33" i="149" s="1"/>
  <c r="X33" i="149" s="1"/>
  <c r="Y33" i="149" s="1"/>
  <c r="Z33" i="149" s="1"/>
  <c r="AA33" i="149" s="1"/>
  <c r="AB33" i="149" s="1"/>
  <c r="AC33" i="149" s="1"/>
  <c r="AD33" i="149" s="1"/>
  <c r="AE33" i="149" s="1"/>
  <c r="AJ33" i="149"/>
  <c r="AP33" i="149"/>
  <c r="AI33" i="149"/>
  <c r="AR33" i="149"/>
  <c r="AK33" i="149"/>
  <c r="AY33" i="149"/>
  <c r="AQ33" i="149"/>
  <c r="AM33" i="149"/>
  <c r="AV33" i="149"/>
  <c r="AS33" i="149"/>
  <c r="AW33" i="149"/>
  <c r="AO33" i="149"/>
  <c r="AX33" i="149"/>
  <c r="AL33" i="149"/>
  <c r="AZ33" i="149"/>
  <c r="AN33" i="149"/>
  <c r="AT33" i="149"/>
  <c r="AU33" i="149"/>
  <c r="BE86" i="144" l="1"/>
  <c r="AF1" i="147" l="1"/>
  <c r="AG1" i="147"/>
  <c r="AH1" i="147" s="1"/>
  <c r="CK42" i="147"/>
  <c r="CK42" i="150" s="1"/>
  <c r="CK42" i="152" s="1"/>
  <c r="CK43" i="147"/>
  <c r="CK43" i="150" s="1"/>
  <c r="CK43" i="152" s="1"/>
  <c r="CK44" i="147"/>
  <c r="CK44" i="150" s="1"/>
  <c r="CK44" i="152" s="1"/>
  <c r="CK55" i="147"/>
  <c r="CK55" i="150" s="1"/>
  <c r="CK55" i="152" s="1"/>
  <c r="CK65" i="147"/>
  <c r="CK75" i="147"/>
  <c r="CK76" i="147"/>
  <c r="CK76" i="150" s="1"/>
  <c r="CK76" i="152" s="1"/>
  <c r="CK85" i="147"/>
  <c r="D15" i="148"/>
  <c r="E15" i="148" s="1"/>
  <c r="F15" i="148" s="1"/>
  <c r="G15" i="148" s="1"/>
  <c r="H15" i="148" s="1"/>
  <c r="I15" i="148" s="1"/>
  <c r="J15" i="148" s="1"/>
  <c r="K15" i="148" s="1"/>
  <c r="L15" i="148" s="1"/>
  <c r="M15" i="148" s="1"/>
  <c r="N15" i="148" s="1"/>
  <c r="O15" i="148" s="1"/>
  <c r="P15" i="148" s="1"/>
  <c r="Q15" i="148" s="1"/>
  <c r="R15" i="148" s="1"/>
  <c r="S15" i="148" s="1"/>
  <c r="T15" i="148" s="1"/>
  <c r="U15" i="148" s="1"/>
  <c r="V15" i="148" s="1"/>
  <c r="W15" i="148" s="1"/>
  <c r="X15" i="148" s="1"/>
  <c r="Y15" i="148" s="1"/>
  <c r="Z15" i="148" s="1"/>
  <c r="AA15" i="148" s="1"/>
  <c r="AB15" i="148" s="1"/>
  <c r="AC15" i="148" s="1"/>
  <c r="AD15" i="148" s="1"/>
  <c r="AE15" i="148" s="1"/>
  <c r="AF15" i="148" s="1"/>
  <c r="AG15" i="148" s="1"/>
  <c r="C87" i="148"/>
  <c r="D87" i="148"/>
  <c r="E87" i="148"/>
  <c r="F87" i="148"/>
  <c r="G87" i="148"/>
  <c r="H87" i="148"/>
  <c r="I87" i="148"/>
  <c r="J87" i="148"/>
  <c r="K87" i="148"/>
  <c r="L87" i="148"/>
  <c r="M87" i="148"/>
  <c r="N87" i="148"/>
  <c r="O87" i="148"/>
  <c r="P87" i="148"/>
  <c r="Q87" i="148"/>
  <c r="R87" i="148"/>
  <c r="S87" i="148"/>
  <c r="T87" i="148"/>
  <c r="U87" i="148"/>
  <c r="V87" i="148"/>
  <c r="W87" i="148"/>
  <c r="X87" i="148"/>
  <c r="Y87" i="148"/>
  <c r="Z87" i="148"/>
  <c r="AA87" i="148"/>
  <c r="AB87" i="148"/>
  <c r="AC87" i="148"/>
  <c r="AD87" i="148"/>
  <c r="AE87" i="148"/>
  <c r="AF87" i="148"/>
  <c r="AG87" i="148"/>
  <c r="C88" i="148"/>
  <c r="D88" i="148"/>
  <c r="E88" i="148"/>
  <c r="F88" i="148"/>
  <c r="G88" i="148"/>
  <c r="H88" i="148"/>
  <c r="I88" i="148"/>
  <c r="J88" i="148"/>
  <c r="K88" i="148"/>
  <c r="L88" i="148"/>
  <c r="M88" i="148"/>
  <c r="N88" i="148"/>
  <c r="O88" i="148"/>
  <c r="P88" i="148"/>
  <c r="Q88" i="148"/>
  <c r="R88" i="148"/>
  <c r="S88" i="148"/>
  <c r="T88" i="148"/>
  <c r="U88" i="148"/>
  <c r="V88" i="148"/>
  <c r="W88" i="148"/>
  <c r="X88" i="148"/>
  <c r="Y88" i="148"/>
  <c r="Z88" i="148"/>
  <c r="AA88" i="148"/>
  <c r="AB88" i="148"/>
  <c r="AC88" i="148"/>
  <c r="AD88" i="148"/>
  <c r="AE88" i="148"/>
  <c r="AF88" i="148"/>
  <c r="AG88" i="148"/>
  <c r="C89" i="148"/>
  <c r="D89" i="148"/>
  <c r="E89" i="148"/>
  <c r="F89" i="148"/>
  <c r="G89" i="148"/>
  <c r="H89" i="148"/>
  <c r="I89" i="148"/>
  <c r="J89" i="148"/>
  <c r="K89" i="148"/>
  <c r="L89" i="148"/>
  <c r="M89" i="148"/>
  <c r="N89" i="148"/>
  <c r="O89" i="148"/>
  <c r="P89" i="148"/>
  <c r="Q89" i="148"/>
  <c r="R89" i="148"/>
  <c r="S89" i="148"/>
  <c r="T89" i="148"/>
  <c r="U89" i="148"/>
  <c r="V89" i="148"/>
  <c r="W89" i="148"/>
  <c r="X89" i="148"/>
  <c r="Y89" i="148"/>
  <c r="Z89" i="148"/>
  <c r="AA89" i="148"/>
  <c r="AB89" i="148"/>
  <c r="AC89" i="148"/>
  <c r="AD89" i="148"/>
  <c r="AE89" i="148"/>
  <c r="AF89" i="148"/>
  <c r="AG89" i="148"/>
  <c r="C90" i="148"/>
  <c r="D90" i="148"/>
  <c r="E90" i="148"/>
  <c r="F90" i="148"/>
  <c r="G90" i="148"/>
  <c r="H90" i="148"/>
  <c r="I90" i="148"/>
  <c r="J90" i="148"/>
  <c r="K90" i="148"/>
  <c r="L90" i="148"/>
  <c r="M90" i="148"/>
  <c r="N90" i="148"/>
  <c r="O90" i="148"/>
  <c r="P90" i="148"/>
  <c r="Q90" i="148"/>
  <c r="R90" i="148"/>
  <c r="S90" i="148"/>
  <c r="T90" i="148"/>
  <c r="U90" i="148"/>
  <c r="V90" i="148"/>
  <c r="W90" i="148"/>
  <c r="X90" i="148"/>
  <c r="Y90" i="148"/>
  <c r="Z90" i="148"/>
  <c r="AA90" i="148"/>
  <c r="AB90" i="148"/>
  <c r="AC90" i="148"/>
  <c r="AD90" i="148"/>
  <c r="AE90" i="148"/>
  <c r="AF90" i="148"/>
  <c r="AG90" i="148"/>
  <c r="C91" i="148"/>
  <c r="D91" i="148"/>
  <c r="E91" i="148"/>
  <c r="F91" i="148"/>
  <c r="G91" i="148"/>
  <c r="H91" i="148"/>
  <c r="I91" i="148"/>
  <c r="J91" i="148"/>
  <c r="K91" i="148"/>
  <c r="L91" i="148"/>
  <c r="M91" i="148"/>
  <c r="N91" i="148"/>
  <c r="O91" i="148"/>
  <c r="P91" i="148"/>
  <c r="Q91" i="148"/>
  <c r="R91" i="148"/>
  <c r="S91" i="148"/>
  <c r="T91" i="148"/>
  <c r="U91" i="148"/>
  <c r="V91" i="148"/>
  <c r="W91" i="148"/>
  <c r="X91" i="148"/>
  <c r="Y91" i="148"/>
  <c r="Z91" i="148"/>
  <c r="AA91" i="148"/>
  <c r="AB91" i="148"/>
  <c r="AC91" i="148"/>
  <c r="AD91" i="148"/>
  <c r="AE91" i="148"/>
  <c r="AF91" i="148"/>
  <c r="AG91" i="148"/>
  <c r="C92" i="148"/>
  <c r="D92" i="148"/>
  <c r="E92" i="148"/>
  <c r="F92" i="148"/>
  <c r="G92" i="148"/>
  <c r="H92" i="148"/>
  <c r="I92" i="148"/>
  <c r="J92" i="148"/>
  <c r="K92" i="148"/>
  <c r="L92" i="148"/>
  <c r="M92" i="148"/>
  <c r="N92" i="148"/>
  <c r="O92" i="148"/>
  <c r="P92" i="148"/>
  <c r="Q92" i="148"/>
  <c r="R92" i="148"/>
  <c r="S92" i="148"/>
  <c r="T92" i="148"/>
  <c r="U92" i="148"/>
  <c r="V92" i="148"/>
  <c r="W92" i="148"/>
  <c r="X92" i="148"/>
  <c r="Y92" i="148"/>
  <c r="Z92" i="148"/>
  <c r="AA92" i="148"/>
  <c r="AB92" i="148"/>
  <c r="AC92" i="148"/>
  <c r="AD92" i="148"/>
  <c r="AE92" i="148"/>
  <c r="AF92" i="148"/>
  <c r="AG92" i="148"/>
  <c r="C93" i="148"/>
  <c r="D93" i="148"/>
  <c r="E93" i="148"/>
  <c r="F93" i="148"/>
  <c r="G93" i="148"/>
  <c r="H93" i="148"/>
  <c r="I93" i="148"/>
  <c r="J93" i="148"/>
  <c r="K93" i="148"/>
  <c r="L93" i="148"/>
  <c r="M93" i="148"/>
  <c r="N93" i="148"/>
  <c r="O93" i="148"/>
  <c r="P93" i="148"/>
  <c r="Q93" i="148"/>
  <c r="R93" i="148"/>
  <c r="S93" i="148"/>
  <c r="T93" i="148"/>
  <c r="U93" i="148"/>
  <c r="V93" i="148"/>
  <c r="W93" i="148"/>
  <c r="X93" i="148"/>
  <c r="Y93" i="148"/>
  <c r="Z93" i="148"/>
  <c r="AA93" i="148"/>
  <c r="AB93" i="148"/>
  <c r="AC93" i="148"/>
  <c r="AD93" i="148"/>
  <c r="AE93" i="148"/>
  <c r="AF93" i="148"/>
  <c r="AG93" i="148"/>
  <c r="C94" i="148"/>
  <c r="D94" i="148"/>
  <c r="E94" i="148"/>
  <c r="F94" i="148"/>
  <c r="G94" i="148"/>
  <c r="H94" i="148"/>
  <c r="I94" i="148"/>
  <c r="J94" i="148"/>
  <c r="K94" i="148"/>
  <c r="L94" i="148"/>
  <c r="M94" i="148"/>
  <c r="N94" i="148"/>
  <c r="O94" i="148"/>
  <c r="P94" i="148"/>
  <c r="Q94" i="148"/>
  <c r="R94" i="148"/>
  <c r="S94" i="148"/>
  <c r="T94" i="148"/>
  <c r="U94" i="148"/>
  <c r="V94" i="148"/>
  <c r="W94" i="148"/>
  <c r="X94" i="148"/>
  <c r="Y94" i="148"/>
  <c r="Z94" i="148"/>
  <c r="AA94" i="148"/>
  <c r="AB94" i="148"/>
  <c r="AC94" i="148"/>
  <c r="AD94" i="148"/>
  <c r="AE94" i="148"/>
  <c r="AF94" i="148"/>
  <c r="AG94" i="148"/>
  <c r="C95" i="148"/>
  <c r="D95" i="148"/>
  <c r="E95" i="148"/>
  <c r="F95" i="148"/>
  <c r="G95" i="148"/>
  <c r="H95" i="148"/>
  <c r="I95" i="148"/>
  <c r="J95" i="148"/>
  <c r="K95" i="148"/>
  <c r="L95" i="148"/>
  <c r="M95" i="148"/>
  <c r="N95" i="148"/>
  <c r="O95" i="148"/>
  <c r="P95" i="148"/>
  <c r="Q95" i="148"/>
  <c r="R95" i="148"/>
  <c r="S95" i="148"/>
  <c r="T95" i="148"/>
  <c r="U95" i="148"/>
  <c r="V95" i="148"/>
  <c r="W95" i="148"/>
  <c r="X95" i="148"/>
  <c r="Y95" i="148"/>
  <c r="Z95" i="148"/>
  <c r="AA95" i="148"/>
  <c r="AB95" i="148"/>
  <c r="AC95" i="148"/>
  <c r="AD95" i="148"/>
  <c r="AE95" i="148"/>
  <c r="AF95" i="148"/>
  <c r="AG95" i="148"/>
  <c r="C96" i="148"/>
  <c r="D96" i="148"/>
  <c r="E96" i="148"/>
  <c r="F96" i="148"/>
  <c r="G96" i="148"/>
  <c r="H96" i="148"/>
  <c r="I96" i="148"/>
  <c r="J96" i="148"/>
  <c r="K96" i="148"/>
  <c r="L96" i="148"/>
  <c r="M96" i="148"/>
  <c r="N96" i="148"/>
  <c r="O96" i="148"/>
  <c r="P96" i="148"/>
  <c r="Q96" i="148"/>
  <c r="R96" i="148"/>
  <c r="S96" i="148"/>
  <c r="T96" i="148"/>
  <c r="U96" i="148"/>
  <c r="V96" i="148"/>
  <c r="W96" i="148"/>
  <c r="X96" i="148"/>
  <c r="Y96" i="148"/>
  <c r="Z96" i="148"/>
  <c r="AA96" i="148"/>
  <c r="AB96" i="148"/>
  <c r="AC96" i="148"/>
  <c r="AD96" i="148"/>
  <c r="AE96" i="148"/>
  <c r="AF96" i="148"/>
  <c r="AG96" i="148"/>
  <c r="C97" i="148"/>
  <c r="D97" i="148"/>
  <c r="E97" i="148"/>
  <c r="F97" i="148"/>
  <c r="G97" i="148"/>
  <c r="H97" i="148"/>
  <c r="I97" i="148"/>
  <c r="J97" i="148"/>
  <c r="K97" i="148"/>
  <c r="L97" i="148"/>
  <c r="M97" i="148"/>
  <c r="N97" i="148"/>
  <c r="O97" i="148"/>
  <c r="P97" i="148"/>
  <c r="Q97" i="148"/>
  <c r="R97" i="148"/>
  <c r="S97" i="148"/>
  <c r="T97" i="148"/>
  <c r="U97" i="148"/>
  <c r="V97" i="148"/>
  <c r="W97" i="148"/>
  <c r="X97" i="148"/>
  <c r="Y97" i="148"/>
  <c r="Z97" i="148"/>
  <c r="AA97" i="148"/>
  <c r="AB97" i="148"/>
  <c r="AC97" i="148"/>
  <c r="AD97" i="148"/>
  <c r="AE97" i="148"/>
  <c r="AF97" i="148"/>
  <c r="AG97" i="148"/>
  <c r="C98" i="148"/>
  <c r="D98" i="148"/>
  <c r="E98" i="148"/>
  <c r="F98" i="148"/>
  <c r="G98" i="148"/>
  <c r="H98" i="148"/>
  <c r="I98" i="148"/>
  <c r="J98" i="148"/>
  <c r="K98" i="148"/>
  <c r="L98" i="148"/>
  <c r="M98" i="148"/>
  <c r="N98" i="148"/>
  <c r="O98" i="148"/>
  <c r="P98" i="148"/>
  <c r="Q98" i="148"/>
  <c r="R98" i="148"/>
  <c r="S98" i="148"/>
  <c r="T98" i="148"/>
  <c r="U98" i="148"/>
  <c r="V98" i="148"/>
  <c r="W98" i="148"/>
  <c r="X98" i="148"/>
  <c r="Y98" i="148"/>
  <c r="Z98" i="148"/>
  <c r="AA98" i="148"/>
  <c r="AB98" i="148"/>
  <c r="AC98" i="148"/>
  <c r="AD98" i="148"/>
  <c r="AE98" i="148"/>
  <c r="AF98" i="148"/>
  <c r="AG98" i="148"/>
  <c r="C99" i="148"/>
  <c r="D99" i="148"/>
  <c r="E99" i="148"/>
  <c r="F99" i="148"/>
  <c r="G99" i="148"/>
  <c r="H99" i="148"/>
  <c r="I99" i="148"/>
  <c r="J99" i="148"/>
  <c r="K99" i="148"/>
  <c r="L99" i="148"/>
  <c r="M99" i="148"/>
  <c r="N99" i="148"/>
  <c r="O99" i="148"/>
  <c r="P99" i="148"/>
  <c r="Q99" i="148"/>
  <c r="R99" i="148"/>
  <c r="S99" i="148"/>
  <c r="T99" i="148"/>
  <c r="U99" i="148"/>
  <c r="V99" i="148"/>
  <c r="W99" i="148"/>
  <c r="X99" i="148"/>
  <c r="Y99" i="148"/>
  <c r="Z99" i="148"/>
  <c r="AA99" i="148"/>
  <c r="AB99" i="148"/>
  <c r="AC99" i="148"/>
  <c r="AD99" i="148"/>
  <c r="AE99" i="148"/>
  <c r="AF99" i="148"/>
  <c r="AG99" i="148"/>
  <c r="C100" i="148"/>
  <c r="D100" i="148"/>
  <c r="E100" i="148"/>
  <c r="F100" i="148"/>
  <c r="G100" i="148"/>
  <c r="H100" i="148"/>
  <c r="I100" i="148"/>
  <c r="J100" i="148"/>
  <c r="K100" i="148"/>
  <c r="L100" i="148"/>
  <c r="M100" i="148"/>
  <c r="N100" i="148"/>
  <c r="O100" i="148"/>
  <c r="P100" i="148"/>
  <c r="Q100" i="148"/>
  <c r="R100" i="148"/>
  <c r="S100" i="148"/>
  <c r="T100" i="148"/>
  <c r="U100" i="148"/>
  <c r="V100" i="148"/>
  <c r="W100" i="148"/>
  <c r="X100" i="148"/>
  <c r="Y100" i="148"/>
  <c r="Z100" i="148"/>
  <c r="AA100" i="148"/>
  <c r="AB100" i="148"/>
  <c r="AC100" i="148"/>
  <c r="AD100" i="148"/>
  <c r="AE100" i="148"/>
  <c r="AF100" i="148"/>
  <c r="AG100" i="148"/>
  <c r="C101" i="148"/>
  <c r="D101" i="148"/>
  <c r="E101" i="148"/>
  <c r="F101" i="148"/>
  <c r="G101" i="148"/>
  <c r="H101" i="148"/>
  <c r="I101" i="148"/>
  <c r="J101" i="148"/>
  <c r="K101" i="148"/>
  <c r="L101" i="148"/>
  <c r="M101" i="148"/>
  <c r="N101" i="148"/>
  <c r="O101" i="148"/>
  <c r="P101" i="148"/>
  <c r="Q101" i="148"/>
  <c r="R101" i="148"/>
  <c r="S101" i="148"/>
  <c r="T101" i="148"/>
  <c r="U101" i="148"/>
  <c r="V101" i="148"/>
  <c r="W101" i="148"/>
  <c r="X101" i="148"/>
  <c r="Y101" i="148"/>
  <c r="Z101" i="148"/>
  <c r="AA101" i="148"/>
  <c r="AB101" i="148"/>
  <c r="AC101" i="148"/>
  <c r="AD101" i="148"/>
  <c r="AE101" i="148"/>
  <c r="AF101" i="148"/>
  <c r="AG101" i="148"/>
  <c r="C102" i="148"/>
  <c r="D102" i="148"/>
  <c r="E102" i="148"/>
  <c r="F102" i="148"/>
  <c r="G102" i="148"/>
  <c r="H102" i="148"/>
  <c r="I102" i="148"/>
  <c r="J102" i="148"/>
  <c r="K102" i="148"/>
  <c r="L102" i="148"/>
  <c r="M102" i="148"/>
  <c r="N102" i="148"/>
  <c r="O102" i="148"/>
  <c r="P102" i="148"/>
  <c r="Q102" i="148"/>
  <c r="R102" i="148"/>
  <c r="S102" i="148"/>
  <c r="T102" i="148"/>
  <c r="U102" i="148"/>
  <c r="V102" i="148"/>
  <c r="W102" i="148"/>
  <c r="X102" i="148"/>
  <c r="Y102" i="148"/>
  <c r="Z102" i="148"/>
  <c r="AA102" i="148"/>
  <c r="AB102" i="148"/>
  <c r="AC102" i="148"/>
  <c r="AD102" i="148"/>
  <c r="AE102" i="148"/>
  <c r="AF102" i="148"/>
  <c r="AG102" i="148"/>
  <c r="C103" i="148"/>
  <c r="D103" i="148"/>
  <c r="E103" i="148"/>
  <c r="F103" i="148"/>
  <c r="G103" i="148"/>
  <c r="H103" i="148"/>
  <c r="I103" i="148"/>
  <c r="J103" i="148"/>
  <c r="K103" i="148"/>
  <c r="L103" i="148"/>
  <c r="M103" i="148"/>
  <c r="N103" i="148"/>
  <c r="O103" i="148"/>
  <c r="P103" i="148"/>
  <c r="Q103" i="148"/>
  <c r="R103" i="148"/>
  <c r="S103" i="148"/>
  <c r="T103" i="148"/>
  <c r="U103" i="148"/>
  <c r="V103" i="148"/>
  <c r="W103" i="148"/>
  <c r="X103" i="148"/>
  <c r="Y103" i="148"/>
  <c r="Z103" i="148"/>
  <c r="AA103" i="148"/>
  <c r="AB103" i="148"/>
  <c r="AC103" i="148"/>
  <c r="AD103" i="148"/>
  <c r="AE103" i="148"/>
  <c r="AF103" i="148"/>
  <c r="AG103" i="148"/>
  <c r="C104" i="148"/>
  <c r="D104" i="148"/>
  <c r="E104" i="148"/>
  <c r="F104" i="148"/>
  <c r="G104" i="148"/>
  <c r="H104" i="148"/>
  <c r="I104" i="148"/>
  <c r="J104" i="148"/>
  <c r="K104" i="148"/>
  <c r="L104" i="148"/>
  <c r="M104" i="148"/>
  <c r="N104" i="148"/>
  <c r="O104" i="148"/>
  <c r="P104" i="148"/>
  <c r="Q104" i="148"/>
  <c r="R104" i="148"/>
  <c r="S104" i="148"/>
  <c r="T104" i="148"/>
  <c r="U104" i="148"/>
  <c r="V104" i="148"/>
  <c r="W104" i="148"/>
  <c r="X104" i="148"/>
  <c r="Y104" i="148"/>
  <c r="Z104" i="148"/>
  <c r="AA104" i="148"/>
  <c r="AB104" i="148"/>
  <c r="AC104" i="148"/>
  <c r="AD104" i="148"/>
  <c r="AE104" i="148"/>
  <c r="AF104" i="148"/>
  <c r="AG104" i="148"/>
  <c r="C105" i="148"/>
  <c r="D105" i="148"/>
  <c r="E105" i="148"/>
  <c r="F105" i="148"/>
  <c r="G105" i="148"/>
  <c r="H105" i="148"/>
  <c r="I105" i="148"/>
  <c r="J105" i="148"/>
  <c r="K105" i="148"/>
  <c r="L105" i="148"/>
  <c r="M105" i="148"/>
  <c r="N105" i="148"/>
  <c r="O105" i="148"/>
  <c r="P105" i="148"/>
  <c r="Q105" i="148"/>
  <c r="R105" i="148"/>
  <c r="S105" i="148"/>
  <c r="T105" i="148"/>
  <c r="U105" i="148"/>
  <c r="V105" i="148"/>
  <c r="W105" i="148"/>
  <c r="X105" i="148"/>
  <c r="Y105" i="148"/>
  <c r="Z105" i="148"/>
  <c r="AA105" i="148"/>
  <c r="AB105" i="148"/>
  <c r="AC105" i="148"/>
  <c r="AD105" i="148"/>
  <c r="AE105" i="148"/>
  <c r="AF105" i="148"/>
  <c r="AG105" i="148"/>
  <c r="C106" i="148"/>
  <c r="D106" i="148"/>
  <c r="E106" i="148"/>
  <c r="F106" i="148"/>
  <c r="G106" i="148"/>
  <c r="H106" i="148"/>
  <c r="I106" i="148"/>
  <c r="J106" i="148"/>
  <c r="K106" i="148"/>
  <c r="L106" i="148"/>
  <c r="M106" i="148"/>
  <c r="N106" i="148"/>
  <c r="O106" i="148"/>
  <c r="P106" i="148"/>
  <c r="Q106" i="148"/>
  <c r="R106" i="148"/>
  <c r="S106" i="148"/>
  <c r="T106" i="148"/>
  <c r="U106" i="148"/>
  <c r="V106" i="148"/>
  <c r="W106" i="148"/>
  <c r="X106" i="148"/>
  <c r="Y106" i="148"/>
  <c r="Z106" i="148"/>
  <c r="AA106" i="148"/>
  <c r="AB106" i="148"/>
  <c r="AC106" i="148"/>
  <c r="AD106" i="148"/>
  <c r="AE106" i="148"/>
  <c r="AF106" i="148"/>
  <c r="AG106" i="148"/>
  <c r="D86" i="148"/>
  <c r="E86" i="148"/>
  <c r="F86" i="148"/>
  <c r="G86" i="148"/>
  <c r="H86" i="148"/>
  <c r="I86" i="148"/>
  <c r="J86" i="148"/>
  <c r="K86" i="148"/>
  <c r="L86" i="148"/>
  <c r="M86" i="148"/>
  <c r="N86" i="148"/>
  <c r="O86" i="148"/>
  <c r="P86" i="148"/>
  <c r="Q86" i="148"/>
  <c r="R86" i="148"/>
  <c r="S86" i="148"/>
  <c r="T86" i="148"/>
  <c r="U86" i="148"/>
  <c r="V86" i="148"/>
  <c r="W86" i="148"/>
  <c r="X86" i="148"/>
  <c r="Y86" i="148"/>
  <c r="Z86" i="148"/>
  <c r="AA86" i="148"/>
  <c r="AB86" i="148"/>
  <c r="AC86" i="148"/>
  <c r="AD86" i="148"/>
  <c r="AE86" i="148"/>
  <c r="AF86" i="148"/>
  <c r="AG86" i="148"/>
  <c r="C86" i="148"/>
  <c r="C64" i="148"/>
  <c r="D64" i="148"/>
  <c r="E64" i="148"/>
  <c r="F64" i="148"/>
  <c r="G64" i="148"/>
  <c r="H64" i="148"/>
  <c r="I64" i="148"/>
  <c r="J64" i="148"/>
  <c r="K64" i="148"/>
  <c r="L64" i="148"/>
  <c r="M64" i="148"/>
  <c r="N64" i="148"/>
  <c r="O64" i="148"/>
  <c r="P64" i="148"/>
  <c r="Q64" i="148"/>
  <c r="R64" i="148"/>
  <c r="S64" i="148"/>
  <c r="T64" i="148"/>
  <c r="U64" i="148"/>
  <c r="V64" i="148"/>
  <c r="W64" i="148"/>
  <c r="X64" i="148"/>
  <c r="Y64" i="148"/>
  <c r="Z64" i="148"/>
  <c r="AA64" i="148"/>
  <c r="AB64" i="148"/>
  <c r="AC64" i="148"/>
  <c r="AD64" i="148"/>
  <c r="AE64" i="148"/>
  <c r="AF64" i="148"/>
  <c r="AG64" i="148"/>
  <c r="C65" i="148"/>
  <c r="D65" i="148"/>
  <c r="E65" i="148"/>
  <c r="F65" i="148"/>
  <c r="G65" i="148"/>
  <c r="H65" i="148"/>
  <c r="I65" i="148"/>
  <c r="J65" i="148"/>
  <c r="K65" i="148"/>
  <c r="L65" i="148"/>
  <c r="M65" i="148"/>
  <c r="N65" i="148"/>
  <c r="O65" i="148"/>
  <c r="P65" i="148"/>
  <c r="Q65" i="148"/>
  <c r="R65" i="148"/>
  <c r="S65" i="148"/>
  <c r="T65" i="148"/>
  <c r="U65" i="148"/>
  <c r="V65" i="148"/>
  <c r="W65" i="148"/>
  <c r="X65" i="148"/>
  <c r="Y65" i="148"/>
  <c r="Z65" i="148"/>
  <c r="AA65" i="148"/>
  <c r="AB65" i="148"/>
  <c r="AC65" i="148"/>
  <c r="AD65" i="148"/>
  <c r="AE65" i="148"/>
  <c r="AF65" i="148"/>
  <c r="AG65" i="148"/>
  <c r="C66" i="148"/>
  <c r="D66" i="148"/>
  <c r="E66" i="148"/>
  <c r="F66" i="148"/>
  <c r="G66" i="148"/>
  <c r="H66" i="148"/>
  <c r="I66" i="148"/>
  <c r="J66" i="148"/>
  <c r="K66" i="148"/>
  <c r="L66" i="148"/>
  <c r="M66" i="148"/>
  <c r="N66" i="148"/>
  <c r="O66" i="148"/>
  <c r="P66" i="148"/>
  <c r="Q66" i="148"/>
  <c r="R66" i="148"/>
  <c r="S66" i="148"/>
  <c r="T66" i="148"/>
  <c r="U66" i="148"/>
  <c r="V66" i="148"/>
  <c r="W66" i="148"/>
  <c r="X66" i="148"/>
  <c r="Y66" i="148"/>
  <c r="Z66" i="148"/>
  <c r="AA66" i="148"/>
  <c r="AB66" i="148"/>
  <c r="AC66" i="148"/>
  <c r="AD66" i="148"/>
  <c r="AE66" i="148"/>
  <c r="AF66" i="148"/>
  <c r="AG66" i="148"/>
  <c r="C67" i="148"/>
  <c r="D67" i="148"/>
  <c r="E67" i="148"/>
  <c r="F67" i="148"/>
  <c r="G67" i="148"/>
  <c r="H67" i="148"/>
  <c r="I67" i="148"/>
  <c r="J67" i="148"/>
  <c r="K67" i="148"/>
  <c r="L67" i="148"/>
  <c r="M67" i="148"/>
  <c r="N67" i="148"/>
  <c r="O67" i="148"/>
  <c r="P67" i="148"/>
  <c r="Q67" i="148"/>
  <c r="R67" i="148"/>
  <c r="S67" i="148"/>
  <c r="T67" i="148"/>
  <c r="U67" i="148"/>
  <c r="V67" i="148"/>
  <c r="W67" i="148"/>
  <c r="X67" i="148"/>
  <c r="Y67" i="148"/>
  <c r="Z67" i="148"/>
  <c r="AA67" i="148"/>
  <c r="AB67" i="148"/>
  <c r="AC67" i="148"/>
  <c r="AD67" i="148"/>
  <c r="AE67" i="148"/>
  <c r="AF67" i="148"/>
  <c r="AG67" i="148"/>
  <c r="C68" i="148"/>
  <c r="D68" i="148"/>
  <c r="E68" i="148"/>
  <c r="F68" i="148"/>
  <c r="G68" i="148"/>
  <c r="H68" i="148"/>
  <c r="I68" i="148"/>
  <c r="J68" i="148"/>
  <c r="K68" i="148"/>
  <c r="L68" i="148"/>
  <c r="M68" i="148"/>
  <c r="N68" i="148"/>
  <c r="O68" i="148"/>
  <c r="P68" i="148"/>
  <c r="Q68" i="148"/>
  <c r="R68" i="148"/>
  <c r="S68" i="148"/>
  <c r="T68" i="148"/>
  <c r="U68" i="148"/>
  <c r="V68" i="148"/>
  <c r="W68" i="148"/>
  <c r="X68" i="148"/>
  <c r="Y68" i="148"/>
  <c r="Z68" i="148"/>
  <c r="AA68" i="148"/>
  <c r="AB68" i="148"/>
  <c r="AC68" i="148"/>
  <c r="AD68" i="148"/>
  <c r="AE68" i="148"/>
  <c r="AF68" i="148"/>
  <c r="AG68" i="148"/>
  <c r="C69" i="148"/>
  <c r="D69" i="148"/>
  <c r="E69" i="148"/>
  <c r="F69" i="148"/>
  <c r="G69" i="148"/>
  <c r="H69" i="148"/>
  <c r="I69" i="148"/>
  <c r="J69" i="148"/>
  <c r="K69" i="148"/>
  <c r="L69" i="148"/>
  <c r="M69" i="148"/>
  <c r="N69" i="148"/>
  <c r="O69" i="148"/>
  <c r="P69" i="148"/>
  <c r="Q69" i="148"/>
  <c r="R69" i="148"/>
  <c r="S69" i="148"/>
  <c r="T69" i="148"/>
  <c r="U69" i="148"/>
  <c r="V69" i="148"/>
  <c r="W69" i="148"/>
  <c r="X69" i="148"/>
  <c r="Y69" i="148"/>
  <c r="Z69" i="148"/>
  <c r="AA69" i="148"/>
  <c r="AB69" i="148"/>
  <c r="AC69" i="148"/>
  <c r="AD69" i="148"/>
  <c r="AE69" i="148"/>
  <c r="AF69" i="148"/>
  <c r="AG69" i="148"/>
  <c r="C70" i="148"/>
  <c r="D70" i="148"/>
  <c r="E70" i="148"/>
  <c r="F70" i="148"/>
  <c r="G70" i="148"/>
  <c r="H70" i="148"/>
  <c r="I70" i="148"/>
  <c r="J70" i="148"/>
  <c r="K70" i="148"/>
  <c r="L70" i="148"/>
  <c r="M70" i="148"/>
  <c r="N70" i="148"/>
  <c r="O70" i="148"/>
  <c r="P70" i="148"/>
  <c r="Q70" i="148"/>
  <c r="R70" i="148"/>
  <c r="S70" i="148"/>
  <c r="T70" i="148"/>
  <c r="U70" i="148"/>
  <c r="V70" i="148"/>
  <c r="W70" i="148"/>
  <c r="X70" i="148"/>
  <c r="Y70" i="148"/>
  <c r="Z70" i="148"/>
  <c r="AA70" i="148"/>
  <c r="AB70" i="148"/>
  <c r="AC70" i="148"/>
  <c r="AD70" i="148"/>
  <c r="AE70" i="148"/>
  <c r="AF70" i="148"/>
  <c r="AG70" i="148"/>
  <c r="C71" i="148"/>
  <c r="D71" i="148"/>
  <c r="E71" i="148"/>
  <c r="F71" i="148"/>
  <c r="G71" i="148"/>
  <c r="H71" i="148"/>
  <c r="I71" i="148"/>
  <c r="J71" i="148"/>
  <c r="K71" i="148"/>
  <c r="L71" i="148"/>
  <c r="M71" i="148"/>
  <c r="N71" i="148"/>
  <c r="O71" i="148"/>
  <c r="P71" i="148"/>
  <c r="Q71" i="148"/>
  <c r="R71" i="148"/>
  <c r="S71" i="148"/>
  <c r="T71" i="148"/>
  <c r="U71" i="148"/>
  <c r="V71" i="148"/>
  <c r="W71" i="148"/>
  <c r="X71" i="148"/>
  <c r="Y71" i="148"/>
  <c r="Z71" i="148"/>
  <c r="AA71" i="148"/>
  <c r="AB71" i="148"/>
  <c r="AC71" i="148"/>
  <c r="AD71" i="148"/>
  <c r="AE71" i="148"/>
  <c r="AF71" i="148"/>
  <c r="AG71" i="148"/>
  <c r="C72" i="148"/>
  <c r="D72" i="148"/>
  <c r="E72" i="148"/>
  <c r="F72" i="148"/>
  <c r="G72" i="148"/>
  <c r="H72" i="148"/>
  <c r="I72" i="148"/>
  <c r="J72" i="148"/>
  <c r="K72" i="148"/>
  <c r="L72" i="148"/>
  <c r="M72" i="148"/>
  <c r="N72" i="148"/>
  <c r="O72" i="148"/>
  <c r="P72" i="148"/>
  <c r="Q72" i="148"/>
  <c r="R72" i="148"/>
  <c r="S72" i="148"/>
  <c r="T72" i="148"/>
  <c r="U72" i="148"/>
  <c r="V72" i="148"/>
  <c r="W72" i="148"/>
  <c r="X72" i="148"/>
  <c r="Y72" i="148"/>
  <c r="Z72" i="148"/>
  <c r="AA72" i="148"/>
  <c r="AB72" i="148"/>
  <c r="AC72" i="148"/>
  <c r="AD72" i="148"/>
  <c r="AE72" i="148"/>
  <c r="AF72" i="148"/>
  <c r="AG72" i="148"/>
  <c r="C73" i="148"/>
  <c r="D73" i="148"/>
  <c r="E73" i="148"/>
  <c r="F73" i="148"/>
  <c r="G73" i="148"/>
  <c r="H73" i="148"/>
  <c r="I73" i="148"/>
  <c r="J73" i="148"/>
  <c r="K73" i="148"/>
  <c r="L73" i="148"/>
  <c r="M73" i="148"/>
  <c r="N73" i="148"/>
  <c r="O73" i="148"/>
  <c r="P73" i="148"/>
  <c r="Q73" i="148"/>
  <c r="R73" i="148"/>
  <c r="S73" i="148"/>
  <c r="T73" i="148"/>
  <c r="U73" i="148"/>
  <c r="V73" i="148"/>
  <c r="W73" i="148"/>
  <c r="X73" i="148"/>
  <c r="Y73" i="148"/>
  <c r="Z73" i="148"/>
  <c r="AA73" i="148"/>
  <c r="AB73" i="148"/>
  <c r="AC73" i="148"/>
  <c r="AD73" i="148"/>
  <c r="AE73" i="148"/>
  <c r="AF73" i="148"/>
  <c r="AG73" i="148"/>
  <c r="C74" i="148"/>
  <c r="D74" i="148"/>
  <c r="E74" i="148"/>
  <c r="F74" i="148"/>
  <c r="G74" i="148"/>
  <c r="H74" i="148"/>
  <c r="I74" i="148"/>
  <c r="J74" i="148"/>
  <c r="K74" i="148"/>
  <c r="L74" i="148"/>
  <c r="M74" i="148"/>
  <c r="N74" i="148"/>
  <c r="O74" i="148"/>
  <c r="P74" i="148"/>
  <c r="Q74" i="148"/>
  <c r="R74" i="148"/>
  <c r="S74" i="148"/>
  <c r="T74" i="148"/>
  <c r="U74" i="148"/>
  <c r="V74" i="148"/>
  <c r="W74" i="148"/>
  <c r="X74" i="148"/>
  <c r="Y74" i="148"/>
  <c r="Z74" i="148"/>
  <c r="AA74" i="148"/>
  <c r="AB74" i="148"/>
  <c r="AC74" i="148"/>
  <c r="AD74" i="148"/>
  <c r="AE74" i="148"/>
  <c r="AF74" i="148"/>
  <c r="AG74" i="148"/>
  <c r="C75" i="148"/>
  <c r="D75" i="148"/>
  <c r="E75" i="148"/>
  <c r="F75" i="148"/>
  <c r="G75" i="148"/>
  <c r="H75" i="148"/>
  <c r="I75" i="148"/>
  <c r="J75" i="148"/>
  <c r="K75" i="148"/>
  <c r="L75" i="148"/>
  <c r="M75" i="148"/>
  <c r="N75" i="148"/>
  <c r="O75" i="148"/>
  <c r="P75" i="148"/>
  <c r="Q75" i="148"/>
  <c r="R75" i="148"/>
  <c r="S75" i="148"/>
  <c r="T75" i="148"/>
  <c r="U75" i="148"/>
  <c r="V75" i="148"/>
  <c r="W75" i="148"/>
  <c r="X75" i="148"/>
  <c r="Y75" i="148"/>
  <c r="Z75" i="148"/>
  <c r="AA75" i="148"/>
  <c r="AB75" i="148"/>
  <c r="AC75" i="148"/>
  <c r="AD75" i="148"/>
  <c r="AE75" i="148"/>
  <c r="AF75" i="148"/>
  <c r="AG75" i="148"/>
  <c r="C76" i="148"/>
  <c r="D76" i="148"/>
  <c r="E76" i="148"/>
  <c r="F76" i="148"/>
  <c r="G76" i="148"/>
  <c r="H76" i="148"/>
  <c r="I76" i="148"/>
  <c r="J76" i="148"/>
  <c r="K76" i="148"/>
  <c r="L76" i="148"/>
  <c r="M76" i="148"/>
  <c r="N76" i="148"/>
  <c r="O76" i="148"/>
  <c r="P76" i="148"/>
  <c r="Q76" i="148"/>
  <c r="R76" i="148"/>
  <c r="S76" i="148"/>
  <c r="T76" i="148"/>
  <c r="U76" i="148"/>
  <c r="V76" i="148"/>
  <c r="W76" i="148"/>
  <c r="X76" i="148"/>
  <c r="Y76" i="148"/>
  <c r="Z76" i="148"/>
  <c r="AA76" i="148"/>
  <c r="AB76" i="148"/>
  <c r="AC76" i="148"/>
  <c r="AD76" i="148"/>
  <c r="AE76" i="148"/>
  <c r="AF76" i="148"/>
  <c r="AG76" i="148"/>
  <c r="C77" i="148"/>
  <c r="D77" i="148"/>
  <c r="E77" i="148"/>
  <c r="F77" i="148"/>
  <c r="G77" i="148"/>
  <c r="H77" i="148"/>
  <c r="I77" i="148"/>
  <c r="J77" i="148"/>
  <c r="K77" i="148"/>
  <c r="L77" i="148"/>
  <c r="M77" i="148"/>
  <c r="N77" i="148"/>
  <c r="O77" i="148"/>
  <c r="P77" i="148"/>
  <c r="Q77" i="148"/>
  <c r="R77" i="148"/>
  <c r="S77" i="148"/>
  <c r="T77" i="148"/>
  <c r="U77" i="148"/>
  <c r="V77" i="148"/>
  <c r="W77" i="148"/>
  <c r="X77" i="148"/>
  <c r="Y77" i="148"/>
  <c r="Z77" i="148"/>
  <c r="AA77" i="148"/>
  <c r="AB77" i="148"/>
  <c r="AC77" i="148"/>
  <c r="AD77" i="148"/>
  <c r="AE77" i="148"/>
  <c r="AF77" i="148"/>
  <c r="AG77" i="148"/>
  <c r="C78" i="148"/>
  <c r="D78" i="148"/>
  <c r="E78" i="148"/>
  <c r="F78" i="148"/>
  <c r="G78" i="148"/>
  <c r="H78" i="148"/>
  <c r="I78" i="148"/>
  <c r="J78" i="148"/>
  <c r="K78" i="148"/>
  <c r="L78" i="148"/>
  <c r="M78" i="148"/>
  <c r="N78" i="148"/>
  <c r="O78" i="148"/>
  <c r="P78" i="148"/>
  <c r="Q78" i="148"/>
  <c r="R78" i="148"/>
  <c r="S78" i="148"/>
  <c r="T78" i="148"/>
  <c r="U78" i="148"/>
  <c r="V78" i="148"/>
  <c r="W78" i="148"/>
  <c r="X78" i="148"/>
  <c r="Y78" i="148"/>
  <c r="Z78" i="148"/>
  <c r="AA78" i="148"/>
  <c r="AB78" i="148"/>
  <c r="AC78" i="148"/>
  <c r="AD78" i="148"/>
  <c r="AE78" i="148"/>
  <c r="AF78" i="148"/>
  <c r="AG78" i="148"/>
  <c r="C79" i="148"/>
  <c r="D79" i="148"/>
  <c r="E79" i="148"/>
  <c r="F79" i="148"/>
  <c r="G79" i="148"/>
  <c r="H79" i="148"/>
  <c r="I79" i="148"/>
  <c r="J79" i="148"/>
  <c r="K79" i="148"/>
  <c r="L79" i="148"/>
  <c r="M79" i="148"/>
  <c r="N79" i="148"/>
  <c r="O79" i="148"/>
  <c r="P79" i="148"/>
  <c r="Q79" i="148"/>
  <c r="R79" i="148"/>
  <c r="S79" i="148"/>
  <c r="T79" i="148"/>
  <c r="U79" i="148"/>
  <c r="V79" i="148"/>
  <c r="W79" i="148"/>
  <c r="X79" i="148"/>
  <c r="Y79" i="148"/>
  <c r="Z79" i="148"/>
  <c r="AA79" i="148"/>
  <c r="AB79" i="148"/>
  <c r="AC79" i="148"/>
  <c r="AD79" i="148"/>
  <c r="AE79" i="148"/>
  <c r="AF79" i="148"/>
  <c r="AG79" i="148"/>
  <c r="C80" i="148"/>
  <c r="D80" i="148"/>
  <c r="E80" i="148"/>
  <c r="F80" i="148"/>
  <c r="G80" i="148"/>
  <c r="H80" i="148"/>
  <c r="I80" i="148"/>
  <c r="J80" i="148"/>
  <c r="K80" i="148"/>
  <c r="L80" i="148"/>
  <c r="M80" i="148"/>
  <c r="N80" i="148"/>
  <c r="O80" i="148"/>
  <c r="P80" i="148"/>
  <c r="Q80" i="148"/>
  <c r="R80" i="148"/>
  <c r="S80" i="148"/>
  <c r="T80" i="148"/>
  <c r="U80" i="148"/>
  <c r="V80" i="148"/>
  <c r="W80" i="148"/>
  <c r="X80" i="148"/>
  <c r="Y80" i="148"/>
  <c r="Z80" i="148"/>
  <c r="AA80" i="148"/>
  <c r="AB80" i="148"/>
  <c r="AC80" i="148"/>
  <c r="AD80" i="148"/>
  <c r="AE80" i="148"/>
  <c r="AF80" i="148"/>
  <c r="AG80" i="148"/>
  <c r="C81" i="148"/>
  <c r="D81" i="148"/>
  <c r="E81" i="148"/>
  <c r="F81" i="148"/>
  <c r="G81" i="148"/>
  <c r="H81" i="148"/>
  <c r="I81" i="148"/>
  <c r="J81" i="148"/>
  <c r="K81" i="148"/>
  <c r="L81" i="148"/>
  <c r="M81" i="148"/>
  <c r="N81" i="148"/>
  <c r="O81" i="148"/>
  <c r="P81" i="148"/>
  <c r="Q81" i="148"/>
  <c r="R81" i="148"/>
  <c r="S81" i="148"/>
  <c r="T81" i="148"/>
  <c r="U81" i="148"/>
  <c r="V81" i="148"/>
  <c r="W81" i="148"/>
  <c r="X81" i="148"/>
  <c r="Y81" i="148"/>
  <c r="Z81" i="148"/>
  <c r="AA81" i="148"/>
  <c r="AB81" i="148"/>
  <c r="AC81" i="148"/>
  <c r="AD81" i="148"/>
  <c r="AE81" i="148"/>
  <c r="AF81" i="148"/>
  <c r="AG81" i="148"/>
  <c r="C82" i="148"/>
  <c r="D82" i="148"/>
  <c r="E82" i="148"/>
  <c r="F82" i="148"/>
  <c r="G82" i="148"/>
  <c r="H82" i="148"/>
  <c r="I82" i="148"/>
  <c r="J82" i="148"/>
  <c r="K82" i="148"/>
  <c r="L82" i="148"/>
  <c r="M82" i="148"/>
  <c r="N82" i="148"/>
  <c r="O82" i="148"/>
  <c r="P82" i="148"/>
  <c r="Q82" i="148"/>
  <c r="R82" i="148"/>
  <c r="S82" i="148"/>
  <c r="T82" i="148"/>
  <c r="U82" i="148"/>
  <c r="V82" i="148"/>
  <c r="W82" i="148"/>
  <c r="X82" i="148"/>
  <c r="Y82" i="148"/>
  <c r="Z82" i="148"/>
  <c r="AA82" i="148"/>
  <c r="AB82" i="148"/>
  <c r="AC82" i="148"/>
  <c r="AD82" i="148"/>
  <c r="AE82" i="148"/>
  <c r="AF82" i="148"/>
  <c r="AG82" i="148"/>
  <c r="D63" i="148"/>
  <c r="E63" i="148"/>
  <c r="F63" i="148"/>
  <c r="G63" i="148"/>
  <c r="H63" i="148"/>
  <c r="I63" i="148"/>
  <c r="J63" i="148"/>
  <c r="K63" i="148"/>
  <c r="L63" i="148"/>
  <c r="M63" i="148"/>
  <c r="N63" i="148"/>
  <c r="O63" i="148"/>
  <c r="P63" i="148"/>
  <c r="Q63" i="148"/>
  <c r="R63" i="148"/>
  <c r="S63" i="148"/>
  <c r="T63" i="148"/>
  <c r="U63" i="148"/>
  <c r="V63" i="148"/>
  <c r="W63" i="148"/>
  <c r="X63" i="148"/>
  <c r="Y63" i="148"/>
  <c r="Z63" i="148"/>
  <c r="AA63" i="148"/>
  <c r="AB63" i="148"/>
  <c r="AC63" i="148"/>
  <c r="AD63" i="148"/>
  <c r="AE63" i="148"/>
  <c r="AF63" i="148"/>
  <c r="AG63" i="148"/>
  <c r="C63" i="148"/>
  <c r="C40" i="148"/>
  <c r="D40" i="148"/>
  <c r="E40" i="148"/>
  <c r="F40" i="148"/>
  <c r="G40" i="148"/>
  <c r="H40" i="148"/>
  <c r="I40" i="148"/>
  <c r="J40" i="148"/>
  <c r="K40" i="148"/>
  <c r="L40" i="148"/>
  <c r="M40" i="148"/>
  <c r="N40" i="148"/>
  <c r="O40" i="148"/>
  <c r="P40" i="148"/>
  <c r="Q40" i="148"/>
  <c r="R40" i="148"/>
  <c r="S40" i="148"/>
  <c r="T40" i="148"/>
  <c r="U40" i="148"/>
  <c r="V40" i="148"/>
  <c r="W40" i="148"/>
  <c r="X40" i="148"/>
  <c r="Y40" i="148"/>
  <c r="Z40" i="148"/>
  <c r="AA40" i="148"/>
  <c r="AB40" i="148"/>
  <c r="AC40" i="148"/>
  <c r="AD40" i="148"/>
  <c r="AE40" i="148"/>
  <c r="AF40" i="148"/>
  <c r="AG40" i="148"/>
  <c r="C41" i="148"/>
  <c r="D41" i="148"/>
  <c r="E41" i="148"/>
  <c r="F41" i="148"/>
  <c r="G41" i="148"/>
  <c r="H41" i="148"/>
  <c r="I41" i="148"/>
  <c r="J41" i="148"/>
  <c r="K41" i="148"/>
  <c r="L41" i="148"/>
  <c r="M41" i="148"/>
  <c r="N41" i="148"/>
  <c r="O41" i="148"/>
  <c r="P41" i="148"/>
  <c r="Q41" i="148"/>
  <c r="R41" i="148"/>
  <c r="S41" i="148"/>
  <c r="T41" i="148"/>
  <c r="U41" i="148"/>
  <c r="V41" i="148"/>
  <c r="W41" i="148"/>
  <c r="X41" i="148"/>
  <c r="Y41" i="148"/>
  <c r="Z41" i="148"/>
  <c r="AA41" i="148"/>
  <c r="AB41" i="148"/>
  <c r="AC41" i="148"/>
  <c r="AD41" i="148"/>
  <c r="AE41" i="148"/>
  <c r="AF41" i="148"/>
  <c r="AG41" i="148"/>
  <c r="C42" i="148"/>
  <c r="D42" i="148"/>
  <c r="E42" i="148"/>
  <c r="F42" i="148"/>
  <c r="G42" i="148"/>
  <c r="H42" i="148"/>
  <c r="I42" i="148"/>
  <c r="J42" i="148"/>
  <c r="K42" i="148"/>
  <c r="L42" i="148"/>
  <c r="M42" i="148"/>
  <c r="N42" i="148"/>
  <c r="O42" i="148"/>
  <c r="P42" i="148"/>
  <c r="Q42" i="148"/>
  <c r="R42" i="148"/>
  <c r="S42" i="148"/>
  <c r="T42" i="148"/>
  <c r="U42" i="148"/>
  <c r="V42" i="148"/>
  <c r="W42" i="148"/>
  <c r="X42" i="148"/>
  <c r="Y42" i="148"/>
  <c r="Z42" i="148"/>
  <c r="AA42" i="148"/>
  <c r="AB42" i="148"/>
  <c r="AC42" i="148"/>
  <c r="AD42" i="148"/>
  <c r="AE42" i="148"/>
  <c r="AF42" i="148"/>
  <c r="AG42" i="148"/>
  <c r="C43" i="148"/>
  <c r="D43" i="148"/>
  <c r="E43" i="148"/>
  <c r="F43" i="148"/>
  <c r="G43" i="148"/>
  <c r="H43" i="148"/>
  <c r="I43" i="148"/>
  <c r="J43" i="148"/>
  <c r="K43" i="148"/>
  <c r="L43" i="148"/>
  <c r="M43" i="148"/>
  <c r="N43" i="148"/>
  <c r="O43" i="148"/>
  <c r="P43" i="148"/>
  <c r="Q43" i="148"/>
  <c r="R43" i="148"/>
  <c r="S43" i="148"/>
  <c r="T43" i="148"/>
  <c r="U43" i="148"/>
  <c r="V43" i="148"/>
  <c r="W43" i="148"/>
  <c r="X43" i="148"/>
  <c r="Y43" i="148"/>
  <c r="Z43" i="148"/>
  <c r="AA43" i="148"/>
  <c r="AB43" i="148"/>
  <c r="AC43" i="148"/>
  <c r="AD43" i="148"/>
  <c r="AE43" i="148"/>
  <c r="AF43" i="148"/>
  <c r="AG43" i="148"/>
  <c r="C44" i="148"/>
  <c r="D44" i="148"/>
  <c r="E44" i="148"/>
  <c r="F44" i="148"/>
  <c r="G44" i="148"/>
  <c r="H44" i="148"/>
  <c r="I44" i="148"/>
  <c r="J44" i="148"/>
  <c r="K44" i="148"/>
  <c r="L44" i="148"/>
  <c r="M44" i="148"/>
  <c r="N44" i="148"/>
  <c r="O44" i="148"/>
  <c r="P44" i="148"/>
  <c r="Q44" i="148"/>
  <c r="R44" i="148"/>
  <c r="S44" i="148"/>
  <c r="T44" i="148"/>
  <c r="U44" i="148"/>
  <c r="V44" i="148"/>
  <c r="W44" i="148"/>
  <c r="X44" i="148"/>
  <c r="Y44" i="148"/>
  <c r="Z44" i="148"/>
  <c r="AA44" i="148"/>
  <c r="AB44" i="148"/>
  <c r="AC44" i="148"/>
  <c r="AD44" i="148"/>
  <c r="AE44" i="148"/>
  <c r="AF44" i="148"/>
  <c r="AG44" i="148"/>
  <c r="C45" i="148"/>
  <c r="D45" i="148"/>
  <c r="E45" i="148"/>
  <c r="F45" i="148"/>
  <c r="G45" i="148"/>
  <c r="H45" i="148"/>
  <c r="I45" i="148"/>
  <c r="J45" i="148"/>
  <c r="K45" i="148"/>
  <c r="L45" i="148"/>
  <c r="M45" i="148"/>
  <c r="N45" i="148"/>
  <c r="O45" i="148"/>
  <c r="P45" i="148"/>
  <c r="Q45" i="148"/>
  <c r="R45" i="148"/>
  <c r="S45" i="148"/>
  <c r="T45" i="148"/>
  <c r="U45" i="148"/>
  <c r="V45" i="148"/>
  <c r="W45" i="148"/>
  <c r="X45" i="148"/>
  <c r="Y45" i="148"/>
  <c r="Z45" i="148"/>
  <c r="AA45" i="148"/>
  <c r="AB45" i="148"/>
  <c r="AC45" i="148"/>
  <c r="AD45" i="148"/>
  <c r="AE45" i="148"/>
  <c r="AF45" i="148"/>
  <c r="AG45" i="148"/>
  <c r="C46" i="148"/>
  <c r="D46" i="148"/>
  <c r="E46" i="148"/>
  <c r="F46" i="148"/>
  <c r="G46" i="148"/>
  <c r="H46" i="148"/>
  <c r="I46" i="148"/>
  <c r="J46" i="148"/>
  <c r="K46" i="148"/>
  <c r="L46" i="148"/>
  <c r="M46" i="148"/>
  <c r="N46" i="148"/>
  <c r="O46" i="148"/>
  <c r="P46" i="148"/>
  <c r="Q46" i="148"/>
  <c r="R46" i="148"/>
  <c r="S46" i="148"/>
  <c r="T46" i="148"/>
  <c r="U46" i="148"/>
  <c r="V46" i="148"/>
  <c r="W46" i="148"/>
  <c r="X46" i="148"/>
  <c r="Y46" i="148"/>
  <c r="Z46" i="148"/>
  <c r="AA46" i="148"/>
  <c r="AB46" i="148"/>
  <c r="AC46" i="148"/>
  <c r="AD46" i="148"/>
  <c r="AE46" i="148"/>
  <c r="AF46" i="148"/>
  <c r="AG46" i="148"/>
  <c r="C47" i="148"/>
  <c r="D47" i="148"/>
  <c r="E47" i="148"/>
  <c r="F47" i="148"/>
  <c r="G47" i="148"/>
  <c r="H47" i="148"/>
  <c r="I47" i="148"/>
  <c r="J47" i="148"/>
  <c r="K47" i="148"/>
  <c r="L47" i="148"/>
  <c r="M47" i="148"/>
  <c r="N47" i="148"/>
  <c r="O47" i="148"/>
  <c r="P47" i="148"/>
  <c r="Q47" i="148"/>
  <c r="R47" i="148"/>
  <c r="S47" i="148"/>
  <c r="T47" i="148"/>
  <c r="U47" i="148"/>
  <c r="V47" i="148"/>
  <c r="W47" i="148"/>
  <c r="X47" i="148"/>
  <c r="Y47" i="148"/>
  <c r="Z47" i="148"/>
  <c r="AA47" i="148"/>
  <c r="AB47" i="148"/>
  <c r="AC47" i="148"/>
  <c r="AD47" i="148"/>
  <c r="AE47" i="148"/>
  <c r="AF47" i="148"/>
  <c r="AG47" i="148"/>
  <c r="C48" i="148"/>
  <c r="D48" i="148"/>
  <c r="E48" i="148"/>
  <c r="F48" i="148"/>
  <c r="G48" i="148"/>
  <c r="H48" i="148"/>
  <c r="I48" i="148"/>
  <c r="J48" i="148"/>
  <c r="K48" i="148"/>
  <c r="L48" i="148"/>
  <c r="M48" i="148"/>
  <c r="N48" i="148"/>
  <c r="O48" i="148"/>
  <c r="P48" i="148"/>
  <c r="Q48" i="148"/>
  <c r="R48" i="148"/>
  <c r="S48" i="148"/>
  <c r="T48" i="148"/>
  <c r="U48" i="148"/>
  <c r="V48" i="148"/>
  <c r="W48" i="148"/>
  <c r="X48" i="148"/>
  <c r="Y48" i="148"/>
  <c r="Z48" i="148"/>
  <c r="AA48" i="148"/>
  <c r="AB48" i="148"/>
  <c r="AC48" i="148"/>
  <c r="AD48" i="148"/>
  <c r="AE48" i="148"/>
  <c r="AF48" i="148"/>
  <c r="AG48" i="148"/>
  <c r="C49" i="148"/>
  <c r="D49" i="148"/>
  <c r="E49" i="148"/>
  <c r="F49" i="148"/>
  <c r="G49" i="148"/>
  <c r="H49" i="148"/>
  <c r="I49" i="148"/>
  <c r="J49" i="148"/>
  <c r="K49" i="148"/>
  <c r="L49" i="148"/>
  <c r="M49" i="148"/>
  <c r="N49" i="148"/>
  <c r="O49" i="148"/>
  <c r="P49" i="148"/>
  <c r="Q49" i="148"/>
  <c r="R49" i="148"/>
  <c r="S49" i="148"/>
  <c r="T49" i="148"/>
  <c r="U49" i="148"/>
  <c r="V49" i="148"/>
  <c r="W49" i="148"/>
  <c r="X49" i="148"/>
  <c r="Y49" i="148"/>
  <c r="Z49" i="148"/>
  <c r="AA49" i="148"/>
  <c r="AB49" i="148"/>
  <c r="AC49" i="148"/>
  <c r="AD49" i="148"/>
  <c r="AE49" i="148"/>
  <c r="AF49" i="148"/>
  <c r="AG49" i="148"/>
  <c r="C50" i="148"/>
  <c r="D50" i="148"/>
  <c r="E50" i="148"/>
  <c r="F50" i="148"/>
  <c r="G50" i="148"/>
  <c r="H50" i="148"/>
  <c r="I50" i="148"/>
  <c r="J50" i="148"/>
  <c r="K50" i="148"/>
  <c r="L50" i="148"/>
  <c r="M50" i="148"/>
  <c r="N50" i="148"/>
  <c r="O50" i="148"/>
  <c r="P50" i="148"/>
  <c r="Q50" i="148"/>
  <c r="R50" i="148"/>
  <c r="S50" i="148"/>
  <c r="T50" i="148"/>
  <c r="U50" i="148"/>
  <c r="V50" i="148"/>
  <c r="W50" i="148"/>
  <c r="X50" i="148"/>
  <c r="Y50" i="148"/>
  <c r="Z50" i="148"/>
  <c r="AA50" i="148"/>
  <c r="AB50" i="148"/>
  <c r="AC50" i="148"/>
  <c r="AD50" i="148"/>
  <c r="AE50" i="148"/>
  <c r="AF50" i="148"/>
  <c r="AG50" i="148"/>
  <c r="C51" i="148"/>
  <c r="D51" i="148"/>
  <c r="E51" i="148"/>
  <c r="F51" i="148"/>
  <c r="G51" i="148"/>
  <c r="H51" i="148"/>
  <c r="I51" i="148"/>
  <c r="J51" i="148"/>
  <c r="K51" i="148"/>
  <c r="L51" i="148"/>
  <c r="M51" i="148"/>
  <c r="N51" i="148"/>
  <c r="O51" i="148"/>
  <c r="P51" i="148"/>
  <c r="Q51" i="148"/>
  <c r="R51" i="148"/>
  <c r="S51" i="148"/>
  <c r="T51" i="148"/>
  <c r="U51" i="148"/>
  <c r="V51" i="148"/>
  <c r="W51" i="148"/>
  <c r="X51" i="148"/>
  <c r="Y51" i="148"/>
  <c r="Z51" i="148"/>
  <c r="AA51" i="148"/>
  <c r="AB51" i="148"/>
  <c r="AC51" i="148"/>
  <c r="AD51" i="148"/>
  <c r="AE51" i="148"/>
  <c r="AF51" i="148"/>
  <c r="AG51" i="148"/>
  <c r="C52" i="148"/>
  <c r="D52" i="148"/>
  <c r="E52" i="148"/>
  <c r="F52" i="148"/>
  <c r="G52" i="148"/>
  <c r="H52" i="148"/>
  <c r="I52" i="148"/>
  <c r="J52" i="148"/>
  <c r="K52" i="148"/>
  <c r="L52" i="148"/>
  <c r="M52" i="148"/>
  <c r="N52" i="148"/>
  <c r="O52" i="148"/>
  <c r="P52" i="148"/>
  <c r="Q52" i="148"/>
  <c r="R52" i="148"/>
  <c r="S52" i="148"/>
  <c r="T52" i="148"/>
  <c r="U52" i="148"/>
  <c r="V52" i="148"/>
  <c r="W52" i="148"/>
  <c r="X52" i="148"/>
  <c r="Y52" i="148"/>
  <c r="Z52" i="148"/>
  <c r="AA52" i="148"/>
  <c r="AB52" i="148"/>
  <c r="AC52" i="148"/>
  <c r="AD52" i="148"/>
  <c r="AE52" i="148"/>
  <c r="AF52" i="148"/>
  <c r="AG52" i="148"/>
  <c r="C53" i="148"/>
  <c r="D53" i="148"/>
  <c r="E53" i="148"/>
  <c r="F53" i="148"/>
  <c r="G53" i="148"/>
  <c r="H53" i="148"/>
  <c r="I53" i="148"/>
  <c r="J53" i="148"/>
  <c r="K53" i="148"/>
  <c r="L53" i="148"/>
  <c r="M53" i="148"/>
  <c r="N53" i="148"/>
  <c r="O53" i="148"/>
  <c r="P53" i="148"/>
  <c r="Q53" i="148"/>
  <c r="R53" i="148"/>
  <c r="S53" i="148"/>
  <c r="T53" i="148"/>
  <c r="U53" i="148"/>
  <c r="V53" i="148"/>
  <c r="W53" i="148"/>
  <c r="X53" i="148"/>
  <c r="Y53" i="148"/>
  <c r="Z53" i="148"/>
  <c r="AA53" i="148"/>
  <c r="AB53" i="148"/>
  <c r="AC53" i="148"/>
  <c r="AD53" i="148"/>
  <c r="AE53" i="148"/>
  <c r="AF53" i="148"/>
  <c r="AG53" i="148"/>
  <c r="C54" i="148"/>
  <c r="D54" i="148"/>
  <c r="E54" i="148"/>
  <c r="F54" i="148"/>
  <c r="G54" i="148"/>
  <c r="H54" i="148"/>
  <c r="I54" i="148"/>
  <c r="J54" i="148"/>
  <c r="K54" i="148"/>
  <c r="L54" i="148"/>
  <c r="M54" i="148"/>
  <c r="N54" i="148"/>
  <c r="O54" i="148"/>
  <c r="P54" i="148"/>
  <c r="Q54" i="148"/>
  <c r="R54" i="148"/>
  <c r="S54" i="148"/>
  <c r="T54" i="148"/>
  <c r="U54" i="148"/>
  <c r="V54" i="148"/>
  <c r="W54" i="148"/>
  <c r="X54" i="148"/>
  <c r="Y54" i="148"/>
  <c r="Z54" i="148"/>
  <c r="AA54" i="148"/>
  <c r="AB54" i="148"/>
  <c r="AC54" i="148"/>
  <c r="AD54" i="148"/>
  <c r="AE54" i="148"/>
  <c r="AF54" i="148"/>
  <c r="AG54" i="148"/>
  <c r="C55" i="148"/>
  <c r="D55" i="148"/>
  <c r="E55" i="148"/>
  <c r="F55" i="148"/>
  <c r="G55" i="148"/>
  <c r="H55" i="148"/>
  <c r="I55" i="148"/>
  <c r="J55" i="148"/>
  <c r="K55" i="148"/>
  <c r="L55" i="148"/>
  <c r="M55" i="148"/>
  <c r="N55" i="148"/>
  <c r="O55" i="148"/>
  <c r="P55" i="148"/>
  <c r="Q55" i="148"/>
  <c r="R55" i="148"/>
  <c r="S55" i="148"/>
  <c r="T55" i="148"/>
  <c r="U55" i="148"/>
  <c r="V55" i="148"/>
  <c r="W55" i="148"/>
  <c r="X55" i="148"/>
  <c r="Y55" i="148"/>
  <c r="Z55" i="148"/>
  <c r="AA55" i="148"/>
  <c r="AB55" i="148"/>
  <c r="AC55" i="148"/>
  <c r="AD55" i="148"/>
  <c r="AE55" i="148"/>
  <c r="AF55" i="148"/>
  <c r="AG55" i="148"/>
  <c r="C56" i="148"/>
  <c r="D56" i="148"/>
  <c r="E56" i="148"/>
  <c r="F56" i="148"/>
  <c r="G56" i="148"/>
  <c r="H56" i="148"/>
  <c r="I56" i="148"/>
  <c r="J56" i="148"/>
  <c r="K56" i="148"/>
  <c r="L56" i="148"/>
  <c r="M56" i="148"/>
  <c r="N56" i="148"/>
  <c r="O56" i="148"/>
  <c r="P56" i="148"/>
  <c r="Q56" i="148"/>
  <c r="R56" i="148"/>
  <c r="S56" i="148"/>
  <c r="T56" i="148"/>
  <c r="U56" i="148"/>
  <c r="V56" i="148"/>
  <c r="W56" i="148"/>
  <c r="X56" i="148"/>
  <c r="Y56" i="148"/>
  <c r="Z56" i="148"/>
  <c r="AA56" i="148"/>
  <c r="AB56" i="148"/>
  <c r="AC56" i="148"/>
  <c r="AD56" i="148"/>
  <c r="AE56" i="148"/>
  <c r="AF56" i="148"/>
  <c r="AG56" i="148"/>
  <c r="C57" i="148"/>
  <c r="D57" i="148"/>
  <c r="E57" i="148"/>
  <c r="F57" i="148"/>
  <c r="G57" i="148"/>
  <c r="H57" i="148"/>
  <c r="I57" i="148"/>
  <c r="J57" i="148"/>
  <c r="K57" i="148"/>
  <c r="L57" i="148"/>
  <c r="M57" i="148"/>
  <c r="N57" i="148"/>
  <c r="O57" i="148"/>
  <c r="P57" i="148"/>
  <c r="Q57" i="148"/>
  <c r="R57" i="148"/>
  <c r="S57" i="148"/>
  <c r="T57" i="148"/>
  <c r="U57" i="148"/>
  <c r="V57" i="148"/>
  <c r="W57" i="148"/>
  <c r="X57" i="148"/>
  <c r="Y57" i="148"/>
  <c r="Z57" i="148"/>
  <c r="AA57" i="148"/>
  <c r="AB57" i="148"/>
  <c r="AC57" i="148"/>
  <c r="AD57" i="148"/>
  <c r="AE57" i="148"/>
  <c r="AF57" i="148"/>
  <c r="AG57" i="148"/>
  <c r="C58" i="148"/>
  <c r="D58" i="148"/>
  <c r="E58" i="148"/>
  <c r="F58" i="148"/>
  <c r="G58" i="148"/>
  <c r="H58" i="148"/>
  <c r="I58" i="148"/>
  <c r="J58" i="148"/>
  <c r="K58" i="148"/>
  <c r="L58" i="148"/>
  <c r="M58" i="148"/>
  <c r="N58" i="148"/>
  <c r="O58" i="148"/>
  <c r="P58" i="148"/>
  <c r="Q58" i="148"/>
  <c r="R58" i="148"/>
  <c r="S58" i="148"/>
  <c r="T58" i="148"/>
  <c r="U58" i="148"/>
  <c r="V58" i="148"/>
  <c r="W58" i="148"/>
  <c r="X58" i="148"/>
  <c r="Y58" i="148"/>
  <c r="Z58" i="148"/>
  <c r="AA58" i="148"/>
  <c r="AB58" i="148"/>
  <c r="AC58" i="148"/>
  <c r="AD58" i="148"/>
  <c r="AE58" i="148"/>
  <c r="AF58" i="148"/>
  <c r="AG58" i="148"/>
  <c r="C59" i="148"/>
  <c r="D59" i="148"/>
  <c r="E59" i="148"/>
  <c r="F59" i="148"/>
  <c r="G59" i="148"/>
  <c r="H59" i="148"/>
  <c r="I59" i="148"/>
  <c r="J59" i="148"/>
  <c r="K59" i="148"/>
  <c r="L59" i="148"/>
  <c r="M59" i="148"/>
  <c r="N59" i="148"/>
  <c r="O59" i="148"/>
  <c r="P59" i="148"/>
  <c r="Q59" i="148"/>
  <c r="R59" i="148"/>
  <c r="S59" i="148"/>
  <c r="T59" i="148"/>
  <c r="U59" i="148"/>
  <c r="V59" i="148"/>
  <c r="W59" i="148"/>
  <c r="X59" i="148"/>
  <c r="Y59" i="148"/>
  <c r="Z59" i="148"/>
  <c r="AA59" i="148"/>
  <c r="AB59" i="148"/>
  <c r="AC59" i="148"/>
  <c r="AD59" i="148"/>
  <c r="AE59" i="148"/>
  <c r="AF59" i="148"/>
  <c r="AG59" i="148"/>
  <c r="D39" i="148"/>
  <c r="E39" i="148"/>
  <c r="F39" i="148"/>
  <c r="G39" i="148"/>
  <c r="H39" i="148"/>
  <c r="I39" i="148"/>
  <c r="J39" i="148"/>
  <c r="K39" i="148"/>
  <c r="L39" i="148"/>
  <c r="M39" i="148"/>
  <c r="N39" i="148"/>
  <c r="O39" i="148"/>
  <c r="P39" i="148"/>
  <c r="Q39" i="148"/>
  <c r="R39" i="148"/>
  <c r="S39" i="148"/>
  <c r="T39" i="148"/>
  <c r="U39" i="148"/>
  <c r="V39" i="148"/>
  <c r="W39" i="148"/>
  <c r="X39" i="148"/>
  <c r="Y39" i="148"/>
  <c r="Z39" i="148"/>
  <c r="AA39" i="148"/>
  <c r="AB39" i="148"/>
  <c r="AC39" i="148"/>
  <c r="AD39" i="148"/>
  <c r="AE39" i="148"/>
  <c r="AF39" i="148"/>
  <c r="AG39" i="148"/>
  <c r="C39" i="148"/>
  <c r="C17" i="148"/>
  <c r="D17" i="148"/>
  <c r="E17" i="148"/>
  <c r="F17" i="148"/>
  <c r="G17" i="148"/>
  <c r="H17" i="148"/>
  <c r="I17" i="148"/>
  <c r="J17" i="148"/>
  <c r="K17" i="148"/>
  <c r="L17" i="148"/>
  <c r="M17" i="148"/>
  <c r="N17" i="148"/>
  <c r="O17" i="148"/>
  <c r="P17" i="148"/>
  <c r="Q17" i="148"/>
  <c r="R17" i="148"/>
  <c r="S17" i="148"/>
  <c r="T17" i="148"/>
  <c r="U17" i="148"/>
  <c r="V17" i="148"/>
  <c r="W17" i="148"/>
  <c r="X17" i="148"/>
  <c r="Y17" i="148"/>
  <c r="Z17" i="148"/>
  <c r="AA17" i="148"/>
  <c r="AB17" i="148"/>
  <c r="AC17" i="148"/>
  <c r="AD17" i="148"/>
  <c r="AE17" i="148"/>
  <c r="AF17" i="148"/>
  <c r="AG17" i="148"/>
  <c r="C18" i="148"/>
  <c r="D18" i="148"/>
  <c r="E18" i="148"/>
  <c r="F18" i="148"/>
  <c r="G18" i="148"/>
  <c r="H18" i="148"/>
  <c r="I18" i="148"/>
  <c r="J18" i="148"/>
  <c r="K18" i="148"/>
  <c r="L18" i="148"/>
  <c r="M18" i="148"/>
  <c r="N18" i="148"/>
  <c r="O18" i="148"/>
  <c r="P18" i="148"/>
  <c r="Q18" i="148"/>
  <c r="R18" i="148"/>
  <c r="S18" i="148"/>
  <c r="T18" i="148"/>
  <c r="U18" i="148"/>
  <c r="V18" i="148"/>
  <c r="W18" i="148"/>
  <c r="X18" i="148"/>
  <c r="Y18" i="148"/>
  <c r="Z18" i="148"/>
  <c r="AA18" i="148"/>
  <c r="AB18" i="148"/>
  <c r="AC18" i="148"/>
  <c r="AD18" i="148"/>
  <c r="AE18" i="148"/>
  <c r="AF18" i="148"/>
  <c r="AG18" i="148"/>
  <c r="C19" i="148"/>
  <c r="D19" i="148"/>
  <c r="E19" i="148"/>
  <c r="F19" i="148"/>
  <c r="G19" i="148"/>
  <c r="H19" i="148"/>
  <c r="I19" i="148"/>
  <c r="J19" i="148"/>
  <c r="K19" i="148"/>
  <c r="L19" i="148"/>
  <c r="M19" i="148"/>
  <c r="N19" i="148"/>
  <c r="O19" i="148"/>
  <c r="P19" i="148"/>
  <c r="Q19" i="148"/>
  <c r="R19" i="148"/>
  <c r="S19" i="148"/>
  <c r="T19" i="148"/>
  <c r="U19" i="148"/>
  <c r="V19" i="148"/>
  <c r="W19" i="148"/>
  <c r="X19" i="148"/>
  <c r="Y19" i="148"/>
  <c r="Z19" i="148"/>
  <c r="AA19" i="148"/>
  <c r="AB19" i="148"/>
  <c r="AC19" i="148"/>
  <c r="AD19" i="148"/>
  <c r="AE19" i="148"/>
  <c r="AF19" i="148"/>
  <c r="AG19" i="148"/>
  <c r="C20" i="148"/>
  <c r="D20" i="148"/>
  <c r="E20" i="148"/>
  <c r="F20" i="148"/>
  <c r="G20" i="148"/>
  <c r="H20" i="148"/>
  <c r="I20" i="148"/>
  <c r="J20" i="148"/>
  <c r="K20" i="148"/>
  <c r="L20" i="148"/>
  <c r="M20" i="148"/>
  <c r="N20" i="148"/>
  <c r="O20" i="148"/>
  <c r="P20" i="148"/>
  <c r="Q20" i="148"/>
  <c r="R20" i="148"/>
  <c r="S20" i="148"/>
  <c r="T20" i="148"/>
  <c r="U20" i="148"/>
  <c r="V20" i="148"/>
  <c r="W20" i="148"/>
  <c r="X20" i="148"/>
  <c r="Y20" i="148"/>
  <c r="Z20" i="148"/>
  <c r="AA20" i="148"/>
  <c r="AB20" i="148"/>
  <c r="AC20" i="148"/>
  <c r="AD20" i="148"/>
  <c r="AE20" i="148"/>
  <c r="AF20" i="148"/>
  <c r="AG20" i="148"/>
  <c r="C21" i="148"/>
  <c r="D21" i="148"/>
  <c r="E21" i="148"/>
  <c r="F21" i="148"/>
  <c r="G21" i="148"/>
  <c r="H21" i="148"/>
  <c r="I21" i="148"/>
  <c r="J21" i="148"/>
  <c r="K21" i="148"/>
  <c r="L21" i="148"/>
  <c r="M21" i="148"/>
  <c r="N21" i="148"/>
  <c r="O21" i="148"/>
  <c r="P21" i="148"/>
  <c r="Q21" i="148"/>
  <c r="R21" i="148"/>
  <c r="S21" i="148"/>
  <c r="T21" i="148"/>
  <c r="U21" i="148"/>
  <c r="V21" i="148"/>
  <c r="W21" i="148"/>
  <c r="X21" i="148"/>
  <c r="Y21" i="148"/>
  <c r="Z21" i="148"/>
  <c r="AA21" i="148"/>
  <c r="AB21" i="148"/>
  <c r="AC21" i="148"/>
  <c r="AD21" i="148"/>
  <c r="AE21" i="148"/>
  <c r="AF21" i="148"/>
  <c r="AG21" i="148"/>
  <c r="C22" i="148"/>
  <c r="D22" i="148"/>
  <c r="E22" i="148"/>
  <c r="F22" i="148"/>
  <c r="G22" i="148"/>
  <c r="H22" i="148"/>
  <c r="I22" i="148"/>
  <c r="J22" i="148"/>
  <c r="K22" i="148"/>
  <c r="L22" i="148"/>
  <c r="M22" i="148"/>
  <c r="N22" i="148"/>
  <c r="O22" i="148"/>
  <c r="P22" i="148"/>
  <c r="Q22" i="148"/>
  <c r="R22" i="148"/>
  <c r="S22" i="148"/>
  <c r="T22" i="148"/>
  <c r="U22" i="148"/>
  <c r="V22" i="148"/>
  <c r="W22" i="148"/>
  <c r="X22" i="148"/>
  <c r="Y22" i="148"/>
  <c r="Z22" i="148"/>
  <c r="AA22" i="148"/>
  <c r="AB22" i="148"/>
  <c r="AC22" i="148"/>
  <c r="AD22" i="148"/>
  <c r="AE22" i="148"/>
  <c r="AF22" i="148"/>
  <c r="AG22" i="148"/>
  <c r="C23" i="148"/>
  <c r="D23" i="148"/>
  <c r="E23" i="148"/>
  <c r="F23" i="148"/>
  <c r="G23" i="148"/>
  <c r="H23" i="148"/>
  <c r="I23" i="148"/>
  <c r="J23" i="148"/>
  <c r="K23" i="148"/>
  <c r="L23" i="148"/>
  <c r="M23" i="148"/>
  <c r="N23" i="148"/>
  <c r="O23" i="148"/>
  <c r="P23" i="148"/>
  <c r="Q23" i="148"/>
  <c r="R23" i="148"/>
  <c r="S23" i="148"/>
  <c r="T23" i="148"/>
  <c r="U23" i="148"/>
  <c r="V23" i="148"/>
  <c r="W23" i="148"/>
  <c r="X23" i="148"/>
  <c r="Y23" i="148"/>
  <c r="Z23" i="148"/>
  <c r="AA23" i="148"/>
  <c r="AB23" i="148"/>
  <c r="AC23" i="148"/>
  <c r="AD23" i="148"/>
  <c r="AE23" i="148"/>
  <c r="AF23" i="148"/>
  <c r="AG23" i="148"/>
  <c r="C24" i="148"/>
  <c r="D24" i="148"/>
  <c r="E24" i="148"/>
  <c r="F24" i="148"/>
  <c r="G24" i="148"/>
  <c r="H24" i="148"/>
  <c r="I24" i="148"/>
  <c r="J24" i="148"/>
  <c r="K24" i="148"/>
  <c r="L24" i="148"/>
  <c r="M24" i="148"/>
  <c r="N24" i="148"/>
  <c r="O24" i="148"/>
  <c r="P24" i="148"/>
  <c r="Q24" i="148"/>
  <c r="R24" i="148"/>
  <c r="S24" i="148"/>
  <c r="T24" i="148"/>
  <c r="U24" i="148"/>
  <c r="V24" i="148"/>
  <c r="W24" i="148"/>
  <c r="X24" i="148"/>
  <c r="Y24" i="148"/>
  <c r="Z24" i="148"/>
  <c r="AA24" i="148"/>
  <c r="AB24" i="148"/>
  <c r="AC24" i="148"/>
  <c r="AD24" i="148"/>
  <c r="AE24" i="148"/>
  <c r="AF24" i="148"/>
  <c r="AG24" i="148"/>
  <c r="C25" i="148"/>
  <c r="D25" i="148"/>
  <c r="E25" i="148"/>
  <c r="F25" i="148"/>
  <c r="G25" i="148"/>
  <c r="H25" i="148"/>
  <c r="I25" i="148"/>
  <c r="J25" i="148"/>
  <c r="K25" i="148"/>
  <c r="L25" i="148"/>
  <c r="M25" i="148"/>
  <c r="N25" i="148"/>
  <c r="O25" i="148"/>
  <c r="P25" i="148"/>
  <c r="Q25" i="148"/>
  <c r="R25" i="148"/>
  <c r="S25" i="148"/>
  <c r="T25" i="148"/>
  <c r="U25" i="148"/>
  <c r="V25" i="148"/>
  <c r="W25" i="148"/>
  <c r="X25" i="148"/>
  <c r="Y25" i="148"/>
  <c r="Z25" i="148"/>
  <c r="AA25" i="148"/>
  <c r="AB25" i="148"/>
  <c r="AC25" i="148"/>
  <c r="AD25" i="148"/>
  <c r="AE25" i="148"/>
  <c r="AF25" i="148"/>
  <c r="AG25" i="148"/>
  <c r="C26" i="148"/>
  <c r="D26" i="148"/>
  <c r="E26" i="148"/>
  <c r="F26" i="148"/>
  <c r="G26" i="148"/>
  <c r="H26" i="148"/>
  <c r="I26" i="148"/>
  <c r="J26" i="148"/>
  <c r="K26" i="148"/>
  <c r="L26" i="148"/>
  <c r="M26" i="148"/>
  <c r="N26" i="148"/>
  <c r="O26" i="148"/>
  <c r="P26" i="148"/>
  <c r="Q26" i="148"/>
  <c r="R26" i="148"/>
  <c r="S26" i="148"/>
  <c r="T26" i="148"/>
  <c r="U26" i="148"/>
  <c r="V26" i="148"/>
  <c r="W26" i="148"/>
  <c r="X26" i="148"/>
  <c r="Y26" i="148"/>
  <c r="Z26" i="148"/>
  <c r="AA26" i="148"/>
  <c r="AB26" i="148"/>
  <c r="AC26" i="148"/>
  <c r="AD26" i="148"/>
  <c r="AE26" i="148"/>
  <c r="AF26" i="148"/>
  <c r="AG26" i="148"/>
  <c r="C27" i="148"/>
  <c r="D27" i="148"/>
  <c r="E27" i="148"/>
  <c r="F27" i="148"/>
  <c r="G27" i="148"/>
  <c r="H27" i="148"/>
  <c r="I27" i="148"/>
  <c r="J27" i="148"/>
  <c r="K27" i="148"/>
  <c r="L27" i="148"/>
  <c r="M27" i="148"/>
  <c r="N27" i="148"/>
  <c r="O27" i="148"/>
  <c r="P27" i="148"/>
  <c r="Q27" i="148"/>
  <c r="R27" i="148"/>
  <c r="S27" i="148"/>
  <c r="T27" i="148"/>
  <c r="U27" i="148"/>
  <c r="V27" i="148"/>
  <c r="W27" i="148"/>
  <c r="X27" i="148"/>
  <c r="Y27" i="148"/>
  <c r="Z27" i="148"/>
  <c r="AA27" i="148"/>
  <c r="AB27" i="148"/>
  <c r="AC27" i="148"/>
  <c r="AD27" i="148"/>
  <c r="AE27" i="148"/>
  <c r="AF27" i="148"/>
  <c r="AG27" i="148"/>
  <c r="C28" i="148"/>
  <c r="D28" i="148"/>
  <c r="E28" i="148"/>
  <c r="F28" i="148"/>
  <c r="G28" i="148"/>
  <c r="H28" i="148"/>
  <c r="I28" i="148"/>
  <c r="J28" i="148"/>
  <c r="K28" i="148"/>
  <c r="L28" i="148"/>
  <c r="M28" i="148"/>
  <c r="N28" i="148"/>
  <c r="O28" i="148"/>
  <c r="P28" i="148"/>
  <c r="Q28" i="148"/>
  <c r="R28" i="148"/>
  <c r="S28" i="148"/>
  <c r="T28" i="148"/>
  <c r="U28" i="148"/>
  <c r="V28" i="148"/>
  <c r="W28" i="148"/>
  <c r="X28" i="148"/>
  <c r="Y28" i="148"/>
  <c r="Z28" i="148"/>
  <c r="AA28" i="148"/>
  <c r="AB28" i="148"/>
  <c r="AC28" i="148"/>
  <c r="AD28" i="148"/>
  <c r="AE28" i="148"/>
  <c r="AF28" i="148"/>
  <c r="AG28" i="148"/>
  <c r="C29" i="148"/>
  <c r="D29" i="148"/>
  <c r="E29" i="148"/>
  <c r="F29" i="148"/>
  <c r="G29" i="148"/>
  <c r="H29" i="148"/>
  <c r="I29" i="148"/>
  <c r="J29" i="148"/>
  <c r="K29" i="148"/>
  <c r="L29" i="148"/>
  <c r="M29" i="148"/>
  <c r="N29" i="148"/>
  <c r="O29" i="148"/>
  <c r="P29" i="148"/>
  <c r="Q29" i="148"/>
  <c r="R29" i="148"/>
  <c r="S29" i="148"/>
  <c r="T29" i="148"/>
  <c r="U29" i="148"/>
  <c r="V29" i="148"/>
  <c r="W29" i="148"/>
  <c r="X29" i="148"/>
  <c r="Y29" i="148"/>
  <c r="Z29" i="148"/>
  <c r="AA29" i="148"/>
  <c r="AB29" i="148"/>
  <c r="AC29" i="148"/>
  <c r="AD29" i="148"/>
  <c r="AE29" i="148"/>
  <c r="AF29" i="148"/>
  <c r="AG29" i="148"/>
  <c r="C30" i="148"/>
  <c r="D30" i="148"/>
  <c r="E30" i="148"/>
  <c r="F30" i="148"/>
  <c r="G30" i="148"/>
  <c r="H30" i="148"/>
  <c r="I30" i="148"/>
  <c r="J30" i="148"/>
  <c r="K30" i="148"/>
  <c r="L30" i="148"/>
  <c r="M30" i="148"/>
  <c r="N30" i="148"/>
  <c r="O30" i="148"/>
  <c r="P30" i="148"/>
  <c r="Q30" i="148"/>
  <c r="R30" i="148"/>
  <c r="S30" i="148"/>
  <c r="T30" i="148"/>
  <c r="U30" i="148"/>
  <c r="V30" i="148"/>
  <c r="W30" i="148"/>
  <c r="X30" i="148"/>
  <c r="Y30" i="148"/>
  <c r="Z30" i="148"/>
  <c r="AA30" i="148"/>
  <c r="AB30" i="148"/>
  <c r="AC30" i="148"/>
  <c r="AD30" i="148"/>
  <c r="AE30" i="148"/>
  <c r="AF30" i="148"/>
  <c r="AG30" i="148"/>
  <c r="C31" i="148"/>
  <c r="D31" i="148"/>
  <c r="E31" i="148"/>
  <c r="F31" i="148"/>
  <c r="G31" i="148"/>
  <c r="H31" i="148"/>
  <c r="I31" i="148"/>
  <c r="J31" i="148"/>
  <c r="K31" i="148"/>
  <c r="L31" i="148"/>
  <c r="M31" i="148"/>
  <c r="N31" i="148"/>
  <c r="O31" i="148"/>
  <c r="P31" i="148"/>
  <c r="Q31" i="148"/>
  <c r="R31" i="148"/>
  <c r="S31" i="148"/>
  <c r="T31" i="148"/>
  <c r="U31" i="148"/>
  <c r="V31" i="148"/>
  <c r="W31" i="148"/>
  <c r="X31" i="148"/>
  <c r="Y31" i="148"/>
  <c r="Z31" i="148"/>
  <c r="AA31" i="148"/>
  <c r="AB31" i="148"/>
  <c r="AC31" i="148"/>
  <c r="AD31" i="148"/>
  <c r="AE31" i="148"/>
  <c r="AF31" i="148"/>
  <c r="AG31" i="148"/>
  <c r="C32" i="148"/>
  <c r="D32" i="148"/>
  <c r="E32" i="148"/>
  <c r="F32" i="148"/>
  <c r="G32" i="148"/>
  <c r="H32" i="148"/>
  <c r="I32" i="148"/>
  <c r="J32" i="148"/>
  <c r="K32" i="148"/>
  <c r="L32" i="148"/>
  <c r="M32" i="148"/>
  <c r="N32" i="148"/>
  <c r="O32" i="148"/>
  <c r="P32" i="148"/>
  <c r="Q32" i="148"/>
  <c r="R32" i="148"/>
  <c r="S32" i="148"/>
  <c r="T32" i="148"/>
  <c r="U32" i="148"/>
  <c r="V32" i="148"/>
  <c r="W32" i="148"/>
  <c r="X32" i="148"/>
  <c r="Y32" i="148"/>
  <c r="Z32" i="148"/>
  <c r="AA32" i="148"/>
  <c r="AB32" i="148"/>
  <c r="AC32" i="148"/>
  <c r="AD32" i="148"/>
  <c r="AE32" i="148"/>
  <c r="AF32" i="148"/>
  <c r="AG32" i="148"/>
  <c r="C33" i="148"/>
  <c r="D33" i="148"/>
  <c r="E33" i="148"/>
  <c r="F33" i="148"/>
  <c r="G33" i="148"/>
  <c r="H33" i="148"/>
  <c r="I33" i="148"/>
  <c r="J33" i="148"/>
  <c r="K33" i="148"/>
  <c r="L33" i="148"/>
  <c r="M33" i="148"/>
  <c r="N33" i="148"/>
  <c r="O33" i="148"/>
  <c r="P33" i="148"/>
  <c r="Q33" i="148"/>
  <c r="R33" i="148"/>
  <c r="S33" i="148"/>
  <c r="T33" i="148"/>
  <c r="U33" i="148"/>
  <c r="V33" i="148"/>
  <c r="W33" i="148"/>
  <c r="X33" i="148"/>
  <c r="Y33" i="148"/>
  <c r="Z33" i="148"/>
  <c r="AA33" i="148"/>
  <c r="AB33" i="148"/>
  <c r="AC33" i="148"/>
  <c r="AD33" i="148"/>
  <c r="AE33" i="148"/>
  <c r="AF33" i="148"/>
  <c r="AG33" i="148"/>
  <c r="C34" i="148"/>
  <c r="D34" i="148"/>
  <c r="E34" i="148"/>
  <c r="F34" i="148"/>
  <c r="G34" i="148"/>
  <c r="H34" i="148"/>
  <c r="I34" i="148"/>
  <c r="J34" i="148"/>
  <c r="K34" i="148"/>
  <c r="L34" i="148"/>
  <c r="M34" i="148"/>
  <c r="N34" i="148"/>
  <c r="O34" i="148"/>
  <c r="P34" i="148"/>
  <c r="Q34" i="148"/>
  <c r="R34" i="148"/>
  <c r="S34" i="148"/>
  <c r="T34" i="148"/>
  <c r="U34" i="148"/>
  <c r="V34" i="148"/>
  <c r="W34" i="148"/>
  <c r="X34" i="148"/>
  <c r="Y34" i="148"/>
  <c r="Z34" i="148"/>
  <c r="AA34" i="148"/>
  <c r="AB34" i="148"/>
  <c r="AC34" i="148"/>
  <c r="AD34" i="148"/>
  <c r="AE34" i="148"/>
  <c r="AF34" i="148"/>
  <c r="AG34" i="148"/>
  <c r="C35" i="148"/>
  <c r="D35" i="148"/>
  <c r="E35" i="148"/>
  <c r="F35" i="148"/>
  <c r="G35" i="148"/>
  <c r="H35" i="148"/>
  <c r="I35" i="148"/>
  <c r="J35" i="148"/>
  <c r="K35" i="148"/>
  <c r="L35" i="148"/>
  <c r="M35" i="148"/>
  <c r="N35" i="148"/>
  <c r="O35" i="148"/>
  <c r="P35" i="148"/>
  <c r="Q35" i="148"/>
  <c r="R35" i="148"/>
  <c r="S35" i="148"/>
  <c r="T35" i="148"/>
  <c r="U35" i="148"/>
  <c r="V35" i="148"/>
  <c r="W35" i="148"/>
  <c r="X35" i="148"/>
  <c r="Y35" i="148"/>
  <c r="Z35" i="148"/>
  <c r="AA35" i="148"/>
  <c r="AB35" i="148"/>
  <c r="AC35" i="148"/>
  <c r="AD35" i="148"/>
  <c r="AE35" i="148"/>
  <c r="AF35" i="148"/>
  <c r="AG35" i="148"/>
  <c r="D16" i="148"/>
  <c r="E16" i="148"/>
  <c r="F16" i="148"/>
  <c r="G16" i="148"/>
  <c r="H16" i="148"/>
  <c r="I16" i="148"/>
  <c r="J16" i="148"/>
  <c r="K16" i="148"/>
  <c r="L16" i="148"/>
  <c r="M16" i="148"/>
  <c r="N16" i="148"/>
  <c r="O16" i="148"/>
  <c r="P16" i="148"/>
  <c r="Q16" i="148"/>
  <c r="R16" i="148"/>
  <c r="S16" i="148"/>
  <c r="T16" i="148"/>
  <c r="U16" i="148"/>
  <c r="V16" i="148"/>
  <c r="W16" i="148"/>
  <c r="X16" i="148"/>
  <c r="Y16" i="148"/>
  <c r="Z16" i="148"/>
  <c r="AA16" i="148"/>
  <c r="AB16" i="148"/>
  <c r="AC16" i="148"/>
  <c r="AD16" i="148"/>
  <c r="AE16" i="148"/>
  <c r="AF16" i="148"/>
  <c r="AG16" i="148"/>
  <c r="C16" i="148"/>
  <c r="BF89" i="147"/>
  <c r="BG89" i="147"/>
  <c r="BH89" i="147"/>
  <c r="BI89" i="147"/>
  <c r="BJ89" i="147"/>
  <c r="BK89" i="147"/>
  <c r="BL89" i="147"/>
  <c r="BM89" i="147"/>
  <c r="BN89" i="147"/>
  <c r="BF90" i="147"/>
  <c r="BG90" i="147"/>
  <c r="BH90" i="147"/>
  <c r="BI90" i="147"/>
  <c r="BJ90" i="147"/>
  <c r="BK90" i="147"/>
  <c r="BL90" i="147"/>
  <c r="BM90" i="147"/>
  <c r="BN90" i="147"/>
  <c r="BF91" i="147"/>
  <c r="BG91" i="147"/>
  <c r="BH91" i="147"/>
  <c r="BI91" i="147"/>
  <c r="BJ91" i="147"/>
  <c r="BK91" i="147"/>
  <c r="BL91" i="147"/>
  <c r="BM91" i="147"/>
  <c r="BN91" i="147"/>
  <c r="BF92" i="147"/>
  <c r="BG92" i="147"/>
  <c r="BH92" i="147"/>
  <c r="BI92" i="147"/>
  <c r="BJ92" i="147"/>
  <c r="BK92" i="147"/>
  <c r="BL92" i="147"/>
  <c r="BM92" i="147"/>
  <c r="BN92" i="147"/>
  <c r="BF93" i="147"/>
  <c r="BG93" i="147"/>
  <c r="BH93" i="147"/>
  <c r="BI93" i="147"/>
  <c r="BJ93" i="147"/>
  <c r="BK93" i="147"/>
  <c r="BL93" i="147"/>
  <c r="BM93" i="147"/>
  <c r="BN93" i="147"/>
  <c r="BF94" i="147"/>
  <c r="BG94" i="147"/>
  <c r="BH94" i="147"/>
  <c r="BI94" i="147"/>
  <c r="BJ94" i="147"/>
  <c r="BK94" i="147"/>
  <c r="BL94" i="147"/>
  <c r="BM94" i="147"/>
  <c r="BN94" i="147"/>
  <c r="BF95" i="147"/>
  <c r="BG95" i="147"/>
  <c r="BH95" i="147"/>
  <c r="BI95" i="147"/>
  <c r="BJ95" i="147"/>
  <c r="BK95" i="147"/>
  <c r="BL95" i="147"/>
  <c r="BM95" i="147"/>
  <c r="BN95" i="147"/>
  <c r="BF96" i="147"/>
  <c r="BG96" i="147"/>
  <c r="BH96" i="147"/>
  <c r="BI96" i="147"/>
  <c r="BJ96" i="147"/>
  <c r="BK96" i="147"/>
  <c r="BL96" i="147"/>
  <c r="BM96" i="147"/>
  <c r="BN96" i="147"/>
  <c r="BF88" i="131"/>
  <c r="BG88" i="131"/>
  <c r="BH88" i="131"/>
  <c r="BI88" i="131"/>
  <c r="BJ88" i="131"/>
  <c r="BK88" i="131"/>
  <c r="BL88" i="131"/>
  <c r="BM88" i="131"/>
  <c r="BN88" i="131"/>
  <c r="BF89" i="131"/>
  <c r="BG89" i="131"/>
  <c r="BH89" i="131"/>
  <c r="BI89" i="131"/>
  <c r="BJ89" i="131"/>
  <c r="BK89" i="131"/>
  <c r="BL89" i="131"/>
  <c r="BM89" i="131"/>
  <c r="BN89" i="131"/>
  <c r="BF90" i="131"/>
  <c r="BG90" i="131"/>
  <c r="BH90" i="131"/>
  <c r="BI90" i="131"/>
  <c r="BJ90" i="131"/>
  <c r="BK90" i="131"/>
  <c r="BL90" i="131"/>
  <c r="BM90" i="131"/>
  <c r="BN90" i="131"/>
  <c r="BF91" i="131"/>
  <c r="BG91" i="131"/>
  <c r="BH91" i="131"/>
  <c r="BI91" i="131"/>
  <c r="BJ91" i="131"/>
  <c r="BK91" i="131"/>
  <c r="BL91" i="131"/>
  <c r="BM91" i="131"/>
  <c r="BN91" i="131"/>
  <c r="BF92" i="131"/>
  <c r="BG92" i="131"/>
  <c r="BH92" i="131"/>
  <c r="BI92" i="131"/>
  <c r="BJ92" i="131"/>
  <c r="BK92" i="131"/>
  <c r="BL92" i="131"/>
  <c r="BM92" i="131"/>
  <c r="BN92" i="131"/>
  <c r="BF93" i="131"/>
  <c r="BG93" i="131"/>
  <c r="BH93" i="131"/>
  <c r="BI93" i="131"/>
  <c r="BJ93" i="131"/>
  <c r="BK93" i="131"/>
  <c r="BL93" i="131"/>
  <c r="BM93" i="131"/>
  <c r="BN93" i="131"/>
  <c r="BF94" i="131"/>
  <c r="BG94" i="131"/>
  <c r="BH94" i="131"/>
  <c r="BI94" i="131"/>
  <c r="BJ94" i="131"/>
  <c r="BK94" i="131"/>
  <c r="BL94" i="131"/>
  <c r="BM94" i="131"/>
  <c r="BN94" i="131"/>
  <c r="BF89" i="144"/>
  <c r="BG89" i="144"/>
  <c r="BH89" i="144"/>
  <c r="BI89" i="144"/>
  <c r="BJ89" i="144"/>
  <c r="BK89" i="144"/>
  <c r="BL89" i="144"/>
  <c r="BM89" i="144"/>
  <c r="BN89" i="144"/>
  <c r="BF90" i="144"/>
  <c r="BG90" i="144"/>
  <c r="BH90" i="144"/>
  <c r="BI90" i="144"/>
  <c r="BJ90" i="144"/>
  <c r="BK90" i="144"/>
  <c r="BL90" i="144"/>
  <c r="BM90" i="144"/>
  <c r="BN90" i="144"/>
  <c r="BF91" i="144"/>
  <c r="BG91" i="144"/>
  <c r="BH91" i="144"/>
  <c r="BI91" i="144"/>
  <c r="BJ91" i="144"/>
  <c r="BK91" i="144"/>
  <c r="BL91" i="144"/>
  <c r="BM91" i="144"/>
  <c r="BN91" i="144"/>
  <c r="BF92" i="144"/>
  <c r="BG92" i="144"/>
  <c r="BH92" i="144"/>
  <c r="BI92" i="144"/>
  <c r="BJ92" i="144"/>
  <c r="BK92" i="144"/>
  <c r="BL92" i="144"/>
  <c r="BM92" i="144"/>
  <c r="BN92" i="144"/>
  <c r="BF93" i="144"/>
  <c r="BG93" i="144"/>
  <c r="BH93" i="144"/>
  <c r="BI93" i="144"/>
  <c r="BJ93" i="144"/>
  <c r="BK93" i="144"/>
  <c r="BL93" i="144"/>
  <c r="BM93" i="144"/>
  <c r="BN93" i="144"/>
  <c r="BF94" i="144"/>
  <c r="BG94" i="144"/>
  <c r="BH94" i="144"/>
  <c r="BI94" i="144"/>
  <c r="BJ94" i="144"/>
  <c r="BK94" i="144"/>
  <c r="BL94" i="144"/>
  <c r="BM94" i="144"/>
  <c r="BN94" i="144"/>
  <c r="BF95" i="144"/>
  <c r="BG95" i="144"/>
  <c r="BH95" i="144"/>
  <c r="BI95" i="144"/>
  <c r="BJ95" i="144"/>
  <c r="BK95" i="144"/>
  <c r="BL95" i="144"/>
  <c r="BM95" i="144"/>
  <c r="BN95" i="144"/>
  <c r="BF96" i="144"/>
  <c r="BG96" i="144"/>
  <c r="BH96" i="144"/>
  <c r="BI96" i="144"/>
  <c r="BJ96" i="144"/>
  <c r="BK96" i="144"/>
  <c r="BL96" i="144"/>
  <c r="BM96" i="144"/>
  <c r="BN96" i="144"/>
  <c r="BF97" i="144"/>
  <c r="BG97" i="144"/>
  <c r="BH97" i="144"/>
  <c r="BI97" i="144"/>
  <c r="BJ97" i="144"/>
  <c r="BK97" i="144"/>
  <c r="BL97" i="144"/>
  <c r="BM97" i="144"/>
  <c r="BN97" i="144"/>
  <c r="CH92" i="144" l="1"/>
  <c r="CH94" i="144"/>
  <c r="CH93" i="144"/>
  <c r="CH91" i="144"/>
  <c r="CH90" i="144"/>
  <c r="CH89" i="144"/>
  <c r="CH96" i="144"/>
  <c r="CH95" i="144"/>
  <c r="CL75" i="147"/>
  <c r="CK75" i="150"/>
  <c r="CL65" i="147"/>
  <c r="CK65" i="150"/>
  <c r="CL85" i="147"/>
  <c r="CK85" i="150"/>
  <c r="CK85" i="152" s="1"/>
  <c r="CH93" i="147"/>
  <c r="CH94" i="147"/>
  <c r="CH95" i="147"/>
  <c r="CH89" i="147"/>
  <c r="CH91" i="147"/>
  <c r="CH96" i="147"/>
  <c r="CH92" i="147"/>
  <c r="BL55" i="149"/>
  <c r="CC55" i="149"/>
  <c r="BM55" i="149"/>
  <c r="CD55" i="149"/>
  <c r="BN55" i="149"/>
  <c r="CE55" i="149"/>
  <c r="BO55" i="149"/>
  <c r="CF55" i="149"/>
  <c r="BP55" i="149"/>
  <c r="BR55" i="149"/>
  <c r="BS55" i="149"/>
  <c r="BT55" i="149"/>
  <c r="BV55" i="149"/>
  <c r="BW55" i="149" s="1"/>
  <c r="BF55" i="149"/>
  <c r="BG55" i="149" s="1"/>
  <c r="BZ55" i="149"/>
  <c r="BJ55" i="149"/>
  <c r="BC55" i="149" s="1"/>
  <c r="CA55" i="149"/>
  <c r="BK55" i="149"/>
  <c r="CB55" i="149"/>
  <c r="CL65" i="150" l="1"/>
  <c r="CK65" i="152"/>
  <c r="CL65" i="152" s="1"/>
  <c r="CK75" i="152"/>
  <c r="CL75" i="152" s="1"/>
  <c r="CL75" i="150"/>
  <c r="BA55" i="149"/>
  <c r="BQ55" i="149"/>
  <c r="BX55" i="149"/>
  <c r="BY55" i="149" s="1"/>
  <c r="CG55" i="149"/>
  <c r="BH55" i="149"/>
  <c r="BI55" i="149" s="1"/>
  <c r="BU55" i="149"/>
  <c r="BO86" i="147"/>
  <c r="BO86" i="150" s="1"/>
  <c r="BO86" i="152" s="1"/>
  <c r="BO42" i="147"/>
  <c r="BO43" i="147"/>
  <c r="BO44" i="147"/>
  <c r="BO22" i="147"/>
  <c r="BC9" i="147"/>
  <c r="E12" i="147"/>
  <c r="F12" i="147" s="1"/>
  <c r="G12" i="147" s="1"/>
  <c r="H12" i="147" s="1"/>
  <c r="I12" i="147" s="1"/>
  <c r="J12" i="147" s="1"/>
  <c r="K12" i="147" s="1"/>
  <c r="L12" i="147" s="1"/>
  <c r="M12" i="147" s="1"/>
  <c r="N12" i="147" s="1"/>
  <c r="O12" i="147" s="1"/>
  <c r="P12" i="147" s="1"/>
  <c r="Q12" i="147" s="1"/>
  <c r="R12" i="147" s="1"/>
  <c r="S12" i="147" s="1"/>
  <c r="T12" i="147" s="1"/>
  <c r="U12" i="147" s="1"/>
  <c r="V12" i="147" s="1"/>
  <c r="W12" i="147" s="1"/>
  <c r="X12" i="147" s="1"/>
  <c r="Y12" i="147" s="1"/>
  <c r="Z12" i="147" s="1"/>
  <c r="AA12" i="147" s="1"/>
  <c r="AB12" i="147" s="1"/>
  <c r="AC12" i="147" s="1"/>
  <c r="AD12" i="147" s="1"/>
  <c r="AE12" i="147" s="1"/>
  <c r="AF12" i="147" s="1"/>
  <c r="AG12" i="147" s="1"/>
  <c r="AH12" i="147" s="1"/>
  <c r="CK55" i="149" l="1"/>
  <c r="BF33" i="149"/>
  <c r="BG33" i="149" s="1"/>
  <c r="BV33" i="149"/>
  <c r="BW33" i="149" s="1"/>
  <c r="BM33" i="149"/>
  <c r="BL33" i="149"/>
  <c r="CE33" i="149"/>
  <c r="CA33" i="149"/>
  <c r="BZ33" i="149"/>
  <c r="AT97" i="149"/>
  <c r="BK76" i="149"/>
  <c r="BL76" i="149"/>
  <c r="BM76" i="149"/>
  <c r="BP76" i="149"/>
  <c r="CD76" i="149"/>
  <c r="BR76" i="149"/>
  <c r="CE76" i="149"/>
  <c r="CF76" i="149"/>
  <c r="BF76" i="149"/>
  <c r="BG76" i="149" s="1"/>
  <c r="BV76" i="149"/>
  <c r="BW76" i="149" s="1"/>
  <c r="AS97" i="149"/>
  <c r="BJ76" i="149"/>
  <c r="BC76" i="149" s="1"/>
  <c r="CB33" i="149"/>
  <c r="CD33" i="149"/>
  <c r="BS33" i="149"/>
  <c r="AM97" i="149"/>
  <c r="BK33" i="149"/>
  <c r="BT33" i="149"/>
  <c r="AY97" i="149"/>
  <c r="CC33" i="149"/>
  <c r="BP33" i="149"/>
  <c r="BO33" i="149"/>
  <c r="CF33" i="149"/>
  <c r="BR33" i="149"/>
  <c r="BN33" i="149"/>
  <c r="BJ33" i="149"/>
  <c r="BC33" i="149" s="1"/>
  <c r="AU97" i="149"/>
  <c r="AI97" i="149"/>
  <c r="AN97" i="149"/>
  <c r="AH153" i="147"/>
  <c r="AG153" i="147"/>
  <c r="AF153" i="147"/>
  <c r="AE153" i="147"/>
  <c r="AD153" i="147"/>
  <c r="AC153" i="147"/>
  <c r="AB153" i="147"/>
  <c r="AA153" i="147"/>
  <c r="Z153" i="147"/>
  <c r="Y153" i="147"/>
  <c r="X153" i="147"/>
  <c r="W153" i="147"/>
  <c r="V153" i="147"/>
  <c r="U153" i="147"/>
  <c r="T153" i="147"/>
  <c r="S153" i="147"/>
  <c r="R153" i="147"/>
  <c r="Q153" i="147"/>
  <c r="P153" i="147"/>
  <c r="O153" i="147"/>
  <c r="N153" i="147"/>
  <c r="M153" i="147"/>
  <c r="L153" i="147"/>
  <c r="K153" i="147"/>
  <c r="J153" i="147"/>
  <c r="I153" i="147"/>
  <c r="H153" i="147"/>
  <c r="G153" i="147"/>
  <c r="F153" i="147"/>
  <c r="E153" i="147"/>
  <c r="D153" i="147"/>
  <c r="AH152" i="147"/>
  <c r="AG152" i="147"/>
  <c r="AF152" i="147"/>
  <c r="AE152" i="147"/>
  <c r="AD152" i="147"/>
  <c r="AC152" i="147"/>
  <c r="AB152" i="147"/>
  <c r="AA152" i="147"/>
  <c r="Z152" i="147"/>
  <c r="Y152" i="147"/>
  <c r="X152" i="147"/>
  <c r="W152" i="147"/>
  <c r="V152" i="147"/>
  <c r="U152" i="147"/>
  <c r="T152" i="147"/>
  <c r="S152" i="147"/>
  <c r="R152" i="147"/>
  <c r="Q152" i="147"/>
  <c r="P152" i="147"/>
  <c r="O152" i="147"/>
  <c r="N152" i="147"/>
  <c r="M152" i="147"/>
  <c r="L152" i="147"/>
  <c r="K152" i="147"/>
  <c r="J152" i="147"/>
  <c r="I152" i="147"/>
  <c r="H152" i="147"/>
  <c r="G152" i="147"/>
  <c r="F152" i="147"/>
  <c r="E152" i="147"/>
  <c r="D152" i="147"/>
  <c r="AH151" i="147"/>
  <c r="AG151" i="147"/>
  <c r="AF151" i="147"/>
  <c r="AE151" i="147"/>
  <c r="AD151" i="147"/>
  <c r="AC151" i="147"/>
  <c r="AB151" i="147"/>
  <c r="AA151" i="147"/>
  <c r="Z151" i="147"/>
  <c r="Y151" i="147"/>
  <c r="X151" i="147"/>
  <c r="W151" i="147"/>
  <c r="V151" i="147"/>
  <c r="U151" i="147"/>
  <c r="T151" i="147"/>
  <c r="S151" i="147"/>
  <c r="R151" i="147"/>
  <c r="Q151" i="147"/>
  <c r="P151" i="147"/>
  <c r="O151" i="147"/>
  <c r="N151" i="147"/>
  <c r="M151" i="147"/>
  <c r="L151" i="147"/>
  <c r="K151" i="147"/>
  <c r="J151" i="147"/>
  <c r="I151" i="147"/>
  <c r="H151" i="147"/>
  <c r="G151" i="147"/>
  <c r="F151" i="147"/>
  <c r="E151" i="147"/>
  <c r="D151" i="147"/>
  <c r="AH150" i="147"/>
  <c r="AG150" i="147"/>
  <c r="AF150" i="147"/>
  <c r="AE150" i="147"/>
  <c r="AD150" i="147"/>
  <c r="AC150" i="147"/>
  <c r="AB150" i="147"/>
  <c r="AA150" i="147"/>
  <c r="Z150" i="147"/>
  <c r="Y150" i="147"/>
  <c r="X150" i="147"/>
  <c r="W150" i="147"/>
  <c r="V150" i="147"/>
  <c r="U150" i="147"/>
  <c r="T150" i="147"/>
  <c r="S150" i="147"/>
  <c r="R150" i="147"/>
  <c r="Q150" i="147"/>
  <c r="P150" i="147"/>
  <c r="O150" i="147"/>
  <c r="N150" i="147"/>
  <c r="M150" i="147"/>
  <c r="L150" i="147"/>
  <c r="K150" i="147"/>
  <c r="J150" i="147"/>
  <c r="I150" i="147"/>
  <c r="H150" i="147"/>
  <c r="G150" i="147"/>
  <c r="F150" i="147"/>
  <c r="E150" i="147"/>
  <c r="D150" i="147"/>
  <c r="AH149" i="147"/>
  <c r="AG149" i="147"/>
  <c r="AF149" i="147"/>
  <c r="AE149" i="147"/>
  <c r="AD149" i="147"/>
  <c r="AC149" i="147"/>
  <c r="AB149" i="147"/>
  <c r="AA149" i="147"/>
  <c r="Z149" i="147"/>
  <c r="Y149" i="147"/>
  <c r="X149" i="147"/>
  <c r="W149" i="147"/>
  <c r="V149" i="147"/>
  <c r="U149" i="147"/>
  <c r="T149" i="147"/>
  <c r="S149" i="147"/>
  <c r="R149" i="147"/>
  <c r="Q149" i="147"/>
  <c r="P149" i="147"/>
  <c r="O149" i="147"/>
  <c r="N149" i="147"/>
  <c r="M149" i="147"/>
  <c r="L149" i="147"/>
  <c r="K149" i="147"/>
  <c r="J149" i="147"/>
  <c r="I149" i="147"/>
  <c r="H149" i="147"/>
  <c r="G149" i="147"/>
  <c r="F149" i="147"/>
  <c r="E149" i="147"/>
  <c r="D149" i="147"/>
  <c r="AH148" i="147"/>
  <c r="AG148" i="147"/>
  <c r="AF148" i="147"/>
  <c r="AE148" i="147"/>
  <c r="AD148" i="147"/>
  <c r="AC148" i="147"/>
  <c r="AB148" i="147"/>
  <c r="AA148" i="147"/>
  <c r="Z148" i="147"/>
  <c r="Y148" i="147"/>
  <c r="X148" i="147"/>
  <c r="W148" i="147"/>
  <c r="V148" i="147"/>
  <c r="U148" i="147"/>
  <c r="T148" i="147"/>
  <c r="S148" i="147"/>
  <c r="R148" i="147"/>
  <c r="Q148" i="147"/>
  <c r="P148" i="147"/>
  <c r="O148" i="147"/>
  <c r="N148" i="147"/>
  <c r="M148" i="147"/>
  <c r="L148" i="147"/>
  <c r="K148" i="147"/>
  <c r="J148" i="147"/>
  <c r="I148" i="147"/>
  <c r="H148" i="147"/>
  <c r="G148" i="147"/>
  <c r="F148" i="147"/>
  <c r="E148" i="147"/>
  <c r="D148" i="147"/>
  <c r="AH147" i="147"/>
  <c r="AG147" i="147"/>
  <c r="AF147" i="147"/>
  <c r="AE147" i="147"/>
  <c r="AD147" i="147"/>
  <c r="AC147" i="147"/>
  <c r="AB147" i="147"/>
  <c r="AA147" i="147"/>
  <c r="Z147" i="147"/>
  <c r="Y147" i="147"/>
  <c r="X147" i="147"/>
  <c r="W147" i="147"/>
  <c r="V147" i="147"/>
  <c r="U147" i="147"/>
  <c r="T147" i="147"/>
  <c r="S147" i="147"/>
  <c r="R147" i="147"/>
  <c r="Q147" i="147"/>
  <c r="P147" i="147"/>
  <c r="O147" i="147"/>
  <c r="N147" i="147"/>
  <c r="M147" i="147"/>
  <c r="L147" i="147"/>
  <c r="K147" i="147"/>
  <c r="J147" i="147"/>
  <c r="I147" i="147"/>
  <c r="H147" i="147"/>
  <c r="G147" i="147"/>
  <c r="F147" i="147"/>
  <c r="E147" i="147"/>
  <c r="D147" i="147"/>
  <c r="AH146" i="147"/>
  <c r="AG146" i="147"/>
  <c r="AF146" i="147"/>
  <c r="AE146" i="147"/>
  <c r="AD146" i="147"/>
  <c r="AC146" i="147"/>
  <c r="AB146" i="147"/>
  <c r="AA146" i="147"/>
  <c r="Z146" i="147"/>
  <c r="Y146" i="147"/>
  <c r="X146" i="147"/>
  <c r="W146" i="147"/>
  <c r="V146" i="147"/>
  <c r="U146" i="147"/>
  <c r="T146" i="147"/>
  <c r="S146" i="147"/>
  <c r="R146" i="147"/>
  <c r="Q146" i="147"/>
  <c r="P146" i="147"/>
  <c r="O146" i="147"/>
  <c r="N146" i="147"/>
  <c r="M146" i="147"/>
  <c r="L146" i="147"/>
  <c r="K146" i="147"/>
  <c r="J146" i="147"/>
  <c r="I146" i="147"/>
  <c r="H146" i="147"/>
  <c r="G146" i="147"/>
  <c r="F146" i="147"/>
  <c r="E146" i="147"/>
  <c r="D146" i="147"/>
  <c r="AH144" i="147"/>
  <c r="AG144" i="147"/>
  <c r="AF144" i="147"/>
  <c r="AE144" i="147"/>
  <c r="AD144" i="147"/>
  <c r="AC144" i="147"/>
  <c r="AB144" i="147"/>
  <c r="AA144" i="147"/>
  <c r="Z144" i="147"/>
  <c r="Y144" i="147"/>
  <c r="X144" i="147"/>
  <c r="W144" i="147"/>
  <c r="V144" i="147"/>
  <c r="U144" i="147"/>
  <c r="T144" i="147"/>
  <c r="S144" i="147"/>
  <c r="R144" i="147"/>
  <c r="Q144" i="147"/>
  <c r="P144" i="147"/>
  <c r="O144" i="147"/>
  <c r="N144" i="147"/>
  <c r="M144" i="147"/>
  <c r="L144" i="147"/>
  <c r="K144" i="147"/>
  <c r="J144" i="147"/>
  <c r="I144" i="147"/>
  <c r="H144" i="147"/>
  <c r="G144" i="147"/>
  <c r="F144" i="147"/>
  <c r="E144" i="147"/>
  <c r="D144" i="147"/>
  <c r="AH143" i="147"/>
  <c r="AG143" i="147"/>
  <c r="AF143" i="147"/>
  <c r="AE143" i="147"/>
  <c r="AD143" i="147"/>
  <c r="AC143" i="147"/>
  <c r="AB143" i="147"/>
  <c r="AA143" i="147"/>
  <c r="Z143" i="147"/>
  <c r="Y143" i="147"/>
  <c r="X143" i="147"/>
  <c r="W143" i="147"/>
  <c r="V143" i="147"/>
  <c r="U143" i="147"/>
  <c r="T143" i="147"/>
  <c r="S143" i="147"/>
  <c r="R143" i="147"/>
  <c r="Q143" i="147"/>
  <c r="P143" i="147"/>
  <c r="O143" i="147"/>
  <c r="N143" i="147"/>
  <c r="M143" i="147"/>
  <c r="L143" i="147"/>
  <c r="K143" i="147"/>
  <c r="J143" i="147"/>
  <c r="I143" i="147"/>
  <c r="H143" i="147"/>
  <c r="G143" i="147"/>
  <c r="F143" i="147"/>
  <c r="E143" i="147"/>
  <c r="D143" i="147"/>
  <c r="AH142" i="147"/>
  <c r="AG142" i="147"/>
  <c r="AF142" i="147"/>
  <c r="AE142" i="147"/>
  <c r="AD142" i="147"/>
  <c r="AC142" i="147"/>
  <c r="AB142" i="147"/>
  <c r="AA142" i="147"/>
  <c r="AA145" i="147" s="1"/>
  <c r="Z142" i="147"/>
  <c r="Y142" i="147"/>
  <c r="X142" i="147"/>
  <c r="W142" i="147"/>
  <c r="V142" i="147"/>
  <c r="U142" i="147"/>
  <c r="T142" i="147"/>
  <c r="S142" i="147"/>
  <c r="R142" i="147"/>
  <c r="Q142" i="147"/>
  <c r="P142" i="147"/>
  <c r="O142" i="147"/>
  <c r="O145" i="147" s="1"/>
  <c r="N142" i="147"/>
  <c r="M142" i="147"/>
  <c r="L142" i="147"/>
  <c r="K142" i="147"/>
  <c r="J142" i="147"/>
  <c r="I142" i="147"/>
  <c r="H142" i="147"/>
  <c r="G142" i="147"/>
  <c r="F142" i="147"/>
  <c r="E142" i="147"/>
  <c r="D142" i="147"/>
  <c r="K141" i="147"/>
  <c r="L141" i="147" s="1"/>
  <c r="M141" i="147" s="1"/>
  <c r="N141" i="147" s="1"/>
  <c r="O141" i="147" s="1"/>
  <c r="P141" i="147" s="1"/>
  <c r="Q141" i="147" s="1"/>
  <c r="R141" i="147" s="1"/>
  <c r="S141" i="147" s="1"/>
  <c r="T141" i="147" s="1"/>
  <c r="U141" i="147" s="1"/>
  <c r="V141" i="147" s="1"/>
  <c r="W141" i="147" s="1"/>
  <c r="X141" i="147" s="1"/>
  <c r="Y141" i="147" s="1"/>
  <c r="Z141" i="147" s="1"/>
  <c r="AA141" i="147" s="1"/>
  <c r="AB141" i="147" s="1"/>
  <c r="AC141" i="147" s="1"/>
  <c r="AD141" i="147" s="1"/>
  <c r="AE141" i="147" s="1"/>
  <c r="AF141" i="147" s="1"/>
  <c r="AG141" i="147" s="1"/>
  <c r="AH141" i="147" s="1"/>
  <c r="F141" i="147"/>
  <c r="G141" i="147" s="1"/>
  <c r="H141" i="147" s="1"/>
  <c r="I141" i="147" s="1"/>
  <c r="J141" i="147" s="1"/>
  <c r="E141" i="147"/>
  <c r="AH140" i="147"/>
  <c r="AG140" i="147"/>
  <c r="AF140" i="147"/>
  <c r="AE140" i="147"/>
  <c r="AD140" i="147"/>
  <c r="AC140" i="147"/>
  <c r="AB140" i="147"/>
  <c r="AA140" i="147"/>
  <c r="Z140" i="147"/>
  <c r="Y140" i="147"/>
  <c r="X140" i="147"/>
  <c r="W140" i="147"/>
  <c r="V140" i="147"/>
  <c r="U140" i="147"/>
  <c r="T140" i="147"/>
  <c r="S140" i="147"/>
  <c r="R140" i="147"/>
  <c r="Q140" i="147"/>
  <c r="P140" i="147"/>
  <c r="O140" i="147"/>
  <c r="N140" i="147"/>
  <c r="M140" i="147"/>
  <c r="L140" i="147"/>
  <c r="K140" i="147"/>
  <c r="J140" i="147"/>
  <c r="I140" i="147"/>
  <c r="H140" i="147"/>
  <c r="G140" i="147"/>
  <c r="F140" i="147"/>
  <c r="E140" i="147"/>
  <c r="D140" i="147"/>
  <c r="AH139" i="147"/>
  <c r="AG139" i="147"/>
  <c r="AF139" i="147"/>
  <c r="AE139" i="147"/>
  <c r="AD139" i="147"/>
  <c r="AC139" i="147"/>
  <c r="AB139" i="147"/>
  <c r="AA139" i="147"/>
  <c r="Z139" i="147"/>
  <c r="Y139" i="147"/>
  <c r="X139" i="147"/>
  <c r="W139" i="147"/>
  <c r="V139" i="147"/>
  <c r="U139" i="147"/>
  <c r="T139" i="147"/>
  <c r="S139" i="147"/>
  <c r="R139" i="147"/>
  <c r="Q139" i="147"/>
  <c r="P139" i="147"/>
  <c r="O139" i="147"/>
  <c r="N139" i="147"/>
  <c r="M139" i="147"/>
  <c r="L139" i="147"/>
  <c r="K139" i="147"/>
  <c r="J139" i="147"/>
  <c r="I139" i="147"/>
  <c r="H139" i="147"/>
  <c r="G139" i="147"/>
  <c r="F139" i="147"/>
  <c r="E139" i="147"/>
  <c r="D139" i="147"/>
  <c r="AH138" i="147"/>
  <c r="AG138" i="147"/>
  <c r="AF138" i="147"/>
  <c r="AE138" i="147"/>
  <c r="AD138" i="147"/>
  <c r="AC138" i="147"/>
  <c r="AB138" i="147"/>
  <c r="AA138" i="147"/>
  <c r="Z138" i="147"/>
  <c r="Y138" i="147"/>
  <c r="X138" i="147"/>
  <c r="W138" i="147"/>
  <c r="V138" i="147"/>
  <c r="U138" i="147"/>
  <c r="T138" i="147"/>
  <c r="S138" i="147"/>
  <c r="R138" i="147"/>
  <c r="Q138" i="147"/>
  <c r="P138" i="147"/>
  <c r="O138" i="147"/>
  <c r="N138" i="147"/>
  <c r="M138" i="147"/>
  <c r="L138" i="147"/>
  <c r="K138" i="147"/>
  <c r="J138" i="147"/>
  <c r="I138" i="147"/>
  <c r="H138" i="147"/>
  <c r="G138" i="147"/>
  <c r="F138" i="147"/>
  <c r="E138" i="147"/>
  <c r="D138" i="147"/>
  <c r="AH137" i="147"/>
  <c r="AG137" i="147"/>
  <c r="AF137" i="147"/>
  <c r="AE137" i="147"/>
  <c r="AD137" i="147"/>
  <c r="AC137" i="147"/>
  <c r="AB137" i="147"/>
  <c r="AA137" i="147"/>
  <c r="Z137" i="147"/>
  <c r="Y137" i="147"/>
  <c r="X137" i="147"/>
  <c r="W137" i="147"/>
  <c r="V137" i="147"/>
  <c r="U137" i="147"/>
  <c r="T137" i="147"/>
  <c r="S137" i="147"/>
  <c r="R137" i="147"/>
  <c r="Q137" i="147"/>
  <c r="P137" i="147"/>
  <c r="O137" i="147"/>
  <c r="N137" i="147"/>
  <c r="M137" i="147"/>
  <c r="L137" i="147"/>
  <c r="K137" i="147"/>
  <c r="J137" i="147"/>
  <c r="I137" i="147"/>
  <c r="H137" i="147"/>
  <c r="G137" i="147"/>
  <c r="F137" i="147"/>
  <c r="E137" i="147"/>
  <c r="D137" i="147"/>
  <c r="AH136" i="147"/>
  <c r="AG136" i="147"/>
  <c r="AF136" i="147"/>
  <c r="AE136" i="147"/>
  <c r="AD136" i="147"/>
  <c r="AC136" i="147"/>
  <c r="AB136" i="147"/>
  <c r="AA136" i="147"/>
  <c r="Z136" i="147"/>
  <c r="Y136" i="147"/>
  <c r="X136" i="147"/>
  <c r="W136" i="147"/>
  <c r="V136" i="147"/>
  <c r="U136" i="147"/>
  <c r="T136" i="147"/>
  <c r="S136" i="147"/>
  <c r="R136" i="147"/>
  <c r="Q136" i="147"/>
  <c r="P136" i="147"/>
  <c r="O136" i="147"/>
  <c r="N136" i="147"/>
  <c r="M136" i="147"/>
  <c r="L136" i="147"/>
  <c r="K136" i="147"/>
  <c r="J136" i="147"/>
  <c r="I136" i="147"/>
  <c r="H136" i="147"/>
  <c r="G136" i="147"/>
  <c r="F136" i="147"/>
  <c r="E136" i="147"/>
  <c r="D136" i="147"/>
  <c r="AH135" i="147"/>
  <c r="AG135" i="147"/>
  <c r="AF135" i="147"/>
  <c r="AE135" i="147"/>
  <c r="AD135" i="147"/>
  <c r="AC135" i="147"/>
  <c r="AB135" i="147"/>
  <c r="AA135" i="147"/>
  <c r="Z135" i="147"/>
  <c r="Y135" i="147"/>
  <c r="X135" i="147"/>
  <c r="W135" i="147"/>
  <c r="V135" i="147"/>
  <c r="U135" i="147"/>
  <c r="T135" i="147"/>
  <c r="S135" i="147"/>
  <c r="R135" i="147"/>
  <c r="Q135" i="147"/>
  <c r="P135" i="147"/>
  <c r="O135" i="147"/>
  <c r="N135" i="147"/>
  <c r="M135" i="147"/>
  <c r="L135" i="147"/>
  <c r="K135" i="147"/>
  <c r="J135" i="147"/>
  <c r="I135" i="147"/>
  <c r="H135" i="147"/>
  <c r="G135" i="147"/>
  <c r="F135" i="147"/>
  <c r="E135" i="147"/>
  <c r="D135" i="147"/>
  <c r="AH134" i="147"/>
  <c r="AG134" i="147"/>
  <c r="AF134" i="147"/>
  <c r="AE134" i="147"/>
  <c r="AD134" i="147"/>
  <c r="AC134" i="147"/>
  <c r="AB134" i="147"/>
  <c r="AA134" i="147"/>
  <c r="Z134" i="147"/>
  <c r="Y134" i="147"/>
  <c r="X134" i="147"/>
  <c r="W134" i="147"/>
  <c r="V134" i="147"/>
  <c r="U134" i="147"/>
  <c r="T134" i="147"/>
  <c r="S134" i="147"/>
  <c r="R134" i="147"/>
  <c r="Q134" i="147"/>
  <c r="P134" i="147"/>
  <c r="O134" i="147"/>
  <c r="N134" i="147"/>
  <c r="M134" i="147"/>
  <c r="L134" i="147"/>
  <c r="K134" i="147"/>
  <c r="J134" i="147"/>
  <c r="I134" i="147"/>
  <c r="H134" i="147"/>
  <c r="G134" i="147"/>
  <c r="F134" i="147"/>
  <c r="E134" i="147"/>
  <c r="D134" i="147"/>
  <c r="AH133" i="147"/>
  <c r="AG133" i="147"/>
  <c r="AF133" i="147"/>
  <c r="AE133" i="147"/>
  <c r="AD133" i="147"/>
  <c r="AC133" i="147"/>
  <c r="AB133" i="147"/>
  <c r="AA133" i="147"/>
  <c r="Z133" i="147"/>
  <c r="Y133" i="147"/>
  <c r="X133" i="147"/>
  <c r="W133" i="147"/>
  <c r="V133" i="147"/>
  <c r="U133" i="147"/>
  <c r="T133" i="147"/>
  <c r="S133" i="147"/>
  <c r="R133" i="147"/>
  <c r="Q133" i="147"/>
  <c r="P133" i="147"/>
  <c r="O133" i="147"/>
  <c r="N133" i="147"/>
  <c r="M133" i="147"/>
  <c r="L133" i="147"/>
  <c r="K133" i="147"/>
  <c r="J133" i="147"/>
  <c r="I133" i="147"/>
  <c r="H133" i="147"/>
  <c r="G133" i="147"/>
  <c r="F133" i="147"/>
  <c r="E133" i="147"/>
  <c r="D133" i="147"/>
  <c r="AH131" i="147"/>
  <c r="AG131" i="147"/>
  <c r="AF131" i="147"/>
  <c r="AE131" i="147"/>
  <c r="AD131" i="147"/>
  <c r="AC131" i="147"/>
  <c r="AB131" i="147"/>
  <c r="AA131" i="147"/>
  <c r="Z131" i="147"/>
  <c r="Y131" i="147"/>
  <c r="X131" i="147"/>
  <c r="W131" i="147"/>
  <c r="V131" i="147"/>
  <c r="U131" i="147"/>
  <c r="T131" i="147"/>
  <c r="S131" i="147"/>
  <c r="R131" i="147"/>
  <c r="Q131" i="147"/>
  <c r="P131" i="147"/>
  <c r="O131" i="147"/>
  <c r="N131" i="147"/>
  <c r="M131" i="147"/>
  <c r="L131" i="147"/>
  <c r="K131" i="147"/>
  <c r="J131" i="147"/>
  <c r="I131" i="147"/>
  <c r="H131" i="147"/>
  <c r="G131" i="147"/>
  <c r="F131" i="147"/>
  <c r="E131" i="147"/>
  <c r="D131" i="147"/>
  <c r="AH130" i="147"/>
  <c r="AG130" i="147"/>
  <c r="AF130" i="147"/>
  <c r="AE130" i="147"/>
  <c r="AD130" i="147"/>
  <c r="AC130" i="147"/>
  <c r="AB130" i="147"/>
  <c r="AA130" i="147"/>
  <c r="Z130" i="147"/>
  <c r="Y130" i="147"/>
  <c r="X130" i="147"/>
  <c r="W130" i="147"/>
  <c r="V130" i="147"/>
  <c r="U130" i="147"/>
  <c r="T130" i="147"/>
  <c r="S130" i="147"/>
  <c r="R130" i="147"/>
  <c r="Q130" i="147"/>
  <c r="P130" i="147"/>
  <c r="O130" i="147"/>
  <c r="N130" i="147"/>
  <c r="M130" i="147"/>
  <c r="L130" i="147"/>
  <c r="K130" i="147"/>
  <c r="J130" i="147"/>
  <c r="I130" i="147"/>
  <c r="H130" i="147"/>
  <c r="G130" i="147"/>
  <c r="F130" i="147"/>
  <c r="E130" i="147"/>
  <c r="D130" i="147"/>
  <c r="AH129" i="147"/>
  <c r="AG129" i="147"/>
  <c r="AF129" i="147"/>
  <c r="AE129" i="147"/>
  <c r="AD129" i="147"/>
  <c r="AC129" i="147"/>
  <c r="AB129" i="147"/>
  <c r="AA129" i="147"/>
  <c r="Z129" i="147"/>
  <c r="Y129" i="147"/>
  <c r="X129" i="147"/>
  <c r="W129" i="147"/>
  <c r="V129" i="147"/>
  <c r="U129" i="147"/>
  <c r="T129" i="147"/>
  <c r="S129" i="147"/>
  <c r="R129" i="147"/>
  <c r="Q129" i="147"/>
  <c r="P129" i="147"/>
  <c r="O129" i="147"/>
  <c r="N129" i="147"/>
  <c r="M129" i="147"/>
  <c r="L129" i="147"/>
  <c r="K129" i="147"/>
  <c r="J129" i="147"/>
  <c r="I129" i="147"/>
  <c r="H129" i="147"/>
  <c r="G129" i="147"/>
  <c r="F129" i="147"/>
  <c r="E129" i="147"/>
  <c r="D129" i="147"/>
  <c r="E128" i="147"/>
  <c r="F128" i="147" s="1"/>
  <c r="G128" i="147" s="1"/>
  <c r="H128" i="147" s="1"/>
  <c r="I128" i="147" s="1"/>
  <c r="J128" i="147" s="1"/>
  <c r="K128" i="147" s="1"/>
  <c r="L128" i="147" s="1"/>
  <c r="M128" i="147" s="1"/>
  <c r="N128" i="147" s="1"/>
  <c r="O128" i="147" s="1"/>
  <c r="P128" i="147" s="1"/>
  <c r="Q128" i="147" s="1"/>
  <c r="R128" i="147" s="1"/>
  <c r="S128" i="147" s="1"/>
  <c r="T128" i="147" s="1"/>
  <c r="U128" i="147" s="1"/>
  <c r="V128" i="147" s="1"/>
  <c r="W128" i="147" s="1"/>
  <c r="X128" i="147" s="1"/>
  <c r="Y128" i="147" s="1"/>
  <c r="Z128" i="147" s="1"/>
  <c r="AA128" i="147" s="1"/>
  <c r="AB128" i="147" s="1"/>
  <c r="AC128" i="147" s="1"/>
  <c r="AD128" i="147" s="1"/>
  <c r="AE128" i="147" s="1"/>
  <c r="AF128" i="147" s="1"/>
  <c r="AG128" i="147" s="1"/>
  <c r="AH128" i="147" s="1"/>
  <c r="AH127" i="147"/>
  <c r="AG127" i="147"/>
  <c r="AF127" i="147"/>
  <c r="AE127" i="147"/>
  <c r="AD127" i="147"/>
  <c r="AC127" i="147"/>
  <c r="AB127" i="147"/>
  <c r="AA127" i="147"/>
  <c r="Z127" i="147"/>
  <c r="Y127" i="147"/>
  <c r="X127" i="147"/>
  <c r="W127" i="147"/>
  <c r="V127" i="147"/>
  <c r="U127" i="147"/>
  <c r="T127" i="147"/>
  <c r="S127" i="147"/>
  <c r="R127" i="147"/>
  <c r="Q127" i="147"/>
  <c r="P127" i="147"/>
  <c r="O127" i="147"/>
  <c r="N127" i="147"/>
  <c r="M127" i="147"/>
  <c r="L127" i="147"/>
  <c r="K127" i="147"/>
  <c r="J127" i="147"/>
  <c r="I127" i="147"/>
  <c r="H127" i="147"/>
  <c r="G127" i="147"/>
  <c r="F127" i="147"/>
  <c r="E127" i="147"/>
  <c r="D127" i="147"/>
  <c r="AH126" i="147"/>
  <c r="AG126" i="147"/>
  <c r="AF126" i="147"/>
  <c r="AE126" i="147"/>
  <c r="AD126" i="147"/>
  <c r="AC126" i="147"/>
  <c r="AB126" i="147"/>
  <c r="AA126" i="147"/>
  <c r="Z126" i="147"/>
  <c r="Y126" i="147"/>
  <c r="X126" i="147"/>
  <c r="W126" i="147"/>
  <c r="V126" i="147"/>
  <c r="U126" i="147"/>
  <c r="T126" i="147"/>
  <c r="S126" i="147"/>
  <c r="R126" i="147"/>
  <c r="Q126" i="147"/>
  <c r="P126" i="147"/>
  <c r="O126" i="147"/>
  <c r="N126" i="147"/>
  <c r="M126" i="147"/>
  <c r="L126" i="147"/>
  <c r="K126" i="147"/>
  <c r="J126" i="147"/>
  <c r="I126" i="147"/>
  <c r="H126" i="147"/>
  <c r="G126" i="147"/>
  <c r="F126" i="147"/>
  <c r="E126" i="147"/>
  <c r="D126" i="147"/>
  <c r="AH125" i="147"/>
  <c r="AG125" i="147"/>
  <c r="AF125" i="147"/>
  <c r="AE125" i="147"/>
  <c r="AD125" i="147"/>
  <c r="AC125" i="147"/>
  <c r="AB125" i="147"/>
  <c r="AA125" i="147"/>
  <c r="Z125" i="147"/>
  <c r="Y125" i="147"/>
  <c r="X125" i="147"/>
  <c r="W125" i="147"/>
  <c r="V125" i="147"/>
  <c r="U125" i="147"/>
  <c r="T125" i="147"/>
  <c r="S125" i="147"/>
  <c r="R125" i="147"/>
  <c r="Q125" i="147"/>
  <c r="P125" i="147"/>
  <c r="O125" i="147"/>
  <c r="N125" i="147"/>
  <c r="M125" i="147"/>
  <c r="L125" i="147"/>
  <c r="K125" i="147"/>
  <c r="J125" i="147"/>
  <c r="I125" i="147"/>
  <c r="H125" i="147"/>
  <c r="G125" i="147"/>
  <c r="F125" i="147"/>
  <c r="E125" i="147"/>
  <c r="D125" i="147"/>
  <c r="AH124" i="147"/>
  <c r="AG124" i="147"/>
  <c r="AF124" i="147"/>
  <c r="AE124" i="147"/>
  <c r="AD124" i="147"/>
  <c r="AC124" i="147"/>
  <c r="AB124" i="147"/>
  <c r="AA124" i="147"/>
  <c r="Z124" i="147"/>
  <c r="Y124" i="147"/>
  <c r="X124" i="147"/>
  <c r="W124" i="147"/>
  <c r="V124" i="147"/>
  <c r="U124" i="147"/>
  <c r="T124" i="147"/>
  <c r="S124" i="147"/>
  <c r="R124" i="147"/>
  <c r="Q124" i="147"/>
  <c r="P124" i="147"/>
  <c r="O124" i="147"/>
  <c r="N124" i="147"/>
  <c r="M124" i="147"/>
  <c r="L124" i="147"/>
  <c r="K124" i="147"/>
  <c r="J124" i="147"/>
  <c r="I124" i="147"/>
  <c r="H124" i="147"/>
  <c r="G124" i="147"/>
  <c r="F124" i="147"/>
  <c r="E124" i="147"/>
  <c r="D124" i="147"/>
  <c r="AH123" i="147"/>
  <c r="AG123" i="147"/>
  <c r="AF123" i="147"/>
  <c r="AE123" i="147"/>
  <c r="AD123" i="147"/>
  <c r="AC123" i="147"/>
  <c r="AB123" i="147"/>
  <c r="AA123" i="147"/>
  <c r="Z123" i="147"/>
  <c r="Y123" i="147"/>
  <c r="X123" i="147"/>
  <c r="W123" i="147"/>
  <c r="V123" i="147"/>
  <c r="U123" i="147"/>
  <c r="T123" i="147"/>
  <c r="S123" i="147"/>
  <c r="R123" i="147"/>
  <c r="Q123" i="147"/>
  <c r="P123" i="147"/>
  <c r="O123" i="147"/>
  <c r="N123" i="147"/>
  <c r="M123" i="147"/>
  <c r="L123" i="147"/>
  <c r="K123" i="147"/>
  <c r="J123" i="147"/>
  <c r="I123" i="147"/>
  <c r="H123" i="147"/>
  <c r="G123" i="147"/>
  <c r="F123" i="147"/>
  <c r="E123" i="147"/>
  <c r="D123" i="147"/>
  <c r="AH122" i="147"/>
  <c r="AG122" i="147"/>
  <c r="AF122" i="147"/>
  <c r="AE122" i="147"/>
  <c r="AD122" i="147"/>
  <c r="AC122" i="147"/>
  <c r="AB122" i="147"/>
  <c r="AA122" i="147"/>
  <c r="Z122" i="147"/>
  <c r="Y122" i="147"/>
  <c r="X122" i="147"/>
  <c r="W122" i="147"/>
  <c r="V122" i="147"/>
  <c r="U122" i="147"/>
  <c r="T122" i="147"/>
  <c r="S122" i="147"/>
  <c r="R122" i="147"/>
  <c r="Q122" i="147"/>
  <c r="P122" i="147"/>
  <c r="O122" i="147"/>
  <c r="N122" i="147"/>
  <c r="M122" i="147"/>
  <c r="L122" i="147"/>
  <c r="K122" i="147"/>
  <c r="J122" i="147"/>
  <c r="I122" i="147"/>
  <c r="H122" i="147"/>
  <c r="G122" i="147"/>
  <c r="F122" i="147"/>
  <c r="E122" i="147"/>
  <c r="D122" i="147"/>
  <c r="AH121" i="147"/>
  <c r="AG121" i="147"/>
  <c r="AF121" i="147"/>
  <c r="AE121" i="147"/>
  <c r="AD121" i="147"/>
  <c r="AC121" i="147"/>
  <c r="AB121" i="147"/>
  <c r="AA121" i="147"/>
  <c r="Z121" i="147"/>
  <c r="Y121" i="147"/>
  <c r="X121" i="147"/>
  <c r="W121" i="147"/>
  <c r="V121" i="147"/>
  <c r="U121" i="147"/>
  <c r="T121" i="147"/>
  <c r="S121" i="147"/>
  <c r="R121" i="147"/>
  <c r="Q121" i="147"/>
  <c r="P121" i="147"/>
  <c r="O121" i="147"/>
  <c r="N121" i="147"/>
  <c r="M121" i="147"/>
  <c r="L121" i="147"/>
  <c r="K121" i="147"/>
  <c r="J121" i="147"/>
  <c r="I121" i="147"/>
  <c r="H121" i="147"/>
  <c r="G121" i="147"/>
  <c r="F121" i="147"/>
  <c r="E121" i="147"/>
  <c r="D121" i="147"/>
  <c r="AH120" i="147"/>
  <c r="AG120" i="147"/>
  <c r="AF120" i="147"/>
  <c r="AE120" i="147"/>
  <c r="AD120" i="147"/>
  <c r="AC120" i="147"/>
  <c r="AB120" i="147"/>
  <c r="AA120" i="147"/>
  <c r="Z120" i="147"/>
  <c r="Y120" i="147"/>
  <c r="X120" i="147"/>
  <c r="W120" i="147"/>
  <c r="V120" i="147"/>
  <c r="U120" i="147"/>
  <c r="T120" i="147"/>
  <c r="S120" i="147"/>
  <c r="R120" i="147"/>
  <c r="Q120" i="147"/>
  <c r="P120" i="147"/>
  <c r="O120" i="147"/>
  <c r="N120" i="147"/>
  <c r="M120" i="147"/>
  <c r="L120" i="147"/>
  <c r="K120" i="147"/>
  <c r="J120" i="147"/>
  <c r="I120" i="147"/>
  <c r="H120" i="147"/>
  <c r="G120" i="147"/>
  <c r="F120" i="147"/>
  <c r="E120" i="147"/>
  <c r="D120" i="147"/>
  <c r="AI119" i="147"/>
  <c r="AH118" i="147"/>
  <c r="AG118" i="147"/>
  <c r="AF118" i="147"/>
  <c r="AE118" i="147"/>
  <c r="AD118" i="147"/>
  <c r="AC118" i="147"/>
  <c r="AB118" i="147"/>
  <c r="AA118" i="147"/>
  <c r="Z118" i="147"/>
  <c r="Y118" i="147"/>
  <c r="X118" i="147"/>
  <c r="W118" i="147"/>
  <c r="V118" i="147"/>
  <c r="U118" i="147"/>
  <c r="T118" i="147"/>
  <c r="S118" i="147"/>
  <c r="R118" i="147"/>
  <c r="Q118" i="147"/>
  <c r="P118" i="147"/>
  <c r="O118" i="147"/>
  <c r="N118" i="147"/>
  <c r="M118" i="147"/>
  <c r="L118" i="147"/>
  <c r="K118" i="147"/>
  <c r="J118" i="147"/>
  <c r="I118" i="147"/>
  <c r="H118" i="147"/>
  <c r="G118" i="147"/>
  <c r="F118" i="147"/>
  <c r="E118" i="147"/>
  <c r="D118" i="147"/>
  <c r="AH117" i="147"/>
  <c r="AG117" i="147"/>
  <c r="AF117" i="147"/>
  <c r="AE117" i="147"/>
  <c r="AD117" i="147"/>
  <c r="AC117" i="147"/>
  <c r="AB117" i="147"/>
  <c r="AA117" i="147"/>
  <c r="Z117" i="147"/>
  <c r="Y117" i="147"/>
  <c r="X117" i="147"/>
  <c r="W117" i="147"/>
  <c r="V117" i="147"/>
  <c r="U117" i="147"/>
  <c r="T117" i="147"/>
  <c r="S117" i="147"/>
  <c r="R117" i="147"/>
  <c r="Q117" i="147"/>
  <c r="P117" i="147"/>
  <c r="O117" i="147"/>
  <c r="N117" i="147"/>
  <c r="M117" i="147"/>
  <c r="L117" i="147"/>
  <c r="K117" i="147"/>
  <c r="J117" i="147"/>
  <c r="I117" i="147"/>
  <c r="H117" i="147"/>
  <c r="G117" i="147"/>
  <c r="F117" i="147"/>
  <c r="E117" i="147"/>
  <c r="D117" i="147"/>
  <c r="AH116" i="147"/>
  <c r="AG116" i="147"/>
  <c r="AF116" i="147"/>
  <c r="AE116" i="147"/>
  <c r="AD116" i="147"/>
  <c r="AC116" i="147"/>
  <c r="AB116" i="147"/>
  <c r="AA116" i="147"/>
  <c r="Z116" i="147"/>
  <c r="Y116" i="147"/>
  <c r="X116" i="147"/>
  <c r="W116" i="147"/>
  <c r="V116" i="147"/>
  <c r="U116" i="147"/>
  <c r="T116" i="147"/>
  <c r="S116" i="147"/>
  <c r="R116" i="147"/>
  <c r="Q116" i="147"/>
  <c r="P116" i="147"/>
  <c r="O116" i="147"/>
  <c r="N116" i="147"/>
  <c r="M116" i="147"/>
  <c r="L116" i="147"/>
  <c r="K116" i="147"/>
  <c r="J116" i="147"/>
  <c r="I116" i="147"/>
  <c r="H116" i="147"/>
  <c r="G116" i="147"/>
  <c r="F116" i="147"/>
  <c r="E116" i="147"/>
  <c r="D116" i="147"/>
  <c r="L115" i="147"/>
  <c r="M115" i="147" s="1"/>
  <c r="N115" i="147" s="1"/>
  <c r="O115" i="147" s="1"/>
  <c r="P115" i="147" s="1"/>
  <c r="Q115" i="147" s="1"/>
  <c r="R115" i="147" s="1"/>
  <c r="S115" i="147" s="1"/>
  <c r="T115" i="147" s="1"/>
  <c r="U115" i="147" s="1"/>
  <c r="V115" i="147" s="1"/>
  <c r="W115" i="147" s="1"/>
  <c r="X115" i="147" s="1"/>
  <c r="Y115" i="147" s="1"/>
  <c r="Z115" i="147" s="1"/>
  <c r="AA115" i="147" s="1"/>
  <c r="AB115" i="147" s="1"/>
  <c r="AC115" i="147" s="1"/>
  <c r="AD115" i="147" s="1"/>
  <c r="AE115" i="147" s="1"/>
  <c r="AF115" i="147" s="1"/>
  <c r="AG115" i="147" s="1"/>
  <c r="AH115" i="147" s="1"/>
  <c r="E115" i="147"/>
  <c r="F115" i="147" s="1"/>
  <c r="G115" i="147" s="1"/>
  <c r="H115" i="147" s="1"/>
  <c r="I115" i="147" s="1"/>
  <c r="J115" i="147" s="1"/>
  <c r="K115" i="147" s="1"/>
  <c r="AH114" i="147"/>
  <c r="AG114" i="147"/>
  <c r="AF114" i="147"/>
  <c r="AE114" i="147"/>
  <c r="AD114" i="147"/>
  <c r="AC114" i="147"/>
  <c r="AB114" i="147"/>
  <c r="AA114" i="147"/>
  <c r="Z114" i="147"/>
  <c r="Y114" i="147"/>
  <c r="X114" i="147"/>
  <c r="W114" i="147"/>
  <c r="V114" i="147"/>
  <c r="U114" i="147"/>
  <c r="T114" i="147"/>
  <c r="S114" i="147"/>
  <c r="R114" i="147"/>
  <c r="Q114" i="147"/>
  <c r="P114" i="147"/>
  <c r="O114" i="147"/>
  <c r="N114" i="147"/>
  <c r="M114" i="147"/>
  <c r="L114" i="147"/>
  <c r="K114" i="147"/>
  <c r="J114" i="147"/>
  <c r="I114" i="147"/>
  <c r="H114" i="147"/>
  <c r="G114" i="147"/>
  <c r="F114" i="147"/>
  <c r="E114" i="147"/>
  <c r="D114" i="147"/>
  <c r="AH113" i="147"/>
  <c r="AG113" i="147"/>
  <c r="AF113" i="147"/>
  <c r="AE113" i="147"/>
  <c r="AD113" i="147"/>
  <c r="AC113" i="147"/>
  <c r="AB113" i="147"/>
  <c r="AA113" i="147"/>
  <c r="Z113" i="147"/>
  <c r="Y113" i="147"/>
  <c r="X113" i="147"/>
  <c r="W113" i="147"/>
  <c r="V113" i="147"/>
  <c r="U113" i="147"/>
  <c r="T113" i="147"/>
  <c r="S113" i="147"/>
  <c r="R113" i="147"/>
  <c r="Q113" i="147"/>
  <c r="P113" i="147"/>
  <c r="O113" i="147"/>
  <c r="N113" i="147"/>
  <c r="M113" i="147"/>
  <c r="L113" i="147"/>
  <c r="K113" i="147"/>
  <c r="J113" i="147"/>
  <c r="I113" i="147"/>
  <c r="H113" i="147"/>
  <c r="G113" i="147"/>
  <c r="F113" i="147"/>
  <c r="E113" i="147"/>
  <c r="D113" i="147"/>
  <c r="AH112" i="147"/>
  <c r="AG112" i="147"/>
  <c r="AF112" i="147"/>
  <c r="AE112" i="147"/>
  <c r="AD112" i="147"/>
  <c r="AC112" i="147"/>
  <c r="AB112" i="147"/>
  <c r="AA112" i="147"/>
  <c r="Z112" i="147"/>
  <c r="Y112" i="147"/>
  <c r="X112" i="147"/>
  <c r="W112" i="147"/>
  <c r="V112" i="147"/>
  <c r="U112" i="147"/>
  <c r="T112" i="147"/>
  <c r="S112" i="147"/>
  <c r="R112" i="147"/>
  <c r="Q112" i="147"/>
  <c r="P112" i="147"/>
  <c r="O112" i="147"/>
  <c r="N112" i="147"/>
  <c r="M112" i="147"/>
  <c r="L112" i="147"/>
  <c r="L164" i="147" s="1"/>
  <c r="K112" i="147"/>
  <c r="J112" i="147"/>
  <c r="I112" i="147"/>
  <c r="H112" i="147"/>
  <c r="G112" i="147"/>
  <c r="F112" i="147"/>
  <c r="E112" i="147"/>
  <c r="D112" i="147"/>
  <c r="AH111" i="147"/>
  <c r="AG111" i="147"/>
  <c r="AF111" i="147"/>
  <c r="AE111" i="147"/>
  <c r="AD111" i="147"/>
  <c r="AC111" i="147"/>
  <c r="AB111" i="147"/>
  <c r="AA111" i="147"/>
  <c r="Z111" i="147"/>
  <c r="Y111" i="147"/>
  <c r="X111" i="147"/>
  <c r="W111" i="147"/>
  <c r="V111" i="147"/>
  <c r="U111" i="147"/>
  <c r="T111" i="147"/>
  <c r="S111" i="147"/>
  <c r="R111" i="147"/>
  <c r="Q111" i="147"/>
  <c r="P111" i="147"/>
  <c r="O111" i="147"/>
  <c r="N111" i="147"/>
  <c r="M111" i="147"/>
  <c r="L111" i="147"/>
  <c r="K111" i="147"/>
  <c r="J111" i="147"/>
  <c r="I111" i="147"/>
  <c r="H111" i="147"/>
  <c r="G111" i="147"/>
  <c r="G163" i="147" s="1"/>
  <c r="F111" i="147"/>
  <c r="E111" i="147"/>
  <c r="D111" i="147"/>
  <c r="AH110" i="147"/>
  <c r="AG110" i="147"/>
  <c r="AF110" i="147"/>
  <c r="AE110" i="147"/>
  <c r="AD110" i="147"/>
  <c r="AC110" i="147"/>
  <c r="AB110" i="147"/>
  <c r="AA110" i="147"/>
  <c r="Z110" i="147"/>
  <c r="Y110" i="147"/>
  <c r="X110" i="147"/>
  <c r="W110" i="147"/>
  <c r="V110" i="147"/>
  <c r="U110" i="147"/>
  <c r="T110" i="147"/>
  <c r="T162" i="147" s="1"/>
  <c r="S110" i="147"/>
  <c r="R110" i="147"/>
  <c r="Q110" i="147"/>
  <c r="P110" i="147"/>
  <c r="O110" i="147"/>
  <c r="N110" i="147"/>
  <c r="M110" i="147"/>
  <c r="L110" i="147"/>
  <c r="K110" i="147"/>
  <c r="J110" i="147"/>
  <c r="I110" i="147"/>
  <c r="H110" i="147"/>
  <c r="H162" i="147" s="1"/>
  <c r="G110" i="147"/>
  <c r="F110" i="147"/>
  <c r="E110" i="147"/>
  <c r="D110" i="147"/>
  <c r="AH109" i="147"/>
  <c r="AG109" i="147"/>
  <c r="AF109" i="147"/>
  <c r="AE109" i="147"/>
  <c r="AD109" i="147"/>
  <c r="AC109" i="147"/>
  <c r="AB109" i="147"/>
  <c r="AA109" i="147"/>
  <c r="Z109" i="147"/>
  <c r="Y109" i="147"/>
  <c r="X109" i="147"/>
  <c r="W109" i="147"/>
  <c r="V109" i="147"/>
  <c r="U109" i="147"/>
  <c r="T109" i="147"/>
  <c r="S109" i="147"/>
  <c r="R109" i="147"/>
  <c r="Q109" i="147"/>
  <c r="P109" i="147"/>
  <c r="O109" i="147"/>
  <c r="N109" i="147"/>
  <c r="M109" i="147"/>
  <c r="L109" i="147"/>
  <c r="K109" i="147"/>
  <c r="J109" i="147"/>
  <c r="I109" i="147"/>
  <c r="I161" i="147" s="1"/>
  <c r="H109" i="147"/>
  <c r="G109" i="147"/>
  <c r="F109" i="147"/>
  <c r="E109" i="147"/>
  <c r="D109" i="147"/>
  <c r="AH108" i="147"/>
  <c r="AG108" i="147"/>
  <c r="AF108" i="147"/>
  <c r="AE108" i="147"/>
  <c r="AD108" i="147"/>
  <c r="AC108" i="147"/>
  <c r="AB108" i="147"/>
  <c r="AA108" i="147"/>
  <c r="Z108" i="147"/>
  <c r="Y108" i="147"/>
  <c r="X108" i="147"/>
  <c r="W108" i="147"/>
  <c r="V108" i="147"/>
  <c r="U108" i="147"/>
  <c r="T108" i="147"/>
  <c r="S108" i="147"/>
  <c r="R108" i="147"/>
  <c r="Q108" i="147"/>
  <c r="P108" i="147"/>
  <c r="O108" i="147"/>
  <c r="N108" i="147"/>
  <c r="M108" i="147"/>
  <c r="L108" i="147"/>
  <c r="K108" i="147"/>
  <c r="J108" i="147"/>
  <c r="I108" i="147"/>
  <c r="H108" i="147"/>
  <c r="G108" i="147"/>
  <c r="F108" i="147"/>
  <c r="E108" i="147"/>
  <c r="D108" i="147"/>
  <c r="D160" i="147" s="1"/>
  <c r="AH107" i="147"/>
  <c r="AG107" i="147"/>
  <c r="AF107" i="147"/>
  <c r="AE107" i="147"/>
  <c r="AD107" i="147"/>
  <c r="AC107" i="147"/>
  <c r="AB107" i="147"/>
  <c r="AA107" i="147"/>
  <c r="Z107" i="147"/>
  <c r="Y107" i="147"/>
  <c r="X107" i="147"/>
  <c r="W107" i="147"/>
  <c r="V107" i="147"/>
  <c r="U107" i="147"/>
  <c r="T107" i="147"/>
  <c r="S107" i="147"/>
  <c r="R107" i="147"/>
  <c r="Q107" i="147"/>
  <c r="P107" i="147"/>
  <c r="O107" i="147"/>
  <c r="N107" i="147"/>
  <c r="M107" i="147"/>
  <c r="L107" i="147"/>
  <c r="K107" i="147"/>
  <c r="J107" i="147"/>
  <c r="I107" i="147"/>
  <c r="H107" i="147"/>
  <c r="G107" i="147"/>
  <c r="F107" i="147"/>
  <c r="E107" i="147"/>
  <c r="D107" i="147"/>
  <c r="AH105" i="147"/>
  <c r="AG105" i="147"/>
  <c r="AF105" i="147"/>
  <c r="AE105" i="147"/>
  <c r="AD105" i="147"/>
  <c r="AC105" i="147"/>
  <c r="AB105" i="147"/>
  <c r="AA105" i="147"/>
  <c r="Z105" i="147"/>
  <c r="Y105" i="147"/>
  <c r="X105" i="147"/>
  <c r="W105" i="147"/>
  <c r="V105" i="147"/>
  <c r="U105" i="147"/>
  <c r="T105" i="147"/>
  <c r="S105" i="147"/>
  <c r="R105" i="147"/>
  <c r="Q105" i="147"/>
  <c r="P105" i="147"/>
  <c r="O105" i="147"/>
  <c r="N105" i="147"/>
  <c r="M105" i="147"/>
  <c r="L105" i="147"/>
  <c r="K105" i="147"/>
  <c r="J105" i="147"/>
  <c r="I105" i="147"/>
  <c r="H105" i="147"/>
  <c r="G105" i="147"/>
  <c r="F105" i="147"/>
  <c r="E105" i="147"/>
  <c r="D105" i="147"/>
  <c r="AH104" i="147"/>
  <c r="AG104" i="147"/>
  <c r="AF104" i="147"/>
  <c r="AE104" i="147"/>
  <c r="AD104" i="147"/>
  <c r="AC104" i="147"/>
  <c r="AB104" i="147"/>
  <c r="AA104" i="147"/>
  <c r="Z104" i="147"/>
  <c r="Y104" i="147"/>
  <c r="X104" i="147"/>
  <c r="W104" i="147"/>
  <c r="V104" i="147"/>
  <c r="U104" i="147"/>
  <c r="T104" i="147"/>
  <c r="S104" i="147"/>
  <c r="R104" i="147"/>
  <c r="Q104" i="147"/>
  <c r="P104" i="147"/>
  <c r="O104" i="147"/>
  <c r="N104" i="147"/>
  <c r="M104" i="147"/>
  <c r="L104" i="147"/>
  <c r="K104" i="147"/>
  <c r="J104" i="147"/>
  <c r="I104" i="147"/>
  <c r="H104" i="147"/>
  <c r="G104" i="147"/>
  <c r="F104" i="147"/>
  <c r="E104" i="147"/>
  <c r="D104" i="147"/>
  <c r="D156" i="147" s="1"/>
  <c r="AH103" i="147"/>
  <c r="AG103" i="147"/>
  <c r="AF103" i="147"/>
  <c r="AE103" i="147"/>
  <c r="AD103" i="147"/>
  <c r="AC103" i="147"/>
  <c r="AB103" i="147"/>
  <c r="AA103" i="147"/>
  <c r="Z103" i="147"/>
  <c r="Y103" i="147"/>
  <c r="X103" i="147"/>
  <c r="W103" i="147"/>
  <c r="V103" i="147"/>
  <c r="U103" i="147"/>
  <c r="T103" i="147"/>
  <c r="S103" i="147"/>
  <c r="R103" i="147"/>
  <c r="Q103" i="147"/>
  <c r="P103" i="147"/>
  <c r="O103" i="147"/>
  <c r="N103" i="147"/>
  <c r="M103" i="147"/>
  <c r="L103" i="147"/>
  <c r="K103" i="147"/>
  <c r="J103" i="147"/>
  <c r="I103" i="147"/>
  <c r="H103" i="147"/>
  <c r="G103" i="147"/>
  <c r="F103" i="147"/>
  <c r="E103" i="147"/>
  <c r="D103" i="147"/>
  <c r="J102" i="147"/>
  <c r="K102" i="147" s="1"/>
  <c r="L102" i="147" s="1"/>
  <c r="M102" i="147" s="1"/>
  <c r="N102" i="147" s="1"/>
  <c r="O102" i="147" s="1"/>
  <c r="P102" i="147" s="1"/>
  <c r="Q102" i="147" s="1"/>
  <c r="R102" i="147" s="1"/>
  <c r="S102" i="147" s="1"/>
  <c r="T102" i="147" s="1"/>
  <c r="U102" i="147" s="1"/>
  <c r="V102" i="147" s="1"/>
  <c r="W102" i="147" s="1"/>
  <c r="X102" i="147" s="1"/>
  <c r="Y102" i="147" s="1"/>
  <c r="Z102" i="147" s="1"/>
  <c r="AA102" i="147" s="1"/>
  <c r="AB102" i="147" s="1"/>
  <c r="AC102" i="147" s="1"/>
  <c r="AD102" i="147" s="1"/>
  <c r="AE102" i="147" s="1"/>
  <c r="AF102" i="147" s="1"/>
  <c r="AG102" i="147" s="1"/>
  <c r="AH102" i="147" s="1"/>
  <c r="F102" i="147"/>
  <c r="G102" i="147" s="1"/>
  <c r="H102" i="147" s="1"/>
  <c r="I102" i="147" s="1"/>
  <c r="E102" i="147"/>
  <c r="CL98" i="147"/>
  <c r="CO97" i="147"/>
  <c r="CK97" i="147"/>
  <c r="CL97" i="147" s="1"/>
  <c r="BW97" i="147"/>
  <c r="BV97" i="147"/>
  <c r="BU97" i="147"/>
  <c r="BN97" i="147"/>
  <c r="BM97" i="147"/>
  <c r="BL97" i="147"/>
  <c r="BK97" i="147"/>
  <c r="BJ97" i="147"/>
  <c r="BG97" i="147"/>
  <c r="BF97" i="147"/>
  <c r="BB97" i="147"/>
  <c r="BA97" i="147"/>
  <c r="AZ97" i="147"/>
  <c r="AY97" i="147"/>
  <c r="AX97" i="147"/>
  <c r="AW97" i="147"/>
  <c r="AV97" i="147"/>
  <c r="AU97" i="147"/>
  <c r="AT97" i="147"/>
  <c r="AS97" i="147"/>
  <c r="AQ97" i="147"/>
  <c r="AP97" i="147"/>
  <c r="AO97" i="147"/>
  <c r="AN97" i="147"/>
  <c r="AM97" i="147"/>
  <c r="AL97" i="147"/>
  <c r="AK97" i="147"/>
  <c r="AJ97" i="147"/>
  <c r="AI97" i="147"/>
  <c r="BW96" i="147"/>
  <c r="BB96" i="147"/>
  <c r="BA96" i="147"/>
  <c r="AZ96" i="147"/>
  <c r="AY96" i="147"/>
  <c r="AX96" i="147"/>
  <c r="AW96" i="147"/>
  <c r="AV96" i="147"/>
  <c r="AU96" i="147"/>
  <c r="AT96" i="147"/>
  <c r="AS96" i="147"/>
  <c r="AQ96" i="147"/>
  <c r="AP96" i="147"/>
  <c r="AO96" i="147"/>
  <c r="AN96" i="147"/>
  <c r="AM96" i="147"/>
  <c r="AL96" i="147"/>
  <c r="AK96" i="147"/>
  <c r="AJ96" i="147"/>
  <c r="AI96" i="147"/>
  <c r="BB95" i="147"/>
  <c r="BA95" i="147"/>
  <c r="AZ95" i="147"/>
  <c r="AY95" i="147"/>
  <c r="AX95" i="147"/>
  <c r="AW95" i="147"/>
  <c r="AV95" i="147"/>
  <c r="AU95" i="147"/>
  <c r="AT95" i="147"/>
  <c r="AS95" i="147"/>
  <c r="AQ95" i="147"/>
  <c r="AP95" i="147"/>
  <c r="AO95" i="147"/>
  <c r="AN95" i="147"/>
  <c r="AM95" i="147"/>
  <c r="AL95" i="147"/>
  <c r="AK95" i="147"/>
  <c r="AJ95" i="147"/>
  <c r="AI95" i="147"/>
  <c r="BB94" i="147"/>
  <c r="BA94" i="147"/>
  <c r="AZ94" i="147"/>
  <c r="AY94" i="147"/>
  <c r="AX94" i="147"/>
  <c r="AW94" i="147"/>
  <c r="AV94" i="147"/>
  <c r="AU94" i="147"/>
  <c r="AT94" i="147"/>
  <c r="AS94" i="147"/>
  <c r="AQ94" i="147"/>
  <c r="CJ94" i="147" s="1"/>
  <c r="AP94" i="147"/>
  <c r="AO94" i="147"/>
  <c r="AN94" i="147"/>
  <c r="AM94" i="147"/>
  <c r="AL94" i="147"/>
  <c r="AK94" i="147"/>
  <c r="AJ94" i="147"/>
  <c r="AI94" i="147"/>
  <c r="BX93" i="147"/>
  <c r="BB93" i="147"/>
  <c r="BA93" i="147"/>
  <c r="AZ93" i="147"/>
  <c r="AY93" i="147"/>
  <c r="AX93" i="147"/>
  <c r="AW93" i="147"/>
  <c r="AV93" i="147"/>
  <c r="AU93" i="147"/>
  <c r="AT93" i="147"/>
  <c r="AS93" i="147"/>
  <c r="AQ93" i="147"/>
  <c r="AP93" i="147"/>
  <c r="AO93" i="147"/>
  <c r="AN93" i="147"/>
  <c r="AM93" i="147"/>
  <c r="AL93" i="147"/>
  <c r="AK93" i="147"/>
  <c r="AJ93" i="147"/>
  <c r="AI93" i="147"/>
  <c r="BX92" i="147"/>
  <c r="BW92" i="147"/>
  <c r="BV92" i="147"/>
  <c r="BU92" i="147"/>
  <c r="BB92" i="147"/>
  <c r="BA92" i="147"/>
  <c r="AZ92" i="147"/>
  <c r="AY92" i="147"/>
  <c r="AX92" i="147"/>
  <c r="AW92" i="147"/>
  <c r="AV92" i="147"/>
  <c r="AU92" i="147"/>
  <c r="AT92" i="147"/>
  <c r="AS92" i="147"/>
  <c r="AQ92" i="147"/>
  <c r="AP92" i="147"/>
  <c r="AO92" i="147"/>
  <c r="AN92" i="147"/>
  <c r="AM92" i="147"/>
  <c r="AL92" i="147"/>
  <c r="AK92" i="147"/>
  <c r="AJ92" i="147"/>
  <c r="AI92" i="147"/>
  <c r="BB91" i="147"/>
  <c r="BA91" i="147"/>
  <c r="AZ91" i="147"/>
  <c r="AY91" i="147"/>
  <c r="AX91" i="147"/>
  <c r="AW91" i="147"/>
  <c r="AV91" i="147"/>
  <c r="AU91" i="147"/>
  <c r="AT91" i="147"/>
  <c r="AS91" i="147"/>
  <c r="AQ91" i="147"/>
  <c r="CJ91" i="147" s="1"/>
  <c r="AP91" i="147"/>
  <c r="AO91" i="147"/>
  <c r="AN91" i="147"/>
  <c r="AM91" i="147"/>
  <c r="AL91" i="147"/>
  <c r="AK91" i="147"/>
  <c r="AJ91" i="147"/>
  <c r="AI91" i="147"/>
  <c r="BB90" i="147"/>
  <c r="BA90" i="147"/>
  <c r="AZ90" i="147"/>
  <c r="AY90" i="147"/>
  <c r="AX90" i="147"/>
  <c r="AW90" i="147"/>
  <c r="AV90" i="147"/>
  <c r="AU90" i="147"/>
  <c r="AT90" i="147"/>
  <c r="AS90" i="147"/>
  <c r="AQ90" i="147"/>
  <c r="AP90" i="147"/>
  <c r="AO90" i="147"/>
  <c r="AN90" i="147"/>
  <c r="AM90" i="147"/>
  <c r="AL90" i="147"/>
  <c r="AK90" i="147"/>
  <c r="AJ90" i="147"/>
  <c r="AI90" i="147"/>
  <c r="BX89" i="147"/>
  <c r="BW89" i="147"/>
  <c r="BV89" i="147"/>
  <c r="BU89" i="147"/>
  <c r="BB89" i="147"/>
  <c r="BA89" i="147"/>
  <c r="AZ89" i="147"/>
  <c r="AY89" i="147"/>
  <c r="AX89" i="147"/>
  <c r="AW89" i="147"/>
  <c r="AV89" i="147"/>
  <c r="AU89" i="147"/>
  <c r="AT89" i="147"/>
  <c r="AS89" i="147"/>
  <c r="AQ89" i="147"/>
  <c r="AP89" i="147"/>
  <c r="AO89" i="147"/>
  <c r="AN89" i="147"/>
  <c r="AM89" i="147"/>
  <c r="AL89" i="147"/>
  <c r="AK89" i="147"/>
  <c r="AJ89" i="147"/>
  <c r="AI89" i="147"/>
  <c r="BN88" i="147"/>
  <c r="BM88" i="147"/>
  <c r="BL88" i="147"/>
  <c r="BK88" i="147"/>
  <c r="BJ88" i="147"/>
  <c r="BI88" i="147"/>
  <c r="BH88" i="147"/>
  <c r="BG88" i="147"/>
  <c r="BF88" i="147"/>
  <c r="BB88" i="147"/>
  <c r="BA88" i="147"/>
  <c r="AZ88" i="147"/>
  <c r="AY88" i="147"/>
  <c r="AX88" i="147"/>
  <c r="AW88" i="147"/>
  <c r="AV88" i="147"/>
  <c r="AU88" i="147"/>
  <c r="AT88" i="147"/>
  <c r="AS88" i="147"/>
  <c r="AQ88" i="147"/>
  <c r="AP88" i="147"/>
  <c r="AO88" i="147"/>
  <c r="AN88" i="147"/>
  <c r="AM88" i="147"/>
  <c r="AL88" i="147"/>
  <c r="AK88" i="147"/>
  <c r="AJ88" i="147"/>
  <c r="AI88" i="147"/>
  <c r="CN87" i="147"/>
  <c r="BQ87" i="147"/>
  <c r="BN87" i="147"/>
  <c r="BM87" i="147"/>
  <c r="BL87" i="147"/>
  <c r="BK87" i="147"/>
  <c r="BJ87" i="147"/>
  <c r="BW87" i="147" s="1"/>
  <c r="BI87" i="147"/>
  <c r="BH87" i="147"/>
  <c r="BG87" i="147"/>
  <c r="BF87" i="147"/>
  <c r="BB87" i="147"/>
  <c r="BA87" i="147"/>
  <c r="AZ87" i="147"/>
  <c r="AY87" i="147"/>
  <c r="AX87" i="147"/>
  <c r="AW87" i="147"/>
  <c r="AV87" i="147"/>
  <c r="AU87" i="147"/>
  <c r="AT87" i="147"/>
  <c r="AS87" i="147"/>
  <c r="AQ87" i="147"/>
  <c r="AP87" i="147"/>
  <c r="AO87" i="147"/>
  <c r="AN87" i="147"/>
  <c r="AM87" i="147"/>
  <c r="AL87" i="147"/>
  <c r="AK87" i="147"/>
  <c r="AJ87" i="147"/>
  <c r="AI87" i="147"/>
  <c r="CN86" i="147"/>
  <c r="BN86" i="147"/>
  <c r="BM86" i="147"/>
  <c r="BL86" i="147"/>
  <c r="BK86" i="147"/>
  <c r="BJ86" i="147"/>
  <c r="BI86" i="147"/>
  <c r="BH86" i="147"/>
  <c r="BG86" i="147"/>
  <c r="BF86" i="147"/>
  <c r="BB86" i="147"/>
  <c r="BA86" i="147"/>
  <c r="AZ86" i="147"/>
  <c r="AY86" i="147"/>
  <c r="AX86" i="147"/>
  <c r="AW86" i="147"/>
  <c r="AV86" i="147"/>
  <c r="AU86" i="147"/>
  <c r="AT86" i="147"/>
  <c r="AS86" i="147"/>
  <c r="AQ86" i="147"/>
  <c r="AP86" i="147"/>
  <c r="AO86" i="147"/>
  <c r="AN86" i="147"/>
  <c r="AM86" i="147"/>
  <c r="AL86" i="147"/>
  <c r="AK86" i="147"/>
  <c r="AJ86" i="147"/>
  <c r="AI86" i="147"/>
  <c r="CQ85" i="147"/>
  <c r="CO85" i="147"/>
  <c r="CN85" i="147"/>
  <c r="BN85" i="147"/>
  <c r="BM85" i="147"/>
  <c r="BL85" i="147"/>
  <c r="BX85" i="147" s="1"/>
  <c r="BK85" i="147"/>
  <c r="BJ85" i="147"/>
  <c r="BI85" i="147"/>
  <c r="BH85" i="147"/>
  <c r="BG85" i="147"/>
  <c r="BF85" i="147"/>
  <c r="BB85" i="147"/>
  <c r="BA85" i="147"/>
  <c r="AZ85" i="147"/>
  <c r="AY85" i="147"/>
  <c r="AX85" i="147"/>
  <c r="AW85" i="147"/>
  <c r="AV85" i="147"/>
  <c r="AU85" i="147"/>
  <c r="AT85" i="147"/>
  <c r="AS85" i="147"/>
  <c r="AQ85" i="147"/>
  <c r="AP85" i="147"/>
  <c r="AO85" i="147"/>
  <c r="AN85" i="147"/>
  <c r="AM85" i="147"/>
  <c r="AL85" i="147"/>
  <c r="AK85" i="147"/>
  <c r="AJ85" i="147"/>
  <c r="AI85" i="147"/>
  <c r="BN84" i="147"/>
  <c r="BM84" i="147"/>
  <c r="BL84" i="147"/>
  <c r="BK84" i="147"/>
  <c r="BJ84" i="147"/>
  <c r="BW84" i="147" s="1"/>
  <c r="BI84" i="147"/>
  <c r="BH84" i="147"/>
  <c r="BG84" i="147"/>
  <c r="BF84" i="147"/>
  <c r="BB84" i="147"/>
  <c r="BA84" i="147"/>
  <c r="AZ84" i="147"/>
  <c r="AY84" i="147"/>
  <c r="AX84" i="147"/>
  <c r="AW84" i="147"/>
  <c r="AV84" i="147"/>
  <c r="AU84" i="147"/>
  <c r="AT84" i="147"/>
  <c r="AS84" i="147"/>
  <c r="AQ84" i="147"/>
  <c r="AP84" i="147"/>
  <c r="AO84" i="147"/>
  <c r="AN84" i="147"/>
  <c r="AM84" i="147"/>
  <c r="AL84" i="147"/>
  <c r="AK84" i="147"/>
  <c r="AJ84" i="147"/>
  <c r="AI84" i="147"/>
  <c r="BN83" i="147"/>
  <c r="BM83" i="147"/>
  <c r="BL83" i="147"/>
  <c r="BK83" i="147"/>
  <c r="BJ83" i="147"/>
  <c r="BI83" i="147"/>
  <c r="BH83" i="147"/>
  <c r="BG83" i="147"/>
  <c r="BF83" i="147"/>
  <c r="CH83" i="147" s="1"/>
  <c r="BB83" i="147"/>
  <c r="BA83" i="147"/>
  <c r="AZ83" i="147"/>
  <c r="AY83" i="147"/>
  <c r="AX83" i="147"/>
  <c r="AW83" i="147"/>
  <c r="AV83" i="147"/>
  <c r="AU83" i="147"/>
  <c r="AT83" i="147"/>
  <c r="AS83" i="147"/>
  <c r="AQ83" i="147"/>
  <c r="CJ83" i="147" s="1"/>
  <c r="AP83" i="147"/>
  <c r="AO83" i="147"/>
  <c r="AN83" i="147"/>
  <c r="AM83" i="147"/>
  <c r="AL83" i="147"/>
  <c r="AK83" i="147"/>
  <c r="AJ83" i="147"/>
  <c r="AI83" i="147"/>
  <c r="BN82" i="147"/>
  <c r="BM82" i="147"/>
  <c r="BL82" i="147"/>
  <c r="BK82" i="147"/>
  <c r="BJ82" i="147"/>
  <c r="BI82" i="147"/>
  <c r="BH82" i="147"/>
  <c r="BG82" i="147"/>
  <c r="BF82" i="147"/>
  <c r="BB82" i="147"/>
  <c r="BA82" i="147"/>
  <c r="AZ82" i="147"/>
  <c r="AY82" i="147"/>
  <c r="AX82" i="147"/>
  <c r="AW82" i="147"/>
  <c r="AV82" i="147"/>
  <c r="AU82" i="147"/>
  <c r="AT82" i="147"/>
  <c r="AS82" i="147"/>
  <c r="AQ82" i="147"/>
  <c r="CJ82" i="147" s="1"/>
  <c r="AP82" i="147"/>
  <c r="AO82" i="147"/>
  <c r="AN82" i="147"/>
  <c r="AM82" i="147"/>
  <c r="AL82" i="147"/>
  <c r="AK82" i="147"/>
  <c r="AJ82" i="147"/>
  <c r="AI82" i="147"/>
  <c r="BN81" i="147"/>
  <c r="BM81" i="147"/>
  <c r="BL81" i="147"/>
  <c r="BK81" i="147"/>
  <c r="BJ81" i="147"/>
  <c r="BI81" i="147"/>
  <c r="BH81" i="147"/>
  <c r="BG81" i="147"/>
  <c r="BF81" i="147"/>
  <c r="BB81" i="147"/>
  <c r="BA81" i="147"/>
  <c r="AZ81" i="147"/>
  <c r="AY81" i="147"/>
  <c r="AX81" i="147"/>
  <c r="AW81" i="147"/>
  <c r="AV81" i="147"/>
  <c r="AU81" i="147"/>
  <c r="AT81" i="147"/>
  <c r="AS81" i="147"/>
  <c r="AQ81" i="147"/>
  <c r="AP81" i="147"/>
  <c r="AO81" i="147"/>
  <c r="AN81" i="147"/>
  <c r="AM81" i="147"/>
  <c r="AL81" i="147"/>
  <c r="AK81" i="147"/>
  <c r="AJ81" i="147"/>
  <c r="AI81" i="147"/>
  <c r="BE81" i="147" s="1"/>
  <c r="BN80" i="147"/>
  <c r="BM80" i="147"/>
  <c r="BL80" i="147"/>
  <c r="BK80" i="147"/>
  <c r="BJ80" i="147"/>
  <c r="BI80" i="147"/>
  <c r="BH80" i="147"/>
  <c r="BG80" i="147"/>
  <c r="BF80" i="147"/>
  <c r="CH80" i="147" s="1"/>
  <c r="BB80" i="147"/>
  <c r="BA80" i="147"/>
  <c r="AZ80" i="147"/>
  <c r="AY80" i="147"/>
  <c r="AX80" i="147"/>
  <c r="AW80" i="147"/>
  <c r="AV80" i="147"/>
  <c r="AU80" i="147"/>
  <c r="AT80" i="147"/>
  <c r="AS80" i="147"/>
  <c r="AQ80" i="147"/>
  <c r="AP80" i="147"/>
  <c r="AO80" i="147"/>
  <c r="AN80" i="147"/>
  <c r="AM80" i="147"/>
  <c r="AL80" i="147"/>
  <c r="AK80" i="147"/>
  <c r="AJ80" i="147"/>
  <c r="AI80" i="147"/>
  <c r="BN79" i="147"/>
  <c r="BM79" i="147"/>
  <c r="BL79" i="147"/>
  <c r="BK79" i="147"/>
  <c r="BJ79" i="147"/>
  <c r="BI79" i="147"/>
  <c r="BH79" i="147"/>
  <c r="BG79" i="147"/>
  <c r="BF79" i="147"/>
  <c r="BB79" i="147"/>
  <c r="BA79" i="147"/>
  <c r="AZ79" i="147"/>
  <c r="AY79" i="147"/>
  <c r="AX79" i="147"/>
  <c r="AW79" i="147"/>
  <c r="AV79" i="147"/>
  <c r="AU79" i="147"/>
  <c r="AT79" i="147"/>
  <c r="AS79" i="147"/>
  <c r="AQ79" i="147"/>
  <c r="AP79" i="147"/>
  <c r="AO79" i="147"/>
  <c r="AN79" i="147"/>
  <c r="AM79" i="147"/>
  <c r="AL79" i="147"/>
  <c r="AK79" i="147"/>
  <c r="AJ79" i="147"/>
  <c r="AI79" i="147"/>
  <c r="BN78" i="147"/>
  <c r="BM78" i="147"/>
  <c r="BL78" i="147"/>
  <c r="BK78" i="147"/>
  <c r="BJ78" i="147"/>
  <c r="BI78" i="147"/>
  <c r="BH78" i="147"/>
  <c r="BG78" i="147"/>
  <c r="BF78" i="147"/>
  <c r="BB78" i="147"/>
  <c r="BA78" i="147"/>
  <c r="AZ78" i="147"/>
  <c r="AY78" i="147"/>
  <c r="AX78" i="147"/>
  <c r="AW78" i="147"/>
  <c r="AV78" i="147"/>
  <c r="AU78" i="147"/>
  <c r="AT78" i="147"/>
  <c r="AS78" i="147"/>
  <c r="AQ78" i="147"/>
  <c r="AP78" i="147"/>
  <c r="AO78" i="147"/>
  <c r="AN78" i="147"/>
  <c r="AM78" i="147"/>
  <c r="AL78" i="147"/>
  <c r="AK78" i="147"/>
  <c r="AJ78" i="147"/>
  <c r="AI78" i="147"/>
  <c r="BN77" i="147"/>
  <c r="BM77" i="147"/>
  <c r="BL77" i="147"/>
  <c r="BK77" i="147"/>
  <c r="BJ77" i="147"/>
  <c r="BI77" i="147"/>
  <c r="BH77" i="147"/>
  <c r="BG77" i="147"/>
  <c r="BF77" i="147"/>
  <c r="BB77" i="147"/>
  <c r="BA77" i="147"/>
  <c r="AZ77" i="147"/>
  <c r="AY77" i="147"/>
  <c r="AX77" i="147"/>
  <c r="AW77" i="147"/>
  <c r="AV77" i="147"/>
  <c r="AU77" i="147"/>
  <c r="AT77" i="147"/>
  <c r="AS77" i="147"/>
  <c r="AQ77" i="147"/>
  <c r="AP77" i="147"/>
  <c r="AO77" i="147"/>
  <c r="AN77" i="147"/>
  <c r="AM77" i="147"/>
  <c r="AL77" i="147"/>
  <c r="AK77" i="147"/>
  <c r="AJ77" i="147"/>
  <c r="AI77" i="147"/>
  <c r="CQ76" i="147"/>
  <c r="CO76" i="147"/>
  <c r="CN76" i="147"/>
  <c r="CN75" i="147"/>
  <c r="BX75" i="147"/>
  <c r="BW75" i="147"/>
  <c r="BV75" i="147"/>
  <c r="BU75" i="147"/>
  <c r="BB75" i="147"/>
  <c r="BA75" i="147"/>
  <c r="AZ75" i="147"/>
  <c r="AY75" i="147"/>
  <c r="AX75" i="147"/>
  <c r="AW75" i="147"/>
  <c r="AV75" i="147"/>
  <c r="AU75" i="147"/>
  <c r="AT75" i="147"/>
  <c r="AS75" i="147"/>
  <c r="AQ75" i="147"/>
  <c r="AP75" i="147"/>
  <c r="AO75" i="147"/>
  <c r="AN75" i="147"/>
  <c r="AM75" i="147"/>
  <c r="AL75" i="147"/>
  <c r="AK75" i="147"/>
  <c r="AJ75" i="147"/>
  <c r="AI75" i="147"/>
  <c r="BN74" i="147"/>
  <c r="BM74" i="147"/>
  <c r="BL74" i="147"/>
  <c r="BK74" i="147"/>
  <c r="BJ74" i="147"/>
  <c r="BI74" i="147"/>
  <c r="BH74" i="147"/>
  <c r="BG74" i="147"/>
  <c r="BF74" i="147"/>
  <c r="BB74" i="147"/>
  <c r="BA74" i="147"/>
  <c r="AZ74" i="147"/>
  <c r="AY74" i="147"/>
  <c r="AX74" i="147"/>
  <c r="AW74" i="147"/>
  <c r="AV74" i="147"/>
  <c r="AU74" i="147"/>
  <c r="AT74" i="147"/>
  <c r="AS74" i="147"/>
  <c r="AQ74" i="147"/>
  <c r="AP74" i="147"/>
  <c r="AO74" i="147"/>
  <c r="AN74" i="147"/>
  <c r="AM74" i="147"/>
  <c r="AL74" i="147"/>
  <c r="AK74" i="147"/>
  <c r="AJ74" i="147"/>
  <c r="AI74" i="147"/>
  <c r="BN73" i="147"/>
  <c r="BM73" i="147"/>
  <c r="BL73" i="147"/>
  <c r="BK73" i="147"/>
  <c r="BJ73" i="147"/>
  <c r="BI73" i="147"/>
  <c r="BH73" i="147"/>
  <c r="BV73" i="147" s="1"/>
  <c r="BG73" i="147"/>
  <c r="BF73" i="147"/>
  <c r="BB73" i="147"/>
  <c r="BA73" i="147"/>
  <c r="AZ73" i="147"/>
  <c r="AY73" i="147"/>
  <c r="AX73" i="147"/>
  <c r="AW73" i="147"/>
  <c r="AV73" i="147"/>
  <c r="AU73" i="147"/>
  <c r="AT73" i="147"/>
  <c r="AS73" i="147"/>
  <c r="AQ73" i="147"/>
  <c r="CJ73" i="147" s="1"/>
  <c r="AP73" i="147"/>
  <c r="AO73" i="147"/>
  <c r="AN73" i="147"/>
  <c r="AM73" i="147"/>
  <c r="AL73" i="147"/>
  <c r="AK73" i="147"/>
  <c r="AJ73" i="147"/>
  <c r="AI73" i="147"/>
  <c r="BN72" i="147"/>
  <c r="BM72" i="147"/>
  <c r="BL72" i="147"/>
  <c r="BK72" i="147"/>
  <c r="BJ72" i="147"/>
  <c r="BI72" i="147"/>
  <c r="BH72" i="147"/>
  <c r="BG72" i="147"/>
  <c r="BF72" i="147"/>
  <c r="BB72" i="147"/>
  <c r="BA72" i="147"/>
  <c r="AZ72" i="147"/>
  <c r="AY72" i="147"/>
  <c r="AX72" i="147"/>
  <c r="AW72" i="147"/>
  <c r="AV72" i="147"/>
  <c r="AU72" i="147"/>
  <c r="AT72" i="147"/>
  <c r="AS72" i="147"/>
  <c r="AQ72" i="147"/>
  <c r="AP72" i="147"/>
  <c r="AO72" i="147"/>
  <c r="AN72" i="147"/>
  <c r="AM72" i="147"/>
  <c r="AL72" i="147"/>
  <c r="AK72" i="147"/>
  <c r="AJ72" i="147"/>
  <c r="AI72" i="147"/>
  <c r="BN71" i="147"/>
  <c r="BM71" i="147"/>
  <c r="BL71" i="147"/>
  <c r="BK71" i="147"/>
  <c r="BJ71" i="147"/>
  <c r="BI71" i="147"/>
  <c r="BH71" i="147"/>
  <c r="BG71" i="147"/>
  <c r="BF71" i="147"/>
  <c r="BB71" i="147"/>
  <c r="BA71" i="147"/>
  <c r="AZ71" i="147"/>
  <c r="AY71" i="147"/>
  <c r="AX71" i="147"/>
  <c r="AW71" i="147"/>
  <c r="AV71" i="147"/>
  <c r="AU71" i="147"/>
  <c r="AT71" i="147"/>
  <c r="AS71" i="147"/>
  <c r="AQ71" i="147"/>
  <c r="AP71" i="147"/>
  <c r="AO71" i="147"/>
  <c r="AN71" i="147"/>
  <c r="AM71" i="147"/>
  <c r="AL71" i="147"/>
  <c r="AK71" i="147"/>
  <c r="AJ71" i="147"/>
  <c r="AI71" i="147"/>
  <c r="BN70" i="147"/>
  <c r="BM70" i="147"/>
  <c r="BL70" i="147"/>
  <c r="BK70" i="147"/>
  <c r="BJ70" i="147"/>
  <c r="BI70" i="147"/>
  <c r="BH70" i="147"/>
  <c r="BG70" i="147"/>
  <c r="BF70" i="147"/>
  <c r="BB70" i="147"/>
  <c r="BA70" i="147"/>
  <c r="AZ70" i="147"/>
  <c r="AY70" i="147"/>
  <c r="AX70" i="147"/>
  <c r="AW70" i="147"/>
  <c r="AV70" i="147"/>
  <c r="AU70" i="147"/>
  <c r="AT70" i="147"/>
  <c r="AS70" i="147"/>
  <c r="AQ70" i="147"/>
  <c r="AP70" i="147"/>
  <c r="AO70" i="147"/>
  <c r="AN70" i="147"/>
  <c r="AM70" i="147"/>
  <c r="AL70" i="147"/>
  <c r="AK70" i="147"/>
  <c r="AJ70" i="147"/>
  <c r="AI70" i="147"/>
  <c r="BN69" i="147"/>
  <c r="BM69" i="147"/>
  <c r="BL69" i="147"/>
  <c r="BK69" i="147"/>
  <c r="BJ69" i="147"/>
  <c r="BI69" i="147"/>
  <c r="BH69" i="147"/>
  <c r="BG69" i="147"/>
  <c r="BF69" i="147"/>
  <c r="BB69" i="147"/>
  <c r="BA69" i="147"/>
  <c r="AZ69" i="147"/>
  <c r="AY69" i="147"/>
  <c r="AX69" i="147"/>
  <c r="AW69" i="147"/>
  <c r="AV69" i="147"/>
  <c r="AU69" i="147"/>
  <c r="AT69" i="147"/>
  <c r="AS69" i="147"/>
  <c r="AQ69" i="147"/>
  <c r="CJ69" i="147" s="1"/>
  <c r="AP69" i="147"/>
  <c r="AO69" i="147"/>
  <c r="AN69" i="147"/>
  <c r="AM69" i="147"/>
  <c r="AL69" i="147"/>
  <c r="AK69" i="147"/>
  <c r="AJ69" i="147"/>
  <c r="AI69" i="147"/>
  <c r="BN68" i="147"/>
  <c r="BM68" i="147"/>
  <c r="BL68" i="147"/>
  <c r="BK68" i="147"/>
  <c r="BJ68" i="147"/>
  <c r="BI68" i="147"/>
  <c r="BH68" i="147"/>
  <c r="BG68" i="147"/>
  <c r="BF68" i="147"/>
  <c r="BB68" i="147"/>
  <c r="BA68" i="147"/>
  <c r="AZ68" i="147"/>
  <c r="AY68" i="147"/>
  <c r="AX68" i="147"/>
  <c r="AW68" i="147"/>
  <c r="AV68" i="147"/>
  <c r="AU68" i="147"/>
  <c r="AT68" i="147"/>
  <c r="AS68" i="147"/>
  <c r="AQ68" i="147"/>
  <c r="AP68" i="147"/>
  <c r="AO68" i="147"/>
  <c r="AN68" i="147"/>
  <c r="AM68" i="147"/>
  <c r="AL68" i="147"/>
  <c r="AK68" i="147"/>
  <c r="AJ68" i="147"/>
  <c r="AI68" i="147"/>
  <c r="BN67" i="147"/>
  <c r="BM67" i="147"/>
  <c r="BL67" i="147"/>
  <c r="BK67" i="147"/>
  <c r="BJ67" i="147"/>
  <c r="BI67" i="147"/>
  <c r="BH67" i="147"/>
  <c r="BG67" i="147"/>
  <c r="BF67" i="147"/>
  <c r="BB67" i="147"/>
  <c r="BA67" i="147"/>
  <c r="AZ67" i="147"/>
  <c r="AY67" i="147"/>
  <c r="AX67" i="147"/>
  <c r="AW67" i="147"/>
  <c r="AV67" i="147"/>
  <c r="AU67" i="147"/>
  <c r="AT67" i="147"/>
  <c r="AS67" i="147"/>
  <c r="AQ67" i="147"/>
  <c r="CJ67" i="147" s="1"/>
  <c r="AP67" i="147"/>
  <c r="AO67" i="147"/>
  <c r="AN67" i="147"/>
  <c r="AM67" i="147"/>
  <c r="AL67" i="147"/>
  <c r="AK67" i="147"/>
  <c r="AJ67" i="147"/>
  <c r="AI67" i="147"/>
  <c r="BN66" i="147"/>
  <c r="BM66" i="147"/>
  <c r="BL66" i="147"/>
  <c r="BK66" i="147"/>
  <c r="BJ66" i="147"/>
  <c r="BI66" i="147"/>
  <c r="BH66" i="147"/>
  <c r="BG66" i="147"/>
  <c r="BF66" i="147"/>
  <c r="BB66" i="147"/>
  <c r="BA66" i="147"/>
  <c r="AZ66" i="147"/>
  <c r="AY66" i="147"/>
  <c r="AX66" i="147"/>
  <c r="AW66" i="147"/>
  <c r="AV66" i="147"/>
  <c r="AU66" i="147"/>
  <c r="AT66" i="147"/>
  <c r="AS66" i="147"/>
  <c r="AQ66" i="147"/>
  <c r="AP66" i="147"/>
  <c r="AO66" i="147"/>
  <c r="AN66" i="147"/>
  <c r="AM66" i="147"/>
  <c r="AL66" i="147"/>
  <c r="AK66" i="147"/>
  <c r="AJ66" i="147"/>
  <c r="AI66" i="147"/>
  <c r="BN65" i="147"/>
  <c r="BM65" i="147"/>
  <c r="BL65" i="147"/>
  <c r="BX65" i="147" s="1"/>
  <c r="BK65" i="147"/>
  <c r="BJ65" i="147"/>
  <c r="BI65" i="147"/>
  <c r="BH65" i="147"/>
  <c r="BG65" i="147"/>
  <c r="BF65" i="147"/>
  <c r="BU65" i="147" s="1"/>
  <c r="BB65" i="147"/>
  <c r="BA65" i="147"/>
  <c r="AZ65" i="147"/>
  <c r="AY65" i="147"/>
  <c r="AX65" i="147"/>
  <c r="AW65" i="147"/>
  <c r="AV65" i="147"/>
  <c r="AU65" i="147"/>
  <c r="AT65" i="147"/>
  <c r="AS65" i="147"/>
  <c r="AQ65" i="147"/>
  <c r="AP65" i="147"/>
  <c r="AO65" i="147"/>
  <c r="AN65" i="147"/>
  <c r="AM65" i="147"/>
  <c r="AL65" i="147"/>
  <c r="AK65" i="147"/>
  <c r="AJ65" i="147"/>
  <c r="AI65" i="147"/>
  <c r="BN64" i="147"/>
  <c r="BM64" i="147"/>
  <c r="BL64" i="147"/>
  <c r="BK64" i="147"/>
  <c r="BJ64" i="147"/>
  <c r="BI64" i="147"/>
  <c r="BH64" i="147"/>
  <c r="BG64" i="147"/>
  <c r="BF64" i="147"/>
  <c r="BB64" i="147"/>
  <c r="BA64" i="147"/>
  <c r="AZ64" i="147"/>
  <c r="AY64" i="147"/>
  <c r="AX64" i="147"/>
  <c r="AW64" i="147"/>
  <c r="AV64" i="147"/>
  <c r="AU64" i="147"/>
  <c r="AT64" i="147"/>
  <c r="AS64" i="147"/>
  <c r="AQ64" i="147"/>
  <c r="AP64" i="147"/>
  <c r="AO64" i="147"/>
  <c r="AN64" i="147"/>
  <c r="AM64" i="147"/>
  <c r="AL64" i="147"/>
  <c r="AK64" i="147"/>
  <c r="AJ64" i="147"/>
  <c r="AI64" i="147"/>
  <c r="BN63" i="147"/>
  <c r="BM63" i="147"/>
  <c r="BL63" i="147"/>
  <c r="BK63" i="147"/>
  <c r="BJ63" i="147"/>
  <c r="BI63" i="147"/>
  <c r="BH63" i="147"/>
  <c r="BG63" i="147"/>
  <c r="BF63" i="147"/>
  <c r="BB63" i="147"/>
  <c r="BA63" i="147"/>
  <c r="AZ63" i="147"/>
  <c r="AY63" i="147"/>
  <c r="AX63" i="147"/>
  <c r="AW63" i="147"/>
  <c r="AV63" i="147"/>
  <c r="AU63" i="147"/>
  <c r="AT63" i="147"/>
  <c r="AS63" i="147"/>
  <c r="AQ63" i="147"/>
  <c r="AP63" i="147"/>
  <c r="AO63" i="147"/>
  <c r="AN63" i="147"/>
  <c r="AM63" i="147"/>
  <c r="AL63" i="147"/>
  <c r="AK63" i="147"/>
  <c r="AJ63" i="147"/>
  <c r="AI63" i="147"/>
  <c r="BN62" i="147"/>
  <c r="BM62" i="147"/>
  <c r="BL62" i="147"/>
  <c r="BK62" i="147"/>
  <c r="BJ62" i="147"/>
  <c r="BI62" i="147"/>
  <c r="BH62" i="147"/>
  <c r="BG62" i="147"/>
  <c r="BF62" i="147"/>
  <c r="BB62" i="147"/>
  <c r="BA62" i="147"/>
  <c r="AZ62" i="147"/>
  <c r="AY62" i="147"/>
  <c r="AX62" i="147"/>
  <c r="AW62" i="147"/>
  <c r="AV62" i="147"/>
  <c r="AU62" i="147"/>
  <c r="AT62" i="147"/>
  <c r="AS62" i="147"/>
  <c r="AQ62" i="147"/>
  <c r="AP62" i="147"/>
  <c r="AO62" i="147"/>
  <c r="AN62" i="147"/>
  <c r="AM62" i="147"/>
  <c r="AL62" i="147"/>
  <c r="AK62" i="147"/>
  <c r="AJ62" i="147"/>
  <c r="AI62" i="147"/>
  <c r="BN61" i="147"/>
  <c r="BM61" i="147"/>
  <c r="BL61" i="147"/>
  <c r="BK61" i="147"/>
  <c r="BJ61" i="147"/>
  <c r="BI61" i="147"/>
  <c r="BH61" i="147"/>
  <c r="BG61" i="147"/>
  <c r="BF61" i="147"/>
  <c r="BB61" i="147"/>
  <c r="BA61" i="147"/>
  <c r="AZ61" i="147"/>
  <c r="AY61" i="147"/>
  <c r="AX61" i="147"/>
  <c r="AW61" i="147"/>
  <c r="AV61" i="147"/>
  <c r="AU61" i="147"/>
  <c r="AT61" i="147"/>
  <c r="AS61" i="147"/>
  <c r="AQ61" i="147"/>
  <c r="CJ61" i="147" s="1"/>
  <c r="AP61" i="147"/>
  <c r="AO61" i="147"/>
  <c r="AN61" i="147"/>
  <c r="AM61" i="147"/>
  <c r="AL61" i="147"/>
  <c r="AK61" i="147"/>
  <c r="AJ61" i="147"/>
  <c r="AI61" i="147"/>
  <c r="BN60" i="147"/>
  <c r="BM60" i="147"/>
  <c r="BL60" i="147"/>
  <c r="BK60" i="147"/>
  <c r="BJ60" i="147"/>
  <c r="BI60" i="147"/>
  <c r="BH60" i="147"/>
  <c r="BG60" i="147"/>
  <c r="BF60" i="147"/>
  <c r="BB60" i="147"/>
  <c r="BA60" i="147"/>
  <c r="AZ60" i="147"/>
  <c r="AY60" i="147"/>
  <c r="AX60" i="147"/>
  <c r="AW60" i="147"/>
  <c r="AV60" i="147"/>
  <c r="AU60" i="147"/>
  <c r="AT60" i="147"/>
  <c r="AS60" i="147"/>
  <c r="AQ60" i="147"/>
  <c r="CJ60" i="147" s="1"/>
  <c r="AP60" i="147"/>
  <c r="AO60" i="147"/>
  <c r="AN60" i="147"/>
  <c r="AM60" i="147"/>
  <c r="AL60" i="147"/>
  <c r="AK60" i="147"/>
  <c r="AJ60" i="147"/>
  <c r="AI60" i="147"/>
  <c r="BE60" i="147" s="1"/>
  <c r="BN59" i="147"/>
  <c r="BM59" i="147"/>
  <c r="BL59" i="147"/>
  <c r="BK59" i="147"/>
  <c r="BJ59" i="147"/>
  <c r="BI59" i="147"/>
  <c r="BH59" i="147"/>
  <c r="BG59" i="147"/>
  <c r="BF59" i="147"/>
  <c r="BB59" i="147"/>
  <c r="BA59" i="147"/>
  <c r="AZ59" i="147"/>
  <c r="AY59" i="147"/>
  <c r="AX59" i="147"/>
  <c r="AW59" i="147"/>
  <c r="AV59" i="147"/>
  <c r="AU59" i="147"/>
  <c r="AT59" i="147"/>
  <c r="AS59" i="147"/>
  <c r="AQ59" i="147"/>
  <c r="AP59" i="147"/>
  <c r="AO59" i="147"/>
  <c r="AN59" i="147"/>
  <c r="AM59" i="147"/>
  <c r="AL59" i="147"/>
  <c r="AK59" i="147"/>
  <c r="AJ59" i="147"/>
  <c r="AI59" i="147"/>
  <c r="BN58" i="147"/>
  <c r="BM58" i="147"/>
  <c r="BL58" i="147"/>
  <c r="BK58" i="147"/>
  <c r="BJ58" i="147"/>
  <c r="BI58" i="147"/>
  <c r="BH58" i="147"/>
  <c r="BG58" i="147"/>
  <c r="BF58" i="147"/>
  <c r="BB58" i="147"/>
  <c r="BA58" i="147"/>
  <c r="AZ58" i="147"/>
  <c r="AY58" i="147"/>
  <c r="AX58" i="147"/>
  <c r="AW58" i="147"/>
  <c r="AV58" i="147"/>
  <c r="AU58" i="147"/>
  <c r="AT58" i="147"/>
  <c r="AS58" i="147"/>
  <c r="AQ58" i="147"/>
  <c r="AP58" i="147"/>
  <c r="AO58" i="147"/>
  <c r="AN58" i="147"/>
  <c r="AM58" i="147"/>
  <c r="AL58" i="147"/>
  <c r="AK58" i="147"/>
  <c r="AJ58" i="147"/>
  <c r="AI58" i="147"/>
  <c r="BQ57" i="147"/>
  <c r="BN57" i="147"/>
  <c r="BM57" i="147"/>
  <c r="BL57" i="147"/>
  <c r="BK57" i="147"/>
  <c r="BJ57" i="147"/>
  <c r="BI57" i="147"/>
  <c r="BH57" i="147"/>
  <c r="BG57" i="147"/>
  <c r="BF57" i="147"/>
  <c r="BB57" i="147"/>
  <c r="BA57" i="147"/>
  <c r="AZ57" i="147"/>
  <c r="AY57" i="147"/>
  <c r="AX57" i="147"/>
  <c r="AW57" i="147"/>
  <c r="AV57" i="147"/>
  <c r="AU57" i="147"/>
  <c r="AT57" i="147"/>
  <c r="AS57" i="147"/>
  <c r="AQ57" i="147"/>
  <c r="AP57" i="147"/>
  <c r="AO57" i="147"/>
  <c r="AN57" i="147"/>
  <c r="AM57" i="147"/>
  <c r="AL57" i="147"/>
  <c r="AK57" i="147"/>
  <c r="AJ57" i="147"/>
  <c r="AI57" i="147"/>
  <c r="BN56" i="147"/>
  <c r="BM56" i="147"/>
  <c r="BL56" i="147"/>
  <c r="BK56" i="147"/>
  <c r="BJ56" i="147"/>
  <c r="BI56" i="147"/>
  <c r="BH56" i="147"/>
  <c r="BG56" i="147"/>
  <c r="BF56" i="147"/>
  <c r="BB56" i="147"/>
  <c r="BA56" i="147"/>
  <c r="AZ56" i="147"/>
  <c r="AY56" i="147"/>
  <c r="AX56" i="147"/>
  <c r="AW56" i="147"/>
  <c r="AV56" i="147"/>
  <c r="AU56" i="147"/>
  <c r="AT56" i="147"/>
  <c r="AS56" i="147"/>
  <c r="AQ56" i="147"/>
  <c r="AP56" i="147"/>
  <c r="AO56" i="147"/>
  <c r="AN56" i="147"/>
  <c r="AM56" i="147"/>
  <c r="AL56" i="147"/>
  <c r="AK56" i="147"/>
  <c r="AJ56" i="147"/>
  <c r="AI56" i="147"/>
  <c r="CO55" i="147"/>
  <c r="BN54" i="147"/>
  <c r="BM54" i="147"/>
  <c r="BL54" i="147"/>
  <c r="BK54" i="147"/>
  <c r="BJ54" i="147"/>
  <c r="BI54" i="147"/>
  <c r="BH54" i="147"/>
  <c r="BG54" i="147"/>
  <c r="BF54" i="147"/>
  <c r="BU54" i="147" s="1"/>
  <c r="BB54" i="147"/>
  <c r="BA54" i="147"/>
  <c r="AZ54" i="147"/>
  <c r="AY54" i="147"/>
  <c r="AX54" i="147"/>
  <c r="AW54" i="147"/>
  <c r="AV54" i="147"/>
  <c r="AU54" i="147"/>
  <c r="AT54" i="147"/>
  <c r="AS54" i="147"/>
  <c r="AQ54" i="147"/>
  <c r="AP54" i="147"/>
  <c r="AO54" i="147"/>
  <c r="AN54" i="147"/>
  <c r="AM54" i="147"/>
  <c r="AL54" i="147"/>
  <c r="AK54" i="147"/>
  <c r="AJ54" i="147"/>
  <c r="AI54" i="147"/>
  <c r="BN53" i="147"/>
  <c r="BM53" i="147"/>
  <c r="BL53" i="147"/>
  <c r="BK53" i="147"/>
  <c r="BJ53" i="147"/>
  <c r="BI53" i="147"/>
  <c r="BH53" i="147"/>
  <c r="BG53" i="147"/>
  <c r="BF53" i="147"/>
  <c r="BB53" i="147"/>
  <c r="BA53" i="147"/>
  <c r="AZ53" i="147"/>
  <c r="AY53" i="147"/>
  <c r="AX53" i="147"/>
  <c r="AW53" i="147"/>
  <c r="AV53" i="147"/>
  <c r="AU53" i="147"/>
  <c r="AT53" i="147"/>
  <c r="AS53" i="147"/>
  <c r="AQ53" i="147"/>
  <c r="AP53" i="147"/>
  <c r="AO53" i="147"/>
  <c r="AN53" i="147"/>
  <c r="AM53" i="147"/>
  <c r="AL53" i="147"/>
  <c r="AK53" i="147"/>
  <c r="AJ53" i="147"/>
  <c r="AI53" i="147"/>
  <c r="BN52" i="147"/>
  <c r="BM52" i="147"/>
  <c r="BL52" i="147"/>
  <c r="BK52" i="147"/>
  <c r="BJ52" i="147"/>
  <c r="BI52" i="147"/>
  <c r="BH52" i="147"/>
  <c r="BG52" i="147"/>
  <c r="BF52" i="147"/>
  <c r="BB52" i="147"/>
  <c r="BA52" i="147"/>
  <c r="AZ52" i="147"/>
  <c r="AY52" i="147"/>
  <c r="AX52" i="147"/>
  <c r="AW52" i="147"/>
  <c r="AV52" i="147"/>
  <c r="AU52" i="147"/>
  <c r="AT52" i="147"/>
  <c r="AS52" i="147"/>
  <c r="AQ52" i="147"/>
  <c r="AP52" i="147"/>
  <c r="AO52" i="147"/>
  <c r="AN52" i="147"/>
  <c r="AM52" i="147"/>
  <c r="AL52" i="147"/>
  <c r="AK52" i="147"/>
  <c r="AJ52" i="147"/>
  <c r="AI52" i="147"/>
  <c r="BN51" i="147"/>
  <c r="BM51" i="147"/>
  <c r="BL51" i="147"/>
  <c r="BK51" i="147"/>
  <c r="BJ51" i="147"/>
  <c r="BI51" i="147"/>
  <c r="BH51" i="147"/>
  <c r="BG51" i="147"/>
  <c r="BF51" i="147"/>
  <c r="BB51" i="147"/>
  <c r="BA51" i="147"/>
  <c r="AZ51" i="147"/>
  <c r="AY51" i="147"/>
  <c r="AX51" i="147"/>
  <c r="AW51" i="147"/>
  <c r="AV51" i="147"/>
  <c r="AU51" i="147"/>
  <c r="AT51" i="147"/>
  <c r="AS51" i="147"/>
  <c r="AQ51" i="147"/>
  <c r="AP51" i="147"/>
  <c r="AO51" i="147"/>
  <c r="AN51" i="147"/>
  <c r="AM51" i="147"/>
  <c r="AL51" i="147"/>
  <c r="AK51" i="147"/>
  <c r="AJ51" i="147"/>
  <c r="AI51" i="147"/>
  <c r="BN50" i="147"/>
  <c r="BM50" i="147"/>
  <c r="BL50" i="147"/>
  <c r="BK50" i="147"/>
  <c r="BJ50" i="147"/>
  <c r="BI50" i="147"/>
  <c r="BH50" i="147"/>
  <c r="BG50" i="147"/>
  <c r="BF50" i="147"/>
  <c r="BB50" i="147"/>
  <c r="BA50" i="147"/>
  <c r="AZ50" i="147"/>
  <c r="AY50" i="147"/>
  <c r="AX50" i="147"/>
  <c r="AW50" i="147"/>
  <c r="AV50" i="147"/>
  <c r="AU50" i="147"/>
  <c r="AT50" i="147"/>
  <c r="AS50" i="147"/>
  <c r="AQ50" i="147"/>
  <c r="AP50" i="147"/>
  <c r="AO50" i="147"/>
  <c r="AN50" i="147"/>
  <c r="AM50" i="147"/>
  <c r="AL50" i="147"/>
  <c r="AK50" i="147"/>
  <c r="AJ50" i="147"/>
  <c r="AI50" i="147"/>
  <c r="BN49" i="147"/>
  <c r="BM49" i="147"/>
  <c r="BL49" i="147"/>
  <c r="BK49" i="147"/>
  <c r="BJ49" i="147"/>
  <c r="BI49" i="147"/>
  <c r="BH49" i="147"/>
  <c r="BG49" i="147"/>
  <c r="BF49" i="147"/>
  <c r="BB49" i="147"/>
  <c r="BA49" i="147"/>
  <c r="AZ49" i="147"/>
  <c r="AY49" i="147"/>
  <c r="AX49" i="147"/>
  <c r="AW49" i="147"/>
  <c r="AV49" i="147"/>
  <c r="AU49" i="147"/>
  <c r="AT49" i="147"/>
  <c r="AS49" i="147"/>
  <c r="AQ49" i="147"/>
  <c r="AP49" i="147"/>
  <c r="AO49" i="147"/>
  <c r="AN49" i="147"/>
  <c r="AM49" i="147"/>
  <c r="AL49" i="147"/>
  <c r="AK49" i="147"/>
  <c r="AJ49" i="147"/>
  <c r="AI49" i="147"/>
  <c r="BN48" i="147"/>
  <c r="BM48" i="147"/>
  <c r="BL48" i="147"/>
  <c r="BK48" i="147"/>
  <c r="BJ48" i="147"/>
  <c r="BI48" i="147"/>
  <c r="BH48" i="147"/>
  <c r="BG48" i="147"/>
  <c r="BF48" i="147"/>
  <c r="BB48" i="147"/>
  <c r="BA48" i="147"/>
  <c r="AZ48" i="147"/>
  <c r="AY48" i="147"/>
  <c r="AX48" i="147"/>
  <c r="AW48" i="147"/>
  <c r="AV48" i="147"/>
  <c r="AU48" i="147"/>
  <c r="AT48" i="147"/>
  <c r="AS48" i="147"/>
  <c r="AQ48" i="147"/>
  <c r="CJ48" i="147" s="1"/>
  <c r="AP48" i="147"/>
  <c r="AO48" i="147"/>
  <c r="AN48" i="147"/>
  <c r="AM48" i="147"/>
  <c r="AL48" i="147"/>
  <c r="AK48" i="147"/>
  <c r="AJ48" i="147"/>
  <c r="AI48" i="147"/>
  <c r="BN47" i="147"/>
  <c r="BM47" i="147"/>
  <c r="BL47" i="147"/>
  <c r="BK47" i="147"/>
  <c r="BJ47" i="147"/>
  <c r="BI47" i="147"/>
  <c r="BH47" i="147"/>
  <c r="BG47" i="147"/>
  <c r="BF47" i="147"/>
  <c r="BB47" i="147"/>
  <c r="BA47" i="147"/>
  <c r="AZ47" i="147"/>
  <c r="AY47" i="147"/>
  <c r="AX47" i="147"/>
  <c r="AW47" i="147"/>
  <c r="AV47" i="147"/>
  <c r="AU47" i="147"/>
  <c r="AT47" i="147"/>
  <c r="AS47" i="147"/>
  <c r="AQ47" i="147"/>
  <c r="AP47" i="147"/>
  <c r="AO47" i="147"/>
  <c r="AN47" i="147"/>
  <c r="AM47" i="147"/>
  <c r="AL47" i="147"/>
  <c r="AK47" i="147"/>
  <c r="AJ47" i="147"/>
  <c r="AI47" i="147"/>
  <c r="BN46" i="147"/>
  <c r="BM46" i="147"/>
  <c r="BL46" i="147"/>
  <c r="BK46" i="147"/>
  <c r="BJ46" i="147"/>
  <c r="BI46" i="147"/>
  <c r="BH46" i="147"/>
  <c r="BG46" i="147"/>
  <c r="BF46" i="147"/>
  <c r="BB46" i="147"/>
  <c r="BA46" i="147"/>
  <c r="AZ46" i="147"/>
  <c r="AY46" i="147"/>
  <c r="AX46" i="147"/>
  <c r="AW46" i="147"/>
  <c r="AV46" i="147"/>
  <c r="AU46" i="147"/>
  <c r="AT46" i="147"/>
  <c r="AS46" i="147"/>
  <c r="AQ46" i="147"/>
  <c r="AP46" i="147"/>
  <c r="AO46" i="147"/>
  <c r="AN46" i="147"/>
  <c r="AM46" i="147"/>
  <c r="AL46" i="147"/>
  <c r="AK46" i="147"/>
  <c r="AJ46" i="147"/>
  <c r="AI46" i="147"/>
  <c r="BN45" i="147"/>
  <c r="BM45" i="147"/>
  <c r="BL45" i="147"/>
  <c r="BK45" i="147"/>
  <c r="BJ45" i="147"/>
  <c r="BI45" i="147"/>
  <c r="BH45" i="147"/>
  <c r="BG45" i="147"/>
  <c r="BF45" i="147"/>
  <c r="CH45" i="147" s="1"/>
  <c r="BB45" i="147"/>
  <c r="BA45" i="147"/>
  <c r="AZ45" i="147"/>
  <c r="AY45" i="147"/>
  <c r="AX45" i="147"/>
  <c r="AW45" i="147"/>
  <c r="AV45" i="147"/>
  <c r="AU45" i="147"/>
  <c r="AT45" i="147"/>
  <c r="AS45" i="147"/>
  <c r="AQ45" i="147"/>
  <c r="CJ45" i="147" s="1"/>
  <c r="AP45" i="147"/>
  <c r="AO45" i="147"/>
  <c r="AN45" i="147"/>
  <c r="AM45" i="147"/>
  <c r="AL45" i="147"/>
  <c r="AK45" i="147"/>
  <c r="AJ45" i="147"/>
  <c r="AI45" i="147"/>
  <c r="CN44" i="147"/>
  <c r="BX44" i="147"/>
  <c r="BW44" i="147"/>
  <c r="BV44" i="147"/>
  <c r="BU44" i="147"/>
  <c r="BC44" i="147"/>
  <c r="CN43" i="147"/>
  <c r="BX43" i="147"/>
  <c r="BW43" i="147"/>
  <c r="BV43" i="147"/>
  <c r="BU43" i="147"/>
  <c r="BC43" i="147"/>
  <c r="CQ43" i="147" s="1"/>
  <c r="CN42" i="147"/>
  <c r="BX42" i="147"/>
  <c r="BW42" i="147"/>
  <c r="BV42" i="147"/>
  <c r="BU42" i="147"/>
  <c r="BC42" i="147"/>
  <c r="BN41" i="147"/>
  <c r="BM41" i="147"/>
  <c r="BL41" i="147"/>
  <c r="BK41" i="147"/>
  <c r="BJ41" i="147"/>
  <c r="BI41" i="147"/>
  <c r="BH41" i="147"/>
  <c r="BG41" i="147"/>
  <c r="BF41" i="147"/>
  <c r="BB41" i="147"/>
  <c r="BA41" i="147"/>
  <c r="AZ41" i="147"/>
  <c r="AY41" i="147"/>
  <c r="AX41" i="147"/>
  <c r="AW41" i="147"/>
  <c r="AV41" i="147"/>
  <c r="AU41" i="147"/>
  <c r="AT41" i="147"/>
  <c r="AS41" i="147"/>
  <c r="AQ41" i="147"/>
  <c r="AP41" i="147"/>
  <c r="AO41" i="147"/>
  <c r="AN41" i="147"/>
  <c r="AM41" i="147"/>
  <c r="AL41" i="147"/>
  <c r="AK41" i="147"/>
  <c r="AJ41" i="147"/>
  <c r="AI41" i="147"/>
  <c r="BN40" i="147"/>
  <c r="BM40" i="147"/>
  <c r="BL40" i="147"/>
  <c r="BK40" i="147"/>
  <c r="BJ40" i="147"/>
  <c r="BI40" i="147"/>
  <c r="BH40" i="147"/>
  <c r="BG40" i="147"/>
  <c r="BF40" i="147"/>
  <c r="CH40" i="147" s="1"/>
  <c r="BB40" i="147"/>
  <c r="BA40" i="147"/>
  <c r="AZ40" i="147"/>
  <c r="AY40" i="147"/>
  <c r="AX40" i="147"/>
  <c r="AW40" i="147"/>
  <c r="AV40" i="147"/>
  <c r="AU40" i="147"/>
  <c r="AT40" i="147"/>
  <c r="AS40" i="147"/>
  <c r="AQ40" i="147"/>
  <c r="AP40" i="147"/>
  <c r="AO40" i="147"/>
  <c r="AN40" i="147"/>
  <c r="AM40" i="147"/>
  <c r="AL40" i="147"/>
  <c r="AK40" i="147"/>
  <c r="AJ40" i="147"/>
  <c r="AI40" i="147"/>
  <c r="BN39" i="147"/>
  <c r="BM39" i="147"/>
  <c r="BL39" i="147"/>
  <c r="BK39" i="147"/>
  <c r="BJ39" i="147"/>
  <c r="BI39" i="147"/>
  <c r="BH39" i="147"/>
  <c r="BG39" i="147"/>
  <c r="BF39" i="147"/>
  <c r="BB39" i="147"/>
  <c r="BA39" i="147"/>
  <c r="AZ39" i="147"/>
  <c r="AY39" i="147"/>
  <c r="AX39" i="147"/>
  <c r="AW39" i="147"/>
  <c r="AV39" i="147"/>
  <c r="AU39" i="147"/>
  <c r="AT39" i="147"/>
  <c r="AS39" i="147"/>
  <c r="AQ39" i="147"/>
  <c r="AP39" i="147"/>
  <c r="AO39" i="147"/>
  <c r="AN39" i="147"/>
  <c r="AM39" i="147"/>
  <c r="AL39" i="147"/>
  <c r="AK39" i="147"/>
  <c r="AJ39" i="147"/>
  <c r="AI39" i="147"/>
  <c r="BN38" i="147"/>
  <c r="BM38" i="147"/>
  <c r="BL38" i="147"/>
  <c r="BK38" i="147"/>
  <c r="BJ38" i="147"/>
  <c r="BI38" i="147"/>
  <c r="BH38" i="147"/>
  <c r="BG38" i="147"/>
  <c r="BF38" i="147"/>
  <c r="BB38" i="147"/>
  <c r="BA38" i="147"/>
  <c r="AZ38" i="147"/>
  <c r="AY38" i="147"/>
  <c r="AX38" i="147"/>
  <c r="AW38" i="147"/>
  <c r="AV38" i="147"/>
  <c r="AU38" i="147"/>
  <c r="AT38" i="147"/>
  <c r="AS38" i="147"/>
  <c r="AQ38" i="147"/>
  <c r="AP38" i="147"/>
  <c r="AO38" i="147"/>
  <c r="AN38" i="147"/>
  <c r="AM38" i="147"/>
  <c r="AL38" i="147"/>
  <c r="AK38" i="147"/>
  <c r="AJ38" i="147"/>
  <c r="AI38" i="147"/>
  <c r="CN37" i="147"/>
  <c r="BT37" i="147"/>
  <c r="BM37" i="147"/>
  <c r="BL37" i="147"/>
  <c r="BK37" i="147"/>
  <c r="BJ37" i="147"/>
  <c r="BI37" i="147"/>
  <c r="BH37" i="147"/>
  <c r="BG37" i="147"/>
  <c r="BF37" i="147"/>
  <c r="BB37" i="147"/>
  <c r="BA37" i="147"/>
  <c r="AZ37" i="147"/>
  <c r="AY37" i="147"/>
  <c r="AX37" i="147"/>
  <c r="AW37" i="147"/>
  <c r="AV37" i="147"/>
  <c r="AU37" i="147"/>
  <c r="AT37" i="147"/>
  <c r="AS37" i="147"/>
  <c r="AQ37" i="147"/>
  <c r="AP37" i="147"/>
  <c r="AO37" i="147"/>
  <c r="AN37" i="147"/>
  <c r="AM37" i="147"/>
  <c r="AL37" i="147"/>
  <c r="AK37" i="147"/>
  <c r="AJ37" i="147"/>
  <c r="AI37" i="147"/>
  <c r="CN36" i="147"/>
  <c r="BM36" i="147"/>
  <c r="BL36" i="147"/>
  <c r="BK36" i="147"/>
  <c r="BJ36" i="147"/>
  <c r="BI36" i="147"/>
  <c r="BH36" i="147"/>
  <c r="BG36" i="147"/>
  <c r="BF36" i="147"/>
  <c r="BB36" i="147"/>
  <c r="BA36" i="147"/>
  <c r="AZ36" i="147"/>
  <c r="AY36" i="147"/>
  <c r="AX36" i="147"/>
  <c r="AW36" i="147"/>
  <c r="AV36" i="147"/>
  <c r="AU36" i="147"/>
  <c r="AT36" i="147"/>
  <c r="AS36" i="147"/>
  <c r="AQ36" i="147"/>
  <c r="AP36" i="147"/>
  <c r="AO36" i="147"/>
  <c r="AN36" i="147"/>
  <c r="AM36" i="147"/>
  <c r="AL36" i="147"/>
  <c r="AK36" i="147"/>
  <c r="AJ36" i="147"/>
  <c r="AI36" i="147"/>
  <c r="BN35" i="147"/>
  <c r="CJ35" i="147" s="1"/>
  <c r="BM35" i="147"/>
  <c r="BL35" i="147"/>
  <c r="BK35" i="147"/>
  <c r="BJ35" i="147"/>
  <c r="BI35" i="147"/>
  <c r="BH35" i="147"/>
  <c r="BG35" i="147"/>
  <c r="BF35" i="147"/>
  <c r="BB35" i="147"/>
  <c r="BA35" i="147"/>
  <c r="AZ35" i="147"/>
  <c r="AY35" i="147"/>
  <c r="AX35" i="147"/>
  <c r="AW35" i="147"/>
  <c r="AV35" i="147"/>
  <c r="AU35" i="147"/>
  <c r="AT35" i="147"/>
  <c r="AS35" i="147"/>
  <c r="AQ35" i="147"/>
  <c r="AP35" i="147"/>
  <c r="AO35" i="147"/>
  <c r="AN35" i="147"/>
  <c r="AM35" i="147"/>
  <c r="AL35" i="147"/>
  <c r="AK35" i="147"/>
  <c r="AJ35" i="147"/>
  <c r="AI35" i="147"/>
  <c r="BN34" i="147"/>
  <c r="BM34" i="147"/>
  <c r="BL34" i="147"/>
  <c r="BK34" i="147"/>
  <c r="BJ34" i="147"/>
  <c r="BI34" i="147"/>
  <c r="BH34" i="147"/>
  <c r="BG34" i="147"/>
  <c r="BF34" i="147"/>
  <c r="BB34" i="147"/>
  <c r="BA34" i="147"/>
  <c r="AZ34" i="147"/>
  <c r="AY34" i="147"/>
  <c r="AX34" i="147"/>
  <c r="AW34" i="147"/>
  <c r="AV34" i="147"/>
  <c r="AU34" i="147"/>
  <c r="AT34" i="147"/>
  <c r="AS34" i="147"/>
  <c r="AQ34" i="147"/>
  <c r="CJ34" i="147" s="1"/>
  <c r="AP34" i="147"/>
  <c r="AO34" i="147"/>
  <c r="AN34" i="147"/>
  <c r="AM34" i="147"/>
  <c r="AL34" i="147"/>
  <c r="AK34" i="147"/>
  <c r="AJ34" i="147"/>
  <c r="AI34" i="147"/>
  <c r="CO33" i="147"/>
  <c r="BN32" i="147"/>
  <c r="BM32" i="147"/>
  <c r="BL32" i="147"/>
  <c r="BK32" i="147"/>
  <c r="BJ32" i="147"/>
  <c r="BI32" i="147"/>
  <c r="BH32" i="147"/>
  <c r="BG32" i="147"/>
  <c r="BF32" i="147"/>
  <c r="BB32" i="147"/>
  <c r="BA32" i="147"/>
  <c r="AZ32" i="147"/>
  <c r="AY32" i="147"/>
  <c r="AX32" i="147"/>
  <c r="AW32" i="147"/>
  <c r="AV32" i="147"/>
  <c r="AU32" i="147"/>
  <c r="AT32" i="147"/>
  <c r="AS32" i="147"/>
  <c r="AQ32" i="147"/>
  <c r="AP32" i="147"/>
  <c r="AO32" i="147"/>
  <c r="AN32" i="147"/>
  <c r="AM32" i="147"/>
  <c r="AL32" i="147"/>
  <c r="AK32" i="147"/>
  <c r="AJ32" i="147"/>
  <c r="AI32" i="147"/>
  <c r="BN31" i="147"/>
  <c r="BM31" i="147"/>
  <c r="BL31" i="147"/>
  <c r="BK31" i="147"/>
  <c r="BJ31" i="147"/>
  <c r="BI31" i="147"/>
  <c r="BH31" i="147"/>
  <c r="BG31" i="147"/>
  <c r="BF31" i="147"/>
  <c r="BB31" i="147"/>
  <c r="BA31" i="147"/>
  <c r="AZ31" i="147"/>
  <c r="AY31" i="147"/>
  <c r="AX31" i="147"/>
  <c r="AW31" i="147"/>
  <c r="AV31" i="147"/>
  <c r="AU31" i="147"/>
  <c r="AT31" i="147"/>
  <c r="AS31" i="147"/>
  <c r="AQ31" i="147"/>
  <c r="AP31" i="147"/>
  <c r="AO31" i="147"/>
  <c r="AN31" i="147"/>
  <c r="AM31" i="147"/>
  <c r="AL31" i="147"/>
  <c r="AK31" i="147"/>
  <c r="AJ31" i="147"/>
  <c r="AI31" i="147"/>
  <c r="BN30" i="147"/>
  <c r="BM30" i="147"/>
  <c r="BL30" i="147"/>
  <c r="BK30" i="147"/>
  <c r="BJ30" i="147"/>
  <c r="BI30" i="147"/>
  <c r="BH30" i="147"/>
  <c r="BG30" i="147"/>
  <c r="BF30" i="147"/>
  <c r="BB30" i="147"/>
  <c r="BA30" i="147"/>
  <c r="AZ30" i="147"/>
  <c r="AY30" i="147"/>
  <c r="AX30" i="147"/>
  <c r="AW30" i="147"/>
  <c r="AV30" i="147"/>
  <c r="AU30" i="147"/>
  <c r="AT30" i="147"/>
  <c r="AS30" i="147"/>
  <c r="AQ30" i="147"/>
  <c r="CJ30" i="147" s="1"/>
  <c r="AP30" i="147"/>
  <c r="AO30" i="147"/>
  <c r="AN30" i="147"/>
  <c r="AM30" i="147"/>
  <c r="AL30" i="147"/>
  <c r="AK30" i="147"/>
  <c r="AJ30" i="147"/>
  <c r="AI30" i="147"/>
  <c r="BN29" i="147"/>
  <c r="BM29" i="147"/>
  <c r="BL29" i="147"/>
  <c r="BK29" i="147"/>
  <c r="BJ29" i="147"/>
  <c r="BI29" i="147"/>
  <c r="BH29" i="147"/>
  <c r="BG29" i="147"/>
  <c r="BF29" i="147"/>
  <c r="CH29" i="147" s="1"/>
  <c r="BB29" i="147"/>
  <c r="BA29" i="147"/>
  <c r="AZ29" i="147"/>
  <c r="AY29" i="147"/>
  <c r="AX29" i="147"/>
  <c r="AW29" i="147"/>
  <c r="AV29" i="147"/>
  <c r="AU29" i="147"/>
  <c r="AT29" i="147"/>
  <c r="AS29" i="147"/>
  <c r="AQ29" i="147"/>
  <c r="AP29" i="147"/>
  <c r="AO29" i="147"/>
  <c r="AN29" i="147"/>
  <c r="AM29" i="147"/>
  <c r="AL29" i="147"/>
  <c r="AK29" i="147"/>
  <c r="AJ29" i="147"/>
  <c r="AI29" i="147"/>
  <c r="BN28" i="147"/>
  <c r="BM28" i="147"/>
  <c r="BL28" i="147"/>
  <c r="BK28" i="147"/>
  <c r="BJ28" i="147"/>
  <c r="BI28" i="147"/>
  <c r="BH28" i="147"/>
  <c r="BG28" i="147"/>
  <c r="BF28" i="147"/>
  <c r="BB28" i="147"/>
  <c r="BA28" i="147"/>
  <c r="AZ28" i="147"/>
  <c r="AY28" i="147"/>
  <c r="AX28" i="147"/>
  <c r="AW28" i="147"/>
  <c r="AV28" i="147"/>
  <c r="AU28" i="147"/>
  <c r="AT28" i="147"/>
  <c r="AS28" i="147"/>
  <c r="AQ28" i="147"/>
  <c r="AP28" i="147"/>
  <c r="AO28" i="147"/>
  <c r="AN28" i="147"/>
  <c r="AM28" i="147"/>
  <c r="AL28" i="147"/>
  <c r="AK28" i="147"/>
  <c r="AJ28" i="147"/>
  <c r="AI28" i="147"/>
  <c r="BN27" i="147"/>
  <c r="BM27" i="147"/>
  <c r="BL27" i="147"/>
  <c r="BK27" i="147"/>
  <c r="BJ27" i="147"/>
  <c r="BI27" i="147"/>
  <c r="BH27" i="147"/>
  <c r="BG27" i="147"/>
  <c r="BF27" i="147"/>
  <c r="BB27" i="147"/>
  <c r="BA27" i="147"/>
  <c r="AZ27" i="147"/>
  <c r="AY27" i="147"/>
  <c r="AX27" i="147"/>
  <c r="AW27" i="147"/>
  <c r="AV27" i="147"/>
  <c r="AU27" i="147"/>
  <c r="AT27" i="147"/>
  <c r="AS27" i="147"/>
  <c r="AQ27" i="147"/>
  <c r="AP27" i="147"/>
  <c r="AO27" i="147"/>
  <c r="AN27" i="147"/>
  <c r="AM27" i="147"/>
  <c r="AL27" i="147"/>
  <c r="AK27" i="147"/>
  <c r="AJ27" i="147"/>
  <c r="AI27" i="147"/>
  <c r="BN26" i="147"/>
  <c r="BM26" i="147"/>
  <c r="BL26" i="147"/>
  <c r="BK26" i="147"/>
  <c r="BJ26" i="147"/>
  <c r="BI26" i="147"/>
  <c r="BH26" i="147"/>
  <c r="BG26" i="147"/>
  <c r="BF26" i="147"/>
  <c r="BB26" i="147"/>
  <c r="BA26" i="147"/>
  <c r="AZ26" i="147"/>
  <c r="AY26" i="147"/>
  <c r="AX26" i="147"/>
  <c r="AW26" i="147"/>
  <c r="AV26" i="147"/>
  <c r="AU26" i="147"/>
  <c r="AT26" i="147"/>
  <c r="AS26" i="147"/>
  <c r="AQ26" i="147"/>
  <c r="AP26" i="147"/>
  <c r="AO26" i="147"/>
  <c r="AN26" i="147"/>
  <c r="AM26" i="147"/>
  <c r="AL26" i="147"/>
  <c r="AK26" i="147"/>
  <c r="AJ26" i="147"/>
  <c r="AI26" i="147"/>
  <c r="BN25" i="147"/>
  <c r="BM25" i="147"/>
  <c r="BL25" i="147"/>
  <c r="BK25" i="147"/>
  <c r="BJ25" i="147"/>
  <c r="BI25" i="147"/>
  <c r="BH25" i="147"/>
  <c r="BG25" i="147"/>
  <c r="BF25" i="147"/>
  <c r="BB25" i="147"/>
  <c r="BA25" i="147"/>
  <c r="AZ25" i="147"/>
  <c r="AY25" i="147"/>
  <c r="AX25" i="147"/>
  <c r="AW25" i="147"/>
  <c r="AV25" i="147"/>
  <c r="AU25" i="147"/>
  <c r="AT25" i="147"/>
  <c r="AS25" i="147"/>
  <c r="AQ25" i="147"/>
  <c r="AP25" i="147"/>
  <c r="AO25" i="147"/>
  <c r="AN25" i="147"/>
  <c r="AM25" i="147"/>
  <c r="AL25" i="147"/>
  <c r="AK25" i="147"/>
  <c r="AJ25" i="147"/>
  <c r="AI25" i="147"/>
  <c r="BE25" i="147" s="1"/>
  <c r="BN24" i="147"/>
  <c r="BM24" i="147"/>
  <c r="BL24" i="147"/>
  <c r="BK24" i="147"/>
  <c r="BJ24" i="147"/>
  <c r="BI24" i="147"/>
  <c r="BH24" i="147"/>
  <c r="BG24" i="147"/>
  <c r="BF24" i="147"/>
  <c r="BB24" i="147"/>
  <c r="BA24" i="147"/>
  <c r="AZ24" i="147"/>
  <c r="AY24" i="147"/>
  <c r="AX24" i="147"/>
  <c r="AW24" i="147"/>
  <c r="AV24" i="147"/>
  <c r="AU24" i="147"/>
  <c r="AT24" i="147"/>
  <c r="AS24" i="147"/>
  <c r="AQ24" i="147"/>
  <c r="AP24" i="147"/>
  <c r="AO24" i="147"/>
  <c r="AN24" i="147"/>
  <c r="AM24" i="147"/>
  <c r="AL24" i="147"/>
  <c r="AK24" i="147"/>
  <c r="AJ24" i="147"/>
  <c r="AI24" i="147"/>
  <c r="BN23" i="147"/>
  <c r="BM23" i="147"/>
  <c r="BL23" i="147"/>
  <c r="BK23" i="147"/>
  <c r="BJ23" i="147"/>
  <c r="BI23" i="147"/>
  <c r="BH23" i="147"/>
  <c r="BG23" i="147"/>
  <c r="BF23" i="147"/>
  <c r="BB23" i="147"/>
  <c r="BA23" i="147"/>
  <c r="AZ23" i="147"/>
  <c r="AY23" i="147"/>
  <c r="AX23" i="147"/>
  <c r="AW23" i="147"/>
  <c r="AV23" i="147"/>
  <c r="AU23" i="147"/>
  <c r="AT23" i="147"/>
  <c r="AS23" i="147"/>
  <c r="AQ23" i="147"/>
  <c r="AP23" i="147"/>
  <c r="AO23" i="147"/>
  <c r="AN23" i="147"/>
  <c r="AM23" i="147"/>
  <c r="AL23" i="147"/>
  <c r="AK23" i="147"/>
  <c r="AJ23" i="147"/>
  <c r="AI23" i="147"/>
  <c r="CN22" i="147"/>
  <c r="BN22" i="147"/>
  <c r="BM22" i="147"/>
  <c r="BL22" i="147"/>
  <c r="BK22" i="147"/>
  <c r="BJ22" i="147"/>
  <c r="BI22" i="147"/>
  <c r="BH22" i="147"/>
  <c r="BG22" i="147"/>
  <c r="BF22" i="147"/>
  <c r="BB22" i="147"/>
  <c r="BA22" i="147"/>
  <c r="AZ22" i="147"/>
  <c r="AY22" i="147"/>
  <c r="AX22" i="147"/>
  <c r="AW22" i="147"/>
  <c r="AV22" i="147"/>
  <c r="AU22" i="147"/>
  <c r="AT22" i="147"/>
  <c r="AS22" i="147"/>
  <c r="AQ22" i="147"/>
  <c r="AP22" i="147"/>
  <c r="AO22" i="147"/>
  <c r="AN22" i="147"/>
  <c r="AM22" i="147"/>
  <c r="AL22" i="147"/>
  <c r="AK22" i="147"/>
  <c r="AJ22" i="147"/>
  <c r="AI22" i="147"/>
  <c r="BN21" i="147"/>
  <c r="BM21" i="147"/>
  <c r="BL21" i="147"/>
  <c r="BK21" i="147"/>
  <c r="BJ21" i="147"/>
  <c r="BI21" i="147"/>
  <c r="BH21" i="147"/>
  <c r="BG21" i="147"/>
  <c r="BF21" i="147"/>
  <c r="BB21" i="147"/>
  <c r="BA21" i="147"/>
  <c r="AZ21" i="147"/>
  <c r="AY21" i="147"/>
  <c r="AX21" i="147"/>
  <c r="AW21" i="147"/>
  <c r="AV21" i="147"/>
  <c r="AU21" i="147"/>
  <c r="AT21" i="147"/>
  <c r="AS21" i="147"/>
  <c r="AQ21" i="147"/>
  <c r="AP21" i="147"/>
  <c r="AO21" i="147"/>
  <c r="AN21" i="147"/>
  <c r="AM21" i="147"/>
  <c r="AL21" i="147"/>
  <c r="AK21" i="147"/>
  <c r="AJ21" i="147"/>
  <c r="AI21" i="147"/>
  <c r="BN20" i="147"/>
  <c r="BM20" i="147"/>
  <c r="BL20" i="147"/>
  <c r="BK20" i="147"/>
  <c r="BJ20" i="147"/>
  <c r="BI20" i="147"/>
  <c r="BH20" i="147"/>
  <c r="BG20" i="147"/>
  <c r="BF20" i="147"/>
  <c r="BB20" i="147"/>
  <c r="BA20" i="147"/>
  <c r="AZ20" i="147"/>
  <c r="AY20" i="147"/>
  <c r="AX20" i="147"/>
  <c r="AW20" i="147"/>
  <c r="AV20" i="147"/>
  <c r="AU20" i="147"/>
  <c r="AT20" i="147"/>
  <c r="AS20" i="147"/>
  <c r="AQ20" i="147"/>
  <c r="AP20" i="147"/>
  <c r="AO20" i="147"/>
  <c r="AN20" i="147"/>
  <c r="AM20" i="147"/>
  <c r="AL20" i="147"/>
  <c r="AK20" i="147"/>
  <c r="AJ20" i="147"/>
  <c r="AI20" i="147"/>
  <c r="BN19" i="147"/>
  <c r="BM19" i="147"/>
  <c r="BL19" i="147"/>
  <c r="BK19" i="147"/>
  <c r="BJ19" i="147"/>
  <c r="BI19" i="147"/>
  <c r="BH19" i="147"/>
  <c r="BG19" i="147"/>
  <c r="BF19" i="147"/>
  <c r="BB19" i="147"/>
  <c r="BA19" i="147"/>
  <c r="AZ19" i="147"/>
  <c r="AY19" i="147"/>
  <c r="AX19" i="147"/>
  <c r="AW19" i="147"/>
  <c r="AV19" i="147"/>
  <c r="AU19" i="147"/>
  <c r="AT19" i="147"/>
  <c r="AS19" i="147"/>
  <c r="AQ19" i="147"/>
  <c r="AP19" i="147"/>
  <c r="AO19" i="147"/>
  <c r="AN19" i="147"/>
  <c r="AM19" i="147"/>
  <c r="AL19" i="147"/>
  <c r="AK19" i="147"/>
  <c r="AJ19" i="147"/>
  <c r="AI19" i="147"/>
  <c r="BN18" i="147"/>
  <c r="BM18" i="147"/>
  <c r="BL18" i="147"/>
  <c r="BK18" i="147"/>
  <c r="BJ18" i="147"/>
  <c r="BI18" i="147"/>
  <c r="BH18" i="147"/>
  <c r="BG18" i="147"/>
  <c r="BF18" i="147"/>
  <c r="BB18" i="147"/>
  <c r="BA18" i="147"/>
  <c r="AZ18" i="147"/>
  <c r="AY18" i="147"/>
  <c r="AX18" i="147"/>
  <c r="AW18" i="147"/>
  <c r="AV18" i="147"/>
  <c r="AU18" i="147"/>
  <c r="AT18" i="147"/>
  <c r="AS18" i="147"/>
  <c r="AQ18" i="147"/>
  <c r="AP18" i="147"/>
  <c r="AO18" i="147"/>
  <c r="AN18" i="147"/>
  <c r="AM18" i="147"/>
  <c r="AL18" i="147"/>
  <c r="AK18" i="147"/>
  <c r="AJ18" i="147"/>
  <c r="AI18" i="147"/>
  <c r="BN17" i="147"/>
  <c r="BM17" i="147"/>
  <c r="BL17" i="147"/>
  <c r="BK17" i="147"/>
  <c r="BJ17" i="147"/>
  <c r="BI17" i="147"/>
  <c r="BH17" i="147"/>
  <c r="BG17" i="147"/>
  <c r="BF17" i="147"/>
  <c r="BB17" i="147"/>
  <c r="BA17" i="147"/>
  <c r="AZ17" i="147"/>
  <c r="AY17" i="147"/>
  <c r="AX17" i="147"/>
  <c r="AW17" i="147"/>
  <c r="AV17" i="147"/>
  <c r="AU17" i="147"/>
  <c r="AT17" i="147"/>
  <c r="AS17" i="147"/>
  <c r="AQ17" i="147"/>
  <c r="AP17" i="147"/>
  <c r="AO17" i="147"/>
  <c r="AN17" i="147"/>
  <c r="AM17" i="147"/>
  <c r="AL17" i="147"/>
  <c r="AK17" i="147"/>
  <c r="AJ17" i="147"/>
  <c r="AI17" i="147"/>
  <c r="BN16" i="147"/>
  <c r="BM16" i="147"/>
  <c r="BL16" i="147"/>
  <c r="BK16" i="147"/>
  <c r="BJ16" i="147"/>
  <c r="BI16" i="147"/>
  <c r="BH16" i="147"/>
  <c r="BG16" i="147"/>
  <c r="BF16" i="147"/>
  <c r="BB16" i="147"/>
  <c r="BA16" i="147"/>
  <c r="AZ16" i="147"/>
  <c r="AY16" i="147"/>
  <c r="AX16" i="147"/>
  <c r="AW16" i="147"/>
  <c r="AV16" i="147"/>
  <c r="AU16" i="147"/>
  <c r="AT16" i="147"/>
  <c r="AS16" i="147"/>
  <c r="AQ16" i="147"/>
  <c r="AP16" i="147"/>
  <c r="AO16" i="147"/>
  <c r="AN16" i="147"/>
  <c r="AM16" i="147"/>
  <c r="AL16" i="147"/>
  <c r="AK16" i="147"/>
  <c r="AJ16" i="147"/>
  <c r="AI16" i="147"/>
  <c r="BN15" i="147"/>
  <c r="BM15" i="147"/>
  <c r="BL15" i="147"/>
  <c r="BK15" i="147"/>
  <c r="BJ15" i="147"/>
  <c r="BI15" i="147"/>
  <c r="BH15" i="147"/>
  <c r="BG15" i="147"/>
  <c r="BF15" i="147"/>
  <c r="BB15" i="147"/>
  <c r="BA15" i="147"/>
  <c r="AZ15" i="147"/>
  <c r="AY15" i="147"/>
  <c r="AX15" i="147"/>
  <c r="AW15" i="147"/>
  <c r="AV15" i="147"/>
  <c r="AU15" i="147"/>
  <c r="AT15" i="147"/>
  <c r="AS15" i="147"/>
  <c r="AQ15" i="147"/>
  <c r="AP15" i="147"/>
  <c r="AO15" i="147"/>
  <c r="AN15" i="147"/>
  <c r="AM15" i="147"/>
  <c r="AL15" i="147"/>
  <c r="AK15" i="147"/>
  <c r="AJ15" i="147"/>
  <c r="AI15" i="147"/>
  <c r="BN14" i="147"/>
  <c r="BM14" i="147"/>
  <c r="BL14" i="147"/>
  <c r="BK14" i="147"/>
  <c r="BJ14" i="147"/>
  <c r="BI14" i="147"/>
  <c r="BH14" i="147"/>
  <c r="BG14" i="147"/>
  <c r="BF14" i="147"/>
  <c r="BB14" i="147"/>
  <c r="BA14" i="147"/>
  <c r="AZ14" i="147"/>
  <c r="AY14" i="147"/>
  <c r="AX14" i="147"/>
  <c r="AW14" i="147"/>
  <c r="AV14" i="147"/>
  <c r="AU14" i="147"/>
  <c r="AT14" i="147"/>
  <c r="AS14" i="147"/>
  <c r="AQ14" i="147"/>
  <c r="AP14" i="147"/>
  <c r="AO14" i="147"/>
  <c r="AN14" i="147"/>
  <c r="AM14" i="147"/>
  <c r="AL14" i="147"/>
  <c r="AK14" i="147"/>
  <c r="AJ14" i="147"/>
  <c r="AI14" i="147"/>
  <c r="BN13" i="147"/>
  <c r="BM13" i="147"/>
  <c r="BL13" i="147"/>
  <c r="BK13" i="147"/>
  <c r="BJ13" i="147"/>
  <c r="BI13" i="147"/>
  <c r="BH13" i="147"/>
  <c r="BG13" i="147"/>
  <c r="BF13" i="147"/>
  <c r="BB13" i="147"/>
  <c r="BA13" i="147"/>
  <c r="AZ13" i="147"/>
  <c r="AY13" i="147"/>
  <c r="AX13" i="147"/>
  <c r="AW13" i="147"/>
  <c r="AV13" i="147"/>
  <c r="AU13" i="147"/>
  <c r="AT13" i="147"/>
  <c r="AS13" i="147"/>
  <c r="AQ13" i="147"/>
  <c r="AP13" i="147"/>
  <c r="AO13" i="147"/>
  <c r="AN13" i="147"/>
  <c r="AM13" i="147"/>
  <c r="AL13" i="147"/>
  <c r="AK13" i="147"/>
  <c r="AJ13" i="147"/>
  <c r="AI13" i="147"/>
  <c r="CC10" i="147"/>
  <c r="AH8" i="147"/>
  <c r="AG8" i="147"/>
  <c r="AF8" i="147"/>
  <c r="AE8" i="147"/>
  <c r="AD8" i="147"/>
  <c r="AC8" i="147"/>
  <c r="AB8" i="147"/>
  <c r="AA8" i="147"/>
  <c r="Z8" i="147"/>
  <c r="Y8" i="147"/>
  <c r="X8" i="147"/>
  <c r="W8" i="147"/>
  <c r="V8" i="147"/>
  <c r="U8" i="147"/>
  <c r="T8" i="147"/>
  <c r="S8" i="147"/>
  <c r="R8" i="147"/>
  <c r="Q8" i="147"/>
  <c r="P8" i="147"/>
  <c r="O8" i="147"/>
  <c r="N8" i="147"/>
  <c r="M8" i="147"/>
  <c r="L8" i="147"/>
  <c r="K8" i="147"/>
  <c r="J8" i="147"/>
  <c r="I8" i="147"/>
  <c r="H8" i="147"/>
  <c r="G8" i="147"/>
  <c r="F8" i="147"/>
  <c r="E8" i="147"/>
  <c r="D8" i="147"/>
  <c r="AH7" i="147"/>
  <c r="AG7" i="147"/>
  <c r="AF7" i="147"/>
  <c r="AE7" i="147"/>
  <c r="AD7" i="147"/>
  <c r="AC7" i="147"/>
  <c r="AB7" i="147"/>
  <c r="AA7" i="147"/>
  <c r="Z7" i="147"/>
  <c r="Y7" i="147"/>
  <c r="X7" i="147"/>
  <c r="W7" i="147"/>
  <c r="V7" i="147"/>
  <c r="U7" i="147"/>
  <c r="T7" i="147"/>
  <c r="S7" i="147"/>
  <c r="R7" i="147"/>
  <c r="Q7" i="147"/>
  <c r="P7" i="147"/>
  <c r="O7" i="147"/>
  <c r="N7" i="147"/>
  <c r="M7" i="147"/>
  <c r="L7" i="147"/>
  <c r="K7" i="147"/>
  <c r="J7" i="147"/>
  <c r="I7" i="147"/>
  <c r="H7" i="147"/>
  <c r="G7" i="147"/>
  <c r="F7" i="147"/>
  <c r="E7" i="147"/>
  <c r="D7" i="147"/>
  <c r="BF6" i="147"/>
  <c r="BD6" i="147"/>
  <c r="AH6" i="147"/>
  <c r="AG6" i="147"/>
  <c r="AF6" i="147"/>
  <c r="AE6" i="147"/>
  <c r="AD6" i="147"/>
  <c r="AC6" i="147"/>
  <c r="AB6" i="147"/>
  <c r="AA6" i="147"/>
  <c r="Z6" i="147"/>
  <c r="Y6" i="147"/>
  <c r="X6" i="147"/>
  <c r="W6" i="147"/>
  <c r="V6" i="147"/>
  <c r="U6" i="147"/>
  <c r="T6" i="147"/>
  <c r="S6" i="147"/>
  <c r="R6" i="147"/>
  <c r="Q6" i="147"/>
  <c r="P6" i="147"/>
  <c r="O6" i="147"/>
  <c r="N6" i="147"/>
  <c r="M6" i="147"/>
  <c r="L6" i="147"/>
  <c r="K6" i="147"/>
  <c r="J6" i="147"/>
  <c r="I6" i="147"/>
  <c r="H6" i="147"/>
  <c r="G6" i="147"/>
  <c r="F6" i="147"/>
  <c r="E6" i="147"/>
  <c r="D6" i="147"/>
  <c r="AH4" i="147"/>
  <c r="AG4" i="147"/>
  <c r="AF4" i="147"/>
  <c r="AE4" i="147"/>
  <c r="AD4" i="147"/>
  <c r="AC4" i="147"/>
  <c r="AB4" i="147"/>
  <c r="AA4" i="147"/>
  <c r="Z4" i="147"/>
  <c r="Y4" i="147"/>
  <c r="X4" i="147"/>
  <c r="W4" i="147"/>
  <c r="V4" i="147"/>
  <c r="U4" i="147"/>
  <c r="T4" i="147"/>
  <c r="S4" i="147"/>
  <c r="R4" i="147"/>
  <c r="Q4" i="147"/>
  <c r="P4" i="147"/>
  <c r="O4" i="147"/>
  <c r="N4" i="147"/>
  <c r="M4" i="147"/>
  <c r="L4" i="147"/>
  <c r="K4" i="147"/>
  <c r="J4" i="147"/>
  <c r="I4" i="147"/>
  <c r="H4" i="147"/>
  <c r="G4" i="147"/>
  <c r="F4" i="147"/>
  <c r="E4" i="147"/>
  <c r="D4" i="147"/>
  <c r="AH3" i="147"/>
  <c r="AG3" i="147"/>
  <c r="AF3" i="147"/>
  <c r="AE3" i="147"/>
  <c r="AD3" i="147"/>
  <c r="AC3" i="147"/>
  <c r="AB3" i="147"/>
  <c r="AA3" i="147"/>
  <c r="Z3" i="147"/>
  <c r="Y3" i="147"/>
  <c r="X3" i="147"/>
  <c r="W3" i="147"/>
  <c r="V3" i="147"/>
  <c r="U3" i="147"/>
  <c r="T3" i="147"/>
  <c r="S3" i="147"/>
  <c r="R3" i="147"/>
  <c r="Q3" i="147"/>
  <c r="P3" i="147"/>
  <c r="O3" i="147"/>
  <c r="N3" i="147"/>
  <c r="M3" i="147"/>
  <c r="L3" i="147"/>
  <c r="K3" i="147"/>
  <c r="J3" i="147"/>
  <c r="I3" i="147"/>
  <c r="H3" i="147"/>
  <c r="G3" i="147"/>
  <c r="F3" i="147"/>
  <c r="E3" i="147"/>
  <c r="D3" i="147"/>
  <c r="BF2" i="147"/>
  <c r="BE2" i="147"/>
  <c r="BD2" i="147"/>
  <c r="AH2" i="147"/>
  <c r="AG2" i="147"/>
  <c r="AF2" i="147"/>
  <c r="AE2" i="147"/>
  <c r="AD2" i="147"/>
  <c r="AC2" i="147"/>
  <c r="AB2" i="147"/>
  <c r="AA2" i="147"/>
  <c r="Z2" i="147"/>
  <c r="Y2" i="147"/>
  <c r="X2" i="147"/>
  <c r="W2" i="147"/>
  <c r="V2" i="147"/>
  <c r="U2" i="147"/>
  <c r="T2" i="147"/>
  <c r="S2" i="147"/>
  <c r="R2" i="147"/>
  <c r="Q2" i="147"/>
  <c r="P2" i="147"/>
  <c r="O2" i="147"/>
  <c r="N2" i="147"/>
  <c r="M2" i="147"/>
  <c r="L2" i="147"/>
  <c r="K2" i="147"/>
  <c r="J2" i="147"/>
  <c r="I2" i="147"/>
  <c r="H2" i="147"/>
  <c r="G2" i="147"/>
  <c r="F2" i="147"/>
  <c r="E2" i="147"/>
  <c r="D2" i="147"/>
  <c r="E1" i="147"/>
  <c r="F1" i="147" s="1"/>
  <c r="G1" i="147" s="1"/>
  <c r="H1" i="147" s="1"/>
  <c r="I1" i="147" s="1"/>
  <c r="J1" i="147" s="1"/>
  <c r="K1" i="147" s="1"/>
  <c r="L1" i="147" s="1"/>
  <c r="M1" i="147" s="1"/>
  <c r="N1" i="147" s="1"/>
  <c r="O1" i="147" s="1"/>
  <c r="P1" i="147" s="1"/>
  <c r="Q1" i="147" s="1"/>
  <c r="R1" i="147" s="1"/>
  <c r="S1" i="147" s="1"/>
  <c r="T1" i="147" s="1"/>
  <c r="U1" i="147" s="1"/>
  <c r="V1" i="147" s="1"/>
  <c r="W1" i="147" s="1"/>
  <c r="X1" i="147" s="1"/>
  <c r="Y1" i="147" s="1"/>
  <c r="Z1" i="147" s="1"/>
  <c r="AA1" i="147" s="1"/>
  <c r="AB1" i="147" s="1"/>
  <c r="AC1" i="147" s="1"/>
  <c r="AD1" i="147" s="1"/>
  <c r="AE1" i="147" s="1"/>
  <c r="CJ95" i="147" l="1"/>
  <c r="CJ93" i="147"/>
  <c r="BE94" i="147"/>
  <c r="BE89" i="147"/>
  <c r="CJ89" i="147"/>
  <c r="CH88" i="147"/>
  <c r="CJ88" i="147"/>
  <c r="BE88" i="147"/>
  <c r="E27" i="11"/>
  <c r="CE81" i="147"/>
  <c r="CG81" i="147"/>
  <c r="CH81" i="147"/>
  <c r="CI81" i="147" s="1"/>
  <c r="CJ81" i="147"/>
  <c r="BE83" i="147"/>
  <c r="CJ79" i="147"/>
  <c r="BE79" i="147"/>
  <c r="CH79" i="147"/>
  <c r="CJ77" i="147"/>
  <c r="CH77" i="147"/>
  <c r="CH38" i="147"/>
  <c r="CJ38" i="147"/>
  <c r="BE38" i="147"/>
  <c r="CJ14" i="147"/>
  <c r="CJ70" i="147"/>
  <c r="CH73" i="147"/>
  <c r="CH70" i="147"/>
  <c r="CH69" i="147"/>
  <c r="CH67" i="147"/>
  <c r="BE67" i="147"/>
  <c r="CH61" i="147"/>
  <c r="BE61" i="147"/>
  <c r="CH60" i="147"/>
  <c r="E22" i="11"/>
  <c r="CG60" i="147"/>
  <c r="CI60" i="147" s="1"/>
  <c r="CE60" i="147"/>
  <c r="CH56" i="147"/>
  <c r="CJ56" i="147"/>
  <c r="CH28" i="147"/>
  <c r="CH72" i="147"/>
  <c r="CJ72" i="147"/>
  <c r="BW31" i="147"/>
  <c r="BU48" i="147"/>
  <c r="CH48" i="147"/>
  <c r="BE48" i="147"/>
  <c r="CH17" i="147"/>
  <c r="CH58" i="147"/>
  <c r="CJ58" i="147"/>
  <c r="CG37" i="147"/>
  <c r="CJ37" i="147"/>
  <c r="CH37" i="147"/>
  <c r="CJ17" i="147"/>
  <c r="CJ59" i="147"/>
  <c r="CH59" i="147"/>
  <c r="BV41" i="147"/>
  <c r="CH31" i="147"/>
  <c r="CJ31" i="147"/>
  <c r="BE31" i="147"/>
  <c r="CH30" i="147"/>
  <c r="CJ29" i="147"/>
  <c r="CJ28" i="147"/>
  <c r="BE24" i="147"/>
  <c r="CH24" i="147"/>
  <c r="CJ24" i="147"/>
  <c r="CH23" i="147"/>
  <c r="CJ23" i="147"/>
  <c r="BE23" i="147"/>
  <c r="CH18" i="147"/>
  <c r="CJ18" i="147"/>
  <c r="BE15" i="147"/>
  <c r="CH15" i="147"/>
  <c r="CJ15" i="147"/>
  <c r="CH14" i="147"/>
  <c r="BX14" i="147"/>
  <c r="CJ49" i="147"/>
  <c r="CH49" i="147"/>
  <c r="CJ96" i="147"/>
  <c r="CJ80" i="147"/>
  <c r="CH16" i="147"/>
  <c r="CJ16" i="147"/>
  <c r="BE16" i="147"/>
  <c r="E11" i="11" s="1"/>
  <c r="BE68" i="147"/>
  <c r="BW68" i="147"/>
  <c r="CH68" i="147"/>
  <c r="CJ68" i="147"/>
  <c r="CH47" i="147"/>
  <c r="CJ47" i="147"/>
  <c r="BE53" i="147"/>
  <c r="CG53" i="147" s="1"/>
  <c r="CH53" i="147"/>
  <c r="CJ53" i="147"/>
  <c r="AD164" i="147"/>
  <c r="CH62" i="147"/>
  <c r="CJ62" i="147"/>
  <c r="CH34" i="147"/>
  <c r="CH13" i="147"/>
  <c r="CJ13" i="147"/>
  <c r="BE82" i="147"/>
  <c r="E28" i="11" s="1"/>
  <c r="CH82" i="147"/>
  <c r="BE28" i="147"/>
  <c r="BE92" i="147"/>
  <c r="CJ92" i="147"/>
  <c r="BE39" i="147"/>
  <c r="E17" i="11" s="1"/>
  <c r="CJ40" i="147"/>
  <c r="CH41" i="147"/>
  <c r="CJ41" i="147"/>
  <c r="CH39" i="147"/>
  <c r="CJ39" i="147"/>
  <c r="BE62" i="147"/>
  <c r="AE163" i="147"/>
  <c r="AH166" i="147"/>
  <c r="BK97" i="149"/>
  <c r="BQ76" i="149"/>
  <c r="CF97" i="149"/>
  <c r="BL97" i="149"/>
  <c r="BJ97" i="149"/>
  <c r="CE97" i="149"/>
  <c r="AP97" i="149"/>
  <c r="AR97" i="149"/>
  <c r="AQ97" i="149"/>
  <c r="CB76" i="149"/>
  <c r="CB97" i="149" s="1"/>
  <c r="BO76" i="149"/>
  <c r="BO97" i="149" s="1"/>
  <c r="BS76" i="149"/>
  <c r="BS97" i="149" s="1"/>
  <c r="AX97" i="149"/>
  <c r="AJ97" i="149"/>
  <c r="AZ97" i="149"/>
  <c r="AV97" i="149"/>
  <c r="BP97" i="149"/>
  <c r="CD97" i="149"/>
  <c r="AL97" i="149"/>
  <c r="CA76" i="149"/>
  <c r="CA97" i="149" s="1"/>
  <c r="AO97" i="149"/>
  <c r="BN76" i="149"/>
  <c r="BN97" i="149" s="1"/>
  <c r="BQ33" i="149"/>
  <c r="BQ97" i="149" s="1"/>
  <c r="CG33" i="149"/>
  <c r="BX33" i="149"/>
  <c r="BY33" i="149" s="1"/>
  <c r="BX76" i="149"/>
  <c r="BY76" i="149" s="1"/>
  <c r="AW97" i="149"/>
  <c r="BU33" i="149"/>
  <c r="BA33" i="149"/>
  <c r="AK97" i="149"/>
  <c r="BH33" i="149"/>
  <c r="BI33" i="149" s="1"/>
  <c r="BT76" i="149"/>
  <c r="BT97" i="149" s="1"/>
  <c r="CC76" i="149"/>
  <c r="CC97" i="149" s="1"/>
  <c r="BZ76" i="149"/>
  <c r="BZ97" i="149" s="1"/>
  <c r="BR97" i="149"/>
  <c r="BM97" i="149"/>
  <c r="BE27" i="147"/>
  <c r="AC165" i="147"/>
  <c r="U161" i="147"/>
  <c r="X164" i="147"/>
  <c r="R164" i="147"/>
  <c r="AH163" i="147"/>
  <c r="AE166" i="147"/>
  <c r="AE161" i="147"/>
  <c r="BE73" i="147"/>
  <c r="BU23" i="147"/>
  <c r="BV18" i="147"/>
  <c r="BD35" i="147"/>
  <c r="BE80" i="147"/>
  <c r="E26" i="11" s="1"/>
  <c r="BE49" i="147"/>
  <c r="BD37" i="147"/>
  <c r="BE40" i="147"/>
  <c r="E18" i="11" s="1"/>
  <c r="BE21" i="147"/>
  <c r="S164" i="147"/>
  <c r="AA164" i="147"/>
  <c r="AA161" i="147"/>
  <c r="BE41" i="147"/>
  <c r="E19" i="11" s="1"/>
  <c r="BE69" i="147"/>
  <c r="BX69" i="147"/>
  <c r="AA165" i="147"/>
  <c r="AB160" i="147"/>
  <c r="BE66" i="147"/>
  <c r="BE70" i="147"/>
  <c r="BE51" i="147"/>
  <c r="BE34" i="147"/>
  <c r="BE30" i="147"/>
  <c r="BE18" i="147"/>
  <c r="BE17" i="147"/>
  <c r="BE14" i="147"/>
  <c r="AT33" i="147"/>
  <c r="BE13" i="147"/>
  <c r="BE96" i="147"/>
  <c r="BE95" i="147"/>
  <c r="BE93" i="147"/>
  <c r="L165" i="147"/>
  <c r="BE91" i="147"/>
  <c r="AT98" i="147"/>
  <c r="AE164" i="147"/>
  <c r="BE77" i="147"/>
  <c r="E8" i="11" s="1"/>
  <c r="BW71" i="147"/>
  <c r="P160" i="147"/>
  <c r="P156" i="147"/>
  <c r="P163" i="147"/>
  <c r="BE59" i="147"/>
  <c r="BE58" i="147"/>
  <c r="V160" i="147"/>
  <c r="BE56" i="147"/>
  <c r="U159" i="147"/>
  <c r="AH164" i="147"/>
  <c r="AD161" i="147"/>
  <c r="W162" i="147"/>
  <c r="BE72" i="147"/>
  <c r="BE29" i="147"/>
  <c r="BE45" i="147"/>
  <c r="BE26" i="147"/>
  <c r="BE19" i="147"/>
  <c r="O164" i="147"/>
  <c r="O161" i="147"/>
  <c r="BE47" i="147"/>
  <c r="AT55" i="147"/>
  <c r="AT76" i="147"/>
  <c r="AC162" i="147"/>
  <c r="BE46" i="147"/>
  <c r="CO43" i="147"/>
  <c r="CO42" i="147"/>
  <c r="BV50" i="147"/>
  <c r="AH160" i="147"/>
  <c r="AG161" i="147"/>
  <c r="M166" i="147"/>
  <c r="M163" i="147"/>
  <c r="G164" i="147"/>
  <c r="BX35" i="147"/>
  <c r="D166" i="147"/>
  <c r="W165" i="147"/>
  <c r="T165" i="147"/>
  <c r="P166" i="147"/>
  <c r="H165" i="147"/>
  <c r="H166" i="147"/>
  <c r="X165" i="147"/>
  <c r="T159" i="147"/>
  <c r="T166" i="147"/>
  <c r="N156" i="147"/>
  <c r="N160" i="147"/>
  <c r="J160" i="147"/>
  <c r="BX56" i="147"/>
  <c r="AC166" i="147"/>
  <c r="AC163" i="147"/>
  <c r="AB156" i="147"/>
  <c r="AB166" i="147"/>
  <c r="AB163" i="147"/>
  <c r="Q165" i="147"/>
  <c r="Q166" i="147"/>
  <c r="Q163" i="147"/>
  <c r="BX40" i="147"/>
  <c r="N166" i="147"/>
  <c r="BX41" i="147"/>
  <c r="J166" i="147"/>
  <c r="J163" i="147"/>
  <c r="J164" i="147"/>
  <c r="E165" i="147"/>
  <c r="BX34" i="147"/>
  <c r="E166" i="147"/>
  <c r="F161" i="147"/>
  <c r="G166" i="147"/>
  <c r="G161" i="147"/>
  <c r="H159" i="147"/>
  <c r="I157" i="147"/>
  <c r="I164" i="147"/>
  <c r="I159" i="147"/>
  <c r="M160" i="147"/>
  <c r="N165" i="147"/>
  <c r="K165" i="147"/>
  <c r="D163" i="147"/>
  <c r="E163" i="147"/>
  <c r="K162" i="147"/>
  <c r="L162" i="147"/>
  <c r="R161" i="147"/>
  <c r="S166" i="147"/>
  <c r="S161" i="147"/>
  <c r="Z160" i="147"/>
  <c r="BW63" i="147"/>
  <c r="Y160" i="147"/>
  <c r="X162" i="147"/>
  <c r="F164" i="147"/>
  <c r="BU19" i="147"/>
  <c r="AF159" i="147"/>
  <c r="BX31" i="147"/>
  <c r="BX46" i="147"/>
  <c r="BV54" i="147"/>
  <c r="BV57" i="147"/>
  <c r="BX61" i="147"/>
  <c r="BW73" i="147"/>
  <c r="BU30" i="147"/>
  <c r="BX51" i="147"/>
  <c r="BW81" i="147"/>
  <c r="D119" i="147"/>
  <c r="P119" i="147"/>
  <c r="AB119" i="147"/>
  <c r="BW32" i="147"/>
  <c r="BV15" i="147"/>
  <c r="BV28" i="147"/>
  <c r="BX39" i="147"/>
  <c r="AD119" i="147"/>
  <c r="BU46" i="147"/>
  <c r="BU61" i="147"/>
  <c r="BV80" i="147"/>
  <c r="BX84" i="147"/>
  <c r="BW88" i="147"/>
  <c r="E159" i="147"/>
  <c r="Q159" i="147"/>
  <c r="AC159" i="147"/>
  <c r="BW72" i="147"/>
  <c r="BX77" i="147"/>
  <c r="BU81" i="147"/>
  <c r="AG164" i="147"/>
  <c r="AG159" i="147"/>
  <c r="AF166" i="147"/>
  <c r="Z165" i="147"/>
  <c r="BW45" i="147"/>
  <c r="BX45" i="147"/>
  <c r="V166" i="147"/>
  <c r="V163" i="147"/>
  <c r="V157" i="147"/>
  <c r="V164" i="147"/>
  <c r="U157" i="147"/>
  <c r="U164" i="147"/>
  <c r="BX27" i="147"/>
  <c r="BY89" i="147"/>
  <c r="BX15" i="147"/>
  <c r="BU41" i="147"/>
  <c r="BX47" i="147"/>
  <c r="BU53" i="147"/>
  <c r="BW60" i="147"/>
  <c r="BU70" i="147"/>
  <c r="BX95" i="147"/>
  <c r="Y119" i="147"/>
  <c r="BV29" i="147"/>
  <c r="BX52" i="147"/>
  <c r="BV16" i="147"/>
  <c r="BX20" i="147"/>
  <c r="BW58" i="147"/>
  <c r="BV19" i="147"/>
  <c r="BX58" i="147"/>
  <c r="BV61" i="147"/>
  <c r="N145" i="147"/>
  <c r="L145" i="147"/>
  <c r="X145" i="147"/>
  <c r="BX16" i="147"/>
  <c r="BW78" i="147"/>
  <c r="BV17" i="147"/>
  <c r="BW19" i="147"/>
  <c r="BU28" i="147"/>
  <c r="BW83" i="147"/>
  <c r="BX91" i="147"/>
  <c r="S119" i="147"/>
  <c r="AE119" i="147"/>
  <c r="M132" i="147"/>
  <c r="BV23" i="147"/>
  <c r="BW25" i="147"/>
  <c r="BV45" i="147"/>
  <c r="BW69" i="147"/>
  <c r="BU77" i="147"/>
  <c r="BY77" i="147" s="1"/>
  <c r="BV95" i="147"/>
  <c r="BX17" i="147"/>
  <c r="BV34" i="147"/>
  <c r="BC36" i="147"/>
  <c r="BW47" i="147"/>
  <c r="BX49" i="147"/>
  <c r="BU58" i="147"/>
  <c r="BV60" i="147"/>
  <c r="BW62" i="147"/>
  <c r="BV74" i="147"/>
  <c r="BV77" i="147"/>
  <c r="BX87" i="147"/>
  <c r="BX25" i="147"/>
  <c r="Z156" i="147"/>
  <c r="Y132" i="147"/>
  <c r="Z162" i="147"/>
  <c r="BV62" i="147"/>
  <c r="BX62" i="147"/>
  <c r="Z145" i="147"/>
  <c r="AF165" i="147"/>
  <c r="AG157" i="147"/>
  <c r="AF162" i="147"/>
  <c r="Y166" i="147"/>
  <c r="Y163" i="147"/>
  <c r="S145" i="147"/>
  <c r="U9" i="147"/>
  <c r="I9" i="147"/>
  <c r="BW26" i="147"/>
  <c r="BV26" i="147"/>
  <c r="BU26" i="147"/>
  <c r="G157" i="147"/>
  <c r="G132" i="147"/>
  <c r="J5" i="147"/>
  <c r="J157" i="147"/>
  <c r="K159" i="147"/>
  <c r="N132" i="147"/>
  <c r="N162" i="147"/>
  <c r="O165" i="147"/>
  <c r="AH157" i="147"/>
  <c r="AE157" i="147"/>
  <c r="AE132" i="147"/>
  <c r="AD132" i="147"/>
  <c r="Z132" i="147"/>
  <c r="BW66" i="147"/>
  <c r="W9" i="147"/>
  <c r="W159" i="147"/>
  <c r="BX66" i="147"/>
  <c r="S157" i="147"/>
  <c r="S132" i="147"/>
  <c r="S163" i="147"/>
  <c r="AI33" i="147"/>
  <c r="AU33" i="147"/>
  <c r="BW30" i="147"/>
  <c r="BW39" i="147"/>
  <c r="CO87" i="147"/>
  <c r="E119" i="147"/>
  <c r="Q119" i="147"/>
  <c r="AC119" i="147"/>
  <c r="H132" i="147"/>
  <c r="T132" i="147"/>
  <c r="AF132" i="147"/>
  <c r="R132" i="147"/>
  <c r="AJ33" i="147"/>
  <c r="BX23" i="147"/>
  <c r="BU45" i="147"/>
  <c r="BV49" i="147"/>
  <c r="BW51" i="147"/>
  <c r="AX76" i="147"/>
  <c r="BU62" i="147"/>
  <c r="BV66" i="147"/>
  <c r="BV78" i="147"/>
  <c r="BW94" i="147"/>
  <c r="F156" i="147"/>
  <c r="R156" i="147"/>
  <c r="AD156" i="147"/>
  <c r="K157" i="147"/>
  <c r="W157" i="147"/>
  <c r="I132" i="147"/>
  <c r="U132" i="147"/>
  <c r="AG132" i="147"/>
  <c r="BW16" i="147"/>
  <c r="AV33" i="147"/>
  <c r="BV31" i="147"/>
  <c r="BU38" i="147"/>
  <c r="BV40" i="147"/>
  <c r="BV47" i="147"/>
  <c r="BU52" i="147"/>
  <c r="BV64" i="147"/>
  <c r="H119" i="147"/>
  <c r="T119" i="147"/>
  <c r="AF119" i="147"/>
  <c r="K132" i="147"/>
  <c r="W132" i="147"/>
  <c r="BX26" i="147"/>
  <c r="BU27" i="147"/>
  <c r="BU50" i="147"/>
  <c r="BW54" i="147"/>
  <c r="BX59" i="147"/>
  <c r="BU60" i="147"/>
  <c r="BV69" i="147"/>
  <c r="BV71" i="147"/>
  <c r="BC75" i="147"/>
  <c r="BU83" i="147"/>
  <c r="BV90" i="147"/>
  <c r="BV93" i="147"/>
  <c r="G159" i="147"/>
  <c r="S159" i="147"/>
  <c r="AE159" i="147"/>
  <c r="L160" i="147"/>
  <c r="X160" i="147"/>
  <c r="E161" i="147"/>
  <c r="Q161" i="147"/>
  <c r="AC161" i="147"/>
  <c r="J162" i="147"/>
  <c r="V162" i="147"/>
  <c r="AH162" i="147"/>
  <c r="O163" i="147"/>
  <c r="AA163" i="147"/>
  <c r="H164" i="147"/>
  <c r="T164" i="147"/>
  <c r="AF164" i="147"/>
  <c r="M165" i="147"/>
  <c r="Y165" i="147"/>
  <c r="F166" i="147"/>
  <c r="R166" i="147"/>
  <c r="AD166" i="147"/>
  <c r="BU17" i="147"/>
  <c r="BX57" i="147"/>
  <c r="BU74" i="147"/>
  <c r="BV85" i="147"/>
  <c r="BV88" i="147"/>
  <c r="BU91" i="147"/>
  <c r="BW93" i="147"/>
  <c r="BU15" i="147"/>
  <c r="BV27" i="147"/>
  <c r="BW52" i="147"/>
  <c r="BX64" i="147"/>
  <c r="BC95" i="147"/>
  <c r="G155" i="147"/>
  <c r="S155" i="147"/>
  <c r="AE155" i="147"/>
  <c r="L156" i="147"/>
  <c r="X156" i="147"/>
  <c r="E157" i="147"/>
  <c r="Q157" i="147"/>
  <c r="AC157" i="147"/>
  <c r="J159" i="147"/>
  <c r="V159" i="147"/>
  <c r="AH159" i="147"/>
  <c r="O160" i="147"/>
  <c r="AA160" i="147"/>
  <c r="H161" i="147"/>
  <c r="T161" i="147"/>
  <c r="AF161" i="147"/>
  <c r="M162" i="147"/>
  <c r="Y162" i="147"/>
  <c r="F163" i="147"/>
  <c r="R163" i="147"/>
  <c r="AD163" i="147"/>
  <c r="K164" i="147"/>
  <c r="W164" i="147"/>
  <c r="D165" i="147"/>
  <c r="P165" i="147"/>
  <c r="AB165" i="147"/>
  <c r="I166" i="147"/>
  <c r="U166" i="147"/>
  <c r="AG166" i="147"/>
  <c r="L119" i="147"/>
  <c r="X119" i="147"/>
  <c r="F145" i="147"/>
  <c r="R145" i="147"/>
  <c r="AD145" i="147"/>
  <c r="M9" i="147"/>
  <c r="Y9" i="147"/>
  <c r="BV25" i="147"/>
  <c r="H106" i="147"/>
  <c r="T106" i="147"/>
  <c r="AF106" i="147"/>
  <c r="M119" i="147"/>
  <c r="D132" i="147"/>
  <c r="P132" i="147"/>
  <c r="AB132" i="147"/>
  <c r="G145" i="147"/>
  <c r="AE145" i="147"/>
  <c r="BX19" i="147"/>
  <c r="BX29" i="147"/>
  <c r="BW35" i="147"/>
  <c r="BV35" i="147"/>
  <c r="BV53" i="147"/>
  <c r="BV56" i="147"/>
  <c r="BV63" i="147"/>
  <c r="BU72" i="147"/>
  <c r="BC78" i="147"/>
  <c r="BW79" i="147"/>
  <c r="BX81" i="147"/>
  <c r="BU84" i="147"/>
  <c r="BV96" i="147"/>
  <c r="E132" i="147"/>
  <c r="Q132" i="147"/>
  <c r="AC132" i="147"/>
  <c r="BV13" i="147"/>
  <c r="BW15" i="147"/>
  <c r="BV39" i="147"/>
  <c r="BW41" i="147"/>
  <c r="BW48" i="147"/>
  <c r="BX67" i="147"/>
  <c r="BC74" i="147"/>
  <c r="CQ74" i="147" s="1"/>
  <c r="BU80" i="147"/>
  <c r="BV87" i="147"/>
  <c r="BX88" i="147"/>
  <c r="BW91" i="147"/>
  <c r="J106" i="147"/>
  <c r="V106" i="147"/>
  <c r="AH106" i="147"/>
  <c r="O156" i="147"/>
  <c r="AA156" i="147"/>
  <c r="H157" i="147"/>
  <c r="T157" i="147"/>
  <c r="AF157" i="147"/>
  <c r="F132" i="147"/>
  <c r="BC35" i="147"/>
  <c r="CQ35" i="147" s="1"/>
  <c r="BW77" i="147"/>
  <c r="BC79" i="147"/>
  <c r="BC83" i="147"/>
  <c r="CF83" i="147" s="1"/>
  <c r="BC91" i="147"/>
  <c r="BW86" i="147"/>
  <c r="BU94" i="147"/>
  <c r="D145" i="147"/>
  <c r="P145" i="147"/>
  <c r="AB145" i="147"/>
  <c r="AL98" i="147"/>
  <c r="AX98" i="147"/>
  <c r="BX79" i="147"/>
  <c r="BX83" i="147"/>
  <c r="BW85" i="147"/>
  <c r="BX86" i="147"/>
  <c r="BC89" i="147"/>
  <c r="CF89" i="147" s="1"/>
  <c r="BU90" i="147"/>
  <c r="K156" i="147"/>
  <c r="W156" i="147"/>
  <c r="D157" i="147"/>
  <c r="P157" i="147"/>
  <c r="AB157" i="147"/>
  <c r="E145" i="147"/>
  <c r="Q145" i="147"/>
  <c r="AC145" i="147"/>
  <c r="P5" i="147"/>
  <c r="AB5" i="147"/>
  <c r="D9" i="147"/>
  <c r="P9" i="147"/>
  <c r="AB9" i="147"/>
  <c r="BV82" i="147"/>
  <c r="BV84" i="147"/>
  <c r="BC94" i="147"/>
  <c r="BX96" i="147"/>
  <c r="H145" i="147"/>
  <c r="T145" i="147"/>
  <c r="AF145" i="147"/>
  <c r="F9" i="147"/>
  <c r="R9" i="147"/>
  <c r="AD9" i="147"/>
  <c r="BW80" i="147"/>
  <c r="BW82" i="147"/>
  <c r="BW90" i="147"/>
  <c r="BC92" i="147"/>
  <c r="CF92" i="147" s="1"/>
  <c r="BU95" i="147"/>
  <c r="I145" i="147"/>
  <c r="U145" i="147"/>
  <c r="AG145" i="147"/>
  <c r="BX78" i="147"/>
  <c r="BX80" i="147"/>
  <c r="BX82" i="147"/>
  <c r="BC84" i="147"/>
  <c r="CQ84" i="147" s="1"/>
  <c r="N159" i="147"/>
  <c r="Z159" i="147"/>
  <c r="G160" i="147"/>
  <c r="S160" i="147"/>
  <c r="AE160" i="147"/>
  <c r="L161" i="147"/>
  <c r="X161" i="147"/>
  <c r="E162" i="147"/>
  <c r="Q162" i="147"/>
  <c r="J145" i="147"/>
  <c r="V145" i="147"/>
  <c r="AH145" i="147"/>
  <c r="BU86" i="147"/>
  <c r="L155" i="147"/>
  <c r="X155" i="147"/>
  <c r="E156" i="147"/>
  <c r="Q156" i="147"/>
  <c r="AC156" i="147"/>
  <c r="K145" i="147"/>
  <c r="W145" i="147"/>
  <c r="BU79" i="147"/>
  <c r="BC93" i="147"/>
  <c r="D159" i="147"/>
  <c r="P159" i="147"/>
  <c r="AB159" i="147"/>
  <c r="I160" i="147"/>
  <c r="U160" i="147"/>
  <c r="AG160" i="147"/>
  <c r="N161" i="147"/>
  <c r="Z161" i="147"/>
  <c r="G162" i="147"/>
  <c r="S162" i="147"/>
  <c r="AE162" i="147"/>
  <c r="L163" i="147"/>
  <c r="X163" i="147"/>
  <c r="E164" i="147"/>
  <c r="Q164" i="147"/>
  <c r="AC164" i="147"/>
  <c r="J165" i="147"/>
  <c r="V165" i="147"/>
  <c r="AH165" i="147"/>
  <c r="O166" i="147"/>
  <c r="AA166" i="147"/>
  <c r="V5" i="147"/>
  <c r="AH5" i="147"/>
  <c r="BV79" i="147"/>
  <c r="BY79" i="147" s="1"/>
  <c r="BU82" i="147"/>
  <c r="BV83" i="147"/>
  <c r="BC85" i="147"/>
  <c r="CP85" i="147" s="1"/>
  <c r="BV86" i="147"/>
  <c r="BW95" i="147"/>
  <c r="BX97" i="147"/>
  <c r="N155" i="147"/>
  <c r="Z155" i="147"/>
  <c r="G156" i="147"/>
  <c r="S156" i="147"/>
  <c r="AE156" i="147"/>
  <c r="L157" i="147"/>
  <c r="L158" i="147" s="1"/>
  <c r="X157" i="147"/>
  <c r="M145" i="147"/>
  <c r="Y145" i="147"/>
  <c r="BC63" i="147"/>
  <c r="BC64" i="147"/>
  <c r="BC59" i="147"/>
  <c r="BW59" i="147"/>
  <c r="BW61" i="147"/>
  <c r="BU63" i="147"/>
  <c r="BU67" i="147"/>
  <c r="BX68" i="147"/>
  <c r="BC69" i="147"/>
  <c r="BW70" i="147"/>
  <c r="M156" i="147"/>
  <c r="Y156" i="147"/>
  <c r="F157" i="147"/>
  <c r="R157" i="147"/>
  <c r="AD157" i="147"/>
  <c r="BV67" i="147"/>
  <c r="BX72" i="147"/>
  <c r="AS76" i="147"/>
  <c r="BV58" i="147"/>
  <c r="BX74" i="147"/>
  <c r="O159" i="147"/>
  <c r="H160" i="147"/>
  <c r="M161" i="147"/>
  <c r="R162" i="147"/>
  <c r="W163" i="147"/>
  <c r="U165" i="147"/>
  <c r="BW56" i="147"/>
  <c r="BC61" i="147"/>
  <c r="BX63" i="147"/>
  <c r="BW65" i="147"/>
  <c r="BW67" i="147"/>
  <c r="F162" i="147"/>
  <c r="BU57" i="147"/>
  <c r="BX60" i="147"/>
  <c r="BC72" i="147"/>
  <c r="J132" i="147"/>
  <c r="V132" i="147"/>
  <c r="AH132" i="147"/>
  <c r="T160" i="147"/>
  <c r="D164" i="147"/>
  <c r="J9" i="147"/>
  <c r="V9" i="147"/>
  <c r="AH9" i="147"/>
  <c r="BU68" i="147"/>
  <c r="H156" i="147"/>
  <c r="T156" i="147"/>
  <c r="AF156" i="147"/>
  <c r="M157" i="147"/>
  <c r="Y157" i="147"/>
  <c r="F159" i="147"/>
  <c r="R159" i="147"/>
  <c r="AD159" i="147"/>
  <c r="K160" i="147"/>
  <c r="W160" i="147"/>
  <c r="D161" i="147"/>
  <c r="P161" i="147"/>
  <c r="AB161" i="147"/>
  <c r="I162" i="147"/>
  <c r="U162" i="147"/>
  <c r="AG162" i="147"/>
  <c r="N163" i="147"/>
  <c r="Z163" i="147"/>
  <c r="AA159" i="147"/>
  <c r="AF160" i="147"/>
  <c r="Y161" i="147"/>
  <c r="AD162" i="147"/>
  <c r="K163" i="147"/>
  <c r="P164" i="147"/>
  <c r="AB164" i="147"/>
  <c r="I165" i="147"/>
  <c r="AG165" i="147"/>
  <c r="Z166" i="147"/>
  <c r="AL76" i="147"/>
  <c r="BU66" i="147"/>
  <c r="BX73" i="147"/>
  <c r="L132" i="147"/>
  <c r="X132" i="147"/>
  <c r="L9" i="147"/>
  <c r="X9" i="147"/>
  <c r="BW57" i="147"/>
  <c r="BV59" i="147"/>
  <c r="BW64" i="147"/>
  <c r="BV70" i="147"/>
  <c r="BV72" i="147"/>
  <c r="BC45" i="147"/>
  <c r="N5" i="147"/>
  <c r="AK55" i="147"/>
  <c r="AW55" i="147"/>
  <c r="I156" i="147"/>
  <c r="U156" i="147"/>
  <c r="AG156" i="147"/>
  <c r="N157" i="147"/>
  <c r="Z5" i="147"/>
  <c r="O9" i="147"/>
  <c r="AA9" i="147"/>
  <c r="BU35" i="147"/>
  <c r="BV38" i="147"/>
  <c r="BV46" i="147"/>
  <c r="BV48" i="147"/>
  <c r="BC49" i="147"/>
  <c r="G119" i="147"/>
  <c r="F119" i="147"/>
  <c r="R119" i="147"/>
  <c r="BC41" i="147"/>
  <c r="BW50" i="147"/>
  <c r="Z157" i="147"/>
  <c r="I119" i="147"/>
  <c r="U119" i="147"/>
  <c r="AG119" i="147"/>
  <c r="BW38" i="147"/>
  <c r="BW40" i="147"/>
  <c r="BW46" i="147"/>
  <c r="BX48" i="147"/>
  <c r="BU49" i="147"/>
  <c r="BY49" i="147" s="1"/>
  <c r="BX50" i="147"/>
  <c r="BX54" i="147"/>
  <c r="S5" i="147"/>
  <c r="AE5" i="147"/>
  <c r="K119" i="147"/>
  <c r="W119" i="147"/>
  <c r="G5" i="147"/>
  <c r="H9" i="147"/>
  <c r="T9" i="147"/>
  <c r="AF9" i="147"/>
  <c r="AQ55" i="147"/>
  <c r="BU34" i="147"/>
  <c r="AG9" i="147"/>
  <c r="BV51" i="147"/>
  <c r="BW53" i="147"/>
  <c r="AS55" i="147"/>
  <c r="BW49" i="147"/>
  <c r="O162" i="147"/>
  <c r="N119" i="147"/>
  <c r="Z119" i="147"/>
  <c r="K5" i="147"/>
  <c r="W5" i="147"/>
  <c r="K9" i="147"/>
  <c r="BC51" i="147"/>
  <c r="CP51" i="147" s="1"/>
  <c r="BX53" i="147"/>
  <c r="M159" i="147"/>
  <c r="Y159" i="147"/>
  <c r="F160" i="147"/>
  <c r="R160" i="147"/>
  <c r="AD160" i="147"/>
  <c r="K161" i="147"/>
  <c r="W161" i="147"/>
  <c r="D162" i="147"/>
  <c r="P162" i="147"/>
  <c r="AB162" i="147"/>
  <c r="I163" i="147"/>
  <c r="U163" i="147"/>
  <c r="AG163" i="147"/>
  <c r="N164" i="147"/>
  <c r="Z164" i="147"/>
  <c r="G165" i="147"/>
  <c r="S165" i="147"/>
  <c r="AE165" i="147"/>
  <c r="L166" i="147"/>
  <c r="X166" i="147"/>
  <c r="BC14" i="147"/>
  <c r="L5" i="147"/>
  <c r="X5" i="147"/>
  <c r="BC16" i="147"/>
  <c r="BV24" i="147"/>
  <c r="AI3" i="147"/>
  <c r="AL33" i="147"/>
  <c r="AX33" i="147"/>
  <c r="BU14" i="147"/>
  <c r="BC21" i="147"/>
  <c r="CO21" i="147"/>
  <c r="BW24" i="147"/>
  <c r="BV32" i="147"/>
  <c r="AA5" i="147"/>
  <c r="BC25" i="147"/>
  <c r="BC18" i="147"/>
  <c r="O5" i="147"/>
  <c r="AI2" i="147"/>
  <c r="F5" i="147"/>
  <c r="BV14" i="147"/>
  <c r="BU18" i="147"/>
  <c r="BX24" i="147"/>
  <c r="BW28" i="147"/>
  <c r="E5" i="147"/>
  <c r="Q5" i="147"/>
  <c r="AC5" i="147"/>
  <c r="AO33" i="147"/>
  <c r="BA33" i="147"/>
  <c r="BX28" i="147"/>
  <c r="BC29" i="147"/>
  <c r="CF29" i="147" s="1"/>
  <c r="BX30" i="147"/>
  <c r="BU31" i="147"/>
  <c r="M106" i="147"/>
  <c r="Y106" i="147"/>
  <c r="G106" i="147"/>
  <c r="N106" i="147"/>
  <c r="R5" i="147"/>
  <c r="E9" i="147"/>
  <c r="Q9" i="147"/>
  <c r="AC9" i="147"/>
  <c r="BW14" i="147"/>
  <c r="BC20" i="147"/>
  <c r="CP20" i="147" s="1"/>
  <c r="BW23" i="147"/>
  <c r="BY23" i="147" s="1"/>
  <c r="BW27" i="147"/>
  <c r="BX32" i="147"/>
  <c r="S106" i="147"/>
  <c r="H5" i="147"/>
  <c r="T5" i="147"/>
  <c r="AF5" i="147"/>
  <c r="AR33" i="147"/>
  <c r="BW20" i="147"/>
  <c r="BV20" i="147"/>
  <c r="D106" i="147"/>
  <c r="P106" i="147"/>
  <c r="AB106" i="147"/>
  <c r="X106" i="147"/>
  <c r="BW18" i="147"/>
  <c r="BC31" i="147"/>
  <c r="BU32" i="147"/>
  <c r="E106" i="147"/>
  <c r="Q106" i="147"/>
  <c r="AC106" i="147"/>
  <c r="Z106" i="147"/>
  <c r="L159" i="147"/>
  <c r="X159" i="147"/>
  <c r="E160" i="147"/>
  <c r="Q160" i="147"/>
  <c r="AC160" i="147"/>
  <c r="J161" i="147"/>
  <c r="V161" i="147"/>
  <c r="AH161" i="147"/>
  <c r="AA162" i="147"/>
  <c r="H163" i="147"/>
  <c r="T163" i="147"/>
  <c r="AF163" i="147"/>
  <c r="M164" i="147"/>
  <c r="Y164" i="147"/>
  <c r="F165" i="147"/>
  <c r="R165" i="147"/>
  <c r="AD165" i="147"/>
  <c r="K166" i="147"/>
  <c r="W166" i="147"/>
  <c r="BU24" i="147"/>
  <c r="BW29" i="147"/>
  <c r="F106" i="147"/>
  <c r="R106" i="147"/>
  <c r="AD106" i="147"/>
  <c r="AE106" i="147"/>
  <c r="BW17" i="147"/>
  <c r="AD5" i="147"/>
  <c r="D5" i="147"/>
  <c r="AS33" i="147"/>
  <c r="BC15" i="147"/>
  <c r="CF15" i="147" s="1"/>
  <c r="BC37" i="147"/>
  <c r="CF37" i="147" s="1"/>
  <c r="BG55" i="147"/>
  <c r="BW13" i="147"/>
  <c r="BU25" i="147"/>
  <c r="AG5" i="147"/>
  <c r="BD22" i="147"/>
  <c r="BC22" i="147"/>
  <c r="BW34" i="147"/>
  <c r="BY45" i="147"/>
  <c r="I5" i="147"/>
  <c r="AK33" i="147"/>
  <c r="AW33" i="147"/>
  <c r="U5" i="147"/>
  <c r="AI4" i="147"/>
  <c r="N9" i="147"/>
  <c r="Z9" i="147"/>
  <c r="CP36" i="147"/>
  <c r="CQ36" i="147"/>
  <c r="BD85" i="147"/>
  <c r="BD64" i="147"/>
  <c r="BO78" i="147"/>
  <c r="BO78" i="150" s="1"/>
  <c r="BO78" i="152" s="1"/>
  <c r="BD20" i="147"/>
  <c r="AM33" i="147"/>
  <c r="AY33" i="147"/>
  <c r="BV30" i="147"/>
  <c r="M5" i="147"/>
  <c r="Y5" i="147"/>
  <c r="AN33" i="147"/>
  <c r="AZ33" i="147"/>
  <c r="BU20" i="147"/>
  <c r="CP21" i="147"/>
  <c r="CQ21" i="147"/>
  <c r="CP42" i="147"/>
  <c r="CQ42" i="147"/>
  <c r="BD11" i="147"/>
  <c r="BC11" i="147"/>
  <c r="BX18" i="147"/>
  <c r="BC27" i="147"/>
  <c r="AP33" i="147"/>
  <c r="BB33" i="147"/>
  <c r="BC19" i="147"/>
  <c r="BC23" i="147"/>
  <c r="CF23" i="147" s="1"/>
  <c r="BU29" i="147"/>
  <c r="AO76" i="147"/>
  <c r="BA76" i="147"/>
  <c r="G9" i="147"/>
  <c r="S9" i="147"/>
  <c r="AE9" i="147"/>
  <c r="AQ33" i="147"/>
  <c r="BU16" i="147"/>
  <c r="BC24" i="147"/>
  <c r="CF24" i="147" s="1"/>
  <c r="BC28" i="147"/>
  <c r="CF28" i="147" s="1"/>
  <c r="BC32" i="147"/>
  <c r="AL55" i="147"/>
  <c r="AX55" i="147"/>
  <c r="BC38" i="147"/>
  <c r="CF38" i="147" s="1"/>
  <c r="CP43" i="147"/>
  <c r="BU51" i="147"/>
  <c r="CP64" i="147"/>
  <c r="CQ64" i="147"/>
  <c r="BC68" i="147"/>
  <c r="CF68" i="147" s="1"/>
  <c r="BX13" i="147"/>
  <c r="AM55" i="147"/>
  <c r="AY55" i="147"/>
  <c r="CQ44" i="147"/>
  <c r="CP44" i="147"/>
  <c r="AQ76" i="147"/>
  <c r="BU56" i="147"/>
  <c r="AN55" i="147"/>
  <c r="AZ55" i="147"/>
  <c r="BU40" i="147"/>
  <c r="BU59" i="147"/>
  <c r="CP61" i="147"/>
  <c r="AO55" i="147"/>
  <c r="BA55" i="147"/>
  <c r="BC50" i="147"/>
  <c r="CP75" i="147"/>
  <c r="CQ75" i="147"/>
  <c r="AP55" i="147"/>
  <c r="BB55" i="147"/>
  <c r="BC46" i="147"/>
  <c r="CP79" i="147"/>
  <c r="BC13" i="147"/>
  <c r="CF13" i="147" s="1"/>
  <c r="BC17" i="147"/>
  <c r="CF17" i="147" s="1"/>
  <c r="BC34" i="147"/>
  <c r="CF34" i="147" s="1"/>
  <c r="BC39" i="147"/>
  <c r="CF39" i="147" s="1"/>
  <c r="BC58" i="147"/>
  <c r="CF58" i="147" s="1"/>
  <c r="BC62" i="147"/>
  <c r="CF62" i="147" s="1"/>
  <c r="BC26" i="147"/>
  <c r="BC30" i="147"/>
  <c r="CF30" i="147" s="1"/>
  <c r="AR55" i="147"/>
  <c r="BO53" i="147"/>
  <c r="BO65" i="147"/>
  <c r="BU71" i="147"/>
  <c r="BC40" i="147"/>
  <c r="CF40" i="147" s="1"/>
  <c r="BC53" i="147"/>
  <c r="BY54" i="147"/>
  <c r="BU64" i="147"/>
  <c r="BW74" i="147"/>
  <c r="BY74" i="147" s="1"/>
  <c r="BX38" i="147"/>
  <c r="BU39" i="147"/>
  <c r="AI55" i="147"/>
  <c r="AU55" i="147"/>
  <c r="CO44" i="147"/>
  <c r="BU13" i="147"/>
  <c r="AJ55" i="147"/>
  <c r="AV55" i="147"/>
  <c r="BC47" i="147"/>
  <c r="CF47" i="147" s="1"/>
  <c r="BU47" i="147"/>
  <c r="BF55" i="147"/>
  <c r="CP63" i="147"/>
  <c r="CQ63" i="147"/>
  <c r="BV52" i="147"/>
  <c r="BH55" i="147"/>
  <c r="AI76" i="147"/>
  <c r="AU76" i="147"/>
  <c r="BO64" i="147"/>
  <c r="BX70" i="147"/>
  <c r="BI55" i="147"/>
  <c r="AJ76" i="147"/>
  <c r="AV76" i="147"/>
  <c r="CQ89" i="147"/>
  <c r="CP89" i="147"/>
  <c r="BJ55" i="147"/>
  <c r="AK76" i="147"/>
  <c r="AW76" i="147"/>
  <c r="CP83" i="147"/>
  <c r="CQ83" i="147"/>
  <c r="BK55" i="147"/>
  <c r="BC67" i="147"/>
  <c r="CF67" i="147" s="1"/>
  <c r="AO98" i="147"/>
  <c r="BA98" i="147"/>
  <c r="BC54" i="147"/>
  <c r="BL55" i="147"/>
  <c r="AM76" i="147"/>
  <c r="AY76" i="147"/>
  <c r="CP95" i="147"/>
  <c r="BC48" i="147"/>
  <c r="CF48" i="147" s="1"/>
  <c r="BM55" i="147"/>
  <c r="AN76" i="147"/>
  <c r="AZ76" i="147"/>
  <c r="BC57" i="147"/>
  <c r="BC60" i="147"/>
  <c r="CF60" i="147" s="1"/>
  <c r="BX71" i="147"/>
  <c r="BU73" i="147"/>
  <c r="AQ98" i="147"/>
  <c r="BC77" i="147"/>
  <c r="CF77" i="147" s="1"/>
  <c r="BV81" i="147"/>
  <c r="BC82" i="147"/>
  <c r="CF82" i="147" s="1"/>
  <c r="BC52" i="147"/>
  <c r="BN55" i="147"/>
  <c r="BC66" i="147"/>
  <c r="BO74" i="147"/>
  <c r="CQ78" i="147"/>
  <c r="CP78" i="147"/>
  <c r="BD87" i="147"/>
  <c r="BU96" i="147"/>
  <c r="AP76" i="147"/>
  <c r="BB76" i="147"/>
  <c r="CO75" i="147"/>
  <c r="BC90" i="147"/>
  <c r="BC56" i="147"/>
  <c r="CF56" i="147" s="1"/>
  <c r="BF76" i="147"/>
  <c r="CP92" i="147"/>
  <c r="CQ92" i="147"/>
  <c r="AR76" i="147"/>
  <c r="BV65" i="147"/>
  <c r="BV68" i="147"/>
  <c r="BC70" i="147"/>
  <c r="CF70" i="147" s="1"/>
  <c r="BC73" i="147"/>
  <c r="CF73" i="147" s="1"/>
  <c r="BM76" i="147"/>
  <c r="BU78" i="147"/>
  <c r="CP84" i="147"/>
  <c r="BC86" i="147"/>
  <c r="BC65" i="147"/>
  <c r="BU69" i="147"/>
  <c r="BC71" i="147"/>
  <c r="BN76" i="147"/>
  <c r="BC80" i="147"/>
  <c r="CF80" i="147" s="1"/>
  <c r="AR98" i="147"/>
  <c r="BU85" i="147"/>
  <c r="BY85" i="147" s="1"/>
  <c r="BC87" i="147"/>
  <c r="J156" i="147"/>
  <c r="V156" i="147"/>
  <c r="AH156" i="147"/>
  <c r="O157" i="147"/>
  <c r="AA157" i="147"/>
  <c r="O119" i="147"/>
  <c r="AA119" i="147"/>
  <c r="AS98" i="147"/>
  <c r="BU87" i="147"/>
  <c r="BY87" i="147" s="1"/>
  <c r="BX94" i="147"/>
  <c r="BC96" i="147"/>
  <c r="CF96" i="147" s="1"/>
  <c r="BI76" i="147"/>
  <c r="AI98" i="147"/>
  <c r="AU98" i="147"/>
  <c r="BU88" i="147"/>
  <c r="O132" i="147"/>
  <c r="AA132" i="147"/>
  <c r="AJ98" i="147"/>
  <c r="AV98" i="147"/>
  <c r="BC81" i="147"/>
  <c r="CF81" i="147" s="1"/>
  <c r="I106" i="147"/>
  <c r="U106" i="147"/>
  <c r="AG106" i="147"/>
  <c r="D155" i="147"/>
  <c r="BK76" i="147"/>
  <c r="AK98" i="147"/>
  <c r="AW98" i="147"/>
  <c r="P155" i="147"/>
  <c r="BC88" i="147"/>
  <c r="CF88" i="147" s="1"/>
  <c r="K106" i="147"/>
  <c r="K155" i="147"/>
  <c r="W106" i="147"/>
  <c r="W155" i="147"/>
  <c r="AB155" i="147"/>
  <c r="AM98" i="147"/>
  <c r="AY98" i="147"/>
  <c r="BU93" i="147"/>
  <c r="J119" i="147"/>
  <c r="V119" i="147"/>
  <c r="AH119" i="147"/>
  <c r="AN98" i="147"/>
  <c r="AZ98" i="147"/>
  <c r="CO86" i="147"/>
  <c r="BX90" i="147"/>
  <c r="BV94" i="147"/>
  <c r="BC97" i="147"/>
  <c r="AP98" i="147"/>
  <c r="BB98" i="147"/>
  <c r="BV91" i="147"/>
  <c r="O155" i="147"/>
  <c r="O106" i="147"/>
  <c r="AA155" i="147"/>
  <c r="AA106" i="147"/>
  <c r="E155" i="147"/>
  <c r="Q155" i="147"/>
  <c r="AC155" i="147"/>
  <c r="F155" i="147"/>
  <c r="R155" i="147"/>
  <c r="AD155" i="147"/>
  <c r="H155" i="147"/>
  <c r="T155" i="147"/>
  <c r="AF155" i="147"/>
  <c r="I155" i="147"/>
  <c r="U155" i="147"/>
  <c r="AG155" i="147"/>
  <c r="J155" i="147"/>
  <c r="V155" i="147"/>
  <c r="AH155" i="147"/>
  <c r="M155" i="147"/>
  <c r="Y155" i="147"/>
  <c r="L106" i="147"/>
  <c r="CF95" i="147" l="1"/>
  <c r="CQ95" i="147" s="1"/>
  <c r="CP93" i="147"/>
  <c r="CF93" i="147"/>
  <c r="CP94" i="147"/>
  <c r="CF94" i="147"/>
  <c r="CE93" i="147"/>
  <c r="CN93" i="147" s="1"/>
  <c r="CG93" i="147"/>
  <c r="CI93" i="147" s="1"/>
  <c r="CO93" i="147" s="1"/>
  <c r="CG95" i="147"/>
  <c r="CI95" i="147" s="1"/>
  <c r="CO95" i="147" s="1"/>
  <c r="CE95" i="147"/>
  <c r="CE94" i="147"/>
  <c r="CN94" i="147" s="1"/>
  <c r="CG94" i="147"/>
  <c r="CI94" i="147" s="1"/>
  <c r="CO94" i="147" s="1"/>
  <c r="CE89" i="147"/>
  <c r="CG89" i="147"/>
  <c r="CI89" i="147" s="1"/>
  <c r="CG88" i="147"/>
  <c r="CI88" i="147" s="1"/>
  <c r="CE88" i="147"/>
  <c r="BY81" i="147"/>
  <c r="E29" i="11"/>
  <c r="CG83" i="147"/>
  <c r="CI83" i="147" s="1"/>
  <c r="CE83" i="147"/>
  <c r="CF79" i="147"/>
  <c r="CQ79" i="147" s="1"/>
  <c r="E25" i="11"/>
  <c r="CG79" i="147"/>
  <c r="CI79" i="147" s="1"/>
  <c r="CE79" i="147"/>
  <c r="CG77" i="147"/>
  <c r="CI77" i="147" s="1"/>
  <c r="CE77" i="147"/>
  <c r="E24" i="11"/>
  <c r="BY40" i="147"/>
  <c r="CF45" i="147"/>
  <c r="CQ45" i="147" s="1"/>
  <c r="CG45" i="147"/>
  <c r="CI45" i="147" s="1"/>
  <c r="CE45" i="147"/>
  <c r="E16" i="11"/>
  <c r="CG38" i="147"/>
  <c r="CI38" i="147" s="1"/>
  <c r="CE38" i="147"/>
  <c r="CE91" i="147"/>
  <c r="CG91" i="147"/>
  <c r="CI91" i="147" s="1"/>
  <c r="CO91" i="147" s="1"/>
  <c r="CP91" i="147"/>
  <c r="CF91" i="147"/>
  <c r="CQ91" i="147" s="1"/>
  <c r="AF158" i="147"/>
  <c r="CE73" i="147"/>
  <c r="CG73" i="147"/>
  <c r="CI73" i="147"/>
  <c r="CG70" i="147"/>
  <c r="CI70" i="147" s="1"/>
  <c r="CO70" i="147" s="1"/>
  <c r="CE70" i="147"/>
  <c r="CP69" i="147"/>
  <c r="CF69" i="147"/>
  <c r="CE69" i="147"/>
  <c r="CG69" i="147"/>
  <c r="CI69" i="147" s="1"/>
  <c r="CG67" i="147"/>
  <c r="CI67" i="147" s="1"/>
  <c r="CE67" i="147"/>
  <c r="CQ61" i="147"/>
  <c r="CF61" i="147"/>
  <c r="E23" i="11"/>
  <c r="CE61" i="147"/>
  <c r="CG61" i="147"/>
  <c r="CI61" i="147" s="1"/>
  <c r="CG56" i="147"/>
  <c r="CI56" i="147" s="1"/>
  <c r="CE56" i="147"/>
  <c r="CE72" i="147"/>
  <c r="CG72" i="147"/>
  <c r="CI72" i="147" s="1"/>
  <c r="CP72" i="147"/>
  <c r="CF72" i="147"/>
  <c r="CG48" i="147"/>
  <c r="CE48" i="147"/>
  <c r="CI48" i="147"/>
  <c r="E20" i="11"/>
  <c r="CG58" i="147"/>
  <c r="CI58" i="147" s="1"/>
  <c r="CO58" i="147" s="1"/>
  <c r="CE58" i="147"/>
  <c r="CI37" i="147"/>
  <c r="E12" i="11"/>
  <c r="CG17" i="147"/>
  <c r="CI17" i="147" s="1"/>
  <c r="CE17" i="147"/>
  <c r="CN17" i="147" s="1"/>
  <c r="E21" i="11"/>
  <c r="CG59" i="147"/>
  <c r="CI59" i="147" s="1"/>
  <c r="CE59" i="147"/>
  <c r="CF59" i="147"/>
  <c r="CQ59" i="147" s="1"/>
  <c r="CG31" i="147"/>
  <c r="CI31" i="147" s="1"/>
  <c r="CE31" i="147"/>
  <c r="CF31" i="147"/>
  <c r="CQ31" i="147" s="1"/>
  <c r="CE30" i="147"/>
  <c r="CG30" i="147"/>
  <c r="CI30" i="147" s="1"/>
  <c r="CG29" i="147"/>
  <c r="CI29" i="147" s="1"/>
  <c r="CE29" i="147"/>
  <c r="CG24" i="147"/>
  <c r="CI24" i="147" s="1"/>
  <c r="CE24" i="147"/>
  <c r="CG23" i="147"/>
  <c r="CI23" i="147" s="1"/>
  <c r="CE23" i="147"/>
  <c r="CF18" i="147"/>
  <c r="CQ18" i="147" s="1"/>
  <c r="E13" i="11"/>
  <c r="CG18" i="147"/>
  <c r="CI18" i="147" s="1"/>
  <c r="CE18" i="147"/>
  <c r="CG15" i="147"/>
  <c r="CI15" i="147" s="1"/>
  <c r="CO15" i="147" s="1"/>
  <c r="CE15" i="147"/>
  <c r="E5" i="11"/>
  <c r="CE14" i="147"/>
  <c r="CN14" i="147" s="1"/>
  <c r="CG14" i="147"/>
  <c r="CI14" i="147" s="1"/>
  <c r="CO14" i="147" s="1"/>
  <c r="CP14" i="147"/>
  <c r="CF14" i="147"/>
  <c r="CQ14" i="147" s="1"/>
  <c r="CH99" i="147"/>
  <c r="CF49" i="147"/>
  <c r="CQ49" i="147" s="1"/>
  <c r="CE49" i="147"/>
  <c r="CG49" i="147"/>
  <c r="CI49" i="147" s="1"/>
  <c r="CG96" i="147"/>
  <c r="CI96" i="147" s="1"/>
  <c r="CE96" i="147"/>
  <c r="CN96" i="147" s="1"/>
  <c r="BY16" i="147"/>
  <c r="CG80" i="147"/>
  <c r="CI80" i="147" s="1"/>
  <c r="CO80" i="147" s="1"/>
  <c r="CE80" i="147"/>
  <c r="CN80" i="147" s="1"/>
  <c r="CP16" i="147"/>
  <c r="CF16" i="147"/>
  <c r="CQ16" i="147" s="1"/>
  <c r="CG16" i="147"/>
  <c r="CI16" i="147" s="1"/>
  <c r="CO16" i="147" s="1"/>
  <c r="CE16" i="147"/>
  <c r="CN16" i="147" s="1"/>
  <c r="CE68" i="147"/>
  <c r="CG68" i="147"/>
  <c r="CI68" i="147" s="1"/>
  <c r="CO68" i="147" s="1"/>
  <c r="CE47" i="147"/>
  <c r="CN47" i="147" s="1"/>
  <c r="CG47" i="147"/>
  <c r="CI47" i="147" s="1"/>
  <c r="CO47" i="147" s="1"/>
  <c r="CI53" i="147"/>
  <c r="CE62" i="147"/>
  <c r="CN62" i="147" s="1"/>
  <c r="CG62" i="147"/>
  <c r="CI62" i="147"/>
  <c r="CO62" i="147" s="1"/>
  <c r="CG34" i="147"/>
  <c r="CI34" i="147" s="1"/>
  <c r="CE34" i="147"/>
  <c r="CE13" i="147"/>
  <c r="CG13" i="147"/>
  <c r="CI13" i="147" s="1"/>
  <c r="CG82" i="147"/>
  <c r="CI82" i="147" s="1"/>
  <c r="CO82" i="147" s="1"/>
  <c r="CE82" i="147"/>
  <c r="CN82" i="147" s="1"/>
  <c r="CG28" i="147"/>
  <c r="CI28" i="147" s="1"/>
  <c r="CO28" i="147" s="1"/>
  <c r="CE28" i="147"/>
  <c r="CN28" i="147" s="1"/>
  <c r="CG92" i="147"/>
  <c r="CI92" i="147" s="1"/>
  <c r="CE92" i="147"/>
  <c r="CN92" i="147" s="1"/>
  <c r="CF41" i="147"/>
  <c r="CQ41" i="147" s="1"/>
  <c r="CG41" i="147"/>
  <c r="CI41" i="147" s="1"/>
  <c r="CO41" i="147" s="1"/>
  <c r="CE41" i="147"/>
  <c r="CN41" i="147" s="1"/>
  <c r="CE40" i="147"/>
  <c r="CG40" i="147"/>
  <c r="CI40" i="147" s="1"/>
  <c r="CO40" i="147" s="1"/>
  <c r="CG39" i="147"/>
  <c r="CI39" i="147" s="1"/>
  <c r="CO39" i="147" s="1"/>
  <c r="CE39" i="147"/>
  <c r="CN39" i="147" s="1"/>
  <c r="BE35" i="147"/>
  <c r="BX97" i="149"/>
  <c r="BA98" i="149"/>
  <c r="BH76" i="149"/>
  <c r="BI76" i="149" s="1"/>
  <c r="BI97" i="149" s="1"/>
  <c r="CG76" i="149"/>
  <c r="BU76" i="149"/>
  <c r="BU97" i="149" s="1"/>
  <c r="BC97" i="149"/>
  <c r="BA76" i="149"/>
  <c r="BA97" i="149" s="1"/>
  <c r="CK33" i="149"/>
  <c r="BY97" i="149"/>
  <c r="CP49" i="147"/>
  <c r="BY88" i="147"/>
  <c r="BY80" i="147"/>
  <c r="BO21" i="147"/>
  <c r="CN21" i="147"/>
  <c r="BY47" i="147"/>
  <c r="BY41" i="147"/>
  <c r="AT99" i="147"/>
  <c r="BY96" i="147"/>
  <c r="CQ69" i="147"/>
  <c r="BY39" i="147"/>
  <c r="AB158" i="147"/>
  <c r="S158" i="147"/>
  <c r="CP35" i="147"/>
  <c r="BY73" i="147"/>
  <c r="BY52" i="147"/>
  <c r="CP41" i="147"/>
  <c r="CO17" i="147"/>
  <c r="K158" i="147"/>
  <c r="BY95" i="147"/>
  <c r="BY61" i="147"/>
  <c r="BY60" i="147"/>
  <c r="G158" i="147"/>
  <c r="D158" i="147"/>
  <c r="BY31" i="147"/>
  <c r="CQ72" i="147"/>
  <c r="BY24" i="147"/>
  <c r="T158" i="147"/>
  <c r="BY84" i="147"/>
  <c r="AD158" i="147"/>
  <c r="BY58" i="147"/>
  <c r="P158" i="147"/>
  <c r="Z158" i="147"/>
  <c r="BY25" i="147"/>
  <c r="U158" i="147"/>
  <c r="BY26" i="147"/>
  <c r="CP45" i="147"/>
  <c r="BY27" i="147"/>
  <c r="BY93" i="147"/>
  <c r="R158" i="147"/>
  <c r="CP59" i="147"/>
  <c r="BY35" i="147"/>
  <c r="BY28" i="147"/>
  <c r="BY67" i="147"/>
  <c r="CQ51" i="147"/>
  <c r="CQ20" i="147"/>
  <c r="BY48" i="147"/>
  <c r="BY17" i="147"/>
  <c r="BY46" i="147"/>
  <c r="BY62" i="147"/>
  <c r="X158" i="147"/>
  <c r="N158" i="147"/>
  <c r="AX99" i="147"/>
  <c r="F158" i="147"/>
  <c r="BY66" i="147"/>
  <c r="AO99" i="147"/>
  <c r="AY99" i="147"/>
  <c r="AL99" i="147"/>
  <c r="CO22" i="147"/>
  <c r="BY53" i="147"/>
  <c r="AE158" i="147"/>
  <c r="CP74" i="147"/>
  <c r="BY72" i="147"/>
  <c r="BY82" i="147"/>
  <c r="BY50" i="147"/>
  <c r="H158" i="147"/>
  <c r="BY69" i="147"/>
  <c r="BY32" i="147"/>
  <c r="BY94" i="147"/>
  <c r="AS99" i="147"/>
  <c r="CQ94" i="147"/>
  <c r="CQ93" i="147"/>
  <c r="BY56" i="147"/>
  <c r="BY19" i="147"/>
  <c r="BY83" i="147"/>
  <c r="AP99" i="147"/>
  <c r="AK99" i="147"/>
  <c r="BY90" i="147"/>
  <c r="BY70" i="147"/>
  <c r="BY15" i="147"/>
  <c r="BY91" i="147"/>
  <c r="AZ99" i="147"/>
  <c r="AI99" i="147"/>
  <c r="BY29" i="147"/>
  <c r="BY34" i="147"/>
  <c r="Y158" i="147"/>
  <c r="AH158" i="147"/>
  <c r="AC158" i="147"/>
  <c r="AI5" i="147"/>
  <c r="Q158" i="147"/>
  <c r="BY78" i="147"/>
  <c r="E158" i="147"/>
  <c r="W158" i="147"/>
  <c r="BY68" i="147"/>
  <c r="BV99" i="147"/>
  <c r="AU99" i="147"/>
  <c r="M158" i="147"/>
  <c r="BY64" i="147"/>
  <c r="CK64" i="147" s="1"/>
  <c r="AV99" i="147"/>
  <c r="BY59" i="147"/>
  <c r="BY57" i="147"/>
  <c r="AG158" i="147"/>
  <c r="BY38" i="147"/>
  <c r="AI9" i="147"/>
  <c r="BY51" i="147"/>
  <c r="CJ99" i="147"/>
  <c r="O158" i="147"/>
  <c r="I158" i="147"/>
  <c r="CO36" i="147"/>
  <c r="CP29" i="147"/>
  <c r="CQ29" i="147"/>
  <c r="BY14" i="147"/>
  <c r="V158" i="147"/>
  <c r="CP31" i="147"/>
  <c r="CP25" i="147"/>
  <c r="CQ25" i="147"/>
  <c r="CP18" i="147"/>
  <c r="BY20" i="147"/>
  <c r="AQ99" i="147"/>
  <c r="BB99" i="147"/>
  <c r="CO71" i="147"/>
  <c r="CN71" i="147"/>
  <c r="CQ62" i="147"/>
  <c r="CP62" i="147"/>
  <c r="CQ56" i="147"/>
  <c r="CP56" i="147"/>
  <c r="BC76" i="147"/>
  <c r="BC98" i="147"/>
  <c r="CP77" i="147"/>
  <c r="CQ77" i="147"/>
  <c r="CO64" i="147"/>
  <c r="CN64" i="147"/>
  <c r="CP58" i="147"/>
  <c r="CQ58" i="147"/>
  <c r="CP50" i="147"/>
  <c r="CQ50" i="147"/>
  <c r="CP68" i="147"/>
  <c r="CQ68" i="147"/>
  <c r="CQ32" i="147"/>
  <c r="CP32" i="147"/>
  <c r="CO49" i="147"/>
  <c r="CN49" i="147"/>
  <c r="CP19" i="147"/>
  <c r="CQ19" i="147"/>
  <c r="CP80" i="147"/>
  <c r="CQ80" i="147"/>
  <c r="CQ65" i="147"/>
  <c r="CP65" i="147"/>
  <c r="CQ73" i="147"/>
  <c r="CP73" i="147"/>
  <c r="CO60" i="147"/>
  <c r="CN60" i="147"/>
  <c r="CQ28" i="147"/>
  <c r="CP28" i="147"/>
  <c r="CN12" i="147"/>
  <c r="CO12" i="147" s="1"/>
  <c r="CO18" i="147"/>
  <c r="CN18" i="147"/>
  <c r="CO61" i="147"/>
  <c r="BD61" i="147"/>
  <c r="CN61" i="147"/>
  <c r="CO90" i="147"/>
  <c r="CN90" i="147"/>
  <c r="CO32" i="147"/>
  <c r="CN32" i="147"/>
  <c r="CN40" i="147"/>
  <c r="CN66" i="147"/>
  <c r="CO66" i="147"/>
  <c r="CN68" i="147"/>
  <c r="CQ70" i="147"/>
  <c r="CP70" i="147"/>
  <c r="CP90" i="147"/>
  <c r="CQ90" i="147"/>
  <c r="CP67" i="147"/>
  <c r="CQ67" i="147"/>
  <c r="CN53" i="147"/>
  <c r="CO53" i="147"/>
  <c r="CP39" i="147"/>
  <c r="CQ39" i="147"/>
  <c r="CN54" i="147"/>
  <c r="CO54" i="147"/>
  <c r="CQ24" i="147"/>
  <c r="CP24" i="147"/>
  <c r="CO23" i="147"/>
  <c r="CN23" i="147"/>
  <c r="CO73" i="147"/>
  <c r="CN73" i="147"/>
  <c r="CO89" i="147"/>
  <c r="CN89" i="147"/>
  <c r="CO45" i="147"/>
  <c r="CN45" i="147"/>
  <c r="CP15" i="147"/>
  <c r="CQ15" i="147"/>
  <c r="CQ96" i="147"/>
  <c r="CP96" i="147"/>
  <c r="CO96" i="147"/>
  <c r="CQ86" i="147"/>
  <c r="CP86" i="147"/>
  <c r="BC55" i="147"/>
  <c r="CQ34" i="147"/>
  <c r="CP34" i="147"/>
  <c r="CQ46" i="147"/>
  <c r="CP46" i="147"/>
  <c r="CO57" i="147"/>
  <c r="CN57" i="147"/>
  <c r="CO27" i="147"/>
  <c r="CN27" i="147"/>
  <c r="CO92" i="147"/>
  <c r="CN77" i="147"/>
  <c r="CO77" i="147"/>
  <c r="CQ22" i="147"/>
  <c r="CP22" i="147"/>
  <c r="BJ76" i="147"/>
  <c r="CQ52" i="147"/>
  <c r="CP52" i="147"/>
  <c r="CN72" i="147"/>
  <c r="CO72" i="147"/>
  <c r="CP47" i="147"/>
  <c r="CQ47" i="147"/>
  <c r="BL76" i="147"/>
  <c r="CQ17" i="147"/>
  <c r="CP17" i="147"/>
  <c r="CO30" i="147"/>
  <c r="CN30" i="147"/>
  <c r="CO31" i="147"/>
  <c r="CN31" i="147"/>
  <c r="CO79" i="147"/>
  <c r="CN79" i="147"/>
  <c r="CN95" i="147"/>
  <c r="CO83" i="147"/>
  <c r="CN83" i="147"/>
  <c r="CO81" i="147"/>
  <c r="CN81" i="147"/>
  <c r="CN91" i="147"/>
  <c r="CN46" i="147"/>
  <c r="CO46" i="147"/>
  <c r="CQ30" i="147"/>
  <c r="CP30" i="147"/>
  <c r="BC33" i="147"/>
  <c r="CP13" i="147"/>
  <c r="CO38" i="147"/>
  <c r="CN38" i="147"/>
  <c r="CQ27" i="147"/>
  <c r="CP27" i="147"/>
  <c r="CO78" i="147"/>
  <c r="CN78" i="147"/>
  <c r="CO52" i="147"/>
  <c r="CN52" i="147"/>
  <c r="CO34" i="147"/>
  <c r="CN34" i="147"/>
  <c r="CO84" i="147"/>
  <c r="CN84" i="147"/>
  <c r="CQ26" i="147"/>
  <c r="CP26" i="147"/>
  <c r="CO48" i="147"/>
  <c r="CN48" i="147"/>
  <c r="CO37" i="147"/>
  <c r="CN97" i="147"/>
  <c r="CQ37" i="147"/>
  <c r="CP37" i="147"/>
  <c r="AN99" i="147"/>
  <c r="CQ87" i="147"/>
  <c r="CP87" i="147"/>
  <c r="CQ60" i="147"/>
  <c r="CP60" i="147"/>
  <c r="J158" i="147"/>
  <c r="CP88" i="147"/>
  <c r="CQ88" i="147"/>
  <c r="AJ99" i="147"/>
  <c r="CQ57" i="147"/>
  <c r="CP57" i="147"/>
  <c r="CP54" i="147"/>
  <c r="CQ54" i="147"/>
  <c r="BU99" i="147"/>
  <c r="BY13" i="147"/>
  <c r="BY18" i="147"/>
  <c r="CN59" i="147"/>
  <c r="CO59" i="147"/>
  <c r="BY30" i="147"/>
  <c r="CO19" i="147"/>
  <c r="CN19" i="147"/>
  <c r="CN56" i="147"/>
  <c r="CO56" i="147"/>
  <c r="AR99" i="147"/>
  <c r="CQ71" i="147"/>
  <c r="CP71" i="147"/>
  <c r="CO74" i="147"/>
  <c r="CN74" i="147"/>
  <c r="CQ53" i="147"/>
  <c r="CP53" i="147"/>
  <c r="BY71" i="147"/>
  <c r="CP38" i="147"/>
  <c r="CQ38" i="147"/>
  <c r="CN25" i="147"/>
  <c r="CO25" i="147"/>
  <c r="CN15" i="147"/>
  <c r="BW99" i="147"/>
  <c r="CQ48" i="147"/>
  <c r="CP48" i="147"/>
  <c r="CQ81" i="147"/>
  <c r="CP81" i="147"/>
  <c r="CP97" i="147"/>
  <c r="CQ97" i="147"/>
  <c r="CO88" i="147"/>
  <c r="CN88" i="147"/>
  <c r="BH76" i="147"/>
  <c r="CN58" i="147"/>
  <c r="CO50" i="147"/>
  <c r="CN50" i="147"/>
  <c r="CO67" i="147"/>
  <c r="CN67" i="147"/>
  <c r="CN70" i="147"/>
  <c r="CO24" i="147"/>
  <c r="CN24" i="147"/>
  <c r="CN29" i="147"/>
  <c r="CO29" i="147"/>
  <c r="CO69" i="147"/>
  <c r="CN69" i="147"/>
  <c r="CQ66" i="147"/>
  <c r="CP66" i="147"/>
  <c r="AA158" i="147"/>
  <c r="AM99" i="147"/>
  <c r="AW99" i="147"/>
  <c r="BG76" i="147"/>
  <c r="CQ82" i="147"/>
  <c r="CP82" i="147"/>
  <c r="BA99" i="147"/>
  <c r="CQ40" i="147"/>
  <c r="CP40" i="147"/>
  <c r="CO65" i="147"/>
  <c r="CN65" i="147"/>
  <c r="BX99" i="147"/>
  <c r="CQ23" i="147"/>
  <c r="CP23" i="147"/>
  <c r="CO63" i="147"/>
  <c r="CN63" i="147"/>
  <c r="CN51" i="147"/>
  <c r="BD51" i="147"/>
  <c r="CO51" i="147"/>
  <c r="CO26" i="147"/>
  <c r="CN26" i="147"/>
  <c r="CL64" i="147" l="1"/>
  <c r="CK64" i="150"/>
  <c r="E15" i="11"/>
  <c r="CE35" i="147"/>
  <c r="CG35" i="147"/>
  <c r="CI35" i="147" s="1"/>
  <c r="BH97" i="149"/>
  <c r="CK76" i="149"/>
  <c r="CK97" i="149" s="1"/>
  <c r="CG97" i="149"/>
  <c r="BD98" i="147"/>
  <c r="CN35" i="147"/>
  <c r="BE99" i="147"/>
  <c r="BO20" i="147"/>
  <c r="BC100" i="147"/>
  <c r="CN13" i="147"/>
  <c r="BC99" i="147"/>
  <c r="CO20" i="147"/>
  <c r="CN20" i="147"/>
  <c r="CF99" i="147"/>
  <c r="CQ13" i="147"/>
  <c r="BY99" i="147"/>
  <c r="BE75" i="131"/>
  <c r="CO33" i="144"/>
  <c r="CO42" i="144"/>
  <c r="CO43" i="144"/>
  <c r="CO44" i="144"/>
  <c r="CO55" i="144"/>
  <c r="CO76" i="144"/>
  <c r="CL64" i="150" l="1"/>
  <c r="CK64" i="152"/>
  <c r="CL64" i="152" s="1"/>
  <c r="CO35" i="147"/>
  <c r="CI99" i="147"/>
  <c r="CO13" i="147"/>
  <c r="CG99" i="147"/>
  <c r="CE99" i="147"/>
  <c r="CO97" i="144"/>
  <c r="CO14" i="131"/>
  <c r="CO15" i="131"/>
  <c r="CO16" i="131"/>
  <c r="CO17" i="131"/>
  <c r="CO18" i="131"/>
  <c r="CO19" i="131"/>
  <c r="CO20" i="131"/>
  <c r="CO21" i="131"/>
  <c r="CO22" i="131"/>
  <c r="CO23" i="131"/>
  <c r="CO24" i="131"/>
  <c r="CO25" i="131"/>
  <c r="CO26" i="131"/>
  <c r="CO27" i="131"/>
  <c r="CO28" i="131"/>
  <c r="CO29" i="131"/>
  <c r="CO30" i="131"/>
  <c r="CO31" i="131"/>
  <c r="CO32" i="131"/>
  <c r="CO33" i="131"/>
  <c r="CO34" i="131"/>
  <c r="CO35" i="131"/>
  <c r="CO36" i="131"/>
  <c r="CO37" i="131"/>
  <c r="CO38" i="131"/>
  <c r="CO39" i="131"/>
  <c r="CO40" i="131"/>
  <c r="CO41" i="131"/>
  <c r="CO42" i="131"/>
  <c r="CO43" i="131"/>
  <c r="CO44" i="131"/>
  <c r="CO45" i="131"/>
  <c r="CO46" i="131"/>
  <c r="CO47" i="131"/>
  <c r="CO48" i="131"/>
  <c r="CO49" i="131"/>
  <c r="CO50" i="131"/>
  <c r="CO51" i="131"/>
  <c r="CO52" i="131"/>
  <c r="CO53" i="131"/>
  <c r="CO54" i="131"/>
  <c r="CO55" i="131"/>
  <c r="CO56" i="131"/>
  <c r="CO57" i="131"/>
  <c r="CO58" i="131"/>
  <c r="CO59" i="131"/>
  <c r="CO60" i="131"/>
  <c r="CO61" i="131"/>
  <c r="CO62" i="131"/>
  <c r="CO63" i="131"/>
  <c r="CO64" i="131"/>
  <c r="CO65" i="131"/>
  <c r="CO66" i="131"/>
  <c r="CO67" i="131"/>
  <c r="CO68" i="131"/>
  <c r="CO69" i="131"/>
  <c r="CO70" i="131"/>
  <c r="CO71" i="131"/>
  <c r="CO72" i="131"/>
  <c r="CO73" i="131"/>
  <c r="CO74" i="131"/>
  <c r="CO75" i="131"/>
  <c r="CO76" i="131"/>
  <c r="CO77" i="131"/>
  <c r="CO78" i="131"/>
  <c r="CO79" i="131"/>
  <c r="CO80" i="131"/>
  <c r="CO81" i="131"/>
  <c r="CO82" i="131"/>
  <c r="CO83" i="131"/>
  <c r="CO84" i="131"/>
  <c r="CO85" i="131"/>
  <c r="CO86" i="131"/>
  <c r="CO87" i="131"/>
  <c r="CO92" i="131"/>
  <c r="CO93" i="131"/>
  <c r="CO94" i="131"/>
  <c r="CO13" i="131"/>
  <c r="BP13" i="131"/>
  <c r="P76" i="146" l="1"/>
  <c r="Q76" i="146" s="1"/>
  <c r="R76" i="146" s="1"/>
  <c r="P55" i="146"/>
  <c r="Q55" i="146" s="1"/>
  <c r="R55" i="146" s="1"/>
  <c r="P33" i="146"/>
  <c r="Q33" i="146" s="1"/>
  <c r="R33" i="146" s="1"/>
  <c r="CO21" i="146" l="1"/>
  <c r="CO22" i="146"/>
  <c r="CN33" i="146"/>
  <c r="CO33" i="146"/>
  <c r="CO36" i="146"/>
  <c r="CO37" i="146"/>
  <c r="CN42" i="146"/>
  <c r="CO42" i="146"/>
  <c r="CN43" i="146"/>
  <c r="CO43" i="146"/>
  <c r="CN44" i="146"/>
  <c r="CO44" i="146"/>
  <c r="CO53" i="146"/>
  <c r="CN55" i="146"/>
  <c r="CO55" i="146"/>
  <c r="CO63" i="146"/>
  <c r="CN64" i="146"/>
  <c r="CN65" i="146"/>
  <c r="CO74" i="146"/>
  <c r="CN75" i="146"/>
  <c r="CN76" i="146"/>
  <c r="CO76" i="146"/>
  <c r="CN85" i="146"/>
  <c r="S8" i="146"/>
  <c r="S2" i="146"/>
  <c r="T2" i="146"/>
  <c r="U2" i="146"/>
  <c r="V2" i="146"/>
  <c r="W2" i="146"/>
  <c r="X2" i="146"/>
  <c r="Y2" i="146"/>
  <c r="Z2" i="146"/>
  <c r="AA2" i="146"/>
  <c r="AB2" i="146"/>
  <c r="AC2" i="146"/>
  <c r="AD2" i="146"/>
  <c r="AE2" i="146"/>
  <c r="AF2" i="146"/>
  <c r="AG2" i="146"/>
  <c r="AH2" i="146"/>
  <c r="S3" i="146"/>
  <c r="T3" i="146"/>
  <c r="U3" i="146"/>
  <c r="V3" i="146"/>
  <c r="W3" i="146"/>
  <c r="X3" i="146"/>
  <c r="Y3" i="146"/>
  <c r="Z3" i="146"/>
  <c r="Z5" i="146" s="1"/>
  <c r="AA3" i="146"/>
  <c r="AB3" i="146"/>
  <c r="AC3" i="146"/>
  <c r="AD3" i="146"/>
  <c r="AE3" i="146"/>
  <c r="AF3" i="146"/>
  <c r="AG3" i="146"/>
  <c r="AH3" i="146"/>
  <c r="S4" i="146"/>
  <c r="S5" i="146" s="1"/>
  <c r="T4" i="146"/>
  <c r="U4" i="146"/>
  <c r="V4" i="146"/>
  <c r="V5" i="146" s="1"/>
  <c r="W4" i="146"/>
  <c r="X4" i="146"/>
  <c r="X5" i="146" s="1"/>
  <c r="Y4" i="146"/>
  <c r="Z4" i="146"/>
  <c r="AA4" i="146"/>
  <c r="AA5" i="146" s="1"/>
  <c r="AB4" i="146"/>
  <c r="AB5" i="146" s="1"/>
  <c r="AC4" i="146"/>
  <c r="AC5" i="146" s="1"/>
  <c r="AD4" i="146"/>
  <c r="AE4" i="146"/>
  <c r="AE5" i="146" s="1"/>
  <c r="AF4" i="146"/>
  <c r="AG4" i="146"/>
  <c r="AH4" i="146"/>
  <c r="Y5" i="146"/>
  <c r="S6" i="146"/>
  <c r="T6" i="146"/>
  <c r="U6" i="146"/>
  <c r="V6" i="146"/>
  <c r="W6" i="146"/>
  <c r="X6" i="146"/>
  <c r="Y6" i="146"/>
  <c r="Z6" i="146"/>
  <c r="AA6" i="146"/>
  <c r="AB6" i="146"/>
  <c r="AC6" i="146"/>
  <c r="AD6" i="146"/>
  <c r="AE6" i="146"/>
  <c r="AF6" i="146"/>
  <c r="AG6" i="146"/>
  <c r="AH6" i="146"/>
  <c r="S7" i="146"/>
  <c r="T7" i="146"/>
  <c r="U7" i="146"/>
  <c r="V7" i="146"/>
  <c r="W7" i="146"/>
  <c r="X7" i="146"/>
  <c r="X9" i="146" s="1"/>
  <c r="Y7" i="146"/>
  <c r="Z7" i="146"/>
  <c r="AA7" i="146"/>
  <c r="AB7" i="146"/>
  <c r="AC7" i="146"/>
  <c r="AD7" i="146"/>
  <c r="AE7" i="146"/>
  <c r="AF7" i="146"/>
  <c r="AG7" i="146"/>
  <c r="AH7" i="146"/>
  <c r="T8" i="146"/>
  <c r="U8" i="146"/>
  <c r="V8" i="146"/>
  <c r="W8" i="146"/>
  <c r="W9" i="146" s="1"/>
  <c r="X8" i="146"/>
  <c r="Y8" i="146"/>
  <c r="Y9" i="146" s="1"/>
  <c r="Z8" i="146"/>
  <c r="AA8" i="146"/>
  <c r="AA9" i="146" s="1"/>
  <c r="AB8" i="146"/>
  <c r="AB9" i="146" s="1"/>
  <c r="AC8" i="146"/>
  <c r="AD8" i="146"/>
  <c r="AE8" i="146"/>
  <c r="AF8" i="146"/>
  <c r="AG8" i="146"/>
  <c r="AH8" i="146"/>
  <c r="S76" i="146"/>
  <c r="T76" i="146" s="1"/>
  <c r="U76" i="146" s="1"/>
  <c r="V76" i="146" s="1"/>
  <c r="W76" i="146" s="1"/>
  <c r="X76" i="146" s="1"/>
  <c r="Y76" i="146" s="1"/>
  <c r="Z76" i="146" s="1"/>
  <c r="AA76" i="146" s="1"/>
  <c r="AB76" i="146" s="1"/>
  <c r="AC76" i="146" s="1"/>
  <c r="AD76" i="146" s="1"/>
  <c r="AE76" i="146" s="1"/>
  <c r="AF76" i="146" s="1"/>
  <c r="AG76" i="146" s="1"/>
  <c r="AH76" i="146" s="1"/>
  <c r="S55" i="146"/>
  <c r="T55" i="146" s="1"/>
  <c r="U55" i="146" s="1"/>
  <c r="V55" i="146" s="1"/>
  <c r="W55" i="146" s="1"/>
  <c r="X55" i="146" s="1"/>
  <c r="Y55" i="146" s="1"/>
  <c r="Z55" i="146" s="1"/>
  <c r="AA55" i="146" s="1"/>
  <c r="AB55" i="146" s="1"/>
  <c r="AC55" i="146" s="1"/>
  <c r="AD55" i="146" s="1"/>
  <c r="AE55" i="146" s="1"/>
  <c r="AF55" i="146" s="1"/>
  <c r="AG55" i="146" s="1"/>
  <c r="AH55" i="146" s="1"/>
  <c r="S33" i="146"/>
  <c r="T33" i="146" s="1"/>
  <c r="U33" i="146" s="1"/>
  <c r="V33" i="146" s="1"/>
  <c r="W33" i="146" s="1"/>
  <c r="X33" i="146" s="1"/>
  <c r="Y33" i="146" s="1"/>
  <c r="Z33" i="146" s="1"/>
  <c r="AA33" i="146" s="1"/>
  <c r="AB33" i="146" s="1"/>
  <c r="AC33" i="146" s="1"/>
  <c r="AD33" i="146" s="1"/>
  <c r="AE33" i="146" s="1"/>
  <c r="AF33" i="146" s="1"/>
  <c r="AG33" i="146" s="1"/>
  <c r="AH33" i="146" s="1"/>
  <c r="E76" i="146"/>
  <c r="F76" i="146" s="1"/>
  <c r="E55" i="146"/>
  <c r="F55" i="146" s="1"/>
  <c r="E33" i="146"/>
  <c r="F33" i="146" s="1"/>
  <c r="R8" i="146"/>
  <c r="Q8" i="146"/>
  <c r="P8" i="146"/>
  <c r="O8" i="146"/>
  <c r="N8" i="146"/>
  <c r="M8" i="146"/>
  <c r="L8" i="146"/>
  <c r="K8" i="146"/>
  <c r="J8" i="146"/>
  <c r="I8" i="146"/>
  <c r="H8" i="146"/>
  <c r="G8" i="146"/>
  <c r="F8" i="146"/>
  <c r="E8" i="146"/>
  <c r="D8" i="146"/>
  <c r="R7" i="146"/>
  <c r="Q7" i="146"/>
  <c r="P7" i="146"/>
  <c r="O7" i="146"/>
  <c r="N7" i="146"/>
  <c r="M7" i="146"/>
  <c r="L7" i="146"/>
  <c r="K7" i="146"/>
  <c r="J7" i="146"/>
  <c r="I7" i="146"/>
  <c r="H7" i="146"/>
  <c r="G7" i="146"/>
  <c r="F7" i="146"/>
  <c r="E7" i="146"/>
  <c r="D7" i="146"/>
  <c r="R6" i="146"/>
  <c r="Q6" i="146"/>
  <c r="P6" i="146"/>
  <c r="O6" i="146"/>
  <c r="N6" i="146"/>
  <c r="M6" i="146"/>
  <c r="L6" i="146"/>
  <c r="K6" i="146"/>
  <c r="J6" i="146"/>
  <c r="I6" i="146"/>
  <c r="H6" i="146"/>
  <c r="G6" i="146"/>
  <c r="F6" i="146"/>
  <c r="E6" i="146"/>
  <c r="D6" i="146"/>
  <c r="R4" i="146"/>
  <c r="Q4" i="146"/>
  <c r="P4" i="146"/>
  <c r="O4" i="146"/>
  <c r="N4" i="146"/>
  <c r="M4" i="146"/>
  <c r="L4" i="146"/>
  <c r="K4" i="146"/>
  <c r="J4" i="146"/>
  <c r="I4" i="146"/>
  <c r="H4" i="146"/>
  <c r="G4" i="146"/>
  <c r="F4" i="146"/>
  <c r="E4" i="146"/>
  <c r="D4" i="146"/>
  <c r="R3" i="146"/>
  <c r="Q3" i="146"/>
  <c r="P3" i="146"/>
  <c r="O3" i="146"/>
  <c r="N3" i="146"/>
  <c r="M3" i="146"/>
  <c r="L3" i="146"/>
  <c r="K3" i="146"/>
  <c r="J3" i="146"/>
  <c r="I3" i="146"/>
  <c r="H3" i="146"/>
  <c r="G3" i="146"/>
  <c r="F3" i="146"/>
  <c r="E3" i="146"/>
  <c r="D3" i="146"/>
  <c r="R2" i="146"/>
  <c r="Q2" i="146"/>
  <c r="P2" i="146"/>
  <c r="O2" i="146"/>
  <c r="N2" i="146"/>
  <c r="M2" i="146"/>
  <c r="L2" i="146"/>
  <c r="K2" i="146"/>
  <c r="J2" i="146"/>
  <c r="I2" i="146"/>
  <c r="H2" i="146"/>
  <c r="G2" i="146"/>
  <c r="F2" i="146"/>
  <c r="E2" i="146"/>
  <c r="D2" i="146"/>
  <c r="S12" i="146"/>
  <c r="T12" i="146" s="1"/>
  <c r="U12" i="146" s="1"/>
  <c r="V12" i="146" s="1"/>
  <c r="W12" i="146" s="1"/>
  <c r="X12" i="146" s="1"/>
  <c r="Y12" i="146" s="1"/>
  <c r="Z12" i="146" s="1"/>
  <c r="AA12" i="146" s="1"/>
  <c r="AB12" i="146" s="1"/>
  <c r="AC12" i="146" s="1"/>
  <c r="AD12" i="146" s="1"/>
  <c r="AE12" i="146" s="1"/>
  <c r="AF12" i="146" s="1"/>
  <c r="AG12" i="146" s="1"/>
  <c r="AH12" i="146" s="1"/>
  <c r="G12" i="146"/>
  <c r="H12" i="146" s="1"/>
  <c r="I12" i="146" s="1"/>
  <c r="J12" i="146" s="1"/>
  <c r="K12" i="146" s="1"/>
  <c r="L12" i="146" s="1"/>
  <c r="M12" i="146" s="1"/>
  <c r="N12" i="146" s="1"/>
  <c r="O12" i="146" s="1"/>
  <c r="P12" i="146" s="1"/>
  <c r="Q12" i="146" s="1"/>
  <c r="R12" i="146" s="1"/>
  <c r="F12" i="146"/>
  <c r="E12" i="146"/>
  <c r="BF14" i="146"/>
  <c r="BG14" i="146" s="1"/>
  <c r="BJ14" i="146"/>
  <c r="BK14" i="146"/>
  <c r="BL14" i="146"/>
  <c r="BM14" i="146"/>
  <c r="BN14" i="146"/>
  <c r="BO14" i="146"/>
  <c r="BP14" i="146"/>
  <c r="BR14" i="146"/>
  <c r="BS14" i="146"/>
  <c r="BT14" i="146"/>
  <c r="BV14" i="146"/>
  <c r="BW14" i="146" s="1"/>
  <c r="BZ14" i="146"/>
  <c r="CA14" i="146"/>
  <c r="CB14" i="146"/>
  <c r="CC14" i="146"/>
  <c r="CD14" i="146"/>
  <c r="CE14" i="146"/>
  <c r="CF14" i="146"/>
  <c r="BF15" i="146"/>
  <c r="BG15" i="146" s="1"/>
  <c r="BJ15" i="146"/>
  <c r="BK15" i="146"/>
  <c r="BL15" i="146"/>
  <c r="BM15" i="146"/>
  <c r="BN15" i="146"/>
  <c r="BO15" i="146"/>
  <c r="BP15" i="146"/>
  <c r="BR15" i="146"/>
  <c r="BS15" i="146"/>
  <c r="BT15" i="146"/>
  <c r="BV15" i="146"/>
  <c r="BW15" i="146" s="1"/>
  <c r="BZ15" i="146"/>
  <c r="CA15" i="146"/>
  <c r="CB15" i="146"/>
  <c r="CC15" i="146"/>
  <c r="CD15" i="146"/>
  <c r="CE15" i="146"/>
  <c r="CF15" i="146"/>
  <c r="BF16" i="146"/>
  <c r="BG16" i="146" s="1"/>
  <c r="BJ16" i="146"/>
  <c r="BK16" i="146"/>
  <c r="BL16" i="146"/>
  <c r="BM16" i="146"/>
  <c r="BN16" i="146"/>
  <c r="BO16" i="146"/>
  <c r="BP16" i="146"/>
  <c r="BR16" i="146"/>
  <c r="BS16" i="146"/>
  <c r="BT16" i="146"/>
  <c r="BV16" i="146"/>
  <c r="BW16" i="146" s="1"/>
  <c r="BZ16" i="146"/>
  <c r="CA16" i="146"/>
  <c r="CB16" i="146"/>
  <c r="CC16" i="146"/>
  <c r="CD16" i="146"/>
  <c r="CE16" i="146"/>
  <c r="CF16" i="146"/>
  <c r="BF17" i="146"/>
  <c r="BG17" i="146" s="1"/>
  <c r="BJ17" i="146"/>
  <c r="BK17" i="146"/>
  <c r="BL17" i="146"/>
  <c r="BM17" i="146"/>
  <c r="BN17" i="146"/>
  <c r="BO17" i="146"/>
  <c r="BP17" i="146"/>
  <c r="BR17" i="146"/>
  <c r="BS17" i="146"/>
  <c r="BT17" i="146"/>
  <c r="BV17" i="146"/>
  <c r="BW17" i="146" s="1"/>
  <c r="BZ17" i="146"/>
  <c r="CA17" i="146"/>
  <c r="CB17" i="146"/>
  <c r="CC17" i="146"/>
  <c r="CD17" i="146"/>
  <c r="CE17" i="146"/>
  <c r="CF17" i="146"/>
  <c r="BF18" i="146"/>
  <c r="BG18" i="146" s="1"/>
  <c r="BJ18" i="146"/>
  <c r="BK18" i="146"/>
  <c r="BL18" i="146"/>
  <c r="BM18" i="146"/>
  <c r="BN18" i="146"/>
  <c r="BO18" i="146"/>
  <c r="BP18" i="146"/>
  <c r="BR18" i="146"/>
  <c r="BS18" i="146"/>
  <c r="BT18" i="146"/>
  <c r="BV18" i="146"/>
  <c r="BW18" i="146" s="1"/>
  <c r="BZ18" i="146"/>
  <c r="CA18" i="146"/>
  <c r="CB18" i="146"/>
  <c r="CC18" i="146"/>
  <c r="CD18" i="146"/>
  <c r="CE18" i="146"/>
  <c r="CF18" i="146"/>
  <c r="BF19" i="146"/>
  <c r="BG19" i="146" s="1"/>
  <c r="BJ19" i="146"/>
  <c r="BK19" i="146"/>
  <c r="BL19" i="146"/>
  <c r="BM19" i="146"/>
  <c r="BN19" i="146"/>
  <c r="BO19" i="146"/>
  <c r="BP19" i="146"/>
  <c r="BR19" i="146"/>
  <c r="BS19" i="146"/>
  <c r="BT19" i="146"/>
  <c r="BV19" i="146"/>
  <c r="BW19" i="146" s="1"/>
  <c r="BZ19" i="146"/>
  <c r="CA19" i="146"/>
  <c r="CB19" i="146"/>
  <c r="CC19" i="146"/>
  <c r="CD19" i="146"/>
  <c r="CE19" i="146"/>
  <c r="CF19" i="146"/>
  <c r="BF20" i="146"/>
  <c r="BG20" i="146" s="1"/>
  <c r="BJ20" i="146"/>
  <c r="BK20" i="146"/>
  <c r="BL20" i="146"/>
  <c r="BM20" i="146"/>
  <c r="BN20" i="146"/>
  <c r="BO20" i="146"/>
  <c r="BP20" i="146"/>
  <c r="BR20" i="146"/>
  <c r="BS20" i="146"/>
  <c r="BT20" i="146"/>
  <c r="BV20" i="146"/>
  <c r="BW20" i="146" s="1"/>
  <c r="BZ20" i="146"/>
  <c r="CA20" i="146"/>
  <c r="CB20" i="146"/>
  <c r="CC20" i="146"/>
  <c r="CD20" i="146"/>
  <c r="CE20" i="146"/>
  <c r="CF20" i="146"/>
  <c r="BF21" i="146"/>
  <c r="BG21" i="146" s="1"/>
  <c r="BJ21" i="146"/>
  <c r="BK21" i="146"/>
  <c r="BL21" i="146"/>
  <c r="BM21" i="146"/>
  <c r="BN21" i="146"/>
  <c r="BO21" i="146"/>
  <c r="BP21" i="146"/>
  <c r="BR21" i="146"/>
  <c r="BS21" i="146"/>
  <c r="BT21" i="146"/>
  <c r="BV21" i="146"/>
  <c r="BW21" i="146" s="1"/>
  <c r="BZ21" i="146"/>
  <c r="CA21" i="146"/>
  <c r="CB21" i="146"/>
  <c r="CC21" i="146"/>
  <c r="CD21" i="146"/>
  <c r="CE21" i="146"/>
  <c r="CF21" i="146"/>
  <c r="BF22" i="146"/>
  <c r="BG22" i="146" s="1"/>
  <c r="BJ22" i="146"/>
  <c r="BK22" i="146"/>
  <c r="BL22" i="146"/>
  <c r="BM22" i="146"/>
  <c r="BN22" i="146"/>
  <c r="BO22" i="146"/>
  <c r="BP22" i="146"/>
  <c r="BR22" i="146"/>
  <c r="BS22" i="146"/>
  <c r="BT22" i="146"/>
  <c r="BV22" i="146"/>
  <c r="BW22" i="146" s="1"/>
  <c r="BZ22" i="146"/>
  <c r="CA22" i="146"/>
  <c r="CB22" i="146"/>
  <c r="CC22" i="146"/>
  <c r="CD22" i="146"/>
  <c r="CE22" i="146"/>
  <c r="CF22" i="146"/>
  <c r="BF23" i="146"/>
  <c r="BG23" i="146" s="1"/>
  <c r="BJ23" i="146"/>
  <c r="BK23" i="146"/>
  <c r="BL23" i="146"/>
  <c r="BM23" i="146"/>
  <c r="BN23" i="146"/>
  <c r="BO23" i="146"/>
  <c r="BP23" i="146"/>
  <c r="BR23" i="146"/>
  <c r="BS23" i="146"/>
  <c r="BT23" i="146"/>
  <c r="BV23" i="146"/>
  <c r="BW23" i="146" s="1"/>
  <c r="BZ23" i="146"/>
  <c r="CA23" i="146"/>
  <c r="CB23" i="146"/>
  <c r="CC23" i="146"/>
  <c r="CD23" i="146"/>
  <c r="CE23" i="146"/>
  <c r="CF23" i="146"/>
  <c r="BF24" i="146"/>
  <c r="BG24" i="146" s="1"/>
  <c r="BJ24" i="146"/>
  <c r="BK24" i="146"/>
  <c r="BL24" i="146"/>
  <c r="BM24" i="146"/>
  <c r="BN24" i="146"/>
  <c r="BO24" i="146"/>
  <c r="BP24" i="146"/>
  <c r="BR24" i="146"/>
  <c r="BS24" i="146"/>
  <c r="BT24" i="146"/>
  <c r="BV24" i="146"/>
  <c r="BW24" i="146" s="1"/>
  <c r="BZ24" i="146"/>
  <c r="CA24" i="146"/>
  <c r="CB24" i="146"/>
  <c r="CC24" i="146"/>
  <c r="CD24" i="146"/>
  <c r="CE24" i="146"/>
  <c r="CF24" i="146"/>
  <c r="BF25" i="146"/>
  <c r="BG25" i="146" s="1"/>
  <c r="BJ25" i="146"/>
  <c r="BK25" i="146"/>
  <c r="BL25" i="146"/>
  <c r="BM25" i="146"/>
  <c r="BN25" i="146"/>
  <c r="BO25" i="146"/>
  <c r="BP25" i="146"/>
  <c r="BR25" i="146"/>
  <c r="BS25" i="146"/>
  <c r="BT25" i="146"/>
  <c r="BV25" i="146"/>
  <c r="BW25" i="146" s="1"/>
  <c r="BZ25" i="146"/>
  <c r="CA25" i="146"/>
  <c r="CB25" i="146"/>
  <c r="CC25" i="146"/>
  <c r="CD25" i="146"/>
  <c r="CE25" i="146"/>
  <c r="CF25" i="146"/>
  <c r="BF26" i="146"/>
  <c r="BG26" i="146" s="1"/>
  <c r="BJ26" i="146"/>
  <c r="BK26" i="146"/>
  <c r="BL26" i="146"/>
  <c r="BM26" i="146"/>
  <c r="BN26" i="146"/>
  <c r="BO26" i="146"/>
  <c r="BP26" i="146"/>
  <c r="BR26" i="146"/>
  <c r="BS26" i="146"/>
  <c r="BT26" i="146"/>
  <c r="BV26" i="146"/>
  <c r="BW26" i="146" s="1"/>
  <c r="BZ26" i="146"/>
  <c r="CA26" i="146"/>
  <c r="CB26" i="146"/>
  <c r="CC26" i="146"/>
  <c r="CD26" i="146"/>
  <c r="CE26" i="146"/>
  <c r="CF26" i="146"/>
  <c r="BF27" i="146"/>
  <c r="BG27" i="146" s="1"/>
  <c r="BJ27" i="146"/>
  <c r="BK27" i="146"/>
  <c r="BL27" i="146"/>
  <c r="BM27" i="146"/>
  <c r="BN27" i="146"/>
  <c r="BO27" i="146"/>
  <c r="BP27" i="146"/>
  <c r="BR27" i="146"/>
  <c r="BS27" i="146"/>
  <c r="BT27" i="146"/>
  <c r="BV27" i="146"/>
  <c r="BW27" i="146" s="1"/>
  <c r="BZ27" i="146"/>
  <c r="CA27" i="146"/>
  <c r="CB27" i="146"/>
  <c r="CC27" i="146"/>
  <c r="CD27" i="146"/>
  <c r="CE27" i="146"/>
  <c r="CF27" i="146"/>
  <c r="BF28" i="146"/>
  <c r="BG28" i="146" s="1"/>
  <c r="BJ28" i="146"/>
  <c r="BK28" i="146"/>
  <c r="BL28" i="146"/>
  <c r="BM28" i="146"/>
  <c r="BN28" i="146"/>
  <c r="BO28" i="146"/>
  <c r="BP28" i="146"/>
  <c r="BR28" i="146"/>
  <c r="BS28" i="146"/>
  <c r="BT28" i="146"/>
  <c r="BV28" i="146"/>
  <c r="BW28" i="146" s="1"/>
  <c r="BZ28" i="146"/>
  <c r="CA28" i="146"/>
  <c r="CB28" i="146"/>
  <c r="CC28" i="146"/>
  <c r="CD28" i="146"/>
  <c r="CE28" i="146"/>
  <c r="CF28" i="146"/>
  <c r="BF29" i="146"/>
  <c r="BG29" i="146" s="1"/>
  <c r="BJ29" i="146"/>
  <c r="BK29" i="146"/>
  <c r="BL29" i="146"/>
  <c r="BM29" i="146"/>
  <c r="BN29" i="146"/>
  <c r="BO29" i="146"/>
  <c r="BP29" i="146"/>
  <c r="BR29" i="146"/>
  <c r="BS29" i="146"/>
  <c r="BT29" i="146"/>
  <c r="BV29" i="146"/>
  <c r="BW29" i="146" s="1"/>
  <c r="BZ29" i="146"/>
  <c r="CA29" i="146"/>
  <c r="CB29" i="146"/>
  <c r="CC29" i="146"/>
  <c r="CD29" i="146"/>
  <c r="CE29" i="146"/>
  <c r="CF29" i="146"/>
  <c r="BF30" i="146"/>
  <c r="BG30" i="146" s="1"/>
  <c r="BJ30" i="146"/>
  <c r="BK30" i="146"/>
  <c r="BL30" i="146"/>
  <c r="BM30" i="146"/>
  <c r="BN30" i="146"/>
  <c r="BO30" i="146"/>
  <c r="BP30" i="146"/>
  <c r="BR30" i="146"/>
  <c r="BS30" i="146"/>
  <c r="BT30" i="146"/>
  <c r="BV30" i="146"/>
  <c r="BW30" i="146" s="1"/>
  <c r="BZ30" i="146"/>
  <c r="CA30" i="146"/>
  <c r="CB30" i="146"/>
  <c r="CC30" i="146"/>
  <c r="CD30" i="146"/>
  <c r="CE30" i="146"/>
  <c r="CF30" i="146"/>
  <c r="BF31" i="146"/>
  <c r="BG31" i="146" s="1"/>
  <c r="BJ31" i="146"/>
  <c r="BK31" i="146"/>
  <c r="BL31" i="146"/>
  <c r="BM31" i="146"/>
  <c r="BN31" i="146"/>
  <c r="BO31" i="146"/>
  <c r="BP31" i="146"/>
  <c r="BR31" i="146"/>
  <c r="BS31" i="146"/>
  <c r="BT31" i="146"/>
  <c r="BV31" i="146"/>
  <c r="BW31" i="146" s="1"/>
  <c r="BZ31" i="146"/>
  <c r="CA31" i="146"/>
  <c r="CB31" i="146"/>
  <c r="CC31" i="146"/>
  <c r="CD31" i="146"/>
  <c r="CE31" i="146"/>
  <c r="CF31" i="146"/>
  <c r="BF32" i="146"/>
  <c r="BG32" i="146" s="1"/>
  <c r="BJ32" i="146"/>
  <c r="BK32" i="146"/>
  <c r="BL32" i="146"/>
  <c r="BM32" i="146"/>
  <c r="BN32" i="146"/>
  <c r="BO32" i="146"/>
  <c r="BP32" i="146"/>
  <c r="BR32" i="146"/>
  <c r="BS32" i="146"/>
  <c r="BT32" i="146"/>
  <c r="BV32" i="146"/>
  <c r="BW32" i="146" s="1"/>
  <c r="BZ32" i="146"/>
  <c r="CA32" i="146"/>
  <c r="CB32" i="146"/>
  <c r="CC32" i="146"/>
  <c r="CD32" i="146"/>
  <c r="CE32" i="146"/>
  <c r="CF32" i="146"/>
  <c r="BF34" i="146"/>
  <c r="BG34" i="146" s="1"/>
  <c r="BJ34" i="146"/>
  <c r="BK34" i="146"/>
  <c r="BL34" i="146"/>
  <c r="BM34" i="146"/>
  <c r="BN34" i="146"/>
  <c r="BO34" i="146"/>
  <c r="BP34" i="146"/>
  <c r="BR34" i="146"/>
  <c r="BS34" i="146"/>
  <c r="BT34" i="146"/>
  <c r="BV34" i="146"/>
  <c r="BW34" i="146" s="1"/>
  <c r="BZ34" i="146"/>
  <c r="CA34" i="146"/>
  <c r="CB34" i="146"/>
  <c r="CC34" i="146"/>
  <c r="CD34" i="146"/>
  <c r="CE34" i="146"/>
  <c r="CF34" i="146"/>
  <c r="BF35" i="146"/>
  <c r="BG35" i="146" s="1"/>
  <c r="BJ35" i="146"/>
  <c r="BK35" i="146"/>
  <c r="BL35" i="146"/>
  <c r="BM35" i="146"/>
  <c r="BN35" i="146"/>
  <c r="BO35" i="146"/>
  <c r="BP35" i="146"/>
  <c r="BR35" i="146"/>
  <c r="BS35" i="146"/>
  <c r="BT35" i="146"/>
  <c r="BV35" i="146"/>
  <c r="BW35" i="146" s="1"/>
  <c r="BZ35" i="146"/>
  <c r="CA35" i="146"/>
  <c r="CB35" i="146"/>
  <c r="CC35" i="146"/>
  <c r="CD35" i="146"/>
  <c r="CE35" i="146"/>
  <c r="CF35" i="146"/>
  <c r="BF36" i="146"/>
  <c r="BG36" i="146" s="1"/>
  <c r="BJ36" i="146"/>
  <c r="BK36" i="146"/>
  <c r="BL36" i="146"/>
  <c r="BM36" i="146"/>
  <c r="BN36" i="146"/>
  <c r="BO36" i="146"/>
  <c r="BP36" i="146"/>
  <c r="BR36" i="146"/>
  <c r="BS36" i="146"/>
  <c r="BT36" i="146"/>
  <c r="BV36" i="146"/>
  <c r="BW36" i="146" s="1"/>
  <c r="BZ36" i="146"/>
  <c r="CA36" i="146"/>
  <c r="CB36" i="146"/>
  <c r="CC36" i="146"/>
  <c r="CD36" i="146"/>
  <c r="CE36" i="146"/>
  <c r="CF36" i="146"/>
  <c r="BF37" i="146"/>
  <c r="BG37" i="146" s="1"/>
  <c r="BJ37" i="146"/>
  <c r="BK37" i="146"/>
  <c r="BL37" i="146"/>
  <c r="BM37" i="146"/>
  <c r="BN37" i="146"/>
  <c r="BO37" i="146"/>
  <c r="BP37" i="146"/>
  <c r="BR37" i="146"/>
  <c r="BS37" i="146"/>
  <c r="BT37" i="146"/>
  <c r="BV37" i="146"/>
  <c r="BW37" i="146" s="1"/>
  <c r="BZ37" i="146"/>
  <c r="CA37" i="146"/>
  <c r="CB37" i="146"/>
  <c r="CC37" i="146"/>
  <c r="CD37" i="146"/>
  <c r="CE37" i="146"/>
  <c r="CF37" i="146"/>
  <c r="BF38" i="146"/>
  <c r="BJ38" i="146"/>
  <c r="BK38" i="146"/>
  <c r="BL38" i="146"/>
  <c r="BM38" i="146"/>
  <c r="BN38" i="146"/>
  <c r="BO38" i="146"/>
  <c r="BP38" i="146"/>
  <c r="BR38" i="146"/>
  <c r="BS38" i="146"/>
  <c r="BT38" i="146"/>
  <c r="BV38" i="146"/>
  <c r="BW38" i="146" s="1"/>
  <c r="BZ38" i="146"/>
  <c r="CA38" i="146"/>
  <c r="CB38" i="146"/>
  <c r="CC38" i="146"/>
  <c r="CD38" i="146"/>
  <c r="CE38" i="146"/>
  <c r="CF38" i="146"/>
  <c r="BF39" i="146"/>
  <c r="BG39" i="146" s="1"/>
  <c r="BJ39" i="146"/>
  <c r="BK39" i="146"/>
  <c r="BL39" i="146"/>
  <c r="BM39" i="146"/>
  <c r="BN39" i="146"/>
  <c r="BO39" i="146"/>
  <c r="BP39" i="146"/>
  <c r="BR39" i="146"/>
  <c r="BS39" i="146"/>
  <c r="BT39" i="146"/>
  <c r="BV39" i="146"/>
  <c r="BW39" i="146" s="1"/>
  <c r="BZ39" i="146"/>
  <c r="CA39" i="146"/>
  <c r="CB39" i="146"/>
  <c r="CC39" i="146"/>
  <c r="CD39" i="146"/>
  <c r="CE39" i="146"/>
  <c r="CF39" i="146"/>
  <c r="BF40" i="146"/>
  <c r="BG40" i="146" s="1"/>
  <c r="BJ40" i="146"/>
  <c r="BK40" i="146"/>
  <c r="BL40" i="146"/>
  <c r="BM40" i="146"/>
  <c r="BN40" i="146"/>
  <c r="BO40" i="146"/>
  <c r="BP40" i="146"/>
  <c r="BR40" i="146"/>
  <c r="BS40" i="146"/>
  <c r="BT40" i="146"/>
  <c r="BV40" i="146"/>
  <c r="BW40" i="146" s="1"/>
  <c r="BZ40" i="146"/>
  <c r="CA40" i="146"/>
  <c r="CB40" i="146"/>
  <c r="CC40" i="146"/>
  <c r="CD40" i="146"/>
  <c r="CE40" i="146"/>
  <c r="CF40" i="146"/>
  <c r="BF41" i="146"/>
  <c r="BG41" i="146" s="1"/>
  <c r="BJ41" i="146"/>
  <c r="BK41" i="146"/>
  <c r="BL41" i="146"/>
  <c r="BM41" i="146"/>
  <c r="BN41" i="146"/>
  <c r="BO41" i="146"/>
  <c r="BP41" i="146"/>
  <c r="BR41" i="146"/>
  <c r="BS41" i="146"/>
  <c r="BT41" i="146"/>
  <c r="BV41" i="146"/>
  <c r="BW41" i="146" s="1"/>
  <c r="BZ41" i="146"/>
  <c r="CA41" i="146"/>
  <c r="CB41" i="146"/>
  <c r="CC41" i="146"/>
  <c r="CD41" i="146"/>
  <c r="CE41" i="146"/>
  <c r="CF41" i="146"/>
  <c r="BF42" i="146"/>
  <c r="BG42" i="146" s="1"/>
  <c r="BJ42" i="146"/>
  <c r="BK42" i="146"/>
  <c r="BL42" i="146"/>
  <c r="BM42" i="146"/>
  <c r="BN42" i="146"/>
  <c r="BO42" i="146"/>
  <c r="BP42" i="146"/>
  <c r="BR42" i="146"/>
  <c r="BS42" i="146"/>
  <c r="BT42" i="146"/>
  <c r="BV42" i="146"/>
  <c r="BW42" i="146" s="1"/>
  <c r="BZ42" i="146"/>
  <c r="CA42" i="146"/>
  <c r="CB42" i="146"/>
  <c r="CC42" i="146"/>
  <c r="CD42" i="146"/>
  <c r="CE42" i="146"/>
  <c r="CF42" i="146"/>
  <c r="BF43" i="146"/>
  <c r="BG43" i="146" s="1"/>
  <c r="BJ43" i="146"/>
  <c r="BK43" i="146"/>
  <c r="BL43" i="146"/>
  <c r="BM43" i="146"/>
  <c r="BN43" i="146"/>
  <c r="BO43" i="146"/>
  <c r="BP43" i="146"/>
  <c r="BR43" i="146"/>
  <c r="BS43" i="146"/>
  <c r="BT43" i="146"/>
  <c r="BV43" i="146"/>
  <c r="BW43" i="146" s="1"/>
  <c r="BZ43" i="146"/>
  <c r="CA43" i="146"/>
  <c r="CB43" i="146"/>
  <c r="CC43" i="146"/>
  <c r="CD43" i="146"/>
  <c r="CE43" i="146"/>
  <c r="CF43" i="146"/>
  <c r="BF44" i="146"/>
  <c r="BG44" i="146" s="1"/>
  <c r="BJ44" i="146"/>
  <c r="BK44" i="146"/>
  <c r="BL44" i="146"/>
  <c r="BM44" i="146"/>
  <c r="BN44" i="146"/>
  <c r="BO44" i="146"/>
  <c r="BP44" i="146"/>
  <c r="BR44" i="146"/>
  <c r="BS44" i="146"/>
  <c r="BT44" i="146"/>
  <c r="BV44" i="146"/>
  <c r="BW44" i="146" s="1"/>
  <c r="BZ44" i="146"/>
  <c r="CA44" i="146"/>
  <c r="CB44" i="146"/>
  <c r="CC44" i="146"/>
  <c r="CD44" i="146"/>
  <c r="CE44" i="146"/>
  <c r="CF44" i="146"/>
  <c r="BF45" i="146"/>
  <c r="BG45" i="146" s="1"/>
  <c r="BJ45" i="146"/>
  <c r="BK45" i="146"/>
  <c r="BL45" i="146"/>
  <c r="BM45" i="146"/>
  <c r="BN45" i="146"/>
  <c r="BO45" i="146"/>
  <c r="BP45" i="146"/>
  <c r="BR45" i="146"/>
  <c r="BS45" i="146"/>
  <c r="BT45" i="146"/>
  <c r="BV45" i="146"/>
  <c r="BW45" i="146" s="1"/>
  <c r="BZ45" i="146"/>
  <c r="CA45" i="146"/>
  <c r="CB45" i="146"/>
  <c r="CC45" i="146"/>
  <c r="CD45" i="146"/>
  <c r="CE45" i="146"/>
  <c r="CF45" i="146"/>
  <c r="BF46" i="146"/>
  <c r="BG46" i="146" s="1"/>
  <c r="BJ46" i="146"/>
  <c r="BK46" i="146"/>
  <c r="BL46" i="146"/>
  <c r="BM46" i="146"/>
  <c r="BN46" i="146"/>
  <c r="BO46" i="146"/>
  <c r="BP46" i="146"/>
  <c r="BR46" i="146"/>
  <c r="BS46" i="146"/>
  <c r="BT46" i="146"/>
  <c r="BV46" i="146"/>
  <c r="BW46" i="146" s="1"/>
  <c r="BZ46" i="146"/>
  <c r="CA46" i="146"/>
  <c r="CB46" i="146"/>
  <c r="CC46" i="146"/>
  <c r="CD46" i="146"/>
  <c r="CE46" i="146"/>
  <c r="CF46" i="146"/>
  <c r="BF47" i="146"/>
  <c r="BG47" i="146" s="1"/>
  <c r="BJ47" i="146"/>
  <c r="BK47" i="146"/>
  <c r="BL47" i="146"/>
  <c r="BM47" i="146"/>
  <c r="BN47" i="146"/>
  <c r="BO47" i="146"/>
  <c r="BP47" i="146"/>
  <c r="BR47" i="146"/>
  <c r="BS47" i="146"/>
  <c r="BT47" i="146"/>
  <c r="BV47" i="146"/>
  <c r="BW47" i="146" s="1"/>
  <c r="BZ47" i="146"/>
  <c r="CA47" i="146"/>
  <c r="CB47" i="146"/>
  <c r="CC47" i="146"/>
  <c r="CD47" i="146"/>
  <c r="CE47" i="146"/>
  <c r="CF47" i="146"/>
  <c r="BF48" i="146"/>
  <c r="BG48" i="146" s="1"/>
  <c r="BJ48" i="146"/>
  <c r="BK48" i="146"/>
  <c r="BL48" i="146"/>
  <c r="BM48" i="146"/>
  <c r="BN48" i="146"/>
  <c r="BO48" i="146"/>
  <c r="BP48" i="146"/>
  <c r="BR48" i="146"/>
  <c r="BS48" i="146"/>
  <c r="BT48" i="146"/>
  <c r="BV48" i="146"/>
  <c r="BW48" i="146" s="1"/>
  <c r="BZ48" i="146"/>
  <c r="CA48" i="146"/>
  <c r="CB48" i="146"/>
  <c r="CC48" i="146"/>
  <c r="CD48" i="146"/>
  <c r="CE48" i="146"/>
  <c r="CF48" i="146"/>
  <c r="BF49" i="146"/>
  <c r="BG49" i="146" s="1"/>
  <c r="BJ49" i="146"/>
  <c r="BK49" i="146"/>
  <c r="BL49" i="146"/>
  <c r="BM49" i="146"/>
  <c r="BN49" i="146"/>
  <c r="BO49" i="146"/>
  <c r="BP49" i="146"/>
  <c r="BR49" i="146"/>
  <c r="BS49" i="146"/>
  <c r="BT49" i="146"/>
  <c r="BV49" i="146"/>
  <c r="BW49" i="146" s="1"/>
  <c r="BZ49" i="146"/>
  <c r="CA49" i="146"/>
  <c r="CB49" i="146"/>
  <c r="CC49" i="146"/>
  <c r="CD49" i="146"/>
  <c r="CE49" i="146"/>
  <c r="CF49" i="146"/>
  <c r="BF50" i="146"/>
  <c r="BG50" i="146" s="1"/>
  <c r="BJ50" i="146"/>
  <c r="BK50" i="146"/>
  <c r="BL50" i="146"/>
  <c r="BM50" i="146"/>
  <c r="BN50" i="146"/>
  <c r="BO50" i="146"/>
  <c r="BP50" i="146"/>
  <c r="BR50" i="146"/>
  <c r="BS50" i="146"/>
  <c r="BT50" i="146"/>
  <c r="BV50" i="146"/>
  <c r="BW50" i="146" s="1"/>
  <c r="BZ50" i="146"/>
  <c r="CA50" i="146"/>
  <c r="CB50" i="146"/>
  <c r="CC50" i="146"/>
  <c r="CD50" i="146"/>
  <c r="CE50" i="146"/>
  <c r="CF50" i="146"/>
  <c r="BF51" i="146"/>
  <c r="BG51" i="146" s="1"/>
  <c r="BJ51" i="146"/>
  <c r="BK51" i="146"/>
  <c r="BL51" i="146"/>
  <c r="BM51" i="146"/>
  <c r="BN51" i="146"/>
  <c r="BO51" i="146"/>
  <c r="BP51" i="146"/>
  <c r="BR51" i="146"/>
  <c r="BS51" i="146"/>
  <c r="BT51" i="146"/>
  <c r="BV51" i="146"/>
  <c r="BW51" i="146" s="1"/>
  <c r="BZ51" i="146"/>
  <c r="CA51" i="146"/>
  <c r="CB51" i="146"/>
  <c r="CC51" i="146"/>
  <c r="CD51" i="146"/>
  <c r="CE51" i="146"/>
  <c r="CF51" i="146"/>
  <c r="BF52" i="146"/>
  <c r="BG52" i="146" s="1"/>
  <c r="BJ52" i="146"/>
  <c r="BK52" i="146"/>
  <c r="BL52" i="146"/>
  <c r="BM52" i="146"/>
  <c r="BN52" i="146"/>
  <c r="BO52" i="146"/>
  <c r="BP52" i="146"/>
  <c r="BR52" i="146"/>
  <c r="BS52" i="146"/>
  <c r="BT52" i="146"/>
  <c r="BV52" i="146"/>
  <c r="BW52" i="146" s="1"/>
  <c r="BZ52" i="146"/>
  <c r="CA52" i="146"/>
  <c r="CB52" i="146"/>
  <c r="CC52" i="146"/>
  <c r="CD52" i="146"/>
  <c r="CE52" i="146"/>
  <c r="CF52" i="146"/>
  <c r="BF53" i="146"/>
  <c r="BG53" i="146" s="1"/>
  <c r="BJ53" i="146"/>
  <c r="BK53" i="146"/>
  <c r="BL53" i="146"/>
  <c r="BM53" i="146"/>
  <c r="BN53" i="146"/>
  <c r="BO53" i="146"/>
  <c r="BP53" i="146"/>
  <c r="BR53" i="146"/>
  <c r="BS53" i="146"/>
  <c r="BT53" i="146"/>
  <c r="BV53" i="146"/>
  <c r="BW53" i="146" s="1"/>
  <c r="BZ53" i="146"/>
  <c r="CA53" i="146"/>
  <c r="CB53" i="146"/>
  <c r="CC53" i="146"/>
  <c r="CD53" i="146"/>
  <c r="CE53" i="146"/>
  <c r="CF53" i="146"/>
  <c r="BF54" i="146"/>
  <c r="BG54" i="146" s="1"/>
  <c r="BJ54" i="146"/>
  <c r="BK54" i="146"/>
  <c r="BL54" i="146"/>
  <c r="BM54" i="146"/>
  <c r="BN54" i="146"/>
  <c r="BO54" i="146"/>
  <c r="BP54" i="146"/>
  <c r="BR54" i="146"/>
  <c r="BS54" i="146"/>
  <c r="BT54" i="146"/>
  <c r="BV54" i="146"/>
  <c r="BW54" i="146" s="1"/>
  <c r="BX54" i="146" s="1"/>
  <c r="BZ54" i="146"/>
  <c r="CA54" i="146"/>
  <c r="CB54" i="146"/>
  <c r="CC54" i="146"/>
  <c r="CD54" i="146"/>
  <c r="CE54" i="146"/>
  <c r="CF54" i="146"/>
  <c r="BF56" i="146"/>
  <c r="BG56" i="146" s="1"/>
  <c r="BJ56" i="146"/>
  <c r="BK56" i="146"/>
  <c r="BL56" i="146"/>
  <c r="BM56" i="146"/>
  <c r="BN56" i="146"/>
  <c r="BO56" i="146"/>
  <c r="BP56" i="146"/>
  <c r="BR56" i="146"/>
  <c r="BS56" i="146"/>
  <c r="BT56" i="146"/>
  <c r="BV56" i="146"/>
  <c r="BW56" i="146" s="1"/>
  <c r="BZ56" i="146"/>
  <c r="CA56" i="146"/>
  <c r="CB56" i="146"/>
  <c r="CC56" i="146"/>
  <c r="CD56" i="146"/>
  <c r="CE56" i="146"/>
  <c r="CF56" i="146"/>
  <c r="BF57" i="146"/>
  <c r="BG57" i="146" s="1"/>
  <c r="BJ57" i="146"/>
  <c r="BK57" i="146"/>
  <c r="BL57" i="146"/>
  <c r="BM57" i="146"/>
  <c r="BN57" i="146"/>
  <c r="BO57" i="146"/>
  <c r="BP57" i="146"/>
  <c r="BR57" i="146"/>
  <c r="BS57" i="146"/>
  <c r="BT57" i="146"/>
  <c r="BV57" i="146"/>
  <c r="BW57" i="146" s="1"/>
  <c r="BZ57" i="146"/>
  <c r="CA57" i="146"/>
  <c r="CB57" i="146"/>
  <c r="CC57" i="146"/>
  <c r="CD57" i="146"/>
  <c r="CE57" i="146"/>
  <c r="CF57" i="146"/>
  <c r="BF58" i="146"/>
  <c r="BG58" i="146" s="1"/>
  <c r="BJ58" i="146"/>
  <c r="BK58" i="146"/>
  <c r="BL58" i="146"/>
  <c r="BM58" i="146"/>
  <c r="BN58" i="146"/>
  <c r="BO58" i="146"/>
  <c r="BP58" i="146"/>
  <c r="BR58" i="146"/>
  <c r="BS58" i="146"/>
  <c r="BT58" i="146"/>
  <c r="BV58" i="146"/>
  <c r="BW58" i="146" s="1"/>
  <c r="BZ58" i="146"/>
  <c r="CA58" i="146"/>
  <c r="CB58" i="146"/>
  <c r="CC58" i="146"/>
  <c r="CD58" i="146"/>
  <c r="CE58" i="146"/>
  <c r="CF58" i="146"/>
  <c r="BF59" i="146"/>
  <c r="BG59" i="146" s="1"/>
  <c r="BJ59" i="146"/>
  <c r="BK59" i="146"/>
  <c r="BL59" i="146"/>
  <c r="BM59" i="146"/>
  <c r="BN59" i="146"/>
  <c r="BO59" i="146"/>
  <c r="BP59" i="146"/>
  <c r="BR59" i="146"/>
  <c r="BS59" i="146"/>
  <c r="BT59" i="146"/>
  <c r="BV59" i="146"/>
  <c r="BW59" i="146" s="1"/>
  <c r="BZ59" i="146"/>
  <c r="CA59" i="146"/>
  <c r="CB59" i="146"/>
  <c r="CC59" i="146"/>
  <c r="CD59" i="146"/>
  <c r="CE59" i="146"/>
  <c r="CF59" i="146"/>
  <c r="BF60" i="146"/>
  <c r="BG60" i="146" s="1"/>
  <c r="BH60" i="146" s="1"/>
  <c r="BJ60" i="146"/>
  <c r="BK60" i="146"/>
  <c r="BL60" i="146"/>
  <c r="BM60" i="146"/>
  <c r="BN60" i="146"/>
  <c r="BO60" i="146"/>
  <c r="BP60" i="146"/>
  <c r="BR60" i="146"/>
  <c r="BS60" i="146"/>
  <c r="BT60" i="146"/>
  <c r="BV60" i="146"/>
  <c r="BW60" i="146" s="1"/>
  <c r="BZ60" i="146"/>
  <c r="CA60" i="146"/>
  <c r="CB60" i="146"/>
  <c r="CC60" i="146"/>
  <c r="CD60" i="146"/>
  <c r="CE60" i="146"/>
  <c r="CF60" i="146"/>
  <c r="BF61" i="146"/>
  <c r="BG61" i="146" s="1"/>
  <c r="BJ61" i="146"/>
  <c r="BK61" i="146"/>
  <c r="BL61" i="146"/>
  <c r="BM61" i="146"/>
  <c r="BN61" i="146"/>
  <c r="BO61" i="146"/>
  <c r="BP61" i="146"/>
  <c r="BR61" i="146"/>
  <c r="BS61" i="146"/>
  <c r="BT61" i="146"/>
  <c r="BV61" i="146"/>
  <c r="BW61" i="146" s="1"/>
  <c r="BZ61" i="146"/>
  <c r="CA61" i="146"/>
  <c r="CB61" i="146"/>
  <c r="CC61" i="146"/>
  <c r="CD61" i="146"/>
  <c r="CE61" i="146"/>
  <c r="CF61" i="146"/>
  <c r="BF62" i="146"/>
  <c r="BG62" i="146" s="1"/>
  <c r="BJ62" i="146"/>
  <c r="BK62" i="146"/>
  <c r="BL62" i="146"/>
  <c r="BM62" i="146"/>
  <c r="BN62" i="146"/>
  <c r="BO62" i="146"/>
  <c r="BP62" i="146"/>
  <c r="BR62" i="146"/>
  <c r="BS62" i="146"/>
  <c r="BT62" i="146"/>
  <c r="BV62" i="146"/>
  <c r="BW62" i="146" s="1"/>
  <c r="BZ62" i="146"/>
  <c r="CA62" i="146"/>
  <c r="CB62" i="146"/>
  <c r="CC62" i="146"/>
  <c r="CD62" i="146"/>
  <c r="CE62" i="146"/>
  <c r="CF62" i="146"/>
  <c r="BF63" i="146"/>
  <c r="BG63" i="146" s="1"/>
  <c r="BJ63" i="146"/>
  <c r="BK63" i="146"/>
  <c r="BL63" i="146"/>
  <c r="BM63" i="146"/>
  <c r="BN63" i="146"/>
  <c r="BO63" i="146"/>
  <c r="BP63" i="146"/>
  <c r="BR63" i="146"/>
  <c r="BS63" i="146"/>
  <c r="BT63" i="146"/>
  <c r="BV63" i="146"/>
  <c r="BW63" i="146" s="1"/>
  <c r="BZ63" i="146"/>
  <c r="CA63" i="146"/>
  <c r="CB63" i="146"/>
  <c r="CC63" i="146"/>
  <c r="CD63" i="146"/>
  <c r="CE63" i="146"/>
  <c r="CF63" i="146"/>
  <c r="BF64" i="146"/>
  <c r="BG64" i="146" s="1"/>
  <c r="BJ64" i="146"/>
  <c r="BK64" i="146"/>
  <c r="BL64" i="146"/>
  <c r="BM64" i="146"/>
  <c r="BN64" i="146"/>
  <c r="BO64" i="146"/>
  <c r="BP64" i="146"/>
  <c r="BR64" i="146"/>
  <c r="BS64" i="146"/>
  <c r="BT64" i="146"/>
  <c r="BV64" i="146"/>
  <c r="BW64" i="146" s="1"/>
  <c r="BZ64" i="146"/>
  <c r="CA64" i="146"/>
  <c r="CB64" i="146"/>
  <c r="CC64" i="146"/>
  <c r="CD64" i="146"/>
  <c r="CE64" i="146"/>
  <c r="CF64" i="146"/>
  <c r="BF65" i="146"/>
  <c r="BG65" i="146" s="1"/>
  <c r="BJ65" i="146"/>
  <c r="BK65" i="146"/>
  <c r="BL65" i="146"/>
  <c r="BM65" i="146"/>
  <c r="BN65" i="146"/>
  <c r="BO65" i="146"/>
  <c r="BP65" i="146"/>
  <c r="BR65" i="146"/>
  <c r="BS65" i="146"/>
  <c r="BT65" i="146"/>
  <c r="BV65" i="146"/>
  <c r="BW65" i="146" s="1"/>
  <c r="BZ65" i="146"/>
  <c r="CA65" i="146"/>
  <c r="CB65" i="146"/>
  <c r="CC65" i="146"/>
  <c r="CD65" i="146"/>
  <c r="CE65" i="146"/>
  <c r="CF65" i="146"/>
  <c r="BF66" i="146"/>
  <c r="BG66" i="146" s="1"/>
  <c r="BJ66" i="146"/>
  <c r="BK66" i="146"/>
  <c r="BL66" i="146"/>
  <c r="BM66" i="146"/>
  <c r="BN66" i="146"/>
  <c r="BO66" i="146"/>
  <c r="BP66" i="146"/>
  <c r="BR66" i="146"/>
  <c r="BS66" i="146"/>
  <c r="BT66" i="146"/>
  <c r="BV66" i="146"/>
  <c r="BW66" i="146" s="1"/>
  <c r="BZ66" i="146"/>
  <c r="CA66" i="146"/>
  <c r="CB66" i="146"/>
  <c r="CC66" i="146"/>
  <c r="CD66" i="146"/>
  <c r="CE66" i="146"/>
  <c r="CF66" i="146"/>
  <c r="BF67" i="146"/>
  <c r="BG67" i="146" s="1"/>
  <c r="BJ67" i="146"/>
  <c r="BK67" i="146"/>
  <c r="BL67" i="146"/>
  <c r="BM67" i="146"/>
  <c r="BN67" i="146"/>
  <c r="BO67" i="146"/>
  <c r="BP67" i="146"/>
  <c r="BR67" i="146"/>
  <c r="BS67" i="146"/>
  <c r="BT67" i="146"/>
  <c r="BV67" i="146"/>
  <c r="BW67" i="146" s="1"/>
  <c r="BZ67" i="146"/>
  <c r="CA67" i="146"/>
  <c r="CB67" i="146"/>
  <c r="CC67" i="146"/>
  <c r="CD67" i="146"/>
  <c r="CE67" i="146"/>
  <c r="CF67" i="146"/>
  <c r="BF68" i="146"/>
  <c r="BG68" i="146" s="1"/>
  <c r="BJ68" i="146"/>
  <c r="BK68" i="146"/>
  <c r="BL68" i="146"/>
  <c r="BM68" i="146"/>
  <c r="BN68" i="146"/>
  <c r="BO68" i="146"/>
  <c r="BP68" i="146"/>
  <c r="BR68" i="146"/>
  <c r="BS68" i="146"/>
  <c r="BT68" i="146"/>
  <c r="BV68" i="146"/>
  <c r="BW68" i="146" s="1"/>
  <c r="BZ68" i="146"/>
  <c r="CA68" i="146"/>
  <c r="CB68" i="146"/>
  <c r="CC68" i="146"/>
  <c r="CD68" i="146"/>
  <c r="CE68" i="146"/>
  <c r="CF68" i="146"/>
  <c r="BF69" i="146"/>
  <c r="BG69" i="146" s="1"/>
  <c r="BJ69" i="146"/>
  <c r="BK69" i="146"/>
  <c r="BL69" i="146"/>
  <c r="BM69" i="146"/>
  <c r="BN69" i="146"/>
  <c r="BO69" i="146"/>
  <c r="BP69" i="146"/>
  <c r="BR69" i="146"/>
  <c r="BS69" i="146"/>
  <c r="BT69" i="146"/>
  <c r="BV69" i="146"/>
  <c r="BW69" i="146" s="1"/>
  <c r="BZ69" i="146"/>
  <c r="CA69" i="146"/>
  <c r="CB69" i="146"/>
  <c r="CC69" i="146"/>
  <c r="CD69" i="146"/>
  <c r="CE69" i="146"/>
  <c r="CF69" i="146"/>
  <c r="BF70" i="146"/>
  <c r="BG70" i="146" s="1"/>
  <c r="BJ70" i="146"/>
  <c r="BK70" i="146"/>
  <c r="BL70" i="146"/>
  <c r="BM70" i="146"/>
  <c r="BN70" i="146"/>
  <c r="BO70" i="146"/>
  <c r="BP70" i="146"/>
  <c r="BR70" i="146"/>
  <c r="BS70" i="146"/>
  <c r="BT70" i="146"/>
  <c r="BV70" i="146"/>
  <c r="BW70" i="146" s="1"/>
  <c r="BZ70" i="146"/>
  <c r="CA70" i="146"/>
  <c r="CB70" i="146"/>
  <c r="CC70" i="146"/>
  <c r="CD70" i="146"/>
  <c r="CE70" i="146"/>
  <c r="CF70" i="146"/>
  <c r="BF71" i="146"/>
  <c r="BG71" i="146" s="1"/>
  <c r="BJ71" i="146"/>
  <c r="BK71" i="146"/>
  <c r="BL71" i="146"/>
  <c r="BM71" i="146"/>
  <c r="BN71" i="146"/>
  <c r="BO71" i="146"/>
  <c r="BP71" i="146"/>
  <c r="BR71" i="146"/>
  <c r="BS71" i="146"/>
  <c r="BT71" i="146"/>
  <c r="BV71" i="146"/>
  <c r="BW71" i="146" s="1"/>
  <c r="BZ71" i="146"/>
  <c r="CA71" i="146"/>
  <c r="CB71" i="146"/>
  <c r="CC71" i="146"/>
  <c r="CD71" i="146"/>
  <c r="CE71" i="146"/>
  <c r="CF71" i="146"/>
  <c r="BF72" i="146"/>
  <c r="BG72" i="146" s="1"/>
  <c r="BJ72" i="146"/>
  <c r="BK72" i="146"/>
  <c r="BL72" i="146"/>
  <c r="BM72" i="146"/>
  <c r="BN72" i="146"/>
  <c r="BO72" i="146"/>
  <c r="BP72" i="146"/>
  <c r="BR72" i="146"/>
  <c r="BS72" i="146"/>
  <c r="BT72" i="146"/>
  <c r="BV72" i="146"/>
  <c r="BW72" i="146" s="1"/>
  <c r="BZ72" i="146"/>
  <c r="CA72" i="146"/>
  <c r="CB72" i="146"/>
  <c r="CC72" i="146"/>
  <c r="CD72" i="146"/>
  <c r="CE72" i="146"/>
  <c r="CF72" i="146"/>
  <c r="BF73" i="146"/>
  <c r="BG73" i="146" s="1"/>
  <c r="BJ73" i="146"/>
  <c r="BK73" i="146"/>
  <c r="BL73" i="146"/>
  <c r="BM73" i="146"/>
  <c r="BN73" i="146"/>
  <c r="BO73" i="146"/>
  <c r="BP73" i="146"/>
  <c r="BR73" i="146"/>
  <c r="BS73" i="146"/>
  <c r="BT73" i="146"/>
  <c r="BV73" i="146"/>
  <c r="BW73" i="146" s="1"/>
  <c r="BZ73" i="146"/>
  <c r="CA73" i="146"/>
  <c r="CB73" i="146"/>
  <c r="CC73" i="146"/>
  <c r="CD73" i="146"/>
  <c r="CE73" i="146"/>
  <c r="CF73" i="146"/>
  <c r="BF74" i="146"/>
  <c r="BG74" i="146" s="1"/>
  <c r="BJ74" i="146"/>
  <c r="BK74" i="146"/>
  <c r="BL74" i="146"/>
  <c r="BM74" i="146"/>
  <c r="BN74" i="146"/>
  <c r="BO74" i="146"/>
  <c r="BP74" i="146"/>
  <c r="BR74" i="146"/>
  <c r="BS74" i="146"/>
  <c r="BT74" i="146"/>
  <c r="BV74" i="146"/>
  <c r="BW74" i="146" s="1"/>
  <c r="BZ74" i="146"/>
  <c r="CA74" i="146"/>
  <c r="CB74" i="146"/>
  <c r="CC74" i="146"/>
  <c r="CD74" i="146"/>
  <c r="CE74" i="146"/>
  <c r="CF74" i="146"/>
  <c r="BF75" i="146"/>
  <c r="BG75" i="146" s="1"/>
  <c r="BJ75" i="146"/>
  <c r="BK75" i="146"/>
  <c r="BL75" i="146"/>
  <c r="BM75" i="146"/>
  <c r="BN75" i="146"/>
  <c r="BO75" i="146"/>
  <c r="BP75" i="146"/>
  <c r="BR75" i="146"/>
  <c r="BS75" i="146"/>
  <c r="BT75" i="146"/>
  <c r="BV75" i="146"/>
  <c r="BW75" i="146" s="1"/>
  <c r="BZ75" i="146"/>
  <c r="CA75" i="146"/>
  <c r="CB75" i="146"/>
  <c r="CC75" i="146"/>
  <c r="CD75" i="146"/>
  <c r="CE75" i="146"/>
  <c r="CF75" i="146"/>
  <c r="BF77" i="146"/>
  <c r="BG77" i="146" s="1"/>
  <c r="BJ77" i="146"/>
  <c r="BK77" i="146"/>
  <c r="BL77" i="146"/>
  <c r="BM77" i="146"/>
  <c r="BN77" i="146"/>
  <c r="BO77" i="146"/>
  <c r="BP77" i="146"/>
  <c r="BR77" i="146"/>
  <c r="BS77" i="146"/>
  <c r="BT77" i="146"/>
  <c r="BV77" i="146"/>
  <c r="BW77" i="146" s="1"/>
  <c r="BZ77" i="146"/>
  <c r="CA77" i="146"/>
  <c r="CB77" i="146"/>
  <c r="CC77" i="146"/>
  <c r="CD77" i="146"/>
  <c r="CE77" i="146"/>
  <c r="CF77" i="146"/>
  <c r="BF78" i="146"/>
  <c r="BG78" i="146" s="1"/>
  <c r="BJ78" i="146"/>
  <c r="BK78" i="146"/>
  <c r="BL78" i="146"/>
  <c r="BM78" i="146"/>
  <c r="BN78" i="146"/>
  <c r="BO78" i="146"/>
  <c r="BP78" i="146"/>
  <c r="BR78" i="146"/>
  <c r="BS78" i="146"/>
  <c r="BT78" i="146"/>
  <c r="BV78" i="146"/>
  <c r="BW78" i="146" s="1"/>
  <c r="BZ78" i="146"/>
  <c r="CA78" i="146"/>
  <c r="CB78" i="146"/>
  <c r="CC78" i="146"/>
  <c r="CD78" i="146"/>
  <c r="CE78" i="146"/>
  <c r="CF78" i="146"/>
  <c r="BF79" i="146"/>
  <c r="BG79" i="146" s="1"/>
  <c r="BH79" i="146" s="1"/>
  <c r="BJ79" i="146"/>
  <c r="BK79" i="146"/>
  <c r="BL79" i="146"/>
  <c r="BM79" i="146"/>
  <c r="BN79" i="146"/>
  <c r="BO79" i="146"/>
  <c r="BP79" i="146"/>
  <c r="BR79" i="146"/>
  <c r="BS79" i="146"/>
  <c r="BT79" i="146"/>
  <c r="BV79" i="146"/>
  <c r="BW79" i="146" s="1"/>
  <c r="BZ79" i="146"/>
  <c r="CA79" i="146"/>
  <c r="CB79" i="146"/>
  <c r="CC79" i="146"/>
  <c r="CD79" i="146"/>
  <c r="CE79" i="146"/>
  <c r="CF79" i="146"/>
  <c r="BF80" i="146"/>
  <c r="BG80" i="146" s="1"/>
  <c r="BJ80" i="146"/>
  <c r="BK80" i="146"/>
  <c r="BL80" i="146"/>
  <c r="BM80" i="146"/>
  <c r="BN80" i="146"/>
  <c r="BO80" i="146"/>
  <c r="BP80" i="146"/>
  <c r="BR80" i="146"/>
  <c r="BS80" i="146"/>
  <c r="BT80" i="146"/>
  <c r="BV80" i="146"/>
  <c r="BW80" i="146" s="1"/>
  <c r="BZ80" i="146"/>
  <c r="CA80" i="146"/>
  <c r="CB80" i="146"/>
  <c r="CC80" i="146"/>
  <c r="CD80" i="146"/>
  <c r="CE80" i="146"/>
  <c r="CF80" i="146"/>
  <c r="BF81" i="146"/>
  <c r="BG81" i="146" s="1"/>
  <c r="BJ81" i="146"/>
  <c r="BK81" i="146"/>
  <c r="BL81" i="146"/>
  <c r="BM81" i="146"/>
  <c r="BN81" i="146"/>
  <c r="BO81" i="146"/>
  <c r="BP81" i="146"/>
  <c r="BR81" i="146"/>
  <c r="BS81" i="146"/>
  <c r="BT81" i="146"/>
  <c r="BV81" i="146"/>
  <c r="BW81" i="146" s="1"/>
  <c r="BZ81" i="146"/>
  <c r="CA81" i="146"/>
  <c r="CB81" i="146"/>
  <c r="CC81" i="146"/>
  <c r="CD81" i="146"/>
  <c r="CE81" i="146"/>
  <c r="CF81" i="146"/>
  <c r="BF82" i="146"/>
  <c r="BJ82" i="146"/>
  <c r="BK82" i="146"/>
  <c r="BL82" i="146"/>
  <c r="BM82" i="146"/>
  <c r="BN82" i="146"/>
  <c r="BO82" i="146"/>
  <c r="BP82" i="146"/>
  <c r="BR82" i="146"/>
  <c r="BS82" i="146"/>
  <c r="BT82" i="146"/>
  <c r="BV82" i="146"/>
  <c r="BW82" i="146" s="1"/>
  <c r="BZ82" i="146"/>
  <c r="CA82" i="146"/>
  <c r="CB82" i="146"/>
  <c r="CC82" i="146"/>
  <c r="CD82" i="146"/>
  <c r="CE82" i="146"/>
  <c r="CF82" i="146"/>
  <c r="BF83" i="146"/>
  <c r="BG83" i="146" s="1"/>
  <c r="BJ83" i="146"/>
  <c r="BK83" i="146"/>
  <c r="BL83" i="146"/>
  <c r="BM83" i="146"/>
  <c r="BN83" i="146"/>
  <c r="BO83" i="146"/>
  <c r="BP83" i="146"/>
  <c r="BR83" i="146"/>
  <c r="BS83" i="146"/>
  <c r="BT83" i="146"/>
  <c r="BV83" i="146"/>
  <c r="BW83" i="146" s="1"/>
  <c r="BZ83" i="146"/>
  <c r="CA83" i="146"/>
  <c r="CB83" i="146"/>
  <c r="CC83" i="146"/>
  <c r="CD83" i="146"/>
  <c r="CE83" i="146"/>
  <c r="CF83" i="146"/>
  <c r="BF84" i="146"/>
  <c r="BG84" i="146" s="1"/>
  <c r="BJ84" i="146"/>
  <c r="BK84" i="146"/>
  <c r="BL84" i="146"/>
  <c r="BM84" i="146"/>
  <c r="BN84" i="146"/>
  <c r="BO84" i="146"/>
  <c r="BP84" i="146"/>
  <c r="BR84" i="146"/>
  <c r="BS84" i="146"/>
  <c r="BT84" i="146"/>
  <c r="BV84" i="146"/>
  <c r="BW84" i="146" s="1"/>
  <c r="BZ84" i="146"/>
  <c r="CA84" i="146"/>
  <c r="CB84" i="146"/>
  <c r="CC84" i="146"/>
  <c r="CD84" i="146"/>
  <c r="CE84" i="146"/>
  <c r="CF84" i="146"/>
  <c r="BF85" i="146"/>
  <c r="BG85" i="146" s="1"/>
  <c r="BJ85" i="146"/>
  <c r="BK85" i="146"/>
  <c r="BL85" i="146"/>
  <c r="BM85" i="146"/>
  <c r="BN85" i="146"/>
  <c r="BO85" i="146"/>
  <c r="BP85" i="146"/>
  <c r="BR85" i="146"/>
  <c r="BS85" i="146"/>
  <c r="BT85" i="146"/>
  <c r="BV85" i="146"/>
  <c r="BW85" i="146" s="1"/>
  <c r="BZ85" i="146"/>
  <c r="CA85" i="146"/>
  <c r="CB85" i="146"/>
  <c r="CC85" i="146"/>
  <c r="CD85" i="146"/>
  <c r="CE85" i="146"/>
  <c r="CF85" i="146"/>
  <c r="BF86" i="146"/>
  <c r="BG86" i="146" s="1"/>
  <c r="BJ86" i="146"/>
  <c r="BK86" i="146"/>
  <c r="BL86" i="146"/>
  <c r="BM86" i="146"/>
  <c r="BN86" i="146"/>
  <c r="BO86" i="146"/>
  <c r="BP86" i="146"/>
  <c r="BR86" i="146"/>
  <c r="BS86" i="146"/>
  <c r="BT86" i="146"/>
  <c r="BV86" i="146"/>
  <c r="BW86" i="146" s="1"/>
  <c r="BZ86" i="146"/>
  <c r="CA86" i="146"/>
  <c r="CB86" i="146"/>
  <c r="CC86" i="146"/>
  <c r="CD86" i="146"/>
  <c r="CE86" i="146"/>
  <c r="CF86" i="146"/>
  <c r="BF87" i="146"/>
  <c r="BG87" i="146" s="1"/>
  <c r="BJ87" i="146"/>
  <c r="BK87" i="146"/>
  <c r="BL87" i="146"/>
  <c r="BM87" i="146"/>
  <c r="BN87" i="146"/>
  <c r="BO87" i="146"/>
  <c r="BP87" i="146"/>
  <c r="BR87" i="146"/>
  <c r="BS87" i="146"/>
  <c r="BT87" i="146"/>
  <c r="BV87" i="146"/>
  <c r="BW87" i="146" s="1"/>
  <c r="BZ87" i="146"/>
  <c r="CA87" i="146"/>
  <c r="CB87" i="146"/>
  <c r="CC87" i="146"/>
  <c r="CD87" i="146"/>
  <c r="CE87" i="146"/>
  <c r="CF87" i="146"/>
  <c r="BF88" i="146"/>
  <c r="BG88" i="146" s="1"/>
  <c r="BJ88" i="146"/>
  <c r="BK88" i="146"/>
  <c r="BL88" i="146"/>
  <c r="BM88" i="146"/>
  <c r="BN88" i="146"/>
  <c r="BO88" i="146"/>
  <c r="BP88" i="146"/>
  <c r="BR88" i="146"/>
  <c r="BS88" i="146"/>
  <c r="BT88" i="146"/>
  <c r="BV88" i="146"/>
  <c r="BW88" i="146" s="1"/>
  <c r="BZ88" i="146"/>
  <c r="CA88" i="146"/>
  <c r="CB88" i="146"/>
  <c r="CC88" i="146"/>
  <c r="CD88" i="146"/>
  <c r="CE88" i="146"/>
  <c r="CF88" i="146"/>
  <c r="BF89" i="146"/>
  <c r="BG89" i="146" s="1"/>
  <c r="BJ89" i="146"/>
  <c r="BK89" i="146"/>
  <c r="BL89" i="146"/>
  <c r="BM89" i="146"/>
  <c r="BN89" i="146"/>
  <c r="BO89" i="146"/>
  <c r="BP89" i="146"/>
  <c r="BR89" i="146"/>
  <c r="BS89" i="146"/>
  <c r="BT89" i="146"/>
  <c r="BV89" i="146"/>
  <c r="BW89" i="146" s="1"/>
  <c r="BZ89" i="146"/>
  <c r="CA89" i="146"/>
  <c r="CB89" i="146"/>
  <c r="CC89" i="146"/>
  <c r="CD89" i="146"/>
  <c r="CE89" i="146"/>
  <c r="CF89" i="146"/>
  <c r="BF90" i="146"/>
  <c r="BG90" i="146" s="1"/>
  <c r="BJ90" i="146"/>
  <c r="BK90" i="146"/>
  <c r="BL90" i="146"/>
  <c r="BM90" i="146"/>
  <c r="BN90" i="146"/>
  <c r="BO90" i="146"/>
  <c r="BP90" i="146"/>
  <c r="BR90" i="146"/>
  <c r="BS90" i="146"/>
  <c r="BT90" i="146"/>
  <c r="BV90" i="146"/>
  <c r="BW90" i="146" s="1"/>
  <c r="BZ90" i="146"/>
  <c r="CA90" i="146"/>
  <c r="CB90" i="146"/>
  <c r="CC90" i="146"/>
  <c r="CD90" i="146"/>
  <c r="CE90" i="146"/>
  <c r="CF90" i="146"/>
  <c r="BF91" i="146"/>
  <c r="BG91" i="146" s="1"/>
  <c r="BJ91" i="146"/>
  <c r="BK91" i="146"/>
  <c r="BL91" i="146"/>
  <c r="BM91" i="146"/>
  <c r="BN91" i="146"/>
  <c r="BO91" i="146"/>
  <c r="BP91" i="146"/>
  <c r="BR91" i="146"/>
  <c r="BS91" i="146"/>
  <c r="BT91" i="146"/>
  <c r="BV91" i="146"/>
  <c r="BW91" i="146" s="1"/>
  <c r="BZ91" i="146"/>
  <c r="CA91" i="146"/>
  <c r="CB91" i="146"/>
  <c r="CC91" i="146"/>
  <c r="CD91" i="146"/>
  <c r="CE91" i="146"/>
  <c r="CF91" i="146"/>
  <c r="BF92" i="146"/>
  <c r="BG92" i="146" s="1"/>
  <c r="BJ92" i="146"/>
  <c r="BK92" i="146"/>
  <c r="BL92" i="146"/>
  <c r="BM92" i="146"/>
  <c r="BN92" i="146"/>
  <c r="BO92" i="146"/>
  <c r="BP92" i="146"/>
  <c r="BR92" i="146"/>
  <c r="BS92" i="146"/>
  <c r="BT92" i="146"/>
  <c r="BV92" i="146"/>
  <c r="BW92" i="146" s="1"/>
  <c r="BZ92" i="146"/>
  <c r="CA92" i="146"/>
  <c r="CB92" i="146"/>
  <c r="CC92" i="146"/>
  <c r="CD92" i="146"/>
  <c r="CE92" i="146"/>
  <c r="CF92" i="146"/>
  <c r="BF93" i="146"/>
  <c r="BG93" i="146" s="1"/>
  <c r="BJ93" i="146"/>
  <c r="BK93" i="146"/>
  <c r="BL93" i="146"/>
  <c r="BM93" i="146"/>
  <c r="BN93" i="146"/>
  <c r="BO93" i="146"/>
  <c r="BP93" i="146"/>
  <c r="BR93" i="146"/>
  <c r="BS93" i="146"/>
  <c r="BT93" i="146"/>
  <c r="BV93" i="146"/>
  <c r="BW93" i="146" s="1"/>
  <c r="BZ93" i="146"/>
  <c r="CA93" i="146"/>
  <c r="CB93" i="146"/>
  <c r="CC93" i="146"/>
  <c r="CD93" i="146"/>
  <c r="CE93" i="146"/>
  <c r="CF93" i="146"/>
  <c r="BF94" i="146"/>
  <c r="BG94" i="146" s="1"/>
  <c r="BJ94" i="146"/>
  <c r="BK94" i="146"/>
  <c r="BL94" i="146"/>
  <c r="BM94" i="146"/>
  <c r="BN94" i="146"/>
  <c r="BO94" i="146"/>
  <c r="BP94" i="146"/>
  <c r="BR94" i="146"/>
  <c r="BS94" i="146"/>
  <c r="BT94" i="146"/>
  <c r="BV94" i="146"/>
  <c r="BW94" i="146" s="1"/>
  <c r="BZ94" i="146"/>
  <c r="CA94" i="146"/>
  <c r="CB94" i="146"/>
  <c r="CC94" i="146"/>
  <c r="CD94" i="146"/>
  <c r="CE94" i="146"/>
  <c r="CF94" i="146"/>
  <c r="BF95" i="146"/>
  <c r="BG95" i="146" s="1"/>
  <c r="BJ95" i="146"/>
  <c r="BK95" i="146"/>
  <c r="BL95" i="146"/>
  <c r="BM95" i="146"/>
  <c r="BN95" i="146"/>
  <c r="BO95" i="146"/>
  <c r="BP95" i="146"/>
  <c r="BR95" i="146"/>
  <c r="BS95" i="146"/>
  <c r="BT95" i="146"/>
  <c r="BV95" i="146"/>
  <c r="BW95" i="146" s="1"/>
  <c r="BZ95" i="146"/>
  <c r="CA95" i="146"/>
  <c r="CB95" i="146"/>
  <c r="CC95" i="146"/>
  <c r="CD95" i="146"/>
  <c r="CE95" i="146"/>
  <c r="CF95" i="146"/>
  <c r="BF96" i="146"/>
  <c r="BG96" i="146" s="1"/>
  <c r="BJ96" i="146"/>
  <c r="BK96" i="146"/>
  <c r="BL96" i="146"/>
  <c r="BM96" i="146"/>
  <c r="BN96" i="146"/>
  <c r="BO96" i="146"/>
  <c r="BP96" i="146"/>
  <c r="BR96" i="146"/>
  <c r="BS96" i="146"/>
  <c r="BT96" i="146"/>
  <c r="BV96" i="146"/>
  <c r="BW96" i="146" s="1"/>
  <c r="BZ96" i="146"/>
  <c r="CA96" i="146"/>
  <c r="CB96" i="146"/>
  <c r="CC96" i="146"/>
  <c r="CD96" i="146"/>
  <c r="CE96" i="146"/>
  <c r="CF96" i="146"/>
  <c r="BE97" i="146"/>
  <c r="BD97" i="146"/>
  <c r="BB97" i="146"/>
  <c r="AZ96" i="146"/>
  <c r="AY96" i="146"/>
  <c r="AX96" i="146"/>
  <c r="AW96" i="146"/>
  <c r="AV96" i="146"/>
  <c r="AU96" i="146"/>
  <c r="AT96" i="146"/>
  <c r="AS96" i="146"/>
  <c r="AR96" i="146"/>
  <c r="AQ96" i="146"/>
  <c r="AP96" i="146"/>
  <c r="AO96" i="146"/>
  <c r="AN96" i="146"/>
  <c r="AM96" i="146"/>
  <c r="AL96" i="146"/>
  <c r="AK96" i="146"/>
  <c r="AJ96" i="146"/>
  <c r="AI96" i="146"/>
  <c r="AZ95" i="146"/>
  <c r="AY95" i="146"/>
  <c r="AX95" i="146"/>
  <c r="AW95" i="146"/>
  <c r="AV95" i="146"/>
  <c r="AU95" i="146"/>
  <c r="AT95" i="146"/>
  <c r="AS95" i="146"/>
  <c r="AR95" i="146"/>
  <c r="AQ95" i="146"/>
  <c r="AP95" i="146"/>
  <c r="AO95" i="146"/>
  <c r="AN95" i="146"/>
  <c r="AM95" i="146"/>
  <c r="AL95" i="146"/>
  <c r="AK95" i="146"/>
  <c r="AJ95" i="146"/>
  <c r="AI95" i="146"/>
  <c r="AZ94" i="146"/>
  <c r="AY94" i="146"/>
  <c r="AX94" i="146"/>
  <c r="AW94" i="146"/>
  <c r="AV94" i="146"/>
  <c r="AU94" i="146"/>
  <c r="AT94" i="146"/>
  <c r="AS94" i="146"/>
  <c r="AR94" i="146"/>
  <c r="AQ94" i="146"/>
  <c r="AP94" i="146"/>
  <c r="AO94" i="146"/>
  <c r="AN94" i="146"/>
  <c r="AM94" i="146"/>
  <c r="AL94" i="146"/>
  <c r="AK94" i="146"/>
  <c r="AJ94" i="146"/>
  <c r="AI94" i="146"/>
  <c r="AZ93" i="146"/>
  <c r="AY93" i="146"/>
  <c r="AX93" i="146"/>
  <c r="AW93" i="146"/>
  <c r="AV93" i="146"/>
  <c r="AU93" i="146"/>
  <c r="AT93" i="146"/>
  <c r="AS93" i="146"/>
  <c r="AR93" i="146"/>
  <c r="AQ93" i="146"/>
  <c r="AP93" i="146"/>
  <c r="AO93" i="146"/>
  <c r="AN93" i="146"/>
  <c r="AM93" i="146"/>
  <c r="AL93" i="146"/>
  <c r="AK93" i="146"/>
  <c r="AJ93" i="146"/>
  <c r="AI93" i="146"/>
  <c r="AZ92" i="146"/>
  <c r="AY92" i="146"/>
  <c r="AX92" i="146"/>
  <c r="AW92" i="146"/>
  <c r="AV92" i="146"/>
  <c r="AU92" i="146"/>
  <c r="AT92" i="146"/>
  <c r="AS92" i="146"/>
  <c r="AR92" i="146"/>
  <c r="AQ92" i="146"/>
  <c r="AP92" i="146"/>
  <c r="AO92" i="146"/>
  <c r="AN92" i="146"/>
  <c r="AM92" i="146"/>
  <c r="AL92" i="146"/>
  <c r="AK92" i="146"/>
  <c r="AJ92" i="146"/>
  <c r="AI92" i="146"/>
  <c r="AZ91" i="146"/>
  <c r="AY91" i="146"/>
  <c r="AX91" i="146"/>
  <c r="AW91" i="146"/>
  <c r="AV91" i="146"/>
  <c r="AU91" i="146"/>
  <c r="AT91" i="146"/>
  <c r="AS91" i="146"/>
  <c r="AR91" i="146"/>
  <c r="AQ91" i="146"/>
  <c r="AP91" i="146"/>
  <c r="AO91" i="146"/>
  <c r="AN91" i="146"/>
  <c r="AM91" i="146"/>
  <c r="AL91" i="146"/>
  <c r="AK91" i="146"/>
  <c r="AJ91" i="146"/>
  <c r="AI91" i="146"/>
  <c r="AZ90" i="146"/>
  <c r="AY90" i="146"/>
  <c r="AX90" i="146"/>
  <c r="AW90" i="146"/>
  <c r="AV90" i="146"/>
  <c r="AU90" i="146"/>
  <c r="AT90" i="146"/>
  <c r="AS90" i="146"/>
  <c r="AR90" i="146"/>
  <c r="AQ90" i="146"/>
  <c r="AP90" i="146"/>
  <c r="AO90" i="146"/>
  <c r="AN90" i="146"/>
  <c r="AM90" i="146"/>
  <c r="AL90" i="146"/>
  <c r="AK90" i="146"/>
  <c r="AJ90" i="146"/>
  <c r="AI90" i="146"/>
  <c r="AZ89" i="146"/>
  <c r="AY89" i="146"/>
  <c r="AX89" i="146"/>
  <c r="AW89" i="146"/>
  <c r="AV89" i="146"/>
  <c r="AU89" i="146"/>
  <c r="AT89" i="146"/>
  <c r="AS89" i="146"/>
  <c r="AR89" i="146"/>
  <c r="AQ89" i="146"/>
  <c r="AP89" i="146"/>
  <c r="AO89" i="146"/>
  <c r="AN89" i="146"/>
  <c r="AM89" i="146"/>
  <c r="AL89" i="146"/>
  <c r="AK89" i="146"/>
  <c r="AJ89" i="146"/>
  <c r="AI89" i="146"/>
  <c r="AZ88" i="146"/>
  <c r="AY88" i="146"/>
  <c r="AX88" i="146"/>
  <c r="AW88" i="146"/>
  <c r="AV88" i="146"/>
  <c r="AU88" i="146"/>
  <c r="AT88" i="146"/>
  <c r="AS88" i="146"/>
  <c r="AR88" i="146"/>
  <c r="AQ88" i="146"/>
  <c r="AP88" i="146"/>
  <c r="AO88" i="146"/>
  <c r="AN88" i="146"/>
  <c r="AM88" i="146"/>
  <c r="AL88" i="146"/>
  <c r="AK88" i="146"/>
  <c r="AJ88" i="146"/>
  <c r="AI88" i="146"/>
  <c r="AZ87" i="146"/>
  <c r="AY87" i="146"/>
  <c r="AX87" i="146"/>
  <c r="AW87" i="146"/>
  <c r="AV87" i="146"/>
  <c r="AU87" i="146"/>
  <c r="AT87" i="146"/>
  <c r="AS87" i="146"/>
  <c r="AR87" i="146"/>
  <c r="AQ87" i="146"/>
  <c r="AP87" i="146"/>
  <c r="AO87" i="146"/>
  <c r="AN87" i="146"/>
  <c r="AM87" i="146"/>
  <c r="AL87" i="146"/>
  <c r="AK87" i="146"/>
  <c r="AJ87" i="146"/>
  <c r="AI87" i="146"/>
  <c r="AZ86" i="146"/>
  <c r="AY86" i="146"/>
  <c r="AX86" i="146"/>
  <c r="AW86" i="146"/>
  <c r="AV86" i="146"/>
  <c r="AU86" i="146"/>
  <c r="AT86" i="146"/>
  <c r="AS86" i="146"/>
  <c r="AR86" i="146"/>
  <c r="AQ86" i="146"/>
  <c r="AP86" i="146"/>
  <c r="AO86" i="146"/>
  <c r="AN86" i="146"/>
  <c r="AM86" i="146"/>
  <c r="AL86" i="146"/>
  <c r="AK86" i="146"/>
  <c r="AJ86" i="146"/>
  <c r="AI86" i="146"/>
  <c r="AZ85" i="146"/>
  <c r="AY85" i="146"/>
  <c r="AX85" i="146"/>
  <c r="AW85" i="146"/>
  <c r="AV85" i="146"/>
  <c r="AU85" i="146"/>
  <c r="AT85" i="146"/>
  <c r="AS85" i="146"/>
  <c r="AR85" i="146"/>
  <c r="AQ85" i="146"/>
  <c r="AP85" i="146"/>
  <c r="AO85" i="146"/>
  <c r="AN85" i="146"/>
  <c r="AM85" i="146"/>
  <c r="AL85" i="146"/>
  <c r="AK85" i="146"/>
  <c r="AJ85" i="146"/>
  <c r="AI85" i="146"/>
  <c r="AZ84" i="146"/>
  <c r="AY84" i="146"/>
  <c r="AX84" i="146"/>
  <c r="AW84" i="146"/>
  <c r="AV84" i="146"/>
  <c r="AU84" i="146"/>
  <c r="AT84" i="146"/>
  <c r="AS84" i="146"/>
  <c r="AR84" i="146"/>
  <c r="AQ84" i="146"/>
  <c r="AP84" i="146"/>
  <c r="AO84" i="146"/>
  <c r="AN84" i="146"/>
  <c r="AM84" i="146"/>
  <c r="AL84" i="146"/>
  <c r="AK84" i="146"/>
  <c r="AJ84" i="146"/>
  <c r="AI84" i="146"/>
  <c r="AZ83" i="146"/>
  <c r="AY83" i="146"/>
  <c r="AX83" i="146"/>
  <c r="AW83" i="146"/>
  <c r="AV83" i="146"/>
  <c r="AU83" i="146"/>
  <c r="AT83" i="146"/>
  <c r="AS83" i="146"/>
  <c r="AR83" i="146"/>
  <c r="AQ83" i="146"/>
  <c r="AP83" i="146"/>
  <c r="AO83" i="146"/>
  <c r="AN83" i="146"/>
  <c r="AM83" i="146"/>
  <c r="AL83" i="146"/>
  <c r="AK83" i="146"/>
  <c r="AJ83" i="146"/>
  <c r="AI83" i="146"/>
  <c r="AZ82" i="146"/>
  <c r="AY82" i="146"/>
  <c r="AX82" i="146"/>
  <c r="AW82" i="146"/>
  <c r="AV82" i="146"/>
  <c r="AU82" i="146"/>
  <c r="AT82" i="146"/>
  <c r="AS82" i="146"/>
  <c r="AR82" i="146"/>
  <c r="AQ82" i="146"/>
  <c r="AP82" i="146"/>
  <c r="AO82" i="146"/>
  <c r="AN82" i="146"/>
  <c r="AM82" i="146"/>
  <c r="AL82" i="146"/>
  <c r="AK82" i="146"/>
  <c r="AJ82" i="146"/>
  <c r="AI82" i="146"/>
  <c r="AZ81" i="146"/>
  <c r="AY81" i="146"/>
  <c r="AX81" i="146"/>
  <c r="AW81" i="146"/>
  <c r="AV81" i="146"/>
  <c r="AU81" i="146"/>
  <c r="AT81" i="146"/>
  <c r="AS81" i="146"/>
  <c r="AR81" i="146"/>
  <c r="AQ81" i="146"/>
  <c r="AP81" i="146"/>
  <c r="AO81" i="146"/>
  <c r="AN81" i="146"/>
  <c r="AM81" i="146"/>
  <c r="AL81" i="146"/>
  <c r="AK81" i="146"/>
  <c r="AJ81" i="146"/>
  <c r="AI81" i="146"/>
  <c r="AZ80" i="146"/>
  <c r="AY80" i="146"/>
  <c r="AX80" i="146"/>
  <c r="AW80" i="146"/>
  <c r="AV80" i="146"/>
  <c r="AU80" i="146"/>
  <c r="AT80" i="146"/>
  <c r="AS80" i="146"/>
  <c r="AR80" i="146"/>
  <c r="AQ80" i="146"/>
  <c r="AP80" i="146"/>
  <c r="AO80" i="146"/>
  <c r="AN80" i="146"/>
  <c r="AM80" i="146"/>
  <c r="AL80" i="146"/>
  <c r="AK80" i="146"/>
  <c r="AJ80" i="146"/>
  <c r="AI80" i="146"/>
  <c r="AZ79" i="146"/>
  <c r="AY79" i="146"/>
  <c r="AX79" i="146"/>
  <c r="AW79" i="146"/>
  <c r="AV79" i="146"/>
  <c r="AU79" i="146"/>
  <c r="AT79" i="146"/>
  <c r="AS79" i="146"/>
  <c r="AR79" i="146"/>
  <c r="AQ79" i="146"/>
  <c r="AP79" i="146"/>
  <c r="AO79" i="146"/>
  <c r="AN79" i="146"/>
  <c r="AM79" i="146"/>
  <c r="AL79" i="146"/>
  <c r="AK79" i="146"/>
  <c r="AJ79" i="146"/>
  <c r="AI79" i="146"/>
  <c r="AZ78" i="146"/>
  <c r="AY78" i="146"/>
  <c r="AX78" i="146"/>
  <c r="AW78" i="146"/>
  <c r="AV78" i="146"/>
  <c r="AU78" i="146"/>
  <c r="AT78" i="146"/>
  <c r="AS78" i="146"/>
  <c r="AR78" i="146"/>
  <c r="AQ78" i="146"/>
  <c r="AP78" i="146"/>
  <c r="AO78" i="146"/>
  <c r="AN78" i="146"/>
  <c r="AM78" i="146"/>
  <c r="AL78" i="146"/>
  <c r="AK78" i="146"/>
  <c r="AJ78" i="146"/>
  <c r="AI78" i="146"/>
  <c r="AZ77" i="146"/>
  <c r="AY77" i="146"/>
  <c r="AX77" i="146"/>
  <c r="AW77" i="146"/>
  <c r="AV77" i="146"/>
  <c r="AU77" i="146"/>
  <c r="AT77" i="146"/>
  <c r="AS77" i="146"/>
  <c r="AR77" i="146"/>
  <c r="AQ77" i="146"/>
  <c r="AP77" i="146"/>
  <c r="AO77" i="146"/>
  <c r="AN77" i="146"/>
  <c r="AM77" i="146"/>
  <c r="AL77" i="146"/>
  <c r="AK77" i="146"/>
  <c r="AJ77" i="146"/>
  <c r="AI77" i="146"/>
  <c r="AZ75" i="146"/>
  <c r="AY75" i="146"/>
  <c r="AX75" i="146"/>
  <c r="AW75" i="146"/>
  <c r="AV75" i="146"/>
  <c r="AU75" i="146"/>
  <c r="AT75" i="146"/>
  <c r="AS75" i="146"/>
  <c r="AR75" i="146"/>
  <c r="AQ75" i="146"/>
  <c r="AP75" i="146"/>
  <c r="AO75" i="146"/>
  <c r="AN75" i="146"/>
  <c r="AM75" i="146"/>
  <c r="AL75" i="146"/>
  <c r="AK75" i="146"/>
  <c r="AJ75" i="146"/>
  <c r="AI75" i="146"/>
  <c r="AZ73" i="146"/>
  <c r="AY73" i="146"/>
  <c r="AX73" i="146"/>
  <c r="AW73" i="146"/>
  <c r="AV73" i="146"/>
  <c r="AU73" i="146"/>
  <c r="AT73" i="146"/>
  <c r="AS73" i="146"/>
  <c r="AR73" i="146"/>
  <c r="AQ73" i="146"/>
  <c r="AP73" i="146"/>
  <c r="AO73" i="146"/>
  <c r="AN73" i="146"/>
  <c r="AM73" i="146"/>
  <c r="AL73" i="146"/>
  <c r="AK73" i="146"/>
  <c r="AJ73" i="146"/>
  <c r="AI73" i="146"/>
  <c r="AZ72" i="146"/>
  <c r="AY72" i="146"/>
  <c r="AX72" i="146"/>
  <c r="AW72" i="146"/>
  <c r="AV72" i="146"/>
  <c r="AU72" i="146"/>
  <c r="AT72" i="146"/>
  <c r="AS72" i="146"/>
  <c r="AR72" i="146"/>
  <c r="AQ72" i="146"/>
  <c r="AP72" i="146"/>
  <c r="AO72" i="146"/>
  <c r="AN72" i="146"/>
  <c r="AM72" i="146"/>
  <c r="AL72" i="146"/>
  <c r="AK72" i="146"/>
  <c r="AJ72" i="146"/>
  <c r="AI72" i="146"/>
  <c r="AZ71" i="146"/>
  <c r="AY71" i="146"/>
  <c r="AX71" i="146"/>
  <c r="AW71" i="146"/>
  <c r="AV71" i="146"/>
  <c r="AU71" i="146"/>
  <c r="AT71" i="146"/>
  <c r="AS71" i="146"/>
  <c r="AR71" i="146"/>
  <c r="AQ71" i="146"/>
  <c r="AP71" i="146"/>
  <c r="AO71" i="146"/>
  <c r="AN71" i="146"/>
  <c r="AM71" i="146"/>
  <c r="AL71" i="146"/>
  <c r="AK71" i="146"/>
  <c r="AJ71" i="146"/>
  <c r="AI71" i="146"/>
  <c r="AZ70" i="146"/>
  <c r="AY70" i="146"/>
  <c r="AX70" i="146"/>
  <c r="AW70" i="146"/>
  <c r="AV70" i="146"/>
  <c r="AU70" i="146"/>
  <c r="AT70" i="146"/>
  <c r="AS70" i="146"/>
  <c r="AR70" i="146"/>
  <c r="AQ70" i="146"/>
  <c r="AP70" i="146"/>
  <c r="AO70" i="146"/>
  <c r="AN70" i="146"/>
  <c r="AM70" i="146"/>
  <c r="AL70" i="146"/>
  <c r="AK70" i="146"/>
  <c r="AJ70" i="146"/>
  <c r="AI70" i="146"/>
  <c r="AZ69" i="146"/>
  <c r="AY69" i="146"/>
  <c r="AX69" i="146"/>
  <c r="AW69" i="146"/>
  <c r="AV69" i="146"/>
  <c r="AU69" i="146"/>
  <c r="AT69" i="146"/>
  <c r="AS69" i="146"/>
  <c r="AR69" i="146"/>
  <c r="AQ69" i="146"/>
  <c r="AP69" i="146"/>
  <c r="AO69" i="146"/>
  <c r="AN69" i="146"/>
  <c r="AM69" i="146"/>
  <c r="AL69" i="146"/>
  <c r="AK69" i="146"/>
  <c r="AJ69" i="146"/>
  <c r="AI69" i="146"/>
  <c r="AZ68" i="146"/>
  <c r="AY68" i="146"/>
  <c r="AX68" i="146"/>
  <c r="AW68" i="146"/>
  <c r="AV68" i="146"/>
  <c r="AU68" i="146"/>
  <c r="AT68" i="146"/>
  <c r="AS68" i="146"/>
  <c r="AR68" i="146"/>
  <c r="AQ68" i="146"/>
  <c r="AP68" i="146"/>
  <c r="AO68" i="146"/>
  <c r="AN68" i="146"/>
  <c r="AM68" i="146"/>
  <c r="AL68" i="146"/>
  <c r="AK68" i="146"/>
  <c r="AJ68" i="146"/>
  <c r="AI68" i="146"/>
  <c r="AZ67" i="146"/>
  <c r="AY67" i="146"/>
  <c r="AX67" i="146"/>
  <c r="AW67" i="146"/>
  <c r="AV67" i="146"/>
  <c r="AU67" i="146"/>
  <c r="AT67" i="146"/>
  <c r="AS67" i="146"/>
  <c r="AR67" i="146"/>
  <c r="AQ67" i="146"/>
  <c r="AP67" i="146"/>
  <c r="AO67" i="146"/>
  <c r="AN67" i="146"/>
  <c r="AM67" i="146"/>
  <c r="AL67" i="146"/>
  <c r="AK67" i="146"/>
  <c r="AJ67" i="146"/>
  <c r="AI67" i="146"/>
  <c r="AZ66" i="146"/>
  <c r="AY66" i="146"/>
  <c r="AX66" i="146"/>
  <c r="AW66" i="146"/>
  <c r="AV66" i="146"/>
  <c r="AU66" i="146"/>
  <c r="AT66" i="146"/>
  <c r="AS66" i="146"/>
  <c r="AR66" i="146"/>
  <c r="AQ66" i="146"/>
  <c r="AP66" i="146"/>
  <c r="AO66" i="146"/>
  <c r="AN66" i="146"/>
  <c r="AM66" i="146"/>
  <c r="AL66" i="146"/>
  <c r="AK66" i="146"/>
  <c r="AJ66" i="146"/>
  <c r="AI66" i="146"/>
  <c r="AZ65" i="146"/>
  <c r="AY65" i="146"/>
  <c r="AX65" i="146"/>
  <c r="AW65" i="146"/>
  <c r="AV65" i="146"/>
  <c r="AU65" i="146"/>
  <c r="AT65" i="146"/>
  <c r="AS65" i="146"/>
  <c r="AR65" i="146"/>
  <c r="AQ65" i="146"/>
  <c r="AP65" i="146"/>
  <c r="AO65" i="146"/>
  <c r="AN65" i="146"/>
  <c r="AM65" i="146"/>
  <c r="AL65" i="146"/>
  <c r="AK65" i="146"/>
  <c r="AJ65" i="146"/>
  <c r="AI65" i="146"/>
  <c r="AZ64" i="146"/>
  <c r="AY64" i="146"/>
  <c r="AX64" i="146"/>
  <c r="AW64" i="146"/>
  <c r="AV64" i="146"/>
  <c r="AU64" i="146"/>
  <c r="AT64" i="146"/>
  <c r="AS64" i="146"/>
  <c r="AR64" i="146"/>
  <c r="AQ64" i="146"/>
  <c r="AP64" i="146"/>
  <c r="AO64" i="146"/>
  <c r="AN64" i="146"/>
  <c r="AM64" i="146"/>
  <c r="AL64" i="146"/>
  <c r="AK64" i="146"/>
  <c r="AJ64" i="146"/>
  <c r="AI64" i="146"/>
  <c r="AZ63" i="146"/>
  <c r="AY63" i="146"/>
  <c r="AX63" i="146"/>
  <c r="AW63" i="146"/>
  <c r="AV63" i="146"/>
  <c r="AU63" i="146"/>
  <c r="AT63" i="146"/>
  <c r="AS63" i="146"/>
  <c r="AR63" i="146"/>
  <c r="AQ63" i="146"/>
  <c r="AP63" i="146"/>
  <c r="AO63" i="146"/>
  <c r="AN63" i="146"/>
  <c r="AM63" i="146"/>
  <c r="AL63" i="146"/>
  <c r="AK63" i="146"/>
  <c r="AJ63" i="146"/>
  <c r="AI63" i="146"/>
  <c r="AZ62" i="146"/>
  <c r="AY62" i="146"/>
  <c r="AX62" i="146"/>
  <c r="AW62" i="146"/>
  <c r="AV62" i="146"/>
  <c r="AU62" i="146"/>
  <c r="AT62" i="146"/>
  <c r="AS62" i="146"/>
  <c r="AR62" i="146"/>
  <c r="AQ62" i="146"/>
  <c r="AP62" i="146"/>
  <c r="AO62" i="146"/>
  <c r="AN62" i="146"/>
  <c r="AM62" i="146"/>
  <c r="AL62" i="146"/>
  <c r="AK62" i="146"/>
  <c r="AJ62" i="146"/>
  <c r="AI62" i="146"/>
  <c r="AZ61" i="146"/>
  <c r="AY61" i="146"/>
  <c r="AX61" i="146"/>
  <c r="AW61" i="146"/>
  <c r="AV61" i="146"/>
  <c r="AU61" i="146"/>
  <c r="AT61" i="146"/>
  <c r="AS61" i="146"/>
  <c r="AR61" i="146"/>
  <c r="AQ61" i="146"/>
  <c r="AP61" i="146"/>
  <c r="AO61" i="146"/>
  <c r="AN61" i="146"/>
  <c r="AM61" i="146"/>
  <c r="AL61" i="146"/>
  <c r="AK61" i="146"/>
  <c r="AJ61" i="146"/>
  <c r="AI61" i="146"/>
  <c r="AZ60" i="146"/>
  <c r="AY60" i="146"/>
  <c r="AX60" i="146"/>
  <c r="AW60" i="146"/>
  <c r="AV60" i="146"/>
  <c r="AU60" i="146"/>
  <c r="AT60" i="146"/>
  <c r="AS60" i="146"/>
  <c r="AR60" i="146"/>
  <c r="AQ60" i="146"/>
  <c r="AP60" i="146"/>
  <c r="AO60" i="146"/>
  <c r="AN60" i="146"/>
  <c r="AM60" i="146"/>
  <c r="AL60" i="146"/>
  <c r="AK60" i="146"/>
  <c r="AJ60" i="146"/>
  <c r="AI60" i="146"/>
  <c r="AZ59" i="146"/>
  <c r="AY59" i="146"/>
  <c r="AX59" i="146"/>
  <c r="AW59" i="146"/>
  <c r="AV59" i="146"/>
  <c r="AU59" i="146"/>
  <c r="AT59" i="146"/>
  <c r="AS59" i="146"/>
  <c r="AR59" i="146"/>
  <c r="AQ59" i="146"/>
  <c r="AP59" i="146"/>
  <c r="AO59" i="146"/>
  <c r="AN59" i="146"/>
  <c r="AM59" i="146"/>
  <c r="AL59" i="146"/>
  <c r="AK59" i="146"/>
  <c r="AJ59" i="146"/>
  <c r="AI59" i="146"/>
  <c r="AZ58" i="146"/>
  <c r="AY58" i="146"/>
  <c r="AX58" i="146"/>
  <c r="AW58" i="146"/>
  <c r="AV58" i="146"/>
  <c r="AU58" i="146"/>
  <c r="AT58" i="146"/>
  <c r="AS58" i="146"/>
  <c r="AR58" i="146"/>
  <c r="AQ58" i="146"/>
  <c r="AP58" i="146"/>
  <c r="AO58" i="146"/>
  <c r="AN58" i="146"/>
  <c r="AM58" i="146"/>
  <c r="AL58" i="146"/>
  <c r="AK58" i="146"/>
  <c r="AJ58" i="146"/>
  <c r="AI58" i="146"/>
  <c r="AZ57" i="146"/>
  <c r="AY57" i="146"/>
  <c r="AX57" i="146"/>
  <c r="AW57" i="146"/>
  <c r="AV57" i="146"/>
  <c r="AU57" i="146"/>
  <c r="AT57" i="146"/>
  <c r="AS57" i="146"/>
  <c r="AR57" i="146"/>
  <c r="AQ57" i="146"/>
  <c r="AP57" i="146"/>
  <c r="AO57" i="146"/>
  <c r="AN57" i="146"/>
  <c r="AM57" i="146"/>
  <c r="AL57" i="146"/>
  <c r="AK57" i="146"/>
  <c r="AJ57" i="146"/>
  <c r="AI57" i="146"/>
  <c r="AZ56" i="146"/>
  <c r="AY56" i="146"/>
  <c r="AX56" i="146"/>
  <c r="AW56" i="146"/>
  <c r="AV56" i="146"/>
  <c r="AU56" i="146"/>
  <c r="AT56" i="146"/>
  <c r="AS56" i="146"/>
  <c r="AR56" i="146"/>
  <c r="AQ56" i="146"/>
  <c r="AP56" i="146"/>
  <c r="AO56" i="146"/>
  <c r="AN56" i="146"/>
  <c r="AM56" i="146"/>
  <c r="AL56" i="146"/>
  <c r="AK56" i="146"/>
  <c r="AJ56" i="146"/>
  <c r="AI56" i="146"/>
  <c r="AZ54" i="146"/>
  <c r="AY54" i="146"/>
  <c r="AX54" i="146"/>
  <c r="AW54" i="146"/>
  <c r="AV54" i="146"/>
  <c r="AU54" i="146"/>
  <c r="AT54" i="146"/>
  <c r="AS54" i="146"/>
  <c r="AR54" i="146"/>
  <c r="AQ54" i="146"/>
  <c r="AP54" i="146"/>
  <c r="AO54" i="146"/>
  <c r="AN54" i="146"/>
  <c r="AM54" i="146"/>
  <c r="AL54" i="146"/>
  <c r="AK54" i="146"/>
  <c r="AJ54" i="146"/>
  <c r="AI54" i="146"/>
  <c r="AZ52" i="146"/>
  <c r="AY52" i="146"/>
  <c r="AX52" i="146"/>
  <c r="AW52" i="146"/>
  <c r="AV52" i="146"/>
  <c r="AU52" i="146"/>
  <c r="AT52" i="146"/>
  <c r="AS52" i="146"/>
  <c r="AR52" i="146"/>
  <c r="AQ52" i="146"/>
  <c r="AP52" i="146"/>
  <c r="AO52" i="146"/>
  <c r="AN52" i="146"/>
  <c r="AM52" i="146"/>
  <c r="AL52" i="146"/>
  <c r="AK52" i="146"/>
  <c r="AJ52" i="146"/>
  <c r="AI52" i="146"/>
  <c r="AZ51" i="146"/>
  <c r="AY51" i="146"/>
  <c r="AX51" i="146"/>
  <c r="AW51" i="146"/>
  <c r="AV51" i="146"/>
  <c r="AU51" i="146"/>
  <c r="AT51" i="146"/>
  <c r="AS51" i="146"/>
  <c r="AR51" i="146"/>
  <c r="AQ51" i="146"/>
  <c r="AP51" i="146"/>
  <c r="AO51" i="146"/>
  <c r="AN51" i="146"/>
  <c r="AM51" i="146"/>
  <c r="AL51" i="146"/>
  <c r="AK51" i="146"/>
  <c r="AJ51" i="146"/>
  <c r="AI51" i="146"/>
  <c r="AZ50" i="146"/>
  <c r="AY50" i="146"/>
  <c r="AX50" i="146"/>
  <c r="AW50" i="146"/>
  <c r="AV50" i="146"/>
  <c r="AU50" i="146"/>
  <c r="AT50" i="146"/>
  <c r="AS50" i="146"/>
  <c r="AR50" i="146"/>
  <c r="AQ50" i="146"/>
  <c r="AP50" i="146"/>
  <c r="AO50" i="146"/>
  <c r="AN50" i="146"/>
  <c r="AM50" i="146"/>
  <c r="AL50" i="146"/>
  <c r="AK50" i="146"/>
  <c r="AJ50" i="146"/>
  <c r="AI50" i="146"/>
  <c r="AZ49" i="146"/>
  <c r="AY49" i="146"/>
  <c r="AX49" i="146"/>
  <c r="AW49" i="146"/>
  <c r="AV49" i="146"/>
  <c r="AU49" i="146"/>
  <c r="AT49" i="146"/>
  <c r="AS49" i="146"/>
  <c r="AR49" i="146"/>
  <c r="AQ49" i="146"/>
  <c r="AP49" i="146"/>
  <c r="AO49" i="146"/>
  <c r="AN49" i="146"/>
  <c r="AM49" i="146"/>
  <c r="AL49" i="146"/>
  <c r="AK49" i="146"/>
  <c r="AJ49" i="146"/>
  <c r="AI49" i="146"/>
  <c r="AZ48" i="146"/>
  <c r="AY48" i="146"/>
  <c r="AX48" i="146"/>
  <c r="AW48" i="146"/>
  <c r="AV48" i="146"/>
  <c r="AU48" i="146"/>
  <c r="AT48" i="146"/>
  <c r="AS48" i="146"/>
  <c r="AR48" i="146"/>
  <c r="AQ48" i="146"/>
  <c r="AP48" i="146"/>
  <c r="AO48" i="146"/>
  <c r="AN48" i="146"/>
  <c r="AM48" i="146"/>
  <c r="AL48" i="146"/>
  <c r="AK48" i="146"/>
  <c r="AJ48" i="146"/>
  <c r="AI48" i="146"/>
  <c r="AZ47" i="146"/>
  <c r="AY47" i="146"/>
  <c r="AX47" i="146"/>
  <c r="AW47" i="146"/>
  <c r="AV47" i="146"/>
  <c r="AU47" i="146"/>
  <c r="AT47" i="146"/>
  <c r="AS47" i="146"/>
  <c r="AR47" i="146"/>
  <c r="AQ47" i="146"/>
  <c r="AP47" i="146"/>
  <c r="AO47" i="146"/>
  <c r="AN47" i="146"/>
  <c r="AM47" i="146"/>
  <c r="AL47" i="146"/>
  <c r="AK47" i="146"/>
  <c r="AJ47" i="146"/>
  <c r="AI47" i="146"/>
  <c r="AZ46" i="146"/>
  <c r="AY46" i="146"/>
  <c r="AX46" i="146"/>
  <c r="AW46" i="146"/>
  <c r="AV46" i="146"/>
  <c r="AU46" i="146"/>
  <c r="AT46" i="146"/>
  <c r="AS46" i="146"/>
  <c r="AR46" i="146"/>
  <c r="AQ46" i="146"/>
  <c r="AP46" i="146"/>
  <c r="AO46" i="146"/>
  <c r="AN46" i="146"/>
  <c r="AM46" i="146"/>
  <c r="AL46" i="146"/>
  <c r="AK46" i="146"/>
  <c r="AJ46" i="146"/>
  <c r="AI46" i="146"/>
  <c r="AZ45" i="146"/>
  <c r="AY45" i="146"/>
  <c r="AX45" i="146"/>
  <c r="AW45" i="146"/>
  <c r="AV45" i="146"/>
  <c r="AU45" i="146"/>
  <c r="AT45" i="146"/>
  <c r="AS45" i="146"/>
  <c r="AR45" i="146"/>
  <c r="AQ45" i="146"/>
  <c r="AP45" i="146"/>
  <c r="AO45" i="146"/>
  <c r="AN45" i="146"/>
  <c r="AM45" i="146"/>
  <c r="AL45" i="146"/>
  <c r="AK45" i="146"/>
  <c r="AJ45" i="146"/>
  <c r="AI45" i="146"/>
  <c r="AZ44" i="146"/>
  <c r="AY44" i="146"/>
  <c r="AX44" i="146"/>
  <c r="AW44" i="146"/>
  <c r="AV44" i="146"/>
  <c r="AU44" i="146"/>
  <c r="AT44" i="146"/>
  <c r="AS44" i="146"/>
  <c r="AR44" i="146"/>
  <c r="AQ44" i="146"/>
  <c r="AP44" i="146"/>
  <c r="AO44" i="146"/>
  <c r="AN44" i="146"/>
  <c r="AM44" i="146"/>
  <c r="AL44" i="146"/>
  <c r="AK44" i="146"/>
  <c r="AJ44" i="146"/>
  <c r="AI44" i="146"/>
  <c r="AZ43" i="146"/>
  <c r="AY43" i="146"/>
  <c r="AX43" i="146"/>
  <c r="AW43" i="146"/>
  <c r="AV43" i="146"/>
  <c r="AU43" i="146"/>
  <c r="AT43" i="146"/>
  <c r="AS43" i="146"/>
  <c r="AR43" i="146"/>
  <c r="AQ43" i="146"/>
  <c r="AP43" i="146"/>
  <c r="AO43" i="146"/>
  <c r="AN43" i="146"/>
  <c r="AM43" i="146"/>
  <c r="AL43" i="146"/>
  <c r="AK43" i="146"/>
  <c r="AJ43" i="146"/>
  <c r="AI43" i="146"/>
  <c r="AZ42" i="146"/>
  <c r="AY42" i="146"/>
  <c r="AX42" i="146"/>
  <c r="AW42" i="146"/>
  <c r="AV42" i="146"/>
  <c r="AU42" i="146"/>
  <c r="AT42" i="146"/>
  <c r="AS42" i="146"/>
  <c r="AR42" i="146"/>
  <c r="AQ42" i="146"/>
  <c r="AP42" i="146"/>
  <c r="AO42" i="146"/>
  <c r="AN42" i="146"/>
  <c r="AM42" i="146"/>
  <c r="AL42" i="146"/>
  <c r="AK42" i="146"/>
  <c r="AJ42" i="146"/>
  <c r="AI42" i="146"/>
  <c r="AZ41" i="146"/>
  <c r="AY41" i="146"/>
  <c r="AX41" i="146"/>
  <c r="AW41" i="146"/>
  <c r="AV41" i="146"/>
  <c r="AU41" i="146"/>
  <c r="AT41" i="146"/>
  <c r="AS41" i="146"/>
  <c r="AR41" i="146"/>
  <c r="AQ41" i="146"/>
  <c r="AP41" i="146"/>
  <c r="AO41" i="146"/>
  <c r="AN41" i="146"/>
  <c r="AM41" i="146"/>
  <c r="AL41" i="146"/>
  <c r="AK41" i="146"/>
  <c r="AJ41" i="146"/>
  <c r="AI41" i="146"/>
  <c r="AZ40" i="146"/>
  <c r="AY40" i="146"/>
  <c r="AX40" i="146"/>
  <c r="AW40" i="146"/>
  <c r="AV40" i="146"/>
  <c r="AU40" i="146"/>
  <c r="AT40" i="146"/>
  <c r="AS40" i="146"/>
  <c r="AR40" i="146"/>
  <c r="AQ40" i="146"/>
  <c r="AP40" i="146"/>
  <c r="AO40" i="146"/>
  <c r="AN40" i="146"/>
  <c r="AM40" i="146"/>
  <c r="AL40" i="146"/>
  <c r="AK40" i="146"/>
  <c r="AJ40" i="146"/>
  <c r="AI40" i="146"/>
  <c r="AZ39" i="146"/>
  <c r="AY39" i="146"/>
  <c r="AX39" i="146"/>
  <c r="AW39" i="146"/>
  <c r="AV39" i="146"/>
  <c r="AU39" i="146"/>
  <c r="AT39" i="146"/>
  <c r="AS39" i="146"/>
  <c r="AR39" i="146"/>
  <c r="AQ39" i="146"/>
  <c r="AP39" i="146"/>
  <c r="AO39" i="146"/>
  <c r="AN39" i="146"/>
  <c r="AM39" i="146"/>
  <c r="AL39" i="146"/>
  <c r="AK39" i="146"/>
  <c r="AJ39" i="146"/>
  <c r="AI39" i="146"/>
  <c r="AZ38" i="146"/>
  <c r="AY38" i="146"/>
  <c r="AX38" i="146"/>
  <c r="AW38" i="146"/>
  <c r="AV38" i="146"/>
  <c r="AU38" i="146"/>
  <c r="AT38" i="146"/>
  <c r="AS38" i="146"/>
  <c r="AR38" i="146"/>
  <c r="AQ38" i="146"/>
  <c r="AP38" i="146"/>
  <c r="AO38" i="146"/>
  <c r="AN38" i="146"/>
  <c r="AM38" i="146"/>
  <c r="AL38" i="146"/>
  <c r="AK38" i="146"/>
  <c r="AJ38" i="146"/>
  <c r="AI38" i="146"/>
  <c r="AZ37" i="146"/>
  <c r="AY37" i="146"/>
  <c r="AX37" i="146"/>
  <c r="AW37" i="146"/>
  <c r="AV37" i="146"/>
  <c r="AU37" i="146"/>
  <c r="AT37" i="146"/>
  <c r="AS37" i="146"/>
  <c r="AR37" i="146"/>
  <c r="AQ37" i="146"/>
  <c r="AP37" i="146"/>
  <c r="AO37" i="146"/>
  <c r="AN37" i="146"/>
  <c r="AM37" i="146"/>
  <c r="AL37" i="146"/>
  <c r="AK37" i="146"/>
  <c r="AJ37" i="146"/>
  <c r="AI37" i="146"/>
  <c r="AZ36" i="146"/>
  <c r="AY36" i="146"/>
  <c r="AX36" i="146"/>
  <c r="AW36" i="146"/>
  <c r="AV36" i="146"/>
  <c r="AU36" i="146"/>
  <c r="AT36" i="146"/>
  <c r="AS36" i="146"/>
  <c r="AR36" i="146"/>
  <c r="AQ36" i="146"/>
  <c r="AP36" i="146"/>
  <c r="AO36" i="146"/>
  <c r="AN36" i="146"/>
  <c r="AM36" i="146"/>
  <c r="AL36" i="146"/>
  <c r="AK36" i="146"/>
  <c r="AJ36" i="146"/>
  <c r="AI36" i="146"/>
  <c r="AZ35" i="146"/>
  <c r="AY35" i="146"/>
  <c r="AX35" i="146"/>
  <c r="AW35" i="146"/>
  <c r="AV35" i="146"/>
  <c r="AU35" i="146"/>
  <c r="AT35" i="146"/>
  <c r="AS35" i="146"/>
  <c r="AR35" i="146"/>
  <c r="AQ35" i="146"/>
  <c r="AP35" i="146"/>
  <c r="AO35" i="146"/>
  <c r="AN35" i="146"/>
  <c r="AM35" i="146"/>
  <c r="AL35" i="146"/>
  <c r="AK35" i="146"/>
  <c r="AJ35" i="146"/>
  <c r="AI35" i="146"/>
  <c r="AZ34" i="146"/>
  <c r="AY34" i="146"/>
  <c r="AX34" i="146"/>
  <c r="AW34" i="146"/>
  <c r="AV34" i="146"/>
  <c r="AU34" i="146"/>
  <c r="AT34" i="146"/>
  <c r="AS34" i="146"/>
  <c r="AR34" i="146"/>
  <c r="AQ34" i="146"/>
  <c r="AP34" i="146"/>
  <c r="AO34" i="146"/>
  <c r="AN34" i="146"/>
  <c r="AM34" i="146"/>
  <c r="AL34" i="146"/>
  <c r="AK34" i="146"/>
  <c r="AJ34" i="146"/>
  <c r="AI34" i="146"/>
  <c r="AZ32" i="146"/>
  <c r="AY32" i="146"/>
  <c r="AX32" i="146"/>
  <c r="AW32" i="146"/>
  <c r="AV32" i="146"/>
  <c r="AU32" i="146"/>
  <c r="AT32" i="146"/>
  <c r="AS32" i="146"/>
  <c r="AR32" i="146"/>
  <c r="AQ32" i="146"/>
  <c r="AP32" i="146"/>
  <c r="AO32" i="146"/>
  <c r="AN32" i="146"/>
  <c r="AM32" i="146"/>
  <c r="AL32" i="146"/>
  <c r="AK32" i="146"/>
  <c r="AJ32" i="146"/>
  <c r="AI32" i="146"/>
  <c r="AZ31" i="146"/>
  <c r="AY31" i="146"/>
  <c r="AX31" i="146"/>
  <c r="AW31" i="146"/>
  <c r="AV31" i="146"/>
  <c r="AU31" i="146"/>
  <c r="AT31" i="146"/>
  <c r="AS31" i="146"/>
  <c r="AR31" i="146"/>
  <c r="AQ31" i="146"/>
  <c r="AP31" i="146"/>
  <c r="AO31" i="146"/>
  <c r="AN31" i="146"/>
  <c r="AM31" i="146"/>
  <c r="AL31" i="146"/>
  <c r="AK31" i="146"/>
  <c r="AJ31" i="146"/>
  <c r="AI31" i="146"/>
  <c r="AZ30" i="146"/>
  <c r="AY30" i="146"/>
  <c r="AX30" i="146"/>
  <c r="AW30" i="146"/>
  <c r="AV30" i="146"/>
  <c r="AU30" i="146"/>
  <c r="AT30" i="146"/>
  <c r="AS30" i="146"/>
  <c r="AR30" i="146"/>
  <c r="AQ30" i="146"/>
  <c r="AP30" i="146"/>
  <c r="AO30" i="146"/>
  <c r="AN30" i="146"/>
  <c r="AM30" i="146"/>
  <c r="AL30" i="146"/>
  <c r="AK30" i="146"/>
  <c r="AJ30" i="146"/>
  <c r="AI30" i="146"/>
  <c r="AZ29" i="146"/>
  <c r="AY29" i="146"/>
  <c r="AX29" i="146"/>
  <c r="AW29" i="146"/>
  <c r="AV29" i="146"/>
  <c r="AU29" i="146"/>
  <c r="AT29" i="146"/>
  <c r="AS29" i="146"/>
  <c r="AR29" i="146"/>
  <c r="AQ29" i="146"/>
  <c r="AP29" i="146"/>
  <c r="AO29" i="146"/>
  <c r="AN29" i="146"/>
  <c r="AM29" i="146"/>
  <c r="AL29" i="146"/>
  <c r="AK29" i="146"/>
  <c r="AJ29" i="146"/>
  <c r="AI29" i="146"/>
  <c r="AZ28" i="146"/>
  <c r="AY28" i="146"/>
  <c r="AX28" i="146"/>
  <c r="AW28" i="146"/>
  <c r="AV28" i="146"/>
  <c r="AU28" i="146"/>
  <c r="AT28" i="146"/>
  <c r="AS28" i="146"/>
  <c r="AR28" i="146"/>
  <c r="AQ28" i="146"/>
  <c r="AP28" i="146"/>
  <c r="AO28" i="146"/>
  <c r="AN28" i="146"/>
  <c r="AM28" i="146"/>
  <c r="AL28" i="146"/>
  <c r="AK28" i="146"/>
  <c r="AJ28" i="146"/>
  <c r="AI28" i="146"/>
  <c r="AZ27" i="146"/>
  <c r="AY27" i="146"/>
  <c r="AX27" i="146"/>
  <c r="AW27" i="146"/>
  <c r="AV27" i="146"/>
  <c r="AU27" i="146"/>
  <c r="AT27" i="146"/>
  <c r="AS27" i="146"/>
  <c r="AR27" i="146"/>
  <c r="AQ27" i="146"/>
  <c r="AP27" i="146"/>
  <c r="AO27" i="146"/>
  <c r="AN27" i="146"/>
  <c r="AM27" i="146"/>
  <c r="AL27" i="146"/>
  <c r="AK27" i="146"/>
  <c r="AJ27" i="146"/>
  <c r="AI27" i="146"/>
  <c r="AZ26" i="146"/>
  <c r="AY26" i="146"/>
  <c r="AX26" i="146"/>
  <c r="AW26" i="146"/>
  <c r="AV26" i="146"/>
  <c r="AU26" i="146"/>
  <c r="AT26" i="146"/>
  <c r="AS26" i="146"/>
  <c r="AR26" i="146"/>
  <c r="AQ26" i="146"/>
  <c r="AP26" i="146"/>
  <c r="AO26" i="146"/>
  <c r="AN26" i="146"/>
  <c r="AM26" i="146"/>
  <c r="AL26" i="146"/>
  <c r="AK26" i="146"/>
  <c r="AJ26" i="146"/>
  <c r="AI26" i="146"/>
  <c r="AZ25" i="146"/>
  <c r="AY25" i="146"/>
  <c r="AX25" i="146"/>
  <c r="AW25" i="146"/>
  <c r="AV25" i="146"/>
  <c r="AU25" i="146"/>
  <c r="AT25" i="146"/>
  <c r="AS25" i="146"/>
  <c r="AR25" i="146"/>
  <c r="AQ25" i="146"/>
  <c r="AP25" i="146"/>
  <c r="AO25" i="146"/>
  <c r="AN25" i="146"/>
  <c r="AM25" i="146"/>
  <c r="AL25" i="146"/>
  <c r="AK25" i="146"/>
  <c r="AJ25" i="146"/>
  <c r="AI25" i="146"/>
  <c r="AZ24" i="146"/>
  <c r="AY24" i="146"/>
  <c r="AX24" i="146"/>
  <c r="AW24" i="146"/>
  <c r="AV24" i="146"/>
  <c r="AU24" i="146"/>
  <c r="AT24" i="146"/>
  <c r="AS24" i="146"/>
  <c r="AR24" i="146"/>
  <c r="AQ24" i="146"/>
  <c r="AP24" i="146"/>
  <c r="AO24" i="146"/>
  <c r="AN24" i="146"/>
  <c r="AM24" i="146"/>
  <c r="AL24" i="146"/>
  <c r="AK24" i="146"/>
  <c r="AJ24" i="146"/>
  <c r="AI24" i="146"/>
  <c r="AZ23" i="146"/>
  <c r="AY23" i="146"/>
  <c r="AX23" i="146"/>
  <c r="AW23" i="146"/>
  <c r="AV23" i="146"/>
  <c r="AU23" i="146"/>
  <c r="AT23" i="146"/>
  <c r="AS23" i="146"/>
  <c r="AR23" i="146"/>
  <c r="AQ23" i="146"/>
  <c r="AP23" i="146"/>
  <c r="AO23" i="146"/>
  <c r="AN23" i="146"/>
  <c r="AM23" i="146"/>
  <c r="AL23" i="146"/>
  <c r="AK23" i="146"/>
  <c r="AJ23" i="146"/>
  <c r="AI23" i="146"/>
  <c r="AZ22" i="146"/>
  <c r="AY22" i="146"/>
  <c r="AX22" i="146"/>
  <c r="AW22" i="146"/>
  <c r="AV22" i="146"/>
  <c r="AU22" i="146"/>
  <c r="AT22" i="146"/>
  <c r="AS22" i="146"/>
  <c r="AR22" i="146"/>
  <c r="AQ22" i="146"/>
  <c r="AP22" i="146"/>
  <c r="AO22" i="146"/>
  <c r="AN22" i="146"/>
  <c r="AM22" i="146"/>
  <c r="AL22" i="146"/>
  <c r="AK22" i="146"/>
  <c r="AJ22" i="146"/>
  <c r="AI22" i="146"/>
  <c r="AZ21" i="146"/>
  <c r="AY21" i="146"/>
  <c r="AX21" i="146"/>
  <c r="AW21" i="146"/>
  <c r="AV21" i="146"/>
  <c r="AU21" i="146"/>
  <c r="AT21" i="146"/>
  <c r="AS21" i="146"/>
  <c r="AR21" i="146"/>
  <c r="AQ21" i="146"/>
  <c r="AP21" i="146"/>
  <c r="AO21" i="146"/>
  <c r="AN21" i="146"/>
  <c r="AM21" i="146"/>
  <c r="AL21" i="146"/>
  <c r="AK21" i="146"/>
  <c r="AJ21" i="146"/>
  <c r="AI21" i="146"/>
  <c r="AZ20" i="146"/>
  <c r="AY20" i="146"/>
  <c r="AX20" i="146"/>
  <c r="AW20" i="146"/>
  <c r="AV20" i="146"/>
  <c r="AU20" i="146"/>
  <c r="AT20" i="146"/>
  <c r="AS20" i="146"/>
  <c r="AR20" i="146"/>
  <c r="AQ20" i="146"/>
  <c r="AP20" i="146"/>
  <c r="AO20" i="146"/>
  <c r="AN20" i="146"/>
  <c r="AM20" i="146"/>
  <c r="AL20" i="146"/>
  <c r="AK20" i="146"/>
  <c r="AJ20" i="146"/>
  <c r="AI20" i="146"/>
  <c r="AZ19" i="146"/>
  <c r="AY19" i="146"/>
  <c r="AX19" i="146"/>
  <c r="AW19" i="146"/>
  <c r="AV19" i="146"/>
  <c r="AU19" i="146"/>
  <c r="AT19" i="146"/>
  <c r="AS19" i="146"/>
  <c r="AR19" i="146"/>
  <c r="AQ19" i="146"/>
  <c r="AP19" i="146"/>
  <c r="AO19" i="146"/>
  <c r="AN19" i="146"/>
  <c r="AM19" i="146"/>
  <c r="AL19" i="146"/>
  <c r="AK19" i="146"/>
  <c r="AJ19" i="146"/>
  <c r="AI19" i="146"/>
  <c r="AZ18" i="146"/>
  <c r="AY18" i="146"/>
  <c r="AX18" i="146"/>
  <c r="AW18" i="146"/>
  <c r="AV18" i="146"/>
  <c r="AU18" i="146"/>
  <c r="AT18" i="146"/>
  <c r="AS18" i="146"/>
  <c r="AR18" i="146"/>
  <c r="AQ18" i="146"/>
  <c r="AP18" i="146"/>
  <c r="AO18" i="146"/>
  <c r="AN18" i="146"/>
  <c r="AM18" i="146"/>
  <c r="AL18" i="146"/>
  <c r="AK18" i="146"/>
  <c r="AJ18" i="146"/>
  <c r="AI18" i="146"/>
  <c r="AZ17" i="146"/>
  <c r="AY17" i="146"/>
  <c r="AX17" i="146"/>
  <c r="AW17" i="146"/>
  <c r="AV17" i="146"/>
  <c r="AU17" i="146"/>
  <c r="AT17" i="146"/>
  <c r="AS17" i="146"/>
  <c r="AR17" i="146"/>
  <c r="AQ17" i="146"/>
  <c r="AP17" i="146"/>
  <c r="AO17" i="146"/>
  <c r="AN17" i="146"/>
  <c r="AM17" i="146"/>
  <c r="AL17" i="146"/>
  <c r="AK17" i="146"/>
  <c r="AJ17" i="146"/>
  <c r="AI17" i="146"/>
  <c r="AZ16" i="146"/>
  <c r="AY16" i="146"/>
  <c r="AX16" i="146"/>
  <c r="AW16" i="146"/>
  <c r="AV16" i="146"/>
  <c r="AU16" i="146"/>
  <c r="AT16" i="146"/>
  <c r="AS16" i="146"/>
  <c r="AR16" i="146"/>
  <c r="AQ16" i="146"/>
  <c r="AP16" i="146"/>
  <c r="AO16" i="146"/>
  <c r="AN16" i="146"/>
  <c r="AM16" i="146"/>
  <c r="AL16" i="146"/>
  <c r="AK16" i="146"/>
  <c r="AJ16" i="146"/>
  <c r="AI16" i="146"/>
  <c r="AZ15" i="146"/>
  <c r="AY15" i="146"/>
  <c r="AX15" i="146"/>
  <c r="AW15" i="146"/>
  <c r="AV15" i="146"/>
  <c r="AU15" i="146"/>
  <c r="AT15" i="146"/>
  <c r="AS15" i="146"/>
  <c r="AR15" i="146"/>
  <c r="AQ15" i="146"/>
  <c r="AP15" i="146"/>
  <c r="AO15" i="146"/>
  <c r="AN15" i="146"/>
  <c r="AM15" i="146"/>
  <c r="AL15" i="146"/>
  <c r="AK15" i="146"/>
  <c r="AJ15" i="146"/>
  <c r="AI15" i="146"/>
  <c r="AZ14" i="146"/>
  <c r="AY14" i="146"/>
  <c r="AX14" i="146"/>
  <c r="AW14" i="146"/>
  <c r="AV14" i="146"/>
  <c r="AU14" i="146"/>
  <c r="AT14" i="146"/>
  <c r="AS14" i="146"/>
  <c r="AR14" i="146"/>
  <c r="AQ14" i="146"/>
  <c r="AP14" i="146"/>
  <c r="AO14" i="146"/>
  <c r="AN14" i="146"/>
  <c r="AM14" i="146"/>
  <c r="AL14" i="146"/>
  <c r="AK14" i="146"/>
  <c r="AJ14" i="146"/>
  <c r="AI14" i="146"/>
  <c r="CF13" i="146"/>
  <c r="CE13" i="146"/>
  <c r="CD13" i="146"/>
  <c r="CC13" i="146"/>
  <c r="CB13" i="146"/>
  <c r="CA13" i="146"/>
  <c r="BZ13" i="146"/>
  <c r="BV13" i="146"/>
  <c r="BW13" i="146" s="1"/>
  <c r="BT13" i="146"/>
  <c r="BS13" i="146"/>
  <c r="BR13" i="146"/>
  <c r="BP13" i="146"/>
  <c r="BO13" i="146"/>
  <c r="BN13" i="146"/>
  <c r="BM13" i="146"/>
  <c r="BL13" i="146"/>
  <c r="BK13" i="146"/>
  <c r="BJ13" i="146"/>
  <c r="BF13" i="146"/>
  <c r="BG13" i="146" s="1"/>
  <c r="AZ13" i="146"/>
  <c r="AY13" i="146"/>
  <c r="AX13" i="146"/>
  <c r="AW13" i="146"/>
  <c r="AV13" i="146"/>
  <c r="AU13" i="146"/>
  <c r="AT13" i="146"/>
  <c r="AS13" i="146"/>
  <c r="AR13" i="146"/>
  <c r="AQ13" i="146"/>
  <c r="AP13" i="146"/>
  <c r="AO13" i="146"/>
  <c r="AN13" i="146"/>
  <c r="AM13" i="146"/>
  <c r="AL13" i="146"/>
  <c r="AK13" i="146"/>
  <c r="AJ13" i="146"/>
  <c r="AI13" i="146"/>
  <c r="BA9" i="146"/>
  <c r="BA11" i="146" s="1"/>
  <c r="BB6" i="146"/>
  <c r="BB2" i="146"/>
  <c r="AZ52" i="144"/>
  <c r="CG43" i="146" l="1"/>
  <c r="BH73" i="146"/>
  <c r="BH91" i="146"/>
  <c r="BH31" i="146"/>
  <c r="BX57" i="146"/>
  <c r="BX62" i="146"/>
  <c r="Q9" i="146"/>
  <c r="W5" i="146"/>
  <c r="BH87" i="146"/>
  <c r="U9" i="146"/>
  <c r="T9" i="146"/>
  <c r="AG5" i="146"/>
  <c r="U5" i="146"/>
  <c r="AE9" i="146"/>
  <c r="AF5" i="146"/>
  <c r="T5" i="146"/>
  <c r="AG9" i="146"/>
  <c r="AH5" i="146"/>
  <c r="AD5" i="146"/>
  <c r="S9" i="146"/>
  <c r="AD9" i="146"/>
  <c r="AH9" i="146"/>
  <c r="V9" i="146"/>
  <c r="Z9" i="146"/>
  <c r="AC9" i="146"/>
  <c r="AF9" i="146"/>
  <c r="M9" i="146"/>
  <c r="K5" i="146"/>
  <c r="N9" i="146"/>
  <c r="M5" i="146"/>
  <c r="N5" i="146"/>
  <c r="R9" i="146"/>
  <c r="BU82" i="146"/>
  <c r="BX60" i="146"/>
  <c r="BY60" i="146" s="1"/>
  <c r="BX51" i="146"/>
  <c r="BX49" i="146"/>
  <c r="BY49" i="146" s="1"/>
  <c r="BX46" i="146"/>
  <c r="BH29" i="146"/>
  <c r="CG65" i="146"/>
  <c r="BH62" i="146"/>
  <c r="BI62" i="146" s="1"/>
  <c r="E9" i="146"/>
  <c r="BH72" i="146"/>
  <c r="BI72" i="146" s="1"/>
  <c r="BH47" i="146"/>
  <c r="F9" i="146"/>
  <c r="BH64" i="146"/>
  <c r="BX59" i="146"/>
  <c r="BX58" i="146"/>
  <c r="BY58" i="146" s="1"/>
  <c r="F5" i="146"/>
  <c r="R5" i="146"/>
  <c r="I9" i="146"/>
  <c r="BU35" i="146"/>
  <c r="G5" i="146"/>
  <c r="J9" i="146"/>
  <c r="L9" i="146"/>
  <c r="BH71" i="146"/>
  <c r="BI71" i="146" s="1"/>
  <c r="BU23" i="146"/>
  <c r="J5" i="146"/>
  <c r="BQ35" i="146"/>
  <c r="CG29" i="146"/>
  <c r="BQ14" i="146"/>
  <c r="BU15" i="146"/>
  <c r="BH23" i="146"/>
  <c r="BI23" i="146" s="1"/>
  <c r="G33" i="146"/>
  <c r="H33" i="146" s="1"/>
  <c r="I33" i="146" s="1"/>
  <c r="J33" i="146" s="1"/>
  <c r="K33" i="146" s="1"/>
  <c r="L33" i="146" s="1"/>
  <c r="M33" i="146" s="1"/>
  <c r="N33" i="146" s="1"/>
  <c r="O33" i="146" s="1"/>
  <c r="BF33" i="146"/>
  <c r="BG33" i="146" s="1"/>
  <c r="BZ33" i="146"/>
  <c r="BJ33" i="146"/>
  <c r="CA33" i="146"/>
  <c r="BK33" i="146"/>
  <c r="CB33" i="146"/>
  <c r="CD33" i="146"/>
  <c r="BN33" i="146"/>
  <c r="CE33" i="146"/>
  <c r="BO33" i="146"/>
  <c r="CF33" i="146"/>
  <c r="BR33" i="146"/>
  <c r="BS55" i="146"/>
  <c r="AU55" i="146"/>
  <c r="G55" i="146"/>
  <c r="H55" i="146" s="1"/>
  <c r="I55" i="146" s="1"/>
  <c r="J55" i="146" s="1"/>
  <c r="K55" i="146" s="1"/>
  <c r="L55" i="146" s="1"/>
  <c r="M55" i="146" s="1"/>
  <c r="N55" i="146" s="1"/>
  <c r="O55" i="146" s="1"/>
  <c r="AT55" i="146"/>
  <c r="BF55" i="146"/>
  <c r="BG55" i="146" s="1"/>
  <c r="BZ55" i="146"/>
  <c r="AR55" i="146"/>
  <c r="AS55" i="146"/>
  <c r="BJ55" i="146"/>
  <c r="CA55" i="146"/>
  <c r="AQ55" i="146"/>
  <c r="CB55" i="146"/>
  <c r="AP55" i="146"/>
  <c r="CC55" i="146"/>
  <c r="AO55" i="146"/>
  <c r="AW55" i="146"/>
  <c r="AJ55" i="146"/>
  <c r="BM55" i="146"/>
  <c r="CD55" i="146"/>
  <c r="AZ55" i="146"/>
  <c r="AN55" i="146"/>
  <c r="BN55" i="146"/>
  <c r="CE55" i="146"/>
  <c r="AM55" i="146"/>
  <c r="BO55" i="146"/>
  <c r="CF55" i="146"/>
  <c r="AX55" i="146"/>
  <c r="AL55" i="146"/>
  <c r="AK55" i="146"/>
  <c r="AV55" i="146"/>
  <c r="BR55" i="146"/>
  <c r="G76" i="146"/>
  <c r="H76" i="146" s="1"/>
  <c r="I76" i="146" s="1"/>
  <c r="J76" i="146" s="1"/>
  <c r="K76" i="146" s="1"/>
  <c r="L76" i="146" s="1"/>
  <c r="M76" i="146" s="1"/>
  <c r="N76" i="146" s="1"/>
  <c r="O76" i="146" s="1"/>
  <c r="BQ13" i="146"/>
  <c r="BH93" i="146"/>
  <c r="BI93" i="146" s="1"/>
  <c r="BH81" i="146"/>
  <c r="BI81" i="146" s="1"/>
  <c r="BQ74" i="146"/>
  <c r="BH66" i="146"/>
  <c r="BI66" i="146" s="1"/>
  <c r="BH49" i="146"/>
  <c r="BI49" i="146" s="1"/>
  <c r="BQ20" i="146"/>
  <c r="L5" i="146"/>
  <c r="K9" i="146"/>
  <c r="BQ28" i="146"/>
  <c r="BU43" i="146"/>
  <c r="BA13" i="146"/>
  <c r="BQ48" i="146"/>
  <c r="BU19" i="146"/>
  <c r="O5" i="146"/>
  <c r="BH89" i="146"/>
  <c r="BH74" i="146"/>
  <c r="BI74" i="146" s="1"/>
  <c r="BX52" i="146"/>
  <c r="BU27" i="146"/>
  <c r="BH15" i="146"/>
  <c r="BI15" i="146" s="1"/>
  <c r="D5" i="146"/>
  <c r="P5" i="146"/>
  <c r="O9" i="146"/>
  <c r="BA22" i="146"/>
  <c r="BA47" i="146"/>
  <c r="BU71" i="146"/>
  <c r="BQ46" i="146"/>
  <c r="BU37" i="146"/>
  <c r="BQ21" i="146"/>
  <c r="E5" i="146"/>
  <c r="Q5" i="146"/>
  <c r="D9" i="146"/>
  <c r="P9" i="146"/>
  <c r="BQ78" i="146"/>
  <c r="CG53" i="146"/>
  <c r="BH85" i="146"/>
  <c r="BH70" i="146"/>
  <c r="BI70" i="146" s="1"/>
  <c r="BH65" i="146"/>
  <c r="CG39" i="146"/>
  <c r="H5" i="146"/>
  <c r="G9" i="146"/>
  <c r="BA59" i="146"/>
  <c r="BQ86" i="146"/>
  <c r="BQ68" i="146"/>
  <c r="BH58" i="146"/>
  <c r="BI58" i="146" s="1"/>
  <c r="CG49" i="146"/>
  <c r="BH41" i="146"/>
  <c r="BI41" i="146" s="1"/>
  <c r="CG25" i="146"/>
  <c r="I5" i="146"/>
  <c r="H9" i="146"/>
  <c r="BH19" i="146"/>
  <c r="BI19" i="146" s="1"/>
  <c r="CG21" i="146"/>
  <c r="CG82" i="146"/>
  <c r="BQ69" i="146"/>
  <c r="BX68" i="146"/>
  <c r="BY68" i="146" s="1"/>
  <c r="CG45" i="146"/>
  <c r="BQ32" i="146"/>
  <c r="BU17" i="146"/>
  <c r="BA17" i="146"/>
  <c r="BA21" i="146"/>
  <c r="BU86" i="146"/>
  <c r="CG85" i="146"/>
  <c r="CG35" i="146"/>
  <c r="CG27" i="146"/>
  <c r="CG19" i="146"/>
  <c r="BQ16" i="146"/>
  <c r="BA36" i="146"/>
  <c r="BA48" i="146"/>
  <c r="CG90" i="146"/>
  <c r="BC50" i="146"/>
  <c r="BU41" i="146"/>
  <c r="CG37" i="146"/>
  <c r="BC69" i="146"/>
  <c r="BA96" i="146"/>
  <c r="BH95" i="146"/>
  <c r="BI95" i="146" s="1"/>
  <c r="BU94" i="146"/>
  <c r="CG93" i="146"/>
  <c r="BU63" i="146"/>
  <c r="BH45" i="146"/>
  <c r="BI45" i="146" s="1"/>
  <c r="BU36" i="146"/>
  <c r="BU31" i="146"/>
  <c r="BQ70" i="146"/>
  <c r="BX61" i="146"/>
  <c r="BH56" i="146"/>
  <c r="BI56" i="146" s="1"/>
  <c r="BX50" i="146"/>
  <c r="BY50" i="146" s="1"/>
  <c r="BU39" i="146"/>
  <c r="BH37" i="146"/>
  <c r="BI37" i="146" s="1"/>
  <c r="BU25" i="146"/>
  <c r="BA86" i="146"/>
  <c r="BA94" i="146"/>
  <c r="BX56" i="146"/>
  <c r="BY56" i="146" s="1"/>
  <c r="CG41" i="146"/>
  <c r="BC30" i="146"/>
  <c r="BH27" i="146"/>
  <c r="BI27" i="146" s="1"/>
  <c r="BU21" i="146"/>
  <c r="BH43" i="146"/>
  <c r="BI43" i="146" s="1"/>
  <c r="BU29" i="146"/>
  <c r="CG23" i="146"/>
  <c r="CG17" i="146"/>
  <c r="BU51" i="146"/>
  <c r="BA14" i="146"/>
  <c r="BQ94" i="146"/>
  <c r="BH83" i="146"/>
  <c r="BI83" i="146" s="1"/>
  <c r="BH78" i="146"/>
  <c r="BI78" i="146" s="1"/>
  <c r="BY54" i="146"/>
  <c r="BU45" i="146"/>
  <c r="BQ31" i="146"/>
  <c r="BA35" i="146"/>
  <c r="BY62" i="146"/>
  <c r="BU53" i="146"/>
  <c r="CG31" i="146"/>
  <c r="BA62" i="146"/>
  <c r="BA64" i="146"/>
  <c r="BC66" i="146"/>
  <c r="BA72" i="146"/>
  <c r="BA75" i="146"/>
  <c r="BQ66" i="146"/>
  <c r="CG63" i="146"/>
  <c r="BQ42" i="146"/>
  <c r="CG15" i="146"/>
  <c r="BH21" i="146"/>
  <c r="BI21" i="146" s="1"/>
  <c r="BH53" i="146"/>
  <c r="BI53" i="146" s="1"/>
  <c r="BH25" i="146"/>
  <c r="BI25" i="146" s="1"/>
  <c r="BC47" i="146"/>
  <c r="BU32" i="146"/>
  <c r="BQ27" i="146"/>
  <c r="BA43" i="146"/>
  <c r="BQ96" i="146"/>
  <c r="BC90" i="146"/>
  <c r="BU89" i="146"/>
  <c r="BQ88" i="146"/>
  <c r="BU84" i="146"/>
  <c r="BC82" i="146"/>
  <c r="BU81" i="146"/>
  <c r="BQ80" i="146"/>
  <c r="CG73" i="146"/>
  <c r="BU72" i="146"/>
  <c r="BC62" i="146"/>
  <c r="BC58" i="146"/>
  <c r="CG51" i="146"/>
  <c r="BC44" i="146"/>
  <c r="BQ38" i="146"/>
  <c r="BC37" i="146"/>
  <c r="BQ24" i="146"/>
  <c r="BC93" i="146"/>
  <c r="BC85" i="146"/>
  <c r="BU52" i="146"/>
  <c r="BC23" i="146"/>
  <c r="BA29" i="146"/>
  <c r="BA46" i="146"/>
  <c r="BA60" i="146"/>
  <c r="CG96" i="146"/>
  <c r="BU92" i="146"/>
  <c r="CG91" i="146"/>
  <c r="CG88" i="146"/>
  <c r="CG83" i="146"/>
  <c r="CG80" i="146"/>
  <c r="CG77" i="146"/>
  <c r="BC70" i="146"/>
  <c r="CG67" i="146"/>
  <c r="BQ67" i="146"/>
  <c r="BU65" i="146"/>
  <c r="BU61" i="146"/>
  <c r="BU57" i="146"/>
  <c r="BU49" i="146"/>
  <c r="BC41" i="146"/>
  <c r="BC27" i="146"/>
  <c r="CG16" i="146"/>
  <c r="BC73" i="146"/>
  <c r="CG70" i="146"/>
  <c r="BC15" i="146"/>
  <c r="BA81" i="146"/>
  <c r="BA83" i="146"/>
  <c r="BA93" i="146"/>
  <c r="BC96" i="146"/>
  <c r="BU95" i="146"/>
  <c r="BC88" i="146"/>
  <c r="BU87" i="146"/>
  <c r="BC80" i="146"/>
  <c r="BU79" i="146"/>
  <c r="BC77" i="146"/>
  <c r="CG74" i="146"/>
  <c r="CK74" i="146" s="1"/>
  <c r="BQ64" i="146"/>
  <c r="BC63" i="146"/>
  <c r="BC59" i="146"/>
  <c r="BU40" i="146"/>
  <c r="BC38" i="146"/>
  <c r="BC24" i="146"/>
  <c r="BU18" i="146"/>
  <c r="BA16" i="146"/>
  <c r="BA27" i="146"/>
  <c r="BA79" i="146"/>
  <c r="BA87" i="146"/>
  <c r="BA95" i="146"/>
  <c r="BC91" i="146"/>
  <c r="BC83" i="146"/>
  <c r="BH77" i="146"/>
  <c r="BU69" i="146"/>
  <c r="BC67" i="146"/>
  <c r="BC48" i="146"/>
  <c r="CG46" i="146"/>
  <c r="CK46" i="146" s="1"/>
  <c r="BC45" i="146"/>
  <c r="BC31" i="146"/>
  <c r="BC28" i="146"/>
  <c r="BC20" i="146"/>
  <c r="BQ17" i="146"/>
  <c r="BC16" i="146"/>
  <c r="BC34" i="146"/>
  <c r="BA82" i="146"/>
  <c r="BA84" i="146"/>
  <c r="CG94" i="146"/>
  <c r="BU90" i="146"/>
  <c r="CG89" i="146"/>
  <c r="CG86" i="146"/>
  <c r="CG81" i="146"/>
  <c r="CG78" i="146"/>
  <c r="CG71" i="146"/>
  <c r="BU70" i="146"/>
  <c r="BC64" i="146"/>
  <c r="BC51" i="146"/>
  <c r="BU47" i="146"/>
  <c r="BU44" i="146"/>
  <c r="BC42" i="146"/>
  <c r="BQ39" i="146"/>
  <c r="BQ36" i="146"/>
  <c r="BA34" i="146"/>
  <c r="CG59" i="146"/>
  <c r="BA24" i="146"/>
  <c r="BA32" i="146"/>
  <c r="BA44" i="146"/>
  <c r="BC94" i="146"/>
  <c r="BU93" i="146"/>
  <c r="BQ92" i="146"/>
  <c r="BC86" i="146"/>
  <c r="BU85" i="146"/>
  <c r="BQ84" i="146"/>
  <c r="BU80" i="146"/>
  <c r="BC78" i="146"/>
  <c r="BU73" i="146"/>
  <c r="BQ72" i="146"/>
  <c r="BC71" i="146"/>
  <c r="BC60" i="146"/>
  <c r="BC56" i="146"/>
  <c r="BU54" i="146"/>
  <c r="BH51" i="146"/>
  <c r="BI51" i="146" s="1"/>
  <c r="BU50" i="146"/>
  <c r="BX48" i="146"/>
  <c r="BY48" i="146" s="1"/>
  <c r="BC35" i="146"/>
  <c r="BC32" i="146"/>
  <c r="BQ26" i="146"/>
  <c r="BC25" i="146"/>
  <c r="BA26" i="146"/>
  <c r="BA30" i="146"/>
  <c r="BA65" i="146"/>
  <c r="BC89" i="146"/>
  <c r="BC81" i="146"/>
  <c r="CG75" i="146"/>
  <c r="BU74" i="146"/>
  <c r="BX69" i="146"/>
  <c r="BY69" i="146" s="1"/>
  <c r="BX64" i="146"/>
  <c r="CG61" i="146"/>
  <c r="CG57" i="146"/>
  <c r="BC46" i="146"/>
  <c r="BQ43" i="146"/>
  <c r="CK43" i="146" s="1"/>
  <c r="BQ40" i="146"/>
  <c r="BH35" i="146"/>
  <c r="BI35" i="146" s="1"/>
  <c r="BQ22" i="146"/>
  <c r="BC21" i="146"/>
  <c r="BQ18" i="146"/>
  <c r="BC17" i="146"/>
  <c r="BC54" i="146"/>
  <c r="BA25" i="146"/>
  <c r="BA69" i="146"/>
  <c r="BA73" i="146"/>
  <c r="BU96" i="146"/>
  <c r="CG95" i="146"/>
  <c r="CG92" i="146"/>
  <c r="BU88" i="146"/>
  <c r="CG87" i="146"/>
  <c r="CG84" i="146"/>
  <c r="BU77" i="146"/>
  <c r="BC75" i="146"/>
  <c r="CG72" i="146"/>
  <c r="CG69" i="146"/>
  <c r="BX66" i="146"/>
  <c r="BY66" i="146" s="1"/>
  <c r="BU59" i="146"/>
  <c r="BC52" i="146"/>
  <c r="BX47" i="146"/>
  <c r="BY47" i="146" s="1"/>
  <c r="BQ47" i="146"/>
  <c r="BC39" i="146"/>
  <c r="BC36" i="146"/>
  <c r="BQ30" i="146"/>
  <c r="BC29" i="146"/>
  <c r="CG18" i="146"/>
  <c r="BC19" i="146"/>
  <c r="BC92" i="146"/>
  <c r="BU91" i="146"/>
  <c r="BQ90" i="146"/>
  <c r="CK90" i="146" s="1"/>
  <c r="BC84" i="146"/>
  <c r="BU83" i="146"/>
  <c r="BQ82" i="146"/>
  <c r="CG79" i="146"/>
  <c r="BU78" i="146"/>
  <c r="BH75" i="146"/>
  <c r="BI75" i="146" s="1"/>
  <c r="BC72" i="146"/>
  <c r="BU67" i="146"/>
  <c r="BC65" i="146"/>
  <c r="BC61" i="146"/>
  <c r="BC57" i="146"/>
  <c r="BC49" i="146"/>
  <c r="BU48" i="146"/>
  <c r="BQ44" i="146"/>
  <c r="BH39" i="146"/>
  <c r="BI39" i="146" s="1"/>
  <c r="BI29" i="146"/>
  <c r="BC26" i="146"/>
  <c r="BU20" i="146"/>
  <c r="BH17" i="146"/>
  <c r="BI17" i="146" s="1"/>
  <c r="BC14" i="146"/>
  <c r="BU75" i="146"/>
  <c r="BC95" i="146"/>
  <c r="BC87" i="146"/>
  <c r="BC79" i="146"/>
  <c r="BY52" i="146"/>
  <c r="CG47" i="146"/>
  <c r="BC43" i="146"/>
  <c r="BC40" i="146"/>
  <c r="BQ34" i="146"/>
  <c r="BQ23" i="146"/>
  <c r="BC22" i="146"/>
  <c r="BQ19" i="146"/>
  <c r="BC18" i="146"/>
  <c r="BX92" i="146"/>
  <c r="BY92" i="146" s="1"/>
  <c r="BX84" i="146"/>
  <c r="BY84" i="146" s="1"/>
  <c r="BX72" i="146"/>
  <c r="BY72" i="146" s="1"/>
  <c r="CK72" i="146"/>
  <c r="BX65" i="146"/>
  <c r="BY65" i="146" s="1"/>
  <c r="BX95" i="146"/>
  <c r="BY95" i="146" s="1"/>
  <c r="BX87" i="146"/>
  <c r="BY87" i="146" s="1"/>
  <c r="BX79" i="146"/>
  <c r="BY79" i="146" s="1"/>
  <c r="BX93" i="146"/>
  <c r="BY93" i="146" s="1"/>
  <c r="BX85" i="146"/>
  <c r="BY85" i="146" s="1"/>
  <c r="BX73" i="146"/>
  <c r="BY73" i="146" s="1"/>
  <c r="BH90" i="146"/>
  <c r="BI90" i="146" s="1"/>
  <c r="BI82" i="146"/>
  <c r="BH96" i="146"/>
  <c r="BI96" i="146" s="1"/>
  <c r="BH88" i="146"/>
  <c r="BI88" i="146" s="1"/>
  <c r="BH80" i="146"/>
  <c r="BI80" i="146" s="1"/>
  <c r="CK80" i="146"/>
  <c r="BX70" i="146"/>
  <c r="BY70" i="146" s="1"/>
  <c r="BH63" i="146"/>
  <c r="BI63" i="146" s="1"/>
  <c r="BH59" i="146"/>
  <c r="BI59" i="146" s="1"/>
  <c r="BX82" i="146"/>
  <c r="BY82" i="146" s="1"/>
  <c r="BX96" i="146"/>
  <c r="BY96" i="146" s="1"/>
  <c r="BX88" i="146"/>
  <c r="BY88" i="146" s="1"/>
  <c r="BX80" i="146"/>
  <c r="BY80" i="146" s="1"/>
  <c r="BX77" i="146"/>
  <c r="BY77" i="146" s="1"/>
  <c r="BH67" i="146"/>
  <c r="BI67" i="146" s="1"/>
  <c r="BX91" i="146"/>
  <c r="BY91" i="146" s="1"/>
  <c r="BX83" i="146"/>
  <c r="BY83" i="146" s="1"/>
  <c r="BX74" i="146"/>
  <c r="BY74" i="146" s="1"/>
  <c r="BX67" i="146"/>
  <c r="BY67" i="146" s="1"/>
  <c r="BH94" i="146"/>
  <c r="BI94" i="146" s="1"/>
  <c r="BH86" i="146"/>
  <c r="BI86" i="146" s="1"/>
  <c r="BX94" i="146"/>
  <c r="BY94" i="146" s="1"/>
  <c r="BX86" i="146"/>
  <c r="BY86" i="146" s="1"/>
  <c r="BX78" i="146"/>
  <c r="BY78" i="146" s="1"/>
  <c r="BX71" i="146"/>
  <c r="BY71" i="146" s="1"/>
  <c r="BX89" i="146"/>
  <c r="BY89" i="146" s="1"/>
  <c r="BX81" i="146"/>
  <c r="BY81" i="146" s="1"/>
  <c r="BH69" i="146"/>
  <c r="BI69" i="146" s="1"/>
  <c r="BX90" i="146"/>
  <c r="BY90" i="146" s="1"/>
  <c r="BH92" i="146"/>
  <c r="BI92" i="146" s="1"/>
  <c r="BH84" i="146"/>
  <c r="BI84" i="146" s="1"/>
  <c r="BX75" i="146"/>
  <c r="BY75" i="146" s="1"/>
  <c r="BH68" i="146"/>
  <c r="BI68" i="146" s="1"/>
  <c r="BH61" i="146"/>
  <c r="BI61" i="146" s="1"/>
  <c r="BH57" i="146"/>
  <c r="BI57" i="146" s="1"/>
  <c r="BH52" i="146"/>
  <c r="BI52" i="146" s="1"/>
  <c r="BX44" i="146"/>
  <c r="BY44" i="146" s="1"/>
  <c r="BY61" i="146"/>
  <c r="BX24" i="146"/>
  <c r="BY24" i="146" s="1"/>
  <c r="BQ95" i="146"/>
  <c r="CK95" i="146" s="1"/>
  <c r="BQ93" i="146"/>
  <c r="BQ91" i="146"/>
  <c r="BQ89" i="146"/>
  <c r="BQ87" i="146"/>
  <c r="BQ85" i="146"/>
  <c r="CK85" i="146" s="1"/>
  <c r="BQ83" i="146"/>
  <c r="BQ81" i="146"/>
  <c r="CK81" i="146" s="1"/>
  <c r="BQ79" i="146"/>
  <c r="BQ77" i="146"/>
  <c r="CK77" i="146" s="1"/>
  <c r="BQ75" i="146"/>
  <c r="BQ73" i="146"/>
  <c r="BQ71" i="146"/>
  <c r="CK71" i="146" s="1"/>
  <c r="CG66" i="146"/>
  <c r="BI60" i="146"/>
  <c r="CG42" i="146"/>
  <c r="CK42" i="146" s="1"/>
  <c r="CG38" i="146"/>
  <c r="CG34" i="146"/>
  <c r="CG30" i="146"/>
  <c r="CG26" i="146"/>
  <c r="BH20" i="146"/>
  <c r="BI20" i="146" s="1"/>
  <c r="BX15" i="146"/>
  <c r="BY15" i="146" s="1"/>
  <c r="BY59" i="146"/>
  <c r="CK70" i="146"/>
  <c r="BU64" i="146"/>
  <c r="BX45" i="146"/>
  <c r="BY45" i="146" s="1"/>
  <c r="BX41" i="146"/>
  <c r="BY41" i="146" s="1"/>
  <c r="BX37" i="146"/>
  <c r="BY37" i="146" s="1"/>
  <c r="BX29" i="146"/>
  <c r="BY29" i="146" s="1"/>
  <c r="BU28" i="146"/>
  <c r="BX25" i="146"/>
  <c r="BY25" i="146" s="1"/>
  <c r="BX20" i="146"/>
  <c r="BY20" i="146" s="1"/>
  <c r="BU14" i="146"/>
  <c r="BX40" i="146"/>
  <c r="BY40" i="146" s="1"/>
  <c r="BU68" i="146"/>
  <c r="BC68" i="146"/>
  <c r="CG48" i="146"/>
  <c r="CK48" i="146" s="1"/>
  <c r="BU24" i="146"/>
  <c r="CG22" i="146"/>
  <c r="BH16" i="146"/>
  <c r="BI16" i="146" s="1"/>
  <c r="BY57" i="146"/>
  <c r="BU62" i="146"/>
  <c r="BU60" i="146"/>
  <c r="BU58" i="146"/>
  <c r="BU56" i="146"/>
  <c r="BH46" i="146"/>
  <c r="BI46" i="146" s="1"/>
  <c r="BH42" i="146"/>
  <c r="BI42" i="146" s="1"/>
  <c r="BI38" i="146"/>
  <c r="BH34" i="146"/>
  <c r="BI34" i="146" s="1"/>
  <c r="BH30" i="146"/>
  <c r="BI30" i="146" s="1"/>
  <c r="BH26" i="146"/>
  <c r="BI26" i="146" s="1"/>
  <c r="BX21" i="146"/>
  <c r="BY21" i="146" s="1"/>
  <c r="BX16" i="146"/>
  <c r="BY16" i="146" s="1"/>
  <c r="CG68" i="146"/>
  <c r="BQ65" i="146"/>
  <c r="CK65" i="146" s="1"/>
  <c r="CG64" i="146"/>
  <c r="CG50" i="146"/>
  <c r="BQ49" i="146"/>
  <c r="CK49" i="146" s="1"/>
  <c r="BY46" i="146"/>
  <c r="BX42" i="146"/>
  <c r="BY42" i="146" s="1"/>
  <c r="BX38" i="146"/>
  <c r="BY38" i="146" s="1"/>
  <c r="BX34" i="146"/>
  <c r="BY34" i="146" s="1"/>
  <c r="BX30" i="146"/>
  <c r="BY30" i="146" s="1"/>
  <c r="BX26" i="146"/>
  <c r="BY26" i="146" s="1"/>
  <c r="BX32" i="146"/>
  <c r="BY32" i="146" s="1"/>
  <c r="BX28" i="146"/>
  <c r="BY28" i="146" s="1"/>
  <c r="BH24" i="146"/>
  <c r="BI24" i="146" s="1"/>
  <c r="CG52" i="146"/>
  <c r="BQ51" i="146"/>
  <c r="BQ50" i="146"/>
  <c r="BI47" i="146"/>
  <c r="BH22" i="146"/>
  <c r="BI22" i="146" s="1"/>
  <c r="BX17" i="146"/>
  <c r="BY17" i="146" s="1"/>
  <c r="BX19" i="146"/>
  <c r="BY19" i="146" s="1"/>
  <c r="BQ63" i="146"/>
  <c r="CG62" i="146"/>
  <c r="CG60" i="146"/>
  <c r="CG58" i="146"/>
  <c r="CG56" i="146"/>
  <c r="CG54" i="146"/>
  <c r="BQ53" i="146"/>
  <c r="BQ52" i="146"/>
  <c r="BH48" i="146"/>
  <c r="BI48" i="146" s="1"/>
  <c r="CG44" i="146"/>
  <c r="CG40" i="146"/>
  <c r="CG36" i="146"/>
  <c r="CG32" i="146"/>
  <c r="CK32" i="146" s="1"/>
  <c r="CG28" i="146"/>
  <c r="BX22" i="146"/>
  <c r="BY22" i="146" s="1"/>
  <c r="BU16" i="146"/>
  <c r="BQ62" i="146"/>
  <c r="BQ61" i="146"/>
  <c r="BQ60" i="146"/>
  <c r="BQ59" i="146"/>
  <c r="BQ58" i="146"/>
  <c r="BQ57" i="146"/>
  <c r="CK57" i="146" s="1"/>
  <c r="BQ56" i="146"/>
  <c r="BQ54" i="146"/>
  <c r="BU46" i="146"/>
  <c r="BX43" i="146"/>
  <c r="BY43" i="146" s="1"/>
  <c r="BU42" i="146"/>
  <c r="BX39" i="146"/>
  <c r="BY39" i="146" s="1"/>
  <c r="BU38" i="146"/>
  <c r="BX35" i="146"/>
  <c r="BY35" i="146" s="1"/>
  <c r="BU34" i="146"/>
  <c r="BX31" i="146"/>
  <c r="BY31" i="146" s="1"/>
  <c r="BI31" i="146"/>
  <c r="BU30" i="146"/>
  <c r="BX27" i="146"/>
  <c r="BY27" i="146" s="1"/>
  <c r="BU26" i="146"/>
  <c r="CG24" i="146"/>
  <c r="BH18" i="146"/>
  <c r="BI18" i="146" s="1"/>
  <c r="CG14" i="146"/>
  <c r="BX36" i="146"/>
  <c r="BY36" i="146" s="1"/>
  <c r="BX14" i="146"/>
  <c r="BY14" i="146" s="1"/>
  <c r="BI64" i="146"/>
  <c r="BI91" i="146"/>
  <c r="BI89" i="146"/>
  <c r="BI87" i="146"/>
  <c r="BI85" i="146"/>
  <c r="BI79" i="146"/>
  <c r="BI77" i="146"/>
  <c r="BI73" i="146"/>
  <c r="BI65" i="146"/>
  <c r="BY64" i="146"/>
  <c r="BX23" i="146"/>
  <c r="BY23" i="146" s="1"/>
  <c r="BX18" i="146"/>
  <c r="BY18" i="146" s="1"/>
  <c r="BQ15" i="146"/>
  <c r="BH54" i="146"/>
  <c r="BI54" i="146" s="1"/>
  <c r="BU66" i="146"/>
  <c r="BX63" i="146"/>
  <c r="BY63" i="146" s="1"/>
  <c r="BX53" i="146"/>
  <c r="BY53" i="146" s="1"/>
  <c r="BY51" i="146"/>
  <c r="BH50" i="146"/>
  <c r="BI50" i="146" s="1"/>
  <c r="BQ45" i="146"/>
  <c r="BH44" i="146"/>
  <c r="BI44" i="146" s="1"/>
  <c r="BQ41" i="146"/>
  <c r="BH40" i="146"/>
  <c r="BI40" i="146" s="1"/>
  <c r="BQ37" i="146"/>
  <c r="CK37" i="146" s="1"/>
  <c r="BH36" i="146"/>
  <c r="BI36" i="146" s="1"/>
  <c r="BH32" i="146"/>
  <c r="BI32" i="146" s="1"/>
  <c r="BQ29" i="146"/>
  <c r="CK29" i="146" s="1"/>
  <c r="BH28" i="146"/>
  <c r="BI28" i="146" s="1"/>
  <c r="BQ25" i="146"/>
  <c r="CK25" i="146" s="1"/>
  <c r="BU22" i="146"/>
  <c r="CG20" i="146"/>
  <c r="CK20" i="146" s="1"/>
  <c r="BH14" i="146"/>
  <c r="BI14" i="146"/>
  <c r="BA20" i="146"/>
  <c r="BA39" i="146"/>
  <c r="BA56" i="146"/>
  <c r="BA49" i="146"/>
  <c r="BA52" i="146"/>
  <c r="BA54" i="146"/>
  <c r="BH13" i="146"/>
  <c r="BI13" i="146" s="1"/>
  <c r="CG13" i="146"/>
  <c r="BA18" i="146"/>
  <c r="BB11" i="146"/>
  <c r="BU13" i="146"/>
  <c r="BA37" i="146"/>
  <c r="BA40" i="146"/>
  <c r="BA50" i="146"/>
  <c r="BX13" i="146"/>
  <c r="BA15" i="146"/>
  <c r="BC13" i="146"/>
  <c r="BA19" i="146"/>
  <c r="BA31" i="146"/>
  <c r="BA38" i="146"/>
  <c r="BA51" i="146"/>
  <c r="BA71" i="146"/>
  <c r="BA78" i="146"/>
  <c r="BA80" i="146"/>
  <c r="BA89" i="146"/>
  <c r="BA91" i="146"/>
  <c r="BA28" i="146"/>
  <c r="BA41" i="146"/>
  <c r="BA42" i="146"/>
  <c r="BA57" i="146"/>
  <c r="BA58" i="146"/>
  <c r="BA61" i="146"/>
  <c r="BA66" i="146"/>
  <c r="BA45" i="146"/>
  <c r="BA77" i="146"/>
  <c r="BA85" i="146"/>
  <c r="BA68" i="146"/>
  <c r="BA90" i="146"/>
  <c r="BA70" i="146"/>
  <c r="BA63" i="146"/>
  <c r="BA88" i="146"/>
  <c r="BA23" i="146"/>
  <c r="BA67" i="146"/>
  <c r="BA92" i="146"/>
  <c r="BE86" i="131"/>
  <c r="BO59" i="131"/>
  <c r="BE59" i="131"/>
  <c r="BO50" i="131"/>
  <c r="BP50" i="131" s="1"/>
  <c r="BO31" i="131"/>
  <c r="BP31" i="131" s="1"/>
  <c r="BO32" i="131"/>
  <c r="BP32" i="131" s="1"/>
  <c r="BU89" i="144"/>
  <c r="BV89" i="144"/>
  <c r="BW89" i="144"/>
  <c r="BX89" i="144"/>
  <c r="BU91" i="144"/>
  <c r="BV91" i="144"/>
  <c r="BW91" i="144"/>
  <c r="BX91" i="144"/>
  <c r="BU92" i="144"/>
  <c r="BV92" i="144"/>
  <c r="BW92" i="144"/>
  <c r="BX92" i="144"/>
  <c r="BU95" i="144"/>
  <c r="BV95" i="144"/>
  <c r="BW95" i="144"/>
  <c r="BX95" i="144"/>
  <c r="BU96" i="144"/>
  <c r="BV96" i="144"/>
  <c r="BW96" i="144"/>
  <c r="BX96" i="144"/>
  <c r="BU86" i="131"/>
  <c r="BV86" i="131"/>
  <c r="BW86" i="131"/>
  <c r="BX86" i="131"/>
  <c r="BU87" i="131"/>
  <c r="BV87" i="131"/>
  <c r="BW87" i="131"/>
  <c r="BX87" i="131"/>
  <c r="BU88" i="131"/>
  <c r="BV88" i="131"/>
  <c r="BW88" i="131"/>
  <c r="BX88" i="131"/>
  <c r="BU89" i="131"/>
  <c r="BV89" i="131"/>
  <c r="BW89" i="131"/>
  <c r="BX89" i="131"/>
  <c r="C74" i="11"/>
  <c r="C70" i="11"/>
  <c r="C69" i="11"/>
  <c r="C62" i="11"/>
  <c r="C58" i="11"/>
  <c r="C59" i="11"/>
  <c r="C60" i="11"/>
  <c r="C61" i="11"/>
  <c r="C57" i="11"/>
  <c r="C51" i="11"/>
  <c r="C52" i="11"/>
  <c r="C50" i="11"/>
  <c r="C49" i="11"/>
  <c r="C48" i="11"/>
  <c r="C46" i="11"/>
  <c r="C47" i="11"/>
  <c r="C45" i="11"/>
  <c r="C38" i="11"/>
  <c r="C39" i="11"/>
  <c r="C40" i="11"/>
  <c r="C41" i="11"/>
  <c r="C37" i="11"/>
  <c r="C34" i="11"/>
  <c r="C36" i="11"/>
  <c r="C33" i="11"/>
  <c r="C29" i="11"/>
  <c r="C28" i="11"/>
  <c r="C27" i="11"/>
  <c r="C26" i="11"/>
  <c r="C25" i="11"/>
  <c r="C24" i="11"/>
  <c r="C23" i="11"/>
  <c r="C22" i="11"/>
  <c r="C21" i="11"/>
  <c r="C20" i="11"/>
  <c r="C17" i="11"/>
  <c r="C18" i="11"/>
  <c r="C16" i="11"/>
  <c r="C13" i="11"/>
  <c r="C12" i="11"/>
  <c r="C11" i="11"/>
  <c r="C10" i="11"/>
  <c r="BY92" i="144" l="1"/>
  <c r="CK53" i="146"/>
  <c r="CK79" i="146"/>
  <c r="CK14" i="146"/>
  <c r="CK24" i="146"/>
  <c r="CK38" i="146"/>
  <c r="CK21" i="146"/>
  <c r="CK63" i="146"/>
  <c r="CK91" i="146"/>
  <c r="CK35" i="146"/>
  <c r="CK93" i="146"/>
  <c r="CK82" i="146"/>
  <c r="CK78" i="146"/>
  <c r="CK87" i="146"/>
  <c r="CK16" i="146"/>
  <c r="CK88" i="146"/>
  <c r="CK26" i="146"/>
  <c r="CK84" i="146"/>
  <c r="CK86" i="146"/>
  <c r="CK83" i="146"/>
  <c r="CK73" i="146"/>
  <c r="CK66" i="146"/>
  <c r="CK67" i="146"/>
  <c r="CK59" i="146"/>
  <c r="BH55" i="146"/>
  <c r="BH33" i="146"/>
  <c r="CK41" i="146"/>
  <c r="CK45" i="146"/>
  <c r="CK47" i="146"/>
  <c r="CK62" i="146"/>
  <c r="CK31" i="146"/>
  <c r="CG55" i="146"/>
  <c r="CK23" i="146"/>
  <c r="CK34" i="146"/>
  <c r="CK27" i="146"/>
  <c r="CK54" i="146"/>
  <c r="CC76" i="146"/>
  <c r="AN76" i="146"/>
  <c r="AR76" i="146"/>
  <c r="CK75" i="146"/>
  <c r="CB76" i="146"/>
  <c r="AZ76" i="146"/>
  <c r="BP76" i="146"/>
  <c r="CK96" i="146"/>
  <c r="BK76" i="146"/>
  <c r="BV76" i="146"/>
  <c r="BW76" i="146" s="1"/>
  <c r="AS76" i="146"/>
  <c r="CK52" i="146"/>
  <c r="AL76" i="146"/>
  <c r="BF76" i="146"/>
  <c r="BG76" i="146" s="1"/>
  <c r="AT76" i="146"/>
  <c r="CK17" i="146"/>
  <c r="AX76" i="146"/>
  <c r="BL76" i="146"/>
  <c r="CE76" i="146"/>
  <c r="CK28" i="146"/>
  <c r="CK68" i="146"/>
  <c r="CA76" i="146"/>
  <c r="AW76" i="146"/>
  <c r="BN76" i="146"/>
  <c r="BT33" i="146"/>
  <c r="AJ76" i="146"/>
  <c r="BJ76" i="146"/>
  <c r="AO76" i="146"/>
  <c r="AI76" i="146"/>
  <c r="AY55" i="146"/>
  <c r="BL55" i="146"/>
  <c r="BT55" i="146"/>
  <c r="BM33" i="146"/>
  <c r="BV33" i="146"/>
  <c r="BW33" i="146" s="1"/>
  <c r="BX33" i="146" s="1"/>
  <c r="BY33" i="146" s="1"/>
  <c r="AK76" i="146"/>
  <c r="BT76" i="146"/>
  <c r="AU76" i="146"/>
  <c r="BP33" i="146"/>
  <c r="BI33" i="146" s="1"/>
  <c r="BS33" i="146"/>
  <c r="BZ76" i="146"/>
  <c r="BR76" i="146"/>
  <c r="CK94" i="146"/>
  <c r="CF76" i="146"/>
  <c r="AM76" i="146"/>
  <c r="AP76" i="146"/>
  <c r="CD76" i="146"/>
  <c r="BV55" i="146"/>
  <c r="BW55" i="146" s="1"/>
  <c r="CC33" i="146"/>
  <c r="CG33" i="146" s="1"/>
  <c r="AQ76" i="146"/>
  <c r="BO76" i="146"/>
  <c r="CK44" i="146"/>
  <c r="CK18" i="146"/>
  <c r="CK39" i="146"/>
  <c r="AV76" i="146"/>
  <c r="AY76" i="146"/>
  <c r="BS76" i="146"/>
  <c r="BM76" i="146"/>
  <c r="BP55" i="146"/>
  <c r="BK55" i="146"/>
  <c r="AI55" i="146"/>
  <c r="BL33" i="146"/>
  <c r="CK69" i="146"/>
  <c r="CK61" i="146"/>
  <c r="CK36" i="146"/>
  <c r="CK64" i="146"/>
  <c r="CK30" i="146"/>
  <c r="CK92" i="146"/>
  <c r="CK22" i="146"/>
  <c r="CK15" i="146"/>
  <c r="CK56" i="146"/>
  <c r="CK51" i="146"/>
  <c r="CK19" i="146"/>
  <c r="CK40" i="146"/>
  <c r="CK89" i="146"/>
  <c r="CK60" i="146"/>
  <c r="CK50" i="146"/>
  <c r="CK58" i="146"/>
  <c r="CK13" i="146"/>
  <c r="BY13" i="146"/>
  <c r="BQ50" i="131"/>
  <c r="BQ32" i="131"/>
  <c r="BQ31" i="131"/>
  <c r="BJ33" i="147" l="1"/>
  <c r="BJ98" i="147" s="1"/>
  <c r="BM33" i="147"/>
  <c r="BM98" i="147" s="1"/>
  <c r="BK33" i="147"/>
  <c r="BK98" i="147" s="1"/>
  <c r="BH33" i="147"/>
  <c r="BH98" i="147" s="1"/>
  <c r="BI55" i="146"/>
  <c r="BH76" i="146"/>
  <c r="BX76" i="146"/>
  <c r="BY76" i="146" s="1"/>
  <c r="BU55" i="146"/>
  <c r="BQ55" i="146"/>
  <c r="CK55" i="146" s="1"/>
  <c r="BQ33" i="146"/>
  <c r="CK33" i="146" s="1"/>
  <c r="BU33" i="146"/>
  <c r="BA76" i="146"/>
  <c r="BC76" i="146"/>
  <c r="BU76" i="146"/>
  <c r="BI76" i="146"/>
  <c r="BX55" i="146"/>
  <c r="BY55" i="146" s="1"/>
  <c r="CG76" i="146"/>
  <c r="BA55" i="146"/>
  <c r="BC55" i="146"/>
  <c r="BQ76" i="146"/>
  <c r="E76" i="144"/>
  <c r="F76" i="144" s="1"/>
  <c r="G76" i="144" s="1"/>
  <c r="H76" i="144" s="1"/>
  <c r="I76" i="144" s="1"/>
  <c r="J76" i="144" s="1"/>
  <c r="K76" i="144" s="1"/>
  <c r="L76" i="144" s="1"/>
  <c r="M76" i="144" s="1"/>
  <c r="N76" i="144" s="1"/>
  <c r="O76" i="144" s="1"/>
  <c r="P76" i="144" s="1"/>
  <c r="Q76" i="144" s="1"/>
  <c r="R76" i="144" s="1"/>
  <c r="S76" i="144" s="1"/>
  <c r="T76" i="144" s="1"/>
  <c r="U76" i="144" s="1"/>
  <c r="V76" i="144" s="1"/>
  <c r="W76" i="144" s="1"/>
  <c r="X76" i="144" s="1"/>
  <c r="Y76" i="144" s="1"/>
  <c r="Z76" i="144" s="1"/>
  <c r="AA76" i="144" s="1"/>
  <c r="AB76" i="144" s="1"/>
  <c r="AC76" i="144" s="1"/>
  <c r="AD76" i="144" s="1"/>
  <c r="AE76" i="144" s="1"/>
  <c r="E55" i="144"/>
  <c r="F55" i="144" s="1"/>
  <c r="G55" i="144" s="1"/>
  <c r="H55" i="144" s="1"/>
  <c r="I55" i="144" s="1"/>
  <c r="J55" i="144" s="1"/>
  <c r="K55" i="144" s="1"/>
  <c r="L55" i="144" s="1"/>
  <c r="M55" i="144" s="1"/>
  <c r="N55" i="144" s="1"/>
  <c r="O55" i="144" s="1"/>
  <c r="P55" i="144" s="1"/>
  <c r="Q55" i="144" s="1"/>
  <c r="R55" i="144" s="1"/>
  <c r="S55" i="144" s="1"/>
  <c r="T55" i="144" s="1"/>
  <c r="U55" i="144" s="1"/>
  <c r="V55" i="144" s="1"/>
  <c r="W55" i="144" s="1"/>
  <c r="X55" i="144" s="1"/>
  <c r="Y55" i="144" s="1"/>
  <c r="Z55" i="144" s="1"/>
  <c r="AA55" i="144" s="1"/>
  <c r="AB55" i="144" s="1"/>
  <c r="AC55" i="144" s="1"/>
  <c r="AD55" i="144" s="1"/>
  <c r="AE55" i="144" s="1"/>
  <c r="E33" i="144"/>
  <c r="F33" i="144" s="1"/>
  <c r="G33" i="144" s="1"/>
  <c r="H33" i="144" s="1"/>
  <c r="I33" i="144" s="1"/>
  <c r="J33" i="144" s="1"/>
  <c r="K33" i="144" s="1"/>
  <c r="L33" i="144" s="1"/>
  <c r="M33" i="144" s="1"/>
  <c r="N33" i="144" s="1"/>
  <c r="O33" i="144" s="1"/>
  <c r="P33" i="144" s="1"/>
  <c r="Q33" i="144" s="1"/>
  <c r="R33" i="144" s="1"/>
  <c r="S33" i="144" s="1"/>
  <c r="T33" i="144" s="1"/>
  <c r="U33" i="144" s="1"/>
  <c r="V33" i="144" s="1"/>
  <c r="W33" i="144" s="1"/>
  <c r="X33" i="144" s="1"/>
  <c r="Y33" i="144" s="1"/>
  <c r="Z33" i="144" s="1"/>
  <c r="AA33" i="144" s="1"/>
  <c r="AB33" i="144" s="1"/>
  <c r="AC33" i="144" s="1"/>
  <c r="AD33" i="144" s="1"/>
  <c r="AE33" i="144" s="1"/>
  <c r="BL33" i="147" l="1"/>
  <c r="BL98" i="147" s="1"/>
  <c r="BI33" i="147"/>
  <c r="BI98" i="147" s="1"/>
  <c r="BN33" i="147"/>
  <c r="BN98" i="147" s="1"/>
  <c r="BG33" i="147"/>
  <c r="BG98" i="147" s="1"/>
  <c r="BF33" i="147"/>
  <c r="BF98" i="147" s="1"/>
  <c r="CK76" i="146"/>
  <c r="AY33" i="146"/>
  <c r="AQ33" i="146"/>
  <c r="AM33" i="146"/>
  <c r="AJ33" i="146"/>
  <c r="AT33" i="146"/>
  <c r="AL33" i="146"/>
  <c r="AI33" i="146"/>
  <c r="AS33" i="146"/>
  <c r="AW33" i="146"/>
  <c r="AZ33" i="146"/>
  <c r="AV33" i="146"/>
  <c r="AK33" i="146"/>
  <c r="AU33" i="146"/>
  <c r="AR33" i="146"/>
  <c r="AN33" i="146"/>
  <c r="AP33" i="146"/>
  <c r="AX33" i="146"/>
  <c r="C87" i="145"/>
  <c r="D87" i="145"/>
  <c r="E87" i="145"/>
  <c r="F87" i="145"/>
  <c r="G87" i="145"/>
  <c r="H87" i="145"/>
  <c r="I87" i="145"/>
  <c r="J87" i="145"/>
  <c r="K87" i="145"/>
  <c r="L87" i="145"/>
  <c r="M87" i="145"/>
  <c r="N87" i="145"/>
  <c r="O87" i="145"/>
  <c r="P87" i="145"/>
  <c r="Q87" i="145"/>
  <c r="R87" i="145"/>
  <c r="S87" i="145"/>
  <c r="T87" i="145"/>
  <c r="U87" i="145"/>
  <c r="V87" i="145"/>
  <c r="W87" i="145"/>
  <c r="X87" i="145"/>
  <c r="Y87" i="145"/>
  <c r="Z87" i="145"/>
  <c r="AA87" i="145"/>
  <c r="AB87" i="145"/>
  <c r="AC87" i="145"/>
  <c r="AD87" i="145"/>
  <c r="C88" i="145"/>
  <c r="D88" i="145"/>
  <c r="E88" i="145"/>
  <c r="F88" i="145"/>
  <c r="G88" i="145"/>
  <c r="H88" i="145"/>
  <c r="I88" i="145"/>
  <c r="J88" i="145"/>
  <c r="K88" i="145"/>
  <c r="L88" i="145"/>
  <c r="M88" i="145"/>
  <c r="N88" i="145"/>
  <c r="O88" i="145"/>
  <c r="P88" i="145"/>
  <c r="Q88" i="145"/>
  <c r="R88" i="145"/>
  <c r="S88" i="145"/>
  <c r="T88" i="145"/>
  <c r="U88" i="145"/>
  <c r="V88" i="145"/>
  <c r="W88" i="145"/>
  <c r="X88" i="145"/>
  <c r="Y88" i="145"/>
  <c r="Z88" i="145"/>
  <c r="AA88" i="145"/>
  <c r="AB88" i="145"/>
  <c r="AC88" i="145"/>
  <c r="AD88" i="145"/>
  <c r="C89" i="145"/>
  <c r="D89" i="145"/>
  <c r="E89" i="145"/>
  <c r="F89" i="145"/>
  <c r="G89" i="145"/>
  <c r="H89" i="145"/>
  <c r="I89" i="145"/>
  <c r="J89" i="145"/>
  <c r="K89" i="145"/>
  <c r="L89" i="145"/>
  <c r="M89" i="145"/>
  <c r="N89" i="145"/>
  <c r="O89" i="145"/>
  <c r="P89" i="145"/>
  <c r="Q89" i="145"/>
  <c r="R89" i="145"/>
  <c r="S89" i="145"/>
  <c r="T89" i="145"/>
  <c r="U89" i="145"/>
  <c r="V89" i="145"/>
  <c r="W89" i="145"/>
  <c r="X89" i="145"/>
  <c r="Y89" i="145"/>
  <c r="Z89" i="145"/>
  <c r="AA89" i="145"/>
  <c r="AB89" i="145"/>
  <c r="AC89" i="145"/>
  <c r="AD89" i="145"/>
  <c r="C90" i="145"/>
  <c r="D90" i="145"/>
  <c r="E90" i="145"/>
  <c r="F90" i="145"/>
  <c r="G90" i="145"/>
  <c r="H90" i="145"/>
  <c r="I90" i="145"/>
  <c r="J90" i="145"/>
  <c r="K90" i="145"/>
  <c r="L90" i="145"/>
  <c r="M90" i="145"/>
  <c r="N90" i="145"/>
  <c r="O90" i="145"/>
  <c r="P90" i="145"/>
  <c r="Q90" i="145"/>
  <c r="R90" i="145"/>
  <c r="S90" i="145"/>
  <c r="T90" i="145"/>
  <c r="U90" i="145"/>
  <c r="V90" i="145"/>
  <c r="W90" i="145"/>
  <c r="X90" i="145"/>
  <c r="Y90" i="145"/>
  <c r="Z90" i="145"/>
  <c r="AA90" i="145"/>
  <c r="AB90" i="145"/>
  <c r="AC90" i="145"/>
  <c r="AD90" i="145"/>
  <c r="C91" i="145"/>
  <c r="D91" i="145"/>
  <c r="E91" i="145"/>
  <c r="F91" i="145"/>
  <c r="G91" i="145"/>
  <c r="H91" i="145"/>
  <c r="I91" i="145"/>
  <c r="J91" i="145"/>
  <c r="K91" i="145"/>
  <c r="L91" i="145"/>
  <c r="M91" i="145"/>
  <c r="N91" i="145"/>
  <c r="O91" i="145"/>
  <c r="P91" i="145"/>
  <c r="Q91" i="145"/>
  <c r="R91" i="145"/>
  <c r="S91" i="145"/>
  <c r="T91" i="145"/>
  <c r="U91" i="145"/>
  <c r="V91" i="145"/>
  <c r="W91" i="145"/>
  <c r="X91" i="145"/>
  <c r="Y91" i="145"/>
  <c r="Z91" i="145"/>
  <c r="AA91" i="145"/>
  <c r="AB91" i="145"/>
  <c r="AC91" i="145"/>
  <c r="AD91" i="145"/>
  <c r="C92" i="145"/>
  <c r="D92" i="145"/>
  <c r="E92" i="145"/>
  <c r="F92" i="145"/>
  <c r="G92" i="145"/>
  <c r="H92" i="145"/>
  <c r="I92" i="145"/>
  <c r="J92" i="145"/>
  <c r="K92" i="145"/>
  <c r="L92" i="145"/>
  <c r="M92" i="145"/>
  <c r="N92" i="145"/>
  <c r="O92" i="145"/>
  <c r="P92" i="145"/>
  <c r="Q92" i="145"/>
  <c r="R92" i="145"/>
  <c r="S92" i="145"/>
  <c r="T92" i="145"/>
  <c r="U92" i="145"/>
  <c r="V92" i="145"/>
  <c r="W92" i="145"/>
  <c r="X92" i="145"/>
  <c r="Y92" i="145"/>
  <c r="Z92" i="145"/>
  <c r="AA92" i="145"/>
  <c r="AB92" i="145"/>
  <c r="AC92" i="145"/>
  <c r="AD92" i="145"/>
  <c r="C93" i="145"/>
  <c r="D93" i="145"/>
  <c r="E93" i="145"/>
  <c r="F93" i="145"/>
  <c r="G93" i="145"/>
  <c r="H93" i="145"/>
  <c r="I93" i="145"/>
  <c r="J93" i="145"/>
  <c r="K93" i="145"/>
  <c r="L93" i="145"/>
  <c r="M93" i="145"/>
  <c r="N93" i="145"/>
  <c r="O93" i="145"/>
  <c r="P93" i="145"/>
  <c r="Q93" i="145"/>
  <c r="R93" i="145"/>
  <c r="S93" i="145"/>
  <c r="T93" i="145"/>
  <c r="U93" i="145"/>
  <c r="V93" i="145"/>
  <c r="W93" i="145"/>
  <c r="X93" i="145"/>
  <c r="Y93" i="145"/>
  <c r="Z93" i="145"/>
  <c r="AA93" i="145"/>
  <c r="AB93" i="145"/>
  <c r="AC93" i="145"/>
  <c r="AD93" i="145"/>
  <c r="C94" i="145"/>
  <c r="D94" i="145"/>
  <c r="E94" i="145"/>
  <c r="F94" i="145"/>
  <c r="G94" i="145"/>
  <c r="H94" i="145"/>
  <c r="I94" i="145"/>
  <c r="J94" i="145"/>
  <c r="K94" i="145"/>
  <c r="L94" i="145"/>
  <c r="M94" i="145"/>
  <c r="N94" i="145"/>
  <c r="O94" i="145"/>
  <c r="P94" i="145"/>
  <c r="Q94" i="145"/>
  <c r="R94" i="145"/>
  <c r="S94" i="145"/>
  <c r="T94" i="145"/>
  <c r="U94" i="145"/>
  <c r="V94" i="145"/>
  <c r="W94" i="145"/>
  <c r="X94" i="145"/>
  <c r="Y94" i="145"/>
  <c r="Z94" i="145"/>
  <c r="AA94" i="145"/>
  <c r="AB94" i="145"/>
  <c r="AC94" i="145"/>
  <c r="AD94" i="145"/>
  <c r="C95" i="145"/>
  <c r="D95" i="145"/>
  <c r="E95" i="145"/>
  <c r="F95" i="145"/>
  <c r="G95" i="145"/>
  <c r="H95" i="145"/>
  <c r="I95" i="145"/>
  <c r="J95" i="145"/>
  <c r="K95" i="145"/>
  <c r="L95" i="145"/>
  <c r="M95" i="145"/>
  <c r="N95" i="145"/>
  <c r="O95" i="145"/>
  <c r="P95" i="145"/>
  <c r="Q95" i="145"/>
  <c r="R95" i="145"/>
  <c r="S95" i="145"/>
  <c r="T95" i="145"/>
  <c r="U95" i="145"/>
  <c r="V95" i="145"/>
  <c r="W95" i="145"/>
  <c r="X95" i="145"/>
  <c r="Y95" i="145"/>
  <c r="Z95" i="145"/>
  <c r="AA95" i="145"/>
  <c r="AB95" i="145"/>
  <c r="AC95" i="145"/>
  <c r="AD95" i="145"/>
  <c r="C96" i="145"/>
  <c r="D96" i="145"/>
  <c r="E96" i="145"/>
  <c r="F96" i="145"/>
  <c r="G96" i="145"/>
  <c r="H96" i="145"/>
  <c r="I96" i="145"/>
  <c r="J96" i="145"/>
  <c r="K96" i="145"/>
  <c r="L96" i="145"/>
  <c r="M96" i="145"/>
  <c r="N96" i="145"/>
  <c r="O96" i="145"/>
  <c r="P96" i="145"/>
  <c r="Q96" i="145"/>
  <c r="R96" i="145"/>
  <c r="S96" i="145"/>
  <c r="T96" i="145"/>
  <c r="U96" i="145"/>
  <c r="V96" i="145"/>
  <c r="W96" i="145"/>
  <c r="X96" i="145"/>
  <c r="Y96" i="145"/>
  <c r="Z96" i="145"/>
  <c r="AA96" i="145"/>
  <c r="AB96" i="145"/>
  <c r="AC96" i="145"/>
  <c r="AD96" i="145"/>
  <c r="C97" i="145"/>
  <c r="D97" i="145"/>
  <c r="E97" i="145"/>
  <c r="F97" i="145"/>
  <c r="G97" i="145"/>
  <c r="H97" i="145"/>
  <c r="I97" i="145"/>
  <c r="J97" i="145"/>
  <c r="K97" i="145"/>
  <c r="L97" i="145"/>
  <c r="M97" i="145"/>
  <c r="N97" i="145"/>
  <c r="O97" i="145"/>
  <c r="P97" i="145"/>
  <c r="Q97" i="145"/>
  <c r="R97" i="145"/>
  <c r="S97" i="145"/>
  <c r="T97" i="145"/>
  <c r="U97" i="145"/>
  <c r="V97" i="145"/>
  <c r="W97" i="145"/>
  <c r="X97" i="145"/>
  <c r="Y97" i="145"/>
  <c r="Z97" i="145"/>
  <c r="AA97" i="145"/>
  <c r="AB97" i="145"/>
  <c r="AC97" i="145"/>
  <c r="AD97" i="145"/>
  <c r="C98" i="145"/>
  <c r="D98" i="145"/>
  <c r="E98" i="145"/>
  <c r="F98" i="145"/>
  <c r="G98" i="145"/>
  <c r="H98" i="145"/>
  <c r="I98" i="145"/>
  <c r="J98" i="145"/>
  <c r="K98" i="145"/>
  <c r="L98" i="145"/>
  <c r="M98" i="145"/>
  <c r="N98" i="145"/>
  <c r="O98" i="145"/>
  <c r="P98" i="145"/>
  <c r="Q98" i="145"/>
  <c r="R98" i="145"/>
  <c r="S98" i="145"/>
  <c r="T98" i="145"/>
  <c r="U98" i="145"/>
  <c r="V98" i="145"/>
  <c r="W98" i="145"/>
  <c r="X98" i="145"/>
  <c r="Y98" i="145"/>
  <c r="Z98" i="145"/>
  <c r="AA98" i="145"/>
  <c r="AB98" i="145"/>
  <c r="AC98" i="145"/>
  <c r="AD98" i="145"/>
  <c r="C99" i="145"/>
  <c r="D99" i="145"/>
  <c r="E99" i="145"/>
  <c r="F99" i="145"/>
  <c r="G99" i="145"/>
  <c r="H99" i="145"/>
  <c r="I99" i="145"/>
  <c r="J99" i="145"/>
  <c r="K99" i="145"/>
  <c r="L99" i="145"/>
  <c r="M99" i="145"/>
  <c r="N99" i="145"/>
  <c r="O99" i="145"/>
  <c r="P99" i="145"/>
  <c r="Q99" i="145"/>
  <c r="R99" i="145"/>
  <c r="S99" i="145"/>
  <c r="T99" i="145"/>
  <c r="U99" i="145"/>
  <c r="V99" i="145"/>
  <c r="W99" i="145"/>
  <c r="X99" i="145"/>
  <c r="Y99" i="145"/>
  <c r="Z99" i="145"/>
  <c r="AA99" i="145"/>
  <c r="AB99" i="145"/>
  <c r="AC99" i="145"/>
  <c r="AD99" i="145"/>
  <c r="C100" i="145"/>
  <c r="D100" i="145"/>
  <c r="E100" i="145"/>
  <c r="F100" i="145"/>
  <c r="G100" i="145"/>
  <c r="H100" i="145"/>
  <c r="I100" i="145"/>
  <c r="J100" i="145"/>
  <c r="K100" i="145"/>
  <c r="L100" i="145"/>
  <c r="M100" i="145"/>
  <c r="N100" i="145"/>
  <c r="O100" i="145"/>
  <c r="P100" i="145"/>
  <c r="Q100" i="145"/>
  <c r="R100" i="145"/>
  <c r="S100" i="145"/>
  <c r="T100" i="145"/>
  <c r="U100" i="145"/>
  <c r="V100" i="145"/>
  <c r="W100" i="145"/>
  <c r="X100" i="145"/>
  <c r="Y100" i="145"/>
  <c r="Z100" i="145"/>
  <c r="AA100" i="145"/>
  <c r="AB100" i="145"/>
  <c r="AC100" i="145"/>
  <c r="AD100" i="145"/>
  <c r="C101" i="145"/>
  <c r="D101" i="145"/>
  <c r="E101" i="145"/>
  <c r="F101" i="145"/>
  <c r="G101" i="145"/>
  <c r="H101" i="145"/>
  <c r="I101" i="145"/>
  <c r="J101" i="145"/>
  <c r="K101" i="145"/>
  <c r="L101" i="145"/>
  <c r="M101" i="145"/>
  <c r="N101" i="145"/>
  <c r="O101" i="145"/>
  <c r="P101" i="145"/>
  <c r="Q101" i="145"/>
  <c r="R101" i="145"/>
  <c r="S101" i="145"/>
  <c r="T101" i="145"/>
  <c r="U101" i="145"/>
  <c r="V101" i="145"/>
  <c r="W101" i="145"/>
  <c r="X101" i="145"/>
  <c r="Y101" i="145"/>
  <c r="Z101" i="145"/>
  <c r="AA101" i="145"/>
  <c r="AB101" i="145"/>
  <c r="AC101" i="145"/>
  <c r="AD101" i="145"/>
  <c r="C102" i="145"/>
  <c r="D102" i="145"/>
  <c r="E102" i="145"/>
  <c r="F102" i="145"/>
  <c r="G102" i="145"/>
  <c r="H102" i="145"/>
  <c r="I102" i="145"/>
  <c r="J102" i="145"/>
  <c r="K102" i="145"/>
  <c r="L102" i="145"/>
  <c r="M102" i="145"/>
  <c r="N102" i="145"/>
  <c r="O102" i="145"/>
  <c r="P102" i="145"/>
  <c r="Q102" i="145"/>
  <c r="R102" i="145"/>
  <c r="S102" i="145"/>
  <c r="T102" i="145"/>
  <c r="U102" i="145"/>
  <c r="V102" i="145"/>
  <c r="W102" i="145"/>
  <c r="X102" i="145"/>
  <c r="Y102" i="145"/>
  <c r="Z102" i="145"/>
  <c r="AA102" i="145"/>
  <c r="AB102" i="145"/>
  <c r="AC102" i="145"/>
  <c r="AD102" i="145"/>
  <c r="C103" i="145"/>
  <c r="D103" i="145"/>
  <c r="E103" i="145"/>
  <c r="F103" i="145"/>
  <c r="G103" i="145"/>
  <c r="H103" i="145"/>
  <c r="I103" i="145"/>
  <c r="J103" i="145"/>
  <c r="K103" i="145"/>
  <c r="L103" i="145"/>
  <c r="M103" i="145"/>
  <c r="N103" i="145"/>
  <c r="O103" i="145"/>
  <c r="P103" i="145"/>
  <c r="Q103" i="145"/>
  <c r="R103" i="145"/>
  <c r="S103" i="145"/>
  <c r="T103" i="145"/>
  <c r="U103" i="145"/>
  <c r="V103" i="145"/>
  <c r="W103" i="145"/>
  <c r="X103" i="145"/>
  <c r="Y103" i="145"/>
  <c r="Z103" i="145"/>
  <c r="AA103" i="145"/>
  <c r="AB103" i="145"/>
  <c r="AC103" i="145"/>
  <c r="AD103" i="145"/>
  <c r="C104" i="145"/>
  <c r="D104" i="145"/>
  <c r="E104" i="145"/>
  <c r="F104" i="145"/>
  <c r="G104" i="145"/>
  <c r="H104" i="145"/>
  <c r="I104" i="145"/>
  <c r="J104" i="145"/>
  <c r="K104" i="145"/>
  <c r="L104" i="145"/>
  <c r="M104" i="145"/>
  <c r="N104" i="145"/>
  <c r="O104" i="145"/>
  <c r="P104" i="145"/>
  <c r="Q104" i="145"/>
  <c r="R104" i="145"/>
  <c r="S104" i="145"/>
  <c r="T104" i="145"/>
  <c r="U104" i="145"/>
  <c r="V104" i="145"/>
  <c r="W104" i="145"/>
  <c r="X104" i="145"/>
  <c r="Y104" i="145"/>
  <c r="Z104" i="145"/>
  <c r="AA104" i="145"/>
  <c r="AB104" i="145"/>
  <c r="AC104" i="145"/>
  <c r="AD104" i="145"/>
  <c r="C105" i="145"/>
  <c r="D105" i="145"/>
  <c r="E105" i="145"/>
  <c r="F105" i="145"/>
  <c r="G105" i="145"/>
  <c r="H105" i="145"/>
  <c r="I105" i="145"/>
  <c r="J105" i="145"/>
  <c r="K105" i="145"/>
  <c r="L105" i="145"/>
  <c r="M105" i="145"/>
  <c r="N105" i="145"/>
  <c r="O105" i="145"/>
  <c r="P105" i="145"/>
  <c r="Q105" i="145"/>
  <c r="R105" i="145"/>
  <c r="S105" i="145"/>
  <c r="T105" i="145"/>
  <c r="U105" i="145"/>
  <c r="V105" i="145"/>
  <c r="W105" i="145"/>
  <c r="X105" i="145"/>
  <c r="Y105" i="145"/>
  <c r="Z105" i="145"/>
  <c r="AA105" i="145"/>
  <c r="AB105" i="145"/>
  <c r="AC105" i="145"/>
  <c r="AD105" i="145"/>
  <c r="C106" i="145"/>
  <c r="D106" i="145"/>
  <c r="E106" i="145"/>
  <c r="F106" i="145"/>
  <c r="G106" i="145"/>
  <c r="H106" i="145"/>
  <c r="I106" i="145"/>
  <c r="J106" i="145"/>
  <c r="K106" i="145"/>
  <c r="L106" i="145"/>
  <c r="M106" i="145"/>
  <c r="N106" i="145"/>
  <c r="O106" i="145"/>
  <c r="P106" i="145"/>
  <c r="Q106" i="145"/>
  <c r="R106" i="145"/>
  <c r="S106" i="145"/>
  <c r="T106" i="145"/>
  <c r="U106" i="145"/>
  <c r="V106" i="145"/>
  <c r="W106" i="145"/>
  <c r="X106" i="145"/>
  <c r="Y106" i="145"/>
  <c r="Z106" i="145"/>
  <c r="AA106" i="145"/>
  <c r="AB106" i="145"/>
  <c r="AC106" i="145"/>
  <c r="AD106" i="145"/>
  <c r="D86" i="145"/>
  <c r="E86" i="145"/>
  <c r="F86" i="145"/>
  <c r="G86" i="145"/>
  <c r="H86" i="145"/>
  <c r="I86" i="145"/>
  <c r="J86" i="145"/>
  <c r="K86" i="145"/>
  <c r="L86" i="145"/>
  <c r="M86" i="145"/>
  <c r="N86" i="145"/>
  <c r="O86" i="145"/>
  <c r="P86" i="145"/>
  <c r="Q86" i="145"/>
  <c r="R86" i="145"/>
  <c r="S86" i="145"/>
  <c r="T86" i="145"/>
  <c r="U86" i="145"/>
  <c r="V86" i="145"/>
  <c r="W86" i="145"/>
  <c r="X86" i="145"/>
  <c r="Y86" i="145"/>
  <c r="Z86" i="145"/>
  <c r="AA86" i="145"/>
  <c r="AB86" i="145"/>
  <c r="AC86" i="145"/>
  <c r="AD86" i="145"/>
  <c r="C86" i="145"/>
  <c r="C64" i="145"/>
  <c r="D64" i="145"/>
  <c r="E64" i="145"/>
  <c r="F64" i="145"/>
  <c r="G64" i="145"/>
  <c r="H64" i="145"/>
  <c r="I64" i="145"/>
  <c r="J64" i="145"/>
  <c r="K64" i="145"/>
  <c r="L64" i="145"/>
  <c r="M64" i="145"/>
  <c r="N64" i="145"/>
  <c r="O64" i="145"/>
  <c r="P64" i="145"/>
  <c r="Q64" i="145"/>
  <c r="R64" i="145"/>
  <c r="S64" i="145"/>
  <c r="T64" i="145"/>
  <c r="U64" i="145"/>
  <c r="V64" i="145"/>
  <c r="W64" i="145"/>
  <c r="X64" i="145"/>
  <c r="Y64" i="145"/>
  <c r="Z64" i="145"/>
  <c r="AA64" i="145"/>
  <c r="AB64" i="145"/>
  <c r="AC64" i="145"/>
  <c r="AD64" i="145"/>
  <c r="C65" i="145"/>
  <c r="D65" i="145"/>
  <c r="E65" i="145"/>
  <c r="F65" i="145"/>
  <c r="G65" i="145"/>
  <c r="H65" i="145"/>
  <c r="I65" i="145"/>
  <c r="J65" i="145"/>
  <c r="K65" i="145"/>
  <c r="L65" i="145"/>
  <c r="M65" i="145"/>
  <c r="N65" i="145"/>
  <c r="O65" i="145"/>
  <c r="P65" i="145"/>
  <c r="Q65" i="145"/>
  <c r="R65" i="145"/>
  <c r="S65" i="145"/>
  <c r="T65" i="145"/>
  <c r="U65" i="145"/>
  <c r="V65" i="145"/>
  <c r="W65" i="145"/>
  <c r="X65" i="145"/>
  <c r="Y65" i="145"/>
  <c r="Z65" i="145"/>
  <c r="AA65" i="145"/>
  <c r="AB65" i="145"/>
  <c r="AC65" i="145"/>
  <c r="AD65" i="145"/>
  <c r="C66" i="145"/>
  <c r="D66" i="145"/>
  <c r="E66" i="145"/>
  <c r="F66" i="145"/>
  <c r="G66" i="145"/>
  <c r="H66" i="145"/>
  <c r="I66" i="145"/>
  <c r="J66" i="145"/>
  <c r="K66" i="145"/>
  <c r="L66" i="145"/>
  <c r="M66" i="145"/>
  <c r="N66" i="145"/>
  <c r="O66" i="145"/>
  <c r="P66" i="145"/>
  <c r="Q66" i="145"/>
  <c r="R66" i="145"/>
  <c r="S66" i="145"/>
  <c r="T66" i="145"/>
  <c r="U66" i="145"/>
  <c r="V66" i="145"/>
  <c r="W66" i="145"/>
  <c r="X66" i="145"/>
  <c r="Y66" i="145"/>
  <c r="Z66" i="145"/>
  <c r="AA66" i="145"/>
  <c r="AB66" i="145"/>
  <c r="AC66" i="145"/>
  <c r="AD66" i="145"/>
  <c r="C67" i="145"/>
  <c r="D67" i="145"/>
  <c r="E67" i="145"/>
  <c r="F67" i="145"/>
  <c r="G67" i="145"/>
  <c r="H67" i="145"/>
  <c r="I67" i="145"/>
  <c r="J67" i="145"/>
  <c r="K67" i="145"/>
  <c r="L67" i="145"/>
  <c r="M67" i="145"/>
  <c r="N67" i="145"/>
  <c r="O67" i="145"/>
  <c r="P67" i="145"/>
  <c r="Q67" i="145"/>
  <c r="R67" i="145"/>
  <c r="S67" i="145"/>
  <c r="T67" i="145"/>
  <c r="U67" i="145"/>
  <c r="V67" i="145"/>
  <c r="W67" i="145"/>
  <c r="X67" i="145"/>
  <c r="Y67" i="145"/>
  <c r="Z67" i="145"/>
  <c r="AA67" i="145"/>
  <c r="AB67" i="145"/>
  <c r="AC67" i="145"/>
  <c r="AD67" i="145"/>
  <c r="C68" i="145"/>
  <c r="D68" i="145"/>
  <c r="E68" i="145"/>
  <c r="F68" i="145"/>
  <c r="G68" i="145"/>
  <c r="H68" i="145"/>
  <c r="I68" i="145"/>
  <c r="J68" i="145"/>
  <c r="K68" i="145"/>
  <c r="L68" i="145"/>
  <c r="M68" i="145"/>
  <c r="N68" i="145"/>
  <c r="O68" i="145"/>
  <c r="P68" i="145"/>
  <c r="Q68" i="145"/>
  <c r="R68" i="145"/>
  <c r="S68" i="145"/>
  <c r="T68" i="145"/>
  <c r="U68" i="145"/>
  <c r="V68" i="145"/>
  <c r="W68" i="145"/>
  <c r="X68" i="145"/>
  <c r="Y68" i="145"/>
  <c r="Z68" i="145"/>
  <c r="AA68" i="145"/>
  <c r="AB68" i="145"/>
  <c r="AC68" i="145"/>
  <c r="AD68" i="145"/>
  <c r="C69" i="145"/>
  <c r="D69" i="145"/>
  <c r="E69" i="145"/>
  <c r="F69" i="145"/>
  <c r="G69" i="145"/>
  <c r="H69" i="145"/>
  <c r="I69" i="145"/>
  <c r="J69" i="145"/>
  <c r="K69" i="145"/>
  <c r="L69" i="145"/>
  <c r="M69" i="145"/>
  <c r="N69" i="145"/>
  <c r="O69" i="145"/>
  <c r="P69" i="145"/>
  <c r="Q69" i="145"/>
  <c r="R69" i="145"/>
  <c r="S69" i="145"/>
  <c r="T69" i="145"/>
  <c r="U69" i="145"/>
  <c r="V69" i="145"/>
  <c r="W69" i="145"/>
  <c r="X69" i="145"/>
  <c r="Y69" i="145"/>
  <c r="Z69" i="145"/>
  <c r="AA69" i="145"/>
  <c r="AB69" i="145"/>
  <c r="AC69" i="145"/>
  <c r="AD69" i="145"/>
  <c r="C70" i="145"/>
  <c r="D70" i="145"/>
  <c r="E70" i="145"/>
  <c r="F70" i="145"/>
  <c r="G70" i="145"/>
  <c r="H70" i="145"/>
  <c r="I70" i="145"/>
  <c r="J70" i="145"/>
  <c r="K70" i="145"/>
  <c r="L70" i="145"/>
  <c r="M70" i="145"/>
  <c r="N70" i="145"/>
  <c r="O70" i="145"/>
  <c r="P70" i="145"/>
  <c r="Q70" i="145"/>
  <c r="R70" i="145"/>
  <c r="S70" i="145"/>
  <c r="T70" i="145"/>
  <c r="U70" i="145"/>
  <c r="V70" i="145"/>
  <c r="W70" i="145"/>
  <c r="X70" i="145"/>
  <c r="Y70" i="145"/>
  <c r="Z70" i="145"/>
  <c r="AA70" i="145"/>
  <c r="AB70" i="145"/>
  <c r="AC70" i="145"/>
  <c r="AD70" i="145"/>
  <c r="C71" i="145"/>
  <c r="D71" i="145"/>
  <c r="E71" i="145"/>
  <c r="F71" i="145"/>
  <c r="G71" i="145"/>
  <c r="H71" i="145"/>
  <c r="I71" i="145"/>
  <c r="J71" i="145"/>
  <c r="K71" i="145"/>
  <c r="L71" i="145"/>
  <c r="M71" i="145"/>
  <c r="N71" i="145"/>
  <c r="O71" i="145"/>
  <c r="P71" i="145"/>
  <c r="Q71" i="145"/>
  <c r="R71" i="145"/>
  <c r="S71" i="145"/>
  <c r="T71" i="145"/>
  <c r="U71" i="145"/>
  <c r="V71" i="145"/>
  <c r="W71" i="145"/>
  <c r="X71" i="145"/>
  <c r="Y71" i="145"/>
  <c r="Z71" i="145"/>
  <c r="AA71" i="145"/>
  <c r="AB71" i="145"/>
  <c r="AC71" i="145"/>
  <c r="AD71" i="145"/>
  <c r="C72" i="145"/>
  <c r="D72" i="145"/>
  <c r="E72" i="145"/>
  <c r="F72" i="145"/>
  <c r="G72" i="145"/>
  <c r="H72" i="145"/>
  <c r="I72" i="145"/>
  <c r="J72" i="145"/>
  <c r="K72" i="145"/>
  <c r="L72" i="145"/>
  <c r="M72" i="145"/>
  <c r="N72" i="145"/>
  <c r="O72" i="145"/>
  <c r="P72" i="145"/>
  <c r="Q72" i="145"/>
  <c r="R72" i="145"/>
  <c r="S72" i="145"/>
  <c r="T72" i="145"/>
  <c r="U72" i="145"/>
  <c r="V72" i="145"/>
  <c r="W72" i="145"/>
  <c r="X72" i="145"/>
  <c r="Y72" i="145"/>
  <c r="Z72" i="145"/>
  <c r="AA72" i="145"/>
  <c r="AB72" i="145"/>
  <c r="AC72" i="145"/>
  <c r="AD72" i="145"/>
  <c r="C73" i="145"/>
  <c r="D73" i="145"/>
  <c r="E73" i="145"/>
  <c r="F73" i="145"/>
  <c r="G73" i="145"/>
  <c r="H73" i="145"/>
  <c r="I73" i="145"/>
  <c r="J73" i="145"/>
  <c r="K73" i="145"/>
  <c r="L73" i="145"/>
  <c r="M73" i="145"/>
  <c r="N73" i="145"/>
  <c r="O73" i="145"/>
  <c r="P73" i="145"/>
  <c r="Q73" i="145"/>
  <c r="R73" i="145"/>
  <c r="S73" i="145"/>
  <c r="T73" i="145"/>
  <c r="U73" i="145"/>
  <c r="V73" i="145"/>
  <c r="W73" i="145"/>
  <c r="X73" i="145"/>
  <c r="Y73" i="145"/>
  <c r="Z73" i="145"/>
  <c r="AA73" i="145"/>
  <c r="AB73" i="145"/>
  <c r="AC73" i="145"/>
  <c r="AD73" i="145"/>
  <c r="C74" i="145"/>
  <c r="D74" i="145"/>
  <c r="E74" i="145"/>
  <c r="F74" i="145"/>
  <c r="G74" i="145"/>
  <c r="H74" i="145"/>
  <c r="I74" i="145"/>
  <c r="J74" i="145"/>
  <c r="K74" i="145"/>
  <c r="L74" i="145"/>
  <c r="M74" i="145"/>
  <c r="N74" i="145"/>
  <c r="O74" i="145"/>
  <c r="P74" i="145"/>
  <c r="Q74" i="145"/>
  <c r="R74" i="145"/>
  <c r="S74" i="145"/>
  <c r="T74" i="145"/>
  <c r="U74" i="145"/>
  <c r="V74" i="145"/>
  <c r="W74" i="145"/>
  <c r="X74" i="145"/>
  <c r="Y74" i="145"/>
  <c r="Z74" i="145"/>
  <c r="AA74" i="145"/>
  <c r="AB74" i="145"/>
  <c r="AC74" i="145"/>
  <c r="AD74" i="145"/>
  <c r="C75" i="145"/>
  <c r="D75" i="145"/>
  <c r="E75" i="145"/>
  <c r="F75" i="145"/>
  <c r="G75" i="145"/>
  <c r="H75" i="145"/>
  <c r="I75" i="145"/>
  <c r="J75" i="145"/>
  <c r="K75" i="145"/>
  <c r="L75" i="145"/>
  <c r="M75" i="145"/>
  <c r="N75" i="145"/>
  <c r="O75" i="145"/>
  <c r="P75" i="145"/>
  <c r="Q75" i="145"/>
  <c r="R75" i="145"/>
  <c r="S75" i="145"/>
  <c r="T75" i="145"/>
  <c r="U75" i="145"/>
  <c r="V75" i="145"/>
  <c r="W75" i="145"/>
  <c r="X75" i="145"/>
  <c r="Y75" i="145"/>
  <c r="Z75" i="145"/>
  <c r="AA75" i="145"/>
  <c r="AB75" i="145"/>
  <c r="AC75" i="145"/>
  <c r="AD75" i="145"/>
  <c r="C76" i="145"/>
  <c r="D76" i="145"/>
  <c r="E76" i="145"/>
  <c r="F76" i="145"/>
  <c r="G76" i="145"/>
  <c r="H76" i="145"/>
  <c r="I76" i="145"/>
  <c r="J76" i="145"/>
  <c r="K76" i="145"/>
  <c r="L76" i="145"/>
  <c r="M76" i="145"/>
  <c r="N76" i="145"/>
  <c r="O76" i="145"/>
  <c r="P76" i="145"/>
  <c r="Q76" i="145"/>
  <c r="R76" i="145"/>
  <c r="S76" i="145"/>
  <c r="T76" i="145"/>
  <c r="U76" i="145"/>
  <c r="V76" i="145"/>
  <c r="W76" i="145"/>
  <c r="X76" i="145"/>
  <c r="Y76" i="145"/>
  <c r="Z76" i="145"/>
  <c r="AA76" i="145"/>
  <c r="AB76" i="145"/>
  <c r="AC76" i="145"/>
  <c r="AD76" i="145"/>
  <c r="C77" i="145"/>
  <c r="D77" i="145"/>
  <c r="E77" i="145"/>
  <c r="F77" i="145"/>
  <c r="G77" i="145"/>
  <c r="H77" i="145"/>
  <c r="I77" i="145"/>
  <c r="J77" i="145"/>
  <c r="K77" i="145"/>
  <c r="L77" i="145"/>
  <c r="M77" i="145"/>
  <c r="N77" i="145"/>
  <c r="O77" i="145"/>
  <c r="P77" i="145"/>
  <c r="Q77" i="145"/>
  <c r="R77" i="145"/>
  <c r="S77" i="145"/>
  <c r="T77" i="145"/>
  <c r="U77" i="145"/>
  <c r="V77" i="145"/>
  <c r="W77" i="145"/>
  <c r="X77" i="145"/>
  <c r="Y77" i="145"/>
  <c r="Z77" i="145"/>
  <c r="AA77" i="145"/>
  <c r="AB77" i="145"/>
  <c r="AC77" i="145"/>
  <c r="AD77" i="145"/>
  <c r="C78" i="145"/>
  <c r="D78" i="145"/>
  <c r="E78" i="145"/>
  <c r="F78" i="145"/>
  <c r="G78" i="145"/>
  <c r="H78" i="145"/>
  <c r="I78" i="145"/>
  <c r="J78" i="145"/>
  <c r="K78" i="145"/>
  <c r="L78" i="145"/>
  <c r="M78" i="145"/>
  <c r="N78" i="145"/>
  <c r="O78" i="145"/>
  <c r="P78" i="145"/>
  <c r="Q78" i="145"/>
  <c r="R78" i="145"/>
  <c r="S78" i="145"/>
  <c r="T78" i="145"/>
  <c r="U78" i="145"/>
  <c r="V78" i="145"/>
  <c r="W78" i="145"/>
  <c r="X78" i="145"/>
  <c r="Y78" i="145"/>
  <c r="Z78" i="145"/>
  <c r="AA78" i="145"/>
  <c r="AB78" i="145"/>
  <c r="AC78" i="145"/>
  <c r="AD78" i="145"/>
  <c r="C79" i="145"/>
  <c r="D79" i="145"/>
  <c r="E79" i="145"/>
  <c r="F79" i="145"/>
  <c r="G79" i="145"/>
  <c r="H79" i="145"/>
  <c r="I79" i="145"/>
  <c r="J79" i="145"/>
  <c r="K79" i="145"/>
  <c r="L79" i="145"/>
  <c r="M79" i="145"/>
  <c r="N79" i="145"/>
  <c r="O79" i="145"/>
  <c r="P79" i="145"/>
  <c r="Q79" i="145"/>
  <c r="R79" i="145"/>
  <c r="S79" i="145"/>
  <c r="T79" i="145"/>
  <c r="U79" i="145"/>
  <c r="V79" i="145"/>
  <c r="W79" i="145"/>
  <c r="X79" i="145"/>
  <c r="Y79" i="145"/>
  <c r="Z79" i="145"/>
  <c r="AA79" i="145"/>
  <c r="AB79" i="145"/>
  <c r="AC79" i="145"/>
  <c r="AD79" i="145"/>
  <c r="C80" i="145"/>
  <c r="D80" i="145"/>
  <c r="E80" i="145"/>
  <c r="F80" i="145"/>
  <c r="G80" i="145"/>
  <c r="H80" i="145"/>
  <c r="I80" i="145"/>
  <c r="J80" i="145"/>
  <c r="K80" i="145"/>
  <c r="L80" i="145"/>
  <c r="M80" i="145"/>
  <c r="N80" i="145"/>
  <c r="O80" i="145"/>
  <c r="P80" i="145"/>
  <c r="Q80" i="145"/>
  <c r="R80" i="145"/>
  <c r="S80" i="145"/>
  <c r="T80" i="145"/>
  <c r="U80" i="145"/>
  <c r="V80" i="145"/>
  <c r="W80" i="145"/>
  <c r="X80" i="145"/>
  <c r="Y80" i="145"/>
  <c r="Z80" i="145"/>
  <c r="AA80" i="145"/>
  <c r="AB80" i="145"/>
  <c r="AC80" i="145"/>
  <c r="AD80" i="145"/>
  <c r="C81" i="145"/>
  <c r="D81" i="145"/>
  <c r="E81" i="145"/>
  <c r="F81" i="145"/>
  <c r="G81" i="145"/>
  <c r="H81" i="145"/>
  <c r="I81" i="145"/>
  <c r="J81" i="145"/>
  <c r="K81" i="145"/>
  <c r="L81" i="145"/>
  <c r="M81" i="145"/>
  <c r="N81" i="145"/>
  <c r="O81" i="145"/>
  <c r="P81" i="145"/>
  <c r="Q81" i="145"/>
  <c r="R81" i="145"/>
  <c r="S81" i="145"/>
  <c r="T81" i="145"/>
  <c r="U81" i="145"/>
  <c r="V81" i="145"/>
  <c r="W81" i="145"/>
  <c r="X81" i="145"/>
  <c r="Y81" i="145"/>
  <c r="Z81" i="145"/>
  <c r="AA81" i="145"/>
  <c r="AB81" i="145"/>
  <c r="AC81" i="145"/>
  <c r="AD81" i="145"/>
  <c r="C82" i="145"/>
  <c r="D82" i="145"/>
  <c r="E82" i="145"/>
  <c r="F82" i="145"/>
  <c r="G82" i="145"/>
  <c r="H82" i="145"/>
  <c r="I82" i="145"/>
  <c r="J82" i="145"/>
  <c r="K82" i="145"/>
  <c r="L82" i="145"/>
  <c r="M82" i="145"/>
  <c r="N82" i="145"/>
  <c r="O82" i="145"/>
  <c r="P82" i="145"/>
  <c r="Q82" i="145"/>
  <c r="R82" i="145"/>
  <c r="S82" i="145"/>
  <c r="T82" i="145"/>
  <c r="U82" i="145"/>
  <c r="V82" i="145"/>
  <c r="W82" i="145"/>
  <c r="X82" i="145"/>
  <c r="Y82" i="145"/>
  <c r="Z82" i="145"/>
  <c r="AA82" i="145"/>
  <c r="AB82" i="145"/>
  <c r="AC82" i="145"/>
  <c r="AD82" i="145"/>
  <c r="D63" i="145"/>
  <c r="E63" i="145"/>
  <c r="F63" i="145"/>
  <c r="G63" i="145"/>
  <c r="H63" i="145"/>
  <c r="I63" i="145"/>
  <c r="J63" i="145"/>
  <c r="K63" i="145"/>
  <c r="L63" i="145"/>
  <c r="M63" i="145"/>
  <c r="N63" i="145"/>
  <c r="O63" i="145"/>
  <c r="P63" i="145"/>
  <c r="Q63" i="145"/>
  <c r="R63" i="145"/>
  <c r="S63" i="145"/>
  <c r="T63" i="145"/>
  <c r="U63" i="145"/>
  <c r="V63" i="145"/>
  <c r="W63" i="145"/>
  <c r="X63" i="145"/>
  <c r="Y63" i="145"/>
  <c r="Z63" i="145"/>
  <c r="AA63" i="145"/>
  <c r="AB63" i="145"/>
  <c r="AC63" i="145"/>
  <c r="AD63" i="145"/>
  <c r="C63" i="145"/>
  <c r="C40" i="145"/>
  <c r="D40" i="145"/>
  <c r="E40" i="145"/>
  <c r="F40" i="145"/>
  <c r="G40" i="145"/>
  <c r="H40" i="145"/>
  <c r="I40" i="145"/>
  <c r="J40" i="145"/>
  <c r="K40" i="145"/>
  <c r="L40" i="145"/>
  <c r="M40" i="145"/>
  <c r="N40" i="145"/>
  <c r="O40" i="145"/>
  <c r="P40" i="145"/>
  <c r="Q40" i="145"/>
  <c r="R40" i="145"/>
  <c r="S40" i="145"/>
  <c r="T40" i="145"/>
  <c r="U40" i="145"/>
  <c r="V40" i="145"/>
  <c r="W40" i="145"/>
  <c r="X40" i="145"/>
  <c r="Y40" i="145"/>
  <c r="Z40" i="145"/>
  <c r="AA40" i="145"/>
  <c r="AB40" i="145"/>
  <c r="AC40" i="145"/>
  <c r="AD40" i="145"/>
  <c r="C41" i="145"/>
  <c r="D41" i="145"/>
  <c r="E41" i="145"/>
  <c r="F41" i="145"/>
  <c r="G41" i="145"/>
  <c r="H41" i="145"/>
  <c r="I41" i="145"/>
  <c r="J41" i="145"/>
  <c r="K41" i="145"/>
  <c r="L41" i="145"/>
  <c r="M41" i="145"/>
  <c r="N41" i="145"/>
  <c r="O41" i="145"/>
  <c r="P41" i="145"/>
  <c r="Q41" i="145"/>
  <c r="R41" i="145"/>
  <c r="S41" i="145"/>
  <c r="T41" i="145"/>
  <c r="U41" i="145"/>
  <c r="V41" i="145"/>
  <c r="W41" i="145"/>
  <c r="X41" i="145"/>
  <c r="Y41" i="145"/>
  <c r="Z41" i="145"/>
  <c r="AA41" i="145"/>
  <c r="AB41" i="145"/>
  <c r="AC41" i="145"/>
  <c r="AD41" i="145"/>
  <c r="C42" i="145"/>
  <c r="D42" i="145"/>
  <c r="E42" i="145"/>
  <c r="F42" i="145"/>
  <c r="G42" i="145"/>
  <c r="H42" i="145"/>
  <c r="I42" i="145"/>
  <c r="J42" i="145"/>
  <c r="K42" i="145"/>
  <c r="L42" i="145"/>
  <c r="M42" i="145"/>
  <c r="N42" i="145"/>
  <c r="O42" i="145"/>
  <c r="P42" i="145"/>
  <c r="Q42" i="145"/>
  <c r="R42" i="145"/>
  <c r="S42" i="145"/>
  <c r="T42" i="145"/>
  <c r="U42" i="145"/>
  <c r="V42" i="145"/>
  <c r="W42" i="145"/>
  <c r="X42" i="145"/>
  <c r="Y42" i="145"/>
  <c r="Z42" i="145"/>
  <c r="AA42" i="145"/>
  <c r="AB42" i="145"/>
  <c r="AC42" i="145"/>
  <c r="AD42" i="145"/>
  <c r="C43" i="145"/>
  <c r="D43" i="145"/>
  <c r="E43" i="145"/>
  <c r="F43" i="145"/>
  <c r="G43" i="145"/>
  <c r="H43" i="145"/>
  <c r="I43" i="145"/>
  <c r="J43" i="145"/>
  <c r="K43" i="145"/>
  <c r="L43" i="145"/>
  <c r="M43" i="145"/>
  <c r="N43" i="145"/>
  <c r="O43" i="145"/>
  <c r="P43" i="145"/>
  <c r="Q43" i="145"/>
  <c r="R43" i="145"/>
  <c r="S43" i="145"/>
  <c r="T43" i="145"/>
  <c r="U43" i="145"/>
  <c r="V43" i="145"/>
  <c r="W43" i="145"/>
  <c r="X43" i="145"/>
  <c r="Y43" i="145"/>
  <c r="Z43" i="145"/>
  <c r="AA43" i="145"/>
  <c r="AB43" i="145"/>
  <c r="AC43" i="145"/>
  <c r="AD43" i="145"/>
  <c r="C44" i="145"/>
  <c r="D44" i="145"/>
  <c r="E44" i="145"/>
  <c r="F44" i="145"/>
  <c r="G44" i="145"/>
  <c r="H44" i="145"/>
  <c r="I44" i="145"/>
  <c r="J44" i="145"/>
  <c r="K44" i="145"/>
  <c r="L44" i="145"/>
  <c r="M44" i="145"/>
  <c r="N44" i="145"/>
  <c r="O44" i="145"/>
  <c r="P44" i="145"/>
  <c r="Q44" i="145"/>
  <c r="R44" i="145"/>
  <c r="S44" i="145"/>
  <c r="T44" i="145"/>
  <c r="U44" i="145"/>
  <c r="V44" i="145"/>
  <c r="W44" i="145"/>
  <c r="X44" i="145"/>
  <c r="Y44" i="145"/>
  <c r="Z44" i="145"/>
  <c r="AA44" i="145"/>
  <c r="AB44" i="145"/>
  <c r="AC44" i="145"/>
  <c r="AD44" i="145"/>
  <c r="C45" i="145"/>
  <c r="D45" i="145"/>
  <c r="E45" i="145"/>
  <c r="F45" i="145"/>
  <c r="G45" i="145"/>
  <c r="H45" i="145"/>
  <c r="I45" i="145"/>
  <c r="J45" i="145"/>
  <c r="K45" i="145"/>
  <c r="L45" i="145"/>
  <c r="M45" i="145"/>
  <c r="N45" i="145"/>
  <c r="O45" i="145"/>
  <c r="P45" i="145"/>
  <c r="Q45" i="145"/>
  <c r="R45" i="145"/>
  <c r="S45" i="145"/>
  <c r="T45" i="145"/>
  <c r="U45" i="145"/>
  <c r="V45" i="145"/>
  <c r="W45" i="145"/>
  <c r="X45" i="145"/>
  <c r="Y45" i="145"/>
  <c r="Z45" i="145"/>
  <c r="AA45" i="145"/>
  <c r="AB45" i="145"/>
  <c r="AC45" i="145"/>
  <c r="AD45" i="145"/>
  <c r="C46" i="145"/>
  <c r="D46" i="145"/>
  <c r="E46" i="145"/>
  <c r="F46" i="145"/>
  <c r="G46" i="145"/>
  <c r="H46" i="145"/>
  <c r="I46" i="145"/>
  <c r="J46" i="145"/>
  <c r="K46" i="145"/>
  <c r="L46" i="145"/>
  <c r="M46" i="145"/>
  <c r="N46" i="145"/>
  <c r="O46" i="145"/>
  <c r="P46" i="145"/>
  <c r="Q46" i="145"/>
  <c r="R46" i="145"/>
  <c r="S46" i="145"/>
  <c r="T46" i="145"/>
  <c r="U46" i="145"/>
  <c r="V46" i="145"/>
  <c r="W46" i="145"/>
  <c r="X46" i="145"/>
  <c r="Y46" i="145"/>
  <c r="Z46" i="145"/>
  <c r="AA46" i="145"/>
  <c r="AB46" i="145"/>
  <c r="AC46" i="145"/>
  <c r="AD46" i="145"/>
  <c r="C47" i="145"/>
  <c r="D47" i="145"/>
  <c r="E47" i="145"/>
  <c r="F47" i="145"/>
  <c r="G47" i="145"/>
  <c r="H47" i="145"/>
  <c r="I47" i="145"/>
  <c r="J47" i="145"/>
  <c r="K47" i="145"/>
  <c r="L47" i="145"/>
  <c r="M47" i="145"/>
  <c r="N47" i="145"/>
  <c r="O47" i="145"/>
  <c r="P47" i="145"/>
  <c r="Q47" i="145"/>
  <c r="R47" i="145"/>
  <c r="S47" i="145"/>
  <c r="T47" i="145"/>
  <c r="U47" i="145"/>
  <c r="V47" i="145"/>
  <c r="W47" i="145"/>
  <c r="X47" i="145"/>
  <c r="Y47" i="145"/>
  <c r="Z47" i="145"/>
  <c r="AA47" i="145"/>
  <c r="AB47" i="145"/>
  <c r="AC47" i="145"/>
  <c r="AD47" i="145"/>
  <c r="C48" i="145"/>
  <c r="D48" i="145"/>
  <c r="E48" i="145"/>
  <c r="F48" i="145"/>
  <c r="G48" i="145"/>
  <c r="H48" i="145"/>
  <c r="I48" i="145"/>
  <c r="J48" i="145"/>
  <c r="K48" i="145"/>
  <c r="L48" i="145"/>
  <c r="M48" i="145"/>
  <c r="N48" i="145"/>
  <c r="O48" i="145"/>
  <c r="P48" i="145"/>
  <c r="Q48" i="145"/>
  <c r="R48" i="145"/>
  <c r="S48" i="145"/>
  <c r="T48" i="145"/>
  <c r="U48" i="145"/>
  <c r="V48" i="145"/>
  <c r="W48" i="145"/>
  <c r="X48" i="145"/>
  <c r="Y48" i="145"/>
  <c r="Z48" i="145"/>
  <c r="AA48" i="145"/>
  <c r="AB48" i="145"/>
  <c r="AC48" i="145"/>
  <c r="AD48" i="145"/>
  <c r="C49" i="145"/>
  <c r="D49" i="145"/>
  <c r="E49" i="145"/>
  <c r="F49" i="145"/>
  <c r="G49" i="145"/>
  <c r="H49" i="145"/>
  <c r="I49" i="145"/>
  <c r="J49" i="145"/>
  <c r="K49" i="145"/>
  <c r="L49" i="145"/>
  <c r="M49" i="145"/>
  <c r="N49" i="145"/>
  <c r="O49" i="145"/>
  <c r="P49" i="145"/>
  <c r="Q49" i="145"/>
  <c r="R49" i="145"/>
  <c r="S49" i="145"/>
  <c r="T49" i="145"/>
  <c r="U49" i="145"/>
  <c r="V49" i="145"/>
  <c r="W49" i="145"/>
  <c r="X49" i="145"/>
  <c r="Y49" i="145"/>
  <c r="Z49" i="145"/>
  <c r="AA49" i="145"/>
  <c r="AB49" i="145"/>
  <c r="AC49" i="145"/>
  <c r="AD49" i="145"/>
  <c r="C50" i="145"/>
  <c r="D50" i="145"/>
  <c r="E50" i="145"/>
  <c r="F50" i="145"/>
  <c r="G50" i="145"/>
  <c r="H50" i="145"/>
  <c r="I50" i="145"/>
  <c r="J50" i="145"/>
  <c r="K50" i="145"/>
  <c r="L50" i="145"/>
  <c r="M50" i="145"/>
  <c r="N50" i="145"/>
  <c r="O50" i="145"/>
  <c r="P50" i="145"/>
  <c r="Q50" i="145"/>
  <c r="R50" i="145"/>
  <c r="S50" i="145"/>
  <c r="T50" i="145"/>
  <c r="U50" i="145"/>
  <c r="V50" i="145"/>
  <c r="W50" i="145"/>
  <c r="X50" i="145"/>
  <c r="Y50" i="145"/>
  <c r="Z50" i="145"/>
  <c r="AA50" i="145"/>
  <c r="AB50" i="145"/>
  <c r="AC50" i="145"/>
  <c r="AD50" i="145"/>
  <c r="C51" i="145"/>
  <c r="D51" i="145"/>
  <c r="E51" i="145"/>
  <c r="F51" i="145"/>
  <c r="G51" i="145"/>
  <c r="H51" i="145"/>
  <c r="I51" i="145"/>
  <c r="J51" i="145"/>
  <c r="K51" i="145"/>
  <c r="L51" i="145"/>
  <c r="M51" i="145"/>
  <c r="N51" i="145"/>
  <c r="O51" i="145"/>
  <c r="P51" i="145"/>
  <c r="Q51" i="145"/>
  <c r="R51" i="145"/>
  <c r="S51" i="145"/>
  <c r="T51" i="145"/>
  <c r="U51" i="145"/>
  <c r="V51" i="145"/>
  <c r="W51" i="145"/>
  <c r="X51" i="145"/>
  <c r="Y51" i="145"/>
  <c r="Z51" i="145"/>
  <c r="AA51" i="145"/>
  <c r="AB51" i="145"/>
  <c r="AC51" i="145"/>
  <c r="AD51" i="145"/>
  <c r="C52" i="145"/>
  <c r="D52" i="145"/>
  <c r="E52" i="145"/>
  <c r="F52" i="145"/>
  <c r="G52" i="145"/>
  <c r="H52" i="145"/>
  <c r="I52" i="145"/>
  <c r="J52" i="145"/>
  <c r="K52" i="145"/>
  <c r="L52" i="145"/>
  <c r="M52" i="145"/>
  <c r="N52" i="145"/>
  <c r="O52" i="145"/>
  <c r="P52" i="145"/>
  <c r="Q52" i="145"/>
  <c r="R52" i="145"/>
  <c r="S52" i="145"/>
  <c r="T52" i="145"/>
  <c r="U52" i="145"/>
  <c r="V52" i="145"/>
  <c r="W52" i="145"/>
  <c r="X52" i="145"/>
  <c r="Y52" i="145"/>
  <c r="Z52" i="145"/>
  <c r="AA52" i="145"/>
  <c r="AB52" i="145"/>
  <c r="AC52" i="145"/>
  <c r="AD52" i="145"/>
  <c r="C53" i="145"/>
  <c r="D53" i="145"/>
  <c r="E53" i="145"/>
  <c r="F53" i="145"/>
  <c r="G53" i="145"/>
  <c r="H53" i="145"/>
  <c r="I53" i="145"/>
  <c r="J53" i="145"/>
  <c r="K53" i="145"/>
  <c r="L53" i="145"/>
  <c r="M53" i="145"/>
  <c r="N53" i="145"/>
  <c r="O53" i="145"/>
  <c r="P53" i="145"/>
  <c r="Q53" i="145"/>
  <c r="R53" i="145"/>
  <c r="S53" i="145"/>
  <c r="T53" i="145"/>
  <c r="U53" i="145"/>
  <c r="V53" i="145"/>
  <c r="W53" i="145"/>
  <c r="X53" i="145"/>
  <c r="Y53" i="145"/>
  <c r="Z53" i="145"/>
  <c r="AA53" i="145"/>
  <c r="AB53" i="145"/>
  <c r="AC53" i="145"/>
  <c r="AD53" i="145"/>
  <c r="C54" i="145"/>
  <c r="D54" i="145"/>
  <c r="E54" i="145"/>
  <c r="F54" i="145"/>
  <c r="G54" i="145"/>
  <c r="H54" i="145"/>
  <c r="I54" i="145"/>
  <c r="J54" i="145"/>
  <c r="K54" i="145"/>
  <c r="L54" i="145"/>
  <c r="M54" i="145"/>
  <c r="N54" i="145"/>
  <c r="O54" i="145"/>
  <c r="P54" i="145"/>
  <c r="Q54" i="145"/>
  <c r="R54" i="145"/>
  <c r="S54" i="145"/>
  <c r="T54" i="145"/>
  <c r="U54" i="145"/>
  <c r="V54" i="145"/>
  <c r="W54" i="145"/>
  <c r="X54" i="145"/>
  <c r="Y54" i="145"/>
  <c r="Z54" i="145"/>
  <c r="AA54" i="145"/>
  <c r="AB54" i="145"/>
  <c r="AC54" i="145"/>
  <c r="AD54" i="145"/>
  <c r="C55" i="145"/>
  <c r="D55" i="145"/>
  <c r="E55" i="145"/>
  <c r="F55" i="145"/>
  <c r="G55" i="145"/>
  <c r="H55" i="145"/>
  <c r="I55" i="145"/>
  <c r="J55" i="145"/>
  <c r="K55" i="145"/>
  <c r="L55" i="145"/>
  <c r="M55" i="145"/>
  <c r="N55" i="145"/>
  <c r="O55" i="145"/>
  <c r="P55" i="145"/>
  <c r="Q55" i="145"/>
  <c r="R55" i="145"/>
  <c r="S55" i="145"/>
  <c r="T55" i="145"/>
  <c r="U55" i="145"/>
  <c r="V55" i="145"/>
  <c r="W55" i="145"/>
  <c r="X55" i="145"/>
  <c r="Y55" i="145"/>
  <c r="Z55" i="145"/>
  <c r="AA55" i="145"/>
  <c r="AB55" i="145"/>
  <c r="AC55" i="145"/>
  <c r="AD55" i="145"/>
  <c r="C56" i="145"/>
  <c r="D56" i="145"/>
  <c r="E56" i="145"/>
  <c r="F56" i="145"/>
  <c r="G56" i="145"/>
  <c r="H56" i="145"/>
  <c r="I56" i="145"/>
  <c r="J56" i="145"/>
  <c r="K56" i="145"/>
  <c r="L56" i="145"/>
  <c r="M56" i="145"/>
  <c r="N56" i="145"/>
  <c r="O56" i="145"/>
  <c r="P56" i="145"/>
  <c r="Q56" i="145"/>
  <c r="R56" i="145"/>
  <c r="S56" i="145"/>
  <c r="T56" i="145"/>
  <c r="U56" i="145"/>
  <c r="V56" i="145"/>
  <c r="W56" i="145"/>
  <c r="X56" i="145"/>
  <c r="Y56" i="145"/>
  <c r="Z56" i="145"/>
  <c r="AA56" i="145"/>
  <c r="AB56" i="145"/>
  <c r="AC56" i="145"/>
  <c r="AD56" i="145"/>
  <c r="C57" i="145"/>
  <c r="D57" i="145"/>
  <c r="E57" i="145"/>
  <c r="F57" i="145"/>
  <c r="G57" i="145"/>
  <c r="H57" i="145"/>
  <c r="I57" i="145"/>
  <c r="J57" i="145"/>
  <c r="K57" i="145"/>
  <c r="L57" i="145"/>
  <c r="M57" i="145"/>
  <c r="N57" i="145"/>
  <c r="O57" i="145"/>
  <c r="P57" i="145"/>
  <c r="Q57" i="145"/>
  <c r="R57" i="145"/>
  <c r="S57" i="145"/>
  <c r="T57" i="145"/>
  <c r="U57" i="145"/>
  <c r="V57" i="145"/>
  <c r="W57" i="145"/>
  <c r="X57" i="145"/>
  <c r="Y57" i="145"/>
  <c r="Z57" i="145"/>
  <c r="AA57" i="145"/>
  <c r="AB57" i="145"/>
  <c r="AC57" i="145"/>
  <c r="AD57" i="145"/>
  <c r="C58" i="145"/>
  <c r="D58" i="145"/>
  <c r="E58" i="145"/>
  <c r="F58" i="145"/>
  <c r="G58" i="145"/>
  <c r="H58" i="145"/>
  <c r="I58" i="145"/>
  <c r="J58" i="145"/>
  <c r="K58" i="145"/>
  <c r="L58" i="145"/>
  <c r="M58" i="145"/>
  <c r="N58" i="145"/>
  <c r="O58" i="145"/>
  <c r="P58" i="145"/>
  <c r="Q58" i="145"/>
  <c r="R58" i="145"/>
  <c r="S58" i="145"/>
  <c r="T58" i="145"/>
  <c r="U58" i="145"/>
  <c r="V58" i="145"/>
  <c r="W58" i="145"/>
  <c r="X58" i="145"/>
  <c r="Y58" i="145"/>
  <c r="Z58" i="145"/>
  <c r="AA58" i="145"/>
  <c r="AB58" i="145"/>
  <c r="AC58" i="145"/>
  <c r="AD58" i="145"/>
  <c r="C59" i="145"/>
  <c r="D59" i="145"/>
  <c r="E59" i="145"/>
  <c r="F59" i="145"/>
  <c r="G59" i="145"/>
  <c r="H59" i="145"/>
  <c r="I59" i="145"/>
  <c r="J59" i="145"/>
  <c r="K59" i="145"/>
  <c r="L59" i="145"/>
  <c r="M59" i="145"/>
  <c r="N59" i="145"/>
  <c r="O59" i="145"/>
  <c r="P59" i="145"/>
  <c r="Q59" i="145"/>
  <c r="R59" i="145"/>
  <c r="S59" i="145"/>
  <c r="T59" i="145"/>
  <c r="U59" i="145"/>
  <c r="V59" i="145"/>
  <c r="W59" i="145"/>
  <c r="X59" i="145"/>
  <c r="Y59" i="145"/>
  <c r="Z59" i="145"/>
  <c r="AA59" i="145"/>
  <c r="AB59" i="145"/>
  <c r="AC59" i="145"/>
  <c r="AD59" i="145"/>
  <c r="D39" i="145"/>
  <c r="E39" i="145"/>
  <c r="F39" i="145"/>
  <c r="G39" i="145"/>
  <c r="H39" i="145"/>
  <c r="I39" i="145"/>
  <c r="J39" i="145"/>
  <c r="K39" i="145"/>
  <c r="L39" i="145"/>
  <c r="M39" i="145"/>
  <c r="N39" i="145"/>
  <c r="O39" i="145"/>
  <c r="P39" i="145"/>
  <c r="Q39" i="145"/>
  <c r="R39" i="145"/>
  <c r="S39" i="145"/>
  <c r="T39" i="145"/>
  <c r="U39" i="145"/>
  <c r="V39" i="145"/>
  <c r="W39" i="145"/>
  <c r="X39" i="145"/>
  <c r="Y39" i="145"/>
  <c r="Z39" i="145"/>
  <c r="AA39" i="145"/>
  <c r="AB39" i="145"/>
  <c r="AC39" i="145"/>
  <c r="AD39" i="145"/>
  <c r="C39" i="145"/>
  <c r="C17" i="145"/>
  <c r="D17" i="145"/>
  <c r="E17" i="145"/>
  <c r="F17" i="145"/>
  <c r="G17" i="145"/>
  <c r="H17" i="145"/>
  <c r="I17" i="145"/>
  <c r="J17" i="145"/>
  <c r="K17" i="145"/>
  <c r="L17" i="145"/>
  <c r="M17" i="145"/>
  <c r="N17" i="145"/>
  <c r="O17" i="145"/>
  <c r="P17" i="145"/>
  <c r="Q17" i="145"/>
  <c r="R17" i="145"/>
  <c r="S17" i="145"/>
  <c r="T17" i="145"/>
  <c r="U17" i="145"/>
  <c r="V17" i="145"/>
  <c r="W17" i="145"/>
  <c r="X17" i="145"/>
  <c r="Y17" i="145"/>
  <c r="Z17" i="145"/>
  <c r="AA17" i="145"/>
  <c r="AB17" i="145"/>
  <c r="AC17" i="145"/>
  <c r="AD17" i="145"/>
  <c r="C18" i="145"/>
  <c r="D18" i="145"/>
  <c r="E18" i="145"/>
  <c r="F18" i="145"/>
  <c r="G18" i="145"/>
  <c r="H18" i="145"/>
  <c r="I18" i="145"/>
  <c r="J18" i="145"/>
  <c r="K18" i="145"/>
  <c r="L18" i="145"/>
  <c r="M18" i="145"/>
  <c r="N18" i="145"/>
  <c r="O18" i="145"/>
  <c r="P18" i="145"/>
  <c r="Q18" i="145"/>
  <c r="R18" i="145"/>
  <c r="S18" i="145"/>
  <c r="T18" i="145"/>
  <c r="U18" i="145"/>
  <c r="V18" i="145"/>
  <c r="W18" i="145"/>
  <c r="X18" i="145"/>
  <c r="Y18" i="145"/>
  <c r="Z18" i="145"/>
  <c r="AA18" i="145"/>
  <c r="AB18" i="145"/>
  <c r="AC18" i="145"/>
  <c r="AD18" i="145"/>
  <c r="C19" i="145"/>
  <c r="D19" i="145"/>
  <c r="E19" i="145"/>
  <c r="F19" i="145"/>
  <c r="G19" i="145"/>
  <c r="H19" i="145"/>
  <c r="I19" i="145"/>
  <c r="J19" i="145"/>
  <c r="K19" i="145"/>
  <c r="L19" i="145"/>
  <c r="M19" i="145"/>
  <c r="N19" i="145"/>
  <c r="O19" i="145"/>
  <c r="P19" i="145"/>
  <c r="Q19" i="145"/>
  <c r="R19" i="145"/>
  <c r="S19" i="145"/>
  <c r="T19" i="145"/>
  <c r="U19" i="145"/>
  <c r="V19" i="145"/>
  <c r="W19" i="145"/>
  <c r="X19" i="145"/>
  <c r="Y19" i="145"/>
  <c r="Z19" i="145"/>
  <c r="AA19" i="145"/>
  <c r="AB19" i="145"/>
  <c r="AC19" i="145"/>
  <c r="AD19" i="145"/>
  <c r="C20" i="145"/>
  <c r="D20" i="145"/>
  <c r="E20" i="145"/>
  <c r="F20" i="145"/>
  <c r="G20" i="145"/>
  <c r="H20" i="145"/>
  <c r="I20" i="145"/>
  <c r="J20" i="145"/>
  <c r="K20" i="145"/>
  <c r="L20" i="145"/>
  <c r="M20" i="145"/>
  <c r="N20" i="145"/>
  <c r="O20" i="145"/>
  <c r="P20" i="145"/>
  <c r="Q20" i="145"/>
  <c r="R20" i="145"/>
  <c r="S20" i="145"/>
  <c r="T20" i="145"/>
  <c r="U20" i="145"/>
  <c r="V20" i="145"/>
  <c r="W20" i="145"/>
  <c r="X20" i="145"/>
  <c r="Y20" i="145"/>
  <c r="Z20" i="145"/>
  <c r="AA20" i="145"/>
  <c r="AB20" i="145"/>
  <c r="AC20" i="145"/>
  <c r="AD20" i="145"/>
  <c r="C21" i="145"/>
  <c r="D21" i="145"/>
  <c r="E21" i="145"/>
  <c r="F21" i="145"/>
  <c r="G21" i="145"/>
  <c r="H21" i="145"/>
  <c r="I21" i="145"/>
  <c r="J21" i="145"/>
  <c r="K21" i="145"/>
  <c r="L21" i="145"/>
  <c r="M21" i="145"/>
  <c r="N21" i="145"/>
  <c r="O21" i="145"/>
  <c r="P21" i="145"/>
  <c r="Q21" i="145"/>
  <c r="R21" i="145"/>
  <c r="S21" i="145"/>
  <c r="T21" i="145"/>
  <c r="U21" i="145"/>
  <c r="V21" i="145"/>
  <c r="W21" i="145"/>
  <c r="X21" i="145"/>
  <c r="Y21" i="145"/>
  <c r="Z21" i="145"/>
  <c r="AA21" i="145"/>
  <c r="AB21" i="145"/>
  <c r="AC21" i="145"/>
  <c r="AD21" i="145"/>
  <c r="C22" i="145"/>
  <c r="D22" i="145"/>
  <c r="E22" i="145"/>
  <c r="F22" i="145"/>
  <c r="G22" i="145"/>
  <c r="H22" i="145"/>
  <c r="I22" i="145"/>
  <c r="J22" i="145"/>
  <c r="K22" i="145"/>
  <c r="L22" i="145"/>
  <c r="M22" i="145"/>
  <c r="N22" i="145"/>
  <c r="O22" i="145"/>
  <c r="P22" i="145"/>
  <c r="Q22" i="145"/>
  <c r="R22" i="145"/>
  <c r="S22" i="145"/>
  <c r="T22" i="145"/>
  <c r="U22" i="145"/>
  <c r="V22" i="145"/>
  <c r="W22" i="145"/>
  <c r="X22" i="145"/>
  <c r="Y22" i="145"/>
  <c r="Z22" i="145"/>
  <c r="AA22" i="145"/>
  <c r="AB22" i="145"/>
  <c r="AC22" i="145"/>
  <c r="AD22" i="145"/>
  <c r="C23" i="145"/>
  <c r="D23" i="145"/>
  <c r="E23" i="145"/>
  <c r="F23" i="145"/>
  <c r="G23" i="145"/>
  <c r="H23" i="145"/>
  <c r="I23" i="145"/>
  <c r="J23" i="145"/>
  <c r="K23" i="145"/>
  <c r="L23" i="145"/>
  <c r="M23" i="145"/>
  <c r="N23" i="145"/>
  <c r="O23" i="145"/>
  <c r="P23" i="145"/>
  <c r="Q23" i="145"/>
  <c r="R23" i="145"/>
  <c r="S23" i="145"/>
  <c r="T23" i="145"/>
  <c r="U23" i="145"/>
  <c r="V23" i="145"/>
  <c r="W23" i="145"/>
  <c r="X23" i="145"/>
  <c r="Y23" i="145"/>
  <c r="Z23" i="145"/>
  <c r="AA23" i="145"/>
  <c r="AB23" i="145"/>
  <c r="AC23" i="145"/>
  <c r="AD23" i="145"/>
  <c r="C24" i="145"/>
  <c r="D24" i="145"/>
  <c r="E24" i="145"/>
  <c r="F24" i="145"/>
  <c r="G24" i="145"/>
  <c r="H24" i="145"/>
  <c r="I24" i="145"/>
  <c r="J24" i="145"/>
  <c r="K24" i="145"/>
  <c r="L24" i="145"/>
  <c r="M24" i="145"/>
  <c r="N24" i="145"/>
  <c r="O24" i="145"/>
  <c r="P24" i="145"/>
  <c r="Q24" i="145"/>
  <c r="R24" i="145"/>
  <c r="S24" i="145"/>
  <c r="T24" i="145"/>
  <c r="U24" i="145"/>
  <c r="V24" i="145"/>
  <c r="W24" i="145"/>
  <c r="X24" i="145"/>
  <c r="Y24" i="145"/>
  <c r="Z24" i="145"/>
  <c r="AA24" i="145"/>
  <c r="AB24" i="145"/>
  <c r="AC24" i="145"/>
  <c r="AD24" i="145"/>
  <c r="C25" i="145"/>
  <c r="D25" i="145"/>
  <c r="E25" i="145"/>
  <c r="F25" i="145"/>
  <c r="G25" i="145"/>
  <c r="H25" i="145"/>
  <c r="I25" i="145"/>
  <c r="J25" i="145"/>
  <c r="K25" i="145"/>
  <c r="L25" i="145"/>
  <c r="M25" i="145"/>
  <c r="N25" i="145"/>
  <c r="O25" i="145"/>
  <c r="P25" i="145"/>
  <c r="Q25" i="145"/>
  <c r="R25" i="145"/>
  <c r="S25" i="145"/>
  <c r="T25" i="145"/>
  <c r="U25" i="145"/>
  <c r="V25" i="145"/>
  <c r="W25" i="145"/>
  <c r="X25" i="145"/>
  <c r="Y25" i="145"/>
  <c r="Z25" i="145"/>
  <c r="AA25" i="145"/>
  <c r="AB25" i="145"/>
  <c r="AC25" i="145"/>
  <c r="AD25" i="145"/>
  <c r="C26" i="145"/>
  <c r="D26" i="145"/>
  <c r="E26" i="145"/>
  <c r="F26" i="145"/>
  <c r="G26" i="145"/>
  <c r="H26" i="145"/>
  <c r="I26" i="145"/>
  <c r="J26" i="145"/>
  <c r="K26" i="145"/>
  <c r="L26" i="145"/>
  <c r="M26" i="145"/>
  <c r="N26" i="145"/>
  <c r="O26" i="145"/>
  <c r="P26" i="145"/>
  <c r="Q26" i="145"/>
  <c r="R26" i="145"/>
  <c r="S26" i="145"/>
  <c r="T26" i="145"/>
  <c r="U26" i="145"/>
  <c r="V26" i="145"/>
  <c r="W26" i="145"/>
  <c r="X26" i="145"/>
  <c r="Y26" i="145"/>
  <c r="Z26" i="145"/>
  <c r="AA26" i="145"/>
  <c r="AB26" i="145"/>
  <c r="AC26" i="145"/>
  <c r="AD26" i="145"/>
  <c r="C27" i="145"/>
  <c r="D27" i="145"/>
  <c r="E27" i="145"/>
  <c r="F27" i="145"/>
  <c r="G27" i="145"/>
  <c r="H27" i="145"/>
  <c r="I27" i="145"/>
  <c r="J27" i="145"/>
  <c r="K27" i="145"/>
  <c r="L27" i="145"/>
  <c r="M27" i="145"/>
  <c r="N27" i="145"/>
  <c r="O27" i="145"/>
  <c r="P27" i="145"/>
  <c r="Q27" i="145"/>
  <c r="R27" i="145"/>
  <c r="S27" i="145"/>
  <c r="T27" i="145"/>
  <c r="U27" i="145"/>
  <c r="V27" i="145"/>
  <c r="W27" i="145"/>
  <c r="X27" i="145"/>
  <c r="Y27" i="145"/>
  <c r="Z27" i="145"/>
  <c r="AA27" i="145"/>
  <c r="AB27" i="145"/>
  <c r="AC27" i="145"/>
  <c r="AD27" i="145"/>
  <c r="C28" i="145"/>
  <c r="D28" i="145"/>
  <c r="E28" i="145"/>
  <c r="F28" i="145"/>
  <c r="G28" i="145"/>
  <c r="H28" i="145"/>
  <c r="I28" i="145"/>
  <c r="J28" i="145"/>
  <c r="K28" i="145"/>
  <c r="L28" i="145"/>
  <c r="M28" i="145"/>
  <c r="N28" i="145"/>
  <c r="O28" i="145"/>
  <c r="P28" i="145"/>
  <c r="Q28" i="145"/>
  <c r="R28" i="145"/>
  <c r="S28" i="145"/>
  <c r="T28" i="145"/>
  <c r="U28" i="145"/>
  <c r="V28" i="145"/>
  <c r="W28" i="145"/>
  <c r="X28" i="145"/>
  <c r="Y28" i="145"/>
  <c r="Z28" i="145"/>
  <c r="AA28" i="145"/>
  <c r="AB28" i="145"/>
  <c r="AC28" i="145"/>
  <c r="AD28" i="145"/>
  <c r="C29" i="145"/>
  <c r="D29" i="145"/>
  <c r="E29" i="145"/>
  <c r="F29" i="145"/>
  <c r="G29" i="145"/>
  <c r="H29" i="145"/>
  <c r="I29" i="145"/>
  <c r="J29" i="145"/>
  <c r="K29" i="145"/>
  <c r="L29" i="145"/>
  <c r="M29" i="145"/>
  <c r="N29" i="145"/>
  <c r="O29" i="145"/>
  <c r="P29" i="145"/>
  <c r="Q29" i="145"/>
  <c r="R29" i="145"/>
  <c r="S29" i="145"/>
  <c r="T29" i="145"/>
  <c r="U29" i="145"/>
  <c r="V29" i="145"/>
  <c r="W29" i="145"/>
  <c r="X29" i="145"/>
  <c r="Y29" i="145"/>
  <c r="Z29" i="145"/>
  <c r="AA29" i="145"/>
  <c r="AB29" i="145"/>
  <c r="AC29" i="145"/>
  <c r="AD29" i="145"/>
  <c r="C30" i="145"/>
  <c r="D30" i="145"/>
  <c r="E30" i="145"/>
  <c r="F30" i="145"/>
  <c r="G30" i="145"/>
  <c r="H30" i="145"/>
  <c r="I30" i="145"/>
  <c r="J30" i="145"/>
  <c r="K30" i="145"/>
  <c r="L30" i="145"/>
  <c r="M30" i="145"/>
  <c r="N30" i="145"/>
  <c r="O30" i="145"/>
  <c r="P30" i="145"/>
  <c r="Q30" i="145"/>
  <c r="R30" i="145"/>
  <c r="S30" i="145"/>
  <c r="T30" i="145"/>
  <c r="U30" i="145"/>
  <c r="V30" i="145"/>
  <c r="W30" i="145"/>
  <c r="X30" i="145"/>
  <c r="Y30" i="145"/>
  <c r="Z30" i="145"/>
  <c r="AA30" i="145"/>
  <c r="AB30" i="145"/>
  <c r="AC30" i="145"/>
  <c r="AD30" i="145"/>
  <c r="C31" i="145"/>
  <c r="D31" i="145"/>
  <c r="E31" i="145"/>
  <c r="F31" i="145"/>
  <c r="G31" i="145"/>
  <c r="H31" i="145"/>
  <c r="I31" i="145"/>
  <c r="J31" i="145"/>
  <c r="K31" i="145"/>
  <c r="L31" i="145"/>
  <c r="M31" i="145"/>
  <c r="N31" i="145"/>
  <c r="O31" i="145"/>
  <c r="P31" i="145"/>
  <c r="Q31" i="145"/>
  <c r="R31" i="145"/>
  <c r="S31" i="145"/>
  <c r="T31" i="145"/>
  <c r="U31" i="145"/>
  <c r="V31" i="145"/>
  <c r="W31" i="145"/>
  <c r="X31" i="145"/>
  <c r="Y31" i="145"/>
  <c r="Z31" i="145"/>
  <c r="AA31" i="145"/>
  <c r="AB31" i="145"/>
  <c r="AC31" i="145"/>
  <c r="AD31" i="145"/>
  <c r="C32" i="145"/>
  <c r="D32" i="145"/>
  <c r="E32" i="145"/>
  <c r="F32" i="145"/>
  <c r="G32" i="145"/>
  <c r="H32" i="145"/>
  <c r="I32" i="145"/>
  <c r="J32" i="145"/>
  <c r="K32" i="145"/>
  <c r="L32" i="145"/>
  <c r="M32" i="145"/>
  <c r="N32" i="145"/>
  <c r="O32" i="145"/>
  <c r="P32" i="145"/>
  <c r="Q32" i="145"/>
  <c r="R32" i="145"/>
  <c r="S32" i="145"/>
  <c r="T32" i="145"/>
  <c r="U32" i="145"/>
  <c r="V32" i="145"/>
  <c r="W32" i="145"/>
  <c r="X32" i="145"/>
  <c r="Y32" i="145"/>
  <c r="Z32" i="145"/>
  <c r="AA32" i="145"/>
  <c r="AB32" i="145"/>
  <c r="AC32" i="145"/>
  <c r="AD32" i="145"/>
  <c r="C33" i="145"/>
  <c r="D33" i="145"/>
  <c r="E33" i="145"/>
  <c r="F33" i="145"/>
  <c r="G33" i="145"/>
  <c r="H33" i="145"/>
  <c r="I33" i="145"/>
  <c r="J33" i="145"/>
  <c r="K33" i="145"/>
  <c r="L33" i="145"/>
  <c r="M33" i="145"/>
  <c r="N33" i="145"/>
  <c r="O33" i="145"/>
  <c r="P33" i="145"/>
  <c r="Q33" i="145"/>
  <c r="R33" i="145"/>
  <c r="S33" i="145"/>
  <c r="T33" i="145"/>
  <c r="U33" i="145"/>
  <c r="V33" i="145"/>
  <c r="W33" i="145"/>
  <c r="X33" i="145"/>
  <c r="Y33" i="145"/>
  <c r="Z33" i="145"/>
  <c r="AA33" i="145"/>
  <c r="AB33" i="145"/>
  <c r="AC33" i="145"/>
  <c r="AD33" i="145"/>
  <c r="C34" i="145"/>
  <c r="D34" i="145"/>
  <c r="E34" i="145"/>
  <c r="F34" i="145"/>
  <c r="G34" i="145"/>
  <c r="H34" i="145"/>
  <c r="I34" i="145"/>
  <c r="J34" i="145"/>
  <c r="K34" i="145"/>
  <c r="L34" i="145"/>
  <c r="M34" i="145"/>
  <c r="N34" i="145"/>
  <c r="O34" i="145"/>
  <c r="P34" i="145"/>
  <c r="Q34" i="145"/>
  <c r="R34" i="145"/>
  <c r="S34" i="145"/>
  <c r="T34" i="145"/>
  <c r="U34" i="145"/>
  <c r="V34" i="145"/>
  <c r="W34" i="145"/>
  <c r="X34" i="145"/>
  <c r="Y34" i="145"/>
  <c r="Z34" i="145"/>
  <c r="AA34" i="145"/>
  <c r="AB34" i="145"/>
  <c r="AC34" i="145"/>
  <c r="AD34" i="145"/>
  <c r="C35" i="145"/>
  <c r="D35" i="145"/>
  <c r="E35" i="145"/>
  <c r="F35" i="145"/>
  <c r="G35" i="145"/>
  <c r="H35" i="145"/>
  <c r="I35" i="145"/>
  <c r="J35" i="145"/>
  <c r="K35" i="145"/>
  <c r="L35" i="145"/>
  <c r="M35" i="145"/>
  <c r="N35" i="145"/>
  <c r="O35" i="145"/>
  <c r="P35" i="145"/>
  <c r="Q35" i="145"/>
  <c r="R35" i="145"/>
  <c r="S35" i="145"/>
  <c r="T35" i="145"/>
  <c r="U35" i="145"/>
  <c r="V35" i="145"/>
  <c r="W35" i="145"/>
  <c r="X35" i="145"/>
  <c r="Y35" i="145"/>
  <c r="Z35" i="145"/>
  <c r="AA35" i="145"/>
  <c r="AB35" i="145"/>
  <c r="AC35" i="145"/>
  <c r="AD35" i="145"/>
  <c r="D16" i="145"/>
  <c r="E16" i="145"/>
  <c r="F16" i="145"/>
  <c r="G16" i="145"/>
  <c r="H16" i="145"/>
  <c r="I16" i="145"/>
  <c r="J16" i="145"/>
  <c r="K16" i="145"/>
  <c r="L16" i="145"/>
  <c r="M16" i="145"/>
  <c r="N16" i="145"/>
  <c r="O16" i="145"/>
  <c r="P16" i="145"/>
  <c r="Q16" i="145"/>
  <c r="R16" i="145"/>
  <c r="S16" i="145"/>
  <c r="T16" i="145"/>
  <c r="U16" i="145"/>
  <c r="V16" i="145"/>
  <c r="W16" i="145"/>
  <c r="X16" i="145"/>
  <c r="Y16" i="145"/>
  <c r="Z16" i="145"/>
  <c r="AA16" i="145"/>
  <c r="AB16" i="145"/>
  <c r="AC16" i="145"/>
  <c r="AD16" i="145"/>
  <c r="C16" i="145"/>
  <c r="E85" i="145"/>
  <c r="F85" i="145" s="1"/>
  <c r="G85" i="145" s="1"/>
  <c r="H85" i="145" s="1"/>
  <c r="I85" i="145" s="1"/>
  <c r="J85" i="145" s="1"/>
  <c r="K85" i="145" s="1"/>
  <c r="L85" i="145" s="1"/>
  <c r="M85" i="145" s="1"/>
  <c r="N85" i="145" s="1"/>
  <c r="O85" i="145" s="1"/>
  <c r="P85" i="145" s="1"/>
  <c r="Q85" i="145" s="1"/>
  <c r="R85" i="145" s="1"/>
  <c r="S85" i="145" s="1"/>
  <c r="T85" i="145" s="1"/>
  <c r="U85" i="145" s="1"/>
  <c r="V85" i="145" s="1"/>
  <c r="W85" i="145" s="1"/>
  <c r="X85" i="145" s="1"/>
  <c r="Y85" i="145" s="1"/>
  <c r="Z85" i="145" s="1"/>
  <c r="AA85" i="145" s="1"/>
  <c r="AB85" i="145" s="1"/>
  <c r="AC85" i="145" s="1"/>
  <c r="AD85" i="145" s="1"/>
  <c r="D85" i="145"/>
  <c r="D62" i="145"/>
  <c r="E62" i="145" s="1"/>
  <c r="F62" i="145" s="1"/>
  <c r="G62" i="145" s="1"/>
  <c r="H62" i="145" s="1"/>
  <c r="I62" i="145" s="1"/>
  <c r="J62" i="145" s="1"/>
  <c r="K62" i="145" s="1"/>
  <c r="L62" i="145" s="1"/>
  <c r="M62" i="145" s="1"/>
  <c r="N62" i="145" s="1"/>
  <c r="O62" i="145" s="1"/>
  <c r="P62" i="145" s="1"/>
  <c r="Q62" i="145" s="1"/>
  <c r="R62" i="145" s="1"/>
  <c r="S62" i="145" s="1"/>
  <c r="T62" i="145" s="1"/>
  <c r="U62" i="145" s="1"/>
  <c r="V62" i="145" s="1"/>
  <c r="W62" i="145" s="1"/>
  <c r="X62" i="145" s="1"/>
  <c r="Y62" i="145" s="1"/>
  <c r="Z62" i="145" s="1"/>
  <c r="AA62" i="145" s="1"/>
  <c r="AB62" i="145" s="1"/>
  <c r="AC62" i="145" s="1"/>
  <c r="AD62" i="145" s="1"/>
  <c r="D38" i="145"/>
  <c r="E38" i="145" s="1"/>
  <c r="F38" i="145" s="1"/>
  <c r="G38" i="145" s="1"/>
  <c r="H38" i="145" s="1"/>
  <c r="I38" i="145" s="1"/>
  <c r="J38" i="145" s="1"/>
  <c r="K38" i="145" s="1"/>
  <c r="L38" i="145" s="1"/>
  <c r="M38" i="145" s="1"/>
  <c r="N38" i="145" s="1"/>
  <c r="O38" i="145" s="1"/>
  <c r="P38" i="145" s="1"/>
  <c r="Q38" i="145" s="1"/>
  <c r="R38" i="145" s="1"/>
  <c r="S38" i="145" s="1"/>
  <c r="T38" i="145" s="1"/>
  <c r="U38" i="145" s="1"/>
  <c r="V38" i="145" s="1"/>
  <c r="W38" i="145" s="1"/>
  <c r="X38" i="145" s="1"/>
  <c r="Y38" i="145" s="1"/>
  <c r="Z38" i="145" s="1"/>
  <c r="AA38" i="145" s="1"/>
  <c r="AB38" i="145" s="1"/>
  <c r="AC38" i="145" s="1"/>
  <c r="AD38" i="145" s="1"/>
  <c r="D15" i="145"/>
  <c r="E15" i="145" s="1"/>
  <c r="F15" i="145" s="1"/>
  <c r="G15" i="145" s="1"/>
  <c r="H15" i="145" s="1"/>
  <c r="I15" i="145" s="1"/>
  <c r="J15" i="145" s="1"/>
  <c r="K15" i="145" s="1"/>
  <c r="L15" i="145" s="1"/>
  <c r="M15" i="145" s="1"/>
  <c r="N15" i="145" s="1"/>
  <c r="O15" i="145" s="1"/>
  <c r="P15" i="145" s="1"/>
  <c r="Q15" i="145" s="1"/>
  <c r="R15" i="145" s="1"/>
  <c r="S15" i="145" s="1"/>
  <c r="T15" i="145" s="1"/>
  <c r="U15" i="145" s="1"/>
  <c r="V15" i="145" s="1"/>
  <c r="W15" i="145" s="1"/>
  <c r="X15" i="145" s="1"/>
  <c r="Y15" i="145" s="1"/>
  <c r="Z15" i="145" s="1"/>
  <c r="AA15" i="145" s="1"/>
  <c r="AB15" i="145" s="1"/>
  <c r="AC15" i="145" s="1"/>
  <c r="AD15" i="145" s="1"/>
  <c r="AU21" i="131"/>
  <c r="BA33" i="146" l="1"/>
  <c r="AO33" i="146"/>
  <c r="BC33" i="146" s="1"/>
  <c r="CN94" i="131"/>
  <c r="R8" i="137" l="1"/>
  <c r="Q8" i="137"/>
  <c r="P8" i="137"/>
  <c r="O8" i="137"/>
  <c r="N8" i="137"/>
  <c r="M8" i="137"/>
  <c r="L8" i="137"/>
  <c r="K8" i="137"/>
  <c r="J8" i="137"/>
  <c r="I8" i="137"/>
  <c r="H8" i="137"/>
  <c r="G8" i="137"/>
  <c r="F8" i="137"/>
  <c r="E8" i="137"/>
  <c r="D8" i="137"/>
  <c r="R7" i="137"/>
  <c r="Q7" i="137"/>
  <c r="P7" i="137"/>
  <c r="O7" i="137"/>
  <c r="N7" i="137"/>
  <c r="M7" i="137"/>
  <c r="L7" i="137"/>
  <c r="K7" i="137"/>
  <c r="J7" i="137"/>
  <c r="I7" i="137"/>
  <c r="H7" i="137"/>
  <c r="G7" i="137"/>
  <c r="F7" i="137"/>
  <c r="E7" i="137"/>
  <c r="D7" i="137"/>
  <c r="R6" i="137"/>
  <c r="Q6" i="137"/>
  <c r="Q9" i="137" s="1"/>
  <c r="P6" i="137"/>
  <c r="P9" i="137" s="1"/>
  <c r="O6" i="137"/>
  <c r="O9" i="137" s="1"/>
  <c r="N6" i="137"/>
  <c r="M6" i="137"/>
  <c r="L6" i="137"/>
  <c r="K6" i="137"/>
  <c r="J6" i="137"/>
  <c r="I6" i="137"/>
  <c r="H6" i="137"/>
  <c r="G6" i="137"/>
  <c r="F6" i="137"/>
  <c r="F9" i="137" s="1"/>
  <c r="E6" i="137"/>
  <c r="E9" i="137" s="1"/>
  <c r="D6" i="137"/>
  <c r="R4" i="137"/>
  <c r="Q4" i="137"/>
  <c r="P4" i="137"/>
  <c r="O4" i="137"/>
  <c r="N4" i="137"/>
  <c r="M4" i="137"/>
  <c r="L4" i="137"/>
  <c r="K4" i="137"/>
  <c r="J4" i="137"/>
  <c r="I4" i="137"/>
  <c r="H4" i="137"/>
  <c r="G4" i="137"/>
  <c r="F4" i="137"/>
  <c r="E4" i="137"/>
  <c r="D4" i="137"/>
  <c r="R3" i="137"/>
  <c r="Q3" i="137"/>
  <c r="P3" i="137"/>
  <c r="O3" i="137"/>
  <c r="N3" i="137"/>
  <c r="M3" i="137"/>
  <c r="L3" i="137"/>
  <c r="K3" i="137"/>
  <c r="J3" i="137"/>
  <c r="I3" i="137"/>
  <c r="H3" i="137"/>
  <c r="G3" i="137"/>
  <c r="F3" i="137"/>
  <c r="E3" i="137"/>
  <c r="D3" i="137"/>
  <c r="R2" i="137"/>
  <c r="Q2" i="137"/>
  <c r="P2" i="137"/>
  <c r="O2" i="137"/>
  <c r="N2" i="137"/>
  <c r="N5" i="137" s="1"/>
  <c r="M2" i="137"/>
  <c r="L2" i="137"/>
  <c r="K2" i="137"/>
  <c r="J2" i="137"/>
  <c r="I2" i="137"/>
  <c r="H2" i="137"/>
  <c r="G2" i="137"/>
  <c r="F2" i="137"/>
  <c r="E2" i="137"/>
  <c r="D2" i="137"/>
  <c r="E74" i="137"/>
  <c r="F74" i="137" s="1"/>
  <c r="E53" i="137"/>
  <c r="F53" i="137" s="1"/>
  <c r="E33" i="137"/>
  <c r="F33" i="137" s="1"/>
  <c r="E12" i="137"/>
  <c r="F12" i="137" s="1"/>
  <c r="G12" i="137" s="1"/>
  <c r="H12" i="137" s="1"/>
  <c r="I12" i="137" s="1"/>
  <c r="J12" i="137" s="1"/>
  <c r="K12" i="137" s="1"/>
  <c r="L12" i="137" s="1"/>
  <c r="M12" i="137" s="1"/>
  <c r="N12" i="137" s="1"/>
  <c r="O12" i="137" s="1"/>
  <c r="P12" i="137" s="1"/>
  <c r="Q12" i="137" s="1"/>
  <c r="R12" i="137" s="1"/>
  <c r="AI15" i="137"/>
  <c r="AJ15" i="137"/>
  <c r="AK15" i="137"/>
  <c r="AL15" i="137"/>
  <c r="AM15" i="137"/>
  <c r="AN15" i="137"/>
  <c r="AO15" i="137"/>
  <c r="AP15" i="137"/>
  <c r="AQ15" i="137"/>
  <c r="AR15" i="137"/>
  <c r="AS15" i="137"/>
  <c r="AT15" i="137"/>
  <c r="AU15" i="137"/>
  <c r="AV15" i="137"/>
  <c r="AW15" i="137"/>
  <c r="AX15" i="137"/>
  <c r="AY15" i="137"/>
  <c r="AZ15" i="137"/>
  <c r="BF15" i="137"/>
  <c r="BG15" i="137" s="1"/>
  <c r="BJ15" i="137"/>
  <c r="BK15" i="137"/>
  <c r="BL15" i="137"/>
  <c r="BM15" i="137"/>
  <c r="BN15" i="137"/>
  <c r="BO15" i="137"/>
  <c r="BP15" i="137"/>
  <c r="BR15" i="137"/>
  <c r="BS15" i="137"/>
  <c r="BT15" i="137"/>
  <c r="BV15" i="137"/>
  <c r="BW15" i="137" s="1"/>
  <c r="BZ15" i="137"/>
  <c r="CA15" i="137"/>
  <c r="CB15" i="137"/>
  <c r="CC15" i="137"/>
  <c r="CD15" i="137"/>
  <c r="CE15" i="137"/>
  <c r="CF15" i="137"/>
  <c r="AI16" i="137"/>
  <c r="AJ16" i="137"/>
  <c r="AK16" i="137"/>
  <c r="AL16" i="137"/>
  <c r="AM16" i="137"/>
  <c r="AN16" i="137"/>
  <c r="AO16" i="137"/>
  <c r="AP16" i="137"/>
  <c r="AQ16" i="137"/>
  <c r="AR16" i="137"/>
  <c r="AS16" i="137"/>
  <c r="AT16" i="137"/>
  <c r="AU16" i="137"/>
  <c r="AV16" i="137"/>
  <c r="AW16" i="137"/>
  <c r="AX16" i="137"/>
  <c r="AY16" i="137"/>
  <c r="AZ16" i="137"/>
  <c r="BF16" i="137"/>
  <c r="BG16" i="137" s="1"/>
  <c r="BJ16" i="137"/>
  <c r="BK16" i="137"/>
  <c r="BL16" i="137"/>
  <c r="BM16" i="137"/>
  <c r="BN16" i="137"/>
  <c r="BO16" i="137"/>
  <c r="BP16" i="137"/>
  <c r="BR16" i="137"/>
  <c r="BS16" i="137"/>
  <c r="BT16" i="137"/>
  <c r="BV16" i="137"/>
  <c r="BW16" i="137" s="1"/>
  <c r="BZ16" i="137"/>
  <c r="CA16" i="137"/>
  <c r="CB16" i="137"/>
  <c r="CC16" i="137"/>
  <c r="CD16" i="137"/>
  <c r="CE16" i="137"/>
  <c r="CF16" i="137"/>
  <c r="AI17" i="137"/>
  <c r="AJ17" i="137"/>
  <c r="AK17" i="137"/>
  <c r="AL17" i="137"/>
  <c r="AM17" i="137"/>
  <c r="AN17" i="137"/>
  <c r="AO17" i="137"/>
  <c r="AP17" i="137"/>
  <c r="AQ17" i="137"/>
  <c r="AR17" i="137"/>
  <c r="AS17" i="137"/>
  <c r="AT17" i="137"/>
  <c r="AU17" i="137"/>
  <c r="AV17" i="137"/>
  <c r="AW17" i="137"/>
  <c r="AX17" i="137"/>
  <c r="AY17" i="137"/>
  <c r="AZ17" i="137"/>
  <c r="BF17" i="137"/>
  <c r="BG17" i="137" s="1"/>
  <c r="BJ17" i="137"/>
  <c r="BK17" i="137"/>
  <c r="BL17" i="137"/>
  <c r="BM17" i="137"/>
  <c r="BN17" i="137"/>
  <c r="BO17" i="137"/>
  <c r="BP17" i="137"/>
  <c r="BR17" i="137"/>
  <c r="BS17" i="137"/>
  <c r="BT17" i="137"/>
  <c r="BV17" i="137"/>
  <c r="BW17" i="137" s="1"/>
  <c r="BZ17" i="137"/>
  <c r="CA17" i="137"/>
  <c r="CB17" i="137"/>
  <c r="CC17" i="137"/>
  <c r="CD17" i="137"/>
  <c r="CE17" i="137"/>
  <c r="CF17" i="137"/>
  <c r="AI18" i="137"/>
  <c r="AJ18" i="137"/>
  <c r="AK18" i="137"/>
  <c r="AL18" i="137"/>
  <c r="AM18" i="137"/>
  <c r="AN18" i="137"/>
  <c r="AO18" i="137"/>
  <c r="AP18" i="137"/>
  <c r="AQ18" i="137"/>
  <c r="AR18" i="137"/>
  <c r="AS18" i="137"/>
  <c r="AT18" i="137"/>
  <c r="AU18" i="137"/>
  <c r="AV18" i="137"/>
  <c r="AW18" i="137"/>
  <c r="AX18" i="137"/>
  <c r="AY18" i="137"/>
  <c r="AZ18" i="137"/>
  <c r="BF18" i="137"/>
  <c r="BG18" i="137" s="1"/>
  <c r="BJ18" i="137"/>
  <c r="BK18" i="137"/>
  <c r="BL18" i="137"/>
  <c r="BM18" i="137"/>
  <c r="BN18" i="137"/>
  <c r="BO18" i="137"/>
  <c r="BP18" i="137"/>
  <c r="BR18" i="137"/>
  <c r="BS18" i="137"/>
  <c r="BT18" i="137"/>
  <c r="BV18" i="137"/>
  <c r="BW18" i="137" s="1"/>
  <c r="BZ18" i="137"/>
  <c r="CA18" i="137"/>
  <c r="CB18" i="137"/>
  <c r="CC18" i="137"/>
  <c r="CD18" i="137"/>
  <c r="CE18" i="137"/>
  <c r="CF18" i="137"/>
  <c r="AI19" i="137"/>
  <c r="AJ19" i="137"/>
  <c r="AK19" i="137"/>
  <c r="AL19" i="137"/>
  <c r="AM19" i="137"/>
  <c r="AN19" i="137"/>
  <c r="AO19" i="137"/>
  <c r="AP19" i="137"/>
  <c r="AQ19" i="137"/>
  <c r="AR19" i="137"/>
  <c r="AS19" i="137"/>
  <c r="AT19" i="137"/>
  <c r="AU19" i="137"/>
  <c r="AV19" i="137"/>
  <c r="AW19" i="137"/>
  <c r="AX19" i="137"/>
  <c r="AY19" i="137"/>
  <c r="AZ19" i="137"/>
  <c r="BF19" i="137"/>
  <c r="BG19" i="137" s="1"/>
  <c r="BJ19" i="137"/>
  <c r="BK19" i="137"/>
  <c r="BL19" i="137"/>
  <c r="BM19" i="137"/>
  <c r="BN19" i="137"/>
  <c r="BO19" i="137"/>
  <c r="BP19" i="137"/>
  <c r="BR19" i="137"/>
  <c r="BS19" i="137"/>
  <c r="BT19" i="137"/>
  <c r="BV19" i="137"/>
  <c r="BW19" i="137" s="1"/>
  <c r="BZ19" i="137"/>
  <c r="CA19" i="137"/>
  <c r="CB19" i="137"/>
  <c r="CC19" i="137"/>
  <c r="CD19" i="137"/>
  <c r="CE19" i="137"/>
  <c r="CF19" i="137"/>
  <c r="AI20" i="137"/>
  <c r="AJ20" i="137"/>
  <c r="AK20" i="137"/>
  <c r="AL20" i="137"/>
  <c r="AM20" i="137"/>
  <c r="AN20" i="137"/>
  <c r="AO20" i="137"/>
  <c r="AP20" i="137"/>
  <c r="AQ20" i="137"/>
  <c r="AR20" i="137"/>
  <c r="AS20" i="137"/>
  <c r="AT20" i="137"/>
  <c r="AU20" i="137"/>
  <c r="AV20" i="137"/>
  <c r="AW20" i="137"/>
  <c r="AX20" i="137"/>
  <c r="AY20" i="137"/>
  <c r="AZ20" i="137"/>
  <c r="BF20" i="137"/>
  <c r="BG20" i="137" s="1"/>
  <c r="BJ20" i="137"/>
  <c r="BK20" i="137"/>
  <c r="BL20" i="137"/>
  <c r="BM20" i="137"/>
  <c r="BN20" i="137"/>
  <c r="BO20" i="137"/>
  <c r="BP20" i="137"/>
  <c r="BR20" i="137"/>
  <c r="BS20" i="137"/>
  <c r="BT20" i="137"/>
  <c r="BV20" i="137"/>
  <c r="BW20" i="137" s="1"/>
  <c r="BZ20" i="137"/>
  <c r="CA20" i="137"/>
  <c r="CB20" i="137"/>
  <c r="CC20" i="137"/>
  <c r="CD20" i="137"/>
  <c r="CE20" i="137"/>
  <c r="CF20" i="137"/>
  <c r="AI21" i="137"/>
  <c r="AJ21" i="137"/>
  <c r="AK21" i="137"/>
  <c r="AL21" i="137"/>
  <c r="AM21" i="137"/>
  <c r="AN21" i="137"/>
  <c r="AO21" i="137"/>
  <c r="AP21" i="137"/>
  <c r="AQ21" i="137"/>
  <c r="AR21" i="137"/>
  <c r="AS21" i="137"/>
  <c r="AT21" i="137"/>
  <c r="AU21" i="137"/>
  <c r="AV21" i="137"/>
  <c r="AW21" i="137"/>
  <c r="AX21" i="137"/>
  <c r="AY21" i="137"/>
  <c r="AZ21" i="137"/>
  <c r="BF21" i="137"/>
  <c r="BG21" i="137" s="1"/>
  <c r="BJ21" i="137"/>
  <c r="BK21" i="137"/>
  <c r="BL21" i="137"/>
  <c r="BM21" i="137"/>
  <c r="BN21" i="137"/>
  <c r="BO21" i="137"/>
  <c r="BP21" i="137"/>
  <c r="BR21" i="137"/>
  <c r="BS21" i="137"/>
  <c r="BT21" i="137"/>
  <c r="BV21" i="137"/>
  <c r="BW21" i="137" s="1"/>
  <c r="BZ21" i="137"/>
  <c r="CA21" i="137"/>
  <c r="CB21" i="137"/>
  <c r="CC21" i="137"/>
  <c r="CD21" i="137"/>
  <c r="CE21" i="137"/>
  <c r="CF21" i="137"/>
  <c r="AI22" i="137"/>
  <c r="AJ22" i="137"/>
  <c r="AK22" i="137"/>
  <c r="AL22" i="137"/>
  <c r="AM22" i="137"/>
  <c r="AN22" i="137"/>
  <c r="AO22" i="137"/>
  <c r="AP22" i="137"/>
  <c r="AQ22" i="137"/>
  <c r="AR22" i="137"/>
  <c r="AS22" i="137"/>
  <c r="AT22" i="137"/>
  <c r="AU22" i="137"/>
  <c r="AV22" i="137"/>
  <c r="AW22" i="137"/>
  <c r="AX22" i="137"/>
  <c r="AY22" i="137"/>
  <c r="AZ22" i="137"/>
  <c r="BF22" i="137"/>
  <c r="BG22" i="137" s="1"/>
  <c r="BJ22" i="137"/>
  <c r="BK22" i="137"/>
  <c r="BL22" i="137"/>
  <c r="BM22" i="137"/>
  <c r="BN22" i="137"/>
  <c r="BO22" i="137"/>
  <c r="BP22" i="137"/>
  <c r="BR22" i="137"/>
  <c r="BS22" i="137"/>
  <c r="BT22" i="137"/>
  <c r="BV22" i="137"/>
  <c r="BW22" i="137" s="1"/>
  <c r="BZ22" i="137"/>
  <c r="CA22" i="137"/>
  <c r="CB22" i="137"/>
  <c r="CC22" i="137"/>
  <c r="CD22" i="137"/>
  <c r="CE22" i="137"/>
  <c r="CF22" i="137"/>
  <c r="AI23" i="137"/>
  <c r="AJ23" i="137"/>
  <c r="AK23" i="137"/>
  <c r="AL23" i="137"/>
  <c r="AM23" i="137"/>
  <c r="AN23" i="137"/>
  <c r="AO23" i="137"/>
  <c r="AP23" i="137"/>
  <c r="AQ23" i="137"/>
  <c r="AR23" i="137"/>
  <c r="AS23" i="137"/>
  <c r="AT23" i="137"/>
  <c r="AU23" i="137"/>
  <c r="AV23" i="137"/>
  <c r="AW23" i="137"/>
  <c r="AX23" i="137"/>
  <c r="AY23" i="137"/>
  <c r="AZ23" i="137"/>
  <c r="BF23" i="137"/>
  <c r="BG23" i="137" s="1"/>
  <c r="BJ23" i="137"/>
  <c r="BK23" i="137"/>
  <c r="BL23" i="137"/>
  <c r="BM23" i="137"/>
  <c r="BN23" i="137"/>
  <c r="BO23" i="137"/>
  <c r="BP23" i="137"/>
  <c r="BR23" i="137"/>
  <c r="BS23" i="137"/>
  <c r="BT23" i="137"/>
  <c r="BV23" i="137"/>
  <c r="BW23" i="137" s="1"/>
  <c r="BZ23" i="137"/>
  <c r="CA23" i="137"/>
  <c r="CB23" i="137"/>
  <c r="CC23" i="137"/>
  <c r="CD23" i="137"/>
  <c r="CE23" i="137"/>
  <c r="CF23" i="137"/>
  <c r="AI24" i="137"/>
  <c r="AJ24" i="137"/>
  <c r="AK24" i="137"/>
  <c r="AL24" i="137"/>
  <c r="AM24" i="137"/>
  <c r="AN24" i="137"/>
  <c r="AO24" i="137"/>
  <c r="AP24" i="137"/>
  <c r="AQ24" i="137"/>
  <c r="AR24" i="137"/>
  <c r="AS24" i="137"/>
  <c r="AT24" i="137"/>
  <c r="AU24" i="137"/>
  <c r="AV24" i="137"/>
  <c r="AW24" i="137"/>
  <c r="AX24" i="137"/>
  <c r="AY24" i="137"/>
  <c r="AZ24" i="137"/>
  <c r="BF24" i="137"/>
  <c r="BG24" i="137" s="1"/>
  <c r="BJ24" i="137"/>
  <c r="BK24" i="137"/>
  <c r="BL24" i="137"/>
  <c r="BM24" i="137"/>
  <c r="BN24" i="137"/>
  <c r="BO24" i="137"/>
  <c r="BP24" i="137"/>
  <c r="BR24" i="137"/>
  <c r="BS24" i="137"/>
  <c r="BT24" i="137"/>
  <c r="BV24" i="137"/>
  <c r="BW24" i="137" s="1"/>
  <c r="BZ24" i="137"/>
  <c r="CA24" i="137"/>
  <c r="CB24" i="137"/>
  <c r="CC24" i="137"/>
  <c r="CD24" i="137"/>
  <c r="CE24" i="137"/>
  <c r="CF24" i="137"/>
  <c r="AI25" i="137"/>
  <c r="AJ25" i="137"/>
  <c r="AK25" i="137"/>
  <c r="AL25" i="137"/>
  <c r="AM25" i="137"/>
  <c r="AN25" i="137"/>
  <c r="AO25" i="137"/>
  <c r="AP25" i="137"/>
  <c r="AQ25" i="137"/>
  <c r="AR25" i="137"/>
  <c r="AS25" i="137"/>
  <c r="AT25" i="137"/>
  <c r="AU25" i="137"/>
  <c r="AV25" i="137"/>
  <c r="AW25" i="137"/>
  <c r="AX25" i="137"/>
  <c r="AY25" i="137"/>
  <c r="AZ25" i="137"/>
  <c r="BF25" i="137"/>
  <c r="BG25" i="137" s="1"/>
  <c r="BJ25" i="137"/>
  <c r="BK25" i="137"/>
  <c r="BL25" i="137"/>
  <c r="BM25" i="137"/>
  <c r="BN25" i="137"/>
  <c r="BO25" i="137"/>
  <c r="BP25" i="137"/>
  <c r="BR25" i="137"/>
  <c r="BS25" i="137"/>
  <c r="BT25" i="137"/>
  <c r="BV25" i="137"/>
  <c r="BW25" i="137" s="1"/>
  <c r="BZ25" i="137"/>
  <c r="CA25" i="137"/>
  <c r="CB25" i="137"/>
  <c r="CC25" i="137"/>
  <c r="CD25" i="137"/>
  <c r="CE25" i="137"/>
  <c r="CF25" i="137"/>
  <c r="AI26" i="137"/>
  <c r="AJ26" i="137"/>
  <c r="AK26" i="137"/>
  <c r="AL26" i="137"/>
  <c r="AM26" i="137"/>
  <c r="AN26" i="137"/>
  <c r="AO26" i="137"/>
  <c r="AP26" i="137"/>
  <c r="AQ26" i="137"/>
  <c r="AR26" i="137"/>
  <c r="AS26" i="137"/>
  <c r="AT26" i="137"/>
  <c r="AU26" i="137"/>
  <c r="AV26" i="137"/>
  <c r="AW26" i="137"/>
  <c r="AX26" i="137"/>
  <c r="AY26" i="137"/>
  <c r="AZ26" i="137"/>
  <c r="BF26" i="137"/>
  <c r="BG26" i="137" s="1"/>
  <c r="BJ26" i="137"/>
  <c r="BK26" i="137"/>
  <c r="BL26" i="137"/>
  <c r="BM26" i="137"/>
  <c r="BN26" i="137"/>
  <c r="BO26" i="137"/>
  <c r="BP26" i="137"/>
  <c r="BR26" i="137"/>
  <c r="BS26" i="137"/>
  <c r="BT26" i="137"/>
  <c r="BV26" i="137"/>
  <c r="BW26" i="137" s="1"/>
  <c r="BZ26" i="137"/>
  <c r="CA26" i="137"/>
  <c r="CB26" i="137"/>
  <c r="CC26" i="137"/>
  <c r="CD26" i="137"/>
  <c r="CE26" i="137"/>
  <c r="CF26" i="137"/>
  <c r="AI27" i="137"/>
  <c r="AJ27" i="137"/>
  <c r="AK27" i="137"/>
  <c r="AL27" i="137"/>
  <c r="AM27" i="137"/>
  <c r="AN27" i="137"/>
  <c r="AO27" i="137"/>
  <c r="AP27" i="137"/>
  <c r="AQ27" i="137"/>
  <c r="AR27" i="137"/>
  <c r="AS27" i="137"/>
  <c r="AT27" i="137"/>
  <c r="AU27" i="137"/>
  <c r="AV27" i="137"/>
  <c r="AW27" i="137"/>
  <c r="AX27" i="137"/>
  <c r="AY27" i="137"/>
  <c r="AZ27" i="137"/>
  <c r="BF27" i="137"/>
  <c r="BG27" i="137" s="1"/>
  <c r="BJ27" i="137"/>
  <c r="BK27" i="137"/>
  <c r="BL27" i="137"/>
  <c r="BM27" i="137"/>
  <c r="BN27" i="137"/>
  <c r="BO27" i="137"/>
  <c r="BP27" i="137"/>
  <c r="BR27" i="137"/>
  <c r="BS27" i="137"/>
  <c r="BT27" i="137"/>
  <c r="BV27" i="137"/>
  <c r="BW27" i="137" s="1"/>
  <c r="BZ27" i="137"/>
  <c r="CA27" i="137"/>
  <c r="CB27" i="137"/>
  <c r="CC27" i="137"/>
  <c r="CD27" i="137"/>
  <c r="CE27" i="137"/>
  <c r="CF27" i="137"/>
  <c r="AI28" i="137"/>
  <c r="AJ28" i="137"/>
  <c r="AK28" i="137"/>
  <c r="AL28" i="137"/>
  <c r="AM28" i="137"/>
  <c r="AN28" i="137"/>
  <c r="AO28" i="137"/>
  <c r="AP28" i="137"/>
  <c r="AQ28" i="137"/>
  <c r="AR28" i="137"/>
  <c r="AS28" i="137"/>
  <c r="AT28" i="137"/>
  <c r="AU28" i="137"/>
  <c r="AV28" i="137"/>
  <c r="AW28" i="137"/>
  <c r="AX28" i="137"/>
  <c r="AY28" i="137"/>
  <c r="AZ28" i="137"/>
  <c r="BF28" i="137"/>
  <c r="BG28" i="137" s="1"/>
  <c r="BJ28" i="137"/>
  <c r="BK28" i="137"/>
  <c r="BL28" i="137"/>
  <c r="BM28" i="137"/>
  <c r="BN28" i="137"/>
  <c r="BO28" i="137"/>
  <c r="BP28" i="137"/>
  <c r="BR28" i="137"/>
  <c r="BS28" i="137"/>
  <c r="BT28" i="137"/>
  <c r="BV28" i="137"/>
  <c r="BW28" i="137" s="1"/>
  <c r="BZ28" i="137"/>
  <c r="CA28" i="137"/>
  <c r="CB28" i="137"/>
  <c r="CC28" i="137"/>
  <c r="CD28" i="137"/>
  <c r="CE28" i="137"/>
  <c r="CF28" i="137"/>
  <c r="AI29" i="137"/>
  <c r="AJ29" i="137"/>
  <c r="AK29" i="137"/>
  <c r="AL29" i="137"/>
  <c r="AM29" i="137"/>
  <c r="AN29" i="137"/>
  <c r="AO29" i="137"/>
  <c r="AP29" i="137"/>
  <c r="AQ29" i="137"/>
  <c r="AR29" i="137"/>
  <c r="AS29" i="137"/>
  <c r="AT29" i="137"/>
  <c r="AU29" i="137"/>
  <c r="AV29" i="137"/>
  <c r="AW29" i="137"/>
  <c r="AX29" i="137"/>
  <c r="AY29" i="137"/>
  <c r="AZ29" i="137"/>
  <c r="BF29" i="137"/>
  <c r="BG29" i="137" s="1"/>
  <c r="BJ29" i="137"/>
  <c r="BK29" i="137"/>
  <c r="BL29" i="137"/>
  <c r="BM29" i="137"/>
  <c r="BN29" i="137"/>
  <c r="BO29" i="137"/>
  <c r="BP29" i="137"/>
  <c r="BR29" i="137"/>
  <c r="BS29" i="137"/>
  <c r="BT29" i="137"/>
  <c r="BV29" i="137"/>
  <c r="BW29" i="137" s="1"/>
  <c r="BZ29" i="137"/>
  <c r="CA29" i="137"/>
  <c r="CB29" i="137"/>
  <c r="CC29" i="137"/>
  <c r="CD29" i="137"/>
  <c r="CE29" i="137"/>
  <c r="CF29" i="137"/>
  <c r="AI30" i="137"/>
  <c r="AJ30" i="137"/>
  <c r="AK30" i="137"/>
  <c r="AL30" i="137"/>
  <c r="AM30" i="137"/>
  <c r="AN30" i="137"/>
  <c r="AO30" i="137"/>
  <c r="AP30" i="137"/>
  <c r="AQ30" i="137"/>
  <c r="AR30" i="137"/>
  <c r="AS30" i="137"/>
  <c r="AT30" i="137"/>
  <c r="AU30" i="137"/>
  <c r="AV30" i="137"/>
  <c r="AW30" i="137"/>
  <c r="AX30" i="137"/>
  <c r="AY30" i="137"/>
  <c r="AZ30" i="137"/>
  <c r="BF30" i="137"/>
  <c r="BG30" i="137" s="1"/>
  <c r="BJ30" i="137"/>
  <c r="BK30" i="137"/>
  <c r="BL30" i="137"/>
  <c r="BM30" i="137"/>
  <c r="BN30" i="137"/>
  <c r="BO30" i="137"/>
  <c r="BP30" i="137"/>
  <c r="BR30" i="137"/>
  <c r="BS30" i="137"/>
  <c r="BT30" i="137"/>
  <c r="BV30" i="137"/>
  <c r="BW30" i="137" s="1"/>
  <c r="BZ30" i="137"/>
  <c r="CA30" i="137"/>
  <c r="CB30" i="137"/>
  <c r="CC30" i="137"/>
  <c r="CD30" i="137"/>
  <c r="CE30" i="137"/>
  <c r="CF30" i="137"/>
  <c r="AI31" i="137"/>
  <c r="AJ31" i="137"/>
  <c r="AK31" i="137"/>
  <c r="AL31" i="137"/>
  <c r="AM31" i="137"/>
  <c r="AN31" i="137"/>
  <c r="AO31" i="137"/>
  <c r="AP31" i="137"/>
  <c r="AQ31" i="137"/>
  <c r="AR31" i="137"/>
  <c r="AS31" i="137"/>
  <c r="AT31" i="137"/>
  <c r="AU31" i="137"/>
  <c r="AV31" i="137"/>
  <c r="AW31" i="137"/>
  <c r="AX31" i="137"/>
  <c r="AY31" i="137"/>
  <c r="AZ31" i="137"/>
  <c r="BF31" i="137"/>
  <c r="BG31" i="137" s="1"/>
  <c r="BJ31" i="137"/>
  <c r="BK31" i="137"/>
  <c r="BL31" i="137"/>
  <c r="BM31" i="137"/>
  <c r="BN31" i="137"/>
  <c r="BO31" i="137"/>
  <c r="BP31" i="137"/>
  <c r="BR31" i="137"/>
  <c r="BS31" i="137"/>
  <c r="BT31" i="137"/>
  <c r="BV31" i="137"/>
  <c r="BW31" i="137"/>
  <c r="BZ31" i="137"/>
  <c r="CA31" i="137"/>
  <c r="CB31" i="137"/>
  <c r="CC31" i="137"/>
  <c r="CD31" i="137"/>
  <c r="CE31" i="137"/>
  <c r="CF31" i="137"/>
  <c r="AI32" i="137"/>
  <c r="AJ32" i="137"/>
  <c r="AK32" i="137"/>
  <c r="AL32" i="137"/>
  <c r="AM32" i="137"/>
  <c r="AN32" i="137"/>
  <c r="AO32" i="137"/>
  <c r="AP32" i="137"/>
  <c r="AQ32" i="137"/>
  <c r="AR32" i="137"/>
  <c r="AS32" i="137"/>
  <c r="AT32" i="137"/>
  <c r="AU32" i="137"/>
  <c r="AV32" i="137"/>
  <c r="AW32" i="137"/>
  <c r="AX32" i="137"/>
  <c r="AY32" i="137"/>
  <c r="AZ32" i="137"/>
  <c r="BF32" i="137"/>
  <c r="BG32" i="137" s="1"/>
  <c r="BJ32" i="137"/>
  <c r="BK32" i="137"/>
  <c r="BL32" i="137"/>
  <c r="BM32" i="137"/>
  <c r="BN32" i="137"/>
  <c r="BO32" i="137"/>
  <c r="BP32" i="137"/>
  <c r="BR32" i="137"/>
  <c r="BS32" i="137"/>
  <c r="BT32" i="137"/>
  <c r="BV32" i="137"/>
  <c r="BW32" i="137" s="1"/>
  <c r="BZ32" i="137"/>
  <c r="CA32" i="137"/>
  <c r="CB32" i="137"/>
  <c r="CC32" i="137"/>
  <c r="CD32" i="137"/>
  <c r="CE32" i="137"/>
  <c r="CF32" i="137"/>
  <c r="AI34" i="137"/>
  <c r="AJ34" i="137"/>
  <c r="AK34" i="137"/>
  <c r="AL34" i="137"/>
  <c r="AM34" i="137"/>
  <c r="AN34" i="137"/>
  <c r="AO34" i="137"/>
  <c r="AP34" i="137"/>
  <c r="AQ34" i="137"/>
  <c r="AR34" i="137"/>
  <c r="AS34" i="137"/>
  <c r="AT34" i="137"/>
  <c r="AU34" i="137"/>
  <c r="AV34" i="137"/>
  <c r="AW34" i="137"/>
  <c r="AX34" i="137"/>
  <c r="AY34" i="137"/>
  <c r="AZ34" i="137"/>
  <c r="BF34" i="137"/>
  <c r="BJ34" i="137"/>
  <c r="BK34" i="137"/>
  <c r="BL34" i="137"/>
  <c r="BM34" i="137"/>
  <c r="BN34" i="137"/>
  <c r="BO34" i="137"/>
  <c r="BP34" i="137"/>
  <c r="BR34" i="137"/>
  <c r="BS34" i="137"/>
  <c r="BT34" i="137"/>
  <c r="BV34" i="137"/>
  <c r="BW34" i="137" s="1"/>
  <c r="BZ34" i="137"/>
  <c r="CA34" i="137"/>
  <c r="CB34" i="137"/>
  <c r="CC34" i="137"/>
  <c r="CD34" i="137"/>
  <c r="CE34" i="137"/>
  <c r="CF34" i="137"/>
  <c r="AI36" i="137"/>
  <c r="AJ36" i="137"/>
  <c r="AK36" i="137"/>
  <c r="AL36" i="137"/>
  <c r="AM36" i="137"/>
  <c r="AN36" i="137"/>
  <c r="AO36" i="137"/>
  <c r="AP36" i="137"/>
  <c r="AQ36" i="137"/>
  <c r="AR36" i="137"/>
  <c r="AS36" i="137"/>
  <c r="AT36" i="137"/>
  <c r="AU36" i="137"/>
  <c r="AV36" i="137"/>
  <c r="AW36" i="137"/>
  <c r="AX36" i="137"/>
  <c r="AY36" i="137"/>
  <c r="AZ36" i="137"/>
  <c r="BF36" i="137"/>
  <c r="BG36" i="137" s="1"/>
  <c r="BJ36" i="137"/>
  <c r="BK36" i="137"/>
  <c r="BL36" i="137"/>
  <c r="BM36" i="137"/>
  <c r="BN36" i="137"/>
  <c r="BO36" i="137"/>
  <c r="BP36" i="137"/>
  <c r="BR36" i="137"/>
  <c r="BS36" i="137"/>
  <c r="BT36" i="137"/>
  <c r="BV36" i="137"/>
  <c r="BW36" i="137" s="1"/>
  <c r="BZ36" i="137"/>
  <c r="CA36" i="137"/>
  <c r="CB36" i="137"/>
  <c r="CC36" i="137"/>
  <c r="CD36" i="137"/>
  <c r="CE36" i="137"/>
  <c r="CF36" i="137"/>
  <c r="AI37" i="137"/>
  <c r="AJ37" i="137"/>
  <c r="AK37" i="137"/>
  <c r="AL37" i="137"/>
  <c r="AM37" i="137"/>
  <c r="AN37" i="137"/>
  <c r="AO37" i="137"/>
  <c r="AP37" i="137"/>
  <c r="AQ37" i="137"/>
  <c r="AR37" i="137"/>
  <c r="AS37" i="137"/>
  <c r="AT37" i="137"/>
  <c r="AU37" i="137"/>
  <c r="AV37" i="137"/>
  <c r="AW37" i="137"/>
  <c r="AX37" i="137"/>
  <c r="AY37" i="137"/>
  <c r="AZ37" i="137"/>
  <c r="BF37" i="137"/>
  <c r="BG37" i="137" s="1"/>
  <c r="BJ37" i="137"/>
  <c r="BK37" i="137"/>
  <c r="BL37" i="137"/>
  <c r="BM37" i="137"/>
  <c r="BN37" i="137"/>
  <c r="BO37" i="137"/>
  <c r="BP37" i="137"/>
  <c r="BR37" i="137"/>
  <c r="BS37" i="137"/>
  <c r="BT37" i="137"/>
  <c r="BV37" i="137"/>
  <c r="BW37" i="137" s="1"/>
  <c r="BZ37" i="137"/>
  <c r="CA37" i="137"/>
  <c r="CB37" i="137"/>
  <c r="CC37" i="137"/>
  <c r="CD37" i="137"/>
  <c r="CE37" i="137"/>
  <c r="CF37" i="137"/>
  <c r="AI38" i="137"/>
  <c r="AJ38" i="137"/>
  <c r="AK38" i="137"/>
  <c r="AL38" i="137"/>
  <c r="AM38" i="137"/>
  <c r="AN38" i="137"/>
  <c r="AO38" i="137"/>
  <c r="AP38" i="137"/>
  <c r="AQ38" i="137"/>
  <c r="AR38" i="137"/>
  <c r="AS38" i="137"/>
  <c r="AT38" i="137"/>
  <c r="AU38" i="137"/>
  <c r="AV38" i="137"/>
  <c r="AW38" i="137"/>
  <c r="AX38" i="137"/>
  <c r="AY38" i="137"/>
  <c r="AZ38" i="137"/>
  <c r="BF38" i="137"/>
  <c r="BG38" i="137" s="1"/>
  <c r="BJ38" i="137"/>
  <c r="BK38" i="137"/>
  <c r="BL38" i="137"/>
  <c r="BM38" i="137"/>
  <c r="BN38" i="137"/>
  <c r="BO38" i="137"/>
  <c r="BP38" i="137"/>
  <c r="BR38" i="137"/>
  <c r="BS38" i="137"/>
  <c r="BT38" i="137"/>
  <c r="BV38" i="137"/>
  <c r="BW38" i="137" s="1"/>
  <c r="BZ38" i="137"/>
  <c r="CA38" i="137"/>
  <c r="CB38" i="137"/>
  <c r="CC38" i="137"/>
  <c r="CD38" i="137"/>
  <c r="CE38" i="137"/>
  <c r="CF38" i="137"/>
  <c r="AI39" i="137"/>
  <c r="AJ39" i="137"/>
  <c r="AK39" i="137"/>
  <c r="AL39" i="137"/>
  <c r="AM39" i="137"/>
  <c r="AN39" i="137"/>
  <c r="AO39" i="137"/>
  <c r="AP39" i="137"/>
  <c r="AQ39" i="137"/>
  <c r="AR39" i="137"/>
  <c r="AS39" i="137"/>
  <c r="AT39" i="137"/>
  <c r="AU39" i="137"/>
  <c r="AV39" i="137"/>
  <c r="AW39" i="137"/>
  <c r="AX39" i="137"/>
  <c r="AY39" i="137"/>
  <c r="AZ39" i="137"/>
  <c r="BF39" i="137"/>
  <c r="BG39" i="137" s="1"/>
  <c r="BJ39" i="137"/>
  <c r="BK39" i="137"/>
  <c r="BL39" i="137"/>
  <c r="BM39" i="137"/>
  <c r="BN39" i="137"/>
  <c r="BO39" i="137"/>
  <c r="BP39" i="137"/>
  <c r="BR39" i="137"/>
  <c r="BS39" i="137"/>
  <c r="BT39" i="137"/>
  <c r="BV39" i="137"/>
  <c r="BW39" i="137" s="1"/>
  <c r="BZ39" i="137"/>
  <c r="CA39" i="137"/>
  <c r="CB39" i="137"/>
  <c r="CC39" i="137"/>
  <c r="CD39" i="137"/>
  <c r="CE39" i="137"/>
  <c r="CF39" i="137"/>
  <c r="AI40" i="137"/>
  <c r="AJ40" i="137"/>
  <c r="AK40" i="137"/>
  <c r="AL40" i="137"/>
  <c r="AM40" i="137"/>
  <c r="AN40" i="137"/>
  <c r="AO40" i="137"/>
  <c r="AP40" i="137"/>
  <c r="AQ40" i="137"/>
  <c r="AR40" i="137"/>
  <c r="AS40" i="137"/>
  <c r="AT40" i="137"/>
  <c r="AU40" i="137"/>
  <c r="AV40" i="137"/>
  <c r="AW40" i="137"/>
  <c r="AX40" i="137"/>
  <c r="AY40" i="137"/>
  <c r="AZ40" i="137"/>
  <c r="BF40" i="137"/>
  <c r="BG40" i="137" s="1"/>
  <c r="BJ40" i="137"/>
  <c r="BK40" i="137"/>
  <c r="BL40" i="137"/>
  <c r="BM40" i="137"/>
  <c r="BN40" i="137"/>
  <c r="BO40" i="137"/>
  <c r="BP40" i="137"/>
  <c r="BR40" i="137"/>
  <c r="BS40" i="137"/>
  <c r="BT40" i="137"/>
  <c r="BV40" i="137"/>
  <c r="BW40" i="137" s="1"/>
  <c r="BZ40" i="137"/>
  <c r="CA40" i="137"/>
  <c r="CB40" i="137"/>
  <c r="CC40" i="137"/>
  <c r="CD40" i="137"/>
  <c r="CE40" i="137"/>
  <c r="CF40" i="137"/>
  <c r="AI41" i="137"/>
  <c r="AJ41" i="137"/>
  <c r="AK41" i="137"/>
  <c r="AL41" i="137"/>
  <c r="AM41" i="137"/>
  <c r="AN41" i="137"/>
  <c r="AO41" i="137"/>
  <c r="AP41" i="137"/>
  <c r="AQ41" i="137"/>
  <c r="AR41" i="137"/>
  <c r="AS41" i="137"/>
  <c r="AT41" i="137"/>
  <c r="AU41" i="137"/>
  <c r="AV41" i="137"/>
  <c r="AW41" i="137"/>
  <c r="AX41" i="137"/>
  <c r="AY41" i="137"/>
  <c r="AZ41" i="137"/>
  <c r="BF41" i="137"/>
  <c r="BG41" i="137" s="1"/>
  <c r="BJ41" i="137"/>
  <c r="BK41" i="137"/>
  <c r="BL41" i="137"/>
  <c r="BM41" i="137"/>
  <c r="BN41" i="137"/>
  <c r="BO41" i="137"/>
  <c r="BP41" i="137"/>
  <c r="BR41" i="137"/>
  <c r="BS41" i="137"/>
  <c r="BT41" i="137"/>
  <c r="BV41" i="137"/>
  <c r="BW41" i="137" s="1"/>
  <c r="BZ41" i="137"/>
  <c r="CA41" i="137"/>
  <c r="CB41" i="137"/>
  <c r="CC41" i="137"/>
  <c r="CD41" i="137"/>
  <c r="CE41" i="137"/>
  <c r="CF41" i="137"/>
  <c r="AI42" i="137"/>
  <c r="AJ42" i="137"/>
  <c r="AK42" i="137"/>
  <c r="AL42" i="137"/>
  <c r="AM42" i="137"/>
  <c r="AN42" i="137"/>
  <c r="AO42" i="137"/>
  <c r="AP42" i="137"/>
  <c r="AQ42" i="137"/>
  <c r="AR42" i="137"/>
  <c r="AS42" i="137"/>
  <c r="AT42" i="137"/>
  <c r="AU42" i="137"/>
  <c r="AV42" i="137"/>
  <c r="AW42" i="137"/>
  <c r="AX42" i="137"/>
  <c r="AY42" i="137"/>
  <c r="AZ42" i="137"/>
  <c r="BF42" i="137"/>
  <c r="BG42" i="137" s="1"/>
  <c r="BJ42" i="137"/>
  <c r="BK42" i="137"/>
  <c r="BL42" i="137"/>
  <c r="BM42" i="137"/>
  <c r="BN42" i="137"/>
  <c r="BO42" i="137"/>
  <c r="BP42" i="137"/>
  <c r="BR42" i="137"/>
  <c r="BS42" i="137"/>
  <c r="BT42" i="137"/>
  <c r="BV42" i="137"/>
  <c r="BW42" i="137" s="1"/>
  <c r="BZ42" i="137"/>
  <c r="CA42" i="137"/>
  <c r="CB42" i="137"/>
  <c r="CC42" i="137"/>
  <c r="CD42" i="137"/>
  <c r="CE42" i="137"/>
  <c r="CF42" i="137"/>
  <c r="AI43" i="137"/>
  <c r="AJ43" i="137"/>
  <c r="AK43" i="137"/>
  <c r="AL43" i="137"/>
  <c r="AM43" i="137"/>
  <c r="AN43" i="137"/>
  <c r="AO43" i="137"/>
  <c r="AP43" i="137"/>
  <c r="AQ43" i="137"/>
  <c r="AR43" i="137"/>
  <c r="AS43" i="137"/>
  <c r="AT43" i="137"/>
  <c r="AU43" i="137"/>
  <c r="AV43" i="137"/>
  <c r="AW43" i="137"/>
  <c r="AX43" i="137"/>
  <c r="AY43" i="137"/>
  <c r="AZ43" i="137"/>
  <c r="BF43" i="137"/>
  <c r="BG43" i="137" s="1"/>
  <c r="BJ43" i="137"/>
  <c r="BK43" i="137"/>
  <c r="BL43" i="137"/>
  <c r="BM43" i="137"/>
  <c r="BN43" i="137"/>
  <c r="BO43" i="137"/>
  <c r="BP43" i="137"/>
  <c r="BR43" i="137"/>
  <c r="BS43" i="137"/>
  <c r="BT43" i="137"/>
  <c r="BV43" i="137"/>
  <c r="BW43" i="137" s="1"/>
  <c r="BZ43" i="137"/>
  <c r="CA43" i="137"/>
  <c r="CB43" i="137"/>
  <c r="CC43" i="137"/>
  <c r="CD43" i="137"/>
  <c r="CE43" i="137"/>
  <c r="CF43" i="137"/>
  <c r="AI44" i="137"/>
  <c r="AJ44" i="137"/>
  <c r="AK44" i="137"/>
  <c r="AL44" i="137"/>
  <c r="AM44" i="137"/>
  <c r="AN44" i="137"/>
  <c r="AO44" i="137"/>
  <c r="AP44" i="137"/>
  <c r="AQ44" i="137"/>
  <c r="AR44" i="137"/>
  <c r="AS44" i="137"/>
  <c r="AT44" i="137"/>
  <c r="AU44" i="137"/>
  <c r="AV44" i="137"/>
  <c r="AW44" i="137"/>
  <c r="AX44" i="137"/>
  <c r="AY44" i="137"/>
  <c r="AZ44" i="137"/>
  <c r="BF44" i="137"/>
  <c r="BG44" i="137" s="1"/>
  <c r="BJ44" i="137"/>
  <c r="BK44" i="137"/>
  <c r="BL44" i="137"/>
  <c r="BM44" i="137"/>
  <c r="BN44" i="137"/>
  <c r="BO44" i="137"/>
  <c r="BP44" i="137"/>
  <c r="BR44" i="137"/>
  <c r="BS44" i="137"/>
  <c r="BT44" i="137"/>
  <c r="BV44" i="137"/>
  <c r="BW44" i="137" s="1"/>
  <c r="BZ44" i="137"/>
  <c r="CA44" i="137"/>
  <c r="CB44" i="137"/>
  <c r="CC44" i="137"/>
  <c r="CD44" i="137"/>
  <c r="CE44" i="137"/>
  <c r="CF44" i="137"/>
  <c r="AI45" i="137"/>
  <c r="AJ45" i="137"/>
  <c r="AK45" i="137"/>
  <c r="AL45" i="137"/>
  <c r="AM45" i="137"/>
  <c r="AN45" i="137"/>
  <c r="AO45" i="137"/>
  <c r="AP45" i="137"/>
  <c r="AQ45" i="137"/>
  <c r="AR45" i="137"/>
  <c r="AS45" i="137"/>
  <c r="AT45" i="137"/>
  <c r="AU45" i="137"/>
  <c r="AV45" i="137"/>
  <c r="AW45" i="137"/>
  <c r="AX45" i="137"/>
  <c r="AY45" i="137"/>
  <c r="AZ45" i="137"/>
  <c r="BF45" i="137"/>
  <c r="BG45" i="137" s="1"/>
  <c r="BJ45" i="137"/>
  <c r="BK45" i="137"/>
  <c r="BL45" i="137"/>
  <c r="BM45" i="137"/>
  <c r="BN45" i="137"/>
  <c r="BO45" i="137"/>
  <c r="BP45" i="137"/>
  <c r="BR45" i="137"/>
  <c r="BS45" i="137"/>
  <c r="BT45" i="137"/>
  <c r="BV45" i="137"/>
  <c r="BW45" i="137" s="1"/>
  <c r="BZ45" i="137"/>
  <c r="CA45" i="137"/>
  <c r="CB45" i="137"/>
  <c r="CC45" i="137"/>
  <c r="CD45" i="137"/>
  <c r="CE45" i="137"/>
  <c r="CF45" i="137"/>
  <c r="AI46" i="137"/>
  <c r="AJ46" i="137"/>
  <c r="AK46" i="137"/>
  <c r="AL46" i="137"/>
  <c r="AM46" i="137"/>
  <c r="AN46" i="137"/>
  <c r="AO46" i="137"/>
  <c r="AP46" i="137"/>
  <c r="AQ46" i="137"/>
  <c r="AR46" i="137"/>
  <c r="AS46" i="137"/>
  <c r="AT46" i="137"/>
  <c r="AU46" i="137"/>
  <c r="AV46" i="137"/>
  <c r="AW46" i="137"/>
  <c r="AX46" i="137"/>
  <c r="AY46" i="137"/>
  <c r="AZ46" i="137"/>
  <c r="BF46" i="137"/>
  <c r="BG46" i="137" s="1"/>
  <c r="BJ46" i="137"/>
  <c r="BK46" i="137"/>
  <c r="BL46" i="137"/>
  <c r="BM46" i="137"/>
  <c r="BN46" i="137"/>
  <c r="BO46" i="137"/>
  <c r="BP46" i="137"/>
  <c r="BR46" i="137"/>
  <c r="BS46" i="137"/>
  <c r="BT46" i="137"/>
  <c r="BV46" i="137"/>
  <c r="BW46" i="137" s="1"/>
  <c r="BZ46" i="137"/>
  <c r="CA46" i="137"/>
  <c r="CB46" i="137"/>
  <c r="CC46" i="137"/>
  <c r="CD46" i="137"/>
  <c r="CE46" i="137"/>
  <c r="CF46" i="137"/>
  <c r="AI47" i="137"/>
  <c r="AJ47" i="137"/>
  <c r="AK47" i="137"/>
  <c r="AL47" i="137"/>
  <c r="AM47" i="137"/>
  <c r="AN47" i="137"/>
  <c r="AO47" i="137"/>
  <c r="AP47" i="137"/>
  <c r="AQ47" i="137"/>
  <c r="AR47" i="137"/>
  <c r="AS47" i="137"/>
  <c r="AT47" i="137"/>
  <c r="AU47" i="137"/>
  <c r="AV47" i="137"/>
  <c r="AW47" i="137"/>
  <c r="AX47" i="137"/>
  <c r="AY47" i="137"/>
  <c r="AZ47" i="137"/>
  <c r="BF47" i="137"/>
  <c r="BG47" i="137" s="1"/>
  <c r="BJ47" i="137"/>
  <c r="BK47" i="137"/>
  <c r="BL47" i="137"/>
  <c r="BM47" i="137"/>
  <c r="BN47" i="137"/>
  <c r="BO47" i="137"/>
  <c r="BP47" i="137"/>
  <c r="BR47" i="137"/>
  <c r="BS47" i="137"/>
  <c r="BT47" i="137"/>
  <c r="BV47" i="137"/>
  <c r="BW47" i="137" s="1"/>
  <c r="BZ47" i="137"/>
  <c r="CA47" i="137"/>
  <c r="CB47" i="137"/>
  <c r="CC47" i="137"/>
  <c r="CD47" i="137"/>
  <c r="CE47" i="137"/>
  <c r="CF47" i="137"/>
  <c r="AI48" i="137"/>
  <c r="AJ48" i="137"/>
  <c r="AK48" i="137"/>
  <c r="AL48" i="137"/>
  <c r="AM48" i="137"/>
  <c r="AN48" i="137"/>
  <c r="AO48" i="137"/>
  <c r="AP48" i="137"/>
  <c r="AQ48" i="137"/>
  <c r="AR48" i="137"/>
  <c r="AS48" i="137"/>
  <c r="AT48" i="137"/>
  <c r="AU48" i="137"/>
  <c r="AV48" i="137"/>
  <c r="AW48" i="137"/>
  <c r="AX48" i="137"/>
  <c r="AY48" i="137"/>
  <c r="AZ48" i="137"/>
  <c r="BF48" i="137"/>
  <c r="BG48" i="137" s="1"/>
  <c r="BJ48" i="137"/>
  <c r="BK48" i="137"/>
  <c r="BL48" i="137"/>
  <c r="BM48" i="137"/>
  <c r="BN48" i="137"/>
  <c r="BO48" i="137"/>
  <c r="BP48" i="137"/>
  <c r="BR48" i="137"/>
  <c r="BS48" i="137"/>
  <c r="BT48" i="137"/>
  <c r="BV48" i="137"/>
  <c r="BW48" i="137" s="1"/>
  <c r="BZ48" i="137"/>
  <c r="CA48" i="137"/>
  <c r="CB48" i="137"/>
  <c r="CC48" i="137"/>
  <c r="CD48" i="137"/>
  <c r="CE48" i="137"/>
  <c r="CF48" i="137"/>
  <c r="AI49" i="137"/>
  <c r="AJ49" i="137"/>
  <c r="AK49" i="137"/>
  <c r="AL49" i="137"/>
  <c r="AM49" i="137"/>
  <c r="AN49" i="137"/>
  <c r="AO49" i="137"/>
  <c r="AP49" i="137"/>
  <c r="AQ49" i="137"/>
  <c r="AR49" i="137"/>
  <c r="AS49" i="137"/>
  <c r="AT49" i="137"/>
  <c r="AU49" i="137"/>
  <c r="AV49" i="137"/>
  <c r="AW49" i="137"/>
  <c r="AX49" i="137"/>
  <c r="AY49" i="137"/>
  <c r="AZ49" i="137"/>
  <c r="BF49" i="137"/>
  <c r="BG49" i="137" s="1"/>
  <c r="BJ49" i="137"/>
  <c r="BK49" i="137"/>
  <c r="BL49" i="137"/>
  <c r="BM49" i="137"/>
  <c r="BN49" i="137"/>
  <c r="BO49" i="137"/>
  <c r="BP49" i="137"/>
  <c r="BR49" i="137"/>
  <c r="BS49" i="137"/>
  <c r="BT49" i="137"/>
  <c r="BV49" i="137"/>
  <c r="BW49" i="137" s="1"/>
  <c r="BZ49" i="137"/>
  <c r="CA49" i="137"/>
  <c r="CB49" i="137"/>
  <c r="CC49" i="137"/>
  <c r="CD49" i="137"/>
  <c r="CE49" i="137"/>
  <c r="CF49" i="137"/>
  <c r="AI50" i="137"/>
  <c r="AJ50" i="137"/>
  <c r="AK50" i="137"/>
  <c r="AL50" i="137"/>
  <c r="AM50" i="137"/>
  <c r="AN50" i="137"/>
  <c r="AO50" i="137"/>
  <c r="AP50" i="137"/>
  <c r="AQ50" i="137"/>
  <c r="AR50" i="137"/>
  <c r="AS50" i="137"/>
  <c r="AT50" i="137"/>
  <c r="AU50" i="137"/>
  <c r="AV50" i="137"/>
  <c r="AW50" i="137"/>
  <c r="AX50" i="137"/>
  <c r="AY50" i="137"/>
  <c r="AZ50" i="137"/>
  <c r="BF50" i="137"/>
  <c r="BG50" i="137" s="1"/>
  <c r="BJ50" i="137"/>
  <c r="BK50" i="137"/>
  <c r="BL50" i="137"/>
  <c r="BM50" i="137"/>
  <c r="BN50" i="137"/>
  <c r="BO50" i="137"/>
  <c r="BP50" i="137"/>
  <c r="BR50" i="137"/>
  <c r="BS50" i="137"/>
  <c r="BT50" i="137"/>
  <c r="BV50" i="137"/>
  <c r="BW50" i="137" s="1"/>
  <c r="BZ50" i="137"/>
  <c r="CA50" i="137"/>
  <c r="CB50" i="137"/>
  <c r="CC50" i="137"/>
  <c r="CD50" i="137"/>
  <c r="CE50" i="137"/>
  <c r="CF50" i="137"/>
  <c r="AI51" i="137"/>
  <c r="AJ51" i="137"/>
  <c r="AK51" i="137"/>
  <c r="AL51" i="137"/>
  <c r="AM51" i="137"/>
  <c r="AN51" i="137"/>
  <c r="AO51" i="137"/>
  <c r="AP51" i="137"/>
  <c r="AQ51" i="137"/>
  <c r="AR51" i="137"/>
  <c r="AS51" i="137"/>
  <c r="AT51" i="137"/>
  <c r="AU51" i="137"/>
  <c r="AV51" i="137"/>
  <c r="AW51" i="137"/>
  <c r="AX51" i="137"/>
  <c r="AY51" i="137"/>
  <c r="AZ51" i="137"/>
  <c r="BF51" i="137"/>
  <c r="BG51" i="137" s="1"/>
  <c r="BJ51" i="137"/>
  <c r="BK51" i="137"/>
  <c r="BL51" i="137"/>
  <c r="BM51" i="137"/>
  <c r="BN51" i="137"/>
  <c r="BO51" i="137"/>
  <c r="BP51" i="137"/>
  <c r="BR51" i="137"/>
  <c r="BS51" i="137"/>
  <c r="BT51" i="137"/>
  <c r="BV51" i="137"/>
  <c r="BW51" i="137" s="1"/>
  <c r="BZ51" i="137"/>
  <c r="CA51" i="137"/>
  <c r="CB51" i="137"/>
  <c r="CC51" i="137"/>
  <c r="CD51" i="137"/>
  <c r="CE51" i="137"/>
  <c r="CF51" i="137"/>
  <c r="AI52" i="137"/>
  <c r="AJ52" i="137"/>
  <c r="AK52" i="137"/>
  <c r="AL52" i="137"/>
  <c r="AM52" i="137"/>
  <c r="AN52" i="137"/>
  <c r="AO52" i="137"/>
  <c r="AP52" i="137"/>
  <c r="AQ52" i="137"/>
  <c r="AR52" i="137"/>
  <c r="AS52" i="137"/>
  <c r="AT52" i="137"/>
  <c r="AU52" i="137"/>
  <c r="AV52" i="137"/>
  <c r="AW52" i="137"/>
  <c r="AX52" i="137"/>
  <c r="AY52" i="137"/>
  <c r="AZ52" i="137"/>
  <c r="BF52" i="137"/>
  <c r="BG52" i="137" s="1"/>
  <c r="BJ52" i="137"/>
  <c r="BK52" i="137"/>
  <c r="BL52" i="137"/>
  <c r="BM52" i="137"/>
  <c r="BN52" i="137"/>
  <c r="BO52" i="137"/>
  <c r="BP52" i="137"/>
  <c r="BR52" i="137"/>
  <c r="BS52" i="137"/>
  <c r="BT52" i="137"/>
  <c r="BV52" i="137"/>
  <c r="BW52" i="137" s="1"/>
  <c r="BZ52" i="137"/>
  <c r="CA52" i="137"/>
  <c r="CB52" i="137"/>
  <c r="CC52" i="137"/>
  <c r="CD52" i="137"/>
  <c r="CE52" i="137"/>
  <c r="CF52" i="137"/>
  <c r="AI54" i="137"/>
  <c r="AJ54" i="137"/>
  <c r="AK54" i="137"/>
  <c r="AL54" i="137"/>
  <c r="AM54" i="137"/>
  <c r="AN54" i="137"/>
  <c r="AO54" i="137"/>
  <c r="AP54" i="137"/>
  <c r="AQ54" i="137"/>
  <c r="AR54" i="137"/>
  <c r="AS54" i="137"/>
  <c r="AT54" i="137"/>
  <c r="AU54" i="137"/>
  <c r="AV54" i="137"/>
  <c r="AW54" i="137"/>
  <c r="AX54" i="137"/>
  <c r="AY54" i="137"/>
  <c r="AZ54" i="137"/>
  <c r="BF54" i="137"/>
  <c r="BG54" i="137" s="1"/>
  <c r="BJ54" i="137"/>
  <c r="BK54" i="137"/>
  <c r="BL54" i="137"/>
  <c r="BM54" i="137"/>
  <c r="BN54" i="137"/>
  <c r="BO54" i="137"/>
  <c r="BP54" i="137"/>
  <c r="BR54" i="137"/>
  <c r="BS54" i="137"/>
  <c r="BT54" i="137"/>
  <c r="BV54" i="137"/>
  <c r="BW54" i="137" s="1"/>
  <c r="BZ54" i="137"/>
  <c r="CA54" i="137"/>
  <c r="CB54" i="137"/>
  <c r="CC54" i="137"/>
  <c r="CD54" i="137"/>
  <c r="CE54" i="137"/>
  <c r="CF54" i="137"/>
  <c r="AI56" i="137"/>
  <c r="AJ56" i="137"/>
  <c r="AK56" i="137"/>
  <c r="AL56" i="137"/>
  <c r="AM56" i="137"/>
  <c r="AN56" i="137"/>
  <c r="AO56" i="137"/>
  <c r="AP56" i="137"/>
  <c r="AQ56" i="137"/>
  <c r="AR56" i="137"/>
  <c r="AS56" i="137"/>
  <c r="AT56" i="137"/>
  <c r="AU56" i="137"/>
  <c r="AV56" i="137"/>
  <c r="AW56" i="137"/>
  <c r="AX56" i="137"/>
  <c r="AY56" i="137"/>
  <c r="AZ56" i="137"/>
  <c r="BF56" i="137"/>
  <c r="BG56" i="137" s="1"/>
  <c r="BJ56" i="137"/>
  <c r="BK56" i="137"/>
  <c r="BL56" i="137"/>
  <c r="BM56" i="137"/>
  <c r="BN56" i="137"/>
  <c r="BO56" i="137"/>
  <c r="BP56" i="137"/>
  <c r="BR56" i="137"/>
  <c r="BS56" i="137"/>
  <c r="BT56" i="137"/>
  <c r="BV56" i="137"/>
  <c r="BW56" i="137" s="1"/>
  <c r="BZ56" i="137"/>
  <c r="CA56" i="137"/>
  <c r="CB56" i="137"/>
  <c r="CC56" i="137"/>
  <c r="CD56" i="137"/>
  <c r="CE56" i="137"/>
  <c r="CF56" i="137"/>
  <c r="AI57" i="137"/>
  <c r="AJ57" i="137"/>
  <c r="AK57" i="137"/>
  <c r="AL57" i="137"/>
  <c r="AM57" i="137"/>
  <c r="AN57" i="137"/>
  <c r="AO57" i="137"/>
  <c r="AP57" i="137"/>
  <c r="AQ57" i="137"/>
  <c r="AR57" i="137"/>
  <c r="AS57" i="137"/>
  <c r="AT57" i="137"/>
  <c r="AU57" i="137"/>
  <c r="AV57" i="137"/>
  <c r="AW57" i="137"/>
  <c r="AX57" i="137"/>
  <c r="AY57" i="137"/>
  <c r="AZ57" i="137"/>
  <c r="BF57" i="137"/>
  <c r="BG57" i="137" s="1"/>
  <c r="BJ57" i="137"/>
  <c r="BK57" i="137"/>
  <c r="BL57" i="137"/>
  <c r="BM57" i="137"/>
  <c r="BN57" i="137"/>
  <c r="BO57" i="137"/>
  <c r="BP57" i="137"/>
  <c r="BR57" i="137"/>
  <c r="BS57" i="137"/>
  <c r="BT57" i="137"/>
  <c r="BV57" i="137"/>
  <c r="BW57" i="137" s="1"/>
  <c r="BZ57" i="137"/>
  <c r="CA57" i="137"/>
  <c r="CB57" i="137"/>
  <c r="CC57" i="137"/>
  <c r="CD57" i="137"/>
  <c r="CE57" i="137"/>
  <c r="CF57" i="137"/>
  <c r="AI58" i="137"/>
  <c r="AJ58" i="137"/>
  <c r="AK58" i="137"/>
  <c r="AL58" i="137"/>
  <c r="AM58" i="137"/>
  <c r="AN58" i="137"/>
  <c r="AO58" i="137"/>
  <c r="AP58" i="137"/>
  <c r="AQ58" i="137"/>
  <c r="AR58" i="137"/>
  <c r="AS58" i="137"/>
  <c r="AT58" i="137"/>
  <c r="AU58" i="137"/>
  <c r="AV58" i="137"/>
  <c r="AW58" i="137"/>
  <c r="AX58" i="137"/>
  <c r="AY58" i="137"/>
  <c r="AZ58" i="137"/>
  <c r="BF58" i="137"/>
  <c r="BG58" i="137" s="1"/>
  <c r="BJ58" i="137"/>
  <c r="BK58" i="137"/>
  <c r="BL58" i="137"/>
  <c r="BM58" i="137"/>
  <c r="BN58" i="137"/>
  <c r="BO58" i="137"/>
  <c r="BP58" i="137"/>
  <c r="BR58" i="137"/>
  <c r="BS58" i="137"/>
  <c r="BT58" i="137"/>
  <c r="BV58" i="137"/>
  <c r="BW58" i="137" s="1"/>
  <c r="BZ58" i="137"/>
  <c r="CA58" i="137"/>
  <c r="CB58" i="137"/>
  <c r="CC58" i="137"/>
  <c r="CD58" i="137"/>
  <c r="CE58" i="137"/>
  <c r="CF58" i="137"/>
  <c r="AI59" i="137"/>
  <c r="AJ59" i="137"/>
  <c r="AK59" i="137"/>
  <c r="AL59" i="137"/>
  <c r="AM59" i="137"/>
  <c r="AN59" i="137"/>
  <c r="AO59" i="137"/>
  <c r="AP59" i="137"/>
  <c r="AQ59" i="137"/>
  <c r="AR59" i="137"/>
  <c r="AS59" i="137"/>
  <c r="AT59" i="137"/>
  <c r="AU59" i="137"/>
  <c r="AV59" i="137"/>
  <c r="AW59" i="137"/>
  <c r="AX59" i="137"/>
  <c r="AY59" i="137"/>
  <c r="AZ59" i="137"/>
  <c r="BF59" i="137"/>
  <c r="BG59" i="137" s="1"/>
  <c r="BJ59" i="137"/>
  <c r="BK59" i="137"/>
  <c r="BL59" i="137"/>
  <c r="BM59" i="137"/>
  <c r="BN59" i="137"/>
  <c r="BO59" i="137"/>
  <c r="BP59" i="137"/>
  <c r="BR59" i="137"/>
  <c r="BS59" i="137"/>
  <c r="BT59" i="137"/>
  <c r="BV59" i="137"/>
  <c r="BW59" i="137" s="1"/>
  <c r="BZ59" i="137"/>
  <c r="CA59" i="137"/>
  <c r="CB59" i="137"/>
  <c r="CC59" i="137"/>
  <c r="CD59" i="137"/>
  <c r="CE59" i="137"/>
  <c r="CF59" i="137"/>
  <c r="AI60" i="137"/>
  <c r="AJ60" i="137"/>
  <c r="AK60" i="137"/>
  <c r="AL60" i="137"/>
  <c r="AM60" i="137"/>
  <c r="AN60" i="137"/>
  <c r="AO60" i="137"/>
  <c r="AP60" i="137"/>
  <c r="AQ60" i="137"/>
  <c r="AR60" i="137"/>
  <c r="AS60" i="137"/>
  <c r="AT60" i="137"/>
  <c r="AU60" i="137"/>
  <c r="AV60" i="137"/>
  <c r="AW60" i="137"/>
  <c r="AX60" i="137"/>
  <c r="AY60" i="137"/>
  <c r="AZ60" i="137"/>
  <c r="BF60" i="137"/>
  <c r="BG60" i="137" s="1"/>
  <c r="BJ60" i="137"/>
  <c r="BK60" i="137"/>
  <c r="BL60" i="137"/>
  <c r="BM60" i="137"/>
  <c r="BN60" i="137"/>
  <c r="BO60" i="137"/>
  <c r="BP60" i="137"/>
  <c r="BR60" i="137"/>
  <c r="BS60" i="137"/>
  <c r="BT60" i="137"/>
  <c r="BV60" i="137"/>
  <c r="BW60" i="137" s="1"/>
  <c r="BZ60" i="137"/>
  <c r="CA60" i="137"/>
  <c r="CB60" i="137"/>
  <c r="CC60" i="137"/>
  <c r="CD60" i="137"/>
  <c r="CE60" i="137"/>
  <c r="CF60" i="137"/>
  <c r="AI61" i="137"/>
  <c r="AJ61" i="137"/>
  <c r="AK61" i="137"/>
  <c r="AL61" i="137"/>
  <c r="AM61" i="137"/>
  <c r="AN61" i="137"/>
  <c r="AO61" i="137"/>
  <c r="AP61" i="137"/>
  <c r="AQ61" i="137"/>
  <c r="AR61" i="137"/>
  <c r="AS61" i="137"/>
  <c r="AT61" i="137"/>
  <c r="AU61" i="137"/>
  <c r="AV61" i="137"/>
  <c r="AW61" i="137"/>
  <c r="AX61" i="137"/>
  <c r="AY61" i="137"/>
  <c r="AZ61" i="137"/>
  <c r="BF61" i="137"/>
  <c r="BG61" i="137" s="1"/>
  <c r="BJ61" i="137"/>
  <c r="BK61" i="137"/>
  <c r="BL61" i="137"/>
  <c r="BM61" i="137"/>
  <c r="BN61" i="137"/>
  <c r="BO61" i="137"/>
  <c r="BP61" i="137"/>
  <c r="BR61" i="137"/>
  <c r="BS61" i="137"/>
  <c r="BT61" i="137"/>
  <c r="BV61" i="137"/>
  <c r="BW61" i="137" s="1"/>
  <c r="BZ61" i="137"/>
  <c r="CA61" i="137"/>
  <c r="CB61" i="137"/>
  <c r="CC61" i="137"/>
  <c r="CD61" i="137"/>
  <c r="CE61" i="137"/>
  <c r="CF61" i="137"/>
  <c r="AI62" i="137"/>
  <c r="AJ62" i="137"/>
  <c r="AK62" i="137"/>
  <c r="AL62" i="137"/>
  <c r="AM62" i="137"/>
  <c r="AN62" i="137"/>
  <c r="AO62" i="137"/>
  <c r="AP62" i="137"/>
  <c r="AQ62" i="137"/>
  <c r="AR62" i="137"/>
  <c r="AS62" i="137"/>
  <c r="AT62" i="137"/>
  <c r="AU62" i="137"/>
  <c r="AV62" i="137"/>
  <c r="AW62" i="137"/>
  <c r="AX62" i="137"/>
  <c r="AY62" i="137"/>
  <c r="AZ62" i="137"/>
  <c r="BF62" i="137"/>
  <c r="BG62" i="137" s="1"/>
  <c r="BJ62" i="137"/>
  <c r="BK62" i="137"/>
  <c r="BL62" i="137"/>
  <c r="BM62" i="137"/>
  <c r="BN62" i="137"/>
  <c r="BO62" i="137"/>
  <c r="BP62" i="137"/>
  <c r="BR62" i="137"/>
  <c r="BS62" i="137"/>
  <c r="BT62" i="137"/>
  <c r="BV62" i="137"/>
  <c r="BW62" i="137" s="1"/>
  <c r="BZ62" i="137"/>
  <c r="CA62" i="137"/>
  <c r="CB62" i="137"/>
  <c r="CC62" i="137"/>
  <c r="CD62" i="137"/>
  <c r="CE62" i="137"/>
  <c r="CF62" i="137"/>
  <c r="AI63" i="137"/>
  <c r="AJ63" i="137"/>
  <c r="AK63" i="137"/>
  <c r="AL63" i="137"/>
  <c r="AM63" i="137"/>
  <c r="AN63" i="137"/>
  <c r="AO63" i="137"/>
  <c r="AP63" i="137"/>
  <c r="AQ63" i="137"/>
  <c r="AR63" i="137"/>
  <c r="AS63" i="137"/>
  <c r="AT63" i="137"/>
  <c r="AU63" i="137"/>
  <c r="AV63" i="137"/>
  <c r="AW63" i="137"/>
  <c r="AX63" i="137"/>
  <c r="AY63" i="137"/>
  <c r="AZ63" i="137"/>
  <c r="BF63" i="137"/>
  <c r="BG63" i="137" s="1"/>
  <c r="BJ63" i="137"/>
  <c r="BK63" i="137"/>
  <c r="BL63" i="137"/>
  <c r="BM63" i="137"/>
  <c r="BN63" i="137"/>
  <c r="BO63" i="137"/>
  <c r="BP63" i="137"/>
  <c r="BR63" i="137"/>
  <c r="BS63" i="137"/>
  <c r="BT63" i="137"/>
  <c r="BV63" i="137"/>
  <c r="BW63" i="137" s="1"/>
  <c r="BZ63" i="137"/>
  <c r="CA63" i="137"/>
  <c r="CB63" i="137"/>
  <c r="CC63" i="137"/>
  <c r="CD63" i="137"/>
  <c r="CE63" i="137"/>
  <c r="CF63" i="137"/>
  <c r="AI64" i="137"/>
  <c r="AJ64" i="137"/>
  <c r="AK64" i="137"/>
  <c r="AL64" i="137"/>
  <c r="AM64" i="137"/>
  <c r="AN64" i="137"/>
  <c r="AO64" i="137"/>
  <c r="AP64" i="137"/>
  <c r="AQ64" i="137"/>
  <c r="AR64" i="137"/>
  <c r="AS64" i="137"/>
  <c r="AT64" i="137"/>
  <c r="AU64" i="137"/>
  <c r="AV64" i="137"/>
  <c r="AW64" i="137"/>
  <c r="AX64" i="137"/>
  <c r="AY64" i="137"/>
  <c r="AZ64" i="137"/>
  <c r="BF64" i="137"/>
  <c r="BG64" i="137" s="1"/>
  <c r="BJ64" i="137"/>
  <c r="BK64" i="137"/>
  <c r="BL64" i="137"/>
  <c r="BM64" i="137"/>
  <c r="BN64" i="137"/>
  <c r="BO64" i="137"/>
  <c r="BP64" i="137"/>
  <c r="BR64" i="137"/>
  <c r="BS64" i="137"/>
  <c r="BT64" i="137"/>
  <c r="BV64" i="137"/>
  <c r="BW64" i="137" s="1"/>
  <c r="BZ64" i="137"/>
  <c r="CA64" i="137"/>
  <c r="CB64" i="137"/>
  <c r="CC64" i="137"/>
  <c r="CD64" i="137"/>
  <c r="CE64" i="137"/>
  <c r="CF64" i="137"/>
  <c r="AI65" i="137"/>
  <c r="AJ65" i="137"/>
  <c r="AK65" i="137"/>
  <c r="AL65" i="137"/>
  <c r="AM65" i="137"/>
  <c r="AN65" i="137"/>
  <c r="AO65" i="137"/>
  <c r="AP65" i="137"/>
  <c r="AQ65" i="137"/>
  <c r="AR65" i="137"/>
  <c r="AS65" i="137"/>
  <c r="AT65" i="137"/>
  <c r="AU65" i="137"/>
  <c r="AV65" i="137"/>
  <c r="AW65" i="137"/>
  <c r="AX65" i="137"/>
  <c r="AY65" i="137"/>
  <c r="AZ65" i="137"/>
  <c r="BF65" i="137"/>
  <c r="BG65" i="137" s="1"/>
  <c r="BJ65" i="137"/>
  <c r="BK65" i="137"/>
  <c r="BL65" i="137"/>
  <c r="BM65" i="137"/>
  <c r="BN65" i="137"/>
  <c r="BO65" i="137"/>
  <c r="BP65" i="137"/>
  <c r="BR65" i="137"/>
  <c r="BS65" i="137"/>
  <c r="BT65" i="137"/>
  <c r="BV65" i="137"/>
  <c r="BW65" i="137" s="1"/>
  <c r="BZ65" i="137"/>
  <c r="CA65" i="137"/>
  <c r="CB65" i="137"/>
  <c r="CC65" i="137"/>
  <c r="CD65" i="137"/>
  <c r="CE65" i="137"/>
  <c r="CF65" i="137"/>
  <c r="AI66" i="137"/>
  <c r="AJ66" i="137"/>
  <c r="AK66" i="137"/>
  <c r="AL66" i="137"/>
  <c r="AM66" i="137"/>
  <c r="AN66" i="137"/>
  <c r="AO66" i="137"/>
  <c r="AP66" i="137"/>
  <c r="AQ66" i="137"/>
  <c r="AR66" i="137"/>
  <c r="AS66" i="137"/>
  <c r="AT66" i="137"/>
  <c r="AU66" i="137"/>
  <c r="AV66" i="137"/>
  <c r="AW66" i="137"/>
  <c r="AX66" i="137"/>
  <c r="AY66" i="137"/>
  <c r="AZ66" i="137"/>
  <c r="BF66" i="137"/>
  <c r="BG66" i="137" s="1"/>
  <c r="BJ66" i="137"/>
  <c r="BK66" i="137"/>
  <c r="BL66" i="137"/>
  <c r="BM66" i="137"/>
  <c r="BN66" i="137"/>
  <c r="BO66" i="137"/>
  <c r="BP66" i="137"/>
  <c r="BR66" i="137"/>
  <c r="BS66" i="137"/>
  <c r="BT66" i="137"/>
  <c r="BV66" i="137"/>
  <c r="BW66" i="137" s="1"/>
  <c r="BZ66" i="137"/>
  <c r="CA66" i="137"/>
  <c r="CB66" i="137"/>
  <c r="CC66" i="137"/>
  <c r="CD66" i="137"/>
  <c r="CE66" i="137"/>
  <c r="CF66" i="137"/>
  <c r="AI67" i="137"/>
  <c r="AJ67" i="137"/>
  <c r="AK67" i="137"/>
  <c r="AL67" i="137"/>
  <c r="AM67" i="137"/>
  <c r="AN67" i="137"/>
  <c r="AO67" i="137"/>
  <c r="AP67" i="137"/>
  <c r="AQ67" i="137"/>
  <c r="AR67" i="137"/>
  <c r="AS67" i="137"/>
  <c r="AT67" i="137"/>
  <c r="AU67" i="137"/>
  <c r="AV67" i="137"/>
  <c r="AW67" i="137"/>
  <c r="AX67" i="137"/>
  <c r="AY67" i="137"/>
  <c r="AZ67" i="137"/>
  <c r="BF67" i="137"/>
  <c r="BG67" i="137" s="1"/>
  <c r="BJ67" i="137"/>
  <c r="BK67" i="137"/>
  <c r="BL67" i="137"/>
  <c r="BM67" i="137"/>
  <c r="BN67" i="137"/>
  <c r="BO67" i="137"/>
  <c r="BP67" i="137"/>
  <c r="BR67" i="137"/>
  <c r="BS67" i="137"/>
  <c r="BT67" i="137"/>
  <c r="BV67" i="137"/>
  <c r="BW67" i="137" s="1"/>
  <c r="BZ67" i="137"/>
  <c r="CA67" i="137"/>
  <c r="CB67" i="137"/>
  <c r="CC67" i="137"/>
  <c r="CD67" i="137"/>
  <c r="CE67" i="137"/>
  <c r="CF67" i="137"/>
  <c r="AI68" i="137"/>
  <c r="AJ68" i="137"/>
  <c r="AK68" i="137"/>
  <c r="AL68" i="137"/>
  <c r="AM68" i="137"/>
  <c r="AN68" i="137"/>
  <c r="AO68" i="137"/>
  <c r="AP68" i="137"/>
  <c r="AQ68" i="137"/>
  <c r="AR68" i="137"/>
  <c r="AS68" i="137"/>
  <c r="AT68" i="137"/>
  <c r="AU68" i="137"/>
  <c r="AV68" i="137"/>
  <c r="AW68" i="137"/>
  <c r="AX68" i="137"/>
  <c r="AY68" i="137"/>
  <c r="AZ68" i="137"/>
  <c r="BF68" i="137"/>
  <c r="BG68" i="137" s="1"/>
  <c r="BJ68" i="137"/>
  <c r="BK68" i="137"/>
  <c r="BL68" i="137"/>
  <c r="BM68" i="137"/>
  <c r="BN68" i="137"/>
  <c r="BO68" i="137"/>
  <c r="BP68" i="137"/>
  <c r="BR68" i="137"/>
  <c r="BS68" i="137"/>
  <c r="BT68" i="137"/>
  <c r="BV68" i="137"/>
  <c r="BW68" i="137" s="1"/>
  <c r="BZ68" i="137"/>
  <c r="CA68" i="137"/>
  <c r="CB68" i="137"/>
  <c r="CC68" i="137"/>
  <c r="CD68" i="137"/>
  <c r="CE68" i="137"/>
  <c r="CF68" i="137"/>
  <c r="AI69" i="137"/>
  <c r="AJ69" i="137"/>
  <c r="AK69" i="137"/>
  <c r="AL69" i="137"/>
  <c r="AM69" i="137"/>
  <c r="AN69" i="137"/>
  <c r="AO69" i="137"/>
  <c r="AP69" i="137"/>
  <c r="AQ69" i="137"/>
  <c r="AR69" i="137"/>
  <c r="AS69" i="137"/>
  <c r="AT69" i="137"/>
  <c r="AU69" i="137"/>
  <c r="AV69" i="137"/>
  <c r="AW69" i="137"/>
  <c r="AX69" i="137"/>
  <c r="AY69" i="137"/>
  <c r="AZ69" i="137"/>
  <c r="BF69" i="137"/>
  <c r="BG69" i="137" s="1"/>
  <c r="BJ69" i="137"/>
  <c r="BK69" i="137"/>
  <c r="BL69" i="137"/>
  <c r="BM69" i="137"/>
  <c r="BN69" i="137"/>
  <c r="BO69" i="137"/>
  <c r="BP69" i="137"/>
  <c r="BR69" i="137"/>
  <c r="BS69" i="137"/>
  <c r="BT69" i="137"/>
  <c r="BV69" i="137"/>
  <c r="BW69" i="137" s="1"/>
  <c r="BZ69" i="137"/>
  <c r="CA69" i="137"/>
  <c r="CB69" i="137"/>
  <c r="CC69" i="137"/>
  <c r="CD69" i="137"/>
  <c r="CE69" i="137"/>
  <c r="CF69" i="137"/>
  <c r="AI70" i="137"/>
  <c r="AJ70" i="137"/>
  <c r="AK70" i="137"/>
  <c r="AL70" i="137"/>
  <c r="AM70" i="137"/>
  <c r="AN70" i="137"/>
  <c r="AO70" i="137"/>
  <c r="AP70" i="137"/>
  <c r="AQ70" i="137"/>
  <c r="AR70" i="137"/>
  <c r="AS70" i="137"/>
  <c r="AT70" i="137"/>
  <c r="AU70" i="137"/>
  <c r="AV70" i="137"/>
  <c r="AW70" i="137"/>
  <c r="AX70" i="137"/>
  <c r="AY70" i="137"/>
  <c r="AZ70" i="137"/>
  <c r="BF70" i="137"/>
  <c r="BG70" i="137" s="1"/>
  <c r="BJ70" i="137"/>
  <c r="BK70" i="137"/>
  <c r="BL70" i="137"/>
  <c r="BM70" i="137"/>
  <c r="BN70" i="137"/>
  <c r="BO70" i="137"/>
  <c r="BP70" i="137"/>
  <c r="BR70" i="137"/>
  <c r="BS70" i="137"/>
  <c r="BT70" i="137"/>
  <c r="BV70" i="137"/>
  <c r="BW70" i="137" s="1"/>
  <c r="BZ70" i="137"/>
  <c r="CA70" i="137"/>
  <c r="CB70" i="137"/>
  <c r="CC70" i="137"/>
  <c r="CD70" i="137"/>
  <c r="CE70" i="137"/>
  <c r="CF70" i="137"/>
  <c r="AI71" i="137"/>
  <c r="AJ71" i="137"/>
  <c r="AK71" i="137"/>
  <c r="AL71" i="137"/>
  <c r="AM71" i="137"/>
  <c r="AN71" i="137"/>
  <c r="AO71" i="137"/>
  <c r="AP71" i="137"/>
  <c r="AQ71" i="137"/>
  <c r="AR71" i="137"/>
  <c r="AS71" i="137"/>
  <c r="AT71" i="137"/>
  <c r="AU71" i="137"/>
  <c r="AV71" i="137"/>
  <c r="AW71" i="137"/>
  <c r="AX71" i="137"/>
  <c r="AY71" i="137"/>
  <c r="AZ71" i="137"/>
  <c r="BF71" i="137"/>
  <c r="BG71" i="137" s="1"/>
  <c r="BJ71" i="137"/>
  <c r="BK71" i="137"/>
  <c r="BL71" i="137"/>
  <c r="BM71" i="137"/>
  <c r="BN71" i="137"/>
  <c r="BO71" i="137"/>
  <c r="BP71" i="137"/>
  <c r="BR71" i="137"/>
  <c r="BS71" i="137"/>
  <c r="BT71" i="137"/>
  <c r="BV71" i="137"/>
  <c r="BW71" i="137" s="1"/>
  <c r="BZ71" i="137"/>
  <c r="CA71" i="137"/>
  <c r="CB71" i="137"/>
  <c r="CC71" i="137"/>
  <c r="CD71" i="137"/>
  <c r="CE71" i="137"/>
  <c r="CF71" i="137"/>
  <c r="AI72" i="137"/>
  <c r="AJ72" i="137"/>
  <c r="AK72" i="137"/>
  <c r="AL72" i="137"/>
  <c r="AM72" i="137"/>
  <c r="AN72" i="137"/>
  <c r="AO72" i="137"/>
  <c r="AP72" i="137"/>
  <c r="AQ72" i="137"/>
  <c r="AR72" i="137"/>
  <c r="AS72" i="137"/>
  <c r="AT72" i="137"/>
  <c r="AU72" i="137"/>
  <c r="AV72" i="137"/>
  <c r="AW72" i="137"/>
  <c r="AX72" i="137"/>
  <c r="AY72" i="137"/>
  <c r="AZ72" i="137"/>
  <c r="BF72" i="137"/>
  <c r="BG72" i="137" s="1"/>
  <c r="BJ72" i="137"/>
  <c r="BK72" i="137"/>
  <c r="BL72" i="137"/>
  <c r="BM72" i="137"/>
  <c r="BN72" i="137"/>
  <c r="BO72" i="137"/>
  <c r="BP72" i="137"/>
  <c r="BR72" i="137"/>
  <c r="BS72" i="137"/>
  <c r="BT72" i="137"/>
  <c r="BV72" i="137"/>
  <c r="BW72" i="137" s="1"/>
  <c r="BZ72" i="137"/>
  <c r="CA72" i="137"/>
  <c r="CB72" i="137"/>
  <c r="CC72" i="137"/>
  <c r="CD72" i="137"/>
  <c r="CE72" i="137"/>
  <c r="CF72" i="137"/>
  <c r="AI73" i="137"/>
  <c r="AJ73" i="137"/>
  <c r="AK73" i="137"/>
  <c r="AL73" i="137"/>
  <c r="AM73" i="137"/>
  <c r="AN73" i="137"/>
  <c r="AO73" i="137"/>
  <c r="AP73" i="137"/>
  <c r="AQ73" i="137"/>
  <c r="AR73" i="137"/>
  <c r="AS73" i="137"/>
  <c r="AT73" i="137"/>
  <c r="AU73" i="137"/>
  <c r="AV73" i="137"/>
  <c r="AW73" i="137"/>
  <c r="AX73" i="137"/>
  <c r="AY73" i="137"/>
  <c r="AZ73" i="137"/>
  <c r="BF73" i="137"/>
  <c r="BG73" i="137" s="1"/>
  <c r="BJ73" i="137"/>
  <c r="BK73" i="137"/>
  <c r="BL73" i="137"/>
  <c r="BM73" i="137"/>
  <c r="BN73" i="137"/>
  <c r="BO73" i="137"/>
  <c r="BP73" i="137"/>
  <c r="BR73" i="137"/>
  <c r="BS73" i="137"/>
  <c r="BT73" i="137"/>
  <c r="BV73" i="137"/>
  <c r="BW73" i="137" s="1"/>
  <c r="BX73" i="137" s="1"/>
  <c r="BZ73" i="137"/>
  <c r="CA73" i="137"/>
  <c r="CB73" i="137"/>
  <c r="CC73" i="137"/>
  <c r="CD73" i="137"/>
  <c r="CE73" i="137"/>
  <c r="CF73" i="137"/>
  <c r="AI75" i="137"/>
  <c r="AJ75" i="137"/>
  <c r="AK75" i="137"/>
  <c r="AL75" i="137"/>
  <c r="AM75" i="137"/>
  <c r="AN75" i="137"/>
  <c r="AO75" i="137"/>
  <c r="AP75" i="137"/>
  <c r="AQ75" i="137"/>
  <c r="AR75" i="137"/>
  <c r="AS75" i="137"/>
  <c r="AT75" i="137"/>
  <c r="AU75" i="137"/>
  <c r="AV75" i="137"/>
  <c r="AW75" i="137"/>
  <c r="AX75" i="137"/>
  <c r="AY75" i="137"/>
  <c r="AZ75" i="137"/>
  <c r="BF75" i="137"/>
  <c r="BG75" i="137" s="1"/>
  <c r="BJ75" i="137"/>
  <c r="BK75" i="137"/>
  <c r="BL75" i="137"/>
  <c r="BM75" i="137"/>
  <c r="BN75" i="137"/>
  <c r="BO75" i="137"/>
  <c r="BP75" i="137"/>
  <c r="BR75" i="137"/>
  <c r="BS75" i="137"/>
  <c r="BT75" i="137"/>
  <c r="BV75" i="137"/>
  <c r="BW75" i="137" s="1"/>
  <c r="BZ75" i="137"/>
  <c r="CA75" i="137"/>
  <c r="CB75" i="137"/>
  <c r="CC75" i="137"/>
  <c r="CD75" i="137"/>
  <c r="CE75" i="137"/>
  <c r="CF75" i="137"/>
  <c r="AI77" i="137"/>
  <c r="AJ77" i="137"/>
  <c r="AK77" i="137"/>
  <c r="AL77" i="137"/>
  <c r="AM77" i="137"/>
  <c r="AN77" i="137"/>
  <c r="AO77" i="137"/>
  <c r="AP77" i="137"/>
  <c r="AQ77" i="137"/>
  <c r="AR77" i="137"/>
  <c r="AS77" i="137"/>
  <c r="AT77" i="137"/>
  <c r="AU77" i="137"/>
  <c r="AV77" i="137"/>
  <c r="AW77" i="137"/>
  <c r="AX77" i="137"/>
  <c r="AY77" i="137"/>
  <c r="AZ77" i="137"/>
  <c r="BF77" i="137"/>
  <c r="BG77" i="137" s="1"/>
  <c r="BJ77" i="137"/>
  <c r="BK77" i="137"/>
  <c r="BL77" i="137"/>
  <c r="BM77" i="137"/>
  <c r="BN77" i="137"/>
  <c r="BO77" i="137"/>
  <c r="BP77" i="137"/>
  <c r="BR77" i="137"/>
  <c r="BS77" i="137"/>
  <c r="BT77" i="137"/>
  <c r="BV77" i="137"/>
  <c r="BW77" i="137" s="1"/>
  <c r="BZ77" i="137"/>
  <c r="CA77" i="137"/>
  <c r="CB77" i="137"/>
  <c r="CC77" i="137"/>
  <c r="CD77" i="137"/>
  <c r="CE77" i="137"/>
  <c r="CF77" i="137"/>
  <c r="AI78" i="137"/>
  <c r="AJ78" i="137"/>
  <c r="AK78" i="137"/>
  <c r="AL78" i="137"/>
  <c r="AM78" i="137"/>
  <c r="AN78" i="137"/>
  <c r="AO78" i="137"/>
  <c r="AP78" i="137"/>
  <c r="AQ78" i="137"/>
  <c r="AR78" i="137"/>
  <c r="AS78" i="137"/>
  <c r="AT78" i="137"/>
  <c r="AU78" i="137"/>
  <c r="AV78" i="137"/>
  <c r="AW78" i="137"/>
  <c r="AX78" i="137"/>
  <c r="AY78" i="137"/>
  <c r="AZ78" i="137"/>
  <c r="BF78" i="137"/>
  <c r="BG78" i="137" s="1"/>
  <c r="BJ78" i="137"/>
  <c r="BK78" i="137"/>
  <c r="BL78" i="137"/>
  <c r="BM78" i="137"/>
  <c r="BN78" i="137"/>
  <c r="BO78" i="137"/>
  <c r="BP78" i="137"/>
  <c r="BR78" i="137"/>
  <c r="BS78" i="137"/>
  <c r="BT78" i="137"/>
  <c r="BV78" i="137"/>
  <c r="BW78" i="137" s="1"/>
  <c r="BZ78" i="137"/>
  <c r="CA78" i="137"/>
  <c r="CB78" i="137"/>
  <c r="CC78" i="137"/>
  <c r="CD78" i="137"/>
  <c r="CE78" i="137"/>
  <c r="CF78" i="137"/>
  <c r="AI79" i="137"/>
  <c r="AJ79" i="137"/>
  <c r="AK79" i="137"/>
  <c r="AL79" i="137"/>
  <c r="AM79" i="137"/>
  <c r="AN79" i="137"/>
  <c r="AO79" i="137"/>
  <c r="AP79" i="137"/>
  <c r="AQ79" i="137"/>
  <c r="AR79" i="137"/>
  <c r="AS79" i="137"/>
  <c r="AT79" i="137"/>
  <c r="AU79" i="137"/>
  <c r="AV79" i="137"/>
  <c r="AW79" i="137"/>
  <c r="AX79" i="137"/>
  <c r="AY79" i="137"/>
  <c r="AZ79" i="137"/>
  <c r="BF79" i="137"/>
  <c r="BG79" i="137" s="1"/>
  <c r="BJ79" i="137"/>
  <c r="BK79" i="137"/>
  <c r="BL79" i="137"/>
  <c r="BM79" i="137"/>
  <c r="BN79" i="137"/>
  <c r="BO79" i="137"/>
  <c r="BP79" i="137"/>
  <c r="BR79" i="137"/>
  <c r="BS79" i="137"/>
  <c r="BT79" i="137"/>
  <c r="BV79" i="137"/>
  <c r="BW79" i="137" s="1"/>
  <c r="BZ79" i="137"/>
  <c r="CA79" i="137"/>
  <c r="CB79" i="137"/>
  <c r="CC79" i="137"/>
  <c r="CD79" i="137"/>
  <c r="CE79" i="137"/>
  <c r="CF79" i="137"/>
  <c r="AI80" i="137"/>
  <c r="AJ80" i="137"/>
  <c r="AK80" i="137"/>
  <c r="AL80" i="137"/>
  <c r="AM80" i="137"/>
  <c r="AN80" i="137"/>
  <c r="AO80" i="137"/>
  <c r="AP80" i="137"/>
  <c r="AQ80" i="137"/>
  <c r="AR80" i="137"/>
  <c r="AS80" i="137"/>
  <c r="AT80" i="137"/>
  <c r="AU80" i="137"/>
  <c r="AV80" i="137"/>
  <c r="AW80" i="137"/>
  <c r="AX80" i="137"/>
  <c r="AY80" i="137"/>
  <c r="AZ80" i="137"/>
  <c r="BF80" i="137"/>
  <c r="BG80" i="137" s="1"/>
  <c r="BJ80" i="137"/>
  <c r="BK80" i="137"/>
  <c r="BL80" i="137"/>
  <c r="BM80" i="137"/>
  <c r="BN80" i="137"/>
  <c r="BO80" i="137"/>
  <c r="BP80" i="137"/>
  <c r="BR80" i="137"/>
  <c r="BS80" i="137"/>
  <c r="BT80" i="137"/>
  <c r="BV80" i="137"/>
  <c r="BW80" i="137" s="1"/>
  <c r="BZ80" i="137"/>
  <c r="CA80" i="137"/>
  <c r="CB80" i="137"/>
  <c r="CC80" i="137"/>
  <c r="CD80" i="137"/>
  <c r="CE80" i="137"/>
  <c r="CF80" i="137"/>
  <c r="AI81" i="137"/>
  <c r="AJ81" i="137"/>
  <c r="AK81" i="137"/>
  <c r="AL81" i="137"/>
  <c r="AM81" i="137"/>
  <c r="AN81" i="137"/>
  <c r="AO81" i="137"/>
  <c r="AP81" i="137"/>
  <c r="AQ81" i="137"/>
  <c r="AR81" i="137"/>
  <c r="AS81" i="137"/>
  <c r="AT81" i="137"/>
  <c r="AU81" i="137"/>
  <c r="AV81" i="137"/>
  <c r="AW81" i="137"/>
  <c r="AX81" i="137"/>
  <c r="AY81" i="137"/>
  <c r="AZ81" i="137"/>
  <c r="BF81" i="137"/>
  <c r="BG81" i="137" s="1"/>
  <c r="BJ81" i="137"/>
  <c r="BK81" i="137"/>
  <c r="BL81" i="137"/>
  <c r="BM81" i="137"/>
  <c r="BN81" i="137"/>
  <c r="BO81" i="137"/>
  <c r="BP81" i="137"/>
  <c r="BR81" i="137"/>
  <c r="BS81" i="137"/>
  <c r="BT81" i="137"/>
  <c r="BV81" i="137"/>
  <c r="BW81" i="137" s="1"/>
  <c r="BZ81" i="137"/>
  <c r="CA81" i="137"/>
  <c r="CB81" i="137"/>
  <c r="CC81" i="137"/>
  <c r="CD81" i="137"/>
  <c r="CE81" i="137"/>
  <c r="CF81" i="137"/>
  <c r="AI82" i="137"/>
  <c r="AJ82" i="137"/>
  <c r="AK82" i="137"/>
  <c r="AL82" i="137"/>
  <c r="AM82" i="137"/>
  <c r="AN82" i="137"/>
  <c r="AO82" i="137"/>
  <c r="AP82" i="137"/>
  <c r="AQ82" i="137"/>
  <c r="AR82" i="137"/>
  <c r="AS82" i="137"/>
  <c r="AT82" i="137"/>
  <c r="AU82" i="137"/>
  <c r="AV82" i="137"/>
  <c r="AW82" i="137"/>
  <c r="AX82" i="137"/>
  <c r="AY82" i="137"/>
  <c r="AZ82" i="137"/>
  <c r="BF82" i="137"/>
  <c r="BG82" i="137" s="1"/>
  <c r="BJ82" i="137"/>
  <c r="BK82" i="137"/>
  <c r="BL82" i="137"/>
  <c r="BM82" i="137"/>
  <c r="BN82" i="137"/>
  <c r="BO82" i="137"/>
  <c r="BP82" i="137"/>
  <c r="BR82" i="137"/>
  <c r="BS82" i="137"/>
  <c r="BT82" i="137"/>
  <c r="BV82" i="137"/>
  <c r="BW82" i="137" s="1"/>
  <c r="BZ82" i="137"/>
  <c r="CA82" i="137"/>
  <c r="CB82" i="137"/>
  <c r="CC82" i="137"/>
  <c r="CD82" i="137"/>
  <c r="CE82" i="137"/>
  <c r="CF82" i="137"/>
  <c r="AI83" i="137"/>
  <c r="AJ83" i="137"/>
  <c r="AK83" i="137"/>
  <c r="AL83" i="137"/>
  <c r="AM83" i="137"/>
  <c r="AN83" i="137"/>
  <c r="AO83" i="137"/>
  <c r="AP83" i="137"/>
  <c r="AQ83" i="137"/>
  <c r="AR83" i="137"/>
  <c r="AS83" i="137"/>
  <c r="AT83" i="137"/>
  <c r="AU83" i="137"/>
  <c r="AV83" i="137"/>
  <c r="AW83" i="137"/>
  <c r="AX83" i="137"/>
  <c r="AY83" i="137"/>
  <c r="AZ83" i="137"/>
  <c r="BF83" i="137"/>
  <c r="BG83" i="137" s="1"/>
  <c r="BJ83" i="137"/>
  <c r="BK83" i="137"/>
  <c r="BL83" i="137"/>
  <c r="BM83" i="137"/>
  <c r="BN83" i="137"/>
  <c r="BO83" i="137"/>
  <c r="BP83" i="137"/>
  <c r="BR83" i="137"/>
  <c r="BS83" i="137"/>
  <c r="BT83" i="137"/>
  <c r="BV83" i="137"/>
  <c r="BW83" i="137" s="1"/>
  <c r="BZ83" i="137"/>
  <c r="CA83" i="137"/>
  <c r="CB83" i="137"/>
  <c r="CC83" i="137"/>
  <c r="CD83" i="137"/>
  <c r="CE83" i="137"/>
  <c r="CF83" i="137"/>
  <c r="AI84" i="137"/>
  <c r="AJ84" i="137"/>
  <c r="AK84" i="137"/>
  <c r="AL84" i="137"/>
  <c r="AM84" i="137"/>
  <c r="AN84" i="137"/>
  <c r="AO84" i="137"/>
  <c r="AP84" i="137"/>
  <c r="AQ84" i="137"/>
  <c r="AR84" i="137"/>
  <c r="AS84" i="137"/>
  <c r="AT84" i="137"/>
  <c r="AU84" i="137"/>
  <c r="AV84" i="137"/>
  <c r="AW84" i="137"/>
  <c r="AX84" i="137"/>
  <c r="AY84" i="137"/>
  <c r="AZ84" i="137"/>
  <c r="BF84" i="137"/>
  <c r="BG84" i="137" s="1"/>
  <c r="BJ84" i="137"/>
  <c r="BK84" i="137"/>
  <c r="BL84" i="137"/>
  <c r="BM84" i="137"/>
  <c r="BN84" i="137"/>
  <c r="BO84" i="137"/>
  <c r="BP84" i="137"/>
  <c r="BR84" i="137"/>
  <c r="BS84" i="137"/>
  <c r="BT84" i="137"/>
  <c r="BV84" i="137"/>
  <c r="BW84" i="137" s="1"/>
  <c r="BZ84" i="137"/>
  <c r="CA84" i="137"/>
  <c r="CB84" i="137"/>
  <c r="CC84" i="137"/>
  <c r="CD84" i="137"/>
  <c r="CE84" i="137"/>
  <c r="CF84" i="137"/>
  <c r="AI85" i="137"/>
  <c r="AJ85" i="137"/>
  <c r="AK85" i="137"/>
  <c r="AL85" i="137"/>
  <c r="AM85" i="137"/>
  <c r="AN85" i="137"/>
  <c r="AO85" i="137"/>
  <c r="AP85" i="137"/>
  <c r="AQ85" i="137"/>
  <c r="AR85" i="137"/>
  <c r="AS85" i="137"/>
  <c r="AT85" i="137"/>
  <c r="AU85" i="137"/>
  <c r="AV85" i="137"/>
  <c r="AW85" i="137"/>
  <c r="AX85" i="137"/>
  <c r="AY85" i="137"/>
  <c r="AZ85" i="137"/>
  <c r="BF85" i="137"/>
  <c r="BG85" i="137" s="1"/>
  <c r="BJ85" i="137"/>
  <c r="BK85" i="137"/>
  <c r="BL85" i="137"/>
  <c r="BM85" i="137"/>
  <c r="BN85" i="137"/>
  <c r="BO85" i="137"/>
  <c r="BP85" i="137"/>
  <c r="BR85" i="137"/>
  <c r="BS85" i="137"/>
  <c r="BT85" i="137"/>
  <c r="BV85" i="137"/>
  <c r="BW85" i="137" s="1"/>
  <c r="BZ85" i="137"/>
  <c r="CA85" i="137"/>
  <c r="CB85" i="137"/>
  <c r="CC85" i="137"/>
  <c r="CD85" i="137"/>
  <c r="CE85" i="137"/>
  <c r="CF85" i="137"/>
  <c r="AI86" i="137"/>
  <c r="AJ86" i="137"/>
  <c r="AK86" i="137"/>
  <c r="AL86" i="137"/>
  <c r="AM86" i="137"/>
  <c r="AN86" i="137"/>
  <c r="AO86" i="137"/>
  <c r="AP86" i="137"/>
  <c r="AQ86" i="137"/>
  <c r="AR86" i="137"/>
  <c r="AS86" i="137"/>
  <c r="AT86" i="137"/>
  <c r="AU86" i="137"/>
  <c r="AV86" i="137"/>
  <c r="AW86" i="137"/>
  <c r="AX86" i="137"/>
  <c r="AY86" i="137"/>
  <c r="AZ86" i="137"/>
  <c r="BF86" i="137"/>
  <c r="BG86" i="137" s="1"/>
  <c r="BJ86" i="137"/>
  <c r="BK86" i="137"/>
  <c r="BL86" i="137"/>
  <c r="BM86" i="137"/>
  <c r="BN86" i="137"/>
  <c r="BO86" i="137"/>
  <c r="BP86" i="137"/>
  <c r="BR86" i="137"/>
  <c r="BS86" i="137"/>
  <c r="BT86" i="137"/>
  <c r="BV86" i="137"/>
  <c r="BW86" i="137" s="1"/>
  <c r="BZ86" i="137"/>
  <c r="CA86" i="137"/>
  <c r="CB86" i="137"/>
  <c r="CC86" i="137"/>
  <c r="CD86" i="137"/>
  <c r="CE86" i="137"/>
  <c r="CF86" i="137"/>
  <c r="AI87" i="137"/>
  <c r="AJ87" i="137"/>
  <c r="AK87" i="137"/>
  <c r="AL87" i="137"/>
  <c r="AM87" i="137"/>
  <c r="AN87" i="137"/>
  <c r="AO87" i="137"/>
  <c r="AP87" i="137"/>
  <c r="AQ87" i="137"/>
  <c r="AR87" i="137"/>
  <c r="AS87" i="137"/>
  <c r="AT87" i="137"/>
  <c r="AU87" i="137"/>
  <c r="AV87" i="137"/>
  <c r="AW87" i="137"/>
  <c r="AX87" i="137"/>
  <c r="AY87" i="137"/>
  <c r="AZ87" i="137"/>
  <c r="BF87" i="137"/>
  <c r="BG87" i="137" s="1"/>
  <c r="BJ87" i="137"/>
  <c r="BK87" i="137"/>
  <c r="BL87" i="137"/>
  <c r="BM87" i="137"/>
  <c r="BN87" i="137"/>
  <c r="BO87" i="137"/>
  <c r="BP87" i="137"/>
  <c r="BR87" i="137"/>
  <c r="BS87" i="137"/>
  <c r="BT87" i="137"/>
  <c r="BV87" i="137"/>
  <c r="BW87" i="137" s="1"/>
  <c r="BZ87" i="137"/>
  <c r="CA87" i="137"/>
  <c r="CB87" i="137"/>
  <c r="CC87" i="137"/>
  <c r="CD87" i="137"/>
  <c r="CE87" i="137"/>
  <c r="CF87" i="137"/>
  <c r="AI88" i="137"/>
  <c r="AJ88" i="137"/>
  <c r="AK88" i="137"/>
  <c r="AL88" i="137"/>
  <c r="AM88" i="137"/>
  <c r="AN88" i="137"/>
  <c r="AO88" i="137"/>
  <c r="AP88" i="137"/>
  <c r="AQ88" i="137"/>
  <c r="AR88" i="137"/>
  <c r="AS88" i="137"/>
  <c r="AT88" i="137"/>
  <c r="AU88" i="137"/>
  <c r="AV88" i="137"/>
  <c r="AW88" i="137"/>
  <c r="AX88" i="137"/>
  <c r="AY88" i="137"/>
  <c r="AZ88" i="137"/>
  <c r="BF88" i="137"/>
  <c r="BG88" i="137" s="1"/>
  <c r="BJ88" i="137"/>
  <c r="BK88" i="137"/>
  <c r="BL88" i="137"/>
  <c r="BM88" i="137"/>
  <c r="BN88" i="137"/>
  <c r="BO88" i="137"/>
  <c r="BP88" i="137"/>
  <c r="BR88" i="137"/>
  <c r="BS88" i="137"/>
  <c r="BT88" i="137"/>
  <c r="BV88" i="137"/>
  <c r="BW88" i="137" s="1"/>
  <c r="BZ88" i="137"/>
  <c r="CA88" i="137"/>
  <c r="CB88" i="137"/>
  <c r="CC88" i="137"/>
  <c r="CD88" i="137"/>
  <c r="CE88" i="137"/>
  <c r="CF88" i="137"/>
  <c r="AI89" i="137"/>
  <c r="AJ89" i="137"/>
  <c r="AK89" i="137"/>
  <c r="AL89" i="137"/>
  <c r="AM89" i="137"/>
  <c r="AN89" i="137"/>
  <c r="AO89" i="137"/>
  <c r="AP89" i="137"/>
  <c r="AQ89" i="137"/>
  <c r="AR89" i="137"/>
  <c r="AS89" i="137"/>
  <c r="AT89" i="137"/>
  <c r="AU89" i="137"/>
  <c r="AV89" i="137"/>
  <c r="AW89" i="137"/>
  <c r="AX89" i="137"/>
  <c r="AY89" i="137"/>
  <c r="AZ89" i="137"/>
  <c r="BF89" i="137"/>
  <c r="BG89" i="137" s="1"/>
  <c r="BJ89" i="137"/>
  <c r="BK89" i="137"/>
  <c r="BL89" i="137"/>
  <c r="BM89" i="137"/>
  <c r="BN89" i="137"/>
  <c r="BO89" i="137"/>
  <c r="BP89" i="137"/>
  <c r="BR89" i="137"/>
  <c r="BS89" i="137"/>
  <c r="BT89" i="137"/>
  <c r="BV89" i="137"/>
  <c r="BW89" i="137" s="1"/>
  <c r="BZ89" i="137"/>
  <c r="CA89" i="137"/>
  <c r="CB89" i="137"/>
  <c r="CC89" i="137"/>
  <c r="CD89" i="137"/>
  <c r="CE89" i="137"/>
  <c r="CF89" i="137"/>
  <c r="AI90" i="137"/>
  <c r="AJ90" i="137"/>
  <c r="AK90" i="137"/>
  <c r="AL90" i="137"/>
  <c r="AM90" i="137"/>
  <c r="AN90" i="137"/>
  <c r="AO90" i="137"/>
  <c r="AP90" i="137"/>
  <c r="AQ90" i="137"/>
  <c r="AR90" i="137"/>
  <c r="AS90" i="137"/>
  <c r="AT90" i="137"/>
  <c r="AU90" i="137"/>
  <c r="AV90" i="137"/>
  <c r="AW90" i="137"/>
  <c r="AX90" i="137"/>
  <c r="AY90" i="137"/>
  <c r="AZ90" i="137"/>
  <c r="BF90" i="137"/>
  <c r="BG90" i="137" s="1"/>
  <c r="BJ90" i="137"/>
  <c r="BK90" i="137"/>
  <c r="BL90" i="137"/>
  <c r="BM90" i="137"/>
  <c r="BN90" i="137"/>
  <c r="BO90" i="137"/>
  <c r="BP90" i="137"/>
  <c r="BR90" i="137"/>
  <c r="BS90" i="137"/>
  <c r="BT90" i="137"/>
  <c r="BV90" i="137"/>
  <c r="BW90" i="137" s="1"/>
  <c r="BZ90" i="137"/>
  <c r="CA90" i="137"/>
  <c r="CB90" i="137"/>
  <c r="CC90" i="137"/>
  <c r="CD90" i="137"/>
  <c r="CE90" i="137"/>
  <c r="CF90" i="137"/>
  <c r="AI91" i="137"/>
  <c r="AJ91" i="137"/>
  <c r="AK91" i="137"/>
  <c r="AL91" i="137"/>
  <c r="AM91" i="137"/>
  <c r="AN91" i="137"/>
  <c r="AO91" i="137"/>
  <c r="AP91" i="137"/>
  <c r="AQ91" i="137"/>
  <c r="AR91" i="137"/>
  <c r="AS91" i="137"/>
  <c r="AT91" i="137"/>
  <c r="AU91" i="137"/>
  <c r="AV91" i="137"/>
  <c r="AW91" i="137"/>
  <c r="AX91" i="137"/>
  <c r="AY91" i="137"/>
  <c r="AZ91" i="137"/>
  <c r="BF91" i="137"/>
  <c r="BG91" i="137" s="1"/>
  <c r="BJ91" i="137"/>
  <c r="BK91" i="137"/>
  <c r="BL91" i="137"/>
  <c r="BM91" i="137"/>
  <c r="BN91" i="137"/>
  <c r="BO91" i="137"/>
  <c r="BP91" i="137"/>
  <c r="BR91" i="137"/>
  <c r="BS91" i="137"/>
  <c r="BT91" i="137"/>
  <c r="BV91" i="137"/>
  <c r="BW91" i="137" s="1"/>
  <c r="BZ91" i="137"/>
  <c r="CA91" i="137"/>
  <c r="CB91" i="137"/>
  <c r="CC91" i="137"/>
  <c r="CD91" i="137"/>
  <c r="CE91" i="137"/>
  <c r="CF91" i="137"/>
  <c r="AI92" i="137"/>
  <c r="AJ92" i="137"/>
  <c r="AK92" i="137"/>
  <c r="AL92" i="137"/>
  <c r="AM92" i="137"/>
  <c r="AN92" i="137"/>
  <c r="AO92" i="137"/>
  <c r="AP92" i="137"/>
  <c r="AQ92" i="137"/>
  <c r="AR92" i="137"/>
  <c r="AS92" i="137"/>
  <c r="AT92" i="137"/>
  <c r="AU92" i="137"/>
  <c r="AV92" i="137"/>
  <c r="AW92" i="137"/>
  <c r="AX92" i="137"/>
  <c r="AY92" i="137"/>
  <c r="AZ92" i="137"/>
  <c r="BF92" i="137"/>
  <c r="BG92" i="137" s="1"/>
  <c r="BJ92" i="137"/>
  <c r="BK92" i="137"/>
  <c r="BL92" i="137"/>
  <c r="BM92" i="137"/>
  <c r="BN92" i="137"/>
  <c r="BO92" i="137"/>
  <c r="BP92" i="137"/>
  <c r="BR92" i="137"/>
  <c r="BS92" i="137"/>
  <c r="BT92" i="137"/>
  <c r="BV92" i="137"/>
  <c r="BW92" i="137" s="1"/>
  <c r="BZ92" i="137"/>
  <c r="CA92" i="137"/>
  <c r="CB92" i="137"/>
  <c r="CC92" i="137"/>
  <c r="CD92" i="137"/>
  <c r="CE92" i="137"/>
  <c r="CF92" i="137"/>
  <c r="AI93" i="137"/>
  <c r="AJ93" i="137"/>
  <c r="AK93" i="137"/>
  <c r="AL93" i="137"/>
  <c r="AM93" i="137"/>
  <c r="AN93" i="137"/>
  <c r="AO93" i="137"/>
  <c r="AP93" i="137"/>
  <c r="AQ93" i="137"/>
  <c r="AR93" i="137"/>
  <c r="AS93" i="137"/>
  <c r="AT93" i="137"/>
  <c r="AU93" i="137"/>
  <c r="AV93" i="137"/>
  <c r="AW93" i="137"/>
  <c r="AX93" i="137"/>
  <c r="AY93" i="137"/>
  <c r="AZ93" i="137"/>
  <c r="BF93" i="137"/>
  <c r="BG93" i="137" s="1"/>
  <c r="BJ93" i="137"/>
  <c r="BK93" i="137"/>
  <c r="BL93" i="137"/>
  <c r="BM93" i="137"/>
  <c r="BN93" i="137"/>
  <c r="BO93" i="137"/>
  <c r="BP93" i="137"/>
  <c r="BR93" i="137"/>
  <c r="BS93" i="137"/>
  <c r="BT93" i="137"/>
  <c r="BV93" i="137"/>
  <c r="BW93" i="137" s="1"/>
  <c r="BZ93" i="137"/>
  <c r="CA93" i="137"/>
  <c r="CB93" i="137"/>
  <c r="CC93" i="137"/>
  <c r="CD93" i="137"/>
  <c r="CE93" i="137"/>
  <c r="CF93" i="137"/>
  <c r="AI94" i="137"/>
  <c r="AJ94" i="137"/>
  <c r="AK94" i="137"/>
  <c r="AL94" i="137"/>
  <c r="AM94" i="137"/>
  <c r="AN94" i="137"/>
  <c r="AO94" i="137"/>
  <c r="AP94" i="137"/>
  <c r="AQ94" i="137"/>
  <c r="AR94" i="137"/>
  <c r="AS94" i="137"/>
  <c r="AT94" i="137"/>
  <c r="AU94" i="137"/>
  <c r="AV94" i="137"/>
  <c r="AW94" i="137"/>
  <c r="AX94" i="137"/>
  <c r="AY94" i="137"/>
  <c r="AZ94" i="137"/>
  <c r="BF94" i="137"/>
  <c r="BG94" i="137" s="1"/>
  <c r="BJ94" i="137"/>
  <c r="BK94" i="137"/>
  <c r="BL94" i="137"/>
  <c r="BM94" i="137"/>
  <c r="BN94" i="137"/>
  <c r="BO94" i="137"/>
  <c r="BP94" i="137"/>
  <c r="BR94" i="137"/>
  <c r="BS94" i="137"/>
  <c r="BT94" i="137"/>
  <c r="BV94" i="137"/>
  <c r="BW94" i="137" s="1"/>
  <c r="BZ94" i="137"/>
  <c r="CA94" i="137"/>
  <c r="CB94" i="137"/>
  <c r="CC94" i="137"/>
  <c r="CD94" i="137"/>
  <c r="CE94" i="137"/>
  <c r="CF94" i="137"/>
  <c r="AI95" i="137"/>
  <c r="AJ95" i="137"/>
  <c r="AK95" i="137"/>
  <c r="AL95" i="137"/>
  <c r="AM95" i="137"/>
  <c r="AN95" i="137"/>
  <c r="AO95" i="137"/>
  <c r="AP95" i="137"/>
  <c r="AQ95" i="137"/>
  <c r="AR95" i="137"/>
  <c r="AS95" i="137"/>
  <c r="AT95" i="137"/>
  <c r="AU95" i="137"/>
  <c r="AV95" i="137"/>
  <c r="AW95" i="137"/>
  <c r="AX95" i="137"/>
  <c r="AY95" i="137"/>
  <c r="AZ95" i="137"/>
  <c r="BF95" i="137"/>
  <c r="BG95" i="137" s="1"/>
  <c r="BJ95" i="137"/>
  <c r="BK95" i="137"/>
  <c r="BL95" i="137"/>
  <c r="BM95" i="137"/>
  <c r="BN95" i="137"/>
  <c r="BO95" i="137"/>
  <c r="BP95" i="137"/>
  <c r="BR95" i="137"/>
  <c r="BS95" i="137"/>
  <c r="BT95" i="137"/>
  <c r="BV95" i="137"/>
  <c r="BW95" i="137" s="1"/>
  <c r="BZ95" i="137"/>
  <c r="CA95" i="137"/>
  <c r="CB95" i="137"/>
  <c r="CC95" i="137"/>
  <c r="CD95" i="137"/>
  <c r="CE95" i="137"/>
  <c r="CF95" i="137"/>
  <c r="AI96" i="137"/>
  <c r="AJ96" i="137"/>
  <c r="AK96" i="137"/>
  <c r="AL96" i="137"/>
  <c r="AM96" i="137"/>
  <c r="AN96" i="137"/>
  <c r="AO96" i="137"/>
  <c r="AP96" i="137"/>
  <c r="AQ96" i="137"/>
  <c r="AR96" i="137"/>
  <c r="AS96" i="137"/>
  <c r="AT96" i="137"/>
  <c r="AU96" i="137"/>
  <c r="AV96" i="137"/>
  <c r="AW96" i="137"/>
  <c r="AX96" i="137"/>
  <c r="AY96" i="137"/>
  <c r="AZ96" i="137"/>
  <c r="BF96" i="137"/>
  <c r="BG96" i="137" s="1"/>
  <c r="BJ96" i="137"/>
  <c r="BK96" i="137"/>
  <c r="BL96" i="137"/>
  <c r="BM96" i="137"/>
  <c r="BN96" i="137"/>
  <c r="BO96" i="137"/>
  <c r="BP96" i="137"/>
  <c r="BR96" i="137"/>
  <c r="BS96" i="137"/>
  <c r="BT96" i="137"/>
  <c r="BV96" i="137"/>
  <c r="BW96" i="137" s="1"/>
  <c r="BZ96" i="137"/>
  <c r="CA96" i="137"/>
  <c r="CB96" i="137"/>
  <c r="CC96" i="137"/>
  <c r="CD96" i="137"/>
  <c r="CE96" i="137"/>
  <c r="CF96" i="137"/>
  <c r="H5" i="137" l="1"/>
  <c r="K9" i="137"/>
  <c r="M9" i="137"/>
  <c r="N9" i="137"/>
  <c r="BX21" i="137"/>
  <c r="L5" i="137"/>
  <c r="R9" i="137"/>
  <c r="BH89" i="137"/>
  <c r="D9" i="137"/>
  <c r="BX96" i="137"/>
  <c r="BY96" i="137" s="1"/>
  <c r="CG96" i="137"/>
  <c r="BQ96" i="137"/>
  <c r="CK96" i="137" s="1"/>
  <c r="BX67" i="137"/>
  <c r="BY67" i="137" s="1"/>
  <c r="M5" i="137"/>
  <c r="BX66" i="137"/>
  <c r="BQ28" i="137"/>
  <c r="BQ25" i="137"/>
  <c r="BH96" i="137"/>
  <c r="BI96" i="137" s="1"/>
  <c r="D5" i="137"/>
  <c r="P5" i="137"/>
  <c r="G9" i="137"/>
  <c r="BQ80" i="137"/>
  <c r="BH95" i="137"/>
  <c r="BU96" i="137"/>
  <c r="BQ62" i="137"/>
  <c r="BQ90" i="137"/>
  <c r="BX54" i="137"/>
  <c r="BY54" i="137" s="1"/>
  <c r="BQ26" i="137"/>
  <c r="K5" i="137"/>
  <c r="BH71" i="137"/>
  <c r="BI71" i="137" s="1"/>
  <c r="BH49" i="137"/>
  <c r="BH27" i="137"/>
  <c r="BX19" i="137"/>
  <c r="BY19" i="137" s="1"/>
  <c r="BX82" i="137"/>
  <c r="BY82" i="137" s="1"/>
  <c r="BX86" i="137"/>
  <c r="O5" i="137"/>
  <c r="J5" i="137"/>
  <c r="BA96" i="137"/>
  <c r="BH46" i="137"/>
  <c r="BI46" i="137" s="1"/>
  <c r="E5" i="137"/>
  <c r="Q5" i="137"/>
  <c r="H9" i="137"/>
  <c r="BI34" i="137"/>
  <c r="F5" i="137"/>
  <c r="R5" i="137"/>
  <c r="I9" i="137"/>
  <c r="CG95" i="137"/>
  <c r="BQ30" i="137"/>
  <c r="G5" i="137"/>
  <c r="J9" i="137"/>
  <c r="I5" i="137"/>
  <c r="L9" i="137"/>
  <c r="G33" i="137"/>
  <c r="H33" i="137" s="1"/>
  <c r="I33" i="137" s="1"/>
  <c r="J33" i="137" s="1"/>
  <c r="K33" i="137" s="1"/>
  <c r="L33" i="137" s="1"/>
  <c r="M33" i="137" s="1"/>
  <c r="N33" i="137" s="1"/>
  <c r="O33" i="137" s="1"/>
  <c r="P33" i="137" s="1"/>
  <c r="Q33" i="137" s="1"/>
  <c r="R33" i="137" s="1"/>
  <c r="AZ33" i="137"/>
  <c r="G53" i="137"/>
  <c r="H53" i="137" s="1"/>
  <c r="I53" i="137" s="1"/>
  <c r="J53" i="137" s="1"/>
  <c r="K53" i="137" s="1"/>
  <c r="L53" i="137" s="1"/>
  <c r="M53" i="137" s="1"/>
  <c r="N53" i="137" s="1"/>
  <c r="O53" i="137" s="1"/>
  <c r="P53" i="137" s="1"/>
  <c r="Q53" i="137" s="1"/>
  <c r="R53" i="137" s="1"/>
  <c r="BR53" i="137"/>
  <c r="CC53" i="137"/>
  <c r="AL53" i="137"/>
  <c r="AZ53" i="137"/>
  <c r="AT53" i="137"/>
  <c r="AI53" i="137"/>
  <c r="AU74" i="137"/>
  <c r="G74" i="137"/>
  <c r="H74" i="137" s="1"/>
  <c r="I74" i="137" s="1"/>
  <c r="J74" i="137" s="1"/>
  <c r="K74" i="137" s="1"/>
  <c r="L74" i="137" s="1"/>
  <c r="M74" i="137" s="1"/>
  <c r="N74" i="137" s="1"/>
  <c r="O74" i="137" s="1"/>
  <c r="P74" i="137" s="1"/>
  <c r="Q74" i="137" s="1"/>
  <c r="R74" i="137" s="1"/>
  <c r="BZ74" i="137"/>
  <c r="BA51" i="137"/>
  <c r="BQ88" i="137"/>
  <c r="BH87" i="137"/>
  <c r="BI87" i="137" s="1"/>
  <c r="BH83" i="137"/>
  <c r="BI83" i="137" s="1"/>
  <c r="BH81" i="137"/>
  <c r="BI81" i="137" s="1"/>
  <c r="CG65" i="137"/>
  <c r="CG45" i="137"/>
  <c r="BQ45" i="137"/>
  <c r="CK45" i="137" s="1"/>
  <c r="BX39" i="137"/>
  <c r="BA16" i="137"/>
  <c r="BX71" i="137"/>
  <c r="BY71" i="137" s="1"/>
  <c r="BH47" i="137"/>
  <c r="BI47" i="137" s="1"/>
  <c r="BU22" i="137"/>
  <c r="BU46" i="137"/>
  <c r="BQ42" i="137"/>
  <c r="CG86" i="137"/>
  <c r="BQ40" i="137"/>
  <c r="BQ68" i="137"/>
  <c r="BX59" i="137"/>
  <c r="CG50" i="137"/>
  <c r="BQ23" i="137"/>
  <c r="BQ16" i="137"/>
  <c r="CG84" i="137"/>
  <c r="BQ84" i="137"/>
  <c r="BH70" i="137"/>
  <c r="BI70" i="137" s="1"/>
  <c r="BX43" i="137"/>
  <c r="BX26" i="137"/>
  <c r="BY26" i="137" s="1"/>
  <c r="BA15" i="137"/>
  <c r="BX70" i="137"/>
  <c r="BH51" i="137"/>
  <c r="BQ49" i="137"/>
  <c r="BX42" i="137"/>
  <c r="BY42" i="137" s="1"/>
  <c r="BH37" i="137"/>
  <c r="BI37" i="137" s="1"/>
  <c r="BH16" i="137"/>
  <c r="BI16" i="137" s="1"/>
  <c r="BH94" i="137"/>
  <c r="BI94" i="137" s="1"/>
  <c r="CG58" i="137"/>
  <c r="BH77" i="137"/>
  <c r="BI77" i="137" s="1"/>
  <c r="BX69" i="137"/>
  <c r="BX85" i="137"/>
  <c r="BY85" i="137" s="1"/>
  <c r="BU70" i="137"/>
  <c r="CG46" i="137"/>
  <c r="BQ20" i="137"/>
  <c r="BX94" i="137"/>
  <c r="BY94" i="137" s="1"/>
  <c r="BH75" i="137"/>
  <c r="BI75" i="137" s="1"/>
  <c r="BA50" i="137"/>
  <c r="BU23" i="137"/>
  <c r="CG83" i="137"/>
  <c r="CG77" i="137"/>
  <c r="BU69" i="137"/>
  <c r="BH58" i="137"/>
  <c r="BI58" i="137" s="1"/>
  <c r="BQ50" i="137"/>
  <c r="BA27" i="137"/>
  <c r="CG26" i="137"/>
  <c r="BQ21" i="137"/>
  <c r="BQ15" i="137"/>
  <c r="BH59" i="137"/>
  <c r="BU48" i="137"/>
  <c r="BA38" i="137"/>
  <c r="BA28" i="137"/>
  <c r="BU60" i="137"/>
  <c r="BQ39" i="137"/>
  <c r="CG24" i="137"/>
  <c r="BU17" i="137"/>
  <c r="BU16" i="137"/>
  <c r="BH93" i="137"/>
  <c r="BI93" i="137" s="1"/>
  <c r="BU86" i="137"/>
  <c r="BU71" i="137"/>
  <c r="CG69" i="137"/>
  <c r="BQ56" i="137"/>
  <c r="BU84" i="137"/>
  <c r="CG30" i="137"/>
  <c r="BU26" i="137"/>
  <c r="BH25" i="137"/>
  <c r="BX20" i="137"/>
  <c r="BY20" i="137" s="1"/>
  <c r="BH20" i="137"/>
  <c r="BI20" i="137" s="1"/>
  <c r="BX18" i="137"/>
  <c r="BY18" i="137" s="1"/>
  <c r="BH82" i="137"/>
  <c r="CG72" i="137"/>
  <c r="CG68" i="137"/>
  <c r="BQ63" i="137"/>
  <c r="BA63" i="137"/>
  <c r="CG62" i="137"/>
  <c r="BX32" i="137"/>
  <c r="BA19" i="137"/>
  <c r="BQ18" i="137"/>
  <c r="BQ92" i="137"/>
  <c r="BU89" i="137"/>
  <c r="BH57" i="137"/>
  <c r="BI57" i="137" s="1"/>
  <c r="BQ54" i="137"/>
  <c r="BH42" i="137"/>
  <c r="BA40" i="137"/>
  <c r="BH39" i="137"/>
  <c r="BX84" i="137"/>
  <c r="BQ78" i="137"/>
  <c r="BH63" i="137"/>
  <c r="BX57" i="137"/>
  <c r="BY57" i="137" s="1"/>
  <c r="BQ52" i="137"/>
  <c r="BQ47" i="137"/>
  <c r="BU45" i="137"/>
  <c r="CG36" i="137"/>
  <c r="BQ36" i="137"/>
  <c r="CK36" i="137" s="1"/>
  <c r="CG28" i="137"/>
  <c r="BA85" i="137"/>
  <c r="BU57" i="137"/>
  <c r="BX30" i="137"/>
  <c r="BY30" i="137" s="1"/>
  <c r="BH30" i="137"/>
  <c r="BI30" i="137" s="1"/>
  <c r="BQ27" i="137"/>
  <c r="BH23" i="137"/>
  <c r="BI23" i="137" s="1"/>
  <c r="BA65" i="137"/>
  <c r="CG59" i="137"/>
  <c r="BQ51" i="137"/>
  <c r="BU44" i="137"/>
  <c r="BQ41" i="137"/>
  <c r="BA26" i="137"/>
  <c r="BX56" i="137"/>
  <c r="BY56" i="137" s="1"/>
  <c r="AM14" i="137"/>
  <c r="AY14" i="137"/>
  <c r="BS14" i="137"/>
  <c r="AV14" i="137"/>
  <c r="AN14" i="137"/>
  <c r="AZ14" i="137"/>
  <c r="AP14" i="137"/>
  <c r="AQ14" i="137"/>
  <c r="BJ14" i="137"/>
  <c r="BZ14" i="137"/>
  <c r="AR14" i="137"/>
  <c r="BK14" i="137"/>
  <c r="CA14" i="137"/>
  <c r="AJ14" i="137"/>
  <c r="BM14" i="137"/>
  <c r="CC14" i="137"/>
  <c r="AI14" i="137"/>
  <c r="AU14" i="137"/>
  <c r="BN14" i="137"/>
  <c r="CD14" i="137"/>
  <c r="BO14" i="137"/>
  <c r="CF14" i="137"/>
  <c r="CE14" i="137"/>
  <c r="AL14" i="137"/>
  <c r="AX14" i="137"/>
  <c r="BR14" i="137"/>
  <c r="AU35" i="137"/>
  <c r="BN35" i="137"/>
  <c r="CF35" i="137"/>
  <c r="AL35" i="137"/>
  <c r="AN35" i="137"/>
  <c r="BF35" i="137"/>
  <c r="BG35" i="137" s="1"/>
  <c r="BV35" i="137"/>
  <c r="BW35" i="137" s="1"/>
  <c r="BL35" i="137"/>
  <c r="CC35" i="137"/>
  <c r="AN55" i="137"/>
  <c r="BF55" i="137"/>
  <c r="BG55" i="137" s="1"/>
  <c r="BV55" i="137"/>
  <c r="BW55" i="137" s="1"/>
  <c r="AP55" i="137"/>
  <c r="AQ55" i="137"/>
  <c r="BJ55" i="137"/>
  <c r="AR55" i="137"/>
  <c r="BK55" i="137"/>
  <c r="CA55" i="137"/>
  <c r="BM55" i="137"/>
  <c r="CB55" i="137"/>
  <c r="AI55" i="137"/>
  <c r="AU55" i="137"/>
  <c r="BN55" i="137"/>
  <c r="CC55" i="137"/>
  <c r="AJ55" i="137"/>
  <c r="AW55" i="137"/>
  <c r="AX55" i="137"/>
  <c r="BR55" i="137"/>
  <c r="CF55" i="137"/>
  <c r="AM55" i="137"/>
  <c r="AY55" i="137"/>
  <c r="BS55" i="137"/>
  <c r="AK55" i="137"/>
  <c r="AL76" i="137"/>
  <c r="BR76" i="137"/>
  <c r="CB76" i="137"/>
  <c r="AM76" i="137"/>
  <c r="AY76" i="137"/>
  <c r="BS76" i="137"/>
  <c r="AN76" i="137"/>
  <c r="AZ76" i="137"/>
  <c r="BV76" i="137"/>
  <c r="BW76" i="137" s="1"/>
  <c r="AP76" i="137"/>
  <c r="AQ76" i="137"/>
  <c r="BJ76" i="137"/>
  <c r="BZ76" i="137"/>
  <c r="BL76" i="137"/>
  <c r="AU76" i="137"/>
  <c r="AR76" i="137"/>
  <c r="AS76" i="137"/>
  <c r="AT76" i="137"/>
  <c r="BM76" i="137"/>
  <c r="CC76" i="137"/>
  <c r="AJ76" i="137"/>
  <c r="AV76" i="137"/>
  <c r="BO76" i="137"/>
  <c r="CE76" i="137"/>
  <c r="CD76" i="137"/>
  <c r="BP76" i="137"/>
  <c r="CF76" i="137"/>
  <c r="BX95" i="137"/>
  <c r="BY95" i="137" s="1"/>
  <c r="BH92" i="137"/>
  <c r="BI92" i="137" s="1"/>
  <c r="CG87" i="137"/>
  <c r="BU92" i="137"/>
  <c r="BU87" i="137"/>
  <c r="BU80" i="137"/>
  <c r="BX77" i="137"/>
  <c r="BY77" i="137" s="1"/>
  <c r="BQ77" i="137"/>
  <c r="CG70" i="137"/>
  <c r="CG67" i="137"/>
  <c r="BQ64" i="137"/>
  <c r="BU62" i="137"/>
  <c r="CG60" i="137"/>
  <c r="CG57" i="137"/>
  <c r="BU40" i="137"/>
  <c r="BX29" i="137"/>
  <c r="BY29" i="137" s="1"/>
  <c r="BQ19" i="137"/>
  <c r="CG89" i="137"/>
  <c r="BA86" i="137"/>
  <c r="CG94" i="137"/>
  <c r="BQ94" i="137"/>
  <c r="BA93" i="137"/>
  <c r="BX89" i="137"/>
  <c r="BY89" i="137" s="1"/>
  <c r="BQ89" i="137"/>
  <c r="BQ86" i="137"/>
  <c r="CG82" i="137"/>
  <c r="BQ82" i="137"/>
  <c r="BA81" i="137"/>
  <c r="BQ67" i="137"/>
  <c r="CG56" i="137"/>
  <c r="CK56" i="137" s="1"/>
  <c r="BA52" i="137"/>
  <c r="BX50" i="137"/>
  <c r="BY50" i="137" s="1"/>
  <c r="BQ48" i="137"/>
  <c r="BX38" i="137"/>
  <c r="BY38" i="137" s="1"/>
  <c r="BU37" i="137"/>
  <c r="BA21" i="137"/>
  <c r="CG15" i="137"/>
  <c r="BA80" i="137"/>
  <c r="BQ72" i="137"/>
  <c r="BA66" i="137"/>
  <c r="BU65" i="137"/>
  <c r="BX62" i="137"/>
  <c r="BY62" i="137" s="1"/>
  <c r="BU49" i="137"/>
  <c r="CG47" i="137"/>
  <c r="CG38" i="137"/>
  <c r="BQ38" i="137"/>
  <c r="BQ34" i="137"/>
  <c r="BU29" i="137"/>
  <c r="BQ24" i="137"/>
  <c r="CG23" i="137"/>
  <c r="CK23" i="137" s="1"/>
  <c r="BU20" i="137"/>
  <c r="CG18" i="137"/>
  <c r="CK18" i="137" s="1"/>
  <c r="BU18" i="137"/>
  <c r="BA88" i="137"/>
  <c r="BU43" i="137"/>
  <c r="CG34" i="137"/>
  <c r="BI25" i="137"/>
  <c r="BA75" i="137"/>
  <c r="CG93" i="137"/>
  <c r="BA87" i="137"/>
  <c r="BU83" i="137"/>
  <c r="CG81" i="137"/>
  <c r="BA79" i="137"/>
  <c r="BA69" i="137"/>
  <c r="BA68" i="137"/>
  <c r="BI42" i="137"/>
  <c r="CG20" i="137"/>
  <c r="BA20" i="137"/>
  <c r="BQ81" i="137"/>
  <c r="BU95" i="137"/>
  <c r="BQ66" i="137"/>
  <c r="CG44" i="137"/>
  <c r="BQ44" i="137"/>
  <c r="CG41" i="137"/>
  <c r="BA41" i="137"/>
  <c r="CG37" i="137"/>
  <c r="BU36" i="137"/>
  <c r="BU32" i="137"/>
  <c r="BU25" i="137"/>
  <c r="BA23" i="137"/>
  <c r="BQ17" i="137"/>
  <c r="BQ93" i="137"/>
  <c r="CG88" i="137"/>
  <c r="CG92" i="137"/>
  <c r="BQ91" i="137"/>
  <c r="CG80" i="137"/>
  <c r="BQ79" i="137"/>
  <c r="BU77" i="137"/>
  <c r="BQ75" i="137"/>
  <c r="BX72" i="137"/>
  <c r="BY72" i="137" s="1"/>
  <c r="BQ71" i="137"/>
  <c r="BQ69" i="137"/>
  <c r="BY66" i="137"/>
  <c r="BQ65" i="137"/>
  <c r="BQ61" i="137"/>
  <c r="BU59" i="137"/>
  <c r="BQ29" i="137"/>
  <c r="BY21" i="137"/>
  <c r="BA18" i="137"/>
  <c r="BA92" i="137"/>
  <c r="BA91" i="137"/>
  <c r="BQ85" i="137"/>
  <c r="BU94" i="137"/>
  <c r="BX90" i="137"/>
  <c r="BY90" i="137" s="1"/>
  <c r="BQ87" i="137"/>
  <c r="BU82" i="137"/>
  <c r="BX78" i="137"/>
  <c r="BY78" i="137" s="1"/>
  <c r="CG75" i="137"/>
  <c r="CG71" i="137"/>
  <c r="BU64" i="137"/>
  <c r="BA64" i="137"/>
  <c r="BU63" i="137"/>
  <c r="BA62" i="137"/>
  <c r="CG54" i="137"/>
  <c r="BH45" i="137"/>
  <c r="BI45" i="137" s="1"/>
  <c r="BQ37" i="137"/>
  <c r="BU19" i="137"/>
  <c r="CG17" i="137"/>
  <c r="BA17" i="137"/>
  <c r="CG16" i="137"/>
  <c r="BU15" i="137"/>
  <c r="BX83" i="137"/>
  <c r="BY83" i="137" s="1"/>
  <c r="BH80" i="137"/>
  <c r="BI80" i="137" s="1"/>
  <c r="BA77" i="137"/>
  <c r="BX58" i="137"/>
  <c r="BY58" i="137" s="1"/>
  <c r="BU50" i="137"/>
  <c r="BX47" i="137"/>
  <c r="BY47" i="137" s="1"/>
  <c r="BU34" i="137"/>
  <c r="CG29" i="137"/>
  <c r="BX23" i="137"/>
  <c r="BY23" i="137" s="1"/>
  <c r="BQ73" i="137"/>
  <c r="BA89" i="137"/>
  <c r="BA67" i="137"/>
  <c r="CG64" i="137"/>
  <c r="BH54" i="137"/>
  <c r="BI54" i="137" s="1"/>
  <c r="BQ46" i="137"/>
  <c r="BX44" i="137"/>
  <c r="BY44" i="137" s="1"/>
  <c r="BQ32" i="137"/>
  <c r="CG22" i="137"/>
  <c r="BH22" i="137"/>
  <c r="BI22" i="137" s="1"/>
  <c r="CG19" i="137"/>
  <c r="BH88" i="137"/>
  <c r="BI88" i="137" s="1"/>
  <c r="BX88" i="137"/>
  <c r="BY88" i="137" s="1"/>
  <c r="BU75" i="137"/>
  <c r="BU72" i="137"/>
  <c r="BQ70" i="137"/>
  <c r="BH69" i="137"/>
  <c r="BI69" i="137" s="1"/>
  <c r="BU58" i="137"/>
  <c r="BQ57" i="137"/>
  <c r="BU52" i="137"/>
  <c r="CG48" i="137"/>
  <c r="BU47" i="137"/>
  <c r="CG42" i="137"/>
  <c r="BU38" i="137"/>
  <c r="CG32" i="137"/>
  <c r="BU30" i="137"/>
  <c r="CG25" i="137"/>
  <c r="CK25" i="137" s="1"/>
  <c r="BU24" i="137"/>
  <c r="BQ22" i="137"/>
  <c r="BU21" i="137"/>
  <c r="BH73" i="137"/>
  <c r="BI73" i="137" s="1"/>
  <c r="BH67" i="137"/>
  <c r="BI67" i="137" s="1"/>
  <c r="BX93" i="137"/>
  <c r="BY93" i="137" s="1"/>
  <c r="BX81" i="137"/>
  <c r="BY81" i="137" s="1"/>
  <c r="BH86" i="137"/>
  <c r="BI86" i="137" s="1"/>
  <c r="BX92" i="137"/>
  <c r="BY92" i="137" s="1"/>
  <c r="BY84" i="137"/>
  <c r="BX80" i="137"/>
  <c r="BY80" i="137" s="1"/>
  <c r="BH66" i="137"/>
  <c r="BI66" i="137" s="1"/>
  <c r="BH85" i="137"/>
  <c r="BI85" i="137" s="1"/>
  <c r="BX75" i="137"/>
  <c r="BY75" i="137" s="1"/>
  <c r="BX91" i="137"/>
  <c r="BY91" i="137" s="1"/>
  <c r="BX87" i="137"/>
  <c r="BY87" i="137" s="1"/>
  <c r="CK84" i="137"/>
  <c r="BH84" i="137"/>
  <c r="BI84" i="137" s="1"/>
  <c r="BX79" i="137"/>
  <c r="BY79" i="137" s="1"/>
  <c r="BH61" i="137"/>
  <c r="BI61" i="137" s="1"/>
  <c r="BX68" i="137"/>
  <c r="BY68" i="137" s="1"/>
  <c r="BH60" i="137"/>
  <c r="BI60" i="137" s="1"/>
  <c r="BX15" i="137"/>
  <c r="BY15" i="137" s="1"/>
  <c r="BU90" i="137"/>
  <c r="BU78" i="137"/>
  <c r="BY70" i="137"/>
  <c r="CG61" i="137"/>
  <c r="BU56" i="137"/>
  <c r="BX37" i="137"/>
  <c r="BY37" i="137" s="1"/>
  <c r="CG31" i="137"/>
  <c r="BQ31" i="137"/>
  <c r="BY86" i="137"/>
  <c r="BY69" i="137"/>
  <c r="BH24" i="137"/>
  <c r="BI24" i="137" s="1"/>
  <c r="BH79" i="137"/>
  <c r="BI79" i="137" s="1"/>
  <c r="BU68" i="137"/>
  <c r="BI63" i="137"/>
  <c r="BQ58" i="137"/>
  <c r="BX52" i="137"/>
  <c r="BY52" i="137" s="1"/>
  <c r="BH52" i="137"/>
  <c r="BI52" i="137" s="1"/>
  <c r="CG51" i="137"/>
  <c r="BX48" i="137"/>
  <c r="BY48" i="137" s="1"/>
  <c r="CK46" i="137"/>
  <c r="BX46" i="137"/>
  <c r="BY46" i="137" s="1"/>
  <c r="CG43" i="137"/>
  <c r="BA36" i="137"/>
  <c r="BH29" i="137"/>
  <c r="BI29" i="137" s="1"/>
  <c r="BH21" i="137"/>
  <c r="BI21" i="137" s="1"/>
  <c r="CG90" i="137"/>
  <c r="BU85" i="137"/>
  <c r="CG78" i="137"/>
  <c r="CK78" i="137" s="1"/>
  <c r="BU73" i="137"/>
  <c r="BA71" i="137"/>
  <c r="BA61" i="137"/>
  <c r="BA58" i="137"/>
  <c r="BA56" i="137"/>
  <c r="BA54" i="137"/>
  <c r="BH50" i="137"/>
  <c r="BI50" i="137" s="1"/>
  <c r="BQ43" i="137"/>
  <c r="BI39" i="137"/>
  <c r="BY32" i="137"/>
  <c r="BH32" i="137"/>
  <c r="BI32" i="137" s="1"/>
  <c r="CG27" i="137"/>
  <c r="BH18" i="137"/>
  <c r="BI18" i="137" s="1"/>
  <c r="BH19" i="137"/>
  <c r="BI19" i="137"/>
  <c r="BH15" i="137"/>
  <c r="BI15" i="137" s="1"/>
  <c r="BU88" i="137"/>
  <c r="BX64" i="137"/>
  <c r="BY64" i="137" s="1"/>
  <c r="BH48" i="137"/>
  <c r="BI48" i="137" s="1"/>
  <c r="BA47" i="137"/>
  <c r="BH44" i="137"/>
  <c r="BI44" i="137" s="1"/>
  <c r="BX34" i="137"/>
  <c r="BY34" i="137" s="1"/>
  <c r="BX28" i="137"/>
  <c r="BY28" i="137" s="1"/>
  <c r="BH28" i="137"/>
  <c r="BI28" i="137" s="1"/>
  <c r="CK28" i="137"/>
  <c r="BA25" i="137"/>
  <c r="BX63" i="137"/>
  <c r="BY63" i="137" s="1"/>
  <c r="BQ95" i="137"/>
  <c r="BU93" i="137"/>
  <c r="BU91" i="137"/>
  <c r="CG85" i="137"/>
  <c r="BQ83" i="137"/>
  <c r="CK83" i="137" s="1"/>
  <c r="BU81" i="137"/>
  <c r="BU79" i="137"/>
  <c r="CG73" i="137"/>
  <c r="BA72" i="137"/>
  <c r="BU66" i="137"/>
  <c r="BQ59" i="137"/>
  <c r="CG49" i="137"/>
  <c r="CK49" i="137" s="1"/>
  <c r="BA49" i="137"/>
  <c r="BU42" i="137"/>
  <c r="CG40" i="137"/>
  <c r="BU39" i="137"/>
  <c r="BX31" i="137"/>
  <c r="BY31" i="137" s="1"/>
  <c r="BH31" i="137"/>
  <c r="BI31" i="137" s="1"/>
  <c r="BA29" i="137"/>
  <c r="BA22" i="137"/>
  <c r="BH17" i="137"/>
  <c r="BI17" i="137" s="1"/>
  <c r="BA95" i="137"/>
  <c r="BA90" i="137"/>
  <c r="BI89" i="137"/>
  <c r="BA83" i="137"/>
  <c r="BI82" i="137"/>
  <c r="BA78" i="137"/>
  <c r="BH64" i="137"/>
  <c r="BI64" i="137" s="1"/>
  <c r="BX61" i="137"/>
  <c r="BY61" i="137" s="1"/>
  <c r="BA59" i="137"/>
  <c r="BX51" i="137"/>
  <c r="BY51" i="137" s="1"/>
  <c r="BA45" i="137"/>
  <c r="BH41" i="137"/>
  <c r="BI41" i="137" s="1"/>
  <c r="BA31" i="137"/>
  <c r="BA30" i="137"/>
  <c r="BU28" i="137"/>
  <c r="BA24" i="137"/>
  <c r="BX17" i="137"/>
  <c r="BY17" i="137" s="1"/>
  <c r="CG91" i="137"/>
  <c r="CG79" i="137"/>
  <c r="BA70" i="137"/>
  <c r="CG66" i="137"/>
  <c r="BY43" i="137"/>
  <c r="BH43" i="137"/>
  <c r="BI43" i="137" s="1"/>
  <c r="BX41" i="137"/>
  <c r="BY41" i="137" s="1"/>
  <c r="BX36" i="137"/>
  <c r="BY36" i="137" s="1"/>
  <c r="BX27" i="137"/>
  <c r="BY27" i="137" s="1"/>
  <c r="BX25" i="137"/>
  <c r="BY25" i="137" s="1"/>
  <c r="BX16" i="137"/>
  <c r="BY16" i="137" s="1"/>
  <c r="BH62" i="137"/>
  <c r="BI62" i="137" s="1"/>
  <c r="BA34" i="137"/>
  <c r="BH91" i="137"/>
  <c r="BI91" i="137" s="1"/>
  <c r="CG63" i="137"/>
  <c r="CK63" i="137" s="1"/>
  <c r="BI51" i="137"/>
  <c r="BA39" i="137"/>
  <c r="BH38" i="137"/>
  <c r="BI38" i="137" s="1"/>
  <c r="BI27" i="137"/>
  <c r="BH68" i="137"/>
  <c r="BI68" i="137" s="1"/>
  <c r="BI95" i="137"/>
  <c r="BA84" i="137"/>
  <c r="BY73" i="137"/>
  <c r="BA73" i="137"/>
  <c r="BU67" i="137"/>
  <c r="BX65" i="137"/>
  <c r="BY65" i="137" s="1"/>
  <c r="BU61" i="137"/>
  <c r="BQ60" i="137"/>
  <c r="CK60" i="137" s="1"/>
  <c r="BA60" i="137"/>
  <c r="BY59" i="137"/>
  <c r="BI59" i="137"/>
  <c r="BH56" i="137"/>
  <c r="BI56" i="137" s="1"/>
  <c r="BX49" i="137"/>
  <c r="BY49" i="137" s="1"/>
  <c r="BA43" i="137"/>
  <c r="BX40" i="137"/>
  <c r="BY40" i="137" s="1"/>
  <c r="BH40" i="137"/>
  <c r="BI40" i="137" s="1"/>
  <c r="CG39" i="137"/>
  <c r="CK39" i="137" s="1"/>
  <c r="BH36" i="137"/>
  <c r="BI36" i="137" s="1"/>
  <c r="BA32" i="137"/>
  <c r="BU31" i="137"/>
  <c r="BX60" i="137"/>
  <c r="BY60" i="137" s="1"/>
  <c r="BA46" i="137"/>
  <c r="BX24" i="137"/>
  <c r="BY24" i="137" s="1"/>
  <c r="BA94" i="137"/>
  <c r="BH90" i="137"/>
  <c r="BI90" i="137" s="1"/>
  <c r="BA82" i="137"/>
  <c r="BH78" i="137"/>
  <c r="BI78" i="137" s="1"/>
  <c r="BH72" i="137"/>
  <c r="BI72" i="137" s="1"/>
  <c r="BH65" i="137"/>
  <c r="BI65" i="137" s="1"/>
  <c r="BA57" i="137"/>
  <c r="BU54" i="137"/>
  <c r="CG52" i="137"/>
  <c r="BU51" i="137"/>
  <c r="BI49" i="137"/>
  <c r="BA48" i="137"/>
  <c r="BX45" i="137"/>
  <c r="BY45" i="137" s="1"/>
  <c r="BA44" i="137"/>
  <c r="BA42" i="137"/>
  <c r="BU41" i="137"/>
  <c r="BA37" i="137"/>
  <c r="BU27" i="137"/>
  <c r="CG21" i="137"/>
  <c r="BH26" i="137"/>
  <c r="BI26" i="137" s="1"/>
  <c r="BX22" i="137"/>
  <c r="BY22" i="137" s="1"/>
  <c r="BY39" i="137"/>
  <c r="CK30" i="137"/>
  <c r="CK81" i="137" l="1"/>
  <c r="CK82" i="137"/>
  <c r="CK79" i="137"/>
  <c r="BL74" i="137"/>
  <c r="CK50" i="137"/>
  <c r="AN74" i="137"/>
  <c r="CA74" i="137"/>
  <c r="CK19" i="137"/>
  <c r="CK95" i="137"/>
  <c r="CE53" i="137"/>
  <c r="CK48" i="137"/>
  <c r="CK71" i="137"/>
  <c r="BN53" i="137"/>
  <c r="BF53" i="137"/>
  <c r="BG53" i="137" s="1"/>
  <c r="BH53" i="137" s="1"/>
  <c r="AO53" i="137"/>
  <c r="CK62" i="137"/>
  <c r="CK20" i="137"/>
  <c r="CK21" i="137"/>
  <c r="CK72" i="137"/>
  <c r="CK80" i="137"/>
  <c r="CK41" i="137"/>
  <c r="CK51" i="137"/>
  <c r="CK90" i="137"/>
  <c r="CK17" i="137"/>
  <c r="CK68" i="137"/>
  <c r="CK59" i="137"/>
  <c r="CK77" i="137"/>
  <c r="CK44" i="137"/>
  <c r="CK24" i="137"/>
  <c r="AM74" i="137"/>
  <c r="BJ74" i="137"/>
  <c r="AQ74" i="137"/>
  <c r="CK93" i="137"/>
  <c r="CK16" i="137"/>
  <c r="CK26" i="137"/>
  <c r="CK29" i="137"/>
  <c r="CK38" i="137"/>
  <c r="AZ74" i="137"/>
  <c r="BR74" i="137"/>
  <c r="AW74" i="137"/>
  <c r="CE74" i="137"/>
  <c r="BK53" i="137"/>
  <c r="CK67" i="137"/>
  <c r="CK92" i="137"/>
  <c r="BO74" i="137"/>
  <c r="BZ53" i="137"/>
  <c r="BL33" i="137"/>
  <c r="BT74" i="137"/>
  <c r="AR74" i="137"/>
  <c r="AR33" i="137"/>
  <c r="CK88" i="137"/>
  <c r="CK69" i="137"/>
  <c r="CK27" i="137"/>
  <c r="CK15" i="137"/>
  <c r="AI74" i="137"/>
  <c r="CK58" i="137"/>
  <c r="BS74" i="137"/>
  <c r="CD74" i="137"/>
  <c r="BP33" i="137"/>
  <c r="CK42" i="137"/>
  <c r="CK75" i="137"/>
  <c r="AX74" i="137"/>
  <c r="BN74" i="137"/>
  <c r="AV33" i="137"/>
  <c r="CK52" i="137"/>
  <c r="CK61" i="137"/>
  <c r="CK86" i="137"/>
  <c r="AL74" i="137"/>
  <c r="BV74" i="137"/>
  <c r="BW74" i="137" s="1"/>
  <c r="AJ33" i="137"/>
  <c r="CK43" i="137"/>
  <c r="AK74" i="137"/>
  <c r="CB74" i="137"/>
  <c r="BL53" i="137"/>
  <c r="CB33" i="137"/>
  <c r="CK40" i="137"/>
  <c r="CK31" i="137"/>
  <c r="AN33" i="137"/>
  <c r="AW53" i="137"/>
  <c r="BN33" i="137"/>
  <c r="CA33" i="137"/>
  <c r="BT33" i="137"/>
  <c r="CB53" i="137"/>
  <c r="BV53" i="137"/>
  <c r="BW53" i="137" s="1"/>
  <c r="AK53" i="137"/>
  <c r="CE33" i="137"/>
  <c r="BK33" i="137"/>
  <c r="AY33" i="137"/>
  <c r="BO33" i="137"/>
  <c r="AQ33" i="137"/>
  <c r="AM33" i="137"/>
  <c r="CK37" i="137"/>
  <c r="CK34" i="137"/>
  <c r="AT74" i="137"/>
  <c r="BK74" i="137"/>
  <c r="AQ53" i="137"/>
  <c r="AN53" i="137"/>
  <c r="AS53" i="137"/>
  <c r="AU33" i="137"/>
  <c r="BZ33" i="137"/>
  <c r="BS33" i="137"/>
  <c r="CK70" i="137"/>
  <c r="CD53" i="137"/>
  <c r="BT53" i="137"/>
  <c r="BP53" i="137"/>
  <c r="BI53" i="137" s="1"/>
  <c r="AI33" i="137"/>
  <c r="BJ33" i="137"/>
  <c r="AX33" i="137"/>
  <c r="AP74" i="137"/>
  <c r="CF74" i="137"/>
  <c r="AY74" i="137"/>
  <c r="AR53" i="137"/>
  <c r="CA53" i="137"/>
  <c r="AY53" i="137"/>
  <c r="AV53" i="137"/>
  <c r="CC33" i="137"/>
  <c r="AP33" i="137"/>
  <c r="AL33" i="137"/>
  <c r="BP74" i="137"/>
  <c r="CC74" i="137"/>
  <c r="CF53" i="137"/>
  <c r="BJ53" i="137"/>
  <c r="AM53" i="137"/>
  <c r="AJ53" i="137"/>
  <c r="BM33" i="137"/>
  <c r="BV33" i="137"/>
  <c r="BW33" i="137" s="1"/>
  <c r="BR33" i="137"/>
  <c r="CK65" i="137"/>
  <c r="BF74" i="137"/>
  <c r="BG74" i="137" s="1"/>
  <c r="AV74" i="137"/>
  <c r="BM74" i="137"/>
  <c r="BO53" i="137"/>
  <c r="AP53" i="137"/>
  <c r="BS53" i="137"/>
  <c r="AT33" i="137"/>
  <c r="AS33" i="137"/>
  <c r="BF33" i="137"/>
  <c r="BG33" i="137" s="1"/>
  <c r="AW33" i="137"/>
  <c r="CK94" i="137"/>
  <c r="CK64" i="137"/>
  <c r="CK54" i="137"/>
  <c r="AO74" i="137"/>
  <c r="AJ74" i="137"/>
  <c r="AS74" i="137"/>
  <c r="AU53" i="137"/>
  <c r="BM53" i="137"/>
  <c r="AX53" i="137"/>
  <c r="CF33" i="137"/>
  <c r="CD33" i="137"/>
  <c r="AO33" i="137"/>
  <c r="AK33" i="137"/>
  <c r="CK22" i="137"/>
  <c r="CK47" i="137"/>
  <c r="CK89" i="137"/>
  <c r="CK91" i="137"/>
  <c r="CK57" i="137"/>
  <c r="BH35" i="137"/>
  <c r="CK32" i="137"/>
  <c r="CK87" i="137"/>
  <c r="BM35" i="137"/>
  <c r="AO35" i="137"/>
  <c r="BP35" i="137"/>
  <c r="AI35" i="137"/>
  <c r="AT35" i="137"/>
  <c r="BT35" i="137"/>
  <c r="AW35" i="137"/>
  <c r="CK73" i="137"/>
  <c r="CB35" i="137"/>
  <c r="AZ35" i="137"/>
  <c r="AK35" i="137"/>
  <c r="BH55" i="137"/>
  <c r="AS35" i="137"/>
  <c r="CA35" i="137"/>
  <c r="CE35" i="137"/>
  <c r="CK66" i="137"/>
  <c r="BN76" i="137"/>
  <c r="AX76" i="137"/>
  <c r="AL55" i="137"/>
  <c r="AT55" i="137"/>
  <c r="AO55" i="137"/>
  <c r="BZ35" i="137"/>
  <c r="BS35" i="137"/>
  <c r="BO35" i="137"/>
  <c r="AT14" i="137"/>
  <c r="BV14" i="137"/>
  <c r="BW14" i="137" s="1"/>
  <c r="BX76" i="137"/>
  <c r="BY76" i="137" s="1"/>
  <c r="BJ35" i="137"/>
  <c r="AY35" i="137"/>
  <c r="AV35" i="137"/>
  <c r="AW76" i="137"/>
  <c r="AI76" i="137"/>
  <c r="BF76" i="137"/>
  <c r="BG76" i="137" s="1"/>
  <c r="CD55" i="137"/>
  <c r="BL55" i="137"/>
  <c r="BQ55" i="137" s="1"/>
  <c r="BP55" i="137"/>
  <c r="AQ35" i="137"/>
  <c r="AM35" i="137"/>
  <c r="AJ35" i="137"/>
  <c r="BP14" i="137"/>
  <c r="CB14" i="137"/>
  <c r="CG14" i="137" s="1"/>
  <c r="BF14" i="137"/>
  <c r="BG14" i="137" s="1"/>
  <c r="BH14" i="137" s="1"/>
  <c r="CK85" i="137"/>
  <c r="AK76" i="137"/>
  <c r="CA76" i="137"/>
  <c r="CG76" i="137" s="1"/>
  <c r="AO76" i="137"/>
  <c r="BO55" i="137"/>
  <c r="AS55" i="137"/>
  <c r="BT55" i="137"/>
  <c r="BK35" i="137"/>
  <c r="BR35" i="137"/>
  <c r="AR35" i="137"/>
  <c r="AW14" i="137"/>
  <c r="BL14" i="137"/>
  <c r="BQ14" i="137" s="1"/>
  <c r="AO14" i="137"/>
  <c r="BK76" i="137"/>
  <c r="BQ76" i="137" s="1"/>
  <c r="BT76" i="137"/>
  <c r="CE55" i="137"/>
  <c r="AV55" i="137"/>
  <c r="BZ55" i="137"/>
  <c r="AZ55" i="137"/>
  <c r="AP35" i="137"/>
  <c r="AX35" i="137"/>
  <c r="CD35" i="137"/>
  <c r="BX35" i="137" s="1"/>
  <c r="BY35" i="137" s="1"/>
  <c r="AK14" i="137"/>
  <c r="BA14" i="137" s="1"/>
  <c r="AS14" i="137"/>
  <c r="BT14" i="137"/>
  <c r="AR53" i="146" l="1"/>
  <c r="AO53" i="146"/>
  <c r="AM53" i="146"/>
  <c r="BH74" i="137"/>
  <c r="BI74" i="137"/>
  <c r="BI35" i="137"/>
  <c r="BQ33" i="137"/>
  <c r="BQ53" i="137"/>
  <c r="BX74" i="137"/>
  <c r="BU33" i="137"/>
  <c r="BH33" i="137"/>
  <c r="BI33" i="137" s="1"/>
  <c r="BU76" i="137"/>
  <c r="BA53" i="137"/>
  <c r="BY74" i="137"/>
  <c r="BU14" i="137"/>
  <c r="BI14" i="137"/>
  <c r="BU74" i="137"/>
  <c r="CG53" i="137"/>
  <c r="CG33" i="137"/>
  <c r="CK33" i="137" s="1"/>
  <c r="BI55" i="137"/>
  <c r="BX33" i="137"/>
  <c r="BY33" i="137"/>
  <c r="CK76" i="137"/>
  <c r="BU53" i="137"/>
  <c r="BA33" i="137"/>
  <c r="CG74" i="137"/>
  <c r="BA74" i="137"/>
  <c r="BQ74" i="137"/>
  <c r="BX53" i="137"/>
  <c r="BY53" i="137" s="1"/>
  <c r="CG55" i="137"/>
  <c r="CK55" i="137" s="1"/>
  <c r="CK14" i="137"/>
  <c r="BU55" i="137"/>
  <c r="BU35" i="137"/>
  <c r="BA35" i="137"/>
  <c r="BH76" i="137"/>
  <c r="BI76" i="137" s="1"/>
  <c r="BQ35" i="137"/>
  <c r="CG35" i="137"/>
  <c r="BA55" i="137"/>
  <c r="BA76" i="137"/>
  <c r="BX55" i="137"/>
  <c r="BY55" i="137" s="1"/>
  <c r="BX14" i="137"/>
  <c r="BY14" i="137"/>
  <c r="AO74" i="146" l="1"/>
  <c r="AO97" i="146" s="1"/>
  <c r="AJ53" i="146"/>
  <c r="AK53" i="146"/>
  <c r="AX53" i="146"/>
  <c r="AI53" i="146"/>
  <c r="AV53" i="146"/>
  <c r="AZ53" i="146"/>
  <c r="AY53" i="146"/>
  <c r="AL53" i="146"/>
  <c r="AW53" i="146"/>
  <c r="AQ53" i="146"/>
  <c r="AP53" i="146"/>
  <c r="AS53" i="146"/>
  <c r="AN53" i="146"/>
  <c r="AT53" i="146"/>
  <c r="AU53" i="146"/>
  <c r="CK53" i="137"/>
  <c r="CK74" i="137"/>
  <c r="CK35" i="137"/>
  <c r="BC53" i="146" l="1"/>
  <c r="BR97" i="146"/>
  <c r="BM97" i="146"/>
  <c r="BA53" i="146"/>
  <c r="AX97" i="146"/>
  <c r="CD97" i="146"/>
  <c r="AN74" i="146"/>
  <c r="AN97" i="146" s="1"/>
  <c r="BK97" i="146"/>
  <c r="AJ74" i="146"/>
  <c r="AJ97" i="146" s="1"/>
  <c r="CF97" i="146"/>
  <c r="AI74" i="146"/>
  <c r="BO97" i="146"/>
  <c r="CA97" i="146"/>
  <c r="AX74" i="146"/>
  <c r="AV74" i="146"/>
  <c r="AV97" i="146" s="1"/>
  <c r="BJ97" i="146"/>
  <c r="AU74" i="146"/>
  <c r="AU97" i="146" s="1"/>
  <c r="AT74" i="146"/>
  <c r="AT97" i="146" s="1"/>
  <c r="AL74" i="146"/>
  <c r="AL97" i="146" s="1"/>
  <c r="AR74" i="146"/>
  <c r="AR97" i="146" s="1"/>
  <c r="AS74" i="146"/>
  <c r="AS97" i="146" s="1"/>
  <c r="BS97" i="146"/>
  <c r="CE97" i="146"/>
  <c r="AK74" i="146"/>
  <c r="AK97" i="146" s="1"/>
  <c r="BL97" i="146"/>
  <c r="BN97" i="146"/>
  <c r="BZ97" i="146"/>
  <c r="AY74" i="146"/>
  <c r="AY97" i="146" s="1"/>
  <c r="AZ74" i="146"/>
  <c r="AZ97" i="146" s="1"/>
  <c r="BP97" i="146"/>
  <c r="AM74" i="146"/>
  <c r="AM97" i="146" s="1"/>
  <c r="CB97" i="146"/>
  <c r="AW74" i="146"/>
  <c r="AW97" i="146" s="1"/>
  <c r="BT97" i="146"/>
  <c r="AQ74" i="146"/>
  <c r="AQ97" i="146" s="1"/>
  <c r="AP74" i="146"/>
  <c r="AP97" i="146" s="1"/>
  <c r="BN35" i="131"/>
  <c r="BN35" i="144"/>
  <c r="E146" i="144"/>
  <c r="F146" i="144"/>
  <c r="G146" i="144"/>
  <c r="H146" i="144"/>
  <c r="I146" i="144"/>
  <c r="J146" i="144"/>
  <c r="K146" i="144"/>
  <c r="L146" i="144"/>
  <c r="M146" i="144"/>
  <c r="N146" i="144"/>
  <c r="O146" i="144"/>
  <c r="P146" i="144"/>
  <c r="Q146" i="144"/>
  <c r="R146" i="144"/>
  <c r="S146" i="144"/>
  <c r="T146" i="144"/>
  <c r="U146" i="144"/>
  <c r="V146" i="144"/>
  <c r="W146" i="144"/>
  <c r="X146" i="144"/>
  <c r="Y146" i="144"/>
  <c r="Z146" i="144"/>
  <c r="AA146" i="144"/>
  <c r="AB146" i="144"/>
  <c r="AC146" i="144"/>
  <c r="AD146" i="144"/>
  <c r="AE146" i="144"/>
  <c r="AF146" i="144"/>
  <c r="AG146" i="144"/>
  <c r="AH146" i="144"/>
  <c r="E147" i="144"/>
  <c r="F147" i="144"/>
  <c r="G147" i="144"/>
  <c r="H147" i="144"/>
  <c r="I147" i="144"/>
  <c r="J147" i="144"/>
  <c r="K147" i="144"/>
  <c r="L147" i="144"/>
  <c r="M147" i="144"/>
  <c r="N147" i="144"/>
  <c r="O147" i="144"/>
  <c r="P147" i="144"/>
  <c r="Q147" i="144"/>
  <c r="R147" i="144"/>
  <c r="S147" i="144"/>
  <c r="T147" i="144"/>
  <c r="U147" i="144"/>
  <c r="V147" i="144"/>
  <c r="W147" i="144"/>
  <c r="X147" i="144"/>
  <c r="Y147" i="144"/>
  <c r="Z147" i="144"/>
  <c r="AA147" i="144"/>
  <c r="AB147" i="144"/>
  <c r="AC147" i="144"/>
  <c r="AD147" i="144"/>
  <c r="AE147" i="144"/>
  <c r="AF147" i="144"/>
  <c r="AG147" i="144"/>
  <c r="AH147" i="144"/>
  <c r="E148" i="144"/>
  <c r="F148" i="144"/>
  <c r="G148" i="144"/>
  <c r="H148" i="144"/>
  <c r="I148" i="144"/>
  <c r="J148" i="144"/>
  <c r="K148" i="144"/>
  <c r="L148" i="144"/>
  <c r="M148" i="144"/>
  <c r="N148" i="144"/>
  <c r="O148" i="144"/>
  <c r="P148" i="144"/>
  <c r="Q148" i="144"/>
  <c r="R148" i="144"/>
  <c r="S148" i="144"/>
  <c r="T148" i="144"/>
  <c r="U148" i="144"/>
  <c r="V148" i="144"/>
  <c r="W148" i="144"/>
  <c r="X148" i="144"/>
  <c r="Y148" i="144"/>
  <c r="Z148" i="144"/>
  <c r="AA148" i="144"/>
  <c r="AB148" i="144"/>
  <c r="AC148" i="144"/>
  <c r="AD148" i="144"/>
  <c r="AE148" i="144"/>
  <c r="AF148" i="144"/>
  <c r="AG148" i="144"/>
  <c r="AH148" i="144"/>
  <c r="E149" i="144"/>
  <c r="F149" i="144"/>
  <c r="G149" i="144"/>
  <c r="H149" i="144"/>
  <c r="I149" i="144"/>
  <c r="J149" i="144"/>
  <c r="K149" i="144"/>
  <c r="L149" i="144"/>
  <c r="M149" i="144"/>
  <c r="N149" i="144"/>
  <c r="O149" i="144"/>
  <c r="P149" i="144"/>
  <c r="Q149" i="144"/>
  <c r="R149" i="144"/>
  <c r="S149" i="144"/>
  <c r="T149" i="144"/>
  <c r="U149" i="144"/>
  <c r="V149" i="144"/>
  <c r="W149" i="144"/>
  <c r="X149" i="144"/>
  <c r="Y149" i="144"/>
  <c r="Z149" i="144"/>
  <c r="AA149" i="144"/>
  <c r="AB149" i="144"/>
  <c r="AC149" i="144"/>
  <c r="AD149" i="144"/>
  <c r="AE149" i="144"/>
  <c r="AF149" i="144"/>
  <c r="AG149" i="144"/>
  <c r="AH149" i="144"/>
  <c r="E150" i="144"/>
  <c r="F150" i="144"/>
  <c r="G150" i="144"/>
  <c r="H150" i="144"/>
  <c r="I150" i="144"/>
  <c r="J150" i="144"/>
  <c r="K150" i="144"/>
  <c r="L150" i="144"/>
  <c r="M150" i="144"/>
  <c r="N150" i="144"/>
  <c r="O150" i="144"/>
  <c r="P150" i="144"/>
  <c r="Q150" i="144"/>
  <c r="R150" i="144"/>
  <c r="S150" i="144"/>
  <c r="T150" i="144"/>
  <c r="U150" i="144"/>
  <c r="V150" i="144"/>
  <c r="W150" i="144"/>
  <c r="X150" i="144"/>
  <c r="Y150" i="144"/>
  <c r="Z150" i="144"/>
  <c r="AA150" i="144"/>
  <c r="AB150" i="144"/>
  <c r="AC150" i="144"/>
  <c r="AD150" i="144"/>
  <c r="AE150" i="144"/>
  <c r="AF150" i="144"/>
  <c r="AG150" i="144"/>
  <c r="AH150" i="144"/>
  <c r="E151" i="144"/>
  <c r="F151" i="144"/>
  <c r="G151" i="144"/>
  <c r="H151" i="144"/>
  <c r="I151" i="144"/>
  <c r="J151" i="144"/>
  <c r="K151" i="144"/>
  <c r="L151" i="144"/>
  <c r="M151" i="144"/>
  <c r="N151" i="144"/>
  <c r="O151" i="144"/>
  <c r="P151" i="144"/>
  <c r="Q151" i="144"/>
  <c r="R151" i="144"/>
  <c r="S151" i="144"/>
  <c r="T151" i="144"/>
  <c r="U151" i="144"/>
  <c r="V151" i="144"/>
  <c r="W151" i="144"/>
  <c r="X151" i="144"/>
  <c r="Y151" i="144"/>
  <c r="Z151" i="144"/>
  <c r="AA151" i="144"/>
  <c r="AB151" i="144"/>
  <c r="AC151" i="144"/>
  <c r="AD151" i="144"/>
  <c r="AE151" i="144"/>
  <c r="AF151" i="144"/>
  <c r="AG151" i="144"/>
  <c r="AH151" i="144"/>
  <c r="E152" i="144"/>
  <c r="F152" i="144"/>
  <c r="G152" i="144"/>
  <c r="H152" i="144"/>
  <c r="I152" i="144"/>
  <c r="J152" i="144"/>
  <c r="K152" i="144"/>
  <c r="L152" i="144"/>
  <c r="M152" i="144"/>
  <c r="N152" i="144"/>
  <c r="O152" i="144"/>
  <c r="P152" i="144"/>
  <c r="Q152" i="144"/>
  <c r="R152" i="144"/>
  <c r="S152" i="144"/>
  <c r="T152" i="144"/>
  <c r="U152" i="144"/>
  <c r="V152" i="144"/>
  <c r="W152" i="144"/>
  <c r="X152" i="144"/>
  <c r="Y152" i="144"/>
  <c r="Z152" i="144"/>
  <c r="AA152" i="144"/>
  <c r="AB152" i="144"/>
  <c r="AC152" i="144"/>
  <c r="AD152" i="144"/>
  <c r="AE152" i="144"/>
  <c r="AF152" i="144"/>
  <c r="AG152" i="144"/>
  <c r="AH152" i="144"/>
  <c r="E153" i="144"/>
  <c r="F153" i="144"/>
  <c r="G153" i="144"/>
  <c r="H153" i="144"/>
  <c r="I153" i="144"/>
  <c r="J153" i="144"/>
  <c r="K153" i="144"/>
  <c r="L153" i="144"/>
  <c r="M153" i="144"/>
  <c r="N153" i="144"/>
  <c r="O153" i="144"/>
  <c r="P153" i="144"/>
  <c r="Q153" i="144"/>
  <c r="R153" i="144"/>
  <c r="S153" i="144"/>
  <c r="T153" i="144"/>
  <c r="U153" i="144"/>
  <c r="V153" i="144"/>
  <c r="W153" i="144"/>
  <c r="X153" i="144"/>
  <c r="Y153" i="144"/>
  <c r="Z153" i="144"/>
  <c r="AA153" i="144"/>
  <c r="AB153" i="144"/>
  <c r="AC153" i="144"/>
  <c r="AD153" i="144"/>
  <c r="AE153" i="144"/>
  <c r="AF153" i="144"/>
  <c r="AG153" i="144"/>
  <c r="AH153" i="144"/>
  <c r="D153" i="144"/>
  <c r="D152" i="144"/>
  <c r="D151" i="144"/>
  <c r="D150" i="144"/>
  <c r="D149" i="144"/>
  <c r="D148" i="144"/>
  <c r="D147" i="144"/>
  <c r="D146" i="144"/>
  <c r="E144" i="144"/>
  <c r="F144" i="144"/>
  <c r="G144" i="144"/>
  <c r="H144" i="144"/>
  <c r="I144" i="144"/>
  <c r="J144" i="144"/>
  <c r="K144" i="144"/>
  <c r="L144" i="144"/>
  <c r="M144" i="144"/>
  <c r="N144" i="144"/>
  <c r="O144" i="144"/>
  <c r="P144" i="144"/>
  <c r="Q144" i="144"/>
  <c r="R144" i="144"/>
  <c r="S144" i="144"/>
  <c r="T144" i="144"/>
  <c r="U144" i="144"/>
  <c r="V144" i="144"/>
  <c r="W144" i="144"/>
  <c r="X144" i="144"/>
  <c r="Y144" i="144"/>
  <c r="Z144" i="144"/>
  <c r="AA144" i="144"/>
  <c r="AB144" i="144"/>
  <c r="AC144" i="144"/>
  <c r="AD144" i="144"/>
  <c r="AE144" i="144"/>
  <c r="AF144" i="144"/>
  <c r="AG144" i="144"/>
  <c r="AH144" i="144"/>
  <c r="D144" i="144"/>
  <c r="E143" i="144"/>
  <c r="F143" i="144"/>
  <c r="G143" i="144"/>
  <c r="H143" i="144"/>
  <c r="I143" i="144"/>
  <c r="J143" i="144"/>
  <c r="K143" i="144"/>
  <c r="L143" i="144"/>
  <c r="M143" i="144"/>
  <c r="N143" i="144"/>
  <c r="O143" i="144"/>
  <c r="P143" i="144"/>
  <c r="Q143" i="144"/>
  <c r="R143" i="144"/>
  <c r="S143" i="144"/>
  <c r="T143" i="144"/>
  <c r="U143" i="144"/>
  <c r="V143" i="144"/>
  <c r="W143" i="144"/>
  <c r="X143" i="144"/>
  <c r="Y143" i="144"/>
  <c r="Z143" i="144"/>
  <c r="AA143" i="144"/>
  <c r="AB143" i="144"/>
  <c r="AC143" i="144"/>
  <c r="AD143" i="144"/>
  <c r="AE143" i="144"/>
  <c r="AF143" i="144"/>
  <c r="AG143" i="144"/>
  <c r="AH143" i="144"/>
  <c r="D143" i="144"/>
  <c r="E142" i="144"/>
  <c r="F142" i="144"/>
  <c r="G142" i="144"/>
  <c r="H142" i="144"/>
  <c r="I142" i="144"/>
  <c r="J142" i="144"/>
  <c r="K142" i="144"/>
  <c r="L142" i="144"/>
  <c r="M142" i="144"/>
  <c r="N142" i="144"/>
  <c r="O142" i="144"/>
  <c r="P142" i="144"/>
  <c r="Q142" i="144"/>
  <c r="R142" i="144"/>
  <c r="S142" i="144"/>
  <c r="T142" i="144"/>
  <c r="U142" i="144"/>
  <c r="V142" i="144"/>
  <c r="W142" i="144"/>
  <c r="X142" i="144"/>
  <c r="Y142" i="144"/>
  <c r="Z142" i="144"/>
  <c r="AA142" i="144"/>
  <c r="AB142" i="144"/>
  <c r="AC142" i="144"/>
  <c r="AD142" i="144"/>
  <c r="AE142" i="144"/>
  <c r="AF142" i="144"/>
  <c r="AG142" i="144"/>
  <c r="AH142" i="144"/>
  <c r="D142" i="144"/>
  <c r="E133" i="144"/>
  <c r="F133" i="144"/>
  <c r="G133" i="144"/>
  <c r="H133" i="144"/>
  <c r="I133" i="144"/>
  <c r="J133" i="144"/>
  <c r="K133" i="144"/>
  <c r="L133" i="144"/>
  <c r="M133" i="144"/>
  <c r="N133" i="144"/>
  <c r="O133" i="144"/>
  <c r="P133" i="144"/>
  <c r="Q133" i="144"/>
  <c r="R133" i="144"/>
  <c r="S133" i="144"/>
  <c r="T133" i="144"/>
  <c r="U133" i="144"/>
  <c r="V133" i="144"/>
  <c r="W133" i="144"/>
  <c r="X133" i="144"/>
  <c r="Y133" i="144"/>
  <c r="Z133" i="144"/>
  <c r="AA133" i="144"/>
  <c r="AB133" i="144"/>
  <c r="AC133" i="144"/>
  <c r="AD133" i="144"/>
  <c r="AE133" i="144"/>
  <c r="AF133" i="144"/>
  <c r="AG133" i="144"/>
  <c r="AH133" i="144"/>
  <c r="E134" i="144"/>
  <c r="F134" i="144"/>
  <c r="G134" i="144"/>
  <c r="H134" i="144"/>
  <c r="I134" i="144"/>
  <c r="J134" i="144"/>
  <c r="K134" i="144"/>
  <c r="L134" i="144"/>
  <c r="M134" i="144"/>
  <c r="N134" i="144"/>
  <c r="O134" i="144"/>
  <c r="P134" i="144"/>
  <c r="Q134" i="144"/>
  <c r="R134" i="144"/>
  <c r="S134" i="144"/>
  <c r="T134" i="144"/>
  <c r="U134" i="144"/>
  <c r="V134" i="144"/>
  <c r="W134" i="144"/>
  <c r="X134" i="144"/>
  <c r="Y134" i="144"/>
  <c r="Z134" i="144"/>
  <c r="AA134" i="144"/>
  <c r="AB134" i="144"/>
  <c r="AC134" i="144"/>
  <c r="AD134" i="144"/>
  <c r="AE134" i="144"/>
  <c r="AF134" i="144"/>
  <c r="AG134" i="144"/>
  <c r="AH134" i="144"/>
  <c r="E135" i="144"/>
  <c r="F135" i="144"/>
  <c r="G135" i="144"/>
  <c r="H135" i="144"/>
  <c r="I135" i="144"/>
  <c r="J135" i="144"/>
  <c r="K135" i="144"/>
  <c r="L135" i="144"/>
  <c r="M135" i="144"/>
  <c r="N135" i="144"/>
  <c r="O135" i="144"/>
  <c r="P135" i="144"/>
  <c r="Q135" i="144"/>
  <c r="R135" i="144"/>
  <c r="S135" i="144"/>
  <c r="T135" i="144"/>
  <c r="U135" i="144"/>
  <c r="V135" i="144"/>
  <c r="W135" i="144"/>
  <c r="X135" i="144"/>
  <c r="Y135" i="144"/>
  <c r="Z135" i="144"/>
  <c r="AA135" i="144"/>
  <c r="AB135" i="144"/>
  <c r="AC135" i="144"/>
  <c r="AD135" i="144"/>
  <c r="AE135" i="144"/>
  <c r="AF135" i="144"/>
  <c r="AG135" i="144"/>
  <c r="AH135" i="144"/>
  <c r="E136" i="144"/>
  <c r="F136" i="144"/>
  <c r="G136" i="144"/>
  <c r="H136" i="144"/>
  <c r="I136" i="144"/>
  <c r="J136" i="144"/>
  <c r="K136" i="144"/>
  <c r="L136" i="144"/>
  <c r="M136" i="144"/>
  <c r="N136" i="144"/>
  <c r="O136" i="144"/>
  <c r="P136" i="144"/>
  <c r="Q136" i="144"/>
  <c r="R136" i="144"/>
  <c r="S136" i="144"/>
  <c r="T136" i="144"/>
  <c r="U136" i="144"/>
  <c r="V136" i="144"/>
  <c r="W136" i="144"/>
  <c r="X136" i="144"/>
  <c r="Y136" i="144"/>
  <c r="Z136" i="144"/>
  <c r="AA136" i="144"/>
  <c r="AB136" i="144"/>
  <c r="AC136" i="144"/>
  <c r="AD136" i="144"/>
  <c r="AE136" i="144"/>
  <c r="AF136" i="144"/>
  <c r="AG136" i="144"/>
  <c r="AH136" i="144"/>
  <c r="E137" i="144"/>
  <c r="F137" i="144"/>
  <c r="G137" i="144"/>
  <c r="H137" i="144"/>
  <c r="I137" i="144"/>
  <c r="J137" i="144"/>
  <c r="K137" i="144"/>
  <c r="L137" i="144"/>
  <c r="M137" i="144"/>
  <c r="N137" i="144"/>
  <c r="O137" i="144"/>
  <c r="P137" i="144"/>
  <c r="Q137" i="144"/>
  <c r="R137" i="144"/>
  <c r="S137" i="144"/>
  <c r="T137" i="144"/>
  <c r="U137" i="144"/>
  <c r="V137" i="144"/>
  <c r="W137" i="144"/>
  <c r="X137" i="144"/>
  <c r="Y137" i="144"/>
  <c r="Z137" i="144"/>
  <c r="AA137" i="144"/>
  <c r="AB137" i="144"/>
  <c r="AC137" i="144"/>
  <c r="AD137" i="144"/>
  <c r="AE137" i="144"/>
  <c r="AF137" i="144"/>
  <c r="AG137" i="144"/>
  <c r="AH137" i="144"/>
  <c r="E138" i="144"/>
  <c r="F138" i="144"/>
  <c r="G138" i="144"/>
  <c r="H138" i="144"/>
  <c r="I138" i="144"/>
  <c r="J138" i="144"/>
  <c r="K138" i="144"/>
  <c r="L138" i="144"/>
  <c r="M138" i="144"/>
  <c r="N138" i="144"/>
  <c r="O138" i="144"/>
  <c r="P138" i="144"/>
  <c r="Q138" i="144"/>
  <c r="R138" i="144"/>
  <c r="S138" i="144"/>
  <c r="T138" i="144"/>
  <c r="U138" i="144"/>
  <c r="V138" i="144"/>
  <c r="W138" i="144"/>
  <c r="X138" i="144"/>
  <c r="Y138" i="144"/>
  <c r="Z138" i="144"/>
  <c r="AA138" i="144"/>
  <c r="AB138" i="144"/>
  <c r="AC138" i="144"/>
  <c r="AD138" i="144"/>
  <c r="AE138" i="144"/>
  <c r="AF138" i="144"/>
  <c r="AG138" i="144"/>
  <c r="AH138" i="144"/>
  <c r="E139" i="144"/>
  <c r="F139" i="144"/>
  <c r="G139" i="144"/>
  <c r="H139" i="144"/>
  <c r="I139" i="144"/>
  <c r="J139" i="144"/>
  <c r="K139" i="144"/>
  <c r="L139" i="144"/>
  <c r="M139" i="144"/>
  <c r="N139" i="144"/>
  <c r="O139" i="144"/>
  <c r="P139" i="144"/>
  <c r="Q139" i="144"/>
  <c r="R139" i="144"/>
  <c r="S139" i="144"/>
  <c r="T139" i="144"/>
  <c r="U139" i="144"/>
  <c r="V139" i="144"/>
  <c r="W139" i="144"/>
  <c r="X139" i="144"/>
  <c r="Y139" i="144"/>
  <c r="Z139" i="144"/>
  <c r="AA139" i="144"/>
  <c r="AB139" i="144"/>
  <c r="AC139" i="144"/>
  <c r="AD139" i="144"/>
  <c r="AE139" i="144"/>
  <c r="AF139" i="144"/>
  <c r="AG139" i="144"/>
  <c r="AH139" i="144"/>
  <c r="E140" i="144"/>
  <c r="F140" i="144"/>
  <c r="G140" i="144"/>
  <c r="H140" i="144"/>
  <c r="I140" i="144"/>
  <c r="J140" i="144"/>
  <c r="K140" i="144"/>
  <c r="L140" i="144"/>
  <c r="M140" i="144"/>
  <c r="N140" i="144"/>
  <c r="O140" i="144"/>
  <c r="P140" i="144"/>
  <c r="Q140" i="144"/>
  <c r="R140" i="144"/>
  <c r="S140" i="144"/>
  <c r="T140" i="144"/>
  <c r="U140" i="144"/>
  <c r="V140" i="144"/>
  <c r="W140" i="144"/>
  <c r="X140" i="144"/>
  <c r="Y140" i="144"/>
  <c r="Z140" i="144"/>
  <c r="AA140" i="144"/>
  <c r="AB140" i="144"/>
  <c r="AC140" i="144"/>
  <c r="AD140" i="144"/>
  <c r="AE140" i="144"/>
  <c r="AF140" i="144"/>
  <c r="AG140" i="144"/>
  <c r="AH140" i="144"/>
  <c r="D140" i="144"/>
  <c r="D139" i="144"/>
  <c r="D138" i="144"/>
  <c r="D137" i="144"/>
  <c r="D136" i="144"/>
  <c r="D135" i="144"/>
  <c r="D134" i="144"/>
  <c r="D133" i="144"/>
  <c r="E131" i="144"/>
  <c r="F131" i="144"/>
  <c r="G131" i="144"/>
  <c r="H131" i="144"/>
  <c r="I131" i="144"/>
  <c r="J131" i="144"/>
  <c r="K131" i="144"/>
  <c r="L131" i="144"/>
  <c r="M131" i="144"/>
  <c r="N131" i="144"/>
  <c r="O131" i="144"/>
  <c r="P131" i="144"/>
  <c r="Q131" i="144"/>
  <c r="R131" i="144"/>
  <c r="S131" i="144"/>
  <c r="T131" i="144"/>
  <c r="U131" i="144"/>
  <c r="V131" i="144"/>
  <c r="W131" i="144"/>
  <c r="X131" i="144"/>
  <c r="Y131" i="144"/>
  <c r="Z131" i="144"/>
  <c r="AA131" i="144"/>
  <c r="AB131" i="144"/>
  <c r="AC131" i="144"/>
  <c r="AD131" i="144"/>
  <c r="AE131" i="144"/>
  <c r="AF131" i="144"/>
  <c r="AG131" i="144"/>
  <c r="AH131" i="144"/>
  <c r="D131" i="144"/>
  <c r="E130" i="144"/>
  <c r="F130" i="144"/>
  <c r="G130" i="144"/>
  <c r="H130" i="144"/>
  <c r="I130" i="144"/>
  <c r="J130" i="144"/>
  <c r="K130" i="144"/>
  <c r="L130" i="144"/>
  <c r="M130" i="144"/>
  <c r="N130" i="144"/>
  <c r="O130" i="144"/>
  <c r="P130" i="144"/>
  <c r="Q130" i="144"/>
  <c r="R130" i="144"/>
  <c r="S130" i="144"/>
  <c r="T130" i="144"/>
  <c r="U130" i="144"/>
  <c r="V130" i="144"/>
  <c r="W130" i="144"/>
  <c r="X130" i="144"/>
  <c r="Y130" i="144"/>
  <c r="Z130" i="144"/>
  <c r="AA130" i="144"/>
  <c r="AB130" i="144"/>
  <c r="AC130" i="144"/>
  <c r="AD130" i="144"/>
  <c r="AE130" i="144"/>
  <c r="AF130" i="144"/>
  <c r="AG130" i="144"/>
  <c r="AH130" i="144"/>
  <c r="D130" i="144"/>
  <c r="E120" i="144"/>
  <c r="F120" i="144"/>
  <c r="G120" i="144"/>
  <c r="H120" i="144"/>
  <c r="I120" i="144"/>
  <c r="J120" i="144"/>
  <c r="K120" i="144"/>
  <c r="L120" i="144"/>
  <c r="M120" i="144"/>
  <c r="N120" i="144"/>
  <c r="O120" i="144"/>
  <c r="P120" i="144"/>
  <c r="Q120" i="144"/>
  <c r="R120" i="144"/>
  <c r="S120" i="144"/>
  <c r="T120" i="144"/>
  <c r="U120" i="144"/>
  <c r="V120" i="144"/>
  <c r="W120" i="144"/>
  <c r="X120" i="144"/>
  <c r="Y120" i="144"/>
  <c r="Z120" i="144"/>
  <c r="AA120" i="144"/>
  <c r="AB120" i="144"/>
  <c r="AC120" i="144"/>
  <c r="AD120" i="144"/>
  <c r="AE120" i="144"/>
  <c r="AF120" i="144"/>
  <c r="AG120" i="144"/>
  <c r="AH120" i="144"/>
  <c r="E121" i="144"/>
  <c r="F121" i="144"/>
  <c r="G121" i="144"/>
  <c r="H121" i="144"/>
  <c r="I121" i="144"/>
  <c r="J121" i="144"/>
  <c r="K121" i="144"/>
  <c r="L121" i="144"/>
  <c r="M121" i="144"/>
  <c r="N121" i="144"/>
  <c r="O121" i="144"/>
  <c r="P121" i="144"/>
  <c r="Q121" i="144"/>
  <c r="R121" i="144"/>
  <c r="S121" i="144"/>
  <c r="T121" i="144"/>
  <c r="U121" i="144"/>
  <c r="V121" i="144"/>
  <c r="W121" i="144"/>
  <c r="X121" i="144"/>
  <c r="Y121" i="144"/>
  <c r="Z121" i="144"/>
  <c r="AA121" i="144"/>
  <c r="AB121" i="144"/>
  <c r="AC121" i="144"/>
  <c r="AD121" i="144"/>
  <c r="AE121" i="144"/>
  <c r="AF121" i="144"/>
  <c r="AG121" i="144"/>
  <c r="AH121" i="144"/>
  <c r="E122" i="144"/>
  <c r="F122" i="144"/>
  <c r="G122" i="144"/>
  <c r="H122" i="144"/>
  <c r="I122" i="144"/>
  <c r="J122" i="144"/>
  <c r="K122" i="144"/>
  <c r="L122" i="144"/>
  <c r="M122" i="144"/>
  <c r="N122" i="144"/>
  <c r="O122" i="144"/>
  <c r="P122" i="144"/>
  <c r="Q122" i="144"/>
  <c r="R122" i="144"/>
  <c r="S122" i="144"/>
  <c r="T122" i="144"/>
  <c r="U122" i="144"/>
  <c r="V122" i="144"/>
  <c r="W122" i="144"/>
  <c r="X122" i="144"/>
  <c r="Y122" i="144"/>
  <c r="Z122" i="144"/>
  <c r="AA122" i="144"/>
  <c r="AB122" i="144"/>
  <c r="AC122" i="144"/>
  <c r="AD122" i="144"/>
  <c r="AE122" i="144"/>
  <c r="AF122" i="144"/>
  <c r="AG122" i="144"/>
  <c r="AH122" i="144"/>
  <c r="E123" i="144"/>
  <c r="F123" i="144"/>
  <c r="G123" i="144"/>
  <c r="H123" i="144"/>
  <c r="I123" i="144"/>
  <c r="J123" i="144"/>
  <c r="K123" i="144"/>
  <c r="L123" i="144"/>
  <c r="M123" i="144"/>
  <c r="N123" i="144"/>
  <c r="O123" i="144"/>
  <c r="P123" i="144"/>
  <c r="Q123" i="144"/>
  <c r="R123" i="144"/>
  <c r="S123" i="144"/>
  <c r="T123" i="144"/>
  <c r="U123" i="144"/>
  <c r="V123" i="144"/>
  <c r="W123" i="144"/>
  <c r="X123" i="144"/>
  <c r="Y123" i="144"/>
  <c r="Z123" i="144"/>
  <c r="AA123" i="144"/>
  <c r="AB123" i="144"/>
  <c r="AC123" i="144"/>
  <c r="AD123" i="144"/>
  <c r="AE123" i="144"/>
  <c r="AF123" i="144"/>
  <c r="AG123" i="144"/>
  <c r="AH123" i="144"/>
  <c r="E124" i="144"/>
  <c r="F124" i="144"/>
  <c r="G124" i="144"/>
  <c r="H124" i="144"/>
  <c r="I124" i="144"/>
  <c r="J124" i="144"/>
  <c r="K124" i="144"/>
  <c r="L124" i="144"/>
  <c r="M124" i="144"/>
  <c r="N124" i="144"/>
  <c r="O124" i="144"/>
  <c r="P124" i="144"/>
  <c r="Q124" i="144"/>
  <c r="R124" i="144"/>
  <c r="S124" i="144"/>
  <c r="T124" i="144"/>
  <c r="U124" i="144"/>
  <c r="V124" i="144"/>
  <c r="W124" i="144"/>
  <c r="X124" i="144"/>
  <c r="Y124" i="144"/>
  <c r="Z124" i="144"/>
  <c r="AA124" i="144"/>
  <c r="AB124" i="144"/>
  <c r="AC124" i="144"/>
  <c r="AD124" i="144"/>
  <c r="AE124" i="144"/>
  <c r="AF124" i="144"/>
  <c r="AG124" i="144"/>
  <c r="AH124" i="144"/>
  <c r="E125" i="144"/>
  <c r="F125" i="144"/>
  <c r="G125" i="144"/>
  <c r="H125" i="144"/>
  <c r="I125" i="144"/>
  <c r="J125" i="144"/>
  <c r="K125" i="144"/>
  <c r="L125" i="144"/>
  <c r="M125" i="144"/>
  <c r="N125" i="144"/>
  <c r="O125" i="144"/>
  <c r="P125" i="144"/>
  <c r="Q125" i="144"/>
  <c r="R125" i="144"/>
  <c r="S125" i="144"/>
  <c r="T125" i="144"/>
  <c r="U125" i="144"/>
  <c r="V125" i="144"/>
  <c r="W125" i="144"/>
  <c r="X125" i="144"/>
  <c r="Y125" i="144"/>
  <c r="Z125" i="144"/>
  <c r="AA125" i="144"/>
  <c r="AB125" i="144"/>
  <c r="AC125" i="144"/>
  <c r="AD125" i="144"/>
  <c r="AE125" i="144"/>
  <c r="AF125" i="144"/>
  <c r="AG125" i="144"/>
  <c r="AH125" i="144"/>
  <c r="E126" i="144"/>
  <c r="F126" i="144"/>
  <c r="G126" i="144"/>
  <c r="H126" i="144"/>
  <c r="I126" i="144"/>
  <c r="J126" i="144"/>
  <c r="K126" i="144"/>
  <c r="L126" i="144"/>
  <c r="M126" i="144"/>
  <c r="N126" i="144"/>
  <c r="O126" i="144"/>
  <c r="P126" i="144"/>
  <c r="Q126" i="144"/>
  <c r="R126" i="144"/>
  <c r="S126" i="144"/>
  <c r="T126" i="144"/>
  <c r="U126" i="144"/>
  <c r="V126" i="144"/>
  <c r="W126" i="144"/>
  <c r="X126" i="144"/>
  <c r="Y126" i="144"/>
  <c r="Z126" i="144"/>
  <c r="AA126" i="144"/>
  <c r="AB126" i="144"/>
  <c r="AC126" i="144"/>
  <c r="AD126" i="144"/>
  <c r="AE126" i="144"/>
  <c r="AF126" i="144"/>
  <c r="AG126" i="144"/>
  <c r="AH126" i="144"/>
  <c r="E127" i="144"/>
  <c r="F127" i="144"/>
  <c r="G127" i="144"/>
  <c r="H127" i="144"/>
  <c r="I127" i="144"/>
  <c r="J127" i="144"/>
  <c r="K127" i="144"/>
  <c r="L127" i="144"/>
  <c r="M127" i="144"/>
  <c r="N127" i="144"/>
  <c r="O127" i="144"/>
  <c r="P127" i="144"/>
  <c r="Q127" i="144"/>
  <c r="R127" i="144"/>
  <c r="S127" i="144"/>
  <c r="T127" i="144"/>
  <c r="U127" i="144"/>
  <c r="V127" i="144"/>
  <c r="W127" i="144"/>
  <c r="X127" i="144"/>
  <c r="Y127" i="144"/>
  <c r="Z127" i="144"/>
  <c r="AA127" i="144"/>
  <c r="AB127" i="144"/>
  <c r="AC127" i="144"/>
  <c r="AD127" i="144"/>
  <c r="AE127" i="144"/>
  <c r="AF127" i="144"/>
  <c r="AG127" i="144"/>
  <c r="AH127" i="144"/>
  <c r="E129" i="144"/>
  <c r="F129" i="144"/>
  <c r="G129" i="144"/>
  <c r="H129" i="144"/>
  <c r="I129" i="144"/>
  <c r="J129" i="144"/>
  <c r="K129" i="144"/>
  <c r="L129" i="144"/>
  <c r="M129" i="144"/>
  <c r="N129" i="144"/>
  <c r="O129" i="144"/>
  <c r="P129" i="144"/>
  <c r="Q129" i="144"/>
  <c r="R129" i="144"/>
  <c r="S129" i="144"/>
  <c r="T129" i="144"/>
  <c r="U129" i="144"/>
  <c r="V129" i="144"/>
  <c r="W129" i="144"/>
  <c r="X129" i="144"/>
  <c r="Y129" i="144"/>
  <c r="Z129" i="144"/>
  <c r="AA129" i="144"/>
  <c r="AB129" i="144"/>
  <c r="AC129" i="144"/>
  <c r="AD129" i="144"/>
  <c r="AE129" i="144"/>
  <c r="AF129" i="144"/>
  <c r="AG129" i="144"/>
  <c r="AH129" i="144"/>
  <c r="D129" i="144"/>
  <c r="D127" i="144"/>
  <c r="D126" i="144"/>
  <c r="D125" i="144"/>
  <c r="D124" i="144"/>
  <c r="D123" i="144"/>
  <c r="D122" i="144"/>
  <c r="D121" i="144"/>
  <c r="D120" i="144"/>
  <c r="E116" i="144"/>
  <c r="F116" i="144"/>
  <c r="G116" i="144"/>
  <c r="H116" i="144"/>
  <c r="I116" i="144"/>
  <c r="J116" i="144"/>
  <c r="K116" i="144"/>
  <c r="L116" i="144"/>
  <c r="M116" i="144"/>
  <c r="N116" i="144"/>
  <c r="O116" i="144"/>
  <c r="P116" i="144"/>
  <c r="Q116" i="144"/>
  <c r="R116" i="144"/>
  <c r="S116" i="144"/>
  <c r="T116" i="144"/>
  <c r="U116" i="144"/>
  <c r="V116" i="144"/>
  <c r="W116" i="144"/>
  <c r="X116" i="144"/>
  <c r="Y116" i="144"/>
  <c r="Z116" i="144"/>
  <c r="AA116" i="144"/>
  <c r="AB116" i="144"/>
  <c r="AC116" i="144"/>
  <c r="AD116" i="144"/>
  <c r="AE116" i="144"/>
  <c r="AF116" i="144"/>
  <c r="AG116" i="144"/>
  <c r="AH116" i="144"/>
  <c r="E117" i="144"/>
  <c r="F117" i="144"/>
  <c r="G117" i="144"/>
  <c r="H117" i="144"/>
  <c r="I117" i="144"/>
  <c r="J117" i="144"/>
  <c r="K117" i="144"/>
  <c r="L117" i="144"/>
  <c r="M117" i="144"/>
  <c r="N117" i="144"/>
  <c r="O117" i="144"/>
  <c r="P117" i="144"/>
  <c r="Q117" i="144"/>
  <c r="R117" i="144"/>
  <c r="S117" i="144"/>
  <c r="T117" i="144"/>
  <c r="U117" i="144"/>
  <c r="V117" i="144"/>
  <c r="W117" i="144"/>
  <c r="X117" i="144"/>
  <c r="Y117" i="144"/>
  <c r="Z117" i="144"/>
  <c r="AA117" i="144"/>
  <c r="AB117" i="144"/>
  <c r="AC117" i="144"/>
  <c r="AD117" i="144"/>
  <c r="AE117" i="144"/>
  <c r="AF117" i="144"/>
  <c r="AG117" i="144"/>
  <c r="AH117" i="144"/>
  <c r="E118" i="144"/>
  <c r="F118" i="144"/>
  <c r="G118" i="144"/>
  <c r="H118" i="144"/>
  <c r="I118" i="144"/>
  <c r="J118" i="144"/>
  <c r="K118" i="144"/>
  <c r="L118" i="144"/>
  <c r="M118" i="144"/>
  <c r="N118" i="144"/>
  <c r="O118" i="144"/>
  <c r="P118" i="144"/>
  <c r="Q118" i="144"/>
  <c r="R118" i="144"/>
  <c r="S118" i="144"/>
  <c r="T118" i="144"/>
  <c r="U118" i="144"/>
  <c r="V118" i="144"/>
  <c r="W118" i="144"/>
  <c r="X118" i="144"/>
  <c r="Y118" i="144"/>
  <c r="Z118" i="144"/>
  <c r="AA118" i="144"/>
  <c r="AB118" i="144"/>
  <c r="AC118" i="144"/>
  <c r="AD118" i="144"/>
  <c r="AE118" i="144"/>
  <c r="AF118" i="144"/>
  <c r="AG118" i="144"/>
  <c r="AH118" i="144"/>
  <c r="D118" i="144"/>
  <c r="D117" i="144"/>
  <c r="D116" i="144"/>
  <c r="F12" i="144"/>
  <c r="G12" i="144" s="1"/>
  <c r="H12" i="144" s="1"/>
  <c r="I12" i="144" s="1"/>
  <c r="J12" i="144" s="1"/>
  <c r="K12" i="144" s="1"/>
  <c r="L12" i="144" s="1"/>
  <c r="M12" i="144" s="1"/>
  <c r="N12" i="144" s="1"/>
  <c r="O12" i="144" s="1"/>
  <c r="P12" i="144" s="1"/>
  <c r="Q12" i="144" s="1"/>
  <c r="R12" i="144" s="1"/>
  <c r="S12" i="144" s="1"/>
  <c r="T12" i="144" s="1"/>
  <c r="U12" i="144" s="1"/>
  <c r="V12" i="144" s="1"/>
  <c r="W12" i="144" s="1"/>
  <c r="X12" i="144" s="1"/>
  <c r="Y12" i="144" s="1"/>
  <c r="Z12" i="144" s="1"/>
  <c r="AA12" i="144" s="1"/>
  <c r="AB12" i="144" s="1"/>
  <c r="AC12" i="144" s="1"/>
  <c r="AD12" i="144" s="1"/>
  <c r="AE12" i="144" s="1"/>
  <c r="E12" i="144"/>
  <c r="BC74" i="146" l="1"/>
  <c r="BA74" i="146"/>
  <c r="BA97" i="146" s="1"/>
  <c r="BY97" i="146"/>
  <c r="BU97" i="146"/>
  <c r="CG97" i="146"/>
  <c r="AI97" i="146"/>
  <c r="BA98" i="146" s="1"/>
  <c r="CK97" i="146"/>
  <c r="CC97" i="146"/>
  <c r="BC97" i="146"/>
  <c r="BX97" i="146"/>
  <c r="BH97" i="146"/>
  <c r="D119" i="144"/>
  <c r="D112" i="144"/>
  <c r="D111" i="144"/>
  <c r="D110" i="144"/>
  <c r="D109" i="144"/>
  <c r="D108" i="144"/>
  <c r="D107" i="144"/>
  <c r="E103" i="144"/>
  <c r="F103" i="144"/>
  <c r="G103" i="144"/>
  <c r="H103" i="144"/>
  <c r="I103" i="144"/>
  <c r="J103" i="144"/>
  <c r="K103" i="144"/>
  <c r="L103" i="144"/>
  <c r="M103" i="144"/>
  <c r="N103" i="144"/>
  <c r="O103" i="144"/>
  <c r="P103" i="144"/>
  <c r="Q103" i="144"/>
  <c r="R103" i="144"/>
  <c r="S103" i="144"/>
  <c r="T103" i="144"/>
  <c r="U103" i="144"/>
  <c r="V103" i="144"/>
  <c r="W103" i="144"/>
  <c r="X103" i="144"/>
  <c r="Y103" i="144"/>
  <c r="Z103" i="144"/>
  <c r="AA103" i="144"/>
  <c r="AB103" i="144"/>
  <c r="AC103" i="144"/>
  <c r="AD103" i="144"/>
  <c r="AE103" i="144"/>
  <c r="AF103" i="144"/>
  <c r="AG103" i="144"/>
  <c r="AH103" i="144"/>
  <c r="E104" i="144"/>
  <c r="F104" i="144"/>
  <c r="G104" i="144"/>
  <c r="H104" i="144"/>
  <c r="I104" i="144"/>
  <c r="J104" i="144"/>
  <c r="K104" i="144"/>
  <c r="L104" i="144"/>
  <c r="M104" i="144"/>
  <c r="N104" i="144"/>
  <c r="O104" i="144"/>
  <c r="P104" i="144"/>
  <c r="Q104" i="144"/>
  <c r="R104" i="144"/>
  <c r="S104" i="144"/>
  <c r="T104" i="144"/>
  <c r="U104" i="144"/>
  <c r="V104" i="144"/>
  <c r="W104" i="144"/>
  <c r="X104" i="144"/>
  <c r="Y104" i="144"/>
  <c r="Z104" i="144"/>
  <c r="AA104" i="144"/>
  <c r="AB104" i="144"/>
  <c r="AC104" i="144"/>
  <c r="AD104" i="144"/>
  <c r="AE104" i="144"/>
  <c r="AF104" i="144"/>
  <c r="AG104" i="144"/>
  <c r="AH104" i="144"/>
  <c r="E105" i="144"/>
  <c r="F105" i="144"/>
  <c r="G105" i="144"/>
  <c r="H105" i="144"/>
  <c r="I105" i="144"/>
  <c r="J105" i="144"/>
  <c r="K105" i="144"/>
  <c r="L105" i="144"/>
  <c r="M105" i="144"/>
  <c r="N105" i="144"/>
  <c r="O105" i="144"/>
  <c r="P105" i="144"/>
  <c r="Q105" i="144"/>
  <c r="R105" i="144"/>
  <c r="S105" i="144"/>
  <c r="T105" i="144"/>
  <c r="U105" i="144"/>
  <c r="V105" i="144"/>
  <c r="W105" i="144"/>
  <c r="X105" i="144"/>
  <c r="Y105" i="144"/>
  <c r="Z105" i="144"/>
  <c r="AA105" i="144"/>
  <c r="AB105" i="144"/>
  <c r="AC105" i="144"/>
  <c r="AD105" i="144"/>
  <c r="AE105" i="144"/>
  <c r="AF105" i="144"/>
  <c r="AG105" i="144"/>
  <c r="AH105" i="144"/>
  <c r="D105" i="144"/>
  <c r="D157" i="144" s="1"/>
  <c r="D104" i="144"/>
  <c r="D156" i="144" s="1"/>
  <c r="D103" i="144"/>
  <c r="D155" i="144" s="1"/>
  <c r="E101" i="131"/>
  <c r="F101" i="131"/>
  <c r="G101" i="131"/>
  <c r="H101" i="131"/>
  <c r="I101" i="131"/>
  <c r="J101" i="131"/>
  <c r="K101" i="131"/>
  <c r="L101" i="131"/>
  <c r="M101" i="131"/>
  <c r="N101" i="131"/>
  <c r="O101" i="131"/>
  <c r="P101" i="131"/>
  <c r="Q101" i="131"/>
  <c r="R101" i="131"/>
  <c r="S101" i="131"/>
  <c r="T101" i="131"/>
  <c r="U101" i="131"/>
  <c r="V101" i="131"/>
  <c r="W101" i="131"/>
  <c r="X101" i="131"/>
  <c r="Y101" i="131"/>
  <c r="Z101" i="131"/>
  <c r="AA101" i="131"/>
  <c r="AB101" i="131"/>
  <c r="AC101" i="131"/>
  <c r="AD101" i="131"/>
  <c r="AE101" i="131"/>
  <c r="AF101" i="131"/>
  <c r="AG101" i="131"/>
  <c r="AH101" i="131"/>
  <c r="D101" i="131"/>
  <c r="D141" i="131"/>
  <c r="D140" i="131"/>
  <c r="D139" i="131"/>
  <c r="E126" i="131"/>
  <c r="F126" i="131"/>
  <c r="G126" i="131"/>
  <c r="H126" i="131"/>
  <c r="I126" i="131"/>
  <c r="J126" i="131"/>
  <c r="K126" i="131"/>
  <c r="L126" i="131"/>
  <c r="M126" i="131"/>
  <c r="N126" i="131"/>
  <c r="O126" i="131"/>
  <c r="P126" i="131"/>
  <c r="Q126" i="131"/>
  <c r="R126" i="131"/>
  <c r="S126" i="131"/>
  <c r="T126" i="131"/>
  <c r="U126" i="131"/>
  <c r="V126" i="131"/>
  <c r="W126" i="131"/>
  <c r="X126" i="131"/>
  <c r="Y126" i="131"/>
  <c r="Z126" i="131"/>
  <c r="AA126" i="131"/>
  <c r="AB126" i="131"/>
  <c r="AC126" i="131"/>
  <c r="AD126" i="131"/>
  <c r="AE126" i="131"/>
  <c r="AF126" i="131"/>
  <c r="AG126" i="131"/>
  <c r="AH126" i="131"/>
  <c r="E127" i="131"/>
  <c r="F127" i="131"/>
  <c r="G127" i="131"/>
  <c r="H127" i="131"/>
  <c r="I127" i="131"/>
  <c r="J127" i="131"/>
  <c r="K127" i="131"/>
  <c r="L127" i="131"/>
  <c r="M127" i="131"/>
  <c r="N127" i="131"/>
  <c r="O127" i="131"/>
  <c r="P127" i="131"/>
  <c r="Q127" i="131"/>
  <c r="R127" i="131"/>
  <c r="S127" i="131"/>
  <c r="T127" i="131"/>
  <c r="U127" i="131"/>
  <c r="V127" i="131"/>
  <c r="W127" i="131"/>
  <c r="X127" i="131"/>
  <c r="Y127" i="131"/>
  <c r="Z127" i="131"/>
  <c r="AA127" i="131"/>
  <c r="AB127" i="131"/>
  <c r="AC127" i="131"/>
  <c r="AD127" i="131"/>
  <c r="AE127" i="131"/>
  <c r="AF127" i="131"/>
  <c r="AG127" i="131"/>
  <c r="AH127" i="131"/>
  <c r="E128" i="131"/>
  <c r="F128" i="131"/>
  <c r="G128" i="131"/>
  <c r="H128" i="131"/>
  <c r="I128" i="131"/>
  <c r="J128" i="131"/>
  <c r="K128" i="131"/>
  <c r="L128" i="131"/>
  <c r="M128" i="131"/>
  <c r="N128" i="131"/>
  <c r="O128" i="131"/>
  <c r="P128" i="131"/>
  <c r="Q128" i="131"/>
  <c r="R128" i="131"/>
  <c r="S128" i="131"/>
  <c r="T128" i="131"/>
  <c r="U128" i="131"/>
  <c r="V128" i="131"/>
  <c r="W128" i="131"/>
  <c r="X128" i="131"/>
  <c r="Y128" i="131"/>
  <c r="Z128" i="131"/>
  <c r="AA128" i="131"/>
  <c r="AB128" i="131"/>
  <c r="AC128" i="131"/>
  <c r="AD128" i="131"/>
  <c r="AE128" i="131"/>
  <c r="AF128" i="131"/>
  <c r="AG128" i="131"/>
  <c r="AH128" i="131"/>
  <c r="D128" i="131"/>
  <c r="D127" i="131"/>
  <c r="D126" i="131"/>
  <c r="E117" i="131"/>
  <c r="F117" i="131"/>
  <c r="G117" i="131"/>
  <c r="H117" i="131"/>
  <c r="I117" i="131"/>
  <c r="J117" i="131"/>
  <c r="K117" i="131"/>
  <c r="L117" i="131"/>
  <c r="M117" i="131"/>
  <c r="N117" i="131"/>
  <c r="O117" i="131"/>
  <c r="P117" i="131"/>
  <c r="Q117" i="131"/>
  <c r="R117" i="131"/>
  <c r="S117" i="131"/>
  <c r="T117" i="131"/>
  <c r="U117" i="131"/>
  <c r="V117" i="131"/>
  <c r="W117" i="131"/>
  <c r="X117" i="131"/>
  <c r="Y117" i="131"/>
  <c r="Z117" i="131"/>
  <c r="AA117" i="131"/>
  <c r="AB117" i="131"/>
  <c r="AC117" i="131"/>
  <c r="AD117" i="131"/>
  <c r="AE117" i="131"/>
  <c r="AF117" i="131"/>
  <c r="AG117" i="131"/>
  <c r="AH117" i="131"/>
  <c r="E118" i="131"/>
  <c r="F118" i="131"/>
  <c r="G118" i="131"/>
  <c r="H118" i="131"/>
  <c r="I118" i="131"/>
  <c r="J118" i="131"/>
  <c r="K118" i="131"/>
  <c r="L118" i="131"/>
  <c r="M118" i="131"/>
  <c r="N118" i="131"/>
  <c r="O118" i="131"/>
  <c r="P118" i="131"/>
  <c r="Q118" i="131"/>
  <c r="R118" i="131"/>
  <c r="S118" i="131"/>
  <c r="T118" i="131"/>
  <c r="U118" i="131"/>
  <c r="V118" i="131"/>
  <c r="W118" i="131"/>
  <c r="X118" i="131"/>
  <c r="Y118" i="131"/>
  <c r="Z118" i="131"/>
  <c r="AA118" i="131"/>
  <c r="AB118" i="131"/>
  <c r="AC118" i="131"/>
  <c r="AD118" i="131"/>
  <c r="AE118" i="131"/>
  <c r="AF118" i="131"/>
  <c r="AG118" i="131"/>
  <c r="AH118" i="131"/>
  <c r="E119" i="131"/>
  <c r="F119" i="131"/>
  <c r="G119" i="131"/>
  <c r="H119" i="131"/>
  <c r="I119" i="131"/>
  <c r="J119" i="131"/>
  <c r="K119" i="131"/>
  <c r="L119" i="131"/>
  <c r="M119" i="131"/>
  <c r="N119" i="131"/>
  <c r="O119" i="131"/>
  <c r="P119" i="131"/>
  <c r="Q119" i="131"/>
  <c r="R119" i="131"/>
  <c r="S119" i="131"/>
  <c r="T119" i="131"/>
  <c r="U119" i="131"/>
  <c r="V119" i="131"/>
  <c r="W119" i="131"/>
  <c r="X119" i="131"/>
  <c r="Y119" i="131"/>
  <c r="Z119" i="131"/>
  <c r="AA119" i="131"/>
  <c r="AB119" i="131"/>
  <c r="AC119" i="131"/>
  <c r="AD119" i="131"/>
  <c r="AE119" i="131"/>
  <c r="AF119" i="131"/>
  <c r="AG119" i="131"/>
  <c r="AH119" i="131"/>
  <c r="E120" i="131"/>
  <c r="F120" i="131"/>
  <c r="G120" i="131"/>
  <c r="H120" i="131"/>
  <c r="I120" i="131"/>
  <c r="J120" i="131"/>
  <c r="K120" i="131"/>
  <c r="L120" i="131"/>
  <c r="M120" i="131"/>
  <c r="N120" i="131"/>
  <c r="O120" i="131"/>
  <c r="P120" i="131"/>
  <c r="Q120" i="131"/>
  <c r="R120" i="131"/>
  <c r="S120" i="131"/>
  <c r="T120" i="131"/>
  <c r="U120" i="131"/>
  <c r="V120" i="131"/>
  <c r="W120" i="131"/>
  <c r="X120" i="131"/>
  <c r="Y120" i="131"/>
  <c r="Z120" i="131"/>
  <c r="AA120" i="131"/>
  <c r="AB120" i="131"/>
  <c r="AC120" i="131"/>
  <c r="AD120" i="131"/>
  <c r="AE120" i="131"/>
  <c r="AF120" i="131"/>
  <c r="AG120" i="131"/>
  <c r="AH120" i="131"/>
  <c r="E121" i="131"/>
  <c r="F121" i="131"/>
  <c r="G121" i="131"/>
  <c r="H121" i="131"/>
  <c r="I121" i="131"/>
  <c r="J121" i="131"/>
  <c r="K121" i="131"/>
  <c r="L121" i="131"/>
  <c r="M121" i="131"/>
  <c r="N121" i="131"/>
  <c r="O121" i="131"/>
  <c r="P121" i="131"/>
  <c r="Q121" i="131"/>
  <c r="R121" i="131"/>
  <c r="S121" i="131"/>
  <c r="T121" i="131"/>
  <c r="U121" i="131"/>
  <c r="V121" i="131"/>
  <c r="W121" i="131"/>
  <c r="X121" i="131"/>
  <c r="Y121" i="131"/>
  <c r="Z121" i="131"/>
  <c r="AA121" i="131"/>
  <c r="AB121" i="131"/>
  <c r="AC121" i="131"/>
  <c r="AD121" i="131"/>
  <c r="AE121" i="131"/>
  <c r="AF121" i="131"/>
  <c r="AG121" i="131"/>
  <c r="AH121" i="131"/>
  <c r="E122" i="131"/>
  <c r="F122" i="131"/>
  <c r="G122" i="131"/>
  <c r="H122" i="131"/>
  <c r="I122" i="131"/>
  <c r="J122" i="131"/>
  <c r="K122" i="131"/>
  <c r="L122" i="131"/>
  <c r="M122" i="131"/>
  <c r="N122" i="131"/>
  <c r="O122" i="131"/>
  <c r="P122" i="131"/>
  <c r="Q122" i="131"/>
  <c r="R122" i="131"/>
  <c r="S122" i="131"/>
  <c r="T122" i="131"/>
  <c r="U122" i="131"/>
  <c r="V122" i="131"/>
  <c r="W122" i="131"/>
  <c r="X122" i="131"/>
  <c r="Y122" i="131"/>
  <c r="Z122" i="131"/>
  <c r="AA122" i="131"/>
  <c r="AB122" i="131"/>
  <c r="AC122" i="131"/>
  <c r="AD122" i="131"/>
  <c r="AE122" i="131"/>
  <c r="AF122" i="131"/>
  <c r="AG122" i="131"/>
  <c r="AH122" i="131"/>
  <c r="E123" i="131"/>
  <c r="F123" i="131"/>
  <c r="G123" i="131"/>
  <c r="H123" i="131"/>
  <c r="I123" i="131"/>
  <c r="J123" i="131"/>
  <c r="K123" i="131"/>
  <c r="L123" i="131"/>
  <c r="M123" i="131"/>
  <c r="N123" i="131"/>
  <c r="O123" i="131"/>
  <c r="P123" i="131"/>
  <c r="Q123" i="131"/>
  <c r="R123" i="131"/>
  <c r="S123" i="131"/>
  <c r="T123" i="131"/>
  <c r="U123" i="131"/>
  <c r="V123" i="131"/>
  <c r="W123" i="131"/>
  <c r="X123" i="131"/>
  <c r="Y123" i="131"/>
  <c r="Z123" i="131"/>
  <c r="AA123" i="131"/>
  <c r="AB123" i="131"/>
  <c r="AC123" i="131"/>
  <c r="AD123" i="131"/>
  <c r="AE123" i="131"/>
  <c r="AF123" i="131"/>
  <c r="AG123" i="131"/>
  <c r="AH123" i="131"/>
  <c r="E124" i="131"/>
  <c r="F124" i="131"/>
  <c r="G124" i="131"/>
  <c r="H124" i="131"/>
  <c r="I124" i="131"/>
  <c r="J124" i="131"/>
  <c r="K124" i="131"/>
  <c r="L124" i="131"/>
  <c r="M124" i="131"/>
  <c r="N124" i="131"/>
  <c r="O124" i="131"/>
  <c r="P124" i="131"/>
  <c r="Q124" i="131"/>
  <c r="R124" i="131"/>
  <c r="S124" i="131"/>
  <c r="T124" i="131"/>
  <c r="U124" i="131"/>
  <c r="V124" i="131"/>
  <c r="W124" i="131"/>
  <c r="X124" i="131"/>
  <c r="Y124" i="131"/>
  <c r="Z124" i="131"/>
  <c r="AA124" i="131"/>
  <c r="AB124" i="131"/>
  <c r="AC124" i="131"/>
  <c r="AD124" i="131"/>
  <c r="AE124" i="131"/>
  <c r="AF124" i="131"/>
  <c r="AG124" i="131"/>
  <c r="AH124" i="131"/>
  <c r="E113" i="131"/>
  <c r="F113" i="131"/>
  <c r="G113" i="131"/>
  <c r="H113" i="131"/>
  <c r="I113" i="131"/>
  <c r="J113" i="131"/>
  <c r="K113" i="131"/>
  <c r="L113" i="131"/>
  <c r="M113" i="131"/>
  <c r="N113" i="131"/>
  <c r="O113" i="131"/>
  <c r="P113" i="131"/>
  <c r="Q113" i="131"/>
  <c r="R113" i="131"/>
  <c r="S113" i="131"/>
  <c r="T113" i="131"/>
  <c r="U113" i="131"/>
  <c r="V113" i="131"/>
  <c r="W113" i="131"/>
  <c r="X113" i="131"/>
  <c r="Y113" i="131"/>
  <c r="Z113" i="131"/>
  <c r="AA113" i="131"/>
  <c r="AB113" i="131"/>
  <c r="AC113" i="131"/>
  <c r="AD113" i="131"/>
  <c r="AE113" i="131"/>
  <c r="AF113" i="131"/>
  <c r="AG113" i="131"/>
  <c r="AH113" i="131"/>
  <c r="E114" i="131"/>
  <c r="F114" i="131"/>
  <c r="G114" i="131"/>
  <c r="H114" i="131"/>
  <c r="I114" i="131"/>
  <c r="J114" i="131"/>
  <c r="K114" i="131"/>
  <c r="L114" i="131"/>
  <c r="M114" i="131"/>
  <c r="N114" i="131"/>
  <c r="O114" i="131"/>
  <c r="P114" i="131"/>
  <c r="Q114" i="131"/>
  <c r="R114" i="131"/>
  <c r="S114" i="131"/>
  <c r="T114" i="131"/>
  <c r="U114" i="131"/>
  <c r="V114" i="131"/>
  <c r="W114" i="131"/>
  <c r="X114" i="131"/>
  <c r="Y114" i="131"/>
  <c r="Z114" i="131"/>
  <c r="AA114" i="131"/>
  <c r="AB114" i="131"/>
  <c r="AC114" i="131"/>
  <c r="AD114" i="131"/>
  <c r="AE114" i="131"/>
  <c r="AF114" i="131"/>
  <c r="AG114" i="131"/>
  <c r="AH114" i="131"/>
  <c r="E115" i="131"/>
  <c r="F115" i="131"/>
  <c r="G115" i="131"/>
  <c r="H115" i="131"/>
  <c r="I115" i="131"/>
  <c r="J115" i="131"/>
  <c r="K115" i="131"/>
  <c r="L115" i="131"/>
  <c r="M115" i="131"/>
  <c r="N115" i="131"/>
  <c r="O115" i="131"/>
  <c r="P115" i="131"/>
  <c r="Q115" i="131"/>
  <c r="R115" i="131"/>
  <c r="S115" i="131"/>
  <c r="T115" i="131"/>
  <c r="U115" i="131"/>
  <c r="V115" i="131"/>
  <c r="W115" i="131"/>
  <c r="X115" i="131"/>
  <c r="Y115" i="131"/>
  <c r="Z115" i="131"/>
  <c r="AA115" i="131"/>
  <c r="AB115" i="131"/>
  <c r="AC115" i="131"/>
  <c r="AD115" i="131"/>
  <c r="AE115" i="131"/>
  <c r="AF115" i="131"/>
  <c r="AG115" i="131"/>
  <c r="AH115" i="131"/>
  <c r="D115" i="131"/>
  <c r="D114" i="131"/>
  <c r="D113" i="131"/>
  <c r="E104" i="131"/>
  <c r="F104" i="131"/>
  <c r="G104" i="131"/>
  <c r="H104" i="131"/>
  <c r="I104" i="131"/>
  <c r="J104" i="131"/>
  <c r="K104" i="131"/>
  <c r="L104" i="131"/>
  <c r="M104" i="131"/>
  <c r="N104" i="131"/>
  <c r="O104" i="131"/>
  <c r="P104" i="131"/>
  <c r="Q104" i="131"/>
  <c r="R104" i="131"/>
  <c r="S104" i="131"/>
  <c r="T104" i="131"/>
  <c r="U104" i="131"/>
  <c r="V104" i="131"/>
  <c r="W104" i="131"/>
  <c r="X104" i="131"/>
  <c r="Y104" i="131"/>
  <c r="Z104" i="131"/>
  <c r="AA104" i="131"/>
  <c r="AB104" i="131"/>
  <c r="AC104" i="131"/>
  <c r="AD104" i="131"/>
  <c r="AE104" i="131"/>
  <c r="AF104" i="131"/>
  <c r="AG104" i="131"/>
  <c r="AH104" i="131"/>
  <c r="E105" i="131"/>
  <c r="F105" i="131"/>
  <c r="G105" i="131"/>
  <c r="H105" i="131"/>
  <c r="I105" i="131"/>
  <c r="J105" i="131"/>
  <c r="K105" i="131"/>
  <c r="L105" i="131"/>
  <c r="M105" i="131"/>
  <c r="N105" i="131"/>
  <c r="O105" i="131"/>
  <c r="P105" i="131"/>
  <c r="Q105" i="131"/>
  <c r="R105" i="131"/>
  <c r="S105" i="131"/>
  <c r="T105" i="131"/>
  <c r="U105" i="131"/>
  <c r="V105" i="131"/>
  <c r="W105" i="131"/>
  <c r="X105" i="131"/>
  <c r="Y105" i="131"/>
  <c r="Z105" i="131"/>
  <c r="AA105" i="131"/>
  <c r="AB105" i="131"/>
  <c r="AC105" i="131"/>
  <c r="AD105" i="131"/>
  <c r="AE105" i="131"/>
  <c r="AF105" i="131"/>
  <c r="AG105" i="131"/>
  <c r="AH105" i="131"/>
  <c r="E106" i="131"/>
  <c r="F106" i="131"/>
  <c r="G106" i="131"/>
  <c r="H106" i="131"/>
  <c r="I106" i="131"/>
  <c r="J106" i="131"/>
  <c r="K106" i="131"/>
  <c r="L106" i="131"/>
  <c r="M106" i="131"/>
  <c r="N106" i="131"/>
  <c r="O106" i="131"/>
  <c r="P106" i="131"/>
  <c r="Q106" i="131"/>
  <c r="R106" i="131"/>
  <c r="S106" i="131"/>
  <c r="T106" i="131"/>
  <c r="U106" i="131"/>
  <c r="V106" i="131"/>
  <c r="W106" i="131"/>
  <c r="X106" i="131"/>
  <c r="Y106" i="131"/>
  <c r="Z106" i="131"/>
  <c r="AA106" i="131"/>
  <c r="AB106" i="131"/>
  <c r="AC106" i="131"/>
  <c r="AD106" i="131"/>
  <c r="AE106" i="131"/>
  <c r="AF106" i="131"/>
  <c r="AG106" i="131"/>
  <c r="AH106" i="131"/>
  <c r="E107" i="131"/>
  <c r="F107" i="131"/>
  <c r="G107" i="131"/>
  <c r="H107" i="131"/>
  <c r="I107" i="131"/>
  <c r="J107" i="131"/>
  <c r="K107" i="131"/>
  <c r="L107" i="131"/>
  <c r="M107" i="131"/>
  <c r="N107" i="131"/>
  <c r="O107" i="131"/>
  <c r="P107" i="131"/>
  <c r="Q107" i="131"/>
  <c r="R107" i="131"/>
  <c r="S107" i="131"/>
  <c r="T107" i="131"/>
  <c r="U107" i="131"/>
  <c r="V107" i="131"/>
  <c r="W107" i="131"/>
  <c r="X107" i="131"/>
  <c r="Y107" i="131"/>
  <c r="Z107" i="131"/>
  <c r="AA107" i="131"/>
  <c r="AB107" i="131"/>
  <c r="AC107" i="131"/>
  <c r="AD107" i="131"/>
  <c r="AE107" i="131"/>
  <c r="AF107" i="131"/>
  <c r="AG107" i="131"/>
  <c r="AH107" i="131"/>
  <c r="E108" i="131"/>
  <c r="F108" i="131"/>
  <c r="G108" i="131"/>
  <c r="H108" i="131"/>
  <c r="I108" i="131"/>
  <c r="J108" i="131"/>
  <c r="K108" i="131"/>
  <c r="L108" i="131"/>
  <c r="M108" i="131"/>
  <c r="N108" i="131"/>
  <c r="O108" i="131"/>
  <c r="P108" i="131"/>
  <c r="Q108" i="131"/>
  <c r="R108" i="131"/>
  <c r="S108" i="131"/>
  <c r="T108" i="131"/>
  <c r="U108" i="131"/>
  <c r="V108" i="131"/>
  <c r="W108" i="131"/>
  <c r="X108" i="131"/>
  <c r="Y108" i="131"/>
  <c r="Z108" i="131"/>
  <c r="AA108" i="131"/>
  <c r="AB108" i="131"/>
  <c r="AC108" i="131"/>
  <c r="AD108" i="131"/>
  <c r="AE108" i="131"/>
  <c r="AF108" i="131"/>
  <c r="AG108" i="131"/>
  <c r="AH108" i="131"/>
  <c r="E109" i="131"/>
  <c r="F109" i="131"/>
  <c r="G109" i="131"/>
  <c r="H109" i="131"/>
  <c r="I109" i="131"/>
  <c r="J109" i="131"/>
  <c r="K109" i="131"/>
  <c r="L109" i="131"/>
  <c r="M109" i="131"/>
  <c r="N109" i="131"/>
  <c r="O109" i="131"/>
  <c r="P109" i="131"/>
  <c r="Q109" i="131"/>
  <c r="R109" i="131"/>
  <c r="S109" i="131"/>
  <c r="T109" i="131"/>
  <c r="U109" i="131"/>
  <c r="V109" i="131"/>
  <c r="W109" i="131"/>
  <c r="X109" i="131"/>
  <c r="Y109" i="131"/>
  <c r="Z109" i="131"/>
  <c r="AA109" i="131"/>
  <c r="AB109" i="131"/>
  <c r="AC109" i="131"/>
  <c r="AD109" i="131"/>
  <c r="AE109" i="131"/>
  <c r="AF109" i="131"/>
  <c r="AG109" i="131"/>
  <c r="AH109" i="131"/>
  <c r="E110" i="131"/>
  <c r="F110" i="131"/>
  <c r="G110" i="131"/>
  <c r="H110" i="131"/>
  <c r="I110" i="131"/>
  <c r="J110" i="131"/>
  <c r="K110" i="131"/>
  <c r="L110" i="131"/>
  <c r="M110" i="131"/>
  <c r="N110" i="131"/>
  <c r="O110" i="131"/>
  <c r="P110" i="131"/>
  <c r="Q110" i="131"/>
  <c r="R110" i="131"/>
  <c r="S110" i="131"/>
  <c r="T110" i="131"/>
  <c r="U110" i="131"/>
  <c r="V110" i="131"/>
  <c r="W110" i="131"/>
  <c r="X110" i="131"/>
  <c r="Y110" i="131"/>
  <c r="Z110" i="131"/>
  <c r="AA110" i="131"/>
  <c r="AB110" i="131"/>
  <c r="AC110" i="131"/>
  <c r="AD110" i="131"/>
  <c r="AE110" i="131"/>
  <c r="AF110" i="131"/>
  <c r="AG110" i="131"/>
  <c r="AH110" i="131"/>
  <c r="E111" i="131"/>
  <c r="F111" i="131"/>
  <c r="G111" i="131"/>
  <c r="H111" i="131"/>
  <c r="I111" i="131"/>
  <c r="J111" i="131"/>
  <c r="K111" i="131"/>
  <c r="L111" i="131"/>
  <c r="M111" i="131"/>
  <c r="N111" i="131"/>
  <c r="O111" i="131"/>
  <c r="P111" i="131"/>
  <c r="Q111" i="131"/>
  <c r="R111" i="131"/>
  <c r="S111" i="131"/>
  <c r="T111" i="131"/>
  <c r="U111" i="131"/>
  <c r="V111" i="131"/>
  <c r="W111" i="131"/>
  <c r="X111" i="131"/>
  <c r="Y111" i="131"/>
  <c r="Z111" i="131"/>
  <c r="AA111" i="131"/>
  <c r="AB111" i="131"/>
  <c r="AC111" i="131"/>
  <c r="AD111" i="131"/>
  <c r="AE111" i="131"/>
  <c r="AF111" i="131"/>
  <c r="AG111" i="131"/>
  <c r="AH111" i="131"/>
  <c r="D111" i="131"/>
  <c r="D110" i="131"/>
  <c r="D109" i="131"/>
  <c r="D108" i="131"/>
  <c r="D107" i="131"/>
  <c r="D106" i="131"/>
  <c r="D105" i="131"/>
  <c r="D104" i="131"/>
  <c r="E100" i="131"/>
  <c r="F100" i="131"/>
  <c r="G100" i="131"/>
  <c r="H100" i="131"/>
  <c r="I100" i="131"/>
  <c r="J100" i="131"/>
  <c r="K100" i="131"/>
  <c r="L100" i="131"/>
  <c r="M100" i="131"/>
  <c r="N100" i="131"/>
  <c r="O100" i="131"/>
  <c r="P100" i="131"/>
  <c r="Q100" i="131"/>
  <c r="R100" i="131"/>
  <c r="S100" i="131"/>
  <c r="T100" i="131"/>
  <c r="U100" i="131"/>
  <c r="V100" i="131"/>
  <c r="W100" i="131"/>
  <c r="X100" i="131"/>
  <c r="Y100" i="131"/>
  <c r="Z100" i="131"/>
  <c r="AA100" i="131"/>
  <c r="AB100" i="131"/>
  <c r="AC100" i="131"/>
  <c r="AD100" i="131"/>
  <c r="AE100" i="131"/>
  <c r="AF100" i="131"/>
  <c r="AG100" i="131"/>
  <c r="AH100" i="131"/>
  <c r="E102" i="131"/>
  <c r="F102" i="131"/>
  <c r="G102" i="131"/>
  <c r="H102" i="131"/>
  <c r="I102" i="131"/>
  <c r="J102" i="131"/>
  <c r="K102" i="131"/>
  <c r="L102" i="131"/>
  <c r="M102" i="131"/>
  <c r="N102" i="131"/>
  <c r="O102" i="131"/>
  <c r="P102" i="131"/>
  <c r="Q102" i="131"/>
  <c r="R102" i="131"/>
  <c r="S102" i="131"/>
  <c r="T102" i="131"/>
  <c r="U102" i="131"/>
  <c r="V102" i="131"/>
  <c r="W102" i="131"/>
  <c r="X102" i="131"/>
  <c r="Y102" i="131"/>
  <c r="Z102" i="131"/>
  <c r="AA102" i="131"/>
  <c r="AB102" i="131"/>
  <c r="AC102" i="131"/>
  <c r="AD102" i="131"/>
  <c r="AE102" i="131"/>
  <c r="AF102" i="131"/>
  <c r="AG102" i="131"/>
  <c r="AH102" i="131"/>
  <c r="D102" i="131"/>
  <c r="D100" i="131"/>
  <c r="CK36" i="144"/>
  <c r="CK37" i="144"/>
  <c r="CK21" i="144"/>
  <c r="CK22" i="144"/>
  <c r="BC42" i="144"/>
  <c r="CP42" i="144" s="1"/>
  <c r="BC43" i="144"/>
  <c r="CF43" i="144" s="1"/>
  <c r="CQ43" i="144" s="1"/>
  <c r="BC44" i="144"/>
  <c r="CF44" i="144" s="1"/>
  <c r="CQ44" i="144" s="1"/>
  <c r="CN44" i="144"/>
  <c r="CN21" i="144"/>
  <c r="CN22" i="144"/>
  <c r="CN36" i="144"/>
  <c r="CN37" i="144"/>
  <c r="CN42" i="144"/>
  <c r="CN43" i="144"/>
  <c r="CN75" i="144"/>
  <c r="CN76" i="144"/>
  <c r="CQ76" i="144"/>
  <c r="CN86" i="144"/>
  <c r="CH97" i="144"/>
  <c r="BO36" i="144"/>
  <c r="BO37" i="144"/>
  <c r="CP44" i="144" l="1"/>
  <c r="CP43" i="144"/>
  <c r="BO36" i="150"/>
  <c r="BO36" i="152" s="1"/>
  <c r="BO36" i="147"/>
  <c r="CF42" i="144"/>
  <c r="CQ42" i="144" s="1"/>
  <c r="CK22" i="147"/>
  <c r="CK22" i="150" s="1"/>
  <c r="CK22" i="152" s="1"/>
  <c r="CN22" i="146"/>
  <c r="CK21" i="147"/>
  <c r="CK21" i="150" s="1"/>
  <c r="CK21" i="152" s="1"/>
  <c r="CN21" i="146"/>
  <c r="CK36" i="147"/>
  <c r="CK36" i="150" s="1"/>
  <c r="CK36" i="152" s="1"/>
  <c r="CN36" i="146"/>
  <c r="CK37" i="147"/>
  <c r="CK37" i="150" s="1"/>
  <c r="CK37" i="152" s="1"/>
  <c r="CN37" i="146"/>
  <c r="BO37" i="150"/>
  <c r="BO37" i="152" s="1"/>
  <c r="BO37" i="147"/>
  <c r="BQ97" i="146"/>
  <c r="BI97" i="146"/>
  <c r="BU42" i="144"/>
  <c r="BV42" i="144"/>
  <c r="BW42" i="144"/>
  <c r="BX42" i="144"/>
  <c r="CA42" i="144" s="1"/>
  <c r="CA42" i="147" s="1"/>
  <c r="CA42" i="150" s="1"/>
  <c r="BU43" i="144"/>
  <c r="BV43" i="144"/>
  <c r="BW43" i="144"/>
  <c r="BX43" i="144"/>
  <c r="CA43" i="144" s="1"/>
  <c r="CA43" i="147" s="1"/>
  <c r="CA43" i="150" s="1"/>
  <c r="BU44" i="144"/>
  <c r="BV44" i="144"/>
  <c r="BW44" i="144"/>
  <c r="BX44" i="144"/>
  <c r="CA44" i="144" s="1"/>
  <c r="CA44" i="147" s="1"/>
  <c r="CA44" i="150" s="1"/>
  <c r="BU75" i="144"/>
  <c r="BV75" i="144"/>
  <c r="CL75" i="144" s="1"/>
  <c r="CO75" i="146" s="1"/>
  <c r="BW75" i="144"/>
  <c r="BX75" i="144"/>
  <c r="BU97" i="144"/>
  <c r="BV97" i="144"/>
  <c r="CK97" i="144" s="1"/>
  <c r="BW97" i="144"/>
  <c r="BX97" i="144"/>
  <c r="CA97" i="144" s="1"/>
  <c r="BZ75" i="144"/>
  <c r="BZ43" i="144"/>
  <c r="BZ43" i="147" s="1"/>
  <c r="BZ43" i="150" s="1"/>
  <c r="BZ43" i="152" s="1"/>
  <c r="BZ97" i="144"/>
  <c r="CA75" i="144"/>
  <c r="CA21" i="144"/>
  <c r="CA21" i="147" s="1"/>
  <c r="CA21" i="150" s="1"/>
  <c r="CA21" i="152" s="1"/>
  <c r="CA22" i="144"/>
  <c r="CA22" i="147" s="1"/>
  <c r="CA22" i="150" s="1"/>
  <c r="CA22" i="152" s="1"/>
  <c r="CA42" i="152" l="1"/>
  <c r="CA43" i="152"/>
  <c r="CB43" i="152" s="1"/>
  <c r="CB43" i="150"/>
  <c r="CA75" i="152"/>
  <c r="CA75" i="150"/>
  <c r="CA75" i="147"/>
  <c r="BZ97" i="150"/>
  <c r="BZ97" i="152" s="1"/>
  <c r="BZ97" i="147"/>
  <c r="CA97" i="152"/>
  <c r="CA97" i="150"/>
  <c r="CA97" i="147"/>
  <c r="BZ75" i="150"/>
  <c r="BZ75" i="152" s="1"/>
  <c r="BZ75" i="147"/>
  <c r="CA44" i="152"/>
  <c r="BY89" i="144"/>
  <c r="AI77" i="144"/>
  <c r="AJ77" i="144"/>
  <c r="AK77" i="144"/>
  <c r="AL77" i="144"/>
  <c r="AM77" i="144"/>
  <c r="AN77" i="144"/>
  <c r="AO77" i="144"/>
  <c r="AP77" i="144"/>
  <c r="AQ77" i="144"/>
  <c r="AR77" i="144"/>
  <c r="AS77" i="144"/>
  <c r="AT77" i="144"/>
  <c r="AU77" i="144"/>
  <c r="AV77" i="144"/>
  <c r="AW77" i="144"/>
  <c r="AX77" i="144"/>
  <c r="AY77" i="144"/>
  <c r="AZ77" i="144"/>
  <c r="BA77" i="144"/>
  <c r="BB77" i="144"/>
  <c r="BF77" i="144"/>
  <c r="BG77" i="144"/>
  <c r="BH77" i="144"/>
  <c r="BI77" i="144"/>
  <c r="BJ77" i="144"/>
  <c r="BW77" i="144" s="1"/>
  <c r="BK77" i="144"/>
  <c r="BL77" i="144"/>
  <c r="BM77" i="144"/>
  <c r="BN77" i="144"/>
  <c r="BF76" i="144"/>
  <c r="BG76" i="144"/>
  <c r="BH76" i="144"/>
  <c r="BI76" i="144"/>
  <c r="BJ76" i="144"/>
  <c r="BK76" i="144"/>
  <c r="BL76" i="144"/>
  <c r="BM76" i="144"/>
  <c r="BN76" i="144"/>
  <c r="E2" i="144"/>
  <c r="F2" i="144"/>
  <c r="G2" i="144"/>
  <c r="H2" i="144"/>
  <c r="I2" i="144"/>
  <c r="J2" i="144"/>
  <c r="K2" i="144"/>
  <c r="L2" i="144"/>
  <c r="M2" i="144"/>
  <c r="N2" i="144"/>
  <c r="O2" i="144"/>
  <c r="P2" i="144"/>
  <c r="Q2" i="144"/>
  <c r="R2" i="144"/>
  <c r="S2" i="144"/>
  <c r="T2" i="144"/>
  <c r="U2" i="144"/>
  <c r="V2" i="144"/>
  <c r="W2" i="144"/>
  <c r="X2" i="144"/>
  <c r="Y2" i="144"/>
  <c r="Z2" i="144"/>
  <c r="AA2" i="144"/>
  <c r="AB2" i="144"/>
  <c r="AC2" i="144"/>
  <c r="AD2" i="144"/>
  <c r="AE2" i="144"/>
  <c r="AF2" i="144"/>
  <c r="AG2" i="144"/>
  <c r="AH2" i="144"/>
  <c r="E3" i="144"/>
  <c r="F3" i="144"/>
  <c r="G3" i="144"/>
  <c r="H3" i="144"/>
  <c r="I3" i="144"/>
  <c r="J3" i="144"/>
  <c r="K3" i="144"/>
  <c r="L3" i="144"/>
  <c r="M3" i="144"/>
  <c r="N3" i="144"/>
  <c r="O3" i="144"/>
  <c r="P3" i="144"/>
  <c r="Q3" i="144"/>
  <c r="R3" i="144"/>
  <c r="S3" i="144"/>
  <c r="T3" i="144"/>
  <c r="U3" i="144"/>
  <c r="V3" i="144"/>
  <c r="W3" i="144"/>
  <c r="X3" i="144"/>
  <c r="Y3" i="144"/>
  <c r="Z3" i="144"/>
  <c r="AA3" i="144"/>
  <c r="AB3" i="144"/>
  <c r="AC3" i="144"/>
  <c r="AD3" i="144"/>
  <c r="AE3" i="144"/>
  <c r="AF3" i="144"/>
  <c r="AG3" i="144"/>
  <c r="AH3" i="144"/>
  <c r="E4" i="144"/>
  <c r="F4" i="144"/>
  <c r="G4" i="144"/>
  <c r="H4" i="144"/>
  <c r="I4" i="144"/>
  <c r="J4" i="144"/>
  <c r="K4" i="144"/>
  <c r="L4" i="144"/>
  <c r="M4" i="144"/>
  <c r="N4" i="144"/>
  <c r="O4" i="144"/>
  <c r="P4" i="144"/>
  <c r="Q4" i="144"/>
  <c r="R4" i="144"/>
  <c r="S4" i="144"/>
  <c r="T4" i="144"/>
  <c r="U4" i="144"/>
  <c r="V4" i="144"/>
  <c r="W4" i="144"/>
  <c r="X4" i="144"/>
  <c r="Y4" i="144"/>
  <c r="Z4" i="144"/>
  <c r="AA4" i="144"/>
  <c r="AB4" i="144"/>
  <c r="AC4" i="144"/>
  <c r="AD4" i="144"/>
  <c r="AE4" i="144"/>
  <c r="AF4" i="144"/>
  <c r="AF5" i="144" s="1"/>
  <c r="AG4" i="144"/>
  <c r="AH4" i="144"/>
  <c r="E6" i="144"/>
  <c r="F6" i="144"/>
  <c r="G6" i="144"/>
  <c r="H6" i="144"/>
  <c r="I6" i="144"/>
  <c r="J6" i="144"/>
  <c r="K6" i="144"/>
  <c r="L6" i="144"/>
  <c r="M6" i="144"/>
  <c r="N6" i="144"/>
  <c r="O6" i="144"/>
  <c r="P6" i="144"/>
  <c r="Q6" i="144"/>
  <c r="R6" i="144"/>
  <c r="S6" i="144"/>
  <c r="T6" i="144"/>
  <c r="U6" i="144"/>
  <c r="V6" i="144"/>
  <c r="W6" i="144"/>
  <c r="X6" i="144"/>
  <c r="Y6" i="144"/>
  <c r="Z6" i="144"/>
  <c r="AA6" i="144"/>
  <c r="AB6" i="144"/>
  <c r="AC6" i="144"/>
  <c r="AD6" i="144"/>
  <c r="AE6" i="144"/>
  <c r="AF6" i="144"/>
  <c r="AG6" i="144"/>
  <c r="AH6" i="144"/>
  <c r="E7" i="144"/>
  <c r="F7" i="144"/>
  <c r="G7" i="144"/>
  <c r="H7" i="144"/>
  <c r="I7" i="144"/>
  <c r="J7" i="144"/>
  <c r="K7" i="144"/>
  <c r="L7" i="144"/>
  <c r="M7" i="144"/>
  <c r="N7" i="144"/>
  <c r="O7" i="144"/>
  <c r="P7" i="144"/>
  <c r="Q7" i="144"/>
  <c r="R7" i="144"/>
  <c r="S7" i="144"/>
  <c r="T7" i="144"/>
  <c r="U7" i="144"/>
  <c r="V7" i="144"/>
  <c r="W7" i="144"/>
  <c r="X7" i="144"/>
  <c r="Y7" i="144"/>
  <c r="Z7" i="144"/>
  <c r="AA7" i="144"/>
  <c r="AB7" i="144"/>
  <c r="AC7" i="144"/>
  <c r="AD7" i="144"/>
  <c r="AE7" i="144"/>
  <c r="AF7" i="144"/>
  <c r="AG7" i="144"/>
  <c r="AH7" i="144"/>
  <c r="E8" i="144"/>
  <c r="F8" i="144"/>
  <c r="G8" i="144"/>
  <c r="H8" i="144"/>
  <c r="I8" i="144"/>
  <c r="J8" i="144"/>
  <c r="K8" i="144"/>
  <c r="L8" i="144"/>
  <c r="M8" i="144"/>
  <c r="N8" i="144"/>
  <c r="O8" i="144"/>
  <c r="P8" i="144"/>
  <c r="Q8" i="144"/>
  <c r="R8" i="144"/>
  <c r="S8" i="144"/>
  <c r="T8" i="144"/>
  <c r="U8" i="144"/>
  <c r="V8" i="144"/>
  <c r="W8" i="144"/>
  <c r="X8" i="144"/>
  <c r="Y8" i="144"/>
  <c r="Z8" i="144"/>
  <c r="AA8" i="144"/>
  <c r="AB8" i="144"/>
  <c r="AC8" i="144"/>
  <c r="AD8" i="144"/>
  <c r="AE8" i="144"/>
  <c r="AF8" i="144"/>
  <c r="AF9" i="144" s="1"/>
  <c r="AG8" i="144"/>
  <c r="AH8" i="144"/>
  <c r="D8" i="144"/>
  <c r="D7" i="144"/>
  <c r="D6" i="144"/>
  <c r="D4" i="144"/>
  <c r="D3" i="144"/>
  <c r="D2" i="144"/>
  <c r="AI56" i="144"/>
  <c r="AJ56" i="144"/>
  <c r="AK56" i="144"/>
  <c r="AL56" i="144"/>
  <c r="AM56" i="144"/>
  <c r="AN56" i="144"/>
  <c r="AO56" i="144"/>
  <c r="AP56" i="144"/>
  <c r="AQ56" i="144"/>
  <c r="AR56" i="144"/>
  <c r="AS56" i="144"/>
  <c r="AT56" i="144"/>
  <c r="AU56" i="144"/>
  <c r="AV56" i="144"/>
  <c r="AW56" i="144"/>
  <c r="AX56" i="144"/>
  <c r="AY56" i="144"/>
  <c r="AZ56" i="144"/>
  <c r="BA56" i="144"/>
  <c r="BB56" i="144"/>
  <c r="BF56" i="144"/>
  <c r="BG56" i="144"/>
  <c r="BH56" i="144"/>
  <c r="BI56" i="144"/>
  <c r="BJ56" i="144"/>
  <c r="BK56" i="144"/>
  <c r="BL56" i="144"/>
  <c r="BM56" i="144"/>
  <c r="BN56" i="144"/>
  <c r="AI57" i="144"/>
  <c r="AJ57" i="144"/>
  <c r="AK57" i="144"/>
  <c r="AL57" i="144"/>
  <c r="AM57" i="144"/>
  <c r="AN57" i="144"/>
  <c r="AO57" i="144"/>
  <c r="AP57" i="144"/>
  <c r="AQ57" i="144"/>
  <c r="AR57" i="144"/>
  <c r="AS57" i="144"/>
  <c r="AT57" i="144"/>
  <c r="AU57" i="144"/>
  <c r="AV57" i="144"/>
  <c r="AW57" i="144"/>
  <c r="AX57" i="144"/>
  <c r="AY57" i="144"/>
  <c r="AZ57" i="144"/>
  <c r="BA57" i="144"/>
  <c r="BB57" i="144"/>
  <c r="BF57" i="144"/>
  <c r="BG57" i="144"/>
  <c r="BH57" i="144"/>
  <c r="BI57" i="144"/>
  <c r="BJ57" i="144"/>
  <c r="BK57" i="144"/>
  <c r="BL57" i="144"/>
  <c r="BM57" i="144"/>
  <c r="BN57" i="144"/>
  <c r="AI58" i="144"/>
  <c r="AJ58" i="144"/>
  <c r="AK58" i="144"/>
  <c r="AL58" i="144"/>
  <c r="AM58" i="144"/>
  <c r="AN58" i="144"/>
  <c r="AO58" i="144"/>
  <c r="AP58" i="144"/>
  <c r="AQ58" i="144"/>
  <c r="AR58" i="144"/>
  <c r="AS58" i="144"/>
  <c r="AT58" i="144"/>
  <c r="AU58" i="144"/>
  <c r="AV58" i="144"/>
  <c r="AW58" i="144"/>
  <c r="AX58" i="144"/>
  <c r="AY58" i="144"/>
  <c r="AZ58" i="144"/>
  <c r="BA58" i="144"/>
  <c r="BB58" i="144"/>
  <c r="BF58" i="144"/>
  <c r="BG58" i="144"/>
  <c r="BH58" i="144"/>
  <c r="BI58" i="144"/>
  <c r="BJ58" i="144"/>
  <c r="BK58" i="144"/>
  <c r="BL58" i="144"/>
  <c r="BM58" i="144"/>
  <c r="BN58" i="144"/>
  <c r="BF55" i="144"/>
  <c r="BG55" i="144"/>
  <c r="BH55" i="144"/>
  <c r="BI55" i="144"/>
  <c r="BJ55" i="144"/>
  <c r="BK55" i="144"/>
  <c r="BL55" i="144"/>
  <c r="BM55" i="144"/>
  <c r="BN55" i="144"/>
  <c r="X145" i="144"/>
  <c r="L145" i="144"/>
  <c r="E141" i="144"/>
  <c r="F141" i="144" s="1"/>
  <c r="G141" i="144" s="1"/>
  <c r="H141" i="144" s="1"/>
  <c r="I141" i="144" s="1"/>
  <c r="J141" i="144" s="1"/>
  <c r="K141" i="144" s="1"/>
  <c r="L141" i="144" s="1"/>
  <c r="M141" i="144" s="1"/>
  <c r="N141" i="144" s="1"/>
  <c r="O141" i="144" s="1"/>
  <c r="P141" i="144" s="1"/>
  <c r="Q141" i="144" s="1"/>
  <c r="R141" i="144" s="1"/>
  <c r="S141" i="144" s="1"/>
  <c r="T141" i="144" s="1"/>
  <c r="U141" i="144" s="1"/>
  <c r="V141" i="144" s="1"/>
  <c r="W141" i="144" s="1"/>
  <c r="X141" i="144" s="1"/>
  <c r="Y141" i="144" s="1"/>
  <c r="Z141" i="144" s="1"/>
  <c r="AA141" i="144" s="1"/>
  <c r="AB141" i="144" s="1"/>
  <c r="AC141" i="144" s="1"/>
  <c r="AD141" i="144" s="1"/>
  <c r="AE141" i="144" s="1"/>
  <c r="AF141" i="144" s="1"/>
  <c r="AG141" i="144" s="1"/>
  <c r="AH141" i="144" s="1"/>
  <c r="E128" i="144"/>
  <c r="F128" i="144" s="1"/>
  <c r="G128" i="144" s="1"/>
  <c r="H128" i="144" s="1"/>
  <c r="I128" i="144" s="1"/>
  <c r="J128" i="144" s="1"/>
  <c r="K128" i="144" s="1"/>
  <c r="L128" i="144" s="1"/>
  <c r="M128" i="144" s="1"/>
  <c r="N128" i="144" s="1"/>
  <c r="O128" i="144" s="1"/>
  <c r="P128" i="144" s="1"/>
  <c r="Q128" i="144" s="1"/>
  <c r="R128" i="144" s="1"/>
  <c r="S128" i="144" s="1"/>
  <c r="T128" i="144" s="1"/>
  <c r="U128" i="144" s="1"/>
  <c r="V128" i="144" s="1"/>
  <c r="W128" i="144" s="1"/>
  <c r="X128" i="144" s="1"/>
  <c r="Y128" i="144" s="1"/>
  <c r="Z128" i="144" s="1"/>
  <c r="AA128" i="144" s="1"/>
  <c r="AB128" i="144" s="1"/>
  <c r="AC128" i="144" s="1"/>
  <c r="AD128" i="144" s="1"/>
  <c r="AE128" i="144" s="1"/>
  <c r="AF128" i="144" s="1"/>
  <c r="AG128" i="144" s="1"/>
  <c r="AH128" i="144" s="1"/>
  <c r="AI119" i="144"/>
  <c r="E115" i="144"/>
  <c r="F115" i="144" s="1"/>
  <c r="G115" i="144" s="1"/>
  <c r="H115" i="144" s="1"/>
  <c r="I115" i="144" s="1"/>
  <c r="J115" i="144" s="1"/>
  <c r="K115" i="144" s="1"/>
  <c r="L115" i="144" s="1"/>
  <c r="M115" i="144" s="1"/>
  <c r="N115" i="144" s="1"/>
  <c r="O115" i="144" s="1"/>
  <c r="P115" i="144" s="1"/>
  <c r="Q115" i="144" s="1"/>
  <c r="R115" i="144" s="1"/>
  <c r="S115" i="144" s="1"/>
  <c r="T115" i="144" s="1"/>
  <c r="U115" i="144" s="1"/>
  <c r="V115" i="144" s="1"/>
  <c r="W115" i="144" s="1"/>
  <c r="X115" i="144" s="1"/>
  <c r="Y115" i="144" s="1"/>
  <c r="Z115" i="144" s="1"/>
  <c r="AA115" i="144" s="1"/>
  <c r="AB115" i="144" s="1"/>
  <c r="AC115" i="144" s="1"/>
  <c r="AD115" i="144" s="1"/>
  <c r="AE115" i="144" s="1"/>
  <c r="AF115" i="144" s="1"/>
  <c r="AG115" i="144" s="1"/>
  <c r="AH115" i="144" s="1"/>
  <c r="AH114" i="144"/>
  <c r="AG114" i="144"/>
  <c r="AG166" i="144" s="1"/>
  <c r="AF114" i="144"/>
  <c r="AE114" i="144"/>
  <c r="AD114" i="144"/>
  <c r="AC114" i="144"/>
  <c r="AB114" i="144"/>
  <c r="AA114" i="144"/>
  <c r="Z114" i="144"/>
  <c r="Y114" i="144"/>
  <c r="X114" i="144"/>
  <c r="W114" i="144"/>
  <c r="V114" i="144"/>
  <c r="U114" i="144"/>
  <c r="T114" i="144"/>
  <c r="S114" i="144"/>
  <c r="R114" i="144"/>
  <c r="Q114" i="144"/>
  <c r="P114" i="144"/>
  <c r="O114" i="144"/>
  <c r="N114" i="144"/>
  <c r="M114" i="144"/>
  <c r="L114" i="144"/>
  <c r="K114" i="144"/>
  <c r="J114" i="144"/>
  <c r="I114" i="144"/>
  <c r="H114" i="144"/>
  <c r="G114" i="144"/>
  <c r="F114" i="144"/>
  <c r="E114" i="144"/>
  <c r="D114" i="144"/>
  <c r="AH113" i="144"/>
  <c r="AG113" i="144"/>
  <c r="AF113" i="144"/>
  <c r="AE113" i="144"/>
  <c r="AD113" i="144"/>
  <c r="AC113" i="144"/>
  <c r="AB113" i="144"/>
  <c r="AA113" i="144"/>
  <c r="Z113" i="144"/>
  <c r="Y113" i="144"/>
  <c r="X113" i="144"/>
  <c r="W113" i="144"/>
  <c r="V113" i="144"/>
  <c r="U113" i="144"/>
  <c r="T113" i="144"/>
  <c r="S113" i="144"/>
  <c r="R113" i="144"/>
  <c r="Q113" i="144"/>
  <c r="P113" i="144"/>
  <c r="O113" i="144"/>
  <c r="N113" i="144"/>
  <c r="M113" i="144"/>
  <c r="L113" i="144"/>
  <c r="K113" i="144"/>
  <c r="J113" i="144"/>
  <c r="I113" i="144"/>
  <c r="H113" i="144"/>
  <c r="G113" i="144"/>
  <c r="F113" i="144"/>
  <c r="E113" i="144"/>
  <c r="D113" i="144"/>
  <c r="AH112" i="144"/>
  <c r="AG112" i="144"/>
  <c r="AF112" i="144"/>
  <c r="AE112" i="144"/>
  <c r="AD112" i="144"/>
  <c r="AC112" i="144"/>
  <c r="AB112" i="144"/>
  <c r="AA112" i="144"/>
  <c r="Z112" i="144"/>
  <c r="Y112" i="144"/>
  <c r="X112" i="144"/>
  <c r="W112" i="144"/>
  <c r="V112" i="144"/>
  <c r="U112" i="144"/>
  <c r="T112" i="144"/>
  <c r="S112" i="144"/>
  <c r="R112" i="144"/>
  <c r="Q112" i="144"/>
  <c r="P112" i="144"/>
  <c r="O112" i="144"/>
  <c r="N112" i="144"/>
  <c r="M112" i="144"/>
  <c r="L112" i="144"/>
  <c r="K112" i="144"/>
  <c r="J112" i="144"/>
  <c r="I112" i="144"/>
  <c r="H112" i="144"/>
  <c r="G112" i="144"/>
  <c r="F112" i="144"/>
  <c r="E112" i="144"/>
  <c r="AH111" i="144"/>
  <c r="AG111" i="144"/>
  <c r="AF111" i="144"/>
  <c r="AE111" i="144"/>
  <c r="AD111" i="144"/>
  <c r="AD163" i="144" s="1"/>
  <c r="AC111" i="144"/>
  <c r="AB111" i="144"/>
  <c r="AA111" i="144"/>
  <c r="Z111" i="144"/>
  <c r="Y111" i="144"/>
  <c r="X111" i="144"/>
  <c r="W111" i="144"/>
  <c r="V111" i="144"/>
  <c r="U111" i="144"/>
  <c r="T111" i="144"/>
  <c r="S111" i="144"/>
  <c r="R111" i="144"/>
  <c r="R163" i="144" s="1"/>
  <c r="Q111" i="144"/>
  <c r="P111" i="144"/>
  <c r="O111" i="144"/>
  <c r="N111" i="144"/>
  <c r="M111" i="144"/>
  <c r="L111" i="144"/>
  <c r="K111" i="144"/>
  <c r="J111" i="144"/>
  <c r="I111" i="144"/>
  <c r="H111" i="144"/>
  <c r="G111" i="144"/>
  <c r="F111" i="144"/>
  <c r="F163" i="144" s="1"/>
  <c r="E111" i="144"/>
  <c r="AH110" i="144"/>
  <c r="AG110" i="144"/>
  <c r="AF110" i="144"/>
  <c r="AE110" i="144"/>
  <c r="AD110" i="144"/>
  <c r="AC110" i="144"/>
  <c r="AB110" i="144"/>
  <c r="AA110" i="144"/>
  <c r="Z110" i="144"/>
  <c r="Y110" i="144"/>
  <c r="X110" i="144"/>
  <c r="W110" i="144"/>
  <c r="V110" i="144"/>
  <c r="U110" i="144"/>
  <c r="T110" i="144"/>
  <c r="S110" i="144"/>
  <c r="R110" i="144"/>
  <c r="Q110" i="144"/>
  <c r="P110" i="144"/>
  <c r="O110" i="144"/>
  <c r="N110" i="144"/>
  <c r="M110" i="144"/>
  <c r="L110" i="144"/>
  <c r="K110" i="144"/>
  <c r="J110" i="144"/>
  <c r="I110" i="144"/>
  <c r="H110" i="144"/>
  <c r="G110" i="144"/>
  <c r="F110" i="144"/>
  <c r="E110" i="144"/>
  <c r="AH109" i="144"/>
  <c r="AG109" i="144"/>
  <c r="AF109" i="144"/>
  <c r="AF161" i="144" s="1"/>
  <c r="AE109" i="144"/>
  <c r="AD109" i="144"/>
  <c r="AC109" i="144"/>
  <c r="AB109" i="144"/>
  <c r="AA109" i="144"/>
  <c r="Z109" i="144"/>
  <c r="Y109" i="144"/>
  <c r="X109" i="144"/>
  <c r="W109" i="144"/>
  <c r="V109" i="144"/>
  <c r="U109" i="144"/>
  <c r="T109" i="144"/>
  <c r="S109" i="144"/>
  <c r="R109" i="144"/>
  <c r="Q109" i="144"/>
  <c r="P109" i="144"/>
  <c r="O109" i="144"/>
  <c r="N109" i="144"/>
  <c r="M109" i="144"/>
  <c r="L109" i="144"/>
  <c r="K109" i="144"/>
  <c r="J109" i="144"/>
  <c r="I109" i="144"/>
  <c r="H109" i="144"/>
  <c r="G109" i="144"/>
  <c r="F109" i="144"/>
  <c r="E109" i="144"/>
  <c r="AH108" i="144"/>
  <c r="AG108" i="144"/>
  <c r="AF108" i="144"/>
  <c r="AE108" i="144"/>
  <c r="AD108" i="144"/>
  <c r="AC108" i="144"/>
  <c r="AB108" i="144"/>
  <c r="AA108" i="144"/>
  <c r="Z108" i="144"/>
  <c r="Y108" i="144"/>
  <c r="X108" i="144"/>
  <c r="W108" i="144"/>
  <c r="V108" i="144"/>
  <c r="U108" i="144"/>
  <c r="T108" i="144"/>
  <c r="S108" i="144"/>
  <c r="R108" i="144"/>
  <c r="Q108" i="144"/>
  <c r="P108" i="144"/>
  <c r="O108" i="144"/>
  <c r="N108" i="144"/>
  <c r="M108" i="144"/>
  <c r="L108" i="144"/>
  <c r="K108" i="144"/>
  <c r="J108" i="144"/>
  <c r="I108" i="144"/>
  <c r="H108" i="144"/>
  <c r="G108" i="144"/>
  <c r="F108" i="144"/>
  <c r="E108" i="144"/>
  <c r="AH107" i="144"/>
  <c r="AH159" i="144" s="1"/>
  <c r="AG107" i="144"/>
  <c r="AF107" i="144"/>
  <c r="AE107" i="144"/>
  <c r="AD107" i="144"/>
  <c r="AC107" i="144"/>
  <c r="AB107" i="144"/>
  <c r="AA107" i="144"/>
  <c r="Z107" i="144"/>
  <c r="Y107" i="144"/>
  <c r="X107" i="144"/>
  <c r="W107" i="144"/>
  <c r="V107" i="144"/>
  <c r="U107" i="144"/>
  <c r="T107" i="144"/>
  <c r="S107" i="144"/>
  <c r="R107" i="144"/>
  <c r="Q107" i="144"/>
  <c r="P107" i="144"/>
  <c r="O107" i="144"/>
  <c r="N107" i="144"/>
  <c r="M107" i="144"/>
  <c r="L107" i="144"/>
  <c r="K107" i="144"/>
  <c r="J107" i="144"/>
  <c r="I107" i="144"/>
  <c r="H107" i="144"/>
  <c r="G107" i="144"/>
  <c r="F107" i="144"/>
  <c r="E107" i="144"/>
  <c r="E102" i="144"/>
  <c r="F102" i="144" s="1"/>
  <c r="G102" i="144" s="1"/>
  <c r="H102" i="144" s="1"/>
  <c r="I102" i="144" s="1"/>
  <c r="J102" i="144" s="1"/>
  <c r="K102" i="144" s="1"/>
  <c r="L102" i="144" s="1"/>
  <c r="M102" i="144" s="1"/>
  <c r="N102" i="144" s="1"/>
  <c r="O102" i="144" s="1"/>
  <c r="P102" i="144" s="1"/>
  <c r="Q102" i="144" s="1"/>
  <c r="R102" i="144" s="1"/>
  <c r="S102" i="144" s="1"/>
  <c r="T102" i="144" s="1"/>
  <c r="U102" i="144" s="1"/>
  <c r="V102" i="144" s="1"/>
  <c r="W102" i="144" s="1"/>
  <c r="X102" i="144" s="1"/>
  <c r="Y102" i="144" s="1"/>
  <c r="Z102" i="144" s="1"/>
  <c r="AA102" i="144" s="1"/>
  <c r="AB102" i="144" s="1"/>
  <c r="AC102" i="144" s="1"/>
  <c r="AD102" i="144" s="1"/>
  <c r="AE102" i="144" s="1"/>
  <c r="AF102" i="144" s="1"/>
  <c r="AG102" i="144" s="1"/>
  <c r="AH102" i="144" s="1"/>
  <c r="CL98" i="144"/>
  <c r="CL97" i="144"/>
  <c r="BB97" i="144"/>
  <c r="BA97" i="144"/>
  <c r="AZ97" i="144"/>
  <c r="AY97" i="144"/>
  <c r="AX97" i="144"/>
  <c r="AW97" i="144"/>
  <c r="AV97" i="144"/>
  <c r="AU97" i="144"/>
  <c r="AT97" i="144"/>
  <c r="AS97" i="144"/>
  <c r="AR97" i="144"/>
  <c r="AQ97" i="144"/>
  <c r="AP97" i="144"/>
  <c r="AO97" i="144"/>
  <c r="AN97" i="144"/>
  <c r="AM97" i="144"/>
  <c r="AL97" i="144"/>
  <c r="AK97" i="144"/>
  <c r="AJ97" i="144"/>
  <c r="AI97" i="144"/>
  <c r="BZ96" i="144"/>
  <c r="BZ96" i="147" s="1"/>
  <c r="BZ96" i="150" s="1"/>
  <c r="BZ96" i="152" s="1"/>
  <c r="BB96" i="144"/>
  <c r="BA96" i="144"/>
  <c r="AZ96" i="144"/>
  <c r="AY96" i="144"/>
  <c r="AX96" i="144"/>
  <c r="AW96" i="144"/>
  <c r="AV96" i="144"/>
  <c r="AU96" i="144"/>
  <c r="AT96" i="144"/>
  <c r="AS96" i="144"/>
  <c r="AR96" i="144"/>
  <c r="AQ96" i="144"/>
  <c r="AP96" i="144"/>
  <c r="AO96" i="144"/>
  <c r="AN96" i="144"/>
  <c r="AM96" i="144"/>
  <c r="AL96" i="144"/>
  <c r="AK96" i="144"/>
  <c r="AJ96" i="144"/>
  <c r="AI96" i="144"/>
  <c r="BZ95" i="144"/>
  <c r="BZ95" i="147" s="1"/>
  <c r="BZ95" i="150" s="1"/>
  <c r="BZ95" i="152" s="1"/>
  <c r="BB95" i="144"/>
  <c r="BA95" i="144"/>
  <c r="AZ95" i="144"/>
  <c r="AY95" i="144"/>
  <c r="AX95" i="144"/>
  <c r="AW95" i="144"/>
  <c r="AV95" i="144"/>
  <c r="AU95" i="144"/>
  <c r="AT95" i="144"/>
  <c r="AS95" i="144"/>
  <c r="AR95" i="144"/>
  <c r="AQ95" i="144"/>
  <c r="AP95" i="144"/>
  <c r="AO95" i="144"/>
  <c r="AN95" i="144"/>
  <c r="AM95" i="144"/>
  <c r="AL95" i="144"/>
  <c r="AK95" i="144"/>
  <c r="AJ95" i="144"/>
  <c r="AI95" i="144"/>
  <c r="BZ94" i="144"/>
  <c r="BZ94" i="147" s="1"/>
  <c r="BZ94" i="150" s="1"/>
  <c r="BZ94" i="152" s="1"/>
  <c r="BX94" i="144"/>
  <c r="BV94" i="144"/>
  <c r="BB94" i="144"/>
  <c r="BA94" i="144"/>
  <c r="AZ94" i="144"/>
  <c r="AY94" i="144"/>
  <c r="AX94" i="144"/>
  <c r="AW94" i="144"/>
  <c r="AV94" i="144"/>
  <c r="AU94" i="144"/>
  <c r="AT94" i="144"/>
  <c r="AS94" i="144"/>
  <c r="AR94" i="144"/>
  <c r="AQ94" i="144"/>
  <c r="AP94" i="144"/>
  <c r="AO94" i="144"/>
  <c r="AN94" i="144"/>
  <c r="AM94" i="144"/>
  <c r="AL94" i="144"/>
  <c r="AK94" i="144"/>
  <c r="AJ94" i="144"/>
  <c r="AI94" i="144"/>
  <c r="BW93" i="144"/>
  <c r="BB93" i="144"/>
  <c r="BA93" i="144"/>
  <c r="AZ93" i="144"/>
  <c r="AY93" i="144"/>
  <c r="AX93" i="144"/>
  <c r="AW93" i="144"/>
  <c r="AV93" i="144"/>
  <c r="AU93" i="144"/>
  <c r="AT93" i="144"/>
  <c r="AS93" i="144"/>
  <c r="AR93" i="144"/>
  <c r="AQ93" i="144"/>
  <c r="AP93" i="144"/>
  <c r="AO93" i="144"/>
  <c r="AN93" i="144"/>
  <c r="AM93" i="144"/>
  <c r="AL93" i="144"/>
  <c r="AK93" i="144"/>
  <c r="AJ93" i="144"/>
  <c r="AI93" i="144"/>
  <c r="BB92" i="144"/>
  <c r="BA92" i="144"/>
  <c r="AZ92" i="144"/>
  <c r="AY92" i="144"/>
  <c r="AX92" i="144"/>
  <c r="AW92" i="144"/>
  <c r="AV92" i="144"/>
  <c r="AU92" i="144"/>
  <c r="AT92" i="144"/>
  <c r="AS92" i="144"/>
  <c r="AR92" i="144"/>
  <c r="AQ92" i="144"/>
  <c r="AP92" i="144"/>
  <c r="AO92" i="144"/>
  <c r="AN92" i="144"/>
  <c r="AM92" i="144"/>
  <c r="AL92" i="144"/>
  <c r="AK92" i="144"/>
  <c r="AJ92" i="144"/>
  <c r="AI92" i="144"/>
  <c r="BB91" i="144"/>
  <c r="BA91" i="144"/>
  <c r="AZ91" i="144"/>
  <c r="AY91" i="144"/>
  <c r="AX91" i="144"/>
  <c r="AW91" i="144"/>
  <c r="AV91" i="144"/>
  <c r="AU91" i="144"/>
  <c r="AT91" i="144"/>
  <c r="AS91" i="144"/>
  <c r="AR91" i="144"/>
  <c r="AQ91" i="144"/>
  <c r="AP91" i="144"/>
  <c r="AO91" i="144"/>
  <c r="AN91" i="144"/>
  <c r="AM91" i="144"/>
  <c r="AL91" i="144"/>
  <c r="AK91" i="144"/>
  <c r="AJ91" i="144"/>
  <c r="AI91" i="144"/>
  <c r="BV90" i="144"/>
  <c r="BB90" i="144"/>
  <c r="BA90" i="144"/>
  <c r="AZ90" i="144"/>
  <c r="AY90" i="144"/>
  <c r="AX90" i="144"/>
  <c r="AW90" i="144"/>
  <c r="AV90" i="144"/>
  <c r="AU90" i="144"/>
  <c r="AT90" i="144"/>
  <c r="AS90" i="144"/>
  <c r="AR90" i="144"/>
  <c r="AQ90" i="144"/>
  <c r="AP90" i="144"/>
  <c r="AO90" i="144"/>
  <c r="AN90" i="144"/>
  <c r="AM90" i="144"/>
  <c r="AL90" i="144"/>
  <c r="AK90" i="144"/>
  <c r="AJ90" i="144"/>
  <c r="AI90" i="144"/>
  <c r="BB89" i="144"/>
  <c r="BA89" i="144"/>
  <c r="AZ89" i="144"/>
  <c r="AY89" i="144"/>
  <c r="AX89" i="144"/>
  <c r="AW89" i="144"/>
  <c r="AV89" i="144"/>
  <c r="AU89" i="144"/>
  <c r="AT89" i="144"/>
  <c r="AS89" i="144"/>
  <c r="AR89" i="144"/>
  <c r="AQ89" i="144"/>
  <c r="AP89" i="144"/>
  <c r="AO89" i="144"/>
  <c r="AN89" i="144"/>
  <c r="AM89" i="144"/>
  <c r="AL89" i="144"/>
  <c r="AK89" i="144"/>
  <c r="AJ89" i="144"/>
  <c r="AI89" i="144"/>
  <c r="BN88" i="144"/>
  <c r="BM88" i="144"/>
  <c r="BL88" i="144"/>
  <c r="BK88" i="144"/>
  <c r="BJ88" i="144"/>
  <c r="BI88" i="144"/>
  <c r="BH88" i="144"/>
  <c r="BG88" i="144"/>
  <c r="BF88" i="144"/>
  <c r="BB88" i="144"/>
  <c r="BA88" i="144"/>
  <c r="AZ88" i="144"/>
  <c r="AY88" i="144"/>
  <c r="AX88" i="144"/>
  <c r="AW88" i="144"/>
  <c r="AV88" i="144"/>
  <c r="AU88" i="144"/>
  <c r="AT88" i="144"/>
  <c r="AS88" i="144"/>
  <c r="AR88" i="144"/>
  <c r="AQ88" i="144"/>
  <c r="AP88" i="144"/>
  <c r="AO88" i="144"/>
  <c r="AN88" i="144"/>
  <c r="AM88" i="144"/>
  <c r="AL88" i="144"/>
  <c r="AK88" i="144"/>
  <c r="AJ88" i="144"/>
  <c r="AI88" i="144"/>
  <c r="BN87" i="144"/>
  <c r="BM87" i="144"/>
  <c r="BL87" i="144"/>
  <c r="BK87" i="144"/>
  <c r="BJ87" i="144"/>
  <c r="BI87" i="144"/>
  <c r="BH87" i="144"/>
  <c r="BG87" i="144"/>
  <c r="BF87" i="144"/>
  <c r="BB87" i="144"/>
  <c r="BA87" i="144"/>
  <c r="AZ87" i="144"/>
  <c r="AY87" i="144"/>
  <c r="AX87" i="144"/>
  <c r="AW87" i="144"/>
  <c r="AV87" i="144"/>
  <c r="AU87" i="144"/>
  <c r="AT87" i="144"/>
  <c r="AS87" i="144"/>
  <c r="AR87" i="144"/>
  <c r="AQ87" i="144"/>
  <c r="AP87" i="144"/>
  <c r="AO87" i="144"/>
  <c r="AN87" i="144"/>
  <c r="AM87" i="144"/>
  <c r="AL87" i="144"/>
  <c r="AK87" i="144"/>
  <c r="AJ87" i="144"/>
  <c r="AI87" i="144"/>
  <c r="BN86" i="144"/>
  <c r="BZ86" i="144" s="1"/>
  <c r="BZ86" i="147" s="1"/>
  <c r="BZ86" i="150" s="1"/>
  <c r="BZ86" i="152" s="1"/>
  <c r="BM86" i="144"/>
  <c r="BL86" i="144"/>
  <c r="BK86" i="144"/>
  <c r="BJ86" i="144"/>
  <c r="BI86" i="144"/>
  <c r="BH86" i="144"/>
  <c r="BG86" i="144"/>
  <c r="BF86" i="144"/>
  <c r="BB86" i="144"/>
  <c r="BA86" i="144"/>
  <c r="AZ86" i="144"/>
  <c r="AY86" i="144"/>
  <c r="AX86" i="144"/>
  <c r="AW86" i="144"/>
  <c r="AV86" i="144"/>
  <c r="AU86" i="144"/>
  <c r="AT86" i="144"/>
  <c r="AS86" i="144"/>
  <c r="AR86" i="144"/>
  <c r="AQ86" i="144"/>
  <c r="AP86" i="144"/>
  <c r="AO86" i="144"/>
  <c r="AN86" i="144"/>
  <c r="AM86" i="144"/>
  <c r="AL86" i="144"/>
  <c r="AK86" i="144"/>
  <c r="AJ86" i="144"/>
  <c r="AI86" i="144"/>
  <c r="BN85" i="144"/>
  <c r="BM85" i="144"/>
  <c r="BL85" i="144"/>
  <c r="BK85" i="144"/>
  <c r="BJ85" i="144"/>
  <c r="BI85" i="144"/>
  <c r="BH85" i="144"/>
  <c r="BG85" i="144"/>
  <c r="BF85" i="144"/>
  <c r="BB85" i="144"/>
  <c r="BA85" i="144"/>
  <c r="AZ85" i="144"/>
  <c r="AY85" i="144"/>
  <c r="AX85" i="144"/>
  <c r="AW85" i="144"/>
  <c r="AV85" i="144"/>
  <c r="AU85" i="144"/>
  <c r="AT85" i="144"/>
  <c r="AS85" i="144"/>
  <c r="AR85" i="144"/>
  <c r="AQ85" i="144"/>
  <c r="AP85" i="144"/>
  <c r="AO85" i="144"/>
  <c r="AN85" i="144"/>
  <c r="AM85" i="144"/>
  <c r="AL85" i="144"/>
  <c r="AK85" i="144"/>
  <c r="AJ85" i="144"/>
  <c r="AI85" i="144"/>
  <c r="BN84" i="144"/>
  <c r="BZ84" i="144" s="1"/>
  <c r="BZ84" i="147" s="1"/>
  <c r="BZ84" i="150" s="1"/>
  <c r="BZ84" i="152" s="1"/>
  <c r="BM84" i="144"/>
  <c r="BL84" i="144"/>
  <c r="BK84" i="144"/>
  <c r="BJ84" i="144"/>
  <c r="BI84" i="144"/>
  <c r="BH84" i="144"/>
  <c r="BG84" i="144"/>
  <c r="BF84" i="144"/>
  <c r="BB84" i="144"/>
  <c r="BA84" i="144"/>
  <c r="AZ84" i="144"/>
  <c r="AY84" i="144"/>
  <c r="AX84" i="144"/>
  <c r="AW84" i="144"/>
  <c r="AV84" i="144"/>
  <c r="AU84" i="144"/>
  <c r="AT84" i="144"/>
  <c r="AS84" i="144"/>
  <c r="AR84" i="144"/>
  <c r="AQ84" i="144"/>
  <c r="AP84" i="144"/>
  <c r="AO84" i="144"/>
  <c r="AN84" i="144"/>
  <c r="AM84" i="144"/>
  <c r="AL84" i="144"/>
  <c r="AK84" i="144"/>
  <c r="AJ84" i="144"/>
  <c r="AI84" i="144"/>
  <c r="BN83" i="144"/>
  <c r="BM83" i="144"/>
  <c r="BL83" i="144"/>
  <c r="BK83" i="144"/>
  <c r="BJ83" i="144"/>
  <c r="BI83" i="144"/>
  <c r="BH83" i="144"/>
  <c r="BG83" i="144"/>
  <c r="BF83" i="144"/>
  <c r="BB83" i="144"/>
  <c r="BA83" i="144"/>
  <c r="AZ83" i="144"/>
  <c r="AY83" i="144"/>
  <c r="AX83" i="144"/>
  <c r="AW83" i="144"/>
  <c r="AV83" i="144"/>
  <c r="AU83" i="144"/>
  <c r="AT83" i="144"/>
  <c r="AS83" i="144"/>
  <c r="AR83" i="144"/>
  <c r="AQ83" i="144"/>
  <c r="AP83" i="144"/>
  <c r="AO83" i="144"/>
  <c r="AN83" i="144"/>
  <c r="AM83" i="144"/>
  <c r="AL83" i="144"/>
  <c r="AK83" i="144"/>
  <c r="AJ83" i="144"/>
  <c r="AI83" i="144"/>
  <c r="BN82" i="144"/>
  <c r="BM82" i="144"/>
  <c r="BL82" i="144"/>
  <c r="BK82" i="144"/>
  <c r="BJ82" i="144"/>
  <c r="BI82" i="144"/>
  <c r="BH82" i="144"/>
  <c r="BG82" i="144"/>
  <c r="BF82" i="144"/>
  <c r="BB82" i="144"/>
  <c r="BA82" i="144"/>
  <c r="AZ82" i="144"/>
  <c r="AY82" i="144"/>
  <c r="AX82" i="144"/>
  <c r="AW82" i="144"/>
  <c r="AV82" i="144"/>
  <c r="AU82" i="144"/>
  <c r="AT82" i="144"/>
  <c r="AS82" i="144"/>
  <c r="AR82" i="144"/>
  <c r="AQ82" i="144"/>
  <c r="AP82" i="144"/>
  <c r="AO82" i="144"/>
  <c r="AN82" i="144"/>
  <c r="AM82" i="144"/>
  <c r="AL82" i="144"/>
  <c r="AK82" i="144"/>
  <c r="AJ82" i="144"/>
  <c r="AI82" i="144"/>
  <c r="BN81" i="144"/>
  <c r="BM81" i="144"/>
  <c r="BL81" i="144"/>
  <c r="BK81" i="144"/>
  <c r="BJ81" i="144"/>
  <c r="BI81" i="144"/>
  <c r="BH81" i="144"/>
  <c r="BG81" i="144"/>
  <c r="BF81" i="144"/>
  <c r="BB81" i="144"/>
  <c r="BA81" i="144"/>
  <c r="AZ81" i="144"/>
  <c r="AY81" i="144"/>
  <c r="AX81" i="144"/>
  <c r="AW81" i="144"/>
  <c r="AV81" i="144"/>
  <c r="AU81" i="144"/>
  <c r="AT81" i="144"/>
  <c r="AS81" i="144"/>
  <c r="AR81" i="144"/>
  <c r="AQ81" i="144"/>
  <c r="AP81" i="144"/>
  <c r="AO81" i="144"/>
  <c r="AN81" i="144"/>
  <c r="AM81" i="144"/>
  <c r="AL81" i="144"/>
  <c r="AK81" i="144"/>
  <c r="AJ81" i="144"/>
  <c r="AI81" i="144"/>
  <c r="BN80" i="144"/>
  <c r="BM80" i="144"/>
  <c r="BL80" i="144"/>
  <c r="BK80" i="144"/>
  <c r="BJ80" i="144"/>
  <c r="BI80" i="144"/>
  <c r="BH80" i="144"/>
  <c r="BG80" i="144"/>
  <c r="BF80" i="144"/>
  <c r="BB80" i="144"/>
  <c r="BA80" i="144"/>
  <c r="AZ80" i="144"/>
  <c r="AY80" i="144"/>
  <c r="AX80" i="144"/>
  <c r="AW80" i="144"/>
  <c r="AV80" i="144"/>
  <c r="AU80" i="144"/>
  <c r="AT80" i="144"/>
  <c r="AS80" i="144"/>
  <c r="AR80" i="144"/>
  <c r="AQ80" i="144"/>
  <c r="AP80" i="144"/>
  <c r="AO80" i="144"/>
  <c r="AN80" i="144"/>
  <c r="AM80" i="144"/>
  <c r="AL80" i="144"/>
  <c r="AK80" i="144"/>
  <c r="AJ80" i="144"/>
  <c r="AI80" i="144"/>
  <c r="BN79" i="144"/>
  <c r="BM79" i="144"/>
  <c r="BL79" i="144"/>
  <c r="BK79" i="144"/>
  <c r="BJ79" i="144"/>
  <c r="BI79" i="144"/>
  <c r="BH79" i="144"/>
  <c r="BG79" i="144"/>
  <c r="BF79" i="144"/>
  <c r="BB79" i="144"/>
  <c r="BA79" i="144"/>
  <c r="AZ79" i="144"/>
  <c r="AY79" i="144"/>
  <c r="AX79" i="144"/>
  <c r="AW79" i="144"/>
  <c r="AV79" i="144"/>
  <c r="AU79" i="144"/>
  <c r="AT79" i="144"/>
  <c r="AS79" i="144"/>
  <c r="AR79" i="144"/>
  <c r="AQ79" i="144"/>
  <c r="AP79" i="144"/>
  <c r="AO79" i="144"/>
  <c r="AN79" i="144"/>
  <c r="AM79" i="144"/>
  <c r="AL79" i="144"/>
  <c r="AK79" i="144"/>
  <c r="AJ79" i="144"/>
  <c r="AI79" i="144"/>
  <c r="BN78" i="144"/>
  <c r="BZ78" i="144" s="1"/>
  <c r="BZ78" i="147" s="1"/>
  <c r="BZ78" i="150" s="1"/>
  <c r="BZ78" i="152" s="1"/>
  <c r="BM78" i="144"/>
  <c r="BL78" i="144"/>
  <c r="BK78" i="144"/>
  <c r="BJ78" i="144"/>
  <c r="BI78" i="144"/>
  <c r="BH78" i="144"/>
  <c r="BG78" i="144"/>
  <c r="BF78" i="144"/>
  <c r="BB78" i="144"/>
  <c r="BA78" i="144"/>
  <c r="AZ78" i="144"/>
  <c r="AY78" i="144"/>
  <c r="AX78" i="144"/>
  <c r="AW78" i="144"/>
  <c r="AV78" i="144"/>
  <c r="AU78" i="144"/>
  <c r="AT78" i="144"/>
  <c r="AS78" i="144"/>
  <c r="AR78" i="144"/>
  <c r="AQ78" i="144"/>
  <c r="AP78" i="144"/>
  <c r="AO78" i="144"/>
  <c r="AN78" i="144"/>
  <c r="AM78" i="144"/>
  <c r="AL78" i="144"/>
  <c r="AK78" i="144"/>
  <c r="AJ78" i="144"/>
  <c r="AI78" i="144"/>
  <c r="BB75" i="144"/>
  <c r="BA75" i="144"/>
  <c r="AZ75" i="144"/>
  <c r="AY75" i="144"/>
  <c r="AX75" i="144"/>
  <c r="AW75" i="144"/>
  <c r="AV75" i="144"/>
  <c r="AU75" i="144"/>
  <c r="AT75" i="144"/>
  <c r="AS75" i="144"/>
  <c r="AR75" i="144"/>
  <c r="AQ75" i="144"/>
  <c r="AP75" i="144"/>
  <c r="AO75" i="144"/>
  <c r="AN75" i="144"/>
  <c r="AM75" i="144"/>
  <c r="AL75" i="144"/>
  <c r="AK75" i="144"/>
  <c r="AJ75" i="144"/>
  <c r="AI75" i="144"/>
  <c r="BN74" i="144"/>
  <c r="BZ74" i="144" s="1"/>
  <c r="BZ74" i="147" s="1"/>
  <c r="BZ74" i="150" s="1"/>
  <c r="BZ74" i="152" s="1"/>
  <c r="BM74" i="144"/>
  <c r="BL74" i="144"/>
  <c r="BK74" i="144"/>
  <c r="BJ74" i="144"/>
  <c r="BI74" i="144"/>
  <c r="BH74" i="144"/>
  <c r="BG74" i="144"/>
  <c r="BF74" i="144"/>
  <c r="BB74" i="144"/>
  <c r="BA74" i="144"/>
  <c r="AZ74" i="144"/>
  <c r="AY74" i="144"/>
  <c r="AX74" i="144"/>
  <c r="AW74" i="144"/>
  <c r="AV74" i="144"/>
  <c r="AU74" i="144"/>
  <c r="AT74" i="144"/>
  <c r="AS74" i="144"/>
  <c r="AR74" i="144"/>
  <c r="AQ74" i="144"/>
  <c r="AP74" i="144"/>
  <c r="AO74" i="144"/>
  <c r="AN74" i="144"/>
  <c r="AM74" i="144"/>
  <c r="AL74" i="144"/>
  <c r="AK74" i="144"/>
  <c r="AJ74" i="144"/>
  <c r="AI74" i="144"/>
  <c r="BB73" i="144"/>
  <c r="BA73" i="144"/>
  <c r="AZ73" i="144"/>
  <c r="AY73" i="144"/>
  <c r="AX73" i="144"/>
  <c r="AW73" i="144"/>
  <c r="AV73" i="144"/>
  <c r="AU73" i="144"/>
  <c r="AT73" i="144"/>
  <c r="AS73" i="144"/>
  <c r="AR73" i="144"/>
  <c r="AQ73" i="144"/>
  <c r="AP73" i="144"/>
  <c r="AO73" i="144"/>
  <c r="AN73" i="144"/>
  <c r="AM73" i="144"/>
  <c r="AL73" i="144"/>
  <c r="AK73" i="144"/>
  <c r="AJ73" i="144"/>
  <c r="AI73" i="144"/>
  <c r="BN72" i="144"/>
  <c r="BM72" i="144"/>
  <c r="BL72" i="144"/>
  <c r="BK72" i="144"/>
  <c r="BJ72" i="144"/>
  <c r="BI72" i="144"/>
  <c r="BH72" i="144"/>
  <c r="BG72" i="144"/>
  <c r="BF72" i="144"/>
  <c r="BB72" i="144"/>
  <c r="BA72" i="144"/>
  <c r="AZ72" i="144"/>
  <c r="AY72" i="144"/>
  <c r="AX72" i="144"/>
  <c r="AW72" i="144"/>
  <c r="AV72" i="144"/>
  <c r="AU72" i="144"/>
  <c r="AT72" i="144"/>
  <c r="AS72" i="144"/>
  <c r="AR72" i="144"/>
  <c r="AQ72" i="144"/>
  <c r="AP72" i="144"/>
  <c r="AO72" i="144"/>
  <c r="AN72" i="144"/>
  <c r="AM72" i="144"/>
  <c r="AL72" i="144"/>
  <c r="AK72" i="144"/>
  <c r="AJ72" i="144"/>
  <c r="AI72" i="144"/>
  <c r="BN71" i="144"/>
  <c r="BM71" i="144"/>
  <c r="BL71" i="144"/>
  <c r="BK71" i="144"/>
  <c r="BJ71" i="144"/>
  <c r="BI71" i="144"/>
  <c r="BH71" i="144"/>
  <c r="BG71" i="144"/>
  <c r="BF71" i="144"/>
  <c r="BB71" i="144"/>
  <c r="BA71" i="144"/>
  <c r="AZ71" i="144"/>
  <c r="AY71" i="144"/>
  <c r="AX71" i="144"/>
  <c r="AW71" i="144"/>
  <c r="AV71" i="144"/>
  <c r="AU71" i="144"/>
  <c r="AT71" i="144"/>
  <c r="AS71" i="144"/>
  <c r="AR71" i="144"/>
  <c r="AQ71" i="144"/>
  <c r="AP71" i="144"/>
  <c r="AO71" i="144"/>
  <c r="AN71" i="144"/>
  <c r="AM71" i="144"/>
  <c r="AL71" i="144"/>
  <c r="AK71" i="144"/>
  <c r="AJ71" i="144"/>
  <c r="AI71" i="144"/>
  <c r="BN70" i="144"/>
  <c r="BM70" i="144"/>
  <c r="BL70" i="144"/>
  <c r="BK70" i="144"/>
  <c r="BJ70" i="144"/>
  <c r="BI70" i="144"/>
  <c r="BH70" i="144"/>
  <c r="BG70" i="144"/>
  <c r="BF70" i="144"/>
  <c r="BB70" i="144"/>
  <c r="BA70" i="144"/>
  <c r="AZ70" i="144"/>
  <c r="AY70" i="144"/>
  <c r="AX70" i="144"/>
  <c r="AW70" i="144"/>
  <c r="AV70" i="144"/>
  <c r="AU70" i="144"/>
  <c r="AT70" i="144"/>
  <c r="AS70" i="144"/>
  <c r="AR70" i="144"/>
  <c r="AQ70" i="144"/>
  <c r="AP70" i="144"/>
  <c r="AO70" i="144"/>
  <c r="AN70" i="144"/>
  <c r="AM70" i="144"/>
  <c r="AL70" i="144"/>
  <c r="AK70" i="144"/>
  <c r="AJ70" i="144"/>
  <c r="AI70" i="144"/>
  <c r="BN69" i="144"/>
  <c r="BM69" i="144"/>
  <c r="BL69" i="144"/>
  <c r="BK69" i="144"/>
  <c r="BJ69" i="144"/>
  <c r="BI69" i="144"/>
  <c r="BH69" i="144"/>
  <c r="BG69" i="144"/>
  <c r="BF69" i="144"/>
  <c r="BB69" i="144"/>
  <c r="BA69" i="144"/>
  <c r="AZ69" i="144"/>
  <c r="AY69" i="144"/>
  <c r="AX69" i="144"/>
  <c r="AW69" i="144"/>
  <c r="AV69" i="144"/>
  <c r="AU69" i="144"/>
  <c r="AT69" i="144"/>
  <c r="AS69" i="144"/>
  <c r="AR69" i="144"/>
  <c r="AQ69" i="144"/>
  <c r="AP69" i="144"/>
  <c r="AO69" i="144"/>
  <c r="AN69" i="144"/>
  <c r="AM69" i="144"/>
  <c r="AL69" i="144"/>
  <c r="AK69" i="144"/>
  <c r="AJ69" i="144"/>
  <c r="AI69" i="144"/>
  <c r="BN68" i="144"/>
  <c r="BM68" i="144"/>
  <c r="BL68" i="144"/>
  <c r="BK68" i="144"/>
  <c r="BJ68" i="144"/>
  <c r="BI68" i="144"/>
  <c r="BH68" i="144"/>
  <c r="BG68" i="144"/>
  <c r="BF68" i="144"/>
  <c r="BB68" i="144"/>
  <c r="BA68" i="144"/>
  <c r="AZ68" i="144"/>
  <c r="AY68" i="144"/>
  <c r="AX68" i="144"/>
  <c r="AW68" i="144"/>
  <c r="AV68" i="144"/>
  <c r="AU68" i="144"/>
  <c r="AT68" i="144"/>
  <c r="AS68" i="144"/>
  <c r="AR68" i="144"/>
  <c r="AQ68" i="144"/>
  <c r="AP68" i="144"/>
  <c r="AO68" i="144"/>
  <c r="AN68" i="144"/>
  <c r="AM68" i="144"/>
  <c r="AL68" i="144"/>
  <c r="AK68" i="144"/>
  <c r="AJ68" i="144"/>
  <c r="AI68" i="144"/>
  <c r="BN67" i="144"/>
  <c r="BM67" i="144"/>
  <c r="BL67" i="144"/>
  <c r="BK67" i="144"/>
  <c r="BJ67" i="144"/>
  <c r="BI67" i="144"/>
  <c r="BH67" i="144"/>
  <c r="BG67" i="144"/>
  <c r="BF67" i="144"/>
  <c r="BB67" i="144"/>
  <c r="BA67" i="144"/>
  <c r="AZ67" i="144"/>
  <c r="AY67" i="144"/>
  <c r="AX67" i="144"/>
  <c r="AW67" i="144"/>
  <c r="AV67" i="144"/>
  <c r="AU67" i="144"/>
  <c r="AT67" i="144"/>
  <c r="AS67" i="144"/>
  <c r="AR67" i="144"/>
  <c r="AQ67" i="144"/>
  <c r="AP67" i="144"/>
  <c r="AO67" i="144"/>
  <c r="AN67" i="144"/>
  <c r="AM67" i="144"/>
  <c r="AL67" i="144"/>
  <c r="AK67" i="144"/>
  <c r="AJ67" i="144"/>
  <c r="AI67" i="144"/>
  <c r="BN66" i="144"/>
  <c r="BM66" i="144"/>
  <c r="BL66" i="144"/>
  <c r="BK66" i="144"/>
  <c r="BJ66" i="144"/>
  <c r="BI66" i="144"/>
  <c r="BH66" i="144"/>
  <c r="BG66" i="144"/>
  <c r="BF66" i="144"/>
  <c r="BB66" i="144"/>
  <c r="BA66" i="144"/>
  <c r="AZ66" i="144"/>
  <c r="AY66" i="144"/>
  <c r="AX66" i="144"/>
  <c r="AW66" i="144"/>
  <c r="AV66" i="144"/>
  <c r="AU66" i="144"/>
  <c r="AT66" i="144"/>
  <c r="AS66" i="144"/>
  <c r="AR66" i="144"/>
  <c r="AQ66" i="144"/>
  <c r="AP66" i="144"/>
  <c r="AO66" i="144"/>
  <c r="AN66" i="144"/>
  <c r="AM66" i="144"/>
  <c r="AL66" i="144"/>
  <c r="AK66" i="144"/>
  <c r="AJ66" i="144"/>
  <c r="AI66" i="144"/>
  <c r="BN65" i="144"/>
  <c r="BM65" i="144"/>
  <c r="BL65" i="144"/>
  <c r="BK65" i="144"/>
  <c r="BJ65" i="144"/>
  <c r="BI65" i="144"/>
  <c r="BH65" i="144"/>
  <c r="BG65" i="144"/>
  <c r="BF65" i="144"/>
  <c r="BB65" i="144"/>
  <c r="BA65" i="144"/>
  <c r="AZ65" i="144"/>
  <c r="AY65" i="144"/>
  <c r="AX65" i="144"/>
  <c r="AW65" i="144"/>
  <c r="AV65" i="144"/>
  <c r="AU65" i="144"/>
  <c r="AT65" i="144"/>
  <c r="AS65" i="144"/>
  <c r="AR65" i="144"/>
  <c r="AQ65" i="144"/>
  <c r="AP65" i="144"/>
  <c r="AO65" i="144"/>
  <c r="AN65" i="144"/>
  <c r="AM65" i="144"/>
  <c r="AL65" i="144"/>
  <c r="AK65" i="144"/>
  <c r="AJ65" i="144"/>
  <c r="AI65" i="144"/>
  <c r="BN64" i="144"/>
  <c r="BZ64" i="144" s="1"/>
  <c r="BZ64" i="147" s="1"/>
  <c r="BZ64" i="150" s="1"/>
  <c r="BZ64" i="152" s="1"/>
  <c r="BM64" i="144"/>
  <c r="BL64" i="144"/>
  <c r="BK64" i="144"/>
  <c r="BJ64" i="144"/>
  <c r="BI64" i="144"/>
  <c r="BH64" i="144"/>
  <c r="BG64" i="144"/>
  <c r="BF64" i="144"/>
  <c r="BB64" i="144"/>
  <c r="BA64" i="144"/>
  <c r="AZ64" i="144"/>
  <c r="AY64" i="144"/>
  <c r="AX64" i="144"/>
  <c r="AW64" i="144"/>
  <c r="AV64" i="144"/>
  <c r="AU64" i="144"/>
  <c r="AT64" i="144"/>
  <c r="AS64" i="144"/>
  <c r="AR64" i="144"/>
  <c r="AQ64" i="144"/>
  <c r="AP64" i="144"/>
  <c r="AO64" i="144"/>
  <c r="AN64" i="144"/>
  <c r="AM64" i="144"/>
  <c r="AL64" i="144"/>
  <c r="AK64" i="144"/>
  <c r="AJ64" i="144"/>
  <c r="AI64" i="144"/>
  <c r="BN63" i="144"/>
  <c r="BZ63" i="144" s="1"/>
  <c r="BZ63" i="147" s="1"/>
  <c r="BZ63" i="150" s="1"/>
  <c r="BZ63" i="152" s="1"/>
  <c r="BM63" i="144"/>
  <c r="BL63" i="144"/>
  <c r="BK63" i="144"/>
  <c r="BJ63" i="144"/>
  <c r="BI63" i="144"/>
  <c r="BH63" i="144"/>
  <c r="BG63" i="144"/>
  <c r="BF63" i="144"/>
  <c r="BB63" i="144"/>
  <c r="BA63" i="144"/>
  <c r="AZ63" i="144"/>
  <c r="AY63" i="144"/>
  <c r="AX63" i="144"/>
  <c r="AW63" i="144"/>
  <c r="AV63" i="144"/>
  <c r="AU63" i="144"/>
  <c r="AT63" i="144"/>
  <c r="AS63" i="144"/>
  <c r="AR63" i="144"/>
  <c r="AQ63" i="144"/>
  <c r="AP63" i="144"/>
  <c r="AO63" i="144"/>
  <c r="AN63" i="144"/>
  <c r="AM63" i="144"/>
  <c r="AL63" i="144"/>
  <c r="AK63" i="144"/>
  <c r="AJ63" i="144"/>
  <c r="AI63" i="144"/>
  <c r="BN62" i="144"/>
  <c r="BM62" i="144"/>
  <c r="BL62" i="144"/>
  <c r="BK62" i="144"/>
  <c r="BJ62" i="144"/>
  <c r="BI62" i="144"/>
  <c r="BH62" i="144"/>
  <c r="BG62" i="144"/>
  <c r="BF62" i="144"/>
  <c r="BB62" i="144"/>
  <c r="BA62" i="144"/>
  <c r="AZ62" i="144"/>
  <c r="AY62" i="144"/>
  <c r="AX62" i="144"/>
  <c r="AW62" i="144"/>
  <c r="AV62" i="144"/>
  <c r="AU62" i="144"/>
  <c r="AT62" i="144"/>
  <c r="AS62" i="144"/>
  <c r="AR62" i="144"/>
  <c r="AQ62" i="144"/>
  <c r="AP62" i="144"/>
  <c r="AO62" i="144"/>
  <c r="AN62" i="144"/>
  <c r="AM62" i="144"/>
  <c r="AL62" i="144"/>
  <c r="AK62" i="144"/>
  <c r="AJ62" i="144"/>
  <c r="AI62" i="144"/>
  <c r="BN61" i="144"/>
  <c r="BM61" i="144"/>
  <c r="BL61" i="144"/>
  <c r="BK61" i="144"/>
  <c r="BJ61" i="144"/>
  <c r="BI61" i="144"/>
  <c r="BH61" i="144"/>
  <c r="BG61" i="144"/>
  <c r="BF61" i="144"/>
  <c r="BB61" i="144"/>
  <c r="BA61" i="144"/>
  <c r="AZ61" i="144"/>
  <c r="AY61" i="144"/>
  <c r="AX61" i="144"/>
  <c r="AW61" i="144"/>
  <c r="AV61" i="144"/>
  <c r="AU61" i="144"/>
  <c r="AT61" i="144"/>
  <c r="AS61" i="144"/>
  <c r="AR61" i="144"/>
  <c r="AQ61" i="144"/>
  <c r="AP61" i="144"/>
  <c r="AO61" i="144"/>
  <c r="AN61" i="144"/>
  <c r="AM61" i="144"/>
  <c r="AL61" i="144"/>
  <c r="AK61" i="144"/>
  <c r="AJ61" i="144"/>
  <c r="AI61" i="144"/>
  <c r="BN60" i="144"/>
  <c r="BM60" i="144"/>
  <c r="BL60" i="144"/>
  <c r="BK60" i="144"/>
  <c r="BJ60" i="144"/>
  <c r="BW60" i="144" s="1"/>
  <c r="BI60" i="144"/>
  <c r="BH60" i="144"/>
  <c r="BG60" i="144"/>
  <c r="BF60" i="144"/>
  <c r="BB60" i="144"/>
  <c r="BA60" i="144"/>
  <c r="AZ60" i="144"/>
  <c r="AY60" i="144"/>
  <c r="AX60" i="144"/>
  <c r="AW60" i="144"/>
  <c r="AV60" i="144"/>
  <c r="AU60" i="144"/>
  <c r="AT60" i="144"/>
  <c r="AS60" i="144"/>
  <c r="AR60" i="144"/>
  <c r="AQ60" i="144"/>
  <c r="AP60" i="144"/>
  <c r="AO60" i="144"/>
  <c r="AN60" i="144"/>
  <c r="AM60" i="144"/>
  <c r="AL60" i="144"/>
  <c r="AK60" i="144"/>
  <c r="AJ60" i="144"/>
  <c r="AI60" i="144"/>
  <c r="BN59" i="144"/>
  <c r="BM59" i="144"/>
  <c r="BL59" i="144"/>
  <c r="BK59" i="144"/>
  <c r="BJ59" i="144"/>
  <c r="BI59" i="144"/>
  <c r="BH59" i="144"/>
  <c r="BG59" i="144"/>
  <c r="BF59" i="144"/>
  <c r="BB59" i="144"/>
  <c r="BA59" i="144"/>
  <c r="AZ59" i="144"/>
  <c r="AY59" i="144"/>
  <c r="AX59" i="144"/>
  <c r="AW59" i="144"/>
  <c r="AV59" i="144"/>
  <c r="AU59" i="144"/>
  <c r="AT59" i="144"/>
  <c r="AS59" i="144"/>
  <c r="AR59" i="144"/>
  <c r="AQ59" i="144"/>
  <c r="AP59" i="144"/>
  <c r="AO59" i="144"/>
  <c r="AN59" i="144"/>
  <c r="AM59" i="144"/>
  <c r="AL59" i="144"/>
  <c r="AK59" i="144"/>
  <c r="AJ59" i="144"/>
  <c r="AI59" i="144"/>
  <c r="BN54" i="144"/>
  <c r="BM54" i="144"/>
  <c r="BL54" i="144"/>
  <c r="BK54" i="144"/>
  <c r="BJ54" i="144"/>
  <c r="BI54" i="144"/>
  <c r="BH54" i="144"/>
  <c r="BG54" i="144"/>
  <c r="BF54" i="144"/>
  <c r="BB54" i="144"/>
  <c r="BA54" i="144"/>
  <c r="AZ54" i="144"/>
  <c r="AY54" i="144"/>
  <c r="AX54" i="144"/>
  <c r="AW54" i="144"/>
  <c r="AV54" i="144"/>
  <c r="AU54" i="144"/>
  <c r="AT54" i="144"/>
  <c r="AS54" i="144"/>
  <c r="AR54" i="144"/>
  <c r="AQ54" i="144"/>
  <c r="AP54" i="144"/>
  <c r="AO54" i="144"/>
  <c r="AN54" i="144"/>
  <c r="AM54" i="144"/>
  <c r="AL54" i="144"/>
  <c r="AK54" i="144"/>
  <c r="AJ54" i="144"/>
  <c r="AI54" i="144"/>
  <c r="BN53" i="144"/>
  <c r="BZ53" i="144" s="1"/>
  <c r="BZ53" i="147" s="1"/>
  <c r="BZ53" i="150" s="1"/>
  <c r="BZ53" i="152" s="1"/>
  <c r="BM53" i="144"/>
  <c r="BL53" i="144"/>
  <c r="BK53" i="144"/>
  <c r="BJ53" i="144"/>
  <c r="BI53" i="144"/>
  <c r="BH53" i="144"/>
  <c r="BG53" i="144"/>
  <c r="BF53" i="144"/>
  <c r="BB53" i="144"/>
  <c r="BA53" i="144"/>
  <c r="AZ53" i="144"/>
  <c r="AY53" i="144"/>
  <c r="AX53" i="144"/>
  <c r="AW53" i="144"/>
  <c r="AV53" i="144"/>
  <c r="AU53" i="144"/>
  <c r="AT53" i="144"/>
  <c r="AS53" i="144"/>
  <c r="AR53" i="144"/>
  <c r="AQ53" i="144"/>
  <c r="AP53" i="144"/>
  <c r="AO53" i="144"/>
  <c r="AN53" i="144"/>
  <c r="AM53" i="144"/>
  <c r="AL53" i="144"/>
  <c r="AK53" i="144"/>
  <c r="AJ53" i="144"/>
  <c r="AI53" i="144"/>
  <c r="BN52" i="144"/>
  <c r="BM52" i="144"/>
  <c r="BL52" i="144"/>
  <c r="BK52" i="144"/>
  <c r="BJ52" i="144"/>
  <c r="BI52" i="144"/>
  <c r="BH52" i="144"/>
  <c r="BG52" i="144"/>
  <c r="BF52" i="144"/>
  <c r="BB52" i="144"/>
  <c r="BA52" i="144"/>
  <c r="AY52" i="144"/>
  <c r="AX52" i="144"/>
  <c r="AW52" i="144"/>
  <c r="AV52" i="144"/>
  <c r="AU52" i="144"/>
  <c r="AT52" i="144"/>
  <c r="AS52" i="144"/>
  <c r="AR52" i="144"/>
  <c r="AQ52" i="144"/>
  <c r="AP52" i="144"/>
  <c r="AO52" i="144"/>
  <c r="AN52" i="144"/>
  <c r="AM52" i="144"/>
  <c r="AL52" i="144"/>
  <c r="AK52" i="144"/>
  <c r="AJ52" i="144"/>
  <c r="AI52" i="144"/>
  <c r="BN51" i="144"/>
  <c r="BM51" i="144"/>
  <c r="BL51" i="144"/>
  <c r="BK51" i="144"/>
  <c r="BJ51" i="144"/>
  <c r="BI51" i="144"/>
  <c r="BH51" i="144"/>
  <c r="BG51" i="144"/>
  <c r="BF51" i="144"/>
  <c r="BB51" i="144"/>
  <c r="BA51" i="144"/>
  <c r="AZ51" i="144"/>
  <c r="AY51" i="144"/>
  <c r="AX51" i="144"/>
  <c r="AW51" i="144"/>
  <c r="AV51" i="144"/>
  <c r="AU51" i="144"/>
  <c r="AT51" i="144"/>
  <c r="AS51" i="144"/>
  <c r="AR51" i="144"/>
  <c r="AQ51" i="144"/>
  <c r="AP51" i="144"/>
  <c r="AO51" i="144"/>
  <c r="AN51" i="144"/>
  <c r="AM51" i="144"/>
  <c r="AL51" i="144"/>
  <c r="AK51" i="144"/>
  <c r="AJ51" i="144"/>
  <c r="AI51" i="144"/>
  <c r="BN50" i="144"/>
  <c r="BM50" i="144"/>
  <c r="BL50" i="144"/>
  <c r="BK50" i="144"/>
  <c r="BJ50" i="144"/>
  <c r="BI50" i="144"/>
  <c r="BH50" i="144"/>
  <c r="BG50" i="144"/>
  <c r="BF50" i="144"/>
  <c r="BB50" i="144"/>
  <c r="BA50" i="144"/>
  <c r="AZ50" i="144"/>
  <c r="AY50" i="144"/>
  <c r="AX50" i="144"/>
  <c r="AW50" i="144"/>
  <c r="AV50" i="144"/>
  <c r="AU50" i="144"/>
  <c r="AT50" i="144"/>
  <c r="AS50" i="144"/>
  <c r="AR50" i="144"/>
  <c r="AQ50" i="144"/>
  <c r="AP50" i="144"/>
  <c r="AO50" i="144"/>
  <c r="AN50" i="144"/>
  <c r="AM50" i="144"/>
  <c r="AL50" i="144"/>
  <c r="AK50" i="144"/>
  <c r="AJ50" i="144"/>
  <c r="AI50" i="144"/>
  <c r="BN49" i="144"/>
  <c r="BM49" i="144"/>
  <c r="BL49" i="144"/>
  <c r="BK49" i="144"/>
  <c r="BJ49" i="144"/>
  <c r="BI49" i="144"/>
  <c r="BH49" i="144"/>
  <c r="BG49" i="144"/>
  <c r="BF49" i="144"/>
  <c r="BB49" i="144"/>
  <c r="BA49" i="144"/>
  <c r="AZ49" i="144"/>
  <c r="AY49" i="144"/>
  <c r="AX49" i="144"/>
  <c r="AW49" i="144"/>
  <c r="AV49" i="144"/>
  <c r="AU49" i="144"/>
  <c r="AT49" i="144"/>
  <c r="AS49" i="144"/>
  <c r="AR49" i="144"/>
  <c r="AQ49" i="144"/>
  <c r="AP49" i="144"/>
  <c r="AO49" i="144"/>
  <c r="AN49" i="144"/>
  <c r="AM49" i="144"/>
  <c r="AL49" i="144"/>
  <c r="AK49" i="144"/>
  <c r="AJ49" i="144"/>
  <c r="AI49" i="144"/>
  <c r="BN48" i="144"/>
  <c r="BM48" i="144"/>
  <c r="BL48" i="144"/>
  <c r="BK48" i="144"/>
  <c r="BJ48" i="144"/>
  <c r="BI48" i="144"/>
  <c r="BH48" i="144"/>
  <c r="BG48" i="144"/>
  <c r="BF48" i="144"/>
  <c r="BB48" i="144"/>
  <c r="BA48" i="144"/>
  <c r="AZ48" i="144"/>
  <c r="AY48" i="144"/>
  <c r="AX48" i="144"/>
  <c r="AW48" i="144"/>
  <c r="AV48" i="144"/>
  <c r="AU48" i="144"/>
  <c r="AT48" i="144"/>
  <c r="AS48" i="144"/>
  <c r="AR48" i="144"/>
  <c r="AQ48" i="144"/>
  <c r="AP48" i="144"/>
  <c r="AO48" i="144"/>
  <c r="AN48" i="144"/>
  <c r="AM48" i="144"/>
  <c r="AL48" i="144"/>
  <c r="AK48" i="144"/>
  <c r="AJ48" i="144"/>
  <c r="AI48" i="144"/>
  <c r="BN47" i="144"/>
  <c r="BM47" i="144"/>
  <c r="BL47" i="144"/>
  <c r="BK47" i="144"/>
  <c r="BJ47" i="144"/>
  <c r="BI47" i="144"/>
  <c r="BH47" i="144"/>
  <c r="BG47" i="144"/>
  <c r="BF47" i="144"/>
  <c r="BB47" i="144"/>
  <c r="BA47" i="144"/>
  <c r="AZ47" i="144"/>
  <c r="AY47" i="144"/>
  <c r="AX47" i="144"/>
  <c r="AW47" i="144"/>
  <c r="AV47" i="144"/>
  <c r="AU47" i="144"/>
  <c r="AT47" i="144"/>
  <c r="AS47" i="144"/>
  <c r="AR47" i="144"/>
  <c r="AQ47" i="144"/>
  <c r="AP47" i="144"/>
  <c r="AO47" i="144"/>
  <c r="AN47" i="144"/>
  <c r="AM47" i="144"/>
  <c r="AL47" i="144"/>
  <c r="AK47" i="144"/>
  <c r="AJ47" i="144"/>
  <c r="AI47" i="144"/>
  <c r="BN46" i="144"/>
  <c r="BM46" i="144"/>
  <c r="BL46" i="144"/>
  <c r="BK46" i="144"/>
  <c r="BJ46" i="144"/>
  <c r="BI46" i="144"/>
  <c r="BH46" i="144"/>
  <c r="BG46" i="144"/>
  <c r="BF46" i="144"/>
  <c r="BB46" i="144"/>
  <c r="BA46" i="144"/>
  <c r="AZ46" i="144"/>
  <c r="AY46" i="144"/>
  <c r="AX46" i="144"/>
  <c r="AW46" i="144"/>
  <c r="AV46" i="144"/>
  <c r="AU46" i="144"/>
  <c r="AT46" i="144"/>
  <c r="AS46" i="144"/>
  <c r="AR46" i="144"/>
  <c r="AQ46" i="144"/>
  <c r="AP46" i="144"/>
  <c r="AO46" i="144"/>
  <c r="AN46" i="144"/>
  <c r="AM46" i="144"/>
  <c r="AL46" i="144"/>
  <c r="AK46" i="144"/>
  <c r="AJ46" i="144"/>
  <c r="AI46" i="144"/>
  <c r="BN45" i="144"/>
  <c r="BM45" i="144"/>
  <c r="BL45" i="144"/>
  <c r="BK45" i="144"/>
  <c r="BJ45" i="144"/>
  <c r="BI45" i="144"/>
  <c r="BH45" i="144"/>
  <c r="BG45" i="144"/>
  <c r="BF45" i="144"/>
  <c r="BB45" i="144"/>
  <c r="BA45" i="144"/>
  <c r="AZ45" i="144"/>
  <c r="AY45" i="144"/>
  <c r="AX45" i="144"/>
  <c r="AW45" i="144"/>
  <c r="AV45" i="144"/>
  <c r="AU45" i="144"/>
  <c r="AT45" i="144"/>
  <c r="AS45" i="144"/>
  <c r="AR45" i="144"/>
  <c r="AQ45" i="144"/>
  <c r="AP45" i="144"/>
  <c r="AO45" i="144"/>
  <c r="AN45" i="144"/>
  <c r="AM45" i="144"/>
  <c r="AL45" i="144"/>
  <c r="AK45" i="144"/>
  <c r="AJ45" i="144"/>
  <c r="AI45" i="144"/>
  <c r="BN41" i="144"/>
  <c r="BM41" i="144"/>
  <c r="BL41" i="144"/>
  <c r="BK41" i="144"/>
  <c r="BJ41" i="144"/>
  <c r="BI41" i="144"/>
  <c r="BH41" i="144"/>
  <c r="BG41" i="144"/>
  <c r="BF41" i="144"/>
  <c r="BB41" i="144"/>
  <c r="BA41" i="144"/>
  <c r="AZ41" i="144"/>
  <c r="AY41" i="144"/>
  <c r="AX41" i="144"/>
  <c r="AW41" i="144"/>
  <c r="AV41" i="144"/>
  <c r="AU41" i="144"/>
  <c r="AT41" i="144"/>
  <c r="AS41" i="144"/>
  <c r="AR41" i="144"/>
  <c r="AQ41" i="144"/>
  <c r="AP41" i="144"/>
  <c r="AO41" i="144"/>
  <c r="AN41" i="144"/>
  <c r="AM41" i="144"/>
  <c r="AL41" i="144"/>
  <c r="AK41" i="144"/>
  <c r="AJ41" i="144"/>
  <c r="AI41" i="144"/>
  <c r="BN40" i="144"/>
  <c r="BM40" i="144"/>
  <c r="BL40" i="144"/>
  <c r="BK40" i="144"/>
  <c r="BJ40" i="144"/>
  <c r="BI40" i="144"/>
  <c r="BH40" i="144"/>
  <c r="BG40" i="144"/>
  <c r="BF40" i="144"/>
  <c r="BB40" i="144"/>
  <c r="BA40" i="144"/>
  <c r="AZ40" i="144"/>
  <c r="AY40" i="144"/>
  <c r="AX40" i="144"/>
  <c r="AW40" i="144"/>
  <c r="AV40" i="144"/>
  <c r="AU40" i="144"/>
  <c r="AT40" i="144"/>
  <c r="AS40" i="144"/>
  <c r="AR40" i="144"/>
  <c r="AQ40" i="144"/>
  <c r="AP40" i="144"/>
  <c r="AO40" i="144"/>
  <c r="AN40" i="144"/>
  <c r="AM40" i="144"/>
  <c r="AL40" i="144"/>
  <c r="AK40" i="144"/>
  <c r="AJ40" i="144"/>
  <c r="AI40" i="144"/>
  <c r="BN39" i="144"/>
  <c r="BM39" i="144"/>
  <c r="BL39" i="144"/>
  <c r="BK39" i="144"/>
  <c r="BJ39" i="144"/>
  <c r="BI39" i="144"/>
  <c r="BH39" i="144"/>
  <c r="BG39" i="144"/>
  <c r="BF39" i="144"/>
  <c r="BB39" i="144"/>
  <c r="BA39" i="144"/>
  <c r="AZ39" i="144"/>
  <c r="AY39" i="144"/>
  <c r="AX39" i="144"/>
  <c r="AW39" i="144"/>
  <c r="AV39" i="144"/>
  <c r="AU39" i="144"/>
  <c r="AT39" i="144"/>
  <c r="AS39" i="144"/>
  <c r="AR39" i="144"/>
  <c r="AQ39" i="144"/>
  <c r="AP39" i="144"/>
  <c r="AO39" i="144"/>
  <c r="AN39" i="144"/>
  <c r="AM39" i="144"/>
  <c r="AL39" i="144"/>
  <c r="AK39" i="144"/>
  <c r="AJ39" i="144"/>
  <c r="AI39" i="144"/>
  <c r="BN38" i="144"/>
  <c r="BM38" i="144"/>
  <c r="BL38" i="144"/>
  <c r="BK38" i="144"/>
  <c r="BJ38" i="144"/>
  <c r="BI38" i="144"/>
  <c r="BH38" i="144"/>
  <c r="BG38" i="144"/>
  <c r="BF38" i="144"/>
  <c r="BB38" i="144"/>
  <c r="BA38" i="144"/>
  <c r="AZ38" i="144"/>
  <c r="AY38" i="144"/>
  <c r="AX38" i="144"/>
  <c r="AW38" i="144"/>
  <c r="AV38" i="144"/>
  <c r="AU38" i="144"/>
  <c r="AT38" i="144"/>
  <c r="AS38" i="144"/>
  <c r="AR38" i="144"/>
  <c r="AQ38" i="144"/>
  <c r="AP38" i="144"/>
  <c r="AO38" i="144"/>
  <c r="AN38" i="144"/>
  <c r="AM38" i="144"/>
  <c r="AL38" i="144"/>
  <c r="AK38" i="144"/>
  <c r="AJ38" i="144"/>
  <c r="AI38" i="144"/>
  <c r="BT37" i="144"/>
  <c r="BZ37" i="144"/>
  <c r="BZ37" i="147" s="1"/>
  <c r="BZ37" i="150" s="1"/>
  <c r="BZ37" i="152" s="1"/>
  <c r="BM37" i="144"/>
  <c r="BL37" i="144"/>
  <c r="BK37" i="144"/>
  <c r="BJ37" i="144"/>
  <c r="BI37" i="144"/>
  <c r="BH37" i="144"/>
  <c r="BG37" i="144"/>
  <c r="BF37" i="144"/>
  <c r="BB37" i="144"/>
  <c r="BA37" i="144"/>
  <c r="AZ37" i="144"/>
  <c r="AY37" i="144"/>
  <c r="AX37" i="144"/>
  <c r="AW37" i="144"/>
  <c r="AV37" i="144"/>
  <c r="AU37" i="144"/>
  <c r="AT37" i="144"/>
  <c r="AS37" i="144"/>
  <c r="AR37" i="144"/>
  <c r="AQ37" i="144"/>
  <c r="AP37" i="144"/>
  <c r="AO37" i="144"/>
  <c r="AN37" i="144"/>
  <c r="AM37" i="144"/>
  <c r="AL37" i="144"/>
  <c r="AK37" i="144"/>
  <c r="AJ37" i="144"/>
  <c r="AI37" i="144"/>
  <c r="BZ36" i="144"/>
  <c r="BZ36" i="147" s="1"/>
  <c r="BZ36" i="150" s="1"/>
  <c r="BZ36" i="152" s="1"/>
  <c r="BM36" i="144"/>
  <c r="BL36" i="144"/>
  <c r="BK36" i="144"/>
  <c r="BJ36" i="144"/>
  <c r="BI36" i="144"/>
  <c r="BH36" i="144"/>
  <c r="BG36" i="144"/>
  <c r="BF36" i="144"/>
  <c r="BB36" i="144"/>
  <c r="BA36" i="144"/>
  <c r="AZ36" i="144"/>
  <c r="AY36" i="144"/>
  <c r="AX36" i="144"/>
  <c r="AW36" i="144"/>
  <c r="AV36" i="144"/>
  <c r="AU36" i="144"/>
  <c r="AT36" i="144"/>
  <c r="AS36" i="144"/>
  <c r="AR36" i="144"/>
  <c r="AQ36" i="144"/>
  <c r="AP36" i="144"/>
  <c r="AO36" i="144"/>
  <c r="AN36" i="144"/>
  <c r="AM36" i="144"/>
  <c r="AL36" i="144"/>
  <c r="AK36" i="144"/>
  <c r="AJ36" i="144"/>
  <c r="AI36" i="144"/>
  <c r="BM35" i="144"/>
  <c r="BL35" i="144"/>
  <c r="BK35" i="144"/>
  <c r="BJ35" i="144"/>
  <c r="BI35" i="144"/>
  <c r="BH35" i="144"/>
  <c r="BG35" i="144"/>
  <c r="BF35" i="144"/>
  <c r="BB35" i="144"/>
  <c r="BA35" i="144"/>
  <c r="AZ35" i="144"/>
  <c r="AY35" i="144"/>
  <c r="AX35" i="144"/>
  <c r="AW35" i="144"/>
  <c r="AV35" i="144"/>
  <c r="AU35" i="144"/>
  <c r="AT35" i="144"/>
  <c r="AS35" i="144"/>
  <c r="AR35" i="144"/>
  <c r="AQ35" i="144"/>
  <c r="AP35" i="144"/>
  <c r="AO35" i="144"/>
  <c r="AN35" i="144"/>
  <c r="AM35" i="144"/>
  <c r="AL35" i="144"/>
  <c r="AK35" i="144"/>
  <c r="AJ35" i="144"/>
  <c r="AI35" i="144"/>
  <c r="BN34" i="144"/>
  <c r="BM34" i="144"/>
  <c r="BL34" i="144"/>
  <c r="BK34" i="144"/>
  <c r="BJ34" i="144"/>
  <c r="BI34" i="144"/>
  <c r="BH34" i="144"/>
  <c r="BG34" i="144"/>
  <c r="BF34" i="144"/>
  <c r="BB34" i="144"/>
  <c r="BA34" i="144"/>
  <c r="AZ34" i="144"/>
  <c r="AY34" i="144"/>
  <c r="AX34" i="144"/>
  <c r="AW34" i="144"/>
  <c r="AV34" i="144"/>
  <c r="AU34" i="144"/>
  <c r="AT34" i="144"/>
  <c r="AS34" i="144"/>
  <c r="AR34" i="144"/>
  <c r="AQ34" i="144"/>
  <c r="AP34" i="144"/>
  <c r="AO34" i="144"/>
  <c r="AN34" i="144"/>
  <c r="AM34" i="144"/>
  <c r="AL34" i="144"/>
  <c r="AK34" i="144"/>
  <c r="AJ34" i="144"/>
  <c r="AI34" i="144"/>
  <c r="BN32" i="144"/>
  <c r="BZ32" i="144" s="1"/>
  <c r="BM32" i="144"/>
  <c r="BL32" i="144"/>
  <c r="BK32" i="144"/>
  <c r="BJ32" i="144"/>
  <c r="BI32" i="144"/>
  <c r="BH32" i="144"/>
  <c r="BG32" i="144"/>
  <c r="BF32" i="144"/>
  <c r="BB32" i="144"/>
  <c r="BA32" i="144"/>
  <c r="AZ32" i="144"/>
  <c r="AY32" i="144"/>
  <c r="AX32" i="144"/>
  <c r="AW32" i="144"/>
  <c r="AV32" i="144"/>
  <c r="AU32" i="144"/>
  <c r="AT32" i="144"/>
  <c r="AS32" i="144"/>
  <c r="AR32" i="144"/>
  <c r="AQ32" i="144"/>
  <c r="AP32" i="144"/>
  <c r="AO32" i="144"/>
  <c r="AN32" i="144"/>
  <c r="AM32" i="144"/>
  <c r="AL32" i="144"/>
  <c r="AK32" i="144"/>
  <c r="AJ32" i="144"/>
  <c r="AI32" i="144"/>
  <c r="BN31" i="144"/>
  <c r="BZ31" i="144" s="1"/>
  <c r="BZ31" i="147" s="1"/>
  <c r="BZ31" i="150" s="1"/>
  <c r="BZ31" i="152" s="1"/>
  <c r="BM31" i="144"/>
  <c r="BL31" i="144"/>
  <c r="BK31" i="144"/>
  <c r="BJ31" i="144"/>
  <c r="BI31" i="144"/>
  <c r="BH31" i="144"/>
  <c r="BG31" i="144"/>
  <c r="BF31" i="144"/>
  <c r="BB31" i="144"/>
  <c r="BA31" i="144"/>
  <c r="AZ31" i="144"/>
  <c r="AY31" i="144"/>
  <c r="AX31" i="144"/>
  <c r="AW31" i="144"/>
  <c r="AV31" i="144"/>
  <c r="AU31" i="144"/>
  <c r="AT31" i="144"/>
  <c r="AS31" i="144"/>
  <c r="AR31" i="144"/>
  <c r="AQ31" i="144"/>
  <c r="AP31" i="144"/>
  <c r="AO31" i="144"/>
  <c r="AN31" i="144"/>
  <c r="AM31" i="144"/>
  <c r="AL31" i="144"/>
  <c r="AK31" i="144"/>
  <c r="AJ31" i="144"/>
  <c r="AI31" i="144"/>
  <c r="BN30" i="144"/>
  <c r="BZ30" i="144" s="1"/>
  <c r="BZ30" i="147" s="1"/>
  <c r="BZ30" i="150" s="1"/>
  <c r="BM30" i="144"/>
  <c r="BL30" i="144"/>
  <c r="BK30" i="144"/>
  <c r="BJ30" i="144"/>
  <c r="BI30" i="144"/>
  <c r="BH30" i="144"/>
  <c r="BG30" i="144"/>
  <c r="BF30" i="144"/>
  <c r="BB30" i="144"/>
  <c r="BA30" i="144"/>
  <c r="AZ30" i="144"/>
  <c r="AY30" i="144"/>
  <c r="AX30" i="144"/>
  <c r="AW30" i="144"/>
  <c r="AV30" i="144"/>
  <c r="AU30" i="144"/>
  <c r="AT30" i="144"/>
  <c r="AS30" i="144"/>
  <c r="AR30" i="144"/>
  <c r="AQ30" i="144"/>
  <c r="AP30" i="144"/>
  <c r="AO30" i="144"/>
  <c r="AN30" i="144"/>
  <c r="AM30" i="144"/>
  <c r="AL30" i="144"/>
  <c r="AK30" i="144"/>
  <c r="AJ30" i="144"/>
  <c r="AI30" i="144"/>
  <c r="BN29" i="144"/>
  <c r="BM29" i="144"/>
  <c r="BL29" i="144"/>
  <c r="BK29" i="144"/>
  <c r="BJ29" i="144"/>
  <c r="BI29" i="144"/>
  <c r="BH29" i="144"/>
  <c r="BG29" i="144"/>
  <c r="BF29" i="144"/>
  <c r="BB29" i="144"/>
  <c r="BA29" i="144"/>
  <c r="AZ29" i="144"/>
  <c r="AY29" i="144"/>
  <c r="AX29" i="144"/>
  <c r="AW29" i="144"/>
  <c r="AV29" i="144"/>
  <c r="AU29" i="144"/>
  <c r="AT29" i="144"/>
  <c r="AS29" i="144"/>
  <c r="AR29" i="144"/>
  <c r="AQ29" i="144"/>
  <c r="AP29" i="144"/>
  <c r="AO29" i="144"/>
  <c r="AN29" i="144"/>
  <c r="AM29" i="144"/>
  <c r="AL29" i="144"/>
  <c r="AK29" i="144"/>
  <c r="AJ29" i="144"/>
  <c r="AI29" i="144"/>
  <c r="BN28" i="144"/>
  <c r="BM28" i="144"/>
  <c r="BL28" i="144"/>
  <c r="BK28" i="144"/>
  <c r="BJ28" i="144"/>
  <c r="BI28" i="144"/>
  <c r="BH28" i="144"/>
  <c r="BG28" i="144"/>
  <c r="BF28" i="144"/>
  <c r="BB28" i="144"/>
  <c r="BA28" i="144"/>
  <c r="AZ28" i="144"/>
  <c r="AY28" i="144"/>
  <c r="AX28" i="144"/>
  <c r="AW28" i="144"/>
  <c r="AV28" i="144"/>
  <c r="AU28" i="144"/>
  <c r="AT28" i="144"/>
  <c r="AS28" i="144"/>
  <c r="AR28" i="144"/>
  <c r="AQ28" i="144"/>
  <c r="AP28" i="144"/>
  <c r="AO28" i="144"/>
  <c r="AN28" i="144"/>
  <c r="AM28" i="144"/>
  <c r="AL28" i="144"/>
  <c r="AK28" i="144"/>
  <c r="AJ28" i="144"/>
  <c r="AI28" i="144"/>
  <c r="BN27" i="144"/>
  <c r="BM27" i="144"/>
  <c r="BL27" i="144"/>
  <c r="BK27" i="144"/>
  <c r="BJ27" i="144"/>
  <c r="BI27" i="144"/>
  <c r="BH27" i="144"/>
  <c r="BG27" i="144"/>
  <c r="BF27" i="144"/>
  <c r="BB27" i="144"/>
  <c r="BA27" i="144"/>
  <c r="AZ27" i="144"/>
  <c r="AY27" i="144"/>
  <c r="AX27" i="144"/>
  <c r="AW27" i="144"/>
  <c r="AV27" i="144"/>
  <c r="AU27" i="144"/>
  <c r="AT27" i="144"/>
  <c r="AS27" i="144"/>
  <c r="AR27" i="144"/>
  <c r="AQ27" i="144"/>
  <c r="AP27" i="144"/>
  <c r="AO27" i="144"/>
  <c r="AN27" i="144"/>
  <c r="AM27" i="144"/>
  <c r="AL27" i="144"/>
  <c r="AK27" i="144"/>
  <c r="AJ27" i="144"/>
  <c r="AI27" i="144"/>
  <c r="BN26" i="144"/>
  <c r="BM26" i="144"/>
  <c r="BL26" i="144"/>
  <c r="BK26" i="144"/>
  <c r="BJ26" i="144"/>
  <c r="BI26" i="144"/>
  <c r="BH26" i="144"/>
  <c r="BG26" i="144"/>
  <c r="BF26" i="144"/>
  <c r="BB26" i="144"/>
  <c r="BA26" i="144"/>
  <c r="AZ26" i="144"/>
  <c r="AY26" i="144"/>
  <c r="AX26" i="144"/>
  <c r="AW26" i="144"/>
  <c r="AV26" i="144"/>
  <c r="AU26" i="144"/>
  <c r="AT26" i="144"/>
  <c r="AS26" i="144"/>
  <c r="AR26" i="144"/>
  <c r="AQ26" i="144"/>
  <c r="AP26" i="144"/>
  <c r="AO26" i="144"/>
  <c r="AN26" i="144"/>
  <c r="AM26" i="144"/>
  <c r="AL26" i="144"/>
  <c r="AK26" i="144"/>
  <c r="AJ26" i="144"/>
  <c r="AI26" i="144"/>
  <c r="BN25" i="144"/>
  <c r="BM25" i="144"/>
  <c r="BL25" i="144"/>
  <c r="BK25" i="144"/>
  <c r="BJ25" i="144"/>
  <c r="BI25" i="144"/>
  <c r="BH25" i="144"/>
  <c r="BG25" i="144"/>
  <c r="BF25" i="144"/>
  <c r="BB25" i="144"/>
  <c r="BA25" i="144"/>
  <c r="AZ25" i="144"/>
  <c r="AY25" i="144"/>
  <c r="AX25" i="144"/>
  <c r="AW25" i="144"/>
  <c r="AV25" i="144"/>
  <c r="AU25" i="144"/>
  <c r="AT25" i="144"/>
  <c r="AS25" i="144"/>
  <c r="AR25" i="144"/>
  <c r="AQ25" i="144"/>
  <c r="AP25" i="144"/>
  <c r="AO25" i="144"/>
  <c r="AN25" i="144"/>
  <c r="AM25" i="144"/>
  <c r="AL25" i="144"/>
  <c r="AK25" i="144"/>
  <c r="AJ25" i="144"/>
  <c r="AI25" i="144"/>
  <c r="BN24" i="144"/>
  <c r="BM24" i="144"/>
  <c r="BL24" i="144"/>
  <c r="BK24" i="144"/>
  <c r="BJ24" i="144"/>
  <c r="BI24" i="144"/>
  <c r="BH24" i="144"/>
  <c r="BG24" i="144"/>
  <c r="BF24" i="144"/>
  <c r="BB24" i="144"/>
  <c r="BA24" i="144"/>
  <c r="AZ24" i="144"/>
  <c r="AY24" i="144"/>
  <c r="AX24" i="144"/>
  <c r="AW24" i="144"/>
  <c r="AV24" i="144"/>
  <c r="AU24" i="144"/>
  <c r="AT24" i="144"/>
  <c r="AS24" i="144"/>
  <c r="AR24" i="144"/>
  <c r="AQ24" i="144"/>
  <c r="AP24" i="144"/>
  <c r="AO24" i="144"/>
  <c r="AN24" i="144"/>
  <c r="AM24" i="144"/>
  <c r="AL24" i="144"/>
  <c r="AK24" i="144"/>
  <c r="AJ24" i="144"/>
  <c r="AI24" i="144"/>
  <c r="BN23" i="144"/>
  <c r="BM23" i="144"/>
  <c r="BL23" i="144"/>
  <c r="BK23" i="144"/>
  <c r="BJ23" i="144"/>
  <c r="BI23" i="144"/>
  <c r="BH23" i="144"/>
  <c r="BG23" i="144"/>
  <c r="BF23" i="144"/>
  <c r="BB23" i="144"/>
  <c r="BA23" i="144"/>
  <c r="AZ23" i="144"/>
  <c r="AY23" i="144"/>
  <c r="AX23" i="144"/>
  <c r="AW23" i="144"/>
  <c r="AV23" i="144"/>
  <c r="AU23" i="144"/>
  <c r="AT23" i="144"/>
  <c r="AS23" i="144"/>
  <c r="AR23" i="144"/>
  <c r="AQ23" i="144"/>
  <c r="AP23" i="144"/>
  <c r="AO23" i="144"/>
  <c r="AN23" i="144"/>
  <c r="AM23" i="144"/>
  <c r="AL23" i="144"/>
  <c r="AK23" i="144"/>
  <c r="AJ23" i="144"/>
  <c r="AI23" i="144"/>
  <c r="BN22" i="144"/>
  <c r="BZ22" i="144" s="1"/>
  <c r="BZ22" i="147" s="1"/>
  <c r="BZ22" i="150" s="1"/>
  <c r="BZ22" i="152" s="1"/>
  <c r="BM22" i="144"/>
  <c r="BL22" i="144"/>
  <c r="BK22" i="144"/>
  <c r="BJ22" i="144"/>
  <c r="BI22" i="144"/>
  <c r="BH22" i="144"/>
  <c r="BG22" i="144"/>
  <c r="BF22" i="144"/>
  <c r="BB22" i="144"/>
  <c r="BA22" i="144"/>
  <c r="AZ22" i="144"/>
  <c r="AY22" i="144"/>
  <c r="AX22" i="144"/>
  <c r="AW22" i="144"/>
  <c r="AV22" i="144"/>
  <c r="AU22" i="144"/>
  <c r="AT22" i="144"/>
  <c r="AS22" i="144"/>
  <c r="AR22" i="144"/>
  <c r="AQ22" i="144"/>
  <c r="AP22" i="144"/>
  <c r="AO22" i="144"/>
  <c r="AN22" i="144"/>
  <c r="AM22" i="144"/>
  <c r="AL22" i="144"/>
  <c r="AK22" i="144"/>
  <c r="AJ22" i="144"/>
  <c r="AI22" i="144"/>
  <c r="BN21" i="144"/>
  <c r="BZ21" i="144" s="1"/>
  <c r="BZ21" i="147" s="1"/>
  <c r="BZ21" i="150" s="1"/>
  <c r="BZ21" i="152" s="1"/>
  <c r="BM21" i="144"/>
  <c r="BL21" i="144"/>
  <c r="BK21" i="144"/>
  <c r="BJ21" i="144"/>
  <c r="BI21" i="144"/>
  <c r="BH21" i="144"/>
  <c r="BG21" i="144"/>
  <c r="BF21" i="144"/>
  <c r="BB21" i="144"/>
  <c r="BA21" i="144"/>
  <c r="AZ21" i="144"/>
  <c r="AY21" i="144"/>
  <c r="AX21" i="144"/>
  <c r="AW21" i="144"/>
  <c r="AV21" i="144"/>
  <c r="AU21" i="144"/>
  <c r="AT21" i="144"/>
  <c r="AS21" i="144"/>
  <c r="AR21" i="144"/>
  <c r="AQ21" i="144"/>
  <c r="AP21" i="144"/>
  <c r="AO21" i="144"/>
  <c r="AN21" i="144"/>
  <c r="AM21" i="144"/>
  <c r="AL21" i="144"/>
  <c r="AK21" i="144"/>
  <c r="AJ21" i="144"/>
  <c r="AI21" i="144"/>
  <c r="BN20" i="144"/>
  <c r="BM20" i="144"/>
  <c r="BL20" i="144"/>
  <c r="BK20" i="144"/>
  <c r="BJ20" i="144"/>
  <c r="BI20" i="144"/>
  <c r="BH20" i="144"/>
  <c r="BG20" i="144"/>
  <c r="BF20" i="144"/>
  <c r="BB20" i="144"/>
  <c r="BA20" i="144"/>
  <c r="AZ20" i="144"/>
  <c r="AY20" i="144"/>
  <c r="AX20" i="144"/>
  <c r="AW20" i="144"/>
  <c r="AV20" i="144"/>
  <c r="AU20" i="144"/>
  <c r="AT20" i="144"/>
  <c r="AS20" i="144"/>
  <c r="AR20" i="144"/>
  <c r="AQ20" i="144"/>
  <c r="AP20" i="144"/>
  <c r="AO20" i="144"/>
  <c r="AN20" i="144"/>
  <c r="AM20" i="144"/>
  <c r="AL20" i="144"/>
  <c r="AK20" i="144"/>
  <c r="AJ20" i="144"/>
  <c r="AI20" i="144"/>
  <c r="BN19" i="144"/>
  <c r="BM19" i="144"/>
  <c r="BL19" i="144"/>
  <c r="BK19" i="144"/>
  <c r="BJ19" i="144"/>
  <c r="BI19" i="144"/>
  <c r="BH19" i="144"/>
  <c r="BG19" i="144"/>
  <c r="BF19" i="144"/>
  <c r="BB19" i="144"/>
  <c r="BA19" i="144"/>
  <c r="AZ19" i="144"/>
  <c r="AY19" i="144"/>
  <c r="AX19" i="144"/>
  <c r="AW19" i="144"/>
  <c r="AV19" i="144"/>
  <c r="AU19" i="144"/>
  <c r="AT19" i="144"/>
  <c r="AS19" i="144"/>
  <c r="AR19" i="144"/>
  <c r="AQ19" i="144"/>
  <c r="AP19" i="144"/>
  <c r="AO19" i="144"/>
  <c r="AN19" i="144"/>
  <c r="AM19" i="144"/>
  <c r="AL19" i="144"/>
  <c r="AK19" i="144"/>
  <c r="AJ19" i="144"/>
  <c r="AI19" i="144"/>
  <c r="BN18" i="144"/>
  <c r="BM18" i="144"/>
  <c r="BL18" i="144"/>
  <c r="BK18" i="144"/>
  <c r="BJ18" i="144"/>
  <c r="BI18" i="144"/>
  <c r="BH18" i="144"/>
  <c r="BG18" i="144"/>
  <c r="BF18" i="144"/>
  <c r="BB18" i="144"/>
  <c r="BA18" i="144"/>
  <c r="AZ18" i="144"/>
  <c r="AY18" i="144"/>
  <c r="AX18" i="144"/>
  <c r="AW18" i="144"/>
  <c r="AV18" i="144"/>
  <c r="AU18" i="144"/>
  <c r="AT18" i="144"/>
  <c r="AS18" i="144"/>
  <c r="AR18" i="144"/>
  <c r="AQ18" i="144"/>
  <c r="AP18" i="144"/>
  <c r="AO18" i="144"/>
  <c r="AN18" i="144"/>
  <c r="AM18" i="144"/>
  <c r="AL18" i="144"/>
  <c r="AK18" i="144"/>
  <c r="AJ18" i="144"/>
  <c r="AI18" i="144"/>
  <c r="BN17" i="144"/>
  <c r="BM17" i="144"/>
  <c r="BL17" i="144"/>
  <c r="BK17" i="144"/>
  <c r="BJ17" i="144"/>
  <c r="BI17" i="144"/>
  <c r="BH17" i="144"/>
  <c r="BG17" i="144"/>
  <c r="BF17" i="144"/>
  <c r="BB17" i="144"/>
  <c r="BA17" i="144"/>
  <c r="AZ17" i="144"/>
  <c r="AY17" i="144"/>
  <c r="AX17" i="144"/>
  <c r="AW17" i="144"/>
  <c r="AV17" i="144"/>
  <c r="AU17" i="144"/>
  <c r="AT17" i="144"/>
  <c r="AS17" i="144"/>
  <c r="AR17" i="144"/>
  <c r="AQ17" i="144"/>
  <c r="AP17" i="144"/>
  <c r="AO17" i="144"/>
  <c r="AN17" i="144"/>
  <c r="AM17" i="144"/>
  <c r="AL17" i="144"/>
  <c r="AK17" i="144"/>
  <c r="AJ17" i="144"/>
  <c r="AI17" i="144"/>
  <c r="BN16" i="144"/>
  <c r="BM16" i="144"/>
  <c r="BL16" i="144"/>
  <c r="BK16" i="144"/>
  <c r="BJ16" i="144"/>
  <c r="BI16" i="144"/>
  <c r="BH16" i="144"/>
  <c r="BG16" i="144"/>
  <c r="BF16" i="144"/>
  <c r="BB16" i="144"/>
  <c r="BA16" i="144"/>
  <c r="AZ16" i="144"/>
  <c r="AY16" i="144"/>
  <c r="AX16" i="144"/>
  <c r="AW16" i="144"/>
  <c r="AV16" i="144"/>
  <c r="AU16" i="144"/>
  <c r="AT16" i="144"/>
  <c r="AS16" i="144"/>
  <c r="AR16" i="144"/>
  <c r="AQ16" i="144"/>
  <c r="AP16" i="144"/>
  <c r="AO16" i="144"/>
  <c r="AN16" i="144"/>
  <c r="AM16" i="144"/>
  <c r="AL16" i="144"/>
  <c r="AK16" i="144"/>
  <c r="AJ16" i="144"/>
  <c r="AI16" i="144"/>
  <c r="BN15" i="144"/>
  <c r="BM15" i="144"/>
  <c r="BL15" i="144"/>
  <c r="BK15" i="144"/>
  <c r="BJ15" i="144"/>
  <c r="BI15" i="144"/>
  <c r="BH15" i="144"/>
  <c r="BG15" i="144"/>
  <c r="BF15" i="144"/>
  <c r="BB15" i="144"/>
  <c r="BA15" i="144"/>
  <c r="AZ15" i="144"/>
  <c r="AY15" i="144"/>
  <c r="AX15" i="144"/>
  <c r="AW15" i="144"/>
  <c r="AV15" i="144"/>
  <c r="AU15" i="144"/>
  <c r="AT15" i="144"/>
  <c r="AS15" i="144"/>
  <c r="AR15" i="144"/>
  <c r="AQ15" i="144"/>
  <c r="AP15" i="144"/>
  <c r="AO15" i="144"/>
  <c r="AN15" i="144"/>
  <c r="AM15" i="144"/>
  <c r="AL15" i="144"/>
  <c r="AK15" i="144"/>
  <c r="AJ15" i="144"/>
  <c r="AI15" i="144"/>
  <c r="BN14" i="144"/>
  <c r="BM14" i="144"/>
  <c r="BL14" i="144"/>
  <c r="BK14" i="144"/>
  <c r="BJ14" i="144"/>
  <c r="BI14" i="144"/>
  <c r="BH14" i="144"/>
  <c r="BG14" i="144"/>
  <c r="BF14" i="144"/>
  <c r="BB14" i="144"/>
  <c r="BA14" i="144"/>
  <c r="AZ14" i="144"/>
  <c r="AY14" i="144"/>
  <c r="AX14" i="144"/>
  <c r="AW14" i="144"/>
  <c r="AV14" i="144"/>
  <c r="AU14" i="144"/>
  <c r="AT14" i="144"/>
  <c r="AS14" i="144"/>
  <c r="AR14" i="144"/>
  <c r="AQ14" i="144"/>
  <c r="AP14" i="144"/>
  <c r="AO14" i="144"/>
  <c r="AN14" i="144"/>
  <c r="AM14" i="144"/>
  <c r="AL14" i="144"/>
  <c r="AK14" i="144"/>
  <c r="AJ14" i="144"/>
  <c r="AI14" i="144"/>
  <c r="BN13" i="144"/>
  <c r="BZ13" i="144" s="1"/>
  <c r="BM13" i="144"/>
  <c r="BL13" i="144"/>
  <c r="BK13" i="144"/>
  <c r="BJ13" i="144"/>
  <c r="BI13" i="144"/>
  <c r="BH13" i="144"/>
  <c r="BG13" i="144"/>
  <c r="BF13" i="144"/>
  <c r="BB13" i="144"/>
  <c r="BA13" i="144"/>
  <c r="AZ13" i="144"/>
  <c r="AY13" i="144"/>
  <c r="AX13" i="144"/>
  <c r="AW13" i="144"/>
  <c r="AV13" i="144"/>
  <c r="AU13" i="144"/>
  <c r="AT13" i="144"/>
  <c r="AS13" i="144"/>
  <c r="AR13" i="144"/>
  <c r="AQ13" i="144"/>
  <c r="AP13" i="144"/>
  <c r="AO13" i="144"/>
  <c r="AN13" i="144"/>
  <c r="AM13" i="144"/>
  <c r="AL13" i="144"/>
  <c r="AK13" i="144"/>
  <c r="AJ13" i="144"/>
  <c r="AI13" i="144"/>
  <c r="CC10" i="144"/>
  <c r="BC9" i="144"/>
  <c r="BD11" i="144" s="1"/>
  <c r="BF6" i="144"/>
  <c r="BD6" i="144"/>
  <c r="BF2" i="144"/>
  <c r="BE2" i="144"/>
  <c r="BD2" i="144"/>
  <c r="E1" i="144"/>
  <c r="F1" i="144" s="1"/>
  <c r="G1" i="144" s="1"/>
  <c r="H1" i="144" s="1"/>
  <c r="I1" i="144" s="1"/>
  <c r="J1" i="144" s="1"/>
  <c r="K1" i="144" s="1"/>
  <c r="L1" i="144" s="1"/>
  <c r="M1" i="144" s="1"/>
  <c r="N1" i="144" s="1"/>
  <c r="O1" i="144" s="1"/>
  <c r="P1" i="144" s="1"/>
  <c r="Q1" i="144" s="1"/>
  <c r="R1" i="144" s="1"/>
  <c r="S1" i="144" s="1"/>
  <c r="T1" i="144" s="1"/>
  <c r="U1" i="144" s="1"/>
  <c r="V1" i="144" s="1"/>
  <c r="W1" i="144" s="1"/>
  <c r="X1" i="144" s="1"/>
  <c r="Y1" i="144" s="1"/>
  <c r="Z1" i="144" s="1"/>
  <c r="AA1" i="144" s="1"/>
  <c r="AB1" i="144" s="1"/>
  <c r="AC1" i="144" s="1"/>
  <c r="AD1" i="144" s="1"/>
  <c r="AE1" i="144" s="1"/>
  <c r="BV54" i="144" l="1"/>
  <c r="AG5" i="144"/>
  <c r="CJ24" i="144"/>
  <c r="CJ32" i="144"/>
  <c r="CJ41" i="144"/>
  <c r="CJ74" i="144"/>
  <c r="CJ38" i="144"/>
  <c r="CJ66" i="144"/>
  <c r="CJ78" i="144"/>
  <c r="CJ91" i="144"/>
  <c r="CJ93" i="144"/>
  <c r="CH23" i="144"/>
  <c r="CH37" i="144"/>
  <c r="CH40" i="144"/>
  <c r="CJ47" i="144"/>
  <c r="CH51" i="144"/>
  <c r="CH60" i="144"/>
  <c r="CJ64" i="144"/>
  <c r="CH68" i="144"/>
  <c r="CJ72" i="144"/>
  <c r="CH80" i="144"/>
  <c r="CJ84" i="144"/>
  <c r="CH88" i="144"/>
  <c r="BC97" i="144"/>
  <c r="CJ97" i="144"/>
  <c r="CH58" i="144"/>
  <c r="CJ52" i="144"/>
  <c r="CJ61" i="144"/>
  <c r="CJ69" i="144"/>
  <c r="CJ81" i="144"/>
  <c r="CJ89" i="144"/>
  <c r="CJ57" i="144"/>
  <c r="BV77" i="144"/>
  <c r="BV23" i="144"/>
  <c r="BV57" i="144"/>
  <c r="CH77" i="144"/>
  <c r="CJ21" i="144"/>
  <c r="CG21" i="144"/>
  <c r="CH25" i="144"/>
  <c r="CJ29" i="144"/>
  <c r="CH34" i="144"/>
  <c r="CH45" i="144"/>
  <c r="CJ49" i="144"/>
  <c r="CJ54" i="144"/>
  <c r="CH62" i="144"/>
  <c r="CH70" i="144"/>
  <c r="CH82" i="144"/>
  <c r="CJ86" i="144"/>
  <c r="CG86" i="144"/>
  <c r="CH56" i="144"/>
  <c r="CH14" i="144"/>
  <c r="CJ18" i="144"/>
  <c r="CH22" i="144"/>
  <c r="CJ35" i="144"/>
  <c r="CH36" i="144"/>
  <c r="CH39" i="144"/>
  <c r="CJ46" i="144"/>
  <c r="CH50" i="144"/>
  <c r="CH59" i="144"/>
  <c r="CJ63" i="144"/>
  <c r="CH67" i="144"/>
  <c r="CJ71" i="144"/>
  <c r="BX74" i="144"/>
  <c r="CA74" i="144" s="1"/>
  <c r="CA74" i="147" s="1"/>
  <c r="CA74" i="150" s="1"/>
  <c r="CA74" i="152" s="1"/>
  <c r="CH79" i="144"/>
  <c r="CJ83" i="144"/>
  <c r="CH87" i="144"/>
  <c r="CJ96" i="144"/>
  <c r="AH9" i="144"/>
  <c r="CJ23" i="144"/>
  <c r="CG37" i="144"/>
  <c r="CI37" i="144" s="1"/>
  <c r="CJ37" i="144"/>
  <c r="CJ40" i="144"/>
  <c r="CH47" i="144"/>
  <c r="CJ51" i="144"/>
  <c r="CH52" i="144"/>
  <c r="CJ60" i="144"/>
  <c r="CH64" i="144"/>
  <c r="CJ68" i="144"/>
  <c r="CH72" i="144"/>
  <c r="CJ80" i="144"/>
  <c r="CH84" i="144"/>
  <c r="CJ88" i="144"/>
  <c r="CJ58" i="144"/>
  <c r="AG9" i="144"/>
  <c r="CJ20" i="144"/>
  <c r="CH32" i="144"/>
  <c r="BZ32" i="150"/>
  <c r="BZ32" i="152" s="1"/>
  <c r="BZ32" i="147"/>
  <c r="CH41" i="144"/>
  <c r="CJ48" i="144"/>
  <c r="CJ53" i="144"/>
  <c r="CH61" i="144"/>
  <c r="CJ65" i="144"/>
  <c r="CH69" i="144"/>
  <c r="CJ73" i="144"/>
  <c r="CH74" i="144"/>
  <c r="CH81" i="144"/>
  <c r="CG85" i="144"/>
  <c r="CJ85" i="144"/>
  <c r="CJ90" i="144"/>
  <c r="CH57" i="144"/>
  <c r="BU57" i="144"/>
  <c r="CH21" i="144"/>
  <c r="CJ25" i="144"/>
  <c r="CJ34" i="144"/>
  <c r="CH38" i="144"/>
  <c r="CJ45" i="144"/>
  <c r="CH49" i="144"/>
  <c r="CH54" i="144"/>
  <c r="CJ62" i="144"/>
  <c r="CH66" i="144"/>
  <c r="CJ70" i="144"/>
  <c r="CJ75" i="144"/>
  <c r="CG75" i="144"/>
  <c r="CI75" i="144" s="1"/>
  <c r="CO75" i="144" s="1"/>
  <c r="CH78" i="144"/>
  <c r="CJ82" i="144"/>
  <c r="CH86" i="144"/>
  <c r="CJ92" i="144"/>
  <c r="CJ95" i="144"/>
  <c r="BW56" i="144"/>
  <c r="CJ56" i="144"/>
  <c r="AH5" i="144"/>
  <c r="CJ14" i="144"/>
  <c r="BV16" i="144"/>
  <c r="CH18" i="144"/>
  <c r="CG22" i="144"/>
  <c r="CJ22" i="144"/>
  <c r="CH35" i="144"/>
  <c r="CJ36" i="144"/>
  <c r="CG36" i="144"/>
  <c r="CI36" i="144" s="1"/>
  <c r="CO36" i="144" s="1"/>
  <c r="CJ39" i="144"/>
  <c r="CH46" i="144"/>
  <c r="CJ50" i="144"/>
  <c r="CJ59" i="144"/>
  <c r="CH63" i="144"/>
  <c r="CJ67" i="144"/>
  <c r="CH71" i="144"/>
  <c r="CJ79" i="144"/>
  <c r="CH83" i="144"/>
  <c r="BE87" i="144"/>
  <c r="CJ87" i="144"/>
  <c r="CJ94" i="144"/>
  <c r="BX57" i="144"/>
  <c r="CA57" i="144" s="1"/>
  <c r="CA57" i="147" s="1"/>
  <c r="CP97" i="144"/>
  <c r="CF97" i="144"/>
  <c r="CQ97" i="144" s="1"/>
  <c r="CJ77" i="144"/>
  <c r="CH20" i="144"/>
  <c r="CH48" i="144"/>
  <c r="CH53" i="144"/>
  <c r="CH65" i="144"/>
  <c r="BC74" i="144"/>
  <c r="CP74" i="144" s="1"/>
  <c r="CH85" i="144"/>
  <c r="BW57" i="144"/>
  <c r="CJ31" i="144"/>
  <c r="CH31" i="144"/>
  <c r="CH29" i="144"/>
  <c r="CH27" i="144"/>
  <c r="CJ27" i="144"/>
  <c r="CJ30" i="144"/>
  <c r="CH30" i="144"/>
  <c r="CJ28" i="144"/>
  <c r="CH28" i="144"/>
  <c r="CH26" i="144"/>
  <c r="CJ26" i="144"/>
  <c r="CH24" i="144"/>
  <c r="CJ19" i="144"/>
  <c r="CH19" i="144"/>
  <c r="CJ17" i="144"/>
  <c r="CJ15" i="144"/>
  <c r="CH15" i="144"/>
  <c r="CH17" i="144"/>
  <c r="CJ16" i="144"/>
  <c r="CH16" i="144"/>
  <c r="CJ13" i="144"/>
  <c r="CH13" i="144"/>
  <c r="BE77" i="144"/>
  <c r="BX88" i="144"/>
  <c r="BV31" i="144"/>
  <c r="AE5" i="144"/>
  <c r="X9" i="144"/>
  <c r="Y5" i="144"/>
  <c r="BV93" i="144"/>
  <c r="BU93" i="144"/>
  <c r="BU56" i="144"/>
  <c r="BV56" i="144"/>
  <c r="BX56" i="144"/>
  <c r="BU88" i="144"/>
  <c r="BV88" i="144"/>
  <c r="BW72" i="144"/>
  <c r="BW88" i="144"/>
  <c r="BX93" i="144"/>
  <c r="BW90" i="144"/>
  <c r="BU90" i="144"/>
  <c r="BX90" i="144"/>
  <c r="BU94" i="144"/>
  <c r="BW94" i="144"/>
  <c r="BW58" i="144"/>
  <c r="U5" i="144"/>
  <c r="L5" i="144"/>
  <c r="L9" i="144"/>
  <c r="M9" i="144"/>
  <c r="M5" i="144"/>
  <c r="I5" i="144"/>
  <c r="S5" i="144"/>
  <c r="O5" i="144"/>
  <c r="BC62" i="144"/>
  <c r="G5" i="144"/>
  <c r="BX62" i="144"/>
  <c r="F5" i="144"/>
  <c r="BX25" i="144"/>
  <c r="AO55" i="144"/>
  <c r="BA55" i="144"/>
  <c r="BC85" i="144"/>
  <c r="CF85" i="144" s="1"/>
  <c r="CQ85" i="144" s="1"/>
  <c r="F9" i="144"/>
  <c r="BC23" i="144"/>
  <c r="CF23" i="144" s="1"/>
  <c r="CQ23" i="144" s="1"/>
  <c r="BW16" i="144"/>
  <c r="BV39" i="144"/>
  <c r="BW41" i="144"/>
  <c r="BX46" i="144"/>
  <c r="BW31" i="144"/>
  <c r="BV45" i="144"/>
  <c r="BW47" i="144"/>
  <c r="BX49" i="144"/>
  <c r="BV61" i="144"/>
  <c r="BW63" i="144"/>
  <c r="BX65" i="144"/>
  <c r="CA65" i="144" s="1"/>
  <c r="CA65" i="147" s="1"/>
  <c r="CA65" i="150" s="1"/>
  <c r="CA65" i="152" s="1"/>
  <c r="BV73" i="144"/>
  <c r="BX58" i="144"/>
  <c r="AV33" i="144"/>
  <c r="AJ33" i="144"/>
  <c r="BV70" i="144"/>
  <c r="AP76" i="144"/>
  <c r="BA76" i="144"/>
  <c r="AM33" i="144"/>
  <c r="AY33" i="144"/>
  <c r="AR55" i="144"/>
  <c r="AT98" i="144"/>
  <c r="AY76" i="144"/>
  <c r="AM76" i="144"/>
  <c r="BB76" i="144"/>
  <c r="AO76" i="144"/>
  <c r="AX33" i="144"/>
  <c r="AN33" i="144"/>
  <c r="AZ33" i="144"/>
  <c r="BX16" i="144"/>
  <c r="AS55" i="144"/>
  <c r="BV68" i="144"/>
  <c r="BW70" i="144"/>
  <c r="BX72" i="144"/>
  <c r="CA72" i="144" s="1"/>
  <c r="CA72" i="147" s="1"/>
  <c r="CA72" i="150" s="1"/>
  <c r="CA72" i="152" s="1"/>
  <c r="BV79" i="144"/>
  <c r="BW81" i="144"/>
  <c r="BX83" i="144"/>
  <c r="AI98" i="144"/>
  <c r="AU98" i="144"/>
  <c r="AX76" i="144"/>
  <c r="AL76" i="144"/>
  <c r="N5" i="144"/>
  <c r="T5" i="144"/>
  <c r="H5" i="144"/>
  <c r="BB55" i="144"/>
  <c r="AO33" i="144"/>
  <c r="AT55" i="144"/>
  <c r="AJ98" i="144"/>
  <c r="AV98" i="144"/>
  <c r="AW76" i="144"/>
  <c r="AK76" i="144"/>
  <c r="AS98" i="144"/>
  <c r="AN76" i="144"/>
  <c r="BA33" i="144"/>
  <c r="AP33" i="144"/>
  <c r="BB33" i="144"/>
  <c r="BX26" i="144"/>
  <c r="AI55" i="144"/>
  <c r="AU55" i="144"/>
  <c r="AK98" i="144"/>
  <c r="AW98" i="144"/>
  <c r="AV76" i="144"/>
  <c r="AJ76" i="144"/>
  <c r="AQ33" i="144"/>
  <c r="AJ55" i="144"/>
  <c r="AV55" i="144"/>
  <c r="AL98" i="144"/>
  <c r="AX98" i="144"/>
  <c r="AU76" i="144"/>
  <c r="AI76" i="144"/>
  <c r="S9" i="144"/>
  <c r="G9" i="144"/>
  <c r="AK33" i="144"/>
  <c r="AP55" i="144"/>
  <c r="AZ76" i="144"/>
  <c r="AR33" i="144"/>
  <c r="BV48" i="144"/>
  <c r="BW50" i="144"/>
  <c r="AK55" i="144"/>
  <c r="AW55" i="144"/>
  <c r="BV64" i="144"/>
  <c r="CL64" i="144" s="1"/>
  <c r="CO64" i="146" s="1"/>
  <c r="BX68" i="144"/>
  <c r="BV87" i="144"/>
  <c r="AM98" i="144"/>
  <c r="AY98" i="144"/>
  <c r="AT76" i="144"/>
  <c r="AD9" i="144"/>
  <c r="R9" i="144"/>
  <c r="AN98" i="144"/>
  <c r="AZ98" i="144"/>
  <c r="AS76" i="144"/>
  <c r="X5" i="144"/>
  <c r="AW33" i="144"/>
  <c r="AR98" i="144"/>
  <c r="AL33" i="144"/>
  <c r="AL55" i="144"/>
  <c r="AX55" i="144"/>
  <c r="AT33" i="144"/>
  <c r="BU16" i="144"/>
  <c r="AM55" i="144"/>
  <c r="AY55" i="144"/>
  <c r="BV74" i="144"/>
  <c r="AO98" i="144"/>
  <c r="BA98" i="144"/>
  <c r="AR76" i="144"/>
  <c r="AS33" i="144"/>
  <c r="AI33" i="144"/>
  <c r="AU33" i="144"/>
  <c r="AN55" i="144"/>
  <c r="AZ55" i="144"/>
  <c r="AP98" i="144"/>
  <c r="BB98" i="144"/>
  <c r="AQ76" i="144"/>
  <c r="AQ55" i="144"/>
  <c r="BX52" i="144"/>
  <c r="CA52" i="144" s="1"/>
  <c r="CA52" i="147" s="1"/>
  <c r="CA52" i="150" s="1"/>
  <c r="AQ98" i="144"/>
  <c r="M162" i="144"/>
  <c r="Y162" i="144"/>
  <c r="H161" i="144"/>
  <c r="T161" i="144"/>
  <c r="O160" i="144"/>
  <c r="AA160" i="144"/>
  <c r="K164" i="144"/>
  <c r="W164" i="144"/>
  <c r="D165" i="144"/>
  <c r="P165" i="144"/>
  <c r="AB165" i="144"/>
  <c r="I166" i="144"/>
  <c r="U166" i="144"/>
  <c r="BC50" i="144"/>
  <c r="CF50" i="144" s="1"/>
  <c r="BU74" i="144"/>
  <c r="BC15" i="144"/>
  <c r="CF15" i="144" s="1"/>
  <c r="BC27" i="144"/>
  <c r="CF27" i="144" s="1"/>
  <c r="BC89" i="144"/>
  <c r="CF89" i="144" s="1"/>
  <c r="BV18" i="144"/>
  <c r="BC20" i="144"/>
  <c r="CF20" i="144" s="1"/>
  <c r="BU28" i="144"/>
  <c r="BV30" i="144"/>
  <c r="BC32" i="144"/>
  <c r="CF32" i="144" s="1"/>
  <c r="BC40" i="144"/>
  <c r="CF40" i="144" s="1"/>
  <c r="BC59" i="144"/>
  <c r="CF59" i="144" s="1"/>
  <c r="BC71" i="144"/>
  <c r="CF71" i="144" s="1"/>
  <c r="BU78" i="144"/>
  <c r="BV80" i="144"/>
  <c r="BC82" i="144"/>
  <c r="CF82" i="144" s="1"/>
  <c r="BW82" i="144"/>
  <c r="BX84" i="144"/>
  <c r="CA84" i="144" s="1"/>
  <c r="BC91" i="144"/>
  <c r="CF91" i="144" s="1"/>
  <c r="E5" i="144"/>
  <c r="W5" i="144"/>
  <c r="BU46" i="144"/>
  <c r="BC66" i="144"/>
  <c r="CF66" i="144" s="1"/>
  <c r="BE66" i="144"/>
  <c r="BC95" i="144"/>
  <c r="CF95" i="144" s="1"/>
  <c r="BC25" i="144"/>
  <c r="CF25" i="144" s="1"/>
  <c r="BC48" i="144"/>
  <c r="CF48" i="144" s="1"/>
  <c r="BC64" i="144"/>
  <c r="CF64" i="144" s="1"/>
  <c r="BE64" i="144"/>
  <c r="BU72" i="144"/>
  <c r="BU83" i="144"/>
  <c r="BV85" i="144"/>
  <c r="CL85" i="144" s="1"/>
  <c r="CO85" i="146" s="1"/>
  <c r="BC87" i="144"/>
  <c r="CF87" i="144" s="1"/>
  <c r="BC93" i="144"/>
  <c r="CF93" i="144" s="1"/>
  <c r="CA95" i="144"/>
  <c r="CA95" i="147" s="1"/>
  <c r="BC58" i="144"/>
  <c r="CF58" i="144" s="1"/>
  <c r="BU31" i="144"/>
  <c r="BU62" i="144"/>
  <c r="BE56" i="144"/>
  <c r="BU14" i="144"/>
  <c r="BC18" i="144"/>
  <c r="CF18" i="144" s="1"/>
  <c r="BW18" i="144"/>
  <c r="BU26" i="144"/>
  <c r="BV28" i="144"/>
  <c r="BC30" i="144"/>
  <c r="CF30" i="144" s="1"/>
  <c r="BW30" i="144"/>
  <c r="BX32" i="144"/>
  <c r="CA32" i="144" s="1"/>
  <c r="BC38" i="144"/>
  <c r="CF38" i="144" s="1"/>
  <c r="BX40" i="144"/>
  <c r="BU49" i="144"/>
  <c r="BV51" i="144"/>
  <c r="BC53" i="144"/>
  <c r="BW53" i="144"/>
  <c r="BX59" i="144"/>
  <c r="BU65" i="144"/>
  <c r="BV67" i="144"/>
  <c r="BC69" i="144"/>
  <c r="CF69" i="144" s="1"/>
  <c r="BW69" i="144"/>
  <c r="BX71" i="144"/>
  <c r="BC80" i="144"/>
  <c r="CF80" i="144" s="1"/>
  <c r="BC16" i="144"/>
  <c r="CF16" i="144" s="1"/>
  <c r="BC28" i="144"/>
  <c r="CF28" i="144" s="1"/>
  <c r="BU47" i="144"/>
  <c r="BV49" i="144"/>
  <c r="BC51" i="144"/>
  <c r="CF51" i="144" s="1"/>
  <c r="BW51" i="144"/>
  <c r="BX53" i="144"/>
  <c r="CA53" i="144" s="1"/>
  <c r="BU63" i="144"/>
  <c r="BV65" i="144"/>
  <c r="CL65" i="144" s="1"/>
  <c r="CO65" i="146" s="1"/>
  <c r="BC67" i="144"/>
  <c r="CF67" i="144" s="1"/>
  <c r="BC78" i="144"/>
  <c r="CF78" i="144" s="1"/>
  <c r="BW78" i="144"/>
  <c r="BX80" i="144"/>
  <c r="BU86" i="144"/>
  <c r="BC96" i="144"/>
  <c r="CF96" i="144" s="1"/>
  <c r="D9" i="144"/>
  <c r="BC41" i="144"/>
  <c r="CF41" i="144" s="1"/>
  <c r="BU68" i="144"/>
  <c r="BC72" i="144"/>
  <c r="CF72" i="144" s="1"/>
  <c r="BC83" i="144"/>
  <c r="CF83" i="144" s="1"/>
  <c r="BC92" i="144"/>
  <c r="CF92" i="144" s="1"/>
  <c r="BU58" i="144"/>
  <c r="Z9" i="144"/>
  <c r="N9" i="144"/>
  <c r="AD5" i="144"/>
  <c r="R5" i="144"/>
  <c r="BU19" i="144"/>
  <c r="BC14" i="144"/>
  <c r="CF14" i="144" s="1"/>
  <c r="BW14" i="144"/>
  <c r="BV24" i="144"/>
  <c r="BC26" i="144"/>
  <c r="CF26" i="144" s="1"/>
  <c r="BW26" i="144"/>
  <c r="BX28" i="144"/>
  <c r="BU45" i="144"/>
  <c r="BV47" i="144"/>
  <c r="BC49" i="144"/>
  <c r="CF49" i="144" s="1"/>
  <c r="BX51" i="144"/>
  <c r="BU61" i="144"/>
  <c r="BC65" i="144"/>
  <c r="CF65" i="144" s="1"/>
  <c r="BE65" i="144"/>
  <c r="BX78" i="144"/>
  <c r="BU84" i="144"/>
  <c r="BV86" i="144"/>
  <c r="CK86" i="144" s="1"/>
  <c r="BC88" i="144"/>
  <c r="CF88" i="144" s="1"/>
  <c r="BC94" i="144"/>
  <c r="CF94" i="144" s="1"/>
  <c r="CA96" i="144"/>
  <c r="BC19" i="144"/>
  <c r="CF19" i="144" s="1"/>
  <c r="BC39" i="144"/>
  <c r="CF39" i="144" s="1"/>
  <c r="BC54" i="144"/>
  <c r="CF54" i="144" s="1"/>
  <c r="BC70" i="144"/>
  <c r="CF70" i="144" s="1"/>
  <c r="BC81" i="144"/>
  <c r="CF81" i="144" s="1"/>
  <c r="BC90" i="144"/>
  <c r="CF90" i="144" s="1"/>
  <c r="BC57" i="144"/>
  <c r="CF57" i="144" s="1"/>
  <c r="CP85" i="144"/>
  <c r="BU52" i="144"/>
  <c r="BX14" i="144"/>
  <c r="BC24" i="144"/>
  <c r="CF24" i="144" s="1"/>
  <c r="BW24" i="144"/>
  <c r="BU32" i="144"/>
  <c r="BC37" i="144"/>
  <c r="CF37" i="144" s="1"/>
  <c r="BU40" i="144"/>
  <c r="BC47" i="144"/>
  <c r="CF47" i="144" s="1"/>
  <c r="BU59" i="144"/>
  <c r="BC63" i="144"/>
  <c r="CF63" i="144" s="1"/>
  <c r="BE63" i="144"/>
  <c r="BU71" i="144"/>
  <c r="BC75" i="144"/>
  <c r="CF75" i="144" s="1"/>
  <c r="BC86" i="144"/>
  <c r="J159" i="144"/>
  <c r="V159" i="144"/>
  <c r="W9" i="144"/>
  <c r="BC36" i="144"/>
  <c r="CF36" i="144" s="1"/>
  <c r="BC46" i="144"/>
  <c r="CF46" i="144" s="1"/>
  <c r="CQ74" i="144"/>
  <c r="BC21" i="144"/>
  <c r="CF21" i="144" s="1"/>
  <c r="BC60" i="144"/>
  <c r="CF60" i="144" s="1"/>
  <c r="BC31" i="144"/>
  <c r="CF31" i="144" s="1"/>
  <c r="BV15" i="144"/>
  <c r="BC17" i="144"/>
  <c r="CF17" i="144" s="1"/>
  <c r="BW17" i="144"/>
  <c r="BX19" i="144"/>
  <c r="BU25" i="144"/>
  <c r="BV27" i="144"/>
  <c r="BC29" i="144"/>
  <c r="CF29" i="144" s="1"/>
  <c r="BW29" i="144"/>
  <c r="BX31" i="144"/>
  <c r="CA31" i="144" s="1"/>
  <c r="BC52" i="144"/>
  <c r="CF52" i="144" s="1"/>
  <c r="BV66" i="144"/>
  <c r="BC68" i="144"/>
  <c r="CF68" i="144" s="1"/>
  <c r="BC79" i="144"/>
  <c r="CF79" i="144" s="1"/>
  <c r="Z5" i="144"/>
  <c r="BU18" i="144"/>
  <c r="BC22" i="144"/>
  <c r="CF22" i="144" s="1"/>
  <c r="BX24" i="144"/>
  <c r="BU30" i="144"/>
  <c r="BC35" i="144"/>
  <c r="CF35" i="144" s="1"/>
  <c r="BU38" i="144"/>
  <c r="BV40" i="144"/>
  <c r="BC45" i="144"/>
  <c r="CF45" i="144" s="1"/>
  <c r="BW45" i="144"/>
  <c r="BX47" i="144"/>
  <c r="BU53" i="144"/>
  <c r="BV59" i="144"/>
  <c r="BC61" i="144"/>
  <c r="CF61" i="144" s="1"/>
  <c r="BW61" i="144"/>
  <c r="BX63" i="144"/>
  <c r="CA63" i="144" s="1"/>
  <c r="BC73" i="144"/>
  <c r="CF73" i="144" s="1"/>
  <c r="BU80" i="144"/>
  <c r="BV82" i="144"/>
  <c r="BC84" i="144"/>
  <c r="CF84" i="144" s="1"/>
  <c r="BW84" i="144"/>
  <c r="BX86" i="144"/>
  <c r="CA86" i="144" s="1"/>
  <c r="CA86" i="147" s="1"/>
  <c r="CA86" i="150" s="1"/>
  <c r="CA86" i="152" s="1"/>
  <c r="Y9" i="144"/>
  <c r="K5" i="144"/>
  <c r="K9" i="144"/>
  <c r="BW49" i="144"/>
  <c r="BV63" i="144"/>
  <c r="BW65" i="144"/>
  <c r="BU70" i="144"/>
  <c r="BV72" i="144"/>
  <c r="BW74" i="144"/>
  <c r="BV78" i="144"/>
  <c r="BW80" i="144"/>
  <c r="BX82" i="144"/>
  <c r="CA94" i="144"/>
  <c r="BV58" i="144"/>
  <c r="BW15" i="144"/>
  <c r="BX17" i="144"/>
  <c r="BV25" i="144"/>
  <c r="BW27" i="144"/>
  <c r="BX29" i="144"/>
  <c r="BV32" i="144"/>
  <c r="BW39" i="144"/>
  <c r="BX41" i="144"/>
  <c r="BU50" i="144"/>
  <c r="BV52" i="144"/>
  <c r="BW54" i="144"/>
  <c r="BX60" i="144"/>
  <c r="BY60" i="144" s="1"/>
  <c r="BW67" i="144"/>
  <c r="BX69" i="144"/>
  <c r="BU81" i="144"/>
  <c r="BV83" i="144"/>
  <c r="BW85" i="144"/>
  <c r="BW87" i="144"/>
  <c r="T9" i="144"/>
  <c r="H9" i="144"/>
  <c r="AE9" i="144"/>
  <c r="BX15" i="144"/>
  <c r="BW25" i="144"/>
  <c r="BX27" i="144"/>
  <c r="BW32" i="144"/>
  <c r="BX39" i="144"/>
  <c r="BU48" i="144"/>
  <c r="BV50" i="144"/>
  <c r="BW52" i="144"/>
  <c r="BX54" i="144"/>
  <c r="CA54" i="144" s="1"/>
  <c r="BU64" i="144"/>
  <c r="BU66" i="144"/>
  <c r="BX67" i="144"/>
  <c r="BU73" i="144"/>
  <c r="BU79" i="144"/>
  <c r="BV81" i="144"/>
  <c r="BW83" i="144"/>
  <c r="BX85" i="144"/>
  <c r="BX87" i="144"/>
  <c r="BX77" i="144"/>
  <c r="AC9" i="144"/>
  <c r="Q9" i="144"/>
  <c r="E9" i="144"/>
  <c r="AC5" i="144"/>
  <c r="Q5" i="144"/>
  <c r="BQ87" i="144"/>
  <c r="V9" i="144"/>
  <c r="J9" i="144"/>
  <c r="AB9" i="144"/>
  <c r="P9" i="144"/>
  <c r="V5" i="144"/>
  <c r="J5" i="144"/>
  <c r="AB5" i="144"/>
  <c r="P5" i="144"/>
  <c r="BV14" i="144"/>
  <c r="BX18" i="144"/>
  <c r="BU24" i="144"/>
  <c r="BV26" i="144"/>
  <c r="BW28" i="144"/>
  <c r="BX30" i="144"/>
  <c r="CA30" i="144" s="1"/>
  <c r="BW40" i="144"/>
  <c r="BX45" i="144"/>
  <c r="BU51" i="144"/>
  <c r="BV53" i="144"/>
  <c r="BW59" i="144"/>
  <c r="BX61" i="144"/>
  <c r="BW68" i="144"/>
  <c r="BX70" i="144"/>
  <c r="BU82" i="144"/>
  <c r="BV84" i="144"/>
  <c r="BW86" i="144"/>
  <c r="BC56" i="144"/>
  <c r="CF56" i="144" s="1"/>
  <c r="U9" i="144"/>
  <c r="I9" i="144"/>
  <c r="AA9" i="144"/>
  <c r="O9" i="144"/>
  <c r="AA5" i="144"/>
  <c r="BC77" i="144"/>
  <c r="CF77" i="144" s="1"/>
  <c r="BU17" i="144"/>
  <c r="BV19" i="144"/>
  <c r="BU29" i="144"/>
  <c r="BU41" i="144"/>
  <c r="BV46" i="144"/>
  <c r="BW48" i="144"/>
  <c r="BX50" i="144"/>
  <c r="BU60" i="144"/>
  <c r="BV62" i="144"/>
  <c r="BW64" i="144"/>
  <c r="BW66" i="144"/>
  <c r="BU69" i="144"/>
  <c r="BV71" i="144"/>
  <c r="BW73" i="144"/>
  <c r="BW79" i="144"/>
  <c r="BX81" i="144"/>
  <c r="D5" i="144"/>
  <c r="BU15" i="144"/>
  <c r="BV17" i="144"/>
  <c r="BW19" i="144"/>
  <c r="BU27" i="144"/>
  <c r="BV29" i="144"/>
  <c r="BU39" i="144"/>
  <c r="BV41" i="144"/>
  <c r="BW46" i="144"/>
  <c r="BX48" i="144"/>
  <c r="BU54" i="144"/>
  <c r="BV60" i="144"/>
  <c r="BW62" i="144"/>
  <c r="BX64" i="144"/>
  <c r="CA64" i="144" s="1"/>
  <c r="CA64" i="147" s="1"/>
  <c r="CA64" i="150" s="1"/>
  <c r="CA64" i="152" s="1"/>
  <c r="BX66" i="144"/>
  <c r="BU67" i="144"/>
  <c r="BV69" i="144"/>
  <c r="BW71" i="144"/>
  <c r="BX73" i="144"/>
  <c r="CA73" i="144" s="1"/>
  <c r="CA73" i="147" s="1"/>
  <c r="BX79" i="144"/>
  <c r="BU85" i="144"/>
  <c r="BU87" i="144"/>
  <c r="BU77" i="144"/>
  <c r="BE57" i="144"/>
  <c r="BE58" i="144"/>
  <c r="I106" i="144"/>
  <c r="U106" i="144"/>
  <c r="AG106" i="144"/>
  <c r="H119" i="144"/>
  <c r="D145" i="144"/>
  <c r="P145" i="144"/>
  <c r="AB145" i="144"/>
  <c r="G145" i="144"/>
  <c r="S145" i="144"/>
  <c r="AE145" i="144"/>
  <c r="M119" i="144"/>
  <c r="Y119" i="144"/>
  <c r="BX34" i="144"/>
  <c r="L106" i="144"/>
  <c r="X106" i="144"/>
  <c r="I132" i="144"/>
  <c r="U132" i="144"/>
  <c r="AG132" i="144"/>
  <c r="T119" i="144"/>
  <c r="AF119" i="144"/>
  <c r="E145" i="144"/>
  <c r="Q145" i="144"/>
  <c r="AC145" i="144"/>
  <c r="BW35" i="144"/>
  <c r="L132" i="144"/>
  <c r="X132" i="144"/>
  <c r="Y132" i="144"/>
  <c r="I159" i="144"/>
  <c r="U159" i="144"/>
  <c r="AG159" i="144"/>
  <c r="N160" i="144"/>
  <c r="Z160" i="144"/>
  <c r="G161" i="144"/>
  <c r="S161" i="144"/>
  <c r="AE161" i="144"/>
  <c r="L162" i="144"/>
  <c r="X162" i="144"/>
  <c r="E163" i="144"/>
  <c r="Q163" i="144"/>
  <c r="AC163" i="144"/>
  <c r="J164" i="144"/>
  <c r="V164" i="144"/>
  <c r="AH164" i="144"/>
  <c r="O165" i="144"/>
  <c r="AA165" i="144"/>
  <c r="H166" i="144"/>
  <c r="T166" i="144"/>
  <c r="AF166" i="144"/>
  <c r="BE32" i="144"/>
  <c r="M106" i="144"/>
  <c r="Y106" i="144"/>
  <c r="N106" i="144"/>
  <c r="BE19" i="144"/>
  <c r="Z157" i="144"/>
  <c r="G159" i="144"/>
  <c r="S159" i="144"/>
  <c r="AE159" i="144"/>
  <c r="L160" i="144"/>
  <c r="X160" i="144"/>
  <c r="E161" i="144"/>
  <c r="Q161" i="144"/>
  <c r="AC161" i="144"/>
  <c r="J162" i="144"/>
  <c r="V162" i="144"/>
  <c r="AH162" i="144"/>
  <c r="O163" i="144"/>
  <c r="AA163" i="144"/>
  <c r="H164" i="144"/>
  <c r="T164" i="144"/>
  <c r="AF164" i="144"/>
  <c r="M165" i="144"/>
  <c r="Y165" i="144"/>
  <c r="F166" i="144"/>
  <c r="R166" i="144"/>
  <c r="AD166" i="144"/>
  <c r="H159" i="144"/>
  <c r="T159" i="144"/>
  <c r="AF159" i="144"/>
  <c r="M160" i="144"/>
  <c r="Y160" i="144"/>
  <c r="F161" i="144"/>
  <c r="R161" i="144"/>
  <c r="AD161" i="144"/>
  <c r="K162" i="144"/>
  <c r="W162" i="144"/>
  <c r="D163" i="144"/>
  <c r="P163" i="144"/>
  <c r="AB163" i="144"/>
  <c r="I164" i="144"/>
  <c r="U164" i="144"/>
  <c r="AG164" i="144"/>
  <c r="N165" i="144"/>
  <c r="Z165" i="144"/>
  <c r="G166" i="144"/>
  <c r="S166" i="144"/>
  <c r="AE166" i="144"/>
  <c r="O145" i="144"/>
  <c r="AA145" i="144"/>
  <c r="BV20" i="144"/>
  <c r="BE24" i="144"/>
  <c r="BD35" i="144"/>
  <c r="BV38" i="144"/>
  <c r="F106" i="144"/>
  <c r="R106" i="144"/>
  <c r="AD106" i="144"/>
  <c r="I156" i="144"/>
  <c r="U156" i="144"/>
  <c r="AG156" i="144"/>
  <c r="N157" i="144"/>
  <c r="BC11" i="144"/>
  <c r="BD22" i="144"/>
  <c r="BW34" i="144"/>
  <c r="L156" i="144"/>
  <c r="X156" i="144"/>
  <c r="E157" i="144"/>
  <c r="Q157" i="144"/>
  <c r="AC157" i="144"/>
  <c r="K119" i="144"/>
  <c r="W119" i="144"/>
  <c r="M132" i="144"/>
  <c r="BU35" i="144"/>
  <c r="BW38" i="144"/>
  <c r="M156" i="144"/>
  <c r="Y156" i="144"/>
  <c r="F157" i="144"/>
  <c r="R157" i="144"/>
  <c r="AD157" i="144"/>
  <c r="K159" i="144"/>
  <c r="W159" i="144"/>
  <c r="D160" i="144"/>
  <c r="P160" i="144"/>
  <c r="AB160" i="144"/>
  <c r="I161" i="144"/>
  <c r="U161" i="144"/>
  <c r="AG161" i="144"/>
  <c r="N162" i="144"/>
  <c r="Z162" i="144"/>
  <c r="G163" i="144"/>
  <c r="S163" i="144"/>
  <c r="AE163" i="144"/>
  <c r="L164" i="144"/>
  <c r="X164" i="144"/>
  <c r="E165" i="144"/>
  <c r="Q165" i="144"/>
  <c r="AC165" i="144"/>
  <c r="J166" i="144"/>
  <c r="V166" i="144"/>
  <c r="AH166" i="144"/>
  <c r="L119" i="144"/>
  <c r="X119" i="144"/>
  <c r="N132" i="144"/>
  <c r="Z132" i="144"/>
  <c r="F145" i="144"/>
  <c r="R145" i="144"/>
  <c r="AD145" i="144"/>
  <c r="N156" i="144"/>
  <c r="Z156" i="144"/>
  <c r="G157" i="144"/>
  <c r="S157" i="144"/>
  <c r="AE157" i="144"/>
  <c r="O162" i="144"/>
  <c r="H163" i="144"/>
  <c r="BV35" i="144"/>
  <c r="BX38" i="144"/>
  <c r="J106" i="144"/>
  <c r="V106" i="144"/>
  <c r="AH106" i="144"/>
  <c r="N119" i="144"/>
  <c r="Z119" i="144"/>
  <c r="D132" i="144"/>
  <c r="P132" i="144"/>
  <c r="AB132" i="144"/>
  <c r="BE13" i="144"/>
  <c r="BU20" i="144"/>
  <c r="BE28" i="144"/>
  <c r="AG8" i="102" s="1"/>
  <c r="AG17" i="102" s="1"/>
  <c r="AI3" i="144"/>
  <c r="U157" i="144"/>
  <c r="J161" i="144"/>
  <c r="M164" i="144"/>
  <c r="W166" i="144"/>
  <c r="E156" i="144"/>
  <c r="Q156" i="144"/>
  <c r="AC156" i="144"/>
  <c r="J157" i="144"/>
  <c r="V157" i="144"/>
  <c r="AH157" i="144"/>
  <c r="M159" i="144"/>
  <c r="Y159" i="144"/>
  <c r="F160" i="144"/>
  <c r="R160" i="144"/>
  <c r="AD160" i="144"/>
  <c r="K161" i="144"/>
  <c r="W161" i="144"/>
  <c r="D162" i="144"/>
  <c r="P162" i="144"/>
  <c r="AB162" i="144"/>
  <c r="I163" i="144"/>
  <c r="U163" i="144"/>
  <c r="AG163" i="144"/>
  <c r="N164" i="144"/>
  <c r="Z164" i="144"/>
  <c r="G165" i="144"/>
  <c r="S165" i="144"/>
  <c r="AE165" i="144"/>
  <c r="L166" i="144"/>
  <c r="X166" i="144"/>
  <c r="I157" i="144"/>
  <c r="AC160" i="144"/>
  <c r="R165" i="144"/>
  <c r="AI2" i="144"/>
  <c r="AI4" i="144"/>
  <c r="BU23" i="144"/>
  <c r="F156" i="144"/>
  <c r="R156" i="144"/>
  <c r="AD156" i="144"/>
  <c r="K157" i="144"/>
  <c r="W157" i="144"/>
  <c r="N159" i="144"/>
  <c r="Z159" i="144"/>
  <c r="G160" i="144"/>
  <c r="S160" i="144"/>
  <c r="AE160" i="144"/>
  <c r="L161" i="144"/>
  <c r="X161" i="144"/>
  <c r="E162" i="144"/>
  <c r="Q162" i="144"/>
  <c r="AC162" i="144"/>
  <c r="J163" i="144"/>
  <c r="V163" i="144"/>
  <c r="AH163" i="144"/>
  <c r="O164" i="144"/>
  <c r="AA164" i="144"/>
  <c r="H165" i="144"/>
  <c r="T165" i="144"/>
  <c r="AF165" i="144"/>
  <c r="M166" i="144"/>
  <c r="Y166" i="144"/>
  <c r="BD20" i="144"/>
  <c r="BW20" i="144"/>
  <c r="N155" i="144"/>
  <c r="Z155" i="144"/>
  <c r="G156" i="144"/>
  <c r="S156" i="144"/>
  <c r="AE156" i="144"/>
  <c r="L157" i="144"/>
  <c r="X157" i="144"/>
  <c r="Z106" i="144"/>
  <c r="O159" i="144"/>
  <c r="AA159" i="144"/>
  <c r="H160" i="144"/>
  <c r="T160" i="144"/>
  <c r="AF160" i="144"/>
  <c r="M161" i="144"/>
  <c r="Y161" i="144"/>
  <c r="F162" i="144"/>
  <c r="R162" i="144"/>
  <c r="AD162" i="144"/>
  <c r="K163" i="144"/>
  <c r="W163" i="144"/>
  <c r="D164" i="144"/>
  <c r="P164" i="144"/>
  <c r="AB164" i="144"/>
  <c r="I165" i="144"/>
  <c r="U165" i="144"/>
  <c r="AG165" i="144"/>
  <c r="N166" i="144"/>
  <c r="Z166" i="144"/>
  <c r="P119" i="144"/>
  <c r="AB119" i="144"/>
  <c r="E132" i="144"/>
  <c r="Q132" i="144"/>
  <c r="AC132" i="144"/>
  <c r="H145" i="144"/>
  <c r="T145" i="144"/>
  <c r="AF145" i="144"/>
  <c r="L159" i="144"/>
  <c r="T163" i="144"/>
  <c r="O155" i="144"/>
  <c r="AA155" i="144"/>
  <c r="H156" i="144"/>
  <c r="T156" i="144"/>
  <c r="AF156" i="144"/>
  <c r="M157" i="144"/>
  <c r="Y157" i="144"/>
  <c r="D159" i="144"/>
  <c r="P159" i="144"/>
  <c r="AB159" i="144"/>
  <c r="I160" i="144"/>
  <c r="U160" i="144"/>
  <c r="AG160" i="144"/>
  <c r="N161" i="144"/>
  <c r="Z161" i="144"/>
  <c r="G162" i="144"/>
  <c r="S162" i="144"/>
  <c r="AE162" i="144"/>
  <c r="L163" i="144"/>
  <c r="X163" i="144"/>
  <c r="E164" i="144"/>
  <c r="Q164" i="144"/>
  <c r="AC164" i="144"/>
  <c r="J165" i="144"/>
  <c r="V165" i="144"/>
  <c r="AH165" i="144"/>
  <c r="O166" i="144"/>
  <c r="AA166" i="144"/>
  <c r="E119" i="144"/>
  <c r="Q119" i="144"/>
  <c r="AC119" i="144"/>
  <c r="F132" i="144"/>
  <c r="R132" i="144"/>
  <c r="AD132" i="144"/>
  <c r="I145" i="144"/>
  <c r="U145" i="144"/>
  <c r="AG145" i="144"/>
  <c r="X159" i="144"/>
  <c r="AF163" i="144"/>
  <c r="BE16" i="144"/>
  <c r="AG8" i="39" s="1"/>
  <c r="AG17" i="39" s="1"/>
  <c r="BX20" i="144"/>
  <c r="CA20" i="144" s="1"/>
  <c r="CA20" i="147" s="1"/>
  <c r="D106" i="144"/>
  <c r="P106" i="144"/>
  <c r="AB106" i="144"/>
  <c r="E159" i="144"/>
  <c r="Q159" i="144"/>
  <c r="AC159" i="144"/>
  <c r="J160" i="144"/>
  <c r="V160" i="144"/>
  <c r="AH160" i="144"/>
  <c r="O161" i="144"/>
  <c r="AA161" i="144"/>
  <c r="H162" i="144"/>
  <c r="T162" i="144"/>
  <c r="AF162" i="144"/>
  <c r="M163" i="144"/>
  <c r="Y163" i="144"/>
  <c r="F164" i="144"/>
  <c r="R164" i="144"/>
  <c r="AD164" i="144"/>
  <c r="K165" i="144"/>
  <c r="W165" i="144"/>
  <c r="D166" i="144"/>
  <c r="P166" i="144"/>
  <c r="AB166" i="144"/>
  <c r="F119" i="144"/>
  <c r="R119" i="144"/>
  <c r="AD119" i="144"/>
  <c r="G132" i="144"/>
  <c r="S132" i="144"/>
  <c r="AE132" i="144"/>
  <c r="J145" i="144"/>
  <c r="V145" i="144"/>
  <c r="AH145" i="144"/>
  <c r="AG157" i="144"/>
  <c r="V161" i="144"/>
  <c r="Y164" i="144"/>
  <c r="K166" i="144"/>
  <c r="BE23" i="144"/>
  <c r="BW23" i="144"/>
  <c r="E106" i="144"/>
  <c r="Q106" i="144"/>
  <c r="AC106" i="144"/>
  <c r="G119" i="144"/>
  <c r="S119" i="144"/>
  <c r="AE119" i="144"/>
  <c r="K145" i="144"/>
  <c r="W145" i="144"/>
  <c r="E160" i="144"/>
  <c r="BE15" i="144"/>
  <c r="AG8" i="38" s="1"/>
  <c r="AG17" i="38" s="1"/>
  <c r="BX35" i="144"/>
  <c r="K156" i="144"/>
  <c r="W156" i="144"/>
  <c r="P157" i="144"/>
  <c r="AB157" i="144"/>
  <c r="AB156" i="144"/>
  <c r="Q160" i="144"/>
  <c r="AA162" i="144"/>
  <c r="AD165" i="144"/>
  <c r="BX23" i="144"/>
  <c r="BE25" i="144"/>
  <c r="BV34" i="144"/>
  <c r="G106" i="144"/>
  <c r="S106" i="144"/>
  <c r="AE106" i="144"/>
  <c r="I119" i="144"/>
  <c r="U119" i="144"/>
  <c r="AG119" i="144"/>
  <c r="J132" i="144"/>
  <c r="V132" i="144"/>
  <c r="AH132" i="144"/>
  <c r="M145" i="144"/>
  <c r="Y145" i="144"/>
  <c r="P156" i="144"/>
  <c r="AH161" i="144"/>
  <c r="F165" i="144"/>
  <c r="BV13" i="144"/>
  <c r="BE29" i="144"/>
  <c r="AG8" i="103" s="1"/>
  <c r="AG17" i="103" s="1"/>
  <c r="H106" i="144"/>
  <c r="T106" i="144"/>
  <c r="AF106" i="144"/>
  <c r="K132" i="144"/>
  <c r="W132" i="144"/>
  <c r="CN12" i="144"/>
  <c r="BC13" i="144"/>
  <c r="CF13" i="144" s="1"/>
  <c r="BE26" i="144"/>
  <c r="BE38" i="144"/>
  <c r="BE40" i="144"/>
  <c r="BC34" i="144"/>
  <c r="CF34" i="144" s="1"/>
  <c r="BE41" i="144"/>
  <c r="BE49" i="144"/>
  <c r="BE18" i="144"/>
  <c r="AG8" i="44" s="1"/>
  <c r="AG17" i="44" s="1"/>
  <c r="BD37" i="144"/>
  <c r="BE61" i="144"/>
  <c r="BE31" i="144"/>
  <c r="BE48" i="144"/>
  <c r="BE92" i="144"/>
  <c r="BE96" i="144"/>
  <c r="BE88" i="144"/>
  <c r="BE84" i="144"/>
  <c r="BE83" i="144"/>
  <c r="BE78" i="144"/>
  <c r="BE71" i="144"/>
  <c r="BE72" i="144"/>
  <c r="BE68" i="144"/>
  <c r="BE54" i="144"/>
  <c r="BE53" i="144"/>
  <c r="CG53" i="144" s="1"/>
  <c r="CI53" i="144" s="1"/>
  <c r="CO53" i="144" s="1"/>
  <c r="BE50" i="144"/>
  <c r="BE46" i="144"/>
  <c r="BE39" i="144"/>
  <c r="BU13" i="144"/>
  <c r="BE17" i="144"/>
  <c r="AG8" i="56" s="1"/>
  <c r="AG17" i="56" s="1"/>
  <c r="BE47" i="144"/>
  <c r="BE51" i="144"/>
  <c r="BE27" i="144"/>
  <c r="AG8" i="61" s="1"/>
  <c r="AG17" i="61" s="1"/>
  <c r="BG33" i="144"/>
  <c r="BG98" i="144" s="1"/>
  <c r="BW13" i="144"/>
  <c r="BH33" i="144"/>
  <c r="BH98" i="144" s="1"/>
  <c r="BE59" i="144"/>
  <c r="BX13" i="144"/>
  <c r="BE30" i="144"/>
  <c r="BM33" i="144"/>
  <c r="BM98" i="144" s="1"/>
  <c r="BJ33" i="144"/>
  <c r="BJ98" i="144" s="1"/>
  <c r="BN33" i="144"/>
  <c r="BN98" i="144" s="1"/>
  <c r="BE34" i="144"/>
  <c r="BE52" i="144"/>
  <c r="BE14" i="144"/>
  <c r="AG8" i="80" s="1"/>
  <c r="AG17" i="80" s="1"/>
  <c r="BU34" i="144"/>
  <c r="BE45" i="144"/>
  <c r="BE60" i="144"/>
  <c r="BE62" i="144"/>
  <c r="BD64" i="144"/>
  <c r="BE80" i="144"/>
  <c r="BE67" i="144"/>
  <c r="BF33" i="144"/>
  <c r="BF98" i="144" s="1"/>
  <c r="BE79" i="144"/>
  <c r="BI33" i="144"/>
  <c r="BI98" i="144" s="1"/>
  <c r="BE69" i="144"/>
  <c r="BE74" i="144"/>
  <c r="CG74" i="144" s="1"/>
  <c r="CI74" i="144" s="1"/>
  <c r="CO74" i="144" s="1"/>
  <c r="BK33" i="144"/>
  <c r="BK98" i="144" s="1"/>
  <c r="BE73" i="144"/>
  <c r="BL33" i="144"/>
  <c r="BL98" i="144" s="1"/>
  <c r="BE70" i="144"/>
  <c r="BE81" i="144"/>
  <c r="BD85" i="144"/>
  <c r="BE93" i="144"/>
  <c r="J156" i="144"/>
  <c r="V156" i="144"/>
  <c r="AH156" i="144"/>
  <c r="O157" i="144"/>
  <c r="AA157" i="144"/>
  <c r="F159" i="144"/>
  <c r="R159" i="144"/>
  <c r="AD159" i="144"/>
  <c r="K160" i="144"/>
  <c r="W160" i="144"/>
  <c r="D161" i="144"/>
  <c r="P161" i="144"/>
  <c r="AB161" i="144"/>
  <c r="I162" i="144"/>
  <c r="U162" i="144"/>
  <c r="AG162" i="144"/>
  <c r="N163" i="144"/>
  <c r="Z163" i="144"/>
  <c r="G164" i="144"/>
  <c r="S164" i="144"/>
  <c r="AE164" i="144"/>
  <c r="L165" i="144"/>
  <c r="X165" i="144"/>
  <c r="E166" i="144"/>
  <c r="Q166" i="144"/>
  <c r="AC166" i="144"/>
  <c r="BE91" i="144"/>
  <c r="BE95" i="144"/>
  <c r="H132" i="144"/>
  <c r="T132" i="144"/>
  <c r="AF132" i="144"/>
  <c r="J119" i="144"/>
  <c r="V119" i="144"/>
  <c r="AH119" i="144"/>
  <c r="BE89" i="144"/>
  <c r="BE97" i="144"/>
  <c r="O156" i="144"/>
  <c r="AA156" i="144"/>
  <c r="H157" i="144"/>
  <c r="T157" i="144"/>
  <c r="AF157" i="144"/>
  <c r="P155" i="144"/>
  <c r="BE90" i="144"/>
  <c r="K106" i="144"/>
  <c r="K155" i="144"/>
  <c r="W106" i="144"/>
  <c r="W155" i="144"/>
  <c r="N145" i="144"/>
  <c r="Z145" i="144"/>
  <c r="AB155" i="144"/>
  <c r="BE82" i="144"/>
  <c r="BE94" i="144"/>
  <c r="BD87" i="144"/>
  <c r="O119" i="144"/>
  <c r="AA119" i="144"/>
  <c r="O132" i="144"/>
  <c r="AA132" i="144"/>
  <c r="O106" i="144"/>
  <c r="AA106" i="144"/>
  <c r="E155" i="144"/>
  <c r="Q155" i="144"/>
  <c r="AC155" i="144"/>
  <c r="F155" i="144"/>
  <c r="R155" i="144"/>
  <c r="AD155" i="144"/>
  <c r="G155" i="144"/>
  <c r="S155" i="144"/>
  <c r="AE155" i="144"/>
  <c r="H155" i="144"/>
  <c r="T155" i="144"/>
  <c r="AF155" i="144"/>
  <c r="I155" i="144"/>
  <c r="U155" i="144"/>
  <c r="AG155" i="144"/>
  <c r="J155" i="144"/>
  <c r="V155" i="144"/>
  <c r="AH155" i="144"/>
  <c r="L155" i="144"/>
  <c r="X155" i="144"/>
  <c r="M155" i="144"/>
  <c r="Y155" i="144"/>
  <c r="CA89" i="131"/>
  <c r="CA86" i="131"/>
  <c r="CA87" i="131"/>
  <c r="CK83" i="131"/>
  <c r="CK84" i="131"/>
  <c r="CK92" i="131"/>
  <c r="CL92" i="131" s="1"/>
  <c r="CK93" i="131"/>
  <c r="CL93" i="131" s="1"/>
  <c r="CK94" i="131"/>
  <c r="CL94" i="131" s="1"/>
  <c r="CK72" i="131"/>
  <c r="CL72" i="131"/>
  <c r="CK63" i="131"/>
  <c r="CK62" i="131"/>
  <c r="CK55" i="131"/>
  <c r="CL55" i="131" s="1"/>
  <c r="BZ86" i="131"/>
  <c r="BZ89" i="131"/>
  <c r="BZ72" i="131"/>
  <c r="BZ72" i="144" s="1"/>
  <c r="BZ55" i="131"/>
  <c r="CI21" i="144" l="1"/>
  <c r="CO21" i="144" s="1"/>
  <c r="CG80" i="144"/>
  <c r="CI80" i="144" s="1"/>
  <c r="CE80" i="144"/>
  <c r="D26" i="11"/>
  <c r="CB32" i="144"/>
  <c r="CA32" i="152"/>
  <c r="CB32" i="152" s="1"/>
  <c r="CA32" i="150"/>
  <c r="CB32" i="150" s="1"/>
  <c r="CA32" i="147"/>
  <c r="CB32" i="147" s="1"/>
  <c r="CH99" i="144"/>
  <c r="CI85" i="144"/>
  <c r="CO85" i="144" s="1"/>
  <c r="CE89" i="144"/>
  <c r="CG89" i="144"/>
  <c r="CI89" i="144" s="1"/>
  <c r="D71" i="11"/>
  <c r="AG8" i="31"/>
  <c r="AG17" i="31" s="1"/>
  <c r="CG46" i="144"/>
  <c r="CI46" i="144" s="1"/>
  <c r="CO46" i="144" s="1"/>
  <c r="CE46" i="144"/>
  <c r="D46" i="11"/>
  <c r="D50" i="11"/>
  <c r="AG8" i="104"/>
  <c r="AG17" i="104" s="1"/>
  <c r="CG50" i="144"/>
  <c r="CI50" i="144" s="1"/>
  <c r="CE50" i="144"/>
  <c r="CE84" i="144"/>
  <c r="CG84" i="144"/>
  <c r="CI84" i="144" s="1"/>
  <c r="CO84" i="144" s="1"/>
  <c r="CG32" i="144"/>
  <c r="CI32" i="144" s="1"/>
  <c r="CO32" i="144" s="1"/>
  <c r="CE32" i="144"/>
  <c r="CP62" i="144"/>
  <c r="CF62" i="144"/>
  <c r="CG82" i="144"/>
  <c r="CI82" i="144" s="1"/>
  <c r="CO82" i="144" s="1"/>
  <c r="CE82" i="144"/>
  <c r="D28" i="11"/>
  <c r="AG8" i="55"/>
  <c r="AG17" i="55" s="1"/>
  <c r="BO39" i="144"/>
  <c r="CE39" i="144"/>
  <c r="CN39" i="144" s="1"/>
  <c r="CG39" i="144"/>
  <c r="CI39" i="144" s="1"/>
  <c r="D17" i="11"/>
  <c r="AG8" i="33"/>
  <c r="AG17" i="33" s="1"/>
  <c r="AG18" i="33" s="1"/>
  <c r="U22" i="33" s="1"/>
  <c r="D6" i="11"/>
  <c r="CG34" i="144"/>
  <c r="CI34" i="144" s="1"/>
  <c r="CO34" i="144" s="1"/>
  <c r="CE34" i="144"/>
  <c r="CE93" i="144"/>
  <c r="CN93" i="144" s="1"/>
  <c r="CG93" i="144"/>
  <c r="CI93" i="144" s="1"/>
  <c r="D75" i="11"/>
  <c r="AG8" i="77"/>
  <c r="AG17" i="77" s="1"/>
  <c r="CG69" i="144"/>
  <c r="CI69" i="144" s="1"/>
  <c r="CE69" i="144"/>
  <c r="D60" i="11"/>
  <c r="AG8" i="68"/>
  <c r="AG17" i="68" s="1"/>
  <c r="CG62" i="144"/>
  <c r="CI62" i="144" s="1"/>
  <c r="CO62" i="144" s="1"/>
  <c r="CE62" i="144"/>
  <c r="D24" i="11"/>
  <c r="D70" i="11"/>
  <c r="CG88" i="144"/>
  <c r="CI88" i="144" s="1"/>
  <c r="CE88" i="144"/>
  <c r="D49" i="11"/>
  <c r="AG8" i="50"/>
  <c r="AG17" i="50" s="1"/>
  <c r="CG49" i="144"/>
  <c r="CI49" i="144" s="1"/>
  <c r="CO49" i="144" s="1"/>
  <c r="CE49" i="144"/>
  <c r="CN49" i="144" s="1"/>
  <c r="D20" i="11"/>
  <c r="AG8" i="37"/>
  <c r="AG17" i="37" s="1"/>
  <c r="CE58" i="144"/>
  <c r="CG58" i="144"/>
  <c r="CI58" i="144" s="1"/>
  <c r="CB94" i="144"/>
  <c r="CA94" i="147"/>
  <c r="CG64" i="144"/>
  <c r="CI64" i="144" s="1"/>
  <c r="CO64" i="144" s="1"/>
  <c r="CE64" i="144"/>
  <c r="CN64" i="144" s="1"/>
  <c r="CI86" i="144"/>
  <c r="CE90" i="144"/>
  <c r="CG90" i="144"/>
  <c r="CI90" i="144" s="1"/>
  <c r="D72" i="11"/>
  <c r="AG8" i="40"/>
  <c r="AG17" i="40" s="1"/>
  <c r="CG61" i="144"/>
  <c r="CI61" i="144" s="1"/>
  <c r="CO61" i="144" s="1"/>
  <c r="CE61" i="144"/>
  <c r="D23" i="11"/>
  <c r="D7" i="11"/>
  <c r="AG8" i="64"/>
  <c r="AG17" i="64" s="1"/>
  <c r="CG56" i="144"/>
  <c r="CI56" i="144" s="1"/>
  <c r="CE56" i="144"/>
  <c r="CN56" i="144" s="1"/>
  <c r="AG8" i="65"/>
  <c r="AG17" i="65" s="1"/>
  <c r="CG60" i="144"/>
  <c r="CI60" i="144" s="1"/>
  <c r="CO60" i="144" s="1"/>
  <c r="CE60" i="144"/>
  <c r="CN60" i="144" s="1"/>
  <c r="D22" i="11"/>
  <c r="CE54" i="144"/>
  <c r="CN54" i="144" s="1"/>
  <c r="CG54" i="144"/>
  <c r="CI54" i="144" s="1"/>
  <c r="CO54" i="144" s="1"/>
  <c r="CG57" i="144"/>
  <c r="CI57" i="144" s="1"/>
  <c r="CO57" i="144" s="1"/>
  <c r="CE57" i="144"/>
  <c r="CN57" i="144" s="1"/>
  <c r="CA54" i="150"/>
  <c r="CA54" i="152" s="1"/>
  <c r="CA54" i="147"/>
  <c r="CE65" i="144"/>
  <c r="CN65" i="144" s="1"/>
  <c r="CG65" i="144"/>
  <c r="CI65" i="144" s="1"/>
  <c r="CO65" i="144" s="1"/>
  <c r="CA57" i="150"/>
  <c r="CG63" i="144"/>
  <c r="CI63" i="144" s="1"/>
  <c r="CO63" i="144" s="1"/>
  <c r="CE63" i="144"/>
  <c r="CG83" i="144"/>
  <c r="CI83" i="144" s="1"/>
  <c r="CO83" i="144" s="1"/>
  <c r="CE83" i="144"/>
  <c r="D29" i="11"/>
  <c r="AG8" i="105"/>
  <c r="AG17" i="105" s="1"/>
  <c r="CG51" i="144"/>
  <c r="CI51" i="144" s="1"/>
  <c r="CO51" i="144" s="1"/>
  <c r="CE51" i="144"/>
  <c r="D51" i="11"/>
  <c r="D78" i="11"/>
  <c r="CE96" i="144"/>
  <c r="CN96" i="144" s="1"/>
  <c r="CG96" i="144"/>
  <c r="CI96" i="144" s="1"/>
  <c r="AG8" i="58"/>
  <c r="AG17" i="58" s="1"/>
  <c r="BO41" i="144"/>
  <c r="CG41" i="144"/>
  <c r="CI41" i="144" s="1"/>
  <c r="CO41" i="144" s="1"/>
  <c r="CE41" i="144"/>
  <c r="D19" i="11"/>
  <c r="CG81" i="144"/>
  <c r="CI81" i="144" s="1"/>
  <c r="CO81" i="144" s="1"/>
  <c r="CE81" i="144"/>
  <c r="D27" i="11"/>
  <c r="AG8" i="81"/>
  <c r="AG17" i="81" s="1"/>
  <c r="CE79" i="144"/>
  <c r="CN79" i="144" s="1"/>
  <c r="CG79" i="144"/>
  <c r="CI79" i="144" s="1"/>
  <c r="D25" i="11"/>
  <c r="D45" i="11"/>
  <c r="AG8" i="60"/>
  <c r="AG17" i="60" s="1"/>
  <c r="CG45" i="144"/>
  <c r="CI45" i="144" s="1"/>
  <c r="CO45" i="144" s="1"/>
  <c r="CE45" i="144"/>
  <c r="AG8" i="91"/>
  <c r="AG17" i="91" s="1"/>
  <c r="CE47" i="144"/>
  <c r="CG47" i="144"/>
  <c r="CI47" i="144" s="1"/>
  <c r="CO47" i="144" s="1"/>
  <c r="D47" i="11"/>
  <c r="AG8" i="75"/>
  <c r="AG17" i="75" s="1"/>
  <c r="CE68" i="144"/>
  <c r="CN68" i="144" s="1"/>
  <c r="CG68" i="144"/>
  <c r="CI68" i="144" s="1"/>
  <c r="D59" i="11"/>
  <c r="D74" i="11"/>
  <c r="CG92" i="144"/>
  <c r="CI92" i="144" s="1"/>
  <c r="CE92" i="144"/>
  <c r="CA20" i="150"/>
  <c r="CP23" i="144"/>
  <c r="CA53" i="150"/>
  <c r="CA53" i="152" s="1"/>
  <c r="CA53" i="147"/>
  <c r="CI22" i="144"/>
  <c r="CO22" i="144" s="1"/>
  <c r="CG91" i="144"/>
  <c r="CI91" i="144" s="1"/>
  <c r="CO91" i="144" s="1"/>
  <c r="CE91" i="144"/>
  <c r="CN91" i="144" s="1"/>
  <c r="D73" i="11"/>
  <c r="CE52" i="144"/>
  <c r="CG52" i="144"/>
  <c r="CI52" i="144" s="1"/>
  <c r="CO52" i="144" s="1"/>
  <c r="CG78" i="144"/>
  <c r="CI78" i="144" s="1"/>
  <c r="CO78" i="144" s="1"/>
  <c r="CE78" i="144"/>
  <c r="D57" i="11"/>
  <c r="AG8" i="72"/>
  <c r="AG17" i="72" s="1"/>
  <c r="CG66" i="144"/>
  <c r="CI66" i="144" s="1"/>
  <c r="CO66" i="144" s="1"/>
  <c r="CE66" i="144"/>
  <c r="CN66" i="144" s="1"/>
  <c r="D61" i="11"/>
  <c r="AG8" i="78"/>
  <c r="AG17" i="78" s="1"/>
  <c r="CG70" i="144"/>
  <c r="CI70" i="144" s="1"/>
  <c r="CO70" i="144" s="1"/>
  <c r="CE70" i="144"/>
  <c r="CE72" i="144"/>
  <c r="CN72" i="144" s="1"/>
  <c r="CG72" i="144"/>
  <c r="CI72" i="144" s="1"/>
  <c r="AG8" i="49"/>
  <c r="AG17" i="49" s="1"/>
  <c r="CG48" i="144"/>
  <c r="CI48" i="144" s="1"/>
  <c r="CO48" i="144" s="1"/>
  <c r="CE48" i="144"/>
  <c r="D48" i="11"/>
  <c r="AG8" i="43"/>
  <c r="AG17" i="43" s="1"/>
  <c r="BO40" i="144"/>
  <c r="CG40" i="144"/>
  <c r="CI40" i="144" s="1"/>
  <c r="CE40" i="144"/>
  <c r="CN40" i="144" s="1"/>
  <c r="D18" i="11"/>
  <c r="AG8" i="35"/>
  <c r="AG17" i="35" s="1"/>
  <c r="CB63" i="144"/>
  <c r="CA63" i="147"/>
  <c r="CB84" i="144"/>
  <c r="CA84" i="147"/>
  <c r="BO26" i="144"/>
  <c r="AG8" i="59"/>
  <c r="AG17" i="59" s="1"/>
  <c r="D8" i="11"/>
  <c r="AG8" i="79"/>
  <c r="AG17" i="79" s="1"/>
  <c r="CG77" i="144"/>
  <c r="CI77" i="144" s="1"/>
  <c r="CE77" i="144"/>
  <c r="BO25" i="144"/>
  <c r="AG8" i="45"/>
  <c r="AG17" i="45" s="1"/>
  <c r="CG25" i="144"/>
  <c r="CI25" i="144" s="1"/>
  <c r="CO25" i="144" s="1"/>
  <c r="CE25" i="144"/>
  <c r="CN25" i="144" s="1"/>
  <c r="D35" i="11"/>
  <c r="I35" i="11" s="1"/>
  <c r="J35" i="11" s="1"/>
  <c r="CL86" i="144"/>
  <c r="CO86" i="146" s="1"/>
  <c r="CK86" i="147"/>
  <c r="CN86" i="146"/>
  <c r="CG94" i="144"/>
  <c r="CI94" i="144" s="1"/>
  <c r="CE94" i="144"/>
  <c r="D76" i="11"/>
  <c r="D77" i="11"/>
  <c r="CE95" i="144"/>
  <c r="CG95" i="144"/>
  <c r="CI95" i="144" s="1"/>
  <c r="CO95" i="144" s="1"/>
  <c r="AG8" i="73"/>
  <c r="AG17" i="73" s="1"/>
  <c r="CG67" i="144"/>
  <c r="CI67" i="144" s="1"/>
  <c r="CE67" i="144"/>
  <c r="D58" i="11"/>
  <c r="D21" i="11"/>
  <c r="AG8" i="53"/>
  <c r="AG17" i="53" s="1"/>
  <c r="CG59" i="144"/>
  <c r="CI59" i="144" s="1"/>
  <c r="CE59" i="144"/>
  <c r="CN59" i="144" s="1"/>
  <c r="D62" i="11"/>
  <c r="CE71" i="144"/>
  <c r="CG71" i="144"/>
  <c r="CI71" i="144" s="1"/>
  <c r="CO71" i="144" s="1"/>
  <c r="D16" i="11"/>
  <c r="AG8" i="54"/>
  <c r="AG17" i="54" s="1"/>
  <c r="CG38" i="144"/>
  <c r="CI38" i="144" s="1"/>
  <c r="CO38" i="144" s="1"/>
  <c r="CE38" i="144"/>
  <c r="CN38" i="144" s="1"/>
  <c r="BO23" i="144"/>
  <c r="AG8" i="42"/>
  <c r="AG17" i="42" s="1"/>
  <c r="BO24" i="144"/>
  <c r="AG8" i="86"/>
  <c r="AG17" i="86" s="1"/>
  <c r="CG87" i="144"/>
  <c r="CI87" i="144" s="1"/>
  <c r="CO87" i="144" s="1"/>
  <c r="CE87" i="144"/>
  <c r="CN87" i="144" s="1"/>
  <c r="D69" i="11"/>
  <c r="CA52" i="152"/>
  <c r="CG73" i="144"/>
  <c r="CI73" i="144" s="1"/>
  <c r="CE73" i="144"/>
  <c r="CN73" i="144" s="1"/>
  <c r="D64" i="11"/>
  <c r="CA73" i="150"/>
  <c r="CB95" i="147"/>
  <c r="CA95" i="150"/>
  <c r="CG27" i="144"/>
  <c r="CI27" i="144" s="1"/>
  <c r="CO27" i="144" s="1"/>
  <c r="CE27" i="144"/>
  <c r="CN27" i="144" s="1"/>
  <c r="D37" i="11"/>
  <c r="CG29" i="144"/>
  <c r="CI29" i="144" s="1"/>
  <c r="CO29" i="144" s="1"/>
  <c r="CE29" i="144"/>
  <c r="CN29" i="144" s="1"/>
  <c r="D39" i="11"/>
  <c r="CG31" i="144"/>
  <c r="CI31" i="144" s="1"/>
  <c r="CO31" i="144" s="1"/>
  <c r="CE31" i="144"/>
  <c r="CN31" i="144" s="1"/>
  <c r="D38" i="11"/>
  <c r="CG28" i="144"/>
  <c r="CI28" i="144" s="1"/>
  <c r="CO28" i="144" s="1"/>
  <c r="CE28" i="144"/>
  <c r="CE30" i="144"/>
  <c r="CG30" i="144"/>
  <c r="CI30" i="144" s="1"/>
  <c r="CG26" i="144"/>
  <c r="CI26" i="144" s="1"/>
  <c r="CO26" i="144" s="1"/>
  <c r="CE26" i="144"/>
  <c r="CN26" i="144" s="1"/>
  <c r="D36" i="11"/>
  <c r="CG24" i="144"/>
  <c r="CI24" i="144" s="1"/>
  <c r="CO24" i="144" s="1"/>
  <c r="CE24" i="144"/>
  <c r="CN24" i="144" s="1"/>
  <c r="D34" i="11"/>
  <c r="CE23" i="144"/>
  <c r="CG23" i="144"/>
  <c r="CI23" i="144" s="1"/>
  <c r="CO23" i="144" s="1"/>
  <c r="D33" i="11"/>
  <c r="D13" i="11"/>
  <c r="CG18" i="144"/>
  <c r="CI18" i="144" s="1"/>
  <c r="CE18" i="144"/>
  <c r="CN18" i="144" s="1"/>
  <c r="CG14" i="144"/>
  <c r="CI14" i="144" s="1"/>
  <c r="CO14" i="144" s="1"/>
  <c r="CE14" i="144"/>
  <c r="D5" i="11"/>
  <c r="BY16" i="144"/>
  <c r="D10" i="11"/>
  <c r="CG15" i="144"/>
  <c r="CI15" i="144" s="1"/>
  <c r="CO15" i="144" s="1"/>
  <c r="CE15" i="144"/>
  <c r="CN15" i="144" s="1"/>
  <c r="D11" i="11"/>
  <c r="CE16" i="144"/>
  <c r="CN16" i="144" s="1"/>
  <c r="CG16" i="144"/>
  <c r="CI16" i="144" s="1"/>
  <c r="CO16" i="144" s="1"/>
  <c r="D14" i="11"/>
  <c r="AG7" i="41"/>
  <c r="CG19" i="144"/>
  <c r="CI19" i="144" s="1"/>
  <c r="CO19" i="144" s="1"/>
  <c r="CE19" i="144"/>
  <c r="CN19" i="144" s="1"/>
  <c r="CG17" i="144"/>
  <c r="CI17" i="144" s="1"/>
  <c r="CO17" i="144" s="1"/>
  <c r="CE17" i="144"/>
  <c r="CN17" i="144" s="1"/>
  <c r="D12" i="11"/>
  <c r="D4" i="11"/>
  <c r="CE13" i="144"/>
  <c r="CN13" i="144" s="1"/>
  <c r="CG13" i="144"/>
  <c r="CI13" i="144" s="1"/>
  <c r="CO13" i="144" s="1"/>
  <c r="CB31" i="144"/>
  <c r="CA31" i="147"/>
  <c r="BO31" i="144"/>
  <c r="D41" i="11"/>
  <c r="I41" i="11" s="1"/>
  <c r="BO52" i="144"/>
  <c r="D52" i="11"/>
  <c r="D63" i="11"/>
  <c r="CB72" i="144"/>
  <c r="BZ72" i="147"/>
  <c r="BO30" i="144"/>
  <c r="D40" i="11"/>
  <c r="I40" i="11" s="1"/>
  <c r="CB30" i="144"/>
  <c r="CA30" i="147"/>
  <c r="BO77" i="144"/>
  <c r="CB96" i="144"/>
  <c r="CA96" i="147"/>
  <c r="BO52" i="147"/>
  <c r="BZ90" i="144"/>
  <c r="BZ90" i="147" s="1"/>
  <c r="BZ90" i="150" s="1"/>
  <c r="BZ90" i="152" s="1"/>
  <c r="CG97" i="144"/>
  <c r="CI97" i="144" s="1"/>
  <c r="CE97" i="144"/>
  <c r="CN97" i="144" s="1"/>
  <c r="BU99" i="144"/>
  <c r="AC158" i="144"/>
  <c r="BY30" i="144"/>
  <c r="CA90" i="144"/>
  <c r="CA90" i="147" s="1"/>
  <c r="CA90" i="150" s="1"/>
  <c r="CA88" i="144"/>
  <c r="CA88" i="147" s="1"/>
  <c r="CA88" i="150" s="1"/>
  <c r="CK63" i="144"/>
  <c r="CQ62" i="144"/>
  <c r="BY62" i="144"/>
  <c r="AT99" i="144"/>
  <c r="AJ99" i="144"/>
  <c r="BY31" i="144"/>
  <c r="BA99" i="144"/>
  <c r="AS99" i="144"/>
  <c r="AK99" i="144"/>
  <c r="AL99" i="144"/>
  <c r="AM99" i="144"/>
  <c r="AO99" i="144"/>
  <c r="AP99" i="144"/>
  <c r="AW99" i="144"/>
  <c r="BB99" i="144"/>
  <c r="AY99" i="144"/>
  <c r="AV99" i="144"/>
  <c r="AR99" i="144"/>
  <c r="AQ99" i="144"/>
  <c r="AU99" i="144"/>
  <c r="AX99" i="144"/>
  <c r="AI99" i="144"/>
  <c r="BY80" i="144"/>
  <c r="BC55" i="144"/>
  <c r="CP13" i="144"/>
  <c r="BC33" i="144"/>
  <c r="BY95" i="144"/>
  <c r="BY84" i="144"/>
  <c r="CK84" i="144" s="1"/>
  <c r="BY58" i="144"/>
  <c r="BY28" i="144"/>
  <c r="BC98" i="144"/>
  <c r="AZ99" i="144"/>
  <c r="AN99" i="144"/>
  <c r="BC76" i="144"/>
  <c r="AE158" i="144"/>
  <c r="CN95" i="144"/>
  <c r="CN70" i="144"/>
  <c r="CO39" i="144"/>
  <c r="CN41" i="144"/>
  <c r="BY82" i="144"/>
  <c r="CQ75" i="144"/>
  <c r="CP75" i="144"/>
  <c r="CQ89" i="144"/>
  <c r="CP89" i="144"/>
  <c r="CN80" i="144"/>
  <c r="CO80" i="144"/>
  <c r="CN30" i="144"/>
  <c r="CO30" i="144"/>
  <c r="CN46" i="144"/>
  <c r="CO92" i="144"/>
  <c r="CN92" i="144"/>
  <c r="CQ34" i="144"/>
  <c r="CP34" i="144"/>
  <c r="CQ37" i="144"/>
  <c r="CP37" i="144"/>
  <c r="CQ54" i="144"/>
  <c r="CP54" i="144"/>
  <c r="CQ92" i="144"/>
  <c r="CP92" i="144"/>
  <c r="CP53" i="144"/>
  <c r="CQ53" i="144"/>
  <c r="CQ82" i="144"/>
  <c r="CP82" i="144"/>
  <c r="CQ32" i="144"/>
  <c r="CP32" i="144"/>
  <c r="CO96" i="144"/>
  <c r="CP25" i="144"/>
  <c r="CQ25" i="144"/>
  <c r="CP40" i="144"/>
  <c r="CQ40" i="144"/>
  <c r="CN90" i="144"/>
  <c r="CO90" i="144"/>
  <c r="CO73" i="144"/>
  <c r="CN50" i="144"/>
  <c r="CO50" i="144"/>
  <c r="CN48" i="144"/>
  <c r="CO40" i="144"/>
  <c r="CP77" i="144"/>
  <c r="CQ77" i="144"/>
  <c r="BY88" i="144"/>
  <c r="CQ22" i="144"/>
  <c r="CP22" i="144"/>
  <c r="CQ31" i="144"/>
  <c r="CP31" i="144"/>
  <c r="CQ57" i="144"/>
  <c r="CP57" i="144"/>
  <c r="CQ65" i="144"/>
  <c r="CP65" i="144"/>
  <c r="CQ83" i="144"/>
  <c r="CP83" i="144"/>
  <c r="CQ67" i="144"/>
  <c r="CP67" i="144"/>
  <c r="CO37" i="144"/>
  <c r="CP58" i="144"/>
  <c r="CQ58" i="144"/>
  <c r="CN58" i="144"/>
  <c r="CO58" i="144"/>
  <c r="CP94" i="144"/>
  <c r="CQ94" i="144"/>
  <c r="CQ96" i="144"/>
  <c r="CP96" i="144"/>
  <c r="CP28" i="144"/>
  <c r="CQ28" i="144"/>
  <c r="CQ80" i="144"/>
  <c r="CP80" i="144"/>
  <c r="CQ27" i="144"/>
  <c r="CP27" i="144"/>
  <c r="CN62" i="144"/>
  <c r="CN74" i="144"/>
  <c r="CQ73" i="144"/>
  <c r="CP73" i="144"/>
  <c r="CP29" i="144"/>
  <c r="CQ29" i="144"/>
  <c r="CO68" i="144"/>
  <c r="CN61" i="144"/>
  <c r="BY32" i="144"/>
  <c r="CP63" i="144"/>
  <c r="CQ63" i="144"/>
  <c r="CQ19" i="144"/>
  <c r="CP19" i="144"/>
  <c r="CP88" i="144"/>
  <c r="CQ88" i="144"/>
  <c r="CP16" i="144"/>
  <c r="CQ16" i="144"/>
  <c r="CQ93" i="144"/>
  <c r="CP93" i="144"/>
  <c r="CQ15" i="144"/>
  <c r="CP15" i="144"/>
  <c r="CN53" i="144"/>
  <c r="CQ39" i="144"/>
  <c r="CP39" i="144"/>
  <c r="CO93" i="144"/>
  <c r="CN69" i="144"/>
  <c r="CO69" i="144"/>
  <c r="CO72" i="144"/>
  <c r="CN77" i="144"/>
  <c r="CO77" i="144"/>
  <c r="CP79" i="144"/>
  <c r="CQ79" i="144"/>
  <c r="CQ60" i="144"/>
  <c r="CP60" i="144"/>
  <c r="CP69" i="144"/>
  <c r="CQ69" i="144"/>
  <c r="CQ95" i="144"/>
  <c r="CP95" i="144"/>
  <c r="CQ71" i="144"/>
  <c r="CP71" i="144"/>
  <c r="CQ20" i="144"/>
  <c r="CP20" i="144"/>
  <c r="CN14" i="144"/>
  <c r="CN71" i="144"/>
  <c r="CJ99" i="144"/>
  <c r="CN23" i="144"/>
  <c r="BY83" i="144"/>
  <c r="CP68" i="144"/>
  <c r="CQ68" i="144"/>
  <c r="CP21" i="144"/>
  <c r="CQ21" i="144"/>
  <c r="CQ24" i="144"/>
  <c r="CP24" i="144"/>
  <c r="CP90" i="144"/>
  <c r="CQ90" i="144"/>
  <c r="CQ49" i="144"/>
  <c r="CP49" i="144"/>
  <c r="CQ41" i="144"/>
  <c r="CP41" i="144"/>
  <c r="CQ38" i="144"/>
  <c r="CP38" i="144"/>
  <c r="CQ87" i="144"/>
  <c r="CP87" i="144"/>
  <c r="CP48" i="144"/>
  <c r="CQ48" i="144"/>
  <c r="CQ45" i="144"/>
  <c r="CP45" i="144"/>
  <c r="CQ26" i="144"/>
  <c r="CP26" i="144"/>
  <c r="CN45" i="144"/>
  <c r="CN52" i="144"/>
  <c r="CN51" i="144"/>
  <c r="CN78" i="144"/>
  <c r="BY77" i="144"/>
  <c r="BY14" i="144"/>
  <c r="CO86" i="144"/>
  <c r="CQ51" i="144"/>
  <c r="CP51" i="144"/>
  <c r="CQ66" i="144"/>
  <c r="CP66" i="144"/>
  <c r="CN81" i="144"/>
  <c r="CO79" i="144"/>
  <c r="CN34" i="144"/>
  <c r="CN47" i="144"/>
  <c r="CN83" i="144"/>
  <c r="CO18" i="144"/>
  <c r="CN28" i="144"/>
  <c r="CP56" i="144"/>
  <c r="CQ56" i="144"/>
  <c r="CQ61" i="144"/>
  <c r="CP61" i="144"/>
  <c r="CP35" i="144"/>
  <c r="CQ35" i="144"/>
  <c r="CP86" i="144"/>
  <c r="CQ86" i="144"/>
  <c r="CP47" i="144"/>
  <c r="CQ47" i="144"/>
  <c r="CQ81" i="144"/>
  <c r="CP81" i="144"/>
  <c r="CQ59" i="144"/>
  <c r="CP59" i="144"/>
  <c r="CO59" i="144"/>
  <c r="CN94" i="144"/>
  <c r="CO94" i="144"/>
  <c r="CN63" i="144"/>
  <c r="CN84" i="144"/>
  <c r="CN32" i="144"/>
  <c r="BY57" i="144"/>
  <c r="CK57" i="144" s="1"/>
  <c r="CQ46" i="144"/>
  <c r="CP46" i="144"/>
  <c r="CP70" i="144"/>
  <c r="CQ70" i="144"/>
  <c r="CQ30" i="144"/>
  <c r="CP30" i="144"/>
  <c r="CP91" i="144"/>
  <c r="CQ91" i="144"/>
  <c r="CQ72" i="144"/>
  <c r="CP72" i="144"/>
  <c r="CP18" i="144"/>
  <c r="CQ18" i="144"/>
  <c r="CQ64" i="144"/>
  <c r="CP64" i="144"/>
  <c r="CN82" i="144"/>
  <c r="F158" i="144"/>
  <c r="CN89" i="144"/>
  <c r="CO89" i="144"/>
  <c r="CN67" i="144"/>
  <c r="CO67" i="144"/>
  <c r="CN88" i="144"/>
  <c r="CO88" i="144"/>
  <c r="BY96" i="144"/>
  <c r="CK96" i="144" s="1"/>
  <c r="CP84" i="144"/>
  <c r="CQ84" i="144"/>
  <c r="CP52" i="144"/>
  <c r="CQ52" i="144"/>
  <c r="CP17" i="144"/>
  <c r="CQ17" i="144"/>
  <c r="CQ36" i="144"/>
  <c r="CP36" i="144"/>
  <c r="CQ14" i="144"/>
  <c r="CP14" i="144"/>
  <c r="CQ78" i="144"/>
  <c r="CP78" i="144"/>
  <c r="CO56" i="144"/>
  <c r="CQ50" i="144"/>
  <c r="CP50" i="144"/>
  <c r="D158" i="144"/>
  <c r="BO84" i="144"/>
  <c r="BO84" i="147" s="1"/>
  <c r="BO84" i="150" s="1"/>
  <c r="BO84" i="152" s="1"/>
  <c r="BY90" i="144"/>
  <c r="BO57" i="144"/>
  <c r="BY87" i="144"/>
  <c r="BY85" i="144"/>
  <c r="BY66" i="144"/>
  <c r="BY56" i="144"/>
  <c r="BY64" i="144"/>
  <c r="BQ57" i="144"/>
  <c r="BY38" i="144"/>
  <c r="BY45" i="144"/>
  <c r="Y158" i="144"/>
  <c r="Z158" i="144"/>
  <c r="BY41" i="144"/>
  <c r="BY91" i="144"/>
  <c r="M158" i="144"/>
  <c r="Q158" i="144"/>
  <c r="CO12" i="144"/>
  <c r="N158" i="144"/>
  <c r="AI5" i="144"/>
  <c r="BE20" i="144"/>
  <c r="BY17" i="144"/>
  <c r="BY54" i="144"/>
  <c r="BY70" i="144"/>
  <c r="BY18" i="144"/>
  <c r="BY49" i="144"/>
  <c r="BY52" i="144"/>
  <c r="CK52" i="144" s="1"/>
  <c r="BY94" i="144"/>
  <c r="BY61" i="144"/>
  <c r="CK61" i="144" s="1"/>
  <c r="BY59" i="144"/>
  <c r="BY20" i="144"/>
  <c r="CK20" i="144" s="1"/>
  <c r="BY71" i="144"/>
  <c r="BY78" i="144"/>
  <c r="CK78" i="144" s="1"/>
  <c r="P158" i="144"/>
  <c r="BY39" i="144"/>
  <c r="BY26" i="144"/>
  <c r="BY25" i="144"/>
  <c r="BY93" i="144"/>
  <c r="BY53" i="144"/>
  <c r="CK53" i="144" s="1"/>
  <c r="BY51" i="144"/>
  <c r="BY19" i="144"/>
  <c r="BY24" i="144"/>
  <c r="L158" i="144"/>
  <c r="R158" i="144"/>
  <c r="AD158" i="144"/>
  <c r="BY73" i="144"/>
  <c r="CK73" i="144" s="1"/>
  <c r="AG158" i="144"/>
  <c r="BY47" i="144"/>
  <c r="BY79" i="144"/>
  <c r="BY74" i="144"/>
  <c r="CK74" i="144" s="1"/>
  <c r="X158" i="144"/>
  <c r="AB158" i="144"/>
  <c r="O158" i="144"/>
  <c r="BY50" i="144"/>
  <c r="BY69" i="144"/>
  <c r="AI9" i="144"/>
  <c r="BY23" i="144"/>
  <c r="J158" i="144"/>
  <c r="G158" i="144"/>
  <c r="BY35" i="144"/>
  <c r="BY27" i="144"/>
  <c r="BY67" i="144"/>
  <c r="U158" i="144"/>
  <c r="I158" i="144"/>
  <c r="K158" i="144"/>
  <c r="BY81" i="144"/>
  <c r="S158" i="144"/>
  <c r="BY15" i="144"/>
  <c r="T158" i="144"/>
  <c r="BY48" i="144"/>
  <c r="BY40" i="144"/>
  <c r="H158" i="144"/>
  <c r="E158" i="144"/>
  <c r="BY68" i="144"/>
  <c r="W158" i="144"/>
  <c r="AA158" i="144"/>
  <c r="BD61" i="144"/>
  <c r="BE35" i="144"/>
  <c r="BO63" i="144"/>
  <c r="BY13" i="144"/>
  <c r="AF158" i="144"/>
  <c r="BY46" i="144"/>
  <c r="BY34" i="144"/>
  <c r="BY29" i="144"/>
  <c r="BY72" i="144"/>
  <c r="AH158" i="144"/>
  <c r="V158" i="144"/>
  <c r="BD51" i="144"/>
  <c r="AI76" i="131"/>
  <c r="AJ76" i="131"/>
  <c r="AK76" i="131"/>
  <c r="AL76" i="131"/>
  <c r="AM76" i="131"/>
  <c r="AN76" i="131"/>
  <c r="AO76" i="131"/>
  <c r="AP76" i="131"/>
  <c r="AQ76" i="131"/>
  <c r="AR76" i="131"/>
  <c r="AS76" i="131"/>
  <c r="AT76" i="131"/>
  <c r="AU76" i="131"/>
  <c r="AV76" i="131"/>
  <c r="AW76" i="131"/>
  <c r="AX76" i="131"/>
  <c r="AY76" i="131"/>
  <c r="AZ76" i="131"/>
  <c r="BA76" i="131"/>
  <c r="BB76" i="131"/>
  <c r="AI77" i="131"/>
  <c r="AJ77" i="131"/>
  <c r="AK77" i="131"/>
  <c r="AL77" i="131"/>
  <c r="AM77" i="131"/>
  <c r="AN77" i="131"/>
  <c r="AO77" i="131"/>
  <c r="AP77" i="131"/>
  <c r="AQ77" i="131"/>
  <c r="AR77" i="131"/>
  <c r="AS77" i="131"/>
  <c r="AT77" i="131"/>
  <c r="AU77" i="131"/>
  <c r="AV77" i="131"/>
  <c r="AW77" i="131"/>
  <c r="AX77" i="131"/>
  <c r="AY77" i="131"/>
  <c r="AZ77" i="131"/>
  <c r="BA77" i="131"/>
  <c r="BB77" i="131"/>
  <c r="AI78" i="131"/>
  <c r="AJ78" i="131"/>
  <c r="AK78" i="131"/>
  <c r="AL78" i="131"/>
  <c r="AM78" i="131"/>
  <c r="AN78" i="131"/>
  <c r="AO78" i="131"/>
  <c r="AP78" i="131"/>
  <c r="AQ78" i="131"/>
  <c r="AR78" i="131"/>
  <c r="AS78" i="131"/>
  <c r="AT78" i="131"/>
  <c r="AU78" i="131"/>
  <c r="AV78" i="131"/>
  <c r="AW78" i="131"/>
  <c r="AX78" i="131"/>
  <c r="AY78" i="131"/>
  <c r="AZ78" i="131"/>
  <c r="BA78" i="131"/>
  <c r="BB78" i="131"/>
  <c r="AI79" i="131"/>
  <c r="AJ79" i="131"/>
  <c r="AK79" i="131"/>
  <c r="AL79" i="131"/>
  <c r="AM79" i="131"/>
  <c r="AN79" i="131"/>
  <c r="AO79" i="131"/>
  <c r="AP79" i="131"/>
  <c r="AQ79" i="131"/>
  <c r="AR79" i="131"/>
  <c r="AS79" i="131"/>
  <c r="AT79" i="131"/>
  <c r="AU79" i="131"/>
  <c r="AV79" i="131"/>
  <c r="AW79" i="131"/>
  <c r="AX79" i="131"/>
  <c r="AY79" i="131"/>
  <c r="AZ79" i="131"/>
  <c r="BA79" i="131"/>
  <c r="BB79" i="131"/>
  <c r="AI80" i="131"/>
  <c r="AJ80" i="131"/>
  <c r="AK80" i="131"/>
  <c r="AL80" i="131"/>
  <c r="AM80" i="131"/>
  <c r="AN80" i="131"/>
  <c r="AO80" i="131"/>
  <c r="AP80" i="131"/>
  <c r="AQ80" i="131"/>
  <c r="AR80" i="131"/>
  <c r="AS80" i="131"/>
  <c r="AT80" i="131"/>
  <c r="AU80" i="131"/>
  <c r="AV80" i="131"/>
  <c r="AW80" i="131"/>
  <c r="AX80" i="131"/>
  <c r="AY80" i="131"/>
  <c r="AZ80" i="131"/>
  <c r="BA80" i="131"/>
  <c r="BB80" i="131"/>
  <c r="AI81" i="131"/>
  <c r="AJ81" i="131"/>
  <c r="AK81" i="131"/>
  <c r="AL81" i="131"/>
  <c r="AM81" i="131"/>
  <c r="AN81" i="131"/>
  <c r="AO81" i="131"/>
  <c r="AP81" i="131"/>
  <c r="AQ81" i="131"/>
  <c r="AR81" i="131"/>
  <c r="AS81" i="131"/>
  <c r="AT81" i="131"/>
  <c r="AU81" i="131"/>
  <c r="AV81" i="131"/>
  <c r="AW81" i="131"/>
  <c r="AX81" i="131"/>
  <c r="AY81" i="131"/>
  <c r="AZ81" i="131"/>
  <c r="BA81" i="131"/>
  <c r="BB81" i="131"/>
  <c r="AI82" i="131"/>
  <c r="AJ82" i="131"/>
  <c r="AK82" i="131"/>
  <c r="AL82" i="131"/>
  <c r="AM82" i="131"/>
  <c r="AN82" i="131"/>
  <c r="AO82" i="131"/>
  <c r="AP82" i="131"/>
  <c r="AQ82" i="131"/>
  <c r="AR82" i="131"/>
  <c r="AS82" i="131"/>
  <c r="AT82" i="131"/>
  <c r="AU82" i="131"/>
  <c r="AV82" i="131"/>
  <c r="AW82" i="131"/>
  <c r="AX82" i="131"/>
  <c r="AY82" i="131"/>
  <c r="AZ82" i="131"/>
  <c r="BA82" i="131"/>
  <c r="BB82" i="131"/>
  <c r="AI83" i="131"/>
  <c r="AJ83" i="131"/>
  <c r="AK83" i="131"/>
  <c r="AL83" i="131"/>
  <c r="AM83" i="131"/>
  <c r="AN83" i="131"/>
  <c r="AO83" i="131"/>
  <c r="AP83" i="131"/>
  <c r="AQ83" i="131"/>
  <c r="AR83" i="131"/>
  <c r="AS83" i="131"/>
  <c r="AT83" i="131"/>
  <c r="AU83" i="131"/>
  <c r="AV83" i="131"/>
  <c r="AW83" i="131"/>
  <c r="AX83" i="131"/>
  <c r="AY83" i="131"/>
  <c r="AZ83" i="131"/>
  <c r="BA83" i="131"/>
  <c r="BB83" i="131"/>
  <c r="AI84" i="131"/>
  <c r="AJ84" i="131"/>
  <c r="AK84" i="131"/>
  <c r="AL84" i="131"/>
  <c r="AM84" i="131"/>
  <c r="AN84" i="131"/>
  <c r="AO84" i="131"/>
  <c r="AP84" i="131"/>
  <c r="AQ84" i="131"/>
  <c r="AR84" i="131"/>
  <c r="AS84" i="131"/>
  <c r="AT84" i="131"/>
  <c r="AU84" i="131"/>
  <c r="AV84" i="131"/>
  <c r="AW84" i="131"/>
  <c r="AX84" i="131"/>
  <c r="AY84" i="131"/>
  <c r="AZ84" i="131"/>
  <c r="BA84" i="131"/>
  <c r="BB84" i="131"/>
  <c r="AI85" i="131"/>
  <c r="AJ85" i="131"/>
  <c r="AK85" i="131"/>
  <c r="AL85" i="131"/>
  <c r="AM85" i="131"/>
  <c r="AN85" i="131"/>
  <c r="AO85" i="131"/>
  <c r="AP85" i="131"/>
  <c r="AQ85" i="131"/>
  <c r="AR85" i="131"/>
  <c r="AS85" i="131"/>
  <c r="AT85" i="131"/>
  <c r="AU85" i="131"/>
  <c r="AV85" i="131"/>
  <c r="AW85" i="131"/>
  <c r="AX85" i="131"/>
  <c r="AY85" i="131"/>
  <c r="AZ85" i="131"/>
  <c r="BA85" i="131"/>
  <c r="BB85" i="131"/>
  <c r="AI86" i="131"/>
  <c r="AJ86" i="131"/>
  <c r="AK86" i="131"/>
  <c r="AL86" i="131"/>
  <c r="AM86" i="131"/>
  <c r="AN86" i="131"/>
  <c r="AO86" i="131"/>
  <c r="AP86" i="131"/>
  <c r="AQ86" i="131"/>
  <c r="AR86" i="131"/>
  <c r="AS86" i="131"/>
  <c r="AT86" i="131"/>
  <c r="AU86" i="131"/>
  <c r="AV86" i="131"/>
  <c r="AW86" i="131"/>
  <c r="AX86" i="131"/>
  <c r="AY86" i="131"/>
  <c r="AZ86" i="131"/>
  <c r="BA86" i="131"/>
  <c r="BB86" i="131"/>
  <c r="AI87" i="131"/>
  <c r="AJ87" i="131"/>
  <c r="AK87" i="131"/>
  <c r="AL87" i="131"/>
  <c r="AM87" i="131"/>
  <c r="AN87" i="131"/>
  <c r="AO87" i="131"/>
  <c r="AP87" i="131"/>
  <c r="AQ87" i="131"/>
  <c r="AR87" i="131"/>
  <c r="AS87" i="131"/>
  <c r="AT87" i="131"/>
  <c r="AU87" i="131"/>
  <c r="AV87" i="131"/>
  <c r="AW87" i="131"/>
  <c r="AX87" i="131"/>
  <c r="AY87" i="131"/>
  <c r="AZ87" i="131"/>
  <c r="BA87" i="131"/>
  <c r="BB87" i="131"/>
  <c r="AI88" i="131"/>
  <c r="AJ88" i="131"/>
  <c r="AK88" i="131"/>
  <c r="AL88" i="131"/>
  <c r="AM88" i="131"/>
  <c r="AN88" i="131"/>
  <c r="AO88" i="131"/>
  <c r="AP88" i="131"/>
  <c r="AQ88" i="131"/>
  <c r="AR88" i="131"/>
  <c r="AS88" i="131"/>
  <c r="AT88" i="131"/>
  <c r="AU88" i="131"/>
  <c r="AV88" i="131"/>
  <c r="AW88" i="131"/>
  <c r="AX88" i="131"/>
  <c r="AY88" i="131"/>
  <c r="AZ88" i="131"/>
  <c r="BA88" i="131"/>
  <c r="BB88" i="131"/>
  <c r="AI89" i="131"/>
  <c r="AJ89" i="131"/>
  <c r="AK89" i="131"/>
  <c r="AL89" i="131"/>
  <c r="AM89" i="131"/>
  <c r="AN89" i="131"/>
  <c r="AO89" i="131"/>
  <c r="AP89" i="131"/>
  <c r="AQ89" i="131"/>
  <c r="AR89" i="131"/>
  <c r="AS89" i="131"/>
  <c r="AT89" i="131"/>
  <c r="AU89" i="131"/>
  <c r="AV89" i="131"/>
  <c r="AW89" i="131"/>
  <c r="AX89" i="131"/>
  <c r="AY89" i="131"/>
  <c r="AZ89" i="131"/>
  <c r="BA89" i="131"/>
  <c r="BB89" i="131"/>
  <c r="AI90" i="131"/>
  <c r="AJ90" i="131"/>
  <c r="AK90" i="131"/>
  <c r="AL90" i="131"/>
  <c r="AM90" i="131"/>
  <c r="AN90" i="131"/>
  <c r="AO90" i="131"/>
  <c r="AP90" i="131"/>
  <c r="AQ90" i="131"/>
  <c r="AR90" i="131"/>
  <c r="AS90" i="131"/>
  <c r="AT90" i="131"/>
  <c r="AU90" i="131"/>
  <c r="AV90" i="131"/>
  <c r="AW90" i="131"/>
  <c r="AX90" i="131"/>
  <c r="AY90" i="131"/>
  <c r="AZ90" i="131"/>
  <c r="BA90" i="131"/>
  <c r="BB90" i="131"/>
  <c r="AI91" i="131"/>
  <c r="AJ91" i="131"/>
  <c r="AK91" i="131"/>
  <c r="AL91" i="131"/>
  <c r="AM91" i="131"/>
  <c r="AN91" i="131"/>
  <c r="AO91" i="131"/>
  <c r="AP91" i="131"/>
  <c r="AQ91" i="131"/>
  <c r="AR91" i="131"/>
  <c r="AS91" i="131"/>
  <c r="AT91" i="131"/>
  <c r="AU91" i="131"/>
  <c r="AV91" i="131"/>
  <c r="AW91" i="131"/>
  <c r="AX91" i="131"/>
  <c r="AY91" i="131"/>
  <c r="AZ91" i="131"/>
  <c r="BA91" i="131"/>
  <c r="BB91" i="131"/>
  <c r="AI92" i="131"/>
  <c r="AJ92" i="131"/>
  <c r="AK92" i="131"/>
  <c r="AL92" i="131"/>
  <c r="AM92" i="131"/>
  <c r="AN92" i="131"/>
  <c r="AO92" i="131"/>
  <c r="AP92" i="131"/>
  <c r="AQ92" i="131"/>
  <c r="AR92" i="131"/>
  <c r="AS92" i="131"/>
  <c r="AT92" i="131"/>
  <c r="AU92" i="131"/>
  <c r="AV92" i="131"/>
  <c r="AW92" i="131"/>
  <c r="AX92" i="131"/>
  <c r="AY92" i="131"/>
  <c r="AZ92" i="131"/>
  <c r="BA92" i="131"/>
  <c r="BB92" i="131"/>
  <c r="AI93" i="131"/>
  <c r="AJ93" i="131"/>
  <c r="AK93" i="131"/>
  <c r="AL93" i="131"/>
  <c r="AM93" i="131"/>
  <c r="AN93" i="131"/>
  <c r="AO93" i="131"/>
  <c r="AP93" i="131"/>
  <c r="AQ93" i="131"/>
  <c r="AR93" i="131"/>
  <c r="AS93" i="131"/>
  <c r="AT93" i="131"/>
  <c r="AU93" i="131"/>
  <c r="AV93" i="131"/>
  <c r="AW93" i="131"/>
  <c r="AX93" i="131"/>
  <c r="AY93" i="131"/>
  <c r="AZ93" i="131"/>
  <c r="BA93" i="131"/>
  <c r="BB93" i="131"/>
  <c r="AI94" i="131"/>
  <c r="AJ94" i="131"/>
  <c r="AK94" i="131"/>
  <c r="AL94" i="131"/>
  <c r="AM94" i="131"/>
  <c r="AN94" i="131"/>
  <c r="AO94" i="131"/>
  <c r="AP94" i="131"/>
  <c r="AQ94" i="131"/>
  <c r="AR94" i="131"/>
  <c r="AS94" i="131"/>
  <c r="AT94" i="131"/>
  <c r="AU94" i="131"/>
  <c r="AV94" i="131"/>
  <c r="AW94" i="131"/>
  <c r="AX94" i="131"/>
  <c r="AY94" i="131"/>
  <c r="AZ94" i="131"/>
  <c r="BA94" i="131"/>
  <c r="BB94" i="131"/>
  <c r="AI55" i="131"/>
  <c r="AJ55" i="131"/>
  <c r="AK55" i="131"/>
  <c r="AL55" i="131"/>
  <c r="AM55" i="131"/>
  <c r="AN55" i="131"/>
  <c r="AO55" i="131"/>
  <c r="AP55" i="131"/>
  <c r="AQ55" i="131"/>
  <c r="AR55" i="131"/>
  <c r="AS55" i="131"/>
  <c r="AT55" i="131"/>
  <c r="AU55" i="131"/>
  <c r="AV55" i="131"/>
  <c r="AW55" i="131"/>
  <c r="AX55" i="131"/>
  <c r="AY55" i="131"/>
  <c r="AZ55" i="131"/>
  <c r="BA55" i="131"/>
  <c r="BB55" i="131"/>
  <c r="AI56" i="131"/>
  <c r="AJ56" i="131"/>
  <c r="AK56" i="131"/>
  <c r="AL56" i="131"/>
  <c r="AM56" i="131"/>
  <c r="AN56" i="131"/>
  <c r="AO56" i="131"/>
  <c r="AP56" i="131"/>
  <c r="AQ56" i="131"/>
  <c r="AR56" i="131"/>
  <c r="AS56" i="131"/>
  <c r="AT56" i="131"/>
  <c r="AU56" i="131"/>
  <c r="AV56" i="131"/>
  <c r="AW56" i="131"/>
  <c r="AX56" i="131"/>
  <c r="AY56" i="131"/>
  <c r="AZ56" i="131"/>
  <c r="BA56" i="131"/>
  <c r="BB56" i="131"/>
  <c r="AI57" i="131"/>
  <c r="AJ57" i="131"/>
  <c r="AK57" i="131"/>
  <c r="AL57" i="131"/>
  <c r="AM57" i="131"/>
  <c r="AN57" i="131"/>
  <c r="AO57" i="131"/>
  <c r="AP57" i="131"/>
  <c r="AQ57" i="131"/>
  <c r="AR57" i="131"/>
  <c r="AS57" i="131"/>
  <c r="AT57" i="131"/>
  <c r="AU57" i="131"/>
  <c r="AV57" i="131"/>
  <c r="AW57" i="131"/>
  <c r="AX57" i="131"/>
  <c r="AY57" i="131"/>
  <c r="AZ57" i="131"/>
  <c r="BA57" i="131"/>
  <c r="BB57" i="131"/>
  <c r="AI58" i="131"/>
  <c r="AJ58" i="131"/>
  <c r="AK58" i="131"/>
  <c r="AL58" i="131"/>
  <c r="AM58" i="131"/>
  <c r="AN58" i="131"/>
  <c r="AO58" i="131"/>
  <c r="AP58" i="131"/>
  <c r="AQ58" i="131"/>
  <c r="AR58" i="131"/>
  <c r="AS58" i="131"/>
  <c r="AT58" i="131"/>
  <c r="AU58" i="131"/>
  <c r="AV58" i="131"/>
  <c r="AW58" i="131"/>
  <c r="AX58" i="131"/>
  <c r="AY58" i="131"/>
  <c r="AZ58" i="131"/>
  <c r="BA58" i="131"/>
  <c r="BB58" i="131"/>
  <c r="AI59" i="131"/>
  <c r="AJ59" i="131"/>
  <c r="AK59" i="131"/>
  <c r="AL59" i="131"/>
  <c r="AM59" i="131"/>
  <c r="AN59" i="131"/>
  <c r="AO59" i="131"/>
  <c r="AP59" i="131"/>
  <c r="AQ59" i="131"/>
  <c r="AR59" i="131"/>
  <c r="AS59" i="131"/>
  <c r="AT59" i="131"/>
  <c r="AU59" i="131"/>
  <c r="AV59" i="131"/>
  <c r="AW59" i="131"/>
  <c r="AX59" i="131"/>
  <c r="AY59" i="131"/>
  <c r="AZ59" i="131"/>
  <c r="BA59" i="131"/>
  <c r="BB59" i="131"/>
  <c r="AI60" i="131"/>
  <c r="AJ60" i="131"/>
  <c r="AK60" i="131"/>
  <c r="AL60" i="131"/>
  <c r="AM60" i="131"/>
  <c r="AN60" i="131"/>
  <c r="AO60" i="131"/>
  <c r="AP60" i="131"/>
  <c r="AQ60" i="131"/>
  <c r="AR60" i="131"/>
  <c r="AS60" i="131"/>
  <c r="AT60" i="131"/>
  <c r="AU60" i="131"/>
  <c r="AV60" i="131"/>
  <c r="AW60" i="131"/>
  <c r="AX60" i="131"/>
  <c r="AY60" i="131"/>
  <c r="AZ60" i="131"/>
  <c r="BA60" i="131"/>
  <c r="BB60" i="131"/>
  <c r="AI61" i="131"/>
  <c r="AJ61" i="131"/>
  <c r="AK61" i="131"/>
  <c r="AL61" i="131"/>
  <c r="AM61" i="131"/>
  <c r="AN61" i="131"/>
  <c r="AO61" i="131"/>
  <c r="AP61" i="131"/>
  <c r="AQ61" i="131"/>
  <c r="AR61" i="131"/>
  <c r="AS61" i="131"/>
  <c r="AT61" i="131"/>
  <c r="AU61" i="131"/>
  <c r="AV61" i="131"/>
  <c r="AW61" i="131"/>
  <c r="AX61" i="131"/>
  <c r="AY61" i="131"/>
  <c r="AZ61" i="131"/>
  <c r="BA61" i="131"/>
  <c r="BB61" i="131"/>
  <c r="AI62" i="131"/>
  <c r="AJ62" i="131"/>
  <c r="AK62" i="131"/>
  <c r="AL62" i="131"/>
  <c r="AM62" i="131"/>
  <c r="AN62" i="131"/>
  <c r="AO62" i="131"/>
  <c r="AP62" i="131"/>
  <c r="AQ62" i="131"/>
  <c r="AR62" i="131"/>
  <c r="AS62" i="131"/>
  <c r="AT62" i="131"/>
  <c r="AU62" i="131"/>
  <c r="AV62" i="131"/>
  <c r="AW62" i="131"/>
  <c r="AX62" i="131"/>
  <c r="AY62" i="131"/>
  <c r="AZ62" i="131"/>
  <c r="BA62" i="131"/>
  <c r="BB62" i="131"/>
  <c r="AI63" i="131"/>
  <c r="AJ63" i="131"/>
  <c r="AK63" i="131"/>
  <c r="AL63" i="131"/>
  <c r="AM63" i="131"/>
  <c r="AN63" i="131"/>
  <c r="AO63" i="131"/>
  <c r="AP63" i="131"/>
  <c r="AQ63" i="131"/>
  <c r="AR63" i="131"/>
  <c r="AS63" i="131"/>
  <c r="AT63" i="131"/>
  <c r="AU63" i="131"/>
  <c r="AV63" i="131"/>
  <c r="AW63" i="131"/>
  <c r="AX63" i="131"/>
  <c r="AY63" i="131"/>
  <c r="AZ63" i="131"/>
  <c r="BA63" i="131"/>
  <c r="BB63" i="131"/>
  <c r="AI64" i="131"/>
  <c r="AJ64" i="131"/>
  <c r="AK64" i="131"/>
  <c r="AL64" i="131"/>
  <c r="AM64" i="131"/>
  <c r="AN64" i="131"/>
  <c r="AO64" i="131"/>
  <c r="AP64" i="131"/>
  <c r="AQ64" i="131"/>
  <c r="AR64" i="131"/>
  <c r="AS64" i="131"/>
  <c r="AT64" i="131"/>
  <c r="AU64" i="131"/>
  <c r="AV64" i="131"/>
  <c r="AW64" i="131"/>
  <c r="AX64" i="131"/>
  <c r="AY64" i="131"/>
  <c r="AZ64" i="131"/>
  <c r="BA64" i="131"/>
  <c r="BB64" i="131"/>
  <c r="AI65" i="131"/>
  <c r="AJ65" i="131"/>
  <c r="AK65" i="131"/>
  <c r="AL65" i="131"/>
  <c r="AM65" i="131"/>
  <c r="AN65" i="131"/>
  <c r="AO65" i="131"/>
  <c r="AP65" i="131"/>
  <c r="AQ65" i="131"/>
  <c r="AR65" i="131"/>
  <c r="AS65" i="131"/>
  <c r="AT65" i="131"/>
  <c r="AU65" i="131"/>
  <c r="AV65" i="131"/>
  <c r="AW65" i="131"/>
  <c r="AX65" i="131"/>
  <c r="AY65" i="131"/>
  <c r="AZ65" i="131"/>
  <c r="BA65" i="131"/>
  <c r="BB65" i="131"/>
  <c r="AI66" i="131"/>
  <c r="AJ66" i="131"/>
  <c r="AK66" i="131"/>
  <c r="AL66" i="131"/>
  <c r="AM66" i="131"/>
  <c r="AN66" i="131"/>
  <c r="AO66" i="131"/>
  <c r="AP66" i="131"/>
  <c r="AQ66" i="131"/>
  <c r="AR66" i="131"/>
  <c r="AS66" i="131"/>
  <c r="AT66" i="131"/>
  <c r="AU66" i="131"/>
  <c r="AV66" i="131"/>
  <c r="AW66" i="131"/>
  <c r="AX66" i="131"/>
  <c r="AY66" i="131"/>
  <c r="AZ66" i="131"/>
  <c r="BA66" i="131"/>
  <c r="BB66" i="131"/>
  <c r="AI67" i="131"/>
  <c r="AJ67" i="131"/>
  <c r="AK67" i="131"/>
  <c r="AL67" i="131"/>
  <c r="AM67" i="131"/>
  <c r="AN67" i="131"/>
  <c r="AO67" i="131"/>
  <c r="AP67" i="131"/>
  <c r="AQ67" i="131"/>
  <c r="AR67" i="131"/>
  <c r="AS67" i="131"/>
  <c r="AT67" i="131"/>
  <c r="AU67" i="131"/>
  <c r="AV67" i="131"/>
  <c r="AW67" i="131"/>
  <c r="AX67" i="131"/>
  <c r="AY67" i="131"/>
  <c r="AZ67" i="131"/>
  <c r="BA67" i="131"/>
  <c r="BB67" i="131"/>
  <c r="AI68" i="131"/>
  <c r="AJ68" i="131"/>
  <c r="AK68" i="131"/>
  <c r="AL68" i="131"/>
  <c r="AM68" i="131"/>
  <c r="AN68" i="131"/>
  <c r="AO68" i="131"/>
  <c r="AP68" i="131"/>
  <c r="AQ68" i="131"/>
  <c r="AR68" i="131"/>
  <c r="AS68" i="131"/>
  <c r="AT68" i="131"/>
  <c r="AU68" i="131"/>
  <c r="AV68" i="131"/>
  <c r="AW68" i="131"/>
  <c r="AX68" i="131"/>
  <c r="AY68" i="131"/>
  <c r="AZ68" i="131"/>
  <c r="BA68" i="131"/>
  <c r="BB68" i="131"/>
  <c r="AI69" i="131"/>
  <c r="AJ69" i="131"/>
  <c r="AK69" i="131"/>
  <c r="AL69" i="131"/>
  <c r="AM69" i="131"/>
  <c r="AN69" i="131"/>
  <c r="AO69" i="131"/>
  <c r="AP69" i="131"/>
  <c r="AQ69" i="131"/>
  <c r="AR69" i="131"/>
  <c r="AS69" i="131"/>
  <c r="AT69" i="131"/>
  <c r="AU69" i="131"/>
  <c r="AV69" i="131"/>
  <c r="AW69" i="131"/>
  <c r="AX69" i="131"/>
  <c r="AY69" i="131"/>
  <c r="AZ69" i="131"/>
  <c r="BA69" i="131"/>
  <c r="BB69" i="131"/>
  <c r="AI70" i="131"/>
  <c r="AJ70" i="131"/>
  <c r="AK70" i="131"/>
  <c r="AL70" i="131"/>
  <c r="AM70" i="131"/>
  <c r="AN70" i="131"/>
  <c r="AO70" i="131"/>
  <c r="AP70" i="131"/>
  <c r="AQ70" i="131"/>
  <c r="AR70" i="131"/>
  <c r="AS70" i="131"/>
  <c r="AT70" i="131"/>
  <c r="AU70" i="131"/>
  <c r="AV70" i="131"/>
  <c r="AW70" i="131"/>
  <c r="AX70" i="131"/>
  <c r="AY70" i="131"/>
  <c r="AZ70" i="131"/>
  <c r="BA70" i="131"/>
  <c r="BB70" i="131"/>
  <c r="AI71" i="131"/>
  <c r="AJ71" i="131"/>
  <c r="AK71" i="131"/>
  <c r="AL71" i="131"/>
  <c r="AM71" i="131"/>
  <c r="AN71" i="131"/>
  <c r="AO71" i="131"/>
  <c r="AP71" i="131"/>
  <c r="AQ71" i="131"/>
  <c r="AR71" i="131"/>
  <c r="AS71" i="131"/>
  <c r="AT71" i="131"/>
  <c r="AU71" i="131"/>
  <c r="AV71" i="131"/>
  <c r="AW71" i="131"/>
  <c r="AX71" i="131"/>
  <c r="AY71" i="131"/>
  <c r="AZ71" i="131"/>
  <c r="BA71" i="131"/>
  <c r="BB71" i="131"/>
  <c r="AI72" i="131"/>
  <c r="AJ72" i="131"/>
  <c r="AK72" i="131"/>
  <c r="AL72" i="131"/>
  <c r="AM72" i="131"/>
  <c r="AN72" i="131"/>
  <c r="AO72" i="131"/>
  <c r="AP72" i="131"/>
  <c r="AQ72" i="131"/>
  <c r="AR72" i="131"/>
  <c r="AS72" i="131"/>
  <c r="AT72" i="131"/>
  <c r="AU72" i="131"/>
  <c r="AV72" i="131"/>
  <c r="AW72" i="131"/>
  <c r="AX72" i="131"/>
  <c r="AY72" i="131"/>
  <c r="AZ72" i="131"/>
  <c r="BA72" i="131"/>
  <c r="BB72" i="131"/>
  <c r="AI73" i="131"/>
  <c r="AJ73" i="131"/>
  <c r="AK73" i="131"/>
  <c r="AL73" i="131"/>
  <c r="AM73" i="131"/>
  <c r="AN73" i="131"/>
  <c r="AO73" i="131"/>
  <c r="AP73" i="131"/>
  <c r="AQ73" i="131"/>
  <c r="AR73" i="131"/>
  <c r="AS73" i="131"/>
  <c r="AT73" i="131"/>
  <c r="AU73" i="131"/>
  <c r="AV73" i="131"/>
  <c r="AW73" i="131"/>
  <c r="AX73" i="131"/>
  <c r="AY73" i="131"/>
  <c r="AZ73" i="131"/>
  <c r="BA73" i="131"/>
  <c r="BB73" i="131"/>
  <c r="AI35" i="131"/>
  <c r="AJ35" i="131"/>
  <c r="AK35" i="131"/>
  <c r="AL35" i="131"/>
  <c r="AM35" i="131"/>
  <c r="AN35" i="131"/>
  <c r="AO35" i="131"/>
  <c r="AP35" i="131"/>
  <c r="AQ35" i="131"/>
  <c r="AR35" i="131"/>
  <c r="AS35" i="131"/>
  <c r="AT35" i="131"/>
  <c r="AU35" i="131"/>
  <c r="AV35" i="131"/>
  <c r="AW35" i="131"/>
  <c r="AX35" i="131"/>
  <c r="AY35" i="131"/>
  <c r="AZ35" i="131"/>
  <c r="BA35" i="131"/>
  <c r="BB35" i="131"/>
  <c r="AI36" i="131"/>
  <c r="AJ36" i="131"/>
  <c r="AK36" i="131"/>
  <c r="AL36" i="131"/>
  <c r="AM36" i="131"/>
  <c r="AN36" i="131"/>
  <c r="AO36" i="131"/>
  <c r="AP36" i="131"/>
  <c r="AQ36" i="131"/>
  <c r="AR36" i="131"/>
  <c r="AS36" i="131"/>
  <c r="AT36" i="131"/>
  <c r="AU36" i="131"/>
  <c r="AV36" i="131"/>
  <c r="AW36" i="131"/>
  <c r="AX36" i="131"/>
  <c r="AY36" i="131"/>
  <c r="AZ36" i="131"/>
  <c r="BA36" i="131"/>
  <c r="BB36" i="131"/>
  <c r="AI37" i="131"/>
  <c r="AJ37" i="131"/>
  <c r="AK37" i="131"/>
  <c r="AL37" i="131"/>
  <c r="AM37" i="131"/>
  <c r="AN37" i="131"/>
  <c r="AO37" i="131"/>
  <c r="AP37" i="131"/>
  <c r="AQ37" i="131"/>
  <c r="AR37" i="131"/>
  <c r="AS37" i="131"/>
  <c r="AT37" i="131"/>
  <c r="AU37" i="131"/>
  <c r="AV37" i="131"/>
  <c r="AW37" i="131"/>
  <c r="AX37" i="131"/>
  <c r="AY37" i="131"/>
  <c r="AZ37" i="131"/>
  <c r="BA37" i="131"/>
  <c r="BB37" i="131"/>
  <c r="AI38" i="131"/>
  <c r="AJ38" i="131"/>
  <c r="AK38" i="131"/>
  <c r="AL38" i="131"/>
  <c r="AM38" i="131"/>
  <c r="AN38" i="131"/>
  <c r="AO38" i="131"/>
  <c r="AP38" i="131"/>
  <c r="AQ38" i="131"/>
  <c r="AR38" i="131"/>
  <c r="AS38" i="131"/>
  <c r="AT38" i="131"/>
  <c r="AU38" i="131"/>
  <c r="AV38" i="131"/>
  <c r="AW38" i="131"/>
  <c r="AX38" i="131"/>
  <c r="AY38" i="131"/>
  <c r="AZ38" i="131"/>
  <c r="BA38" i="131"/>
  <c r="BB38" i="131"/>
  <c r="AI39" i="131"/>
  <c r="AJ39" i="131"/>
  <c r="AK39" i="131"/>
  <c r="AL39" i="131"/>
  <c r="AM39" i="131"/>
  <c r="AN39" i="131"/>
  <c r="AO39" i="131"/>
  <c r="AP39" i="131"/>
  <c r="AQ39" i="131"/>
  <c r="AR39" i="131"/>
  <c r="AS39" i="131"/>
  <c r="AT39" i="131"/>
  <c r="AU39" i="131"/>
  <c r="AV39" i="131"/>
  <c r="AW39" i="131"/>
  <c r="AX39" i="131"/>
  <c r="AY39" i="131"/>
  <c r="AZ39" i="131"/>
  <c r="BA39" i="131"/>
  <c r="BB39" i="131"/>
  <c r="AI40" i="131"/>
  <c r="AJ40" i="131"/>
  <c r="AK40" i="131"/>
  <c r="AL40" i="131"/>
  <c r="AM40" i="131"/>
  <c r="AN40" i="131"/>
  <c r="AO40" i="131"/>
  <c r="AP40" i="131"/>
  <c r="AQ40" i="131"/>
  <c r="AR40" i="131"/>
  <c r="AS40" i="131"/>
  <c r="AT40" i="131"/>
  <c r="AU40" i="131"/>
  <c r="AV40" i="131"/>
  <c r="AW40" i="131"/>
  <c r="AX40" i="131"/>
  <c r="AY40" i="131"/>
  <c r="AZ40" i="131"/>
  <c r="BA40" i="131"/>
  <c r="BB40" i="131"/>
  <c r="AI41" i="131"/>
  <c r="AJ41" i="131"/>
  <c r="AK41" i="131"/>
  <c r="AL41" i="131"/>
  <c r="AM41" i="131"/>
  <c r="AN41" i="131"/>
  <c r="AO41" i="131"/>
  <c r="AP41" i="131"/>
  <c r="AQ41" i="131"/>
  <c r="AR41" i="131"/>
  <c r="AS41" i="131"/>
  <c r="AT41" i="131"/>
  <c r="AU41" i="131"/>
  <c r="AV41" i="131"/>
  <c r="AW41" i="131"/>
  <c r="AX41" i="131"/>
  <c r="AY41" i="131"/>
  <c r="AZ41" i="131"/>
  <c r="BA41" i="131"/>
  <c r="BB41" i="131"/>
  <c r="AI42" i="131"/>
  <c r="AJ42" i="131"/>
  <c r="AK42" i="131"/>
  <c r="AL42" i="131"/>
  <c r="AM42" i="131"/>
  <c r="AN42" i="131"/>
  <c r="AO42" i="131"/>
  <c r="AP42" i="131"/>
  <c r="AQ42" i="131"/>
  <c r="AR42" i="131"/>
  <c r="AS42" i="131"/>
  <c r="AT42" i="131"/>
  <c r="AU42" i="131"/>
  <c r="AV42" i="131"/>
  <c r="AW42" i="131"/>
  <c r="AX42" i="131"/>
  <c r="AY42" i="131"/>
  <c r="AZ42" i="131"/>
  <c r="BA42" i="131"/>
  <c r="BB42" i="131"/>
  <c r="AI43" i="131"/>
  <c r="AJ43" i="131"/>
  <c r="AK43" i="131"/>
  <c r="AL43" i="131"/>
  <c r="AM43" i="131"/>
  <c r="AN43" i="131"/>
  <c r="AO43" i="131"/>
  <c r="AP43" i="131"/>
  <c r="AQ43" i="131"/>
  <c r="AR43" i="131"/>
  <c r="AS43" i="131"/>
  <c r="AT43" i="131"/>
  <c r="AU43" i="131"/>
  <c r="AV43" i="131"/>
  <c r="AW43" i="131"/>
  <c r="AX43" i="131"/>
  <c r="AY43" i="131"/>
  <c r="AZ43" i="131"/>
  <c r="BA43" i="131"/>
  <c r="BB43" i="131"/>
  <c r="AI44" i="131"/>
  <c r="AJ44" i="131"/>
  <c r="AK44" i="131"/>
  <c r="AL44" i="131"/>
  <c r="AM44" i="131"/>
  <c r="AN44" i="131"/>
  <c r="AO44" i="131"/>
  <c r="AP44" i="131"/>
  <c r="AQ44" i="131"/>
  <c r="AR44" i="131"/>
  <c r="AS44" i="131"/>
  <c r="AT44" i="131"/>
  <c r="AU44" i="131"/>
  <c r="AV44" i="131"/>
  <c r="AW44" i="131"/>
  <c r="AX44" i="131"/>
  <c r="AY44" i="131"/>
  <c r="AZ44" i="131"/>
  <c r="BA44" i="131"/>
  <c r="BB44" i="131"/>
  <c r="AI45" i="131"/>
  <c r="AJ45" i="131"/>
  <c r="AK45" i="131"/>
  <c r="AL45" i="131"/>
  <c r="AM45" i="131"/>
  <c r="AN45" i="131"/>
  <c r="AO45" i="131"/>
  <c r="AP45" i="131"/>
  <c r="AQ45" i="131"/>
  <c r="AR45" i="131"/>
  <c r="AS45" i="131"/>
  <c r="AT45" i="131"/>
  <c r="AU45" i="131"/>
  <c r="AV45" i="131"/>
  <c r="AW45" i="131"/>
  <c r="AX45" i="131"/>
  <c r="AY45" i="131"/>
  <c r="AZ45" i="131"/>
  <c r="BA45" i="131"/>
  <c r="BB45" i="131"/>
  <c r="AI46" i="131"/>
  <c r="AJ46" i="131"/>
  <c r="AK46" i="131"/>
  <c r="AL46" i="131"/>
  <c r="AM46" i="131"/>
  <c r="AN46" i="131"/>
  <c r="AO46" i="131"/>
  <c r="AP46" i="131"/>
  <c r="AQ46" i="131"/>
  <c r="AR46" i="131"/>
  <c r="AS46" i="131"/>
  <c r="AT46" i="131"/>
  <c r="AU46" i="131"/>
  <c r="AV46" i="131"/>
  <c r="AW46" i="131"/>
  <c r="AX46" i="131"/>
  <c r="AY46" i="131"/>
  <c r="AZ46" i="131"/>
  <c r="BA46" i="131"/>
  <c r="BB46" i="131"/>
  <c r="AI47" i="131"/>
  <c r="AJ47" i="131"/>
  <c r="AK47" i="131"/>
  <c r="AL47" i="131"/>
  <c r="AM47" i="131"/>
  <c r="AN47" i="131"/>
  <c r="AO47" i="131"/>
  <c r="AP47" i="131"/>
  <c r="AQ47" i="131"/>
  <c r="AR47" i="131"/>
  <c r="AS47" i="131"/>
  <c r="AT47" i="131"/>
  <c r="AU47" i="131"/>
  <c r="AV47" i="131"/>
  <c r="AW47" i="131"/>
  <c r="AX47" i="131"/>
  <c r="AY47" i="131"/>
  <c r="AZ47" i="131"/>
  <c r="BA47" i="131"/>
  <c r="BB47" i="131"/>
  <c r="AI48" i="131"/>
  <c r="AJ48" i="131"/>
  <c r="AK48" i="131"/>
  <c r="AL48" i="131"/>
  <c r="AM48" i="131"/>
  <c r="AN48" i="131"/>
  <c r="AO48" i="131"/>
  <c r="AP48" i="131"/>
  <c r="AQ48" i="131"/>
  <c r="AR48" i="131"/>
  <c r="AS48" i="131"/>
  <c r="AT48" i="131"/>
  <c r="AU48" i="131"/>
  <c r="AV48" i="131"/>
  <c r="AW48" i="131"/>
  <c r="AX48" i="131"/>
  <c r="AY48" i="131"/>
  <c r="AZ48" i="131"/>
  <c r="BA48" i="131"/>
  <c r="BB48" i="131"/>
  <c r="AI49" i="131"/>
  <c r="AJ49" i="131"/>
  <c r="AK49" i="131"/>
  <c r="AL49" i="131"/>
  <c r="AM49" i="131"/>
  <c r="AN49" i="131"/>
  <c r="AO49" i="131"/>
  <c r="AP49" i="131"/>
  <c r="AQ49" i="131"/>
  <c r="AR49" i="131"/>
  <c r="AS49" i="131"/>
  <c r="AT49" i="131"/>
  <c r="AU49" i="131"/>
  <c r="AV49" i="131"/>
  <c r="AW49" i="131"/>
  <c r="AX49" i="131"/>
  <c r="AY49" i="131"/>
  <c r="AZ49" i="131"/>
  <c r="BA49" i="131"/>
  <c r="BB49" i="131"/>
  <c r="AI50" i="131"/>
  <c r="AJ50" i="131"/>
  <c r="AK50" i="131"/>
  <c r="AL50" i="131"/>
  <c r="AM50" i="131"/>
  <c r="AN50" i="131"/>
  <c r="AO50" i="131"/>
  <c r="AP50" i="131"/>
  <c r="AQ50" i="131"/>
  <c r="AR50" i="131"/>
  <c r="AS50" i="131"/>
  <c r="AT50" i="131"/>
  <c r="AU50" i="131"/>
  <c r="AV50" i="131"/>
  <c r="AW50" i="131"/>
  <c r="AX50" i="131"/>
  <c r="AY50" i="131"/>
  <c r="AZ50" i="131"/>
  <c r="BA50" i="131"/>
  <c r="BB50" i="131"/>
  <c r="AI51" i="131"/>
  <c r="AJ51" i="131"/>
  <c r="AK51" i="131"/>
  <c r="AL51" i="131"/>
  <c r="AM51" i="131"/>
  <c r="AN51" i="131"/>
  <c r="AO51" i="131"/>
  <c r="AP51" i="131"/>
  <c r="AQ51" i="131"/>
  <c r="AR51" i="131"/>
  <c r="AS51" i="131"/>
  <c r="AT51" i="131"/>
  <c r="AU51" i="131"/>
  <c r="AV51" i="131"/>
  <c r="AW51" i="131"/>
  <c r="AX51" i="131"/>
  <c r="AY51" i="131"/>
  <c r="AZ51" i="131"/>
  <c r="BA51" i="131"/>
  <c r="BB51" i="131"/>
  <c r="AI52" i="131"/>
  <c r="AJ52" i="131"/>
  <c r="AK52" i="131"/>
  <c r="AL52" i="131"/>
  <c r="AM52" i="131"/>
  <c r="AN52" i="131"/>
  <c r="AO52" i="131"/>
  <c r="AP52" i="131"/>
  <c r="AQ52" i="131"/>
  <c r="AR52" i="131"/>
  <c r="AS52" i="131"/>
  <c r="AT52" i="131"/>
  <c r="AU52" i="131"/>
  <c r="AV52" i="131"/>
  <c r="AW52" i="131"/>
  <c r="AX52" i="131"/>
  <c r="AY52" i="131"/>
  <c r="AZ52" i="131"/>
  <c r="BA52" i="131"/>
  <c r="BB52" i="131"/>
  <c r="AI16" i="131"/>
  <c r="AJ16" i="131"/>
  <c r="AK16" i="131"/>
  <c r="AL16" i="131"/>
  <c r="AM16" i="131"/>
  <c r="AN16" i="131"/>
  <c r="AO16" i="131"/>
  <c r="AP16" i="131"/>
  <c r="AQ16" i="131"/>
  <c r="AR16" i="131"/>
  <c r="AS16" i="131"/>
  <c r="AT16" i="131"/>
  <c r="AU16" i="131"/>
  <c r="AV16" i="131"/>
  <c r="AW16" i="131"/>
  <c r="AX16" i="131"/>
  <c r="AY16" i="131"/>
  <c r="AZ16" i="131"/>
  <c r="BA16" i="131"/>
  <c r="BB16" i="131"/>
  <c r="AI17" i="131"/>
  <c r="AJ17" i="131"/>
  <c r="AK17" i="131"/>
  <c r="AL17" i="131"/>
  <c r="AM17" i="131"/>
  <c r="AN17" i="131"/>
  <c r="AO17" i="131"/>
  <c r="AP17" i="131"/>
  <c r="AQ17" i="131"/>
  <c r="AR17" i="131"/>
  <c r="AS17" i="131"/>
  <c r="AT17" i="131"/>
  <c r="AU17" i="131"/>
  <c r="AV17" i="131"/>
  <c r="AW17" i="131"/>
  <c r="AX17" i="131"/>
  <c r="AY17" i="131"/>
  <c r="AZ17" i="131"/>
  <c r="BA17" i="131"/>
  <c r="BB17" i="131"/>
  <c r="AI18" i="131"/>
  <c r="AJ18" i="131"/>
  <c r="AK18" i="131"/>
  <c r="AL18" i="131"/>
  <c r="AM18" i="131"/>
  <c r="AN18" i="131"/>
  <c r="AO18" i="131"/>
  <c r="AP18" i="131"/>
  <c r="AQ18" i="131"/>
  <c r="AR18" i="131"/>
  <c r="AS18" i="131"/>
  <c r="AT18" i="131"/>
  <c r="AU18" i="131"/>
  <c r="AV18" i="131"/>
  <c r="AW18" i="131"/>
  <c r="AX18" i="131"/>
  <c r="AY18" i="131"/>
  <c r="AZ18" i="131"/>
  <c r="BA18" i="131"/>
  <c r="BB18" i="131"/>
  <c r="AI19" i="131"/>
  <c r="AJ19" i="131"/>
  <c r="AK19" i="131"/>
  <c r="AL19" i="131"/>
  <c r="AM19" i="131"/>
  <c r="AN19" i="131"/>
  <c r="AO19" i="131"/>
  <c r="AP19" i="131"/>
  <c r="AQ19" i="131"/>
  <c r="AR19" i="131"/>
  <c r="AS19" i="131"/>
  <c r="AT19" i="131"/>
  <c r="AU19" i="131"/>
  <c r="AV19" i="131"/>
  <c r="AW19" i="131"/>
  <c r="AX19" i="131"/>
  <c r="AY19" i="131"/>
  <c r="AZ19" i="131"/>
  <c r="BA19" i="131"/>
  <c r="BB19" i="131"/>
  <c r="AI20" i="131"/>
  <c r="AJ20" i="131"/>
  <c r="AK20" i="131"/>
  <c r="AL20" i="131"/>
  <c r="AM20" i="131"/>
  <c r="AN20" i="131"/>
  <c r="AO20" i="131"/>
  <c r="AP20" i="131"/>
  <c r="AQ20" i="131"/>
  <c r="AR20" i="131"/>
  <c r="AS20" i="131"/>
  <c r="AT20" i="131"/>
  <c r="AU20" i="131"/>
  <c r="AV20" i="131"/>
  <c r="AW20" i="131"/>
  <c r="AX20" i="131"/>
  <c r="AY20" i="131"/>
  <c r="AZ20" i="131"/>
  <c r="BA20" i="131"/>
  <c r="BB20" i="131"/>
  <c r="AI21" i="131"/>
  <c r="AJ21" i="131"/>
  <c r="AK21" i="131"/>
  <c r="AL21" i="131"/>
  <c r="AM21" i="131"/>
  <c r="AN21" i="131"/>
  <c r="AO21" i="131"/>
  <c r="AP21" i="131"/>
  <c r="AQ21" i="131"/>
  <c r="AR21" i="131"/>
  <c r="AS21" i="131"/>
  <c r="AT21" i="131"/>
  <c r="AV21" i="131"/>
  <c r="AW21" i="131"/>
  <c r="AX21" i="131"/>
  <c r="AY21" i="131"/>
  <c r="AZ21" i="131"/>
  <c r="BA21" i="131"/>
  <c r="BB21" i="131"/>
  <c r="AI22" i="131"/>
  <c r="AJ22" i="131"/>
  <c r="AK22" i="131"/>
  <c r="AL22" i="131"/>
  <c r="AM22" i="131"/>
  <c r="AN22" i="131"/>
  <c r="AO22" i="131"/>
  <c r="AP22" i="131"/>
  <c r="AQ22" i="131"/>
  <c r="AR22" i="131"/>
  <c r="AS22" i="131"/>
  <c r="AT22" i="131"/>
  <c r="AU22" i="131"/>
  <c r="AV22" i="131"/>
  <c r="AW22" i="131"/>
  <c r="AX22" i="131"/>
  <c r="AY22" i="131"/>
  <c r="AZ22" i="131"/>
  <c r="BA22" i="131"/>
  <c r="BB22" i="131"/>
  <c r="AI23" i="131"/>
  <c r="AJ23" i="131"/>
  <c r="AK23" i="131"/>
  <c r="AL23" i="131"/>
  <c r="AM23" i="131"/>
  <c r="AN23" i="131"/>
  <c r="AO23" i="131"/>
  <c r="AP23" i="131"/>
  <c r="AQ23" i="131"/>
  <c r="AR23" i="131"/>
  <c r="AS23" i="131"/>
  <c r="AT23" i="131"/>
  <c r="AU23" i="131"/>
  <c r="AV23" i="131"/>
  <c r="AW23" i="131"/>
  <c r="AX23" i="131"/>
  <c r="AY23" i="131"/>
  <c r="AZ23" i="131"/>
  <c r="BA23" i="131"/>
  <c r="BB23" i="131"/>
  <c r="AI24" i="131"/>
  <c r="AJ24" i="131"/>
  <c r="AK24" i="131"/>
  <c r="AL24" i="131"/>
  <c r="AM24" i="131"/>
  <c r="AN24" i="131"/>
  <c r="AO24" i="131"/>
  <c r="AP24" i="131"/>
  <c r="AQ24" i="131"/>
  <c r="AR24" i="131"/>
  <c r="AS24" i="131"/>
  <c r="AT24" i="131"/>
  <c r="AU24" i="131"/>
  <c r="AV24" i="131"/>
  <c r="AW24" i="131"/>
  <c r="AX24" i="131"/>
  <c r="AY24" i="131"/>
  <c r="AZ24" i="131"/>
  <c r="BA24" i="131"/>
  <c r="BB24" i="131"/>
  <c r="AI25" i="131"/>
  <c r="AJ25" i="131"/>
  <c r="AK25" i="131"/>
  <c r="AL25" i="131"/>
  <c r="AM25" i="131"/>
  <c r="AN25" i="131"/>
  <c r="AO25" i="131"/>
  <c r="AP25" i="131"/>
  <c r="AQ25" i="131"/>
  <c r="AR25" i="131"/>
  <c r="AS25" i="131"/>
  <c r="AT25" i="131"/>
  <c r="AU25" i="131"/>
  <c r="AV25" i="131"/>
  <c r="AW25" i="131"/>
  <c r="AX25" i="131"/>
  <c r="AY25" i="131"/>
  <c r="AZ25" i="131"/>
  <c r="BA25" i="131"/>
  <c r="BB25" i="131"/>
  <c r="AI26" i="131"/>
  <c r="AJ26" i="131"/>
  <c r="AK26" i="131"/>
  <c r="AL26" i="131"/>
  <c r="AM26" i="131"/>
  <c r="AN26" i="131"/>
  <c r="AO26" i="131"/>
  <c r="AP26" i="131"/>
  <c r="AQ26" i="131"/>
  <c r="AR26" i="131"/>
  <c r="AS26" i="131"/>
  <c r="AT26" i="131"/>
  <c r="AU26" i="131"/>
  <c r="AV26" i="131"/>
  <c r="AW26" i="131"/>
  <c r="AX26" i="131"/>
  <c r="AY26" i="131"/>
  <c r="AZ26" i="131"/>
  <c r="BA26" i="131"/>
  <c r="BB26" i="131"/>
  <c r="AI27" i="131"/>
  <c r="AJ27" i="131"/>
  <c r="AK27" i="131"/>
  <c r="AL27" i="131"/>
  <c r="AM27" i="131"/>
  <c r="AN27" i="131"/>
  <c r="AO27" i="131"/>
  <c r="AP27" i="131"/>
  <c r="AQ27" i="131"/>
  <c r="AR27" i="131"/>
  <c r="AS27" i="131"/>
  <c r="AT27" i="131"/>
  <c r="AU27" i="131"/>
  <c r="AV27" i="131"/>
  <c r="AW27" i="131"/>
  <c r="AX27" i="131"/>
  <c r="AY27" i="131"/>
  <c r="AZ27" i="131"/>
  <c r="BA27" i="131"/>
  <c r="BB27" i="131"/>
  <c r="AI28" i="131"/>
  <c r="AJ28" i="131"/>
  <c r="AK28" i="131"/>
  <c r="AL28" i="131"/>
  <c r="AM28" i="131"/>
  <c r="AN28" i="131"/>
  <c r="AO28" i="131"/>
  <c r="AP28" i="131"/>
  <c r="AQ28" i="131"/>
  <c r="AR28" i="131"/>
  <c r="AS28" i="131"/>
  <c r="AT28" i="131"/>
  <c r="AU28" i="131"/>
  <c r="AV28" i="131"/>
  <c r="AW28" i="131"/>
  <c r="AX28" i="131"/>
  <c r="AY28" i="131"/>
  <c r="AZ28" i="131"/>
  <c r="BA28" i="131"/>
  <c r="BB28" i="131"/>
  <c r="AI29" i="131"/>
  <c r="AJ29" i="131"/>
  <c r="AK29" i="131"/>
  <c r="AL29" i="131"/>
  <c r="AM29" i="131"/>
  <c r="AN29" i="131"/>
  <c r="AO29" i="131"/>
  <c r="AP29" i="131"/>
  <c r="AQ29" i="131"/>
  <c r="AR29" i="131"/>
  <c r="AS29" i="131"/>
  <c r="AT29" i="131"/>
  <c r="AU29" i="131"/>
  <c r="AV29" i="131"/>
  <c r="AW29" i="131"/>
  <c r="AX29" i="131"/>
  <c r="AY29" i="131"/>
  <c r="AZ29" i="131"/>
  <c r="BA29" i="131"/>
  <c r="BB29" i="131"/>
  <c r="AI30" i="131"/>
  <c r="AJ30" i="131"/>
  <c r="AK30" i="131"/>
  <c r="AL30" i="131"/>
  <c r="AM30" i="131"/>
  <c r="AN30" i="131"/>
  <c r="AO30" i="131"/>
  <c r="AP30" i="131"/>
  <c r="AQ30" i="131"/>
  <c r="AR30" i="131"/>
  <c r="AS30" i="131"/>
  <c r="AT30" i="131"/>
  <c r="AU30" i="131"/>
  <c r="AV30" i="131"/>
  <c r="AW30" i="131"/>
  <c r="AX30" i="131"/>
  <c r="AY30" i="131"/>
  <c r="AZ30" i="131"/>
  <c r="BA30" i="131"/>
  <c r="BB30" i="131"/>
  <c r="AI31" i="131"/>
  <c r="AJ31" i="131"/>
  <c r="AK31" i="131"/>
  <c r="AL31" i="131"/>
  <c r="AM31" i="131"/>
  <c r="AN31" i="131"/>
  <c r="AO31" i="131"/>
  <c r="AP31" i="131"/>
  <c r="AQ31" i="131"/>
  <c r="AR31" i="131"/>
  <c r="AS31" i="131"/>
  <c r="AT31" i="131"/>
  <c r="AU31" i="131"/>
  <c r="AV31" i="131"/>
  <c r="AW31" i="131"/>
  <c r="AX31" i="131"/>
  <c r="AY31" i="131"/>
  <c r="AZ31" i="131"/>
  <c r="BA31" i="131"/>
  <c r="BB31" i="131"/>
  <c r="AI32" i="131"/>
  <c r="AJ32" i="131"/>
  <c r="AK32" i="131"/>
  <c r="AL32" i="131"/>
  <c r="AM32" i="131"/>
  <c r="AN32" i="131"/>
  <c r="AO32" i="131"/>
  <c r="AP32" i="131"/>
  <c r="AQ32" i="131"/>
  <c r="AR32" i="131"/>
  <c r="AS32" i="131"/>
  <c r="AT32" i="131"/>
  <c r="AU32" i="131"/>
  <c r="AV32" i="131"/>
  <c r="AW32" i="131"/>
  <c r="AX32" i="131"/>
  <c r="AY32" i="131"/>
  <c r="AZ32" i="131"/>
  <c r="BA32" i="131"/>
  <c r="BB32" i="131"/>
  <c r="AI13" i="131"/>
  <c r="AJ13" i="131"/>
  <c r="AK13" i="131"/>
  <c r="AL13" i="131"/>
  <c r="AM13" i="131"/>
  <c r="AN13" i="131"/>
  <c r="AO13" i="131"/>
  <c r="AP13" i="131"/>
  <c r="AQ13" i="131"/>
  <c r="AR13" i="131"/>
  <c r="AS13" i="131"/>
  <c r="AT13" i="131"/>
  <c r="AU13" i="131"/>
  <c r="AV13" i="131"/>
  <c r="AW13" i="131"/>
  <c r="AX13" i="131"/>
  <c r="AY13" i="131"/>
  <c r="AZ13" i="131"/>
  <c r="BA13" i="131"/>
  <c r="BB13" i="131"/>
  <c r="AI14" i="131"/>
  <c r="BC14" i="131" s="1"/>
  <c r="AJ14" i="131"/>
  <c r="AK14" i="131"/>
  <c r="AL14" i="131"/>
  <c r="AM14" i="131"/>
  <c r="AN14" i="131"/>
  <c r="AO14" i="131"/>
  <c r="AP14" i="131"/>
  <c r="AQ14" i="131"/>
  <c r="AR14" i="131"/>
  <c r="AS14" i="131"/>
  <c r="AT14" i="131"/>
  <c r="AU14" i="131"/>
  <c r="AV14" i="131"/>
  <c r="AW14" i="131"/>
  <c r="AX14" i="131"/>
  <c r="AY14" i="131"/>
  <c r="AZ14" i="131"/>
  <c r="BA14" i="131"/>
  <c r="BB14" i="131"/>
  <c r="AJ15" i="131"/>
  <c r="AK15" i="131"/>
  <c r="AL15" i="131"/>
  <c r="AM15" i="131"/>
  <c r="AN15" i="131"/>
  <c r="AO15" i="131"/>
  <c r="AP15" i="131"/>
  <c r="AQ15" i="131"/>
  <c r="AR15" i="131"/>
  <c r="AS15" i="131"/>
  <c r="AT15" i="131"/>
  <c r="AU15" i="131"/>
  <c r="AV15" i="131"/>
  <c r="AW15" i="131"/>
  <c r="AX15" i="131"/>
  <c r="AY15" i="131"/>
  <c r="AZ15" i="131"/>
  <c r="BA15" i="131"/>
  <c r="BB15" i="131"/>
  <c r="CK53" i="147" l="1"/>
  <c r="CK53" i="150" s="1"/>
  <c r="CK53" i="152" s="1"/>
  <c r="CN53" i="146"/>
  <c r="CL84" i="144"/>
  <c r="CO84" i="146" s="1"/>
  <c r="CK84" i="147"/>
  <c r="CN84" i="146"/>
  <c r="CA20" i="152"/>
  <c r="D15" i="11"/>
  <c r="AG8" i="52"/>
  <c r="AG17" i="52" s="1"/>
  <c r="CG35" i="144"/>
  <c r="CI35" i="144" s="1"/>
  <c r="CE35" i="144"/>
  <c r="CA84" i="150"/>
  <c r="CB84" i="147"/>
  <c r="CB94" i="147"/>
  <c r="CA94" i="150"/>
  <c r="CB90" i="150"/>
  <c r="CA90" i="152"/>
  <c r="CB90" i="152" s="1"/>
  <c r="CL20" i="144"/>
  <c r="CO20" i="146" s="1"/>
  <c r="CK20" i="147"/>
  <c r="CN20" i="146"/>
  <c r="CK61" i="147"/>
  <c r="CN61" i="146"/>
  <c r="CG20" i="144"/>
  <c r="CI20" i="144" s="1"/>
  <c r="CO20" i="144" s="1"/>
  <c r="CE20" i="144"/>
  <c r="CN20" i="144" s="1"/>
  <c r="CB90" i="144"/>
  <c r="BO25" i="147"/>
  <c r="Y22" i="33"/>
  <c r="AA22" i="33" s="1"/>
  <c r="CL57" i="144"/>
  <c r="CO57" i="146" s="1"/>
  <c r="CK57" i="147"/>
  <c r="CN57" i="146"/>
  <c r="BR52" i="144"/>
  <c r="CB63" i="147"/>
  <c r="CA63" i="150"/>
  <c r="BO57" i="150"/>
  <c r="BO57" i="147"/>
  <c r="BR57" i="147" s="1"/>
  <c r="CL86" i="147"/>
  <c r="CK86" i="150"/>
  <c r="BO63" i="150"/>
  <c r="BO63" i="152" s="1"/>
  <c r="BO63" i="147"/>
  <c r="CK63" i="147"/>
  <c r="CK63" i="150" s="1"/>
  <c r="CK63" i="152" s="1"/>
  <c r="CN63" i="146"/>
  <c r="CB90" i="147"/>
  <c r="BR31" i="144"/>
  <c r="CA57" i="152"/>
  <c r="CL78" i="144"/>
  <c r="CO78" i="146" s="1"/>
  <c r="CK78" i="147"/>
  <c r="CN78" i="146"/>
  <c r="BR30" i="144"/>
  <c r="BE100" i="144"/>
  <c r="BO52" i="150"/>
  <c r="BR52" i="147"/>
  <c r="CA73" i="152"/>
  <c r="CA95" i="152"/>
  <c r="CB95" i="152" s="1"/>
  <c r="CB95" i="150"/>
  <c r="CA88" i="152"/>
  <c r="BO31" i="147"/>
  <c r="CB72" i="147"/>
  <c r="BZ72" i="150"/>
  <c r="CB31" i="147"/>
  <c r="CA31" i="150"/>
  <c r="CB30" i="147"/>
  <c r="CA30" i="150"/>
  <c r="CB96" i="147"/>
  <c r="CA96" i="150"/>
  <c r="CK74" i="147"/>
  <c r="CK74" i="150" s="1"/>
  <c r="CK74" i="152" s="1"/>
  <c r="CN74" i="146"/>
  <c r="BO30" i="147"/>
  <c r="BO30" i="150" s="1"/>
  <c r="BO30" i="152" s="1"/>
  <c r="BR30" i="152" s="1"/>
  <c r="BO77" i="147"/>
  <c r="BO77" i="150" s="1"/>
  <c r="CN96" i="146"/>
  <c r="CK96" i="147"/>
  <c r="CL96" i="147" s="1"/>
  <c r="CL52" i="144"/>
  <c r="CK52" i="147"/>
  <c r="CN52" i="146"/>
  <c r="CL73" i="144"/>
  <c r="CO73" i="146" s="1"/>
  <c r="CK73" i="147"/>
  <c r="CL73" i="147" s="1"/>
  <c r="CN73" i="146"/>
  <c r="CK95" i="144"/>
  <c r="CK94" i="144"/>
  <c r="BR57" i="144"/>
  <c r="BC20" i="131"/>
  <c r="BC51" i="131"/>
  <c r="BC36" i="131"/>
  <c r="BC69" i="131"/>
  <c r="BC63" i="131"/>
  <c r="BC57" i="131"/>
  <c r="BC85" i="131"/>
  <c r="BC21" i="131"/>
  <c r="BC52" i="131"/>
  <c r="BC55" i="131"/>
  <c r="BC89" i="131"/>
  <c r="BC86" i="131"/>
  <c r="BC83" i="131"/>
  <c r="BC80" i="131"/>
  <c r="BC62" i="131"/>
  <c r="BC59" i="131"/>
  <c r="BC81" i="131"/>
  <c r="BC90" i="131"/>
  <c r="BC77" i="131"/>
  <c r="BC88" i="131"/>
  <c r="BC91" i="131"/>
  <c r="BC41" i="131"/>
  <c r="BC16" i="131"/>
  <c r="BC60" i="131"/>
  <c r="BC70" i="131"/>
  <c r="BC73" i="131"/>
  <c r="BC17" i="131"/>
  <c r="BC39" i="131"/>
  <c r="BC48" i="131"/>
  <c r="BC49" i="131"/>
  <c r="BC46" i="131"/>
  <c r="BC56" i="131"/>
  <c r="BV99" i="144"/>
  <c r="BC99" i="144"/>
  <c r="BC100" i="144"/>
  <c r="BE99" i="144"/>
  <c r="BC71" i="131"/>
  <c r="BC72" i="131"/>
  <c r="BC32" i="131"/>
  <c r="BC61" i="131"/>
  <c r="BC64" i="131"/>
  <c r="BC37" i="131"/>
  <c r="BC35" i="131"/>
  <c r="BC47" i="131"/>
  <c r="BC40" i="131"/>
  <c r="BC29" i="131"/>
  <c r="BC27" i="131"/>
  <c r="BC24" i="131"/>
  <c r="BC18" i="131"/>
  <c r="AT33" i="131"/>
  <c r="BC67" i="131"/>
  <c r="BC25" i="131"/>
  <c r="BC26" i="131"/>
  <c r="BC19" i="131"/>
  <c r="BC87" i="131"/>
  <c r="BC76" i="131"/>
  <c r="BC78" i="131"/>
  <c r="BC38" i="131"/>
  <c r="BB33" i="131"/>
  <c r="BC22" i="131"/>
  <c r="BC66" i="131"/>
  <c r="BC45" i="131"/>
  <c r="AM33" i="131"/>
  <c r="AU33" i="131"/>
  <c r="AR33" i="131"/>
  <c r="AV33" i="131"/>
  <c r="AS33" i="131"/>
  <c r="BA33" i="131"/>
  <c r="AJ33" i="131"/>
  <c r="AQ33" i="131"/>
  <c r="AP33" i="131"/>
  <c r="AO33" i="131"/>
  <c r="AN33" i="131"/>
  <c r="AY33" i="131"/>
  <c r="BC79" i="131"/>
  <c r="BC58" i="131"/>
  <c r="BC42" i="131"/>
  <c r="BC65" i="131"/>
  <c r="AZ33" i="131"/>
  <c r="BC30" i="131"/>
  <c r="AX33" i="131"/>
  <c r="AL33" i="131"/>
  <c r="AW33" i="131"/>
  <c r="AK33" i="131"/>
  <c r="BC84" i="131"/>
  <c r="BC82" i="131"/>
  <c r="BC43" i="131"/>
  <c r="BC68" i="131"/>
  <c r="BC31" i="131"/>
  <c r="BC94" i="131"/>
  <c r="BC93" i="131"/>
  <c r="BC92" i="131"/>
  <c r="BX99" i="144"/>
  <c r="BC50" i="131"/>
  <c r="CQ13" i="144"/>
  <c r="CF99" i="144"/>
  <c r="CN85" i="144"/>
  <c r="BW99" i="144"/>
  <c r="CN35" i="144"/>
  <c r="CO35" i="144"/>
  <c r="BC44" i="131"/>
  <c r="BC28" i="131"/>
  <c r="BC23" i="131"/>
  <c r="BD98" i="144"/>
  <c r="CK86" i="152" l="1"/>
  <c r="CL86" i="152" s="1"/>
  <c r="CL86" i="150"/>
  <c r="CK57" i="150"/>
  <c r="CL57" i="147"/>
  <c r="CB94" i="150"/>
  <c r="CA94" i="152"/>
  <c r="CB94" i="152" s="1"/>
  <c r="BO57" i="152"/>
  <c r="BR57" i="152" s="1"/>
  <c r="BR57" i="150"/>
  <c r="Y23" i="33"/>
  <c r="AA23" i="33" s="1"/>
  <c r="Y24" i="33" s="1"/>
  <c r="CL61" i="147"/>
  <c r="CK61" i="150"/>
  <c r="CA63" i="152"/>
  <c r="CB63" i="152" s="1"/>
  <c r="CB63" i="150"/>
  <c r="CB84" i="150"/>
  <c r="CA84" i="152"/>
  <c r="CB84" i="152" s="1"/>
  <c r="CL84" i="147"/>
  <c r="CK84" i="150"/>
  <c r="CK84" i="152" s="1"/>
  <c r="CL78" i="147"/>
  <c r="CK78" i="150"/>
  <c r="BO25" i="150"/>
  <c r="BR25" i="147"/>
  <c r="CL20" i="147"/>
  <c r="CK20" i="150"/>
  <c r="BR31" i="147"/>
  <c r="BO31" i="150"/>
  <c r="BO31" i="152" s="1"/>
  <c r="BR31" i="152" s="1"/>
  <c r="CL52" i="147"/>
  <c r="CK52" i="150"/>
  <c r="BO52" i="152"/>
  <c r="BR52" i="150"/>
  <c r="CN94" i="146"/>
  <c r="CK94" i="147"/>
  <c r="CB30" i="150"/>
  <c r="CA30" i="152"/>
  <c r="CB30" i="152" s="1"/>
  <c r="CB96" i="150"/>
  <c r="CA96" i="152"/>
  <c r="CB96" i="152" s="1"/>
  <c r="CB72" i="150"/>
  <c r="BZ72" i="152"/>
  <c r="CB72" i="152" s="1"/>
  <c r="CB31" i="150"/>
  <c r="CA31" i="152"/>
  <c r="CB31" i="152" s="1"/>
  <c r="BO77" i="152"/>
  <c r="BR77" i="150"/>
  <c r="CK73" i="150"/>
  <c r="BR31" i="150"/>
  <c r="BR30" i="150"/>
  <c r="CK96" i="150"/>
  <c r="BR30" i="147"/>
  <c r="CO52" i="146"/>
  <c r="BR77" i="147"/>
  <c r="CN95" i="146"/>
  <c r="CK95" i="147"/>
  <c r="CL95" i="147" s="1"/>
  <c r="CL94" i="144"/>
  <c r="CO94" i="146" s="1"/>
  <c r="CL95" i="144"/>
  <c r="CI99" i="144"/>
  <c r="CE99" i="144"/>
  <c r="BY99" i="144"/>
  <c r="CG99" i="144"/>
  <c r="D83" i="121"/>
  <c r="E83" i="121" s="1"/>
  <c r="F83" i="121" s="1"/>
  <c r="G83" i="121" s="1"/>
  <c r="H83" i="121" s="1"/>
  <c r="I83" i="121" s="1"/>
  <c r="J83" i="121" s="1"/>
  <c r="K83" i="121" s="1"/>
  <c r="L83" i="121" s="1"/>
  <c r="M83" i="121" s="1"/>
  <c r="N83" i="121" s="1"/>
  <c r="O83" i="121" s="1"/>
  <c r="P83" i="121" s="1"/>
  <c r="Q83" i="121" s="1"/>
  <c r="R83" i="121" s="1"/>
  <c r="S83" i="121" s="1"/>
  <c r="T83" i="121" s="1"/>
  <c r="U83" i="121" s="1"/>
  <c r="V83" i="121" s="1"/>
  <c r="W83" i="121" s="1"/>
  <c r="X83" i="121" s="1"/>
  <c r="Y83" i="121" s="1"/>
  <c r="Z83" i="121" s="1"/>
  <c r="AA83" i="121" s="1"/>
  <c r="AB83" i="121" s="1"/>
  <c r="AC83" i="121" s="1"/>
  <c r="AD83" i="121" s="1"/>
  <c r="AE83" i="121" s="1"/>
  <c r="AF83" i="121" s="1"/>
  <c r="AG83" i="121" s="1"/>
  <c r="D60" i="121"/>
  <c r="E60" i="121" s="1"/>
  <c r="F60" i="121" s="1"/>
  <c r="G60" i="121" s="1"/>
  <c r="H60" i="121" s="1"/>
  <c r="I60" i="121" s="1"/>
  <c r="J60" i="121" s="1"/>
  <c r="K60" i="121" s="1"/>
  <c r="L60" i="121" s="1"/>
  <c r="M60" i="121" s="1"/>
  <c r="N60" i="121" s="1"/>
  <c r="O60" i="121" s="1"/>
  <c r="P60" i="121" s="1"/>
  <c r="Q60" i="121" s="1"/>
  <c r="R60" i="121" s="1"/>
  <c r="S60" i="121" s="1"/>
  <c r="T60" i="121" s="1"/>
  <c r="U60" i="121" s="1"/>
  <c r="V60" i="121" s="1"/>
  <c r="W60" i="121" s="1"/>
  <c r="X60" i="121" s="1"/>
  <c r="Y60" i="121" s="1"/>
  <c r="Z60" i="121" s="1"/>
  <c r="AA60" i="121" s="1"/>
  <c r="AB60" i="121" s="1"/>
  <c r="AC60" i="121" s="1"/>
  <c r="AD60" i="121" s="1"/>
  <c r="AE60" i="121" s="1"/>
  <c r="AF60" i="121" s="1"/>
  <c r="AG60" i="121" s="1"/>
  <c r="D38" i="121"/>
  <c r="E38" i="121" s="1"/>
  <c r="F38" i="121" s="1"/>
  <c r="G38" i="121" s="1"/>
  <c r="H38" i="121" s="1"/>
  <c r="I38" i="121" s="1"/>
  <c r="J38" i="121" s="1"/>
  <c r="K38" i="121" s="1"/>
  <c r="L38" i="121" s="1"/>
  <c r="M38" i="121" s="1"/>
  <c r="N38" i="121" s="1"/>
  <c r="O38" i="121" s="1"/>
  <c r="P38" i="121" s="1"/>
  <c r="Q38" i="121" s="1"/>
  <c r="R38" i="121" s="1"/>
  <c r="S38" i="121" s="1"/>
  <c r="T38" i="121" s="1"/>
  <c r="U38" i="121" s="1"/>
  <c r="V38" i="121" s="1"/>
  <c r="W38" i="121" s="1"/>
  <c r="X38" i="121" s="1"/>
  <c r="Y38" i="121" s="1"/>
  <c r="Z38" i="121" s="1"/>
  <c r="AA38" i="121" s="1"/>
  <c r="AB38" i="121" s="1"/>
  <c r="AC38" i="121" s="1"/>
  <c r="AD38" i="121" s="1"/>
  <c r="AE38" i="121" s="1"/>
  <c r="AF38" i="121" s="1"/>
  <c r="AG38" i="121" s="1"/>
  <c r="D15" i="121"/>
  <c r="E15" i="121" s="1"/>
  <c r="F15" i="121" s="1"/>
  <c r="G15" i="121" s="1"/>
  <c r="H15" i="121" s="1"/>
  <c r="I15" i="121" s="1"/>
  <c r="J15" i="121" s="1"/>
  <c r="K15" i="121" s="1"/>
  <c r="L15" i="121" s="1"/>
  <c r="M15" i="121" s="1"/>
  <c r="N15" i="121" s="1"/>
  <c r="O15" i="121" s="1"/>
  <c r="P15" i="121" s="1"/>
  <c r="Q15" i="121" s="1"/>
  <c r="R15" i="121" s="1"/>
  <c r="S15" i="121" s="1"/>
  <c r="T15" i="121" s="1"/>
  <c r="U15" i="121" s="1"/>
  <c r="V15" i="121" s="1"/>
  <c r="W15" i="121" s="1"/>
  <c r="X15" i="121" s="1"/>
  <c r="Y15" i="121" s="1"/>
  <c r="Z15" i="121" s="1"/>
  <c r="AA15" i="121" s="1"/>
  <c r="AB15" i="121" s="1"/>
  <c r="AC15" i="121" s="1"/>
  <c r="AD15" i="121" s="1"/>
  <c r="AE15" i="121" s="1"/>
  <c r="AF15" i="121" s="1"/>
  <c r="AG15" i="121" s="1"/>
  <c r="AF85" i="121"/>
  <c r="AG85" i="121"/>
  <c r="AF86" i="121"/>
  <c r="AG86" i="121"/>
  <c r="AF87" i="121"/>
  <c r="AG87" i="121"/>
  <c r="AF88" i="121"/>
  <c r="AG88" i="121"/>
  <c r="AF89" i="121"/>
  <c r="AG89" i="121"/>
  <c r="AF90" i="121"/>
  <c r="AG90" i="121"/>
  <c r="AF91" i="121"/>
  <c r="AG91" i="121"/>
  <c r="AF92" i="121"/>
  <c r="AG92" i="121"/>
  <c r="AF93" i="121"/>
  <c r="AG93" i="121"/>
  <c r="AF94" i="121"/>
  <c r="AG94" i="121"/>
  <c r="AF95" i="121"/>
  <c r="AG95" i="121"/>
  <c r="AF96" i="121"/>
  <c r="AG96" i="121"/>
  <c r="AF97" i="121"/>
  <c r="AG97" i="121"/>
  <c r="AF98" i="121"/>
  <c r="AG98" i="121"/>
  <c r="AF99" i="121"/>
  <c r="AG99" i="121"/>
  <c r="AF100" i="121"/>
  <c r="AG100" i="121"/>
  <c r="AF101" i="121"/>
  <c r="AG101" i="121"/>
  <c r="AF102" i="121"/>
  <c r="AG102" i="121"/>
  <c r="AF103" i="121"/>
  <c r="AG103" i="121"/>
  <c r="AG84" i="121"/>
  <c r="AF62" i="121"/>
  <c r="AG62" i="121"/>
  <c r="AF63" i="121"/>
  <c r="AG63" i="121"/>
  <c r="AF64" i="121"/>
  <c r="AG64" i="121"/>
  <c r="AF65" i="121"/>
  <c r="AG65" i="121"/>
  <c r="AF66" i="121"/>
  <c r="AG66" i="121"/>
  <c r="AF67" i="121"/>
  <c r="AG67" i="121"/>
  <c r="AF68" i="121"/>
  <c r="AG68" i="121"/>
  <c r="AF69" i="121"/>
  <c r="AG69" i="121"/>
  <c r="AF70" i="121"/>
  <c r="AG70" i="121"/>
  <c r="AF71" i="121"/>
  <c r="AG71" i="121"/>
  <c r="AF72" i="121"/>
  <c r="AG72" i="121"/>
  <c r="AF73" i="121"/>
  <c r="AG73" i="121"/>
  <c r="AF74" i="121"/>
  <c r="AG74" i="121"/>
  <c r="AF75" i="121"/>
  <c r="AG75" i="121"/>
  <c r="AF76" i="121"/>
  <c r="AG76" i="121"/>
  <c r="AF77" i="121"/>
  <c r="AG77" i="121"/>
  <c r="AF78" i="121"/>
  <c r="AG78" i="121"/>
  <c r="AF79" i="121"/>
  <c r="AG79" i="121"/>
  <c r="AF80" i="121"/>
  <c r="AG80" i="121"/>
  <c r="AG61" i="121"/>
  <c r="AF40" i="121"/>
  <c r="AG40" i="121"/>
  <c r="AF41" i="121"/>
  <c r="AG41" i="121"/>
  <c r="AF42" i="121"/>
  <c r="AG42" i="121"/>
  <c r="AF43" i="121"/>
  <c r="AG43" i="121"/>
  <c r="AF44" i="121"/>
  <c r="AG44" i="121"/>
  <c r="AF45" i="121"/>
  <c r="AG45" i="121"/>
  <c r="AF46" i="121"/>
  <c r="AG46" i="121"/>
  <c r="AF47" i="121"/>
  <c r="AG47" i="121"/>
  <c r="AF48" i="121"/>
  <c r="AG48" i="121"/>
  <c r="AF49" i="121"/>
  <c r="AG49" i="121"/>
  <c r="AF50" i="121"/>
  <c r="AG50" i="121"/>
  <c r="AF51" i="121"/>
  <c r="AG51" i="121"/>
  <c r="AF52" i="121"/>
  <c r="AG52" i="121"/>
  <c r="AF53" i="121"/>
  <c r="AG53" i="121"/>
  <c r="AF54" i="121"/>
  <c r="AG54" i="121"/>
  <c r="AF55" i="121"/>
  <c r="AG55" i="121"/>
  <c r="AF56" i="121"/>
  <c r="AG56" i="121"/>
  <c r="AF57" i="121"/>
  <c r="AG57" i="121"/>
  <c r="AG39" i="121"/>
  <c r="C17" i="121"/>
  <c r="D17" i="121"/>
  <c r="E17" i="121"/>
  <c r="F17" i="121"/>
  <c r="G17" i="121"/>
  <c r="H17" i="121"/>
  <c r="I17" i="121"/>
  <c r="J17" i="121"/>
  <c r="K17" i="121"/>
  <c r="L17" i="121"/>
  <c r="M17" i="121"/>
  <c r="N17" i="121"/>
  <c r="O17" i="121"/>
  <c r="P17" i="121"/>
  <c r="Q17" i="121"/>
  <c r="R17" i="121"/>
  <c r="S17" i="121"/>
  <c r="T17" i="121"/>
  <c r="U17" i="121"/>
  <c r="V17" i="121"/>
  <c r="W17" i="121"/>
  <c r="X17" i="121"/>
  <c r="Y17" i="121"/>
  <c r="Z17" i="121"/>
  <c r="AA17" i="121"/>
  <c r="AB17" i="121"/>
  <c r="AC17" i="121"/>
  <c r="AD17" i="121"/>
  <c r="AE17" i="121"/>
  <c r="AF17" i="121"/>
  <c r="AG17" i="121"/>
  <c r="C18" i="121"/>
  <c r="D18" i="121"/>
  <c r="E18" i="121"/>
  <c r="F18" i="121"/>
  <c r="G18" i="121"/>
  <c r="H18" i="121"/>
  <c r="I18" i="121"/>
  <c r="J18" i="121"/>
  <c r="K18" i="121"/>
  <c r="L18" i="121"/>
  <c r="M18" i="121"/>
  <c r="N18" i="121"/>
  <c r="O18" i="121"/>
  <c r="P18" i="121"/>
  <c r="Q18" i="121"/>
  <c r="R18" i="121"/>
  <c r="S18" i="121"/>
  <c r="T18" i="121"/>
  <c r="U18" i="121"/>
  <c r="V18" i="121"/>
  <c r="W18" i="121"/>
  <c r="X18" i="121"/>
  <c r="Y18" i="121"/>
  <c r="Z18" i="121"/>
  <c r="AA18" i="121"/>
  <c r="AB18" i="121"/>
  <c r="AC18" i="121"/>
  <c r="AD18" i="121"/>
  <c r="AE18" i="121"/>
  <c r="AF18" i="121"/>
  <c r="AG18" i="121"/>
  <c r="C19" i="121"/>
  <c r="D19" i="121"/>
  <c r="E19" i="121"/>
  <c r="F19" i="121"/>
  <c r="G19" i="121"/>
  <c r="H19" i="121"/>
  <c r="I19" i="121"/>
  <c r="J19" i="121"/>
  <c r="K19" i="121"/>
  <c r="L19" i="121"/>
  <c r="M19" i="121"/>
  <c r="N19" i="121"/>
  <c r="O19" i="121"/>
  <c r="P19" i="121"/>
  <c r="Q19" i="121"/>
  <c r="R19" i="121"/>
  <c r="S19" i="121"/>
  <c r="T19" i="121"/>
  <c r="U19" i="121"/>
  <c r="V19" i="121"/>
  <c r="W19" i="121"/>
  <c r="X19" i="121"/>
  <c r="Y19" i="121"/>
  <c r="Z19" i="121"/>
  <c r="AA19" i="121"/>
  <c r="AB19" i="121"/>
  <c r="AC19" i="121"/>
  <c r="AD19" i="121"/>
  <c r="AE19" i="121"/>
  <c r="AF19" i="121"/>
  <c r="AG19" i="121"/>
  <c r="C20" i="121"/>
  <c r="D20" i="121"/>
  <c r="E20" i="121"/>
  <c r="F20" i="121"/>
  <c r="G20" i="121"/>
  <c r="H20" i="121"/>
  <c r="I20" i="121"/>
  <c r="J20" i="121"/>
  <c r="K20" i="121"/>
  <c r="L20" i="121"/>
  <c r="M20" i="121"/>
  <c r="N20" i="121"/>
  <c r="O20" i="121"/>
  <c r="P20" i="121"/>
  <c r="Q20" i="121"/>
  <c r="R20" i="121"/>
  <c r="S20" i="121"/>
  <c r="T20" i="121"/>
  <c r="U20" i="121"/>
  <c r="V20" i="121"/>
  <c r="W20" i="121"/>
  <c r="X20" i="121"/>
  <c r="Y20" i="121"/>
  <c r="Z20" i="121"/>
  <c r="AA20" i="121"/>
  <c r="AB20" i="121"/>
  <c r="AC20" i="121"/>
  <c r="AD20" i="121"/>
  <c r="AE20" i="121"/>
  <c r="AF20" i="121"/>
  <c r="AG20" i="121"/>
  <c r="C21" i="121"/>
  <c r="D21" i="121"/>
  <c r="E21" i="121"/>
  <c r="F21" i="121"/>
  <c r="G21" i="121"/>
  <c r="H21" i="121"/>
  <c r="I21" i="121"/>
  <c r="J21" i="121"/>
  <c r="K21" i="121"/>
  <c r="L21" i="121"/>
  <c r="M21" i="121"/>
  <c r="N21" i="121"/>
  <c r="O21" i="121"/>
  <c r="P21" i="121"/>
  <c r="Q21" i="121"/>
  <c r="R21" i="121"/>
  <c r="S21" i="121"/>
  <c r="T21" i="121"/>
  <c r="U21" i="121"/>
  <c r="V21" i="121"/>
  <c r="W21" i="121"/>
  <c r="X21" i="121"/>
  <c r="Y21" i="121"/>
  <c r="Z21" i="121"/>
  <c r="AA21" i="121"/>
  <c r="AB21" i="121"/>
  <c r="AC21" i="121"/>
  <c r="AD21" i="121"/>
  <c r="AE21" i="121"/>
  <c r="AF21" i="121"/>
  <c r="AG21" i="121"/>
  <c r="C22" i="121"/>
  <c r="D22" i="121"/>
  <c r="E22" i="121"/>
  <c r="F22" i="121"/>
  <c r="G22" i="121"/>
  <c r="H22" i="121"/>
  <c r="I22" i="121"/>
  <c r="J22" i="121"/>
  <c r="K22" i="121"/>
  <c r="L22" i="121"/>
  <c r="M22" i="121"/>
  <c r="N22" i="121"/>
  <c r="O22" i="121"/>
  <c r="P22" i="121"/>
  <c r="Q22" i="121"/>
  <c r="R22" i="121"/>
  <c r="S22" i="121"/>
  <c r="T22" i="121"/>
  <c r="U22" i="121"/>
  <c r="V22" i="121"/>
  <c r="W22" i="121"/>
  <c r="X22" i="121"/>
  <c r="Y22" i="121"/>
  <c r="Z22" i="121"/>
  <c r="AA22" i="121"/>
  <c r="AB22" i="121"/>
  <c r="AC22" i="121"/>
  <c r="AD22" i="121"/>
  <c r="AE22" i="121"/>
  <c r="AF22" i="121"/>
  <c r="AG22" i="121"/>
  <c r="C23" i="121"/>
  <c r="D23" i="121"/>
  <c r="E23" i="121"/>
  <c r="F23" i="121"/>
  <c r="G23" i="121"/>
  <c r="H23" i="121"/>
  <c r="I23" i="121"/>
  <c r="J23" i="121"/>
  <c r="K23" i="121"/>
  <c r="L23" i="121"/>
  <c r="M23" i="121"/>
  <c r="N23" i="121"/>
  <c r="O23" i="121"/>
  <c r="P23" i="121"/>
  <c r="Q23" i="121"/>
  <c r="R23" i="121"/>
  <c r="S23" i="121"/>
  <c r="T23" i="121"/>
  <c r="U23" i="121"/>
  <c r="V23" i="121"/>
  <c r="W23" i="121"/>
  <c r="X23" i="121"/>
  <c r="Y23" i="121"/>
  <c r="Z23" i="121"/>
  <c r="AA23" i="121"/>
  <c r="AB23" i="121"/>
  <c r="AC23" i="121"/>
  <c r="AD23" i="121"/>
  <c r="AE23" i="121"/>
  <c r="AF23" i="121"/>
  <c r="AG23" i="121"/>
  <c r="C24" i="121"/>
  <c r="D24" i="121"/>
  <c r="E24" i="121"/>
  <c r="F24" i="121"/>
  <c r="G24" i="121"/>
  <c r="H24" i="121"/>
  <c r="I24" i="121"/>
  <c r="J24" i="121"/>
  <c r="K24" i="121"/>
  <c r="L24" i="121"/>
  <c r="M24" i="121"/>
  <c r="N24" i="121"/>
  <c r="O24" i="121"/>
  <c r="P24" i="121"/>
  <c r="Q24" i="121"/>
  <c r="R24" i="121"/>
  <c r="S24" i="121"/>
  <c r="T24" i="121"/>
  <c r="U24" i="121"/>
  <c r="V24" i="121"/>
  <c r="W24" i="121"/>
  <c r="X24" i="121"/>
  <c r="Y24" i="121"/>
  <c r="Z24" i="121"/>
  <c r="AA24" i="121"/>
  <c r="AB24" i="121"/>
  <c r="AC24" i="121"/>
  <c r="AD24" i="121"/>
  <c r="AE24" i="121"/>
  <c r="AF24" i="121"/>
  <c r="AG24" i="121"/>
  <c r="C25" i="121"/>
  <c r="D25" i="121"/>
  <c r="E25" i="121"/>
  <c r="F25" i="121"/>
  <c r="G25" i="121"/>
  <c r="H25" i="121"/>
  <c r="I25" i="121"/>
  <c r="J25" i="121"/>
  <c r="K25" i="121"/>
  <c r="L25" i="121"/>
  <c r="M25" i="121"/>
  <c r="N25" i="121"/>
  <c r="O25" i="121"/>
  <c r="P25" i="121"/>
  <c r="Q25" i="121"/>
  <c r="R25" i="121"/>
  <c r="S25" i="121"/>
  <c r="T25" i="121"/>
  <c r="U25" i="121"/>
  <c r="V25" i="121"/>
  <c r="W25" i="121"/>
  <c r="X25" i="121"/>
  <c r="Y25" i="121"/>
  <c r="Z25" i="121"/>
  <c r="AA25" i="121"/>
  <c r="AB25" i="121"/>
  <c r="AC25" i="121"/>
  <c r="AD25" i="121"/>
  <c r="AE25" i="121"/>
  <c r="AF25" i="121"/>
  <c r="AG25" i="121"/>
  <c r="C26" i="121"/>
  <c r="D26" i="121"/>
  <c r="E26" i="121"/>
  <c r="F26" i="121"/>
  <c r="G26" i="121"/>
  <c r="H26" i="121"/>
  <c r="I26" i="121"/>
  <c r="J26" i="121"/>
  <c r="K26" i="121"/>
  <c r="L26" i="121"/>
  <c r="M26" i="121"/>
  <c r="N26" i="121"/>
  <c r="O26" i="121"/>
  <c r="P26" i="121"/>
  <c r="Q26" i="121"/>
  <c r="R26" i="121"/>
  <c r="S26" i="121"/>
  <c r="T26" i="121"/>
  <c r="U26" i="121"/>
  <c r="V26" i="121"/>
  <c r="W26" i="121"/>
  <c r="X26" i="121"/>
  <c r="Y26" i="121"/>
  <c r="Z26" i="121"/>
  <c r="AA26" i="121"/>
  <c r="AB26" i="121"/>
  <c r="AC26" i="121"/>
  <c r="AD26" i="121"/>
  <c r="AE26" i="121"/>
  <c r="AF26" i="121"/>
  <c r="AG26" i="121"/>
  <c r="C27" i="121"/>
  <c r="D27" i="121"/>
  <c r="E27" i="121"/>
  <c r="F27" i="121"/>
  <c r="G27" i="121"/>
  <c r="H27" i="121"/>
  <c r="I27" i="121"/>
  <c r="J27" i="121"/>
  <c r="K27" i="121"/>
  <c r="L27" i="121"/>
  <c r="M27" i="121"/>
  <c r="N27" i="121"/>
  <c r="O27" i="121"/>
  <c r="P27" i="121"/>
  <c r="Q27" i="121"/>
  <c r="R27" i="121"/>
  <c r="S27" i="121"/>
  <c r="T27" i="121"/>
  <c r="U27" i="121"/>
  <c r="V27" i="121"/>
  <c r="W27" i="121"/>
  <c r="X27" i="121"/>
  <c r="Y27" i="121"/>
  <c r="Z27" i="121"/>
  <c r="AA27" i="121"/>
  <c r="AB27" i="121"/>
  <c r="AC27" i="121"/>
  <c r="AD27" i="121"/>
  <c r="AE27" i="121"/>
  <c r="AF27" i="121"/>
  <c r="AG27" i="121"/>
  <c r="C28" i="121"/>
  <c r="D28" i="121"/>
  <c r="E28" i="121"/>
  <c r="F28" i="121"/>
  <c r="G28" i="121"/>
  <c r="H28" i="121"/>
  <c r="I28" i="121"/>
  <c r="J28" i="121"/>
  <c r="K28" i="121"/>
  <c r="L28" i="121"/>
  <c r="M28" i="121"/>
  <c r="N28" i="121"/>
  <c r="O28" i="121"/>
  <c r="P28" i="121"/>
  <c r="Q28" i="121"/>
  <c r="R28" i="121"/>
  <c r="S28" i="121"/>
  <c r="T28" i="121"/>
  <c r="U28" i="121"/>
  <c r="V28" i="121"/>
  <c r="W28" i="121"/>
  <c r="X28" i="121"/>
  <c r="Y28" i="121"/>
  <c r="Z28" i="121"/>
  <c r="AA28" i="121"/>
  <c r="AB28" i="121"/>
  <c r="AC28" i="121"/>
  <c r="AD28" i="121"/>
  <c r="AE28" i="121"/>
  <c r="AF28" i="121"/>
  <c r="AG28" i="121"/>
  <c r="C29" i="121"/>
  <c r="D29" i="121"/>
  <c r="E29" i="121"/>
  <c r="F29" i="121"/>
  <c r="G29" i="121"/>
  <c r="H29" i="121"/>
  <c r="I29" i="121"/>
  <c r="J29" i="121"/>
  <c r="K29" i="121"/>
  <c r="L29" i="121"/>
  <c r="M29" i="121"/>
  <c r="N29" i="121"/>
  <c r="O29" i="121"/>
  <c r="P29" i="121"/>
  <c r="Q29" i="121"/>
  <c r="R29" i="121"/>
  <c r="S29" i="121"/>
  <c r="T29" i="121"/>
  <c r="U29" i="121"/>
  <c r="V29" i="121"/>
  <c r="W29" i="121"/>
  <c r="X29" i="121"/>
  <c r="Y29" i="121"/>
  <c r="Z29" i="121"/>
  <c r="AA29" i="121"/>
  <c r="AB29" i="121"/>
  <c r="AC29" i="121"/>
  <c r="AD29" i="121"/>
  <c r="AE29" i="121"/>
  <c r="AF29" i="121"/>
  <c r="AG29" i="121"/>
  <c r="C30" i="121"/>
  <c r="D30" i="121"/>
  <c r="E30" i="121"/>
  <c r="F30" i="121"/>
  <c r="G30" i="121"/>
  <c r="H30" i="121"/>
  <c r="I30" i="121"/>
  <c r="J30" i="121"/>
  <c r="K30" i="121"/>
  <c r="L30" i="121"/>
  <c r="M30" i="121"/>
  <c r="N30" i="121"/>
  <c r="O30" i="121"/>
  <c r="P30" i="121"/>
  <c r="Q30" i="121"/>
  <c r="R30" i="121"/>
  <c r="S30" i="121"/>
  <c r="T30" i="121"/>
  <c r="U30" i="121"/>
  <c r="V30" i="121"/>
  <c r="W30" i="121"/>
  <c r="X30" i="121"/>
  <c r="Y30" i="121"/>
  <c r="Z30" i="121"/>
  <c r="AA30" i="121"/>
  <c r="AB30" i="121"/>
  <c r="AC30" i="121"/>
  <c r="AD30" i="121"/>
  <c r="AE30" i="121"/>
  <c r="AF30" i="121"/>
  <c r="AG30" i="121"/>
  <c r="C31" i="121"/>
  <c r="D31" i="121"/>
  <c r="E31" i="121"/>
  <c r="F31" i="121"/>
  <c r="G31" i="121"/>
  <c r="H31" i="121"/>
  <c r="I31" i="121"/>
  <c r="J31" i="121"/>
  <c r="K31" i="121"/>
  <c r="L31" i="121"/>
  <c r="M31" i="121"/>
  <c r="N31" i="121"/>
  <c r="O31" i="121"/>
  <c r="P31" i="121"/>
  <c r="Q31" i="121"/>
  <c r="R31" i="121"/>
  <c r="S31" i="121"/>
  <c r="T31" i="121"/>
  <c r="U31" i="121"/>
  <c r="V31" i="121"/>
  <c r="W31" i="121"/>
  <c r="X31" i="121"/>
  <c r="Y31" i="121"/>
  <c r="Z31" i="121"/>
  <c r="AA31" i="121"/>
  <c r="AB31" i="121"/>
  <c r="AC31" i="121"/>
  <c r="AD31" i="121"/>
  <c r="AE31" i="121"/>
  <c r="AF31" i="121"/>
  <c r="AG31" i="121"/>
  <c r="C32" i="121"/>
  <c r="D32" i="121"/>
  <c r="E32" i="121"/>
  <c r="F32" i="121"/>
  <c r="G32" i="121"/>
  <c r="H32" i="121"/>
  <c r="I32" i="121"/>
  <c r="J32" i="121"/>
  <c r="K32" i="121"/>
  <c r="L32" i="121"/>
  <c r="M32" i="121"/>
  <c r="N32" i="121"/>
  <c r="O32" i="121"/>
  <c r="P32" i="121"/>
  <c r="Q32" i="121"/>
  <c r="R32" i="121"/>
  <c r="S32" i="121"/>
  <c r="T32" i="121"/>
  <c r="U32" i="121"/>
  <c r="V32" i="121"/>
  <c r="W32" i="121"/>
  <c r="X32" i="121"/>
  <c r="Y32" i="121"/>
  <c r="Z32" i="121"/>
  <c r="AA32" i="121"/>
  <c r="AB32" i="121"/>
  <c r="AC32" i="121"/>
  <c r="AD32" i="121"/>
  <c r="AE32" i="121"/>
  <c r="AF32" i="121"/>
  <c r="AG32" i="121"/>
  <c r="C33" i="121"/>
  <c r="D33" i="121"/>
  <c r="E33" i="121"/>
  <c r="F33" i="121"/>
  <c r="G33" i="121"/>
  <c r="H33" i="121"/>
  <c r="I33" i="121"/>
  <c r="J33" i="121"/>
  <c r="K33" i="121"/>
  <c r="L33" i="121"/>
  <c r="M33" i="121"/>
  <c r="N33" i="121"/>
  <c r="O33" i="121"/>
  <c r="P33" i="121"/>
  <c r="Q33" i="121"/>
  <c r="R33" i="121"/>
  <c r="S33" i="121"/>
  <c r="T33" i="121"/>
  <c r="U33" i="121"/>
  <c r="V33" i="121"/>
  <c r="W33" i="121"/>
  <c r="X33" i="121"/>
  <c r="Y33" i="121"/>
  <c r="Z33" i="121"/>
  <c r="AA33" i="121"/>
  <c r="AB33" i="121"/>
  <c r="AC33" i="121"/>
  <c r="AD33" i="121"/>
  <c r="AE33" i="121"/>
  <c r="AF33" i="121"/>
  <c r="AG33" i="121"/>
  <c r="C34" i="121"/>
  <c r="D34" i="121"/>
  <c r="E34" i="121"/>
  <c r="F34" i="121"/>
  <c r="G34" i="121"/>
  <c r="H34" i="121"/>
  <c r="I34" i="121"/>
  <c r="J34" i="121"/>
  <c r="K34" i="121"/>
  <c r="L34" i="121"/>
  <c r="M34" i="121"/>
  <c r="N34" i="121"/>
  <c r="O34" i="121"/>
  <c r="P34" i="121"/>
  <c r="Q34" i="121"/>
  <c r="R34" i="121"/>
  <c r="S34" i="121"/>
  <c r="T34" i="121"/>
  <c r="U34" i="121"/>
  <c r="V34" i="121"/>
  <c r="W34" i="121"/>
  <c r="X34" i="121"/>
  <c r="Y34" i="121"/>
  <c r="Z34" i="121"/>
  <c r="AA34" i="121"/>
  <c r="AB34" i="121"/>
  <c r="AC34" i="121"/>
  <c r="AD34" i="121"/>
  <c r="AE34" i="121"/>
  <c r="AF34" i="121"/>
  <c r="AG34" i="121"/>
  <c r="C35" i="121"/>
  <c r="D35" i="121"/>
  <c r="E35" i="121"/>
  <c r="F35" i="121"/>
  <c r="G35" i="121"/>
  <c r="H35" i="121"/>
  <c r="I35" i="121"/>
  <c r="J35" i="121"/>
  <c r="K35" i="121"/>
  <c r="L35" i="121"/>
  <c r="M35" i="121"/>
  <c r="N35" i="121"/>
  <c r="O35" i="121"/>
  <c r="P35" i="121"/>
  <c r="Q35" i="121"/>
  <c r="R35" i="121"/>
  <c r="S35" i="121"/>
  <c r="T35" i="121"/>
  <c r="U35" i="121"/>
  <c r="V35" i="121"/>
  <c r="W35" i="121"/>
  <c r="X35" i="121"/>
  <c r="Y35" i="121"/>
  <c r="Z35" i="121"/>
  <c r="AA35" i="121"/>
  <c r="AB35" i="121"/>
  <c r="AC35" i="121"/>
  <c r="AD35" i="121"/>
  <c r="AE35" i="121"/>
  <c r="AF35" i="121"/>
  <c r="AG35" i="121"/>
  <c r="C39" i="121"/>
  <c r="D39" i="121"/>
  <c r="E39" i="121"/>
  <c r="F39" i="121"/>
  <c r="G39" i="121"/>
  <c r="H39" i="121"/>
  <c r="I39" i="121"/>
  <c r="J39" i="121"/>
  <c r="K39" i="121"/>
  <c r="L39" i="121"/>
  <c r="M39" i="121"/>
  <c r="N39" i="121"/>
  <c r="O39" i="121"/>
  <c r="P39" i="121"/>
  <c r="Q39" i="121"/>
  <c r="R39" i="121"/>
  <c r="S39" i="121"/>
  <c r="T39" i="121"/>
  <c r="U39" i="121"/>
  <c r="V39" i="121"/>
  <c r="W39" i="121"/>
  <c r="X39" i="121"/>
  <c r="Y39" i="121"/>
  <c r="Z39" i="121"/>
  <c r="AA39" i="121"/>
  <c r="AB39" i="121"/>
  <c r="AC39" i="121"/>
  <c r="AD39" i="121"/>
  <c r="AE39" i="121"/>
  <c r="AF39" i="121"/>
  <c r="C40" i="121"/>
  <c r="D40" i="121"/>
  <c r="E40" i="121"/>
  <c r="F40" i="121"/>
  <c r="G40" i="121"/>
  <c r="H40" i="121"/>
  <c r="I40" i="121"/>
  <c r="J40" i="121"/>
  <c r="K40" i="121"/>
  <c r="L40" i="121"/>
  <c r="M40" i="121"/>
  <c r="N40" i="121"/>
  <c r="O40" i="121"/>
  <c r="P40" i="121"/>
  <c r="Q40" i="121"/>
  <c r="R40" i="121"/>
  <c r="S40" i="121"/>
  <c r="T40" i="121"/>
  <c r="U40" i="121"/>
  <c r="V40" i="121"/>
  <c r="W40" i="121"/>
  <c r="X40" i="121"/>
  <c r="Y40" i="121"/>
  <c r="Z40" i="121"/>
  <c r="AA40" i="121"/>
  <c r="AB40" i="121"/>
  <c r="AC40" i="121"/>
  <c r="AD40" i="121"/>
  <c r="AE40" i="121"/>
  <c r="C41" i="121"/>
  <c r="D41" i="121"/>
  <c r="E41" i="121"/>
  <c r="F41" i="121"/>
  <c r="G41" i="121"/>
  <c r="H41" i="121"/>
  <c r="I41" i="121"/>
  <c r="J41" i="121"/>
  <c r="K41" i="121"/>
  <c r="L41" i="121"/>
  <c r="M41" i="121"/>
  <c r="N41" i="121"/>
  <c r="O41" i="121"/>
  <c r="P41" i="121"/>
  <c r="Q41" i="121"/>
  <c r="R41" i="121"/>
  <c r="S41" i="121"/>
  <c r="T41" i="121"/>
  <c r="U41" i="121"/>
  <c r="V41" i="121"/>
  <c r="W41" i="121"/>
  <c r="X41" i="121"/>
  <c r="Y41" i="121"/>
  <c r="Z41" i="121"/>
  <c r="AA41" i="121"/>
  <c r="AB41" i="121"/>
  <c r="AC41" i="121"/>
  <c r="AD41" i="121"/>
  <c r="AE41" i="121"/>
  <c r="C42" i="121"/>
  <c r="D42" i="121"/>
  <c r="E42" i="121"/>
  <c r="F42" i="121"/>
  <c r="G42" i="121"/>
  <c r="H42" i="121"/>
  <c r="I42" i="121"/>
  <c r="J42" i="121"/>
  <c r="K42" i="121"/>
  <c r="L42" i="121"/>
  <c r="M42" i="121"/>
  <c r="N42" i="121"/>
  <c r="O42" i="121"/>
  <c r="P42" i="121"/>
  <c r="Q42" i="121"/>
  <c r="R42" i="121"/>
  <c r="S42" i="121"/>
  <c r="T42" i="121"/>
  <c r="U42" i="121"/>
  <c r="V42" i="121"/>
  <c r="W42" i="121"/>
  <c r="X42" i="121"/>
  <c r="Y42" i="121"/>
  <c r="Z42" i="121"/>
  <c r="AA42" i="121"/>
  <c r="AB42" i="121"/>
  <c r="AC42" i="121"/>
  <c r="AD42" i="121"/>
  <c r="AE42" i="121"/>
  <c r="C43" i="121"/>
  <c r="D43" i="121"/>
  <c r="E43" i="121"/>
  <c r="F43" i="121"/>
  <c r="G43" i="121"/>
  <c r="H43" i="121"/>
  <c r="I43" i="121"/>
  <c r="J43" i="121"/>
  <c r="K43" i="121"/>
  <c r="L43" i="121"/>
  <c r="M43" i="121"/>
  <c r="N43" i="121"/>
  <c r="O43" i="121"/>
  <c r="P43" i="121"/>
  <c r="Q43" i="121"/>
  <c r="R43" i="121"/>
  <c r="S43" i="121"/>
  <c r="T43" i="121"/>
  <c r="U43" i="121"/>
  <c r="V43" i="121"/>
  <c r="W43" i="121"/>
  <c r="X43" i="121"/>
  <c r="Y43" i="121"/>
  <c r="Z43" i="121"/>
  <c r="AA43" i="121"/>
  <c r="AB43" i="121"/>
  <c r="AC43" i="121"/>
  <c r="AD43" i="121"/>
  <c r="AE43" i="121"/>
  <c r="C44" i="121"/>
  <c r="D44" i="121"/>
  <c r="E44" i="121"/>
  <c r="F44" i="121"/>
  <c r="G44" i="121"/>
  <c r="H44" i="121"/>
  <c r="I44" i="121"/>
  <c r="J44" i="121"/>
  <c r="K44" i="121"/>
  <c r="L44" i="121"/>
  <c r="M44" i="121"/>
  <c r="N44" i="121"/>
  <c r="O44" i="121"/>
  <c r="P44" i="121"/>
  <c r="Q44" i="121"/>
  <c r="R44" i="121"/>
  <c r="S44" i="121"/>
  <c r="T44" i="121"/>
  <c r="U44" i="121"/>
  <c r="V44" i="121"/>
  <c r="W44" i="121"/>
  <c r="X44" i="121"/>
  <c r="Y44" i="121"/>
  <c r="Z44" i="121"/>
  <c r="AA44" i="121"/>
  <c r="AB44" i="121"/>
  <c r="AC44" i="121"/>
  <c r="AD44" i="121"/>
  <c r="AE44" i="121"/>
  <c r="C45" i="121"/>
  <c r="D45" i="121"/>
  <c r="E45" i="121"/>
  <c r="F45" i="121"/>
  <c r="G45" i="121"/>
  <c r="H45" i="121"/>
  <c r="I45" i="121"/>
  <c r="J45" i="121"/>
  <c r="K45" i="121"/>
  <c r="L45" i="121"/>
  <c r="M45" i="121"/>
  <c r="N45" i="121"/>
  <c r="O45" i="121"/>
  <c r="P45" i="121"/>
  <c r="Q45" i="121"/>
  <c r="R45" i="121"/>
  <c r="S45" i="121"/>
  <c r="T45" i="121"/>
  <c r="U45" i="121"/>
  <c r="V45" i="121"/>
  <c r="W45" i="121"/>
  <c r="X45" i="121"/>
  <c r="Y45" i="121"/>
  <c r="Z45" i="121"/>
  <c r="AA45" i="121"/>
  <c r="AB45" i="121"/>
  <c r="AC45" i="121"/>
  <c r="AD45" i="121"/>
  <c r="AE45" i="121"/>
  <c r="C46" i="121"/>
  <c r="D46" i="121"/>
  <c r="E46" i="121"/>
  <c r="F46" i="121"/>
  <c r="G46" i="121"/>
  <c r="H46" i="121"/>
  <c r="I46" i="121"/>
  <c r="J46" i="121"/>
  <c r="K46" i="121"/>
  <c r="L46" i="121"/>
  <c r="M46" i="121"/>
  <c r="N46" i="121"/>
  <c r="O46" i="121"/>
  <c r="P46" i="121"/>
  <c r="Q46" i="121"/>
  <c r="R46" i="121"/>
  <c r="S46" i="121"/>
  <c r="T46" i="121"/>
  <c r="U46" i="121"/>
  <c r="V46" i="121"/>
  <c r="W46" i="121"/>
  <c r="X46" i="121"/>
  <c r="Y46" i="121"/>
  <c r="Z46" i="121"/>
  <c r="AA46" i="121"/>
  <c r="AB46" i="121"/>
  <c r="AC46" i="121"/>
  <c r="AD46" i="121"/>
  <c r="AE46" i="121"/>
  <c r="C47" i="121"/>
  <c r="D47" i="121"/>
  <c r="E47" i="121"/>
  <c r="F47" i="121"/>
  <c r="G47" i="121"/>
  <c r="H47" i="121"/>
  <c r="I47" i="121"/>
  <c r="J47" i="121"/>
  <c r="K47" i="121"/>
  <c r="L47" i="121"/>
  <c r="M47" i="121"/>
  <c r="N47" i="121"/>
  <c r="O47" i="121"/>
  <c r="P47" i="121"/>
  <c r="Q47" i="121"/>
  <c r="R47" i="121"/>
  <c r="S47" i="121"/>
  <c r="T47" i="121"/>
  <c r="U47" i="121"/>
  <c r="V47" i="121"/>
  <c r="W47" i="121"/>
  <c r="X47" i="121"/>
  <c r="Y47" i="121"/>
  <c r="Z47" i="121"/>
  <c r="AA47" i="121"/>
  <c r="AB47" i="121"/>
  <c r="AC47" i="121"/>
  <c r="AD47" i="121"/>
  <c r="AE47" i="121"/>
  <c r="C48" i="121"/>
  <c r="D48" i="121"/>
  <c r="E48" i="121"/>
  <c r="F48" i="121"/>
  <c r="G48" i="121"/>
  <c r="H48" i="121"/>
  <c r="I48" i="121"/>
  <c r="J48" i="121"/>
  <c r="K48" i="121"/>
  <c r="L48" i="121"/>
  <c r="M48" i="121"/>
  <c r="N48" i="121"/>
  <c r="O48" i="121"/>
  <c r="P48" i="121"/>
  <c r="Q48" i="121"/>
  <c r="R48" i="121"/>
  <c r="S48" i="121"/>
  <c r="T48" i="121"/>
  <c r="U48" i="121"/>
  <c r="V48" i="121"/>
  <c r="W48" i="121"/>
  <c r="X48" i="121"/>
  <c r="Y48" i="121"/>
  <c r="Z48" i="121"/>
  <c r="AA48" i="121"/>
  <c r="AB48" i="121"/>
  <c r="AC48" i="121"/>
  <c r="AD48" i="121"/>
  <c r="AE48" i="121"/>
  <c r="C49" i="121"/>
  <c r="D49" i="121"/>
  <c r="E49" i="121"/>
  <c r="F49" i="121"/>
  <c r="G49" i="121"/>
  <c r="H49" i="121"/>
  <c r="I49" i="121"/>
  <c r="J49" i="121"/>
  <c r="K49" i="121"/>
  <c r="L49" i="121"/>
  <c r="M49" i="121"/>
  <c r="N49" i="121"/>
  <c r="O49" i="121"/>
  <c r="P49" i="121"/>
  <c r="Q49" i="121"/>
  <c r="R49" i="121"/>
  <c r="S49" i="121"/>
  <c r="T49" i="121"/>
  <c r="U49" i="121"/>
  <c r="V49" i="121"/>
  <c r="W49" i="121"/>
  <c r="X49" i="121"/>
  <c r="Y49" i="121"/>
  <c r="Z49" i="121"/>
  <c r="AA49" i="121"/>
  <c r="AB49" i="121"/>
  <c r="AC49" i="121"/>
  <c r="AD49" i="121"/>
  <c r="AE49" i="121"/>
  <c r="C50" i="121"/>
  <c r="D50" i="121"/>
  <c r="E50" i="121"/>
  <c r="F50" i="121"/>
  <c r="G50" i="121"/>
  <c r="H50" i="121"/>
  <c r="I50" i="121"/>
  <c r="J50" i="121"/>
  <c r="K50" i="121"/>
  <c r="L50" i="121"/>
  <c r="M50" i="121"/>
  <c r="N50" i="121"/>
  <c r="O50" i="121"/>
  <c r="P50" i="121"/>
  <c r="Q50" i="121"/>
  <c r="R50" i="121"/>
  <c r="S50" i="121"/>
  <c r="T50" i="121"/>
  <c r="U50" i="121"/>
  <c r="V50" i="121"/>
  <c r="W50" i="121"/>
  <c r="X50" i="121"/>
  <c r="Y50" i="121"/>
  <c r="Z50" i="121"/>
  <c r="AA50" i="121"/>
  <c r="AB50" i="121"/>
  <c r="AC50" i="121"/>
  <c r="AD50" i="121"/>
  <c r="AE50" i="121"/>
  <c r="C51" i="121"/>
  <c r="D51" i="121"/>
  <c r="E51" i="121"/>
  <c r="F51" i="121"/>
  <c r="G51" i="121"/>
  <c r="H51" i="121"/>
  <c r="I51" i="121"/>
  <c r="J51" i="121"/>
  <c r="K51" i="121"/>
  <c r="L51" i="121"/>
  <c r="M51" i="121"/>
  <c r="N51" i="121"/>
  <c r="O51" i="121"/>
  <c r="P51" i="121"/>
  <c r="Q51" i="121"/>
  <c r="R51" i="121"/>
  <c r="S51" i="121"/>
  <c r="T51" i="121"/>
  <c r="U51" i="121"/>
  <c r="V51" i="121"/>
  <c r="W51" i="121"/>
  <c r="X51" i="121"/>
  <c r="Y51" i="121"/>
  <c r="Z51" i="121"/>
  <c r="AA51" i="121"/>
  <c r="AB51" i="121"/>
  <c r="AC51" i="121"/>
  <c r="AD51" i="121"/>
  <c r="AE51" i="121"/>
  <c r="C52" i="121"/>
  <c r="D52" i="121"/>
  <c r="E52" i="121"/>
  <c r="F52" i="121"/>
  <c r="G52" i="121"/>
  <c r="H52" i="121"/>
  <c r="I52" i="121"/>
  <c r="J52" i="121"/>
  <c r="K52" i="121"/>
  <c r="L52" i="121"/>
  <c r="M52" i="121"/>
  <c r="N52" i="121"/>
  <c r="O52" i="121"/>
  <c r="P52" i="121"/>
  <c r="Q52" i="121"/>
  <c r="R52" i="121"/>
  <c r="S52" i="121"/>
  <c r="T52" i="121"/>
  <c r="U52" i="121"/>
  <c r="V52" i="121"/>
  <c r="W52" i="121"/>
  <c r="X52" i="121"/>
  <c r="Y52" i="121"/>
  <c r="Z52" i="121"/>
  <c r="AA52" i="121"/>
  <c r="AB52" i="121"/>
  <c r="AC52" i="121"/>
  <c r="AD52" i="121"/>
  <c r="AE52" i="121"/>
  <c r="C53" i="121"/>
  <c r="D53" i="121"/>
  <c r="E53" i="121"/>
  <c r="F53" i="121"/>
  <c r="G53" i="121"/>
  <c r="H53" i="121"/>
  <c r="I53" i="121"/>
  <c r="J53" i="121"/>
  <c r="K53" i="121"/>
  <c r="L53" i="121"/>
  <c r="M53" i="121"/>
  <c r="N53" i="121"/>
  <c r="O53" i="121"/>
  <c r="P53" i="121"/>
  <c r="Q53" i="121"/>
  <c r="R53" i="121"/>
  <c r="S53" i="121"/>
  <c r="T53" i="121"/>
  <c r="U53" i="121"/>
  <c r="V53" i="121"/>
  <c r="W53" i="121"/>
  <c r="X53" i="121"/>
  <c r="Y53" i="121"/>
  <c r="Z53" i="121"/>
  <c r="AA53" i="121"/>
  <c r="AB53" i="121"/>
  <c r="AC53" i="121"/>
  <c r="AD53" i="121"/>
  <c r="AE53" i="121"/>
  <c r="C54" i="121"/>
  <c r="D54" i="121"/>
  <c r="E54" i="121"/>
  <c r="F54" i="121"/>
  <c r="G54" i="121"/>
  <c r="H54" i="121"/>
  <c r="I54" i="121"/>
  <c r="J54" i="121"/>
  <c r="K54" i="121"/>
  <c r="L54" i="121"/>
  <c r="M54" i="121"/>
  <c r="N54" i="121"/>
  <c r="O54" i="121"/>
  <c r="P54" i="121"/>
  <c r="Q54" i="121"/>
  <c r="R54" i="121"/>
  <c r="S54" i="121"/>
  <c r="T54" i="121"/>
  <c r="U54" i="121"/>
  <c r="V54" i="121"/>
  <c r="W54" i="121"/>
  <c r="X54" i="121"/>
  <c r="Y54" i="121"/>
  <c r="Z54" i="121"/>
  <c r="AA54" i="121"/>
  <c r="AB54" i="121"/>
  <c r="AC54" i="121"/>
  <c r="AD54" i="121"/>
  <c r="AE54" i="121"/>
  <c r="C55" i="121"/>
  <c r="D55" i="121"/>
  <c r="E55" i="121"/>
  <c r="F55" i="121"/>
  <c r="G55" i="121"/>
  <c r="H55" i="121"/>
  <c r="I55" i="121"/>
  <c r="J55" i="121"/>
  <c r="K55" i="121"/>
  <c r="L55" i="121"/>
  <c r="M55" i="121"/>
  <c r="N55" i="121"/>
  <c r="O55" i="121"/>
  <c r="P55" i="121"/>
  <c r="Q55" i="121"/>
  <c r="R55" i="121"/>
  <c r="S55" i="121"/>
  <c r="T55" i="121"/>
  <c r="U55" i="121"/>
  <c r="V55" i="121"/>
  <c r="W55" i="121"/>
  <c r="X55" i="121"/>
  <c r="Y55" i="121"/>
  <c r="Z55" i="121"/>
  <c r="AA55" i="121"/>
  <c r="AB55" i="121"/>
  <c r="AC55" i="121"/>
  <c r="AD55" i="121"/>
  <c r="AE55" i="121"/>
  <c r="C56" i="121"/>
  <c r="D56" i="121"/>
  <c r="E56" i="121"/>
  <c r="F56" i="121"/>
  <c r="G56" i="121"/>
  <c r="H56" i="121"/>
  <c r="I56" i="121"/>
  <c r="J56" i="121"/>
  <c r="K56" i="121"/>
  <c r="L56" i="121"/>
  <c r="M56" i="121"/>
  <c r="N56" i="121"/>
  <c r="O56" i="121"/>
  <c r="P56" i="121"/>
  <c r="Q56" i="121"/>
  <c r="R56" i="121"/>
  <c r="S56" i="121"/>
  <c r="T56" i="121"/>
  <c r="U56" i="121"/>
  <c r="V56" i="121"/>
  <c r="W56" i="121"/>
  <c r="X56" i="121"/>
  <c r="Y56" i="121"/>
  <c r="Z56" i="121"/>
  <c r="AA56" i="121"/>
  <c r="AB56" i="121"/>
  <c r="AC56" i="121"/>
  <c r="AD56" i="121"/>
  <c r="AE56" i="121"/>
  <c r="C57" i="121"/>
  <c r="D57" i="121"/>
  <c r="E57" i="121"/>
  <c r="F57" i="121"/>
  <c r="G57" i="121"/>
  <c r="H57" i="121"/>
  <c r="I57" i="121"/>
  <c r="J57" i="121"/>
  <c r="K57" i="121"/>
  <c r="L57" i="121"/>
  <c r="M57" i="121"/>
  <c r="N57" i="121"/>
  <c r="O57" i="121"/>
  <c r="P57" i="121"/>
  <c r="Q57" i="121"/>
  <c r="R57" i="121"/>
  <c r="S57" i="121"/>
  <c r="T57" i="121"/>
  <c r="U57" i="121"/>
  <c r="V57" i="121"/>
  <c r="W57" i="121"/>
  <c r="X57" i="121"/>
  <c r="Y57" i="121"/>
  <c r="Z57" i="121"/>
  <c r="AA57" i="121"/>
  <c r="AB57" i="121"/>
  <c r="AC57" i="121"/>
  <c r="AD57" i="121"/>
  <c r="AE57" i="121"/>
  <c r="C61" i="121"/>
  <c r="D61" i="121"/>
  <c r="E61" i="121"/>
  <c r="F61" i="121"/>
  <c r="G61" i="121"/>
  <c r="H61" i="121"/>
  <c r="I61" i="121"/>
  <c r="J61" i="121"/>
  <c r="K61" i="121"/>
  <c r="L61" i="121"/>
  <c r="M61" i="121"/>
  <c r="N61" i="121"/>
  <c r="O61" i="121"/>
  <c r="P61" i="121"/>
  <c r="Q61" i="121"/>
  <c r="R61" i="121"/>
  <c r="S61" i="121"/>
  <c r="T61" i="121"/>
  <c r="U61" i="121"/>
  <c r="V61" i="121"/>
  <c r="W61" i="121"/>
  <c r="X61" i="121"/>
  <c r="Y61" i="121"/>
  <c r="Z61" i="121"/>
  <c r="AA61" i="121"/>
  <c r="AB61" i="121"/>
  <c r="AC61" i="121"/>
  <c r="AD61" i="121"/>
  <c r="AE61" i="121"/>
  <c r="AF61" i="121"/>
  <c r="C62" i="121"/>
  <c r="D62" i="121"/>
  <c r="E62" i="121"/>
  <c r="F62" i="121"/>
  <c r="G62" i="121"/>
  <c r="H62" i="121"/>
  <c r="I62" i="121"/>
  <c r="J62" i="121"/>
  <c r="K62" i="121"/>
  <c r="L62" i="121"/>
  <c r="M62" i="121"/>
  <c r="N62" i="121"/>
  <c r="O62" i="121"/>
  <c r="P62" i="121"/>
  <c r="Q62" i="121"/>
  <c r="R62" i="121"/>
  <c r="S62" i="121"/>
  <c r="T62" i="121"/>
  <c r="U62" i="121"/>
  <c r="V62" i="121"/>
  <c r="W62" i="121"/>
  <c r="X62" i="121"/>
  <c r="Y62" i="121"/>
  <c r="Z62" i="121"/>
  <c r="AA62" i="121"/>
  <c r="AB62" i="121"/>
  <c r="AC62" i="121"/>
  <c r="AD62" i="121"/>
  <c r="AE62" i="121"/>
  <c r="C63" i="121"/>
  <c r="D63" i="121"/>
  <c r="E63" i="121"/>
  <c r="F63" i="121"/>
  <c r="G63" i="121"/>
  <c r="H63" i="121"/>
  <c r="I63" i="121"/>
  <c r="J63" i="121"/>
  <c r="K63" i="121"/>
  <c r="L63" i="121"/>
  <c r="M63" i="121"/>
  <c r="N63" i="121"/>
  <c r="O63" i="121"/>
  <c r="P63" i="121"/>
  <c r="Q63" i="121"/>
  <c r="R63" i="121"/>
  <c r="S63" i="121"/>
  <c r="T63" i="121"/>
  <c r="U63" i="121"/>
  <c r="V63" i="121"/>
  <c r="W63" i="121"/>
  <c r="X63" i="121"/>
  <c r="Y63" i="121"/>
  <c r="Z63" i="121"/>
  <c r="AA63" i="121"/>
  <c r="AB63" i="121"/>
  <c r="AC63" i="121"/>
  <c r="AD63" i="121"/>
  <c r="AE63" i="121"/>
  <c r="C64" i="121"/>
  <c r="D64" i="121"/>
  <c r="E64" i="121"/>
  <c r="F64" i="121"/>
  <c r="G64" i="121"/>
  <c r="H64" i="121"/>
  <c r="I64" i="121"/>
  <c r="J64" i="121"/>
  <c r="K64" i="121"/>
  <c r="L64" i="121"/>
  <c r="M64" i="121"/>
  <c r="N64" i="121"/>
  <c r="O64" i="121"/>
  <c r="P64" i="121"/>
  <c r="Q64" i="121"/>
  <c r="R64" i="121"/>
  <c r="S64" i="121"/>
  <c r="T64" i="121"/>
  <c r="U64" i="121"/>
  <c r="V64" i="121"/>
  <c r="W64" i="121"/>
  <c r="X64" i="121"/>
  <c r="Y64" i="121"/>
  <c r="Z64" i="121"/>
  <c r="AA64" i="121"/>
  <c r="AB64" i="121"/>
  <c r="AC64" i="121"/>
  <c r="AD64" i="121"/>
  <c r="AE64" i="121"/>
  <c r="C65" i="121"/>
  <c r="D65" i="121"/>
  <c r="E65" i="121"/>
  <c r="F65" i="121"/>
  <c r="G65" i="121"/>
  <c r="H65" i="121"/>
  <c r="I65" i="121"/>
  <c r="J65" i="121"/>
  <c r="K65" i="121"/>
  <c r="L65" i="121"/>
  <c r="M65" i="121"/>
  <c r="N65" i="121"/>
  <c r="O65" i="121"/>
  <c r="P65" i="121"/>
  <c r="Q65" i="121"/>
  <c r="R65" i="121"/>
  <c r="S65" i="121"/>
  <c r="T65" i="121"/>
  <c r="U65" i="121"/>
  <c r="V65" i="121"/>
  <c r="W65" i="121"/>
  <c r="X65" i="121"/>
  <c r="Y65" i="121"/>
  <c r="Z65" i="121"/>
  <c r="AA65" i="121"/>
  <c r="AB65" i="121"/>
  <c r="AC65" i="121"/>
  <c r="AD65" i="121"/>
  <c r="AE65" i="121"/>
  <c r="C66" i="121"/>
  <c r="D66" i="121"/>
  <c r="E66" i="121"/>
  <c r="F66" i="121"/>
  <c r="G66" i="121"/>
  <c r="H66" i="121"/>
  <c r="I66" i="121"/>
  <c r="J66" i="121"/>
  <c r="K66" i="121"/>
  <c r="L66" i="121"/>
  <c r="M66" i="121"/>
  <c r="N66" i="121"/>
  <c r="O66" i="121"/>
  <c r="P66" i="121"/>
  <c r="Q66" i="121"/>
  <c r="R66" i="121"/>
  <c r="S66" i="121"/>
  <c r="T66" i="121"/>
  <c r="U66" i="121"/>
  <c r="V66" i="121"/>
  <c r="W66" i="121"/>
  <c r="X66" i="121"/>
  <c r="Y66" i="121"/>
  <c r="Z66" i="121"/>
  <c r="AA66" i="121"/>
  <c r="AB66" i="121"/>
  <c r="AC66" i="121"/>
  <c r="AD66" i="121"/>
  <c r="AE66" i="121"/>
  <c r="C67" i="121"/>
  <c r="D67" i="121"/>
  <c r="E67" i="121"/>
  <c r="F67" i="121"/>
  <c r="G67" i="121"/>
  <c r="H67" i="121"/>
  <c r="I67" i="121"/>
  <c r="J67" i="121"/>
  <c r="K67" i="121"/>
  <c r="L67" i="121"/>
  <c r="M67" i="121"/>
  <c r="N67" i="121"/>
  <c r="O67" i="121"/>
  <c r="P67" i="121"/>
  <c r="Q67" i="121"/>
  <c r="R67" i="121"/>
  <c r="S67" i="121"/>
  <c r="T67" i="121"/>
  <c r="U67" i="121"/>
  <c r="V67" i="121"/>
  <c r="W67" i="121"/>
  <c r="X67" i="121"/>
  <c r="Y67" i="121"/>
  <c r="Z67" i="121"/>
  <c r="AA67" i="121"/>
  <c r="AB67" i="121"/>
  <c r="AC67" i="121"/>
  <c r="AD67" i="121"/>
  <c r="AE67" i="121"/>
  <c r="C68" i="121"/>
  <c r="D68" i="121"/>
  <c r="E68" i="121"/>
  <c r="F68" i="121"/>
  <c r="G68" i="121"/>
  <c r="H68" i="121"/>
  <c r="I68" i="121"/>
  <c r="J68" i="121"/>
  <c r="K68" i="121"/>
  <c r="L68" i="121"/>
  <c r="M68" i="121"/>
  <c r="N68" i="121"/>
  <c r="O68" i="121"/>
  <c r="P68" i="121"/>
  <c r="Q68" i="121"/>
  <c r="R68" i="121"/>
  <c r="S68" i="121"/>
  <c r="T68" i="121"/>
  <c r="U68" i="121"/>
  <c r="V68" i="121"/>
  <c r="W68" i="121"/>
  <c r="X68" i="121"/>
  <c r="Y68" i="121"/>
  <c r="Z68" i="121"/>
  <c r="AA68" i="121"/>
  <c r="AB68" i="121"/>
  <c r="AC68" i="121"/>
  <c r="AD68" i="121"/>
  <c r="AE68" i="121"/>
  <c r="C69" i="121"/>
  <c r="D69" i="121"/>
  <c r="E69" i="121"/>
  <c r="F69" i="121"/>
  <c r="G69" i="121"/>
  <c r="H69" i="121"/>
  <c r="I69" i="121"/>
  <c r="J69" i="121"/>
  <c r="K69" i="121"/>
  <c r="L69" i="121"/>
  <c r="M69" i="121"/>
  <c r="N69" i="121"/>
  <c r="O69" i="121"/>
  <c r="P69" i="121"/>
  <c r="Q69" i="121"/>
  <c r="R69" i="121"/>
  <c r="S69" i="121"/>
  <c r="T69" i="121"/>
  <c r="U69" i="121"/>
  <c r="V69" i="121"/>
  <c r="W69" i="121"/>
  <c r="X69" i="121"/>
  <c r="Y69" i="121"/>
  <c r="Z69" i="121"/>
  <c r="AA69" i="121"/>
  <c r="AB69" i="121"/>
  <c r="AC69" i="121"/>
  <c r="AD69" i="121"/>
  <c r="AE69" i="121"/>
  <c r="C70" i="121"/>
  <c r="D70" i="121"/>
  <c r="E70" i="121"/>
  <c r="F70" i="121"/>
  <c r="G70" i="121"/>
  <c r="H70" i="121"/>
  <c r="I70" i="121"/>
  <c r="J70" i="121"/>
  <c r="K70" i="121"/>
  <c r="L70" i="121"/>
  <c r="M70" i="121"/>
  <c r="N70" i="121"/>
  <c r="O70" i="121"/>
  <c r="P70" i="121"/>
  <c r="Q70" i="121"/>
  <c r="R70" i="121"/>
  <c r="S70" i="121"/>
  <c r="T70" i="121"/>
  <c r="U70" i="121"/>
  <c r="V70" i="121"/>
  <c r="W70" i="121"/>
  <c r="X70" i="121"/>
  <c r="Y70" i="121"/>
  <c r="Z70" i="121"/>
  <c r="AA70" i="121"/>
  <c r="AB70" i="121"/>
  <c r="AC70" i="121"/>
  <c r="AD70" i="121"/>
  <c r="AE70" i="121"/>
  <c r="C71" i="121"/>
  <c r="D71" i="121"/>
  <c r="E71" i="121"/>
  <c r="F71" i="121"/>
  <c r="G71" i="121"/>
  <c r="H71" i="121"/>
  <c r="I71" i="121"/>
  <c r="J71" i="121"/>
  <c r="K71" i="121"/>
  <c r="L71" i="121"/>
  <c r="M71" i="121"/>
  <c r="N71" i="121"/>
  <c r="O71" i="121"/>
  <c r="P71" i="121"/>
  <c r="Q71" i="121"/>
  <c r="R71" i="121"/>
  <c r="S71" i="121"/>
  <c r="T71" i="121"/>
  <c r="U71" i="121"/>
  <c r="V71" i="121"/>
  <c r="W71" i="121"/>
  <c r="X71" i="121"/>
  <c r="Y71" i="121"/>
  <c r="Z71" i="121"/>
  <c r="AA71" i="121"/>
  <c r="AB71" i="121"/>
  <c r="AC71" i="121"/>
  <c r="AD71" i="121"/>
  <c r="AE71" i="121"/>
  <c r="C72" i="121"/>
  <c r="D72" i="121"/>
  <c r="E72" i="121"/>
  <c r="F72" i="121"/>
  <c r="G72" i="121"/>
  <c r="H72" i="121"/>
  <c r="I72" i="121"/>
  <c r="J72" i="121"/>
  <c r="K72" i="121"/>
  <c r="L72" i="121"/>
  <c r="M72" i="121"/>
  <c r="N72" i="121"/>
  <c r="O72" i="121"/>
  <c r="P72" i="121"/>
  <c r="Q72" i="121"/>
  <c r="R72" i="121"/>
  <c r="S72" i="121"/>
  <c r="T72" i="121"/>
  <c r="U72" i="121"/>
  <c r="V72" i="121"/>
  <c r="W72" i="121"/>
  <c r="X72" i="121"/>
  <c r="Y72" i="121"/>
  <c r="Z72" i="121"/>
  <c r="AA72" i="121"/>
  <c r="AB72" i="121"/>
  <c r="AC72" i="121"/>
  <c r="AD72" i="121"/>
  <c r="AE72" i="121"/>
  <c r="C73" i="121"/>
  <c r="D73" i="121"/>
  <c r="E73" i="121"/>
  <c r="F73" i="121"/>
  <c r="G73" i="121"/>
  <c r="H73" i="121"/>
  <c r="I73" i="121"/>
  <c r="J73" i="121"/>
  <c r="K73" i="121"/>
  <c r="L73" i="121"/>
  <c r="M73" i="121"/>
  <c r="N73" i="121"/>
  <c r="O73" i="121"/>
  <c r="P73" i="121"/>
  <c r="Q73" i="121"/>
  <c r="R73" i="121"/>
  <c r="S73" i="121"/>
  <c r="T73" i="121"/>
  <c r="U73" i="121"/>
  <c r="V73" i="121"/>
  <c r="W73" i="121"/>
  <c r="X73" i="121"/>
  <c r="Y73" i="121"/>
  <c r="Z73" i="121"/>
  <c r="AA73" i="121"/>
  <c r="AB73" i="121"/>
  <c r="AC73" i="121"/>
  <c r="AD73" i="121"/>
  <c r="AE73" i="121"/>
  <c r="C74" i="121"/>
  <c r="D74" i="121"/>
  <c r="E74" i="121"/>
  <c r="F74" i="121"/>
  <c r="G74" i="121"/>
  <c r="H74" i="121"/>
  <c r="I74" i="121"/>
  <c r="J74" i="121"/>
  <c r="K74" i="121"/>
  <c r="L74" i="121"/>
  <c r="M74" i="121"/>
  <c r="N74" i="121"/>
  <c r="O74" i="121"/>
  <c r="P74" i="121"/>
  <c r="Q74" i="121"/>
  <c r="R74" i="121"/>
  <c r="S74" i="121"/>
  <c r="T74" i="121"/>
  <c r="U74" i="121"/>
  <c r="V74" i="121"/>
  <c r="W74" i="121"/>
  <c r="X74" i="121"/>
  <c r="Y74" i="121"/>
  <c r="Z74" i="121"/>
  <c r="AA74" i="121"/>
  <c r="AB74" i="121"/>
  <c r="AC74" i="121"/>
  <c r="AD74" i="121"/>
  <c r="AE74" i="121"/>
  <c r="C75" i="121"/>
  <c r="D75" i="121"/>
  <c r="E75" i="121"/>
  <c r="F75" i="121"/>
  <c r="G75" i="121"/>
  <c r="H75" i="121"/>
  <c r="I75" i="121"/>
  <c r="J75" i="121"/>
  <c r="K75" i="121"/>
  <c r="L75" i="121"/>
  <c r="M75" i="121"/>
  <c r="N75" i="121"/>
  <c r="O75" i="121"/>
  <c r="P75" i="121"/>
  <c r="Q75" i="121"/>
  <c r="R75" i="121"/>
  <c r="S75" i="121"/>
  <c r="T75" i="121"/>
  <c r="U75" i="121"/>
  <c r="V75" i="121"/>
  <c r="W75" i="121"/>
  <c r="X75" i="121"/>
  <c r="Y75" i="121"/>
  <c r="Z75" i="121"/>
  <c r="AA75" i="121"/>
  <c r="AB75" i="121"/>
  <c r="AC75" i="121"/>
  <c r="AD75" i="121"/>
  <c r="AE75" i="121"/>
  <c r="C76" i="121"/>
  <c r="D76" i="121"/>
  <c r="E76" i="121"/>
  <c r="F76" i="121"/>
  <c r="G76" i="121"/>
  <c r="H76" i="121"/>
  <c r="I76" i="121"/>
  <c r="J76" i="121"/>
  <c r="K76" i="121"/>
  <c r="L76" i="121"/>
  <c r="M76" i="121"/>
  <c r="N76" i="121"/>
  <c r="O76" i="121"/>
  <c r="P76" i="121"/>
  <c r="Q76" i="121"/>
  <c r="R76" i="121"/>
  <c r="S76" i="121"/>
  <c r="T76" i="121"/>
  <c r="U76" i="121"/>
  <c r="V76" i="121"/>
  <c r="W76" i="121"/>
  <c r="X76" i="121"/>
  <c r="Y76" i="121"/>
  <c r="Z76" i="121"/>
  <c r="AA76" i="121"/>
  <c r="AB76" i="121"/>
  <c r="AC76" i="121"/>
  <c r="AD76" i="121"/>
  <c r="AE76" i="121"/>
  <c r="C77" i="121"/>
  <c r="D77" i="121"/>
  <c r="E77" i="121"/>
  <c r="F77" i="121"/>
  <c r="G77" i="121"/>
  <c r="H77" i="121"/>
  <c r="I77" i="121"/>
  <c r="J77" i="121"/>
  <c r="K77" i="121"/>
  <c r="L77" i="121"/>
  <c r="M77" i="121"/>
  <c r="N77" i="121"/>
  <c r="O77" i="121"/>
  <c r="P77" i="121"/>
  <c r="Q77" i="121"/>
  <c r="R77" i="121"/>
  <c r="S77" i="121"/>
  <c r="T77" i="121"/>
  <c r="U77" i="121"/>
  <c r="V77" i="121"/>
  <c r="W77" i="121"/>
  <c r="X77" i="121"/>
  <c r="Y77" i="121"/>
  <c r="Z77" i="121"/>
  <c r="AA77" i="121"/>
  <c r="AB77" i="121"/>
  <c r="AC77" i="121"/>
  <c r="AD77" i="121"/>
  <c r="AE77" i="121"/>
  <c r="C78" i="121"/>
  <c r="D78" i="121"/>
  <c r="E78" i="121"/>
  <c r="F78" i="121"/>
  <c r="G78" i="121"/>
  <c r="H78" i="121"/>
  <c r="I78" i="121"/>
  <c r="J78" i="121"/>
  <c r="K78" i="121"/>
  <c r="L78" i="121"/>
  <c r="M78" i="121"/>
  <c r="N78" i="121"/>
  <c r="O78" i="121"/>
  <c r="P78" i="121"/>
  <c r="Q78" i="121"/>
  <c r="R78" i="121"/>
  <c r="S78" i="121"/>
  <c r="T78" i="121"/>
  <c r="U78" i="121"/>
  <c r="V78" i="121"/>
  <c r="W78" i="121"/>
  <c r="X78" i="121"/>
  <c r="Y78" i="121"/>
  <c r="Z78" i="121"/>
  <c r="AA78" i="121"/>
  <c r="AB78" i="121"/>
  <c r="AC78" i="121"/>
  <c r="AD78" i="121"/>
  <c r="AE78" i="121"/>
  <c r="C79" i="121"/>
  <c r="D79" i="121"/>
  <c r="E79" i="121"/>
  <c r="F79" i="121"/>
  <c r="G79" i="121"/>
  <c r="H79" i="121"/>
  <c r="I79" i="121"/>
  <c r="J79" i="121"/>
  <c r="K79" i="121"/>
  <c r="L79" i="121"/>
  <c r="M79" i="121"/>
  <c r="N79" i="121"/>
  <c r="O79" i="121"/>
  <c r="P79" i="121"/>
  <c r="Q79" i="121"/>
  <c r="R79" i="121"/>
  <c r="S79" i="121"/>
  <c r="T79" i="121"/>
  <c r="U79" i="121"/>
  <c r="V79" i="121"/>
  <c r="W79" i="121"/>
  <c r="X79" i="121"/>
  <c r="Y79" i="121"/>
  <c r="Z79" i="121"/>
  <c r="AA79" i="121"/>
  <c r="AB79" i="121"/>
  <c r="AC79" i="121"/>
  <c r="AD79" i="121"/>
  <c r="AE79" i="121"/>
  <c r="C80" i="121"/>
  <c r="D80" i="121"/>
  <c r="E80" i="121"/>
  <c r="F80" i="121"/>
  <c r="G80" i="121"/>
  <c r="H80" i="121"/>
  <c r="I80" i="121"/>
  <c r="J80" i="121"/>
  <c r="K80" i="121"/>
  <c r="L80" i="121"/>
  <c r="M80" i="121"/>
  <c r="N80" i="121"/>
  <c r="O80" i="121"/>
  <c r="P80" i="121"/>
  <c r="Q80" i="121"/>
  <c r="R80" i="121"/>
  <c r="S80" i="121"/>
  <c r="T80" i="121"/>
  <c r="U80" i="121"/>
  <c r="V80" i="121"/>
  <c r="W80" i="121"/>
  <c r="X80" i="121"/>
  <c r="Y80" i="121"/>
  <c r="Z80" i="121"/>
  <c r="AA80" i="121"/>
  <c r="AB80" i="121"/>
  <c r="AC80" i="121"/>
  <c r="AD80" i="121"/>
  <c r="AE80" i="121"/>
  <c r="C84" i="121"/>
  <c r="D84" i="121"/>
  <c r="E84" i="121"/>
  <c r="F84" i="121"/>
  <c r="G84" i="121"/>
  <c r="H84" i="121"/>
  <c r="I84" i="121"/>
  <c r="J84" i="121"/>
  <c r="K84" i="121"/>
  <c r="L84" i="121"/>
  <c r="M84" i="121"/>
  <c r="N84" i="121"/>
  <c r="O84" i="121"/>
  <c r="P84" i="121"/>
  <c r="Q84" i="121"/>
  <c r="R84" i="121"/>
  <c r="S84" i="121"/>
  <c r="T84" i="121"/>
  <c r="U84" i="121"/>
  <c r="V84" i="121"/>
  <c r="W84" i="121"/>
  <c r="X84" i="121"/>
  <c r="Y84" i="121"/>
  <c r="Z84" i="121"/>
  <c r="AA84" i="121"/>
  <c r="AB84" i="121"/>
  <c r="AC84" i="121"/>
  <c r="AD84" i="121"/>
  <c r="AE84" i="121"/>
  <c r="AF84" i="121"/>
  <c r="C85" i="121"/>
  <c r="D85" i="121"/>
  <c r="E85" i="121"/>
  <c r="F85" i="121"/>
  <c r="G85" i="121"/>
  <c r="H85" i="121"/>
  <c r="I85" i="121"/>
  <c r="J85" i="121"/>
  <c r="K85" i="121"/>
  <c r="L85" i="121"/>
  <c r="M85" i="121"/>
  <c r="N85" i="121"/>
  <c r="O85" i="121"/>
  <c r="P85" i="121"/>
  <c r="Q85" i="121"/>
  <c r="R85" i="121"/>
  <c r="S85" i="121"/>
  <c r="T85" i="121"/>
  <c r="U85" i="121"/>
  <c r="V85" i="121"/>
  <c r="W85" i="121"/>
  <c r="X85" i="121"/>
  <c r="Y85" i="121"/>
  <c r="Z85" i="121"/>
  <c r="AA85" i="121"/>
  <c r="AB85" i="121"/>
  <c r="AC85" i="121"/>
  <c r="AD85" i="121"/>
  <c r="AE85" i="121"/>
  <c r="C86" i="121"/>
  <c r="D86" i="121"/>
  <c r="E86" i="121"/>
  <c r="F86" i="121"/>
  <c r="G86" i="121"/>
  <c r="H86" i="121"/>
  <c r="I86" i="121"/>
  <c r="J86" i="121"/>
  <c r="K86" i="121"/>
  <c r="L86" i="121"/>
  <c r="M86" i="121"/>
  <c r="N86" i="121"/>
  <c r="O86" i="121"/>
  <c r="P86" i="121"/>
  <c r="Q86" i="121"/>
  <c r="R86" i="121"/>
  <c r="S86" i="121"/>
  <c r="T86" i="121"/>
  <c r="U86" i="121"/>
  <c r="V86" i="121"/>
  <c r="W86" i="121"/>
  <c r="X86" i="121"/>
  <c r="Y86" i="121"/>
  <c r="Z86" i="121"/>
  <c r="AA86" i="121"/>
  <c r="AB86" i="121"/>
  <c r="AC86" i="121"/>
  <c r="AD86" i="121"/>
  <c r="AE86" i="121"/>
  <c r="C87" i="121"/>
  <c r="D87" i="121"/>
  <c r="E87" i="121"/>
  <c r="F87" i="121"/>
  <c r="G87" i="121"/>
  <c r="H87" i="121"/>
  <c r="I87" i="121"/>
  <c r="J87" i="121"/>
  <c r="K87" i="121"/>
  <c r="L87" i="121"/>
  <c r="M87" i="121"/>
  <c r="N87" i="121"/>
  <c r="O87" i="121"/>
  <c r="P87" i="121"/>
  <c r="Q87" i="121"/>
  <c r="R87" i="121"/>
  <c r="S87" i="121"/>
  <c r="T87" i="121"/>
  <c r="U87" i="121"/>
  <c r="V87" i="121"/>
  <c r="W87" i="121"/>
  <c r="X87" i="121"/>
  <c r="Y87" i="121"/>
  <c r="Z87" i="121"/>
  <c r="AA87" i="121"/>
  <c r="AB87" i="121"/>
  <c r="AC87" i="121"/>
  <c r="AD87" i="121"/>
  <c r="AE87" i="121"/>
  <c r="C88" i="121"/>
  <c r="D88" i="121"/>
  <c r="E88" i="121"/>
  <c r="F88" i="121"/>
  <c r="G88" i="121"/>
  <c r="H88" i="121"/>
  <c r="I88" i="121"/>
  <c r="J88" i="121"/>
  <c r="K88" i="121"/>
  <c r="L88" i="121"/>
  <c r="M88" i="121"/>
  <c r="N88" i="121"/>
  <c r="O88" i="121"/>
  <c r="P88" i="121"/>
  <c r="Q88" i="121"/>
  <c r="R88" i="121"/>
  <c r="S88" i="121"/>
  <c r="T88" i="121"/>
  <c r="U88" i="121"/>
  <c r="V88" i="121"/>
  <c r="W88" i="121"/>
  <c r="X88" i="121"/>
  <c r="Y88" i="121"/>
  <c r="Z88" i="121"/>
  <c r="AA88" i="121"/>
  <c r="AB88" i="121"/>
  <c r="AC88" i="121"/>
  <c r="AD88" i="121"/>
  <c r="AE88" i="121"/>
  <c r="C89" i="121"/>
  <c r="D89" i="121"/>
  <c r="E89" i="121"/>
  <c r="F89" i="121"/>
  <c r="G89" i="121"/>
  <c r="H89" i="121"/>
  <c r="I89" i="121"/>
  <c r="J89" i="121"/>
  <c r="K89" i="121"/>
  <c r="L89" i="121"/>
  <c r="M89" i="121"/>
  <c r="N89" i="121"/>
  <c r="O89" i="121"/>
  <c r="P89" i="121"/>
  <c r="Q89" i="121"/>
  <c r="R89" i="121"/>
  <c r="S89" i="121"/>
  <c r="T89" i="121"/>
  <c r="U89" i="121"/>
  <c r="V89" i="121"/>
  <c r="W89" i="121"/>
  <c r="X89" i="121"/>
  <c r="Y89" i="121"/>
  <c r="Z89" i="121"/>
  <c r="AA89" i="121"/>
  <c r="AB89" i="121"/>
  <c r="AC89" i="121"/>
  <c r="AD89" i="121"/>
  <c r="AE89" i="121"/>
  <c r="C90" i="121"/>
  <c r="D90" i="121"/>
  <c r="E90" i="121"/>
  <c r="F90" i="121"/>
  <c r="G90" i="121"/>
  <c r="H90" i="121"/>
  <c r="I90" i="121"/>
  <c r="J90" i="121"/>
  <c r="K90" i="121"/>
  <c r="L90" i="121"/>
  <c r="M90" i="121"/>
  <c r="N90" i="121"/>
  <c r="O90" i="121"/>
  <c r="P90" i="121"/>
  <c r="Q90" i="121"/>
  <c r="R90" i="121"/>
  <c r="S90" i="121"/>
  <c r="T90" i="121"/>
  <c r="U90" i="121"/>
  <c r="V90" i="121"/>
  <c r="W90" i="121"/>
  <c r="X90" i="121"/>
  <c r="Y90" i="121"/>
  <c r="Z90" i="121"/>
  <c r="AA90" i="121"/>
  <c r="AB90" i="121"/>
  <c r="AC90" i="121"/>
  <c r="AD90" i="121"/>
  <c r="AE90" i="121"/>
  <c r="C91" i="121"/>
  <c r="D91" i="121"/>
  <c r="E91" i="121"/>
  <c r="F91" i="121"/>
  <c r="G91" i="121"/>
  <c r="H91" i="121"/>
  <c r="I91" i="121"/>
  <c r="J91" i="121"/>
  <c r="K91" i="121"/>
  <c r="L91" i="121"/>
  <c r="M91" i="121"/>
  <c r="N91" i="121"/>
  <c r="O91" i="121"/>
  <c r="P91" i="121"/>
  <c r="Q91" i="121"/>
  <c r="R91" i="121"/>
  <c r="S91" i="121"/>
  <c r="T91" i="121"/>
  <c r="U91" i="121"/>
  <c r="V91" i="121"/>
  <c r="W91" i="121"/>
  <c r="X91" i="121"/>
  <c r="Y91" i="121"/>
  <c r="Z91" i="121"/>
  <c r="AA91" i="121"/>
  <c r="AB91" i="121"/>
  <c r="AC91" i="121"/>
  <c r="AD91" i="121"/>
  <c r="AE91" i="121"/>
  <c r="C92" i="121"/>
  <c r="D92" i="121"/>
  <c r="E92" i="121"/>
  <c r="F92" i="121"/>
  <c r="G92" i="121"/>
  <c r="H92" i="121"/>
  <c r="I92" i="121"/>
  <c r="J92" i="121"/>
  <c r="K92" i="121"/>
  <c r="L92" i="121"/>
  <c r="M92" i="121"/>
  <c r="N92" i="121"/>
  <c r="O92" i="121"/>
  <c r="P92" i="121"/>
  <c r="Q92" i="121"/>
  <c r="R92" i="121"/>
  <c r="S92" i="121"/>
  <c r="T92" i="121"/>
  <c r="U92" i="121"/>
  <c r="V92" i="121"/>
  <c r="W92" i="121"/>
  <c r="X92" i="121"/>
  <c r="Y92" i="121"/>
  <c r="Z92" i="121"/>
  <c r="AA92" i="121"/>
  <c r="AB92" i="121"/>
  <c r="AC92" i="121"/>
  <c r="AD92" i="121"/>
  <c r="AE92" i="121"/>
  <c r="C93" i="121"/>
  <c r="D93" i="121"/>
  <c r="E93" i="121"/>
  <c r="F93" i="121"/>
  <c r="G93" i="121"/>
  <c r="H93" i="121"/>
  <c r="I93" i="121"/>
  <c r="J93" i="121"/>
  <c r="K93" i="121"/>
  <c r="L93" i="121"/>
  <c r="M93" i="121"/>
  <c r="N93" i="121"/>
  <c r="O93" i="121"/>
  <c r="P93" i="121"/>
  <c r="Q93" i="121"/>
  <c r="R93" i="121"/>
  <c r="S93" i="121"/>
  <c r="T93" i="121"/>
  <c r="U93" i="121"/>
  <c r="V93" i="121"/>
  <c r="W93" i="121"/>
  <c r="X93" i="121"/>
  <c r="Y93" i="121"/>
  <c r="Z93" i="121"/>
  <c r="AA93" i="121"/>
  <c r="AB93" i="121"/>
  <c r="AC93" i="121"/>
  <c r="AD93" i="121"/>
  <c r="AE93" i="121"/>
  <c r="C94" i="121"/>
  <c r="D94" i="121"/>
  <c r="E94" i="121"/>
  <c r="F94" i="121"/>
  <c r="G94" i="121"/>
  <c r="H94" i="121"/>
  <c r="I94" i="121"/>
  <c r="J94" i="121"/>
  <c r="K94" i="121"/>
  <c r="L94" i="121"/>
  <c r="M94" i="121"/>
  <c r="N94" i="121"/>
  <c r="O94" i="121"/>
  <c r="P94" i="121"/>
  <c r="Q94" i="121"/>
  <c r="R94" i="121"/>
  <c r="S94" i="121"/>
  <c r="T94" i="121"/>
  <c r="U94" i="121"/>
  <c r="V94" i="121"/>
  <c r="W94" i="121"/>
  <c r="X94" i="121"/>
  <c r="Y94" i="121"/>
  <c r="Z94" i="121"/>
  <c r="AA94" i="121"/>
  <c r="AB94" i="121"/>
  <c r="AC94" i="121"/>
  <c r="AD94" i="121"/>
  <c r="AE94" i="121"/>
  <c r="C95" i="121"/>
  <c r="D95" i="121"/>
  <c r="E95" i="121"/>
  <c r="F95" i="121"/>
  <c r="G95" i="121"/>
  <c r="H95" i="121"/>
  <c r="I95" i="121"/>
  <c r="J95" i="121"/>
  <c r="K95" i="121"/>
  <c r="L95" i="121"/>
  <c r="M95" i="121"/>
  <c r="N95" i="121"/>
  <c r="O95" i="121"/>
  <c r="P95" i="121"/>
  <c r="Q95" i="121"/>
  <c r="R95" i="121"/>
  <c r="S95" i="121"/>
  <c r="T95" i="121"/>
  <c r="U95" i="121"/>
  <c r="V95" i="121"/>
  <c r="W95" i="121"/>
  <c r="X95" i="121"/>
  <c r="Y95" i="121"/>
  <c r="Z95" i="121"/>
  <c r="AA95" i="121"/>
  <c r="AB95" i="121"/>
  <c r="AC95" i="121"/>
  <c r="AD95" i="121"/>
  <c r="AE95" i="121"/>
  <c r="C96" i="121"/>
  <c r="D96" i="121"/>
  <c r="E96" i="121"/>
  <c r="F96" i="121"/>
  <c r="G96" i="121"/>
  <c r="H96" i="121"/>
  <c r="I96" i="121"/>
  <c r="J96" i="121"/>
  <c r="K96" i="121"/>
  <c r="L96" i="121"/>
  <c r="M96" i="121"/>
  <c r="N96" i="121"/>
  <c r="O96" i="121"/>
  <c r="P96" i="121"/>
  <c r="Q96" i="121"/>
  <c r="R96" i="121"/>
  <c r="S96" i="121"/>
  <c r="T96" i="121"/>
  <c r="U96" i="121"/>
  <c r="V96" i="121"/>
  <c r="W96" i="121"/>
  <c r="X96" i="121"/>
  <c r="Y96" i="121"/>
  <c r="Z96" i="121"/>
  <c r="AA96" i="121"/>
  <c r="AB96" i="121"/>
  <c r="AC96" i="121"/>
  <c r="AD96" i="121"/>
  <c r="AE96" i="121"/>
  <c r="C97" i="121"/>
  <c r="D97" i="121"/>
  <c r="E97" i="121"/>
  <c r="F97" i="121"/>
  <c r="G97" i="121"/>
  <c r="H97" i="121"/>
  <c r="I97" i="121"/>
  <c r="J97" i="121"/>
  <c r="K97" i="121"/>
  <c r="L97" i="121"/>
  <c r="M97" i="121"/>
  <c r="N97" i="121"/>
  <c r="O97" i="121"/>
  <c r="P97" i="121"/>
  <c r="Q97" i="121"/>
  <c r="R97" i="121"/>
  <c r="S97" i="121"/>
  <c r="T97" i="121"/>
  <c r="U97" i="121"/>
  <c r="V97" i="121"/>
  <c r="W97" i="121"/>
  <c r="X97" i="121"/>
  <c r="Y97" i="121"/>
  <c r="Z97" i="121"/>
  <c r="AA97" i="121"/>
  <c r="AB97" i="121"/>
  <c r="AC97" i="121"/>
  <c r="AD97" i="121"/>
  <c r="AE97" i="121"/>
  <c r="C98" i="121"/>
  <c r="D98" i="121"/>
  <c r="E98" i="121"/>
  <c r="F98" i="121"/>
  <c r="G98" i="121"/>
  <c r="H98" i="121"/>
  <c r="I98" i="121"/>
  <c r="J98" i="121"/>
  <c r="K98" i="121"/>
  <c r="L98" i="121"/>
  <c r="M98" i="121"/>
  <c r="N98" i="121"/>
  <c r="O98" i="121"/>
  <c r="P98" i="121"/>
  <c r="Q98" i="121"/>
  <c r="R98" i="121"/>
  <c r="S98" i="121"/>
  <c r="T98" i="121"/>
  <c r="U98" i="121"/>
  <c r="V98" i="121"/>
  <c r="W98" i="121"/>
  <c r="X98" i="121"/>
  <c r="Y98" i="121"/>
  <c r="Z98" i="121"/>
  <c r="AA98" i="121"/>
  <c r="AB98" i="121"/>
  <c r="AC98" i="121"/>
  <c r="AD98" i="121"/>
  <c r="AE98" i="121"/>
  <c r="C99" i="121"/>
  <c r="D99" i="121"/>
  <c r="E99" i="121"/>
  <c r="F99" i="121"/>
  <c r="G99" i="121"/>
  <c r="H99" i="121"/>
  <c r="I99" i="121"/>
  <c r="J99" i="121"/>
  <c r="K99" i="121"/>
  <c r="L99" i="121"/>
  <c r="M99" i="121"/>
  <c r="N99" i="121"/>
  <c r="O99" i="121"/>
  <c r="P99" i="121"/>
  <c r="Q99" i="121"/>
  <c r="R99" i="121"/>
  <c r="S99" i="121"/>
  <c r="T99" i="121"/>
  <c r="U99" i="121"/>
  <c r="V99" i="121"/>
  <c r="W99" i="121"/>
  <c r="X99" i="121"/>
  <c r="Y99" i="121"/>
  <c r="Z99" i="121"/>
  <c r="AA99" i="121"/>
  <c r="AB99" i="121"/>
  <c r="AC99" i="121"/>
  <c r="AD99" i="121"/>
  <c r="AE99" i="121"/>
  <c r="C100" i="121"/>
  <c r="D100" i="121"/>
  <c r="E100" i="121"/>
  <c r="F100" i="121"/>
  <c r="G100" i="121"/>
  <c r="H100" i="121"/>
  <c r="I100" i="121"/>
  <c r="J100" i="121"/>
  <c r="K100" i="121"/>
  <c r="L100" i="121"/>
  <c r="M100" i="121"/>
  <c r="N100" i="121"/>
  <c r="O100" i="121"/>
  <c r="P100" i="121"/>
  <c r="Q100" i="121"/>
  <c r="R100" i="121"/>
  <c r="S100" i="121"/>
  <c r="T100" i="121"/>
  <c r="U100" i="121"/>
  <c r="V100" i="121"/>
  <c r="W100" i="121"/>
  <c r="X100" i="121"/>
  <c r="Y100" i="121"/>
  <c r="Z100" i="121"/>
  <c r="AA100" i="121"/>
  <c r="AB100" i="121"/>
  <c r="AC100" i="121"/>
  <c r="AD100" i="121"/>
  <c r="AE100" i="121"/>
  <c r="C101" i="121"/>
  <c r="D101" i="121"/>
  <c r="E101" i="121"/>
  <c r="F101" i="121"/>
  <c r="G101" i="121"/>
  <c r="H101" i="121"/>
  <c r="I101" i="121"/>
  <c r="J101" i="121"/>
  <c r="K101" i="121"/>
  <c r="L101" i="121"/>
  <c r="M101" i="121"/>
  <c r="N101" i="121"/>
  <c r="O101" i="121"/>
  <c r="P101" i="121"/>
  <c r="Q101" i="121"/>
  <c r="R101" i="121"/>
  <c r="S101" i="121"/>
  <c r="T101" i="121"/>
  <c r="U101" i="121"/>
  <c r="V101" i="121"/>
  <c r="W101" i="121"/>
  <c r="X101" i="121"/>
  <c r="Y101" i="121"/>
  <c r="Z101" i="121"/>
  <c r="AA101" i="121"/>
  <c r="AB101" i="121"/>
  <c r="AC101" i="121"/>
  <c r="AD101" i="121"/>
  <c r="AE101" i="121"/>
  <c r="C102" i="121"/>
  <c r="D102" i="121"/>
  <c r="E102" i="121"/>
  <c r="F102" i="121"/>
  <c r="G102" i="121"/>
  <c r="H102" i="121"/>
  <c r="I102" i="121"/>
  <c r="J102" i="121"/>
  <c r="K102" i="121"/>
  <c r="L102" i="121"/>
  <c r="M102" i="121"/>
  <c r="N102" i="121"/>
  <c r="O102" i="121"/>
  <c r="P102" i="121"/>
  <c r="Q102" i="121"/>
  <c r="R102" i="121"/>
  <c r="S102" i="121"/>
  <c r="T102" i="121"/>
  <c r="U102" i="121"/>
  <c r="V102" i="121"/>
  <c r="W102" i="121"/>
  <c r="X102" i="121"/>
  <c r="Y102" i="121"/>
  <c r="Z102" i="121"/>
  <c r="AA102" i="121"/>
  <c r="AB102" i="121"/>
  <c r="AC102" i="121"/>
  <c r="AD102" i="121"/>
  <c r="AE102" i="121"/>
  <c r="C103" i="121"/>
  <c r="D103" i="121"/>
  <c r="E103" i="121"/>
  <c r="F103" i="121"/>
  <c r="G103" i="121"/>
  <c r="H103" i="121"/>
  <c r="I103" i="121"/>
  <c r="J103" i="121"/>
  <c r="K103" i="121"/>
  <c r="L103" i="121"/>
  <c r="M103" i="121"/>
  <c r="N103" i="121"/>
  <c r="O103" i="121"/>
  <c r="P103" i="121"/>
  <c r="Q103" i="121"/>
  <c r="R103" i="121"/>
  <c r="S103" i="121"/>
  <c r="T103" i="121"/>
  <c r="U103" i="121"/>
  <c r="V103" i="121"/>
  <c r="W103" i="121"/>
  <c r="X103" i="121"/>
  <c r="Y103" i="121"/>
  <c r="Z103" i="121"/>
  <c r="AA103" i="121"/>
  <c r="AB103" i="121"/>
  <c r="AC103" i="121"/>
  <c r="AD103" i="121"/>
  <c r="AE103" i="121"/>
  <c r="D16" i="121"/>
  <c r="E16" i="121"/>
  <c r="F16" i="121"/>
  <c r="G16" i="121"/>
  <c r="H16" i="121"/>
  <c r="I16" i="121"/>
  <c r="J16" i="121"/>
  <c r="K16" i="121"/>
  <c r="L16" i="121"/>
  <c r="M16" i="121"/>
  <c r="N16" i="121"/>
  <c r="O16" i="121"/>
  <c r="P16" i="121"/>
  <c r="Q16" i="121"/>
  <c r="R16" i="121"/>
  <c r="S16" i="121"/>
  <c r="T16" i="121"/>
  <c r="U16" i="121"/>
  <c r="V16" i="121"/>
  <c r="W16" i="121"/>
  <c r="X16" i="121"/>
  <c r="Y16" i="121"/>
  <c r="Z16" i="121"/>
  <c r="AA16" i="121"/>
  <c r="AB16" i="121"/>
  <c r="AC16" i="121"/>
  <c r="AD16" i="121"/>
  <c r="AE16" i="121"/>
  <c r="AF16" i="121"/>
  <c r="AG16" i="121"/>
  <c r="C16" i="121"/>
  <c r="BR25" i="150" l="1"/>
  <c r="CL78" i="150"/>
  <c r="CK78" i="152"/>
  <c r="CL78" i="152" s="1"/>
  <c r="CK61" i="152"/>
  <c r="CL61" i="152" s="1"/>
  <c r="CL61" i="150"/>
  <c r="K23" i="11" s="1"/>
  <c r="CL57" i="150"/>
  <c r="CK57" i="152"/>
  <c r="CL57" i="152" s="1"/>
  <c r="CK20" i="152"/>
  <c r="CL20" i="152" s="1"/>
  <c r="CL20" i="150"/>
  <c r="CL73" i="150"/>
  <c r="K64" i="11" s="1"/>
  <c r="CK73" i="152"/>
  <c r="CL73" i="152" s="1"/>
  <c r="CL96" i="150"/>
  <c r="K78" i="11" s="1"/>
  <c r="CK96" i="152"/>
  <c r="CL96" i="152" s="1"/>
  <c r="BR52" i="152"/>
  <c r="CL52" i="150"/>
  <c r="K52" i="11" s="1"/>
  <c r="CK52" i="152"/>
  <c r="CL52" i="152" s="1"/>
  <c r="CL94" i="147"/>
  <c r="CK94" i="150"/>
  <c r="CK94" i="152" s="1"/>
  <c r="CL94" i="152" s="1"/>
  <c r="CK95" i="150"/>
  <c r="BR77" i="152"/>
  <c r="CO95" i="146"/>
  <c r="D4" i="131"/>
  <c r="E2" i="131"/>
  <c r="F2" i="131"/>
  <c r="G2" i="131"/>
  <c r="H2" i="131"/>
  <c r="I2" i="131"/>
  <c r="J2" i="131"/>
  <c r="K2" i="131"/>
  <c r="L2" i="131"/>
  <c r="M2" i="131"/>
  <c r="N2" i="131"/>
  <c r="O2" i="131"/>
  <c r="P2" i="131"/>
  <c r="Q2" i="131"/>
  <c r="R2" i="131"/>
  <c r="S2" i="131"/>
  <c r="T2" i="131"/>
  <c r="U2" i="131"/>
  <c r="V2" i="131"/>
  <c r="W2" i="131"/>
  <c r="X2" i="131"/>
  <c r="Y2" i="131"/>
  <c r="Z2" i="131"/>
  <c r="AA2" i="131"/>
  <c r="AB2" i="131"/>
  <c r="AC2" i="131"/>
  <c r="AD2" i="131"/>
  <c r="AE2" i="131"/>
  <c r="AF2" i="131"/>
  <c r="AG2" i="131"/>
  <c r="AH2" i="131"/>
  <c r="D2" i="131"/>
  <c r="D6" i="131"/>
  <c r="BF13" i="131"/>
  <c r="BG13" i="131"/>
  <c r="BH13" i="131"/>
  <c r="BI13" i="131"/>
  <c r="BJ13" i="131"/>
  <c r="BK13" i="131"/>
  <c r="BL13" i="131"/>
  <c r="BM13" i="131"/>
  <c r="BN13" i="131"/>
  <c r="E74" i="131"/>
  <c r="F74" i="131" s="1"/>
  <c r="G74" i="131" s="1"/>
  <c r="H74" i="131" s="1"/>
  <c r="I74" i="131" s="1"/>
  <c r="J74" i="131" s="1"/>
  <c r="K74" i="131" s="1"/>
  <c r="L74" i="131" s="1"/>
  <c r="M74" i="131" s="1"/>
  <c r="N74" i="131" s="1"/>
  <c r="O74" i="131" s="1"/>
  <c r="P74" i="131" s="1"/>
  <c r="Q74" i="131" s="1"/>
  <c r="R74" i="131" s="1"/>
  <c r="S74" i="131" s="1"/>
  <c r="T74" i="131" s="1"/>
  <c r="U74" i="131" s="1"/>
  <c r="V74" i="131" s="1"/>
  <c r="W74" i="131" s="1"/>
  <c r="X74" i="131" s="1"/>
  <c r="Y74" i="131" s="1"/>
  <c r="Z74" i="131" s="1"/>
  <c r="AA74" i="131" s="1"/>
  <c r="AB74" i="131" s="1"/>
  <c r="AC74" i="131" s="1"/>
  <c r="AD74" i="131" s="1"/>
  <c r="AE74" i="131" s="1"/>
  <c r="AF74" i="131" s="1"/>
  <c r="AG74" i="131" s="1"/>
  <c r="AH74" i="131" s="1"/>
  <c r="E53" i="131"/>
  <c r="F53" i="131" s="1"/>
  <c r="G53" i="131" s="1"/>
  <c r="H53" i="131" s="1"/>
  <c r="I53" i="131" s="1"/>
  <c r="J53" i="131" s="1"/>
  <c r="K53" i="131" s="1"/>
  <c r="L53" i="131" s="1"/>
  <c r="M53" i="131" s="1"/>
  <c r="N53" i="131" s="1"/>
  <c r="O53" i="131" s="1"/>
  <c r="P53" i="131" s="1"/>
  <c r="Q53" i="131" s="1"/>
  <c r="R53" i="131" s="1"/>
  <c r="S53" i="131" s="1"/>
  <c r="T53" i="131" s="1"/>
  <c r="U53" i="131" s="1"/>
  <c r="V53" i="131" s="1"/>
  <c r="W53" i="131" s="1"/>
  <c r="X53" i="131" s="1"/>
  <c r="Y53" i="131" s="1"/>
  <c r="Z53" i="131" s="1"/>
  <c r="AA53" i="131" s="1"/>
  <c r="AB53" i="131" s="1"/>
  <c r="AC53" i="131" s="1"/>
  <c r="AD53" i="131" s="1"/>
  <c r="AE53" i="131" s="1"/>
  <c r="AF53" i="131" s="1"/>
  <c r="AG53" i="131" s="1"/>
  <c r="AH53" i="131" s="1"/>
  <c r="E33" i="131"/>
  <c r="F33" i="131" s="1"/>
  <c r="G33" i="131" s="1"/>
  <c r="H33" i="131" s="1"/>
  <c r="I33" i="131" s="1"/>
  <c r="J33" i="131" s="1"/>
  <c r="K33" i="131" s="1"/>
  <c r="L33" i="131" s="1"/>
  <c r="M33" i="131" s="1"/>
  <c r="N33" i="131" s="1"/>
  <c r="O33" i="131" s="1"/>
  <c r="P33" i="131" s="1"/>
  <c r="Q33" i="131" s="1"/>
  <c r="R33" i="131" s="1"/>
  <c r="S33" i="131" s="1"/>
  <c r="T33" i="131" s="1"/>
  <c r="U33" i="131" s="1"/>
  <c r="V33" i="131" s="1"/>
  <c r="W33" i="131" s="1"/>
  <c r="X33" i="131" s="1"/>
  <c r="Y33" i="131" s="1"/>
  <c r="Z33" i="131" s="1"/>
  <c r="AA33" i="131" s="1"/>
  <c r="AB33" i="131" s="1"/>
  <c r="AC33" i="131" s="1"/>
  <c r="AD33" i="131" s="1"/>
  <c r="AE33" i="131" s="1"/>
  <c r="AF33" i="131" s="1"/>
  <c r="AG33" i="131" s="1"/>
  <c r="AH33" i="131" s="1"/>
  <c r="E12" i="131"/>
  <c r="F12" i="131" s="1"/>
  <c r="G12" i="131" s="1"/>
  <c r="H12" i="131" s="1"/>
  <c r="I12" i="131" s="1"/>
  <c r="J12" i="131" s="1"/>
  <c r="K12" i="131" s="1"/>
  <c r="L12" i="131" s="1"/>
  <c r="M12" i="131" s="1"/>
  <c r="N12" i="131" s="1"/>
  <c r="O12" i="131" s="1"/>
  <c r="P12" i="131" s="1"/>
  <c r="Q12" i="131" s="1"/>
  <c r="R12" i="131" s="1"/>
  <c r="S12" i="131" s="1"/>
  <c r="T12" i="131" s="1"/>
  <c r="U12" i="131" s="1"/>
  <c r="V12" i="131" s="1"/>
  <c r="W12" i="131" s="1"/>
  <c r="X12" i="131" s="1"/>
  <c r="Y12" i="131" s="1"/>
  <c r="Z12" i="131" s="1"/>
  <c r="AA12" i="131" s="1"/>
  <c r="AB12" i="131" s="1"/>
  <c r="AC12" i="131" s="1"/>
  <c r="AD12" i="131" s="1"/>
  <c r="AE12" i="131" s="1"/>
  <c r="AF12" i="131" s="1"/>
  <c r="AG12" i="131" s="1"/>
  <c r="AH12" i="131" s="1"/>
  <c r="CL95" i="150" l="1"/>
  <c r="K77" i="11" s="1"/>
  <c r="CK95" i="152"/>
  <c r="CL95" i="152" s="1"/>
  <c r="CL94" i="150"/>
  <c r="K76" i="11" s="1"/>
  <c r="BX13" i="131"/>
  <c r="CA13" i="131" s="1"/>
  <c r="BZ13" i="131"/>
  <c r="BZ13" i="147" s="1"/>
  <c r="BZ13" i="150" s="1"/>
  <c r="BZ13" i="152" s="1"/>
  <c r="CB13" i="131"/>
  <c r="CA13" i="144"/>
  <c r="BU13" i="131"/>
  <c r="BW13" i="131"/>
  <c r="BV13" i="131"/>
  <c r="CB86" i="131"/>
  <c r="CB89" i="131"/>
  <c r="BC13" i="131"/>
  <c r="CJ13" i="131"/>
  <c r="CH13" i="131"/>
  <c r="AG36" i="52"/>
  <c r="C37" i="52"/>
  <c r="D37" i="52"/>
  <c r="E37" i="52"/>
  <c r="F37" i="52"/>
  <c r="G37" i="52"/>
  <c r="H37" i="52"/>
  <c r="I37" i="52"/>
  <c r="J37" i="52"/>
  <c r="K37" i="52"/>
  <c r="L37" i="52"/>
  <c r="M37" i="52"/>
  <c r="N37" i="52"/>
  <c r="O37" i="52"/>
  <c r="P37" i="52"/>
  <c r="Q37" i="52"/>
  <c r="R37" i="52"/>
  <c r="S37" i="52"/>
  <c r="T37" i="52"/>
  <c r="U37" i="52"/>
  <c r="V37" i="52"/>
  <c r="W37" i="52"/>
  <c r="X37" i="52"/>
  <c r="Y37" i="52"/>
  <c r="Z37" i="52"/>
  <c r="AA37" i="52"/>
  <c r="AB37" i="52"/>
  <c r="AC37" i="52"/>
  <c r="AD37" i="52"/>
  <c r="AE37" i="52"/>
  <c r="AF37" i="52"/>
  <c r="B37" i="52"/>
  <c r="C39" i="52"/>
  <c r="D39" i="52"/>
  <c r="E39" i="52"/>
  <c r="F39" i="52"/>
  <c r="G39" i="52"/>
  <c r="H39" i="52"/>
  <c r="I39" i="52"/>
  <c r="J39" i="52"/>
  <c r="K39" i="52"/>
  <c r="L39" i="52"/>
  <c r="M39" i="52"/>
  <c r="N39" i="52"/>
  <c r="O39" i="52"/>
  <c r="P39" i="52"/>
  <c r="Q39" i="52"/>
  <c r="R39" i="52"/>
  <c r="S39" i="52"/>
  <c r="T39" i="52"/>
  <c r="U39" i="52"/>
  <c r="V39" i="52"/>
  <c r="W39" i="52"/>
  <c r="X39" i="52"/>
  <c r="Y39" i="52"/>
  <c r="Z39" i="52"/>
  <c r="AA39" i="52"/>
  <c r="AB39" i="52"/>
  <c r="AC39" i="52"/>
  <c r="AD39" i="52"/>
  <c r="AE39" i="52"/>
  <c r="AF39" i="52"/>
  <c r="B39" i="52"/>
  <c r="AG39" i="52"/>
  <c r="AG31" i="52"/>
  <c r="C38" i="52"/>
  <c r="D38" i="52"/>
  <c r="E38" i="52"/>
  <c r="F38" i="52"/>
  <c r="G38" i="52"/>
  <c r="H38" i="52"/>
  <c r="I38" i="52"/>
  <c r="J38" i="52"/>
  <c r="K38" i="52"/>
  <c r="L38" i="52"/>
  <c r="M38" i="52"/>
  <c r="N38" i="52"/>
  <c r="O38" i="52"/>
  <c r="P38" i="52"/>
  <c r="Q38" i="52"/>
  <c r="R38" i="52"/>
  <c r="S38" i="52"/>
  <c r="T38" i="52"/>
  <c r="U38" i="52"/>
  <c r="V38" i="52"/>
  <c r="W38" i="52"/>
  <c r="X38" i="52"/>
  <c r="Y38" i="52"/>
  <c r="Z38" i="52"/>
  <c r="AA38" i="52"/>
  <c r="AB38" i="52"/>
  <c r="AC38" i="52"/>
  <c r="AD38" i="52"/>
  <c r="AE38" i="52"/>
  <c r="AF38" i="52"/>
  <c r="C40" i="52"/>
  <c r="D40" i="52"/>
  <c r="E40" i="52"/>
  <c r="F40" i="52"/>
  <c r="G40" i="52"/>
  <c r="H40" i="52"/>
  <c r="I40" i="52"/>
  <c r="J40" i="52"/>
  <c r="K40" i="52"/>
  <c r="L40" i="52"/>
  <c r="M40" i="52"/>
  <c r="N40" i="52"/>
  <c r="O40" i="52"/>
  <c r="P40" i="52"/>
  <c r="Q40" i="52"/>
  <c r="R40" i="52"/>
  <c r="S40" i="52"/>
  <c r="T40" i="52"/>
  <c r="U40" i="52"/>
  <c r="V40" i="52"/>
  <c r="W40" i="52"/>
  <c r="X40" i="52"/>
  <c r="Y40" i="52"/>
  <c r="Z40" i="52"/>
  <c r="AA40" i="52"/>
  <c r="AB40" i="52"/>
  <c r="AC40" i="52"/>
  <c r="AD40" i="52"/>
  <c r="AE40" i="52"/>
  <c r="AF40" i="52"/>
  <c r="B38" i="52"/>
  <c r="B36" i="52"/>
  <c r="C39" i="50"/>
  <c r="D39" i="50"/>
  <c r="E39" i="50"/>
  <c r="F39" i="50"/>
  <c r="G39" i="50"/>
  <c r="H39" i="50"/>
  <c r="I39" i="50"/>
  <c r="J39" i="50"/>
  <c r="K39" i="50"/>
  <c r="L39" i="50"/>
  <c r="M39" i="50"/>
  <c r="N39" i="50"/>
  <c r="O39" i="50"/>
  <c r="P39" i="50"/>
  <c r="Q39" i="50"/>
  <c r="R39" i="50"/>
  <c r="S39" i="50"/>
  <c r="T39" i="50"/>
  <c r="U39" i="50"/>
  <c r="V39" i="50"/>
  <c r="W39" i="50"/>
  <c r="X39" i="50"/>
  <c r="Y39" i="50"/>
  <c r="Z39" i="50"/>
  <c r="AA39" i="50"/>
  <c r="AB39" i="50"/>
  <c r="AC39" i="50"/>
  <c r="AD39" i="50"/>
  <c r="AE39" i="50"/>
  <c r="AF39" i="50"/>
  <c r="C41" i="50"/>
  <c r="D41" i="50"/>
  <c r="E41" i="50"/>
  <c r="F41" i="50"/>
  <c r="G41" i="50"/>
  <c r="H41" i="50"/>
  <c r="I41" i="50"/>
  <c r="J41" i="50"/>
  <c r="K41" i="50"/>
  <c r="L41" i="50"/>
  <c r="M41" i="50"/>
  <c r="N41" i="50"/>
  <c r="O41" i="50"/>
  <c r="P41" i="50"/>
  <c r="Q41" i="50"/>
  <c r="R41" i="50"/>
  <c r="S41" i="50"/>
  <c r="T41" i="50"/>
  <c r="U41" i="50"/>
  <c r="V41" i="50"/>
  <c r="W41" i="50"/>
  <c r="X41" i="50"/>
  <c r="Y41" i="50"/>
  <c r="Z41" i="50"/>
  <c r="AA41" i="50"/>
  <c r="AB41" i="50"/>
  <c r="AC41" i="50"/>
  <c r="AD41" i="50"/>
  <c r="AE41" i="50"/>
  <c r="AF41" i="50"/>
  <c r="B41" i="50"/>
  <c r="B39" i="50"/>
  <c r="B37" i="50"/>
  <c r="AG37" i="50"/>
  <c r="AG40" i="50"/>
  <c r="AG32" i="50"/>
  <c r="CB13" i="144" l="1"/>
  <c r="CA13" i="147"/>
  <c r="CF13" i="131"/>
  <c r="CQ13" i="131" s="1"/>
  <c r="BY13" i="131"/>
  <c r="CK13" i="131" s="1"/>
  <c r="CP13" i="131"/>
  <c r="AG37" i="37"/>
  <c r="C37" i="37"/>
  <c r="D37" i="37"/>
  <c r="E37" i="37"/>
  <c r="F37" i="37"/>
  <c r="G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U37" i="37"/>
  <c r="V37" i="37"/>
  <c r="W37" i="37"/>
  <c r="X37" i="37"/>
  <c r="Y37" i="37"/>
  <c r="Z37" i="37"/>
  <c r="AA37" i="37"/>
  <c r="AB37" i="37"/>
  <c r="AC37" i="37"/>
  <c r="AD37" i="37"/>
  <c r="AE37" i="37"/>
  <c r="AF37" i="37"/>
  <c r="C39" i="37"/>
  <c r="D39" i="37"/>
  <c r="E39" i="37"/>
  <c r="F39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AA39" i="37"/>
  <c r="AB39" i="37"/>
  <c r="AC39" i="37"/>
  <c r="AD39" i="37"/>
  <c r="AE39" i="37"/>
  <c r="AF39" i="37"/>
  <c r="B39" i="37"/>
  <c r="B37" i="37"/>
  <c r="B35" i="37"/>
  <c r="AG39" i="37"/>
  <c r="AG31" i="37"/>
  <c r="AG40" i="37"/>
  <c r="AG36" i="37"/>
  <c r="C6" i="143"/>
  <c r="D6" i="143"/>
  <c r="E6" i="143"/>
  <c r="F6" i="143"/>
  <c r="G6" i="143"/>
  <c r="H6" i="143"/>
  <c r="I6" i="143"/>
  <c r="J6" i="143"/>
  <c r="K6" i="143"/>
  <c r="L6" i="143"/>
  <c r="M6" i="143"/>
  <c r="N6" i="143"/>
  <c r="O6" i="143"/>
  <c r="P6" i="143"/>
  <c r="Q6" i="143"/>
  <c r="R6" i="143"/>
  <c r="S6" i="143"/>
  <c r="T6" i="143"/>
  <c r="U6" i="143"/>
  <c r="V6" i="143"/>
  <c r="W6" i="143"/>
  <c r="X6" i="143"/>
  <c r="Y6" i="143"/>
  <c r="Z6" i="143"/>
  <c r="AA6" i="143"/>
  <c r="AB6" i="143"/>
  <c r="AC6" i="143"/>
  <c r="AD6" i="143"/>
  <c r="AE6" i="143"/>
  <c r="AF6" i="143"/>
  <c r="C8" i="143"/>
  <c r="D8" i="143"/>
  <c r="E8" i="143"/>
  <c r="F8" i="143"/>
  <c r="G8" i="143"/>
  <c r="H8" i="143"/>
  <c r="I8" i="143"/>
  <c r="J8" i="143"/>
  <c r="K8" i="143"/>
  <c r="L8" i="143"/>
  <c r="M8" i="143"/>
  <c r="N8" i="143"/>
  <c r="O8" i="143"/>
  <c r="P8" i="143"/>
  <c r="Q8" i="143"/>
  <c r="R8" i="143"/>
  <c r="S8" i="143"/>
  <c r="T8" i="143"/>
  <c r="U8" i="143"/>
  <c r="V8" i="143"/>
  <c r="W8" i="143"/>
  <c r="X8" i="143"/>
  <c r="Y8" i="143"/>
  <c r="Z8" i="143"/>
  <c r="AA8" i="143"/>
  <c r="AB8" i="143"/>
  <c r="AC8" i="143"/>
  <c r="AD8" i="143"/>
  <c r="AE8" i="143"/>
  <c r="AF8" i="143"/>
  <c r="C10" i="143"/>
  <c r="D10" i="143"/>
  <c r="E10" i="143"/>
  <c r="F10" i="143"/>
  <c r="G10" i="143"/>
  <c r="H10" i="143"/>
  <c r="I10" i="143"/>
  <c r="J10" i="143"/>
  <c r="K10" i="143"/>
  <c r="L10" i="143"/>
  <c r="M10" i="143"/>
  <c r="N10" i="143"/>
  <c r="O10" i="143"/>
  <c r="P10" i="143"/>
  <c r="Q10" i="143"/>
  <c r="R10" i="143"/>
  <c r="S10" i="143"/>
  <c r="T10" i="143"/>
  <c r="U10" i="143"/>
  <c r="V10" i="143"/>
  <c r="W10" i="143"/>
  <c r="X10" i="143"/>
  <c r="Y10" i="143"/>
  <c r="Z10" i="143"/>
  <c r="AA10" i="143"/>
  <c r="AB10" i="143"/>
  <c r="AC10" i="143"/>
  <c r="AD10" i="143"/>
  <c r="AE10" i="143"/>
  <c r="AF10" i="143"/>
  <c r="C12" i="143"/>
  <c r="D12" i="143"/>
  <c r="E12" i="143"/>
  <c r="F12" i="143"/>
  <c r="G12" i="143"/>
  <c r="H12" i="143"/>
  <c r="I12" i="143"/>
  <c r="J12" i="143"/>
  <c r="K12" i="143"/>
  <c r="L12" i="143"/>
  <c r="M12" i="143"/>
  <c r="N12" i="143"/>
  <c r="O12" i="143"/>
  <c r="P12" i="143"/>
  <c r="Q12" i="143"/>
  <c r="R12" i="143"/>
  <c r="S12" i="143"/>
  <c r="T12" i="143"/>
  <c r="U12" i="143"/>
  <c r="V12" i="143"/>
  <c r="W12" i="143"/>
  <c r="X12" i="143"/>
  <c r="Y12" i="143"/>
  <c r="Z12" i="143"/>
  <c r="AA12" i="143"/>
  <c r="AB12" i="143"/>
  <c r="AC12" i="143"/>
  <c r="AD12" i="143"/>
  <c r="AE12" i="143"/>
  <c r="AF12" i="143"/>
  <c r="C14" i="143"/>
  <c r="D14" i="143"/>
  <c r="E14" i="143"/>
  <c r="F14" i="143"/>
  <c r="G14" i="143"/>
  <c r="H14" i="143"/>
  <c r="I14" i="143"/>
  <c r="J14" i="143"/>
  <c r="K14" i="143"/>
  <c r="L14" i="143"/>
  <c r="M14" i="143"/>
  <c r="N14" i="143"/>
  <c r="O14" i="143"/>
  <c r="P14" i="143"/>
  <c r="Q14" i="143"/>
  <c r="R14" i="143"/>
  <c r="S14" i="143"/>
  <c r="T14" i="143"/>
  <c r="U14" i="143"/>
  <c r="V14" i="143"/>
  <c r="W14" i="143"/>
  <c r="X14" i="143"/>
  <c r="Y14" i="143"/>
  <c r="Z14" i="143"/>
  <c r="AA14" i="143"/>
  <c r="AB14" i="143"/>
  <c r="AC14" i="143"/>
  <c r="AD14" i="143"/>
  <c r="AE14" i="143"/>
  <c r="AF14" i="143"/>
  <c r="C16" i="143"/>
  <c r="D16" i="143"/>
  <c r="E16" i="143"/>
  <c r="F16" i="143"/>
  <c r="G16" i="143"/>
  <c r="H16" i="143"/>
  <c r="I16" i="143"/>
  <c r="J16" i="143"/>
  <c r="K16" i="143"/>
  <c r="L16" i="143"/>
  <c r="M16" i="143"/>
  <c r="N16" i="143"/>
  <c r="O16" i="143"/>
  <c r="P16" i="143"/>
  <c r="Q16" i="143"/>
  <c r="R16" i="143"/>
  <c r="S16" i="143"/>
  <c r="T16" i="143"/>
  <c r="U16" i="143"/>
  <c r="V16" i="143"/>
  <c r="W16" i="143"/>
  <c r="X16" i="143"/>
  <c r="Y16" i="143"/>
  <c r="Z16" i="143"/>
  <c r="AA16" i="143"/>
  <c r="AB16" i="143"/>
  <c r="AC16" i="143"/>
  <c r="AD16" i="143"/>
  <c r="AE16" i="143"/>
  <c r="AF16" i="143"/>
  <c r="B16" i="143"/>
  <c r="B14" i="143"/>
  <c r="B12" i="143"/>
  <c r="B10" i="143"/>
  <c r="B8" i="143"/>
  <c r="B6" i="143"/>
  <c r="C6" i="142"/>
  <c r="D6" i="142"/>
  <c r="E6" i="142"/>
  <c r="F6" i="142"/>
  <c r="G6" i="142"/>
  <c r="H6" i="142"/>
  <c r="I6" i="142"/>
  <c r="J6" i="142"/>
  <c r="K6" i="142"/>
  <c r="L6" i="142"/>
  <c r="M6" i="142"/>
  <c r="N6" i="142"/>
  <c r="O6" i="142"/>
  <c r="P6" i="142"/>
  <c r="Q6" i="142"/>
  <c r="R6" i="142"/>
  <c r="S6" i="142"/>
  <c r="T6" i="142"/>
  <c r="U6" i="142"/>
  <c r="V6" i="142"/>
  <c r="W6" i="142"/>
  <c r="X6" i="142"/>
  <c r="Y6" i="142"/>
  <c r="Z6" i="142"/>
  <c r="AA6" i="142"/>
  <c r="AB6" i="142"/>
  <c r="AC6" i="142"/>
  <c r="AD6" i="142"/>
  <c r="AE6" i="142"/>
  <c r="AF6" i="142"/>
  <c r="C8" i="142"/>
  <c r="D8" i="142"/>
  <c r="E8" i="142"/>
  <c r="F8" i="142"/>
  <c r="G8" i="142"/>
  <c r="H8" i="142"/>
  <c r="I8" i="142"/>
  <c r="J8" i="142"/>
  <c r="K8" i="142"/>
  <c r="L8" i="142"/>
  <c r="M8" i="142"/>
  <c r="N8" i="142"/>
  <c r="O8" i="142"/>
  <c r="P8" i="142"/>
  <c r="Q8" i="142"/>
  <c r="R8" i="142"/>
  <c r="S8" i="142"/>
  <c r="T8" i="142"/>
  <c r="U8" i="142"/>
  <c r="V8" i="142"/>
  <c r="W8" i="142"/>
  <c r="X8" i="142"/>
  <c r="Y8" i="142"/>
  <c r="Z8" i="142"/>
  <c r="AA8" i="142"/>
  <c r="AB8" i="142"/>
  <c r="AC8" i="142"/>
  <c r="AD8" i="142"/>
  <c r="AE8" i="142"/>
  <c r="AF8" i="142"/>
  <c r="C10" i="142"/>
  <c r="D10" i="142"/>
  <c r="E10" i="142"/>
  <c r="F10" i="142"/>
  <c r="G10" i="142"/>
  <c r="H10" i="142"/>
  <c r="I10" i="142"/>
  <c r="J10" i="142"/>
  <c r="K10" i="142"/>
  <c r="L10" i="142"/>
  <c r="M10" i="142"/>
  <c r="N10" i="142"/>
  <c r="O10" i="142"/>
  <c r="P10" i="142"/>
  <c r="Q10" i="142"/>
  <c r="R10" i="142"/>
  <c r="S10" i="142"/>
  <c r="T10" i="142"/>
  <c r="U10" i="142"/>
  <c r="V10" i="142"/>
  <c r="W10" i="142"/>
  <c r="X10" i="142"/>
  <c r="Y10" i="142"/>
  <c r="Z10" i="142"/>
  <c r="AA10" i="142"/>
  <c r="AB10" i="142"/>
  <c r="AC10" i="142"/>
  <c r="AD10" i="142"/>
  <c r="AE10" i="142"/>
  <c r="AF10" i="142"/>
  <c r="C12" i="142"/>
  <c r="D12" i="142"/>
  <c r="E12" i="142"/>
  <c r="F12" i="142"/>
  <c r="G12" i="142"/>
  <c r="H12" i="142"/>
  <c r="I12" i="142"/>
  <c r="J12" i="142"/>
  <c r="K12" i="142"/>
  <c r="L12" i="142"/>
  <c r="M12" i="142"/>
  <c r="N12" i="142"/>
  <c r="O12" i="142"/>
  <c r="P12" i="142"/>
  <c r="Q12" i="142"/>
  <c r="R12" i="142"/>
  <c r="S12" i="142"/>
  <c r="T12" i="142"/>
  <c r="U12" i="142"/>
  <c r="V12" i="142"/>
  <c r="W12" i="142"/>
  <c r="X12" i="142"/>
  <c r="Y12" i="142"/>
  <c r="Z12" i="142"/>
  <c r="AA12" i="142"/>
  <c r="AB12" i="142"/>
  <c r="AC12" i="142"/>
  <c r="AD12" i="142"/>
  <c r="AE12" i="142"/>
  <c r="AF12" i="142"/>
  <c r="C14" i="142"/>
  <c r="D14" i="142"/>
  <c r="E14" i="142"/>
  <c r="F14" i="142"/>
  <c r="G14" i="142"/>
  <c r="H14" i="142"/>
  <c r="I14" i="142"/>
  <c r="J14" i="142"/>
  <c r="K14" i="142"/>
  <c r="L14" i="142"/>
  <c r="M14" i="142"/>
  <c r="N14" i="142"/>
  <c r="O14" i="142"/>
  <c r="P14" i="142"/>
  <c r="Q14" i="142"/>
  <c r="R14" i="142"/>
  <c r="S14" i="142"/>
  <c r="T14" i="142"/>
  <c r="U14" i="142"/>
  <c r="V14" i="142"/>
  <c r="W14" i="142"/>
  <c r="X14" i="142"/>
  <c r="Y14" i="142"/>
  <c r="Z14" i="142"/>
  <c r="AA14" i="142"/>
  <c r="AB14" i="142"/>
  <c r="AC14" i="142"/>
  <c r="AD14" i="142"/>
  <c r="AE14" i="142"/>
  <c r="AF14" i="142"/>
  <c r="C16" i="142"/>
  <c r="D16" i="142"/>
  <c r="E16" i="142"/>
  <c r="F16" i="142"/>
  <c r="G16" i="142"/>
  <c r="H16" i="142"/>
  <c r="I16" i="142"/>
  <c r="J16" i="142"/>
  <c r="K16" i="142"/>
  <c r="L16" i="142"/>
  <c r="M16" i="142"/>
  <c r="N16" i="142"/>
  <c r="O16" i="142"/>
  <c r="P16" i="142"/>
  <c r="Q16" i="142"/>
  <c r="R16" i="142"/>
  <c r="S16" i="142"/>
  <c r="T16" i="142"/>
  <c r="U16" i="142"/>
  <c r="V16" i="142"/>
  <c r="W16" i="142"/>
  <c r="X16" i="142"/>
  <c r="Y16" i="142"/>
  <c r="Z16" i="142"/>
  <c r="AA16" i="142"/>
  <c r="AB16" i="142"/>
  <c r="AC16" i="142"/>
  <c r="AD16" i="142"/>
  <c r="AE16" i="142"/>
  <c r="AF16" i="142"/>
  <c r="B16" i="142"/>
  <c r="B14" i="142"/>
  <c r="B12" i="142"/>
  <c r="B10" i="142"/>
  <c r="B8" i="142"/>
  <c r="B6" i="142"/>
  <c r="C6" i="141"/>
  <c r="D6" i="141"/>
  <c r="E6" i="141"/>
  <c r="F6" i="141"/>
  <c r="G6" i="141"/>
  <c r="H6" i="141"/>
  <c r="I6" i="141"/>
  <c r="J6" i="141"/>
  <c r="K6" i="141"/>
  <c r="L6" i="141"/>
  <c r="M6" i="141"/>
  <c r="N6" i="141"/>
  <c r="O6" i="141"/>
  <c r="P6" i="141"/>
  <c r="Q6" i="141"/>
  <c r="R6" i="141"/>
  <c r="S6" i="141"/>
  <c r="T6" i="141"/>
  <c r="U6" i="141"/>
  <c r="V6" i="141"/>
  <c r="W6" i="141"/>
  <c r="X6" i="141"/>
  <c r="Y6" i="141"/>
  <c r="Z6" i="141"/>
  <c r="AA6" i="141"/>
  <c r="AB6" i="141"/>
  <c r="AC6" i="141"/>
  <c r="AD6" i="141"/>
  <c r="AE6" i="141"/>
  <c r="AF6" i="141"/>
  <c r="C8" i="141"/>
  <c r="D8" i="141"/>
  <c r="E8" i="141"/>
  <c r="F8" i="141"/>
  <c r="G8" i="141"/>
  <c r="H8" i="141"/>
  <c r="I8" i="141"/>
  <c r="J8" i="141"/>
  <c r="K8" i="141"/>
  <c r="L8" i="141"/>
  <c r="M8" i="141"/>
  <c r="N8" i="141"/>
  <c r="O8" i="141"/>
  <c r="P8" i="141"/>
  <c r="Q8" i="141"/>
  <c r="R8" i="141"/>
  <c r="S8" i="141"/>
  <c r="T8" i="141"/>
  <c r="U8" i="141"/>
  <c r="V8" i="141"/>
  <c r="W8" i="141"/>
  <c r="X8" i="141"/>
  <c r="Y8" i="141"/>
  <c r="Z8" i="141"/>
  <c r="AA8" i="141"/>
  <c r="AB8" i="141"/>
  <c r="AC8" i="141"/>
  <c r="AD8" i="141"/>
  <c r="AE8" i="141"/>
  <c r="AF8" i="141"/>
  <c r="C10" i="141"/>
  <c r="D10" i="141"/>
  <c r="E10" i="141"/>
  <c r="F10" i="141"/>
  <c r="G10" i="141"/>
  <c r="H10" i="141"/>
  <c r="I10" i="141"/>
  <c r="J10" i="141"/>
  <c r="K10" i="141"/>
  <c r="L10" i="141"/>
  <c r="M10" i="141"/>
  <c r="N10" i="141"/>
  <c r="O10" i="141"/>
  <c r="P10" i="141"/>
  <c r="Q10" i="141"/>
  <c r="R10" i="141"/>
  <c r="S10" i="141"/>
  <c r="T10" i="141"/>
  <c r="U10" i="141"/>
  <c r="V10" i="141"/>
  <c r="W10" i="141"/>
  <c r="X10" i="141"/>
  <c r="Y10" i="141"/>
  <c r="Z10" i="141"/>
  <c r="AA10" i="141"/>
  <c r="AB10" i="141"/>
  <c r="AC10" i="141"/>
  <c r="AD10" i="141"/>
  <c r="AE10" i="141"/>
  <c r="AF10" i="141"/>
  <c r="C12" i="141"/>
  <c r="D12" i="141"/>
  <c r="E12" i="141"/>
  <c r="F12" i="141"/>
  <c r="G12" i="141"/>
  <c r="H12" i="141"/>
  <c r="I12" i="141"/>
  <c r="J12" i="141"/>
  <c r="K12" i="141"/>
  <c r="L12" i="141"/>
  <c r="M12" i="141"/>
  <c r="N12" i="141"/>
  <c r="O12" i="141"/>
  <c r="P12" i="141"/>
  <c r="Q12" i="141"/>
  <c r="R12" i="141"/>
  <c r="S12" i="141"/>
  <c r="T12" i="141"/>
  <c r="U12" i="141"/>
  <c r="V12" i="141"/>
  <c r="W12" i="141"/>
  <c r="X12" i="141"/>
  <c r="Y12" i="141"/>
  <c r="Z12" i="141"/>
  <c r="AA12" i="141"/>
  <c r="AB12" i="141"/>
  <c r="AC12" i="141"/>
  <c r="AD12" i="141"/>
  <c r="AE12" i="141"/>
  <c r="AF12" i="141"/>
  <c r="C14" i="141"/>
  <c r="D14" i="141"/>
  <c r="E14" i="141"/>
  <c r="F14" i="141"/>
  <c r="G14" i="141"/>
  <c r="H14" i="141"/>
  <c r="I14" i="141"/>
  <c r="J14" i="141"/>
  <c r="K14" i="141"/>
  <c r="L14" i="141"/>
  <c r="M14" i="141"/>
  <c r="N14" i="141"/>
  <c r="O14" i="141"/>
  <c r="P14" i="141"/>
  <c r="Q14" i="141"/>
  <c r="R14" i="141"/>
  <c r="S14" i="141"/>
  <c r="T14" i="141"/>
  <c r="U14" i="141"/>
  <c r="V14" i="141"/>
  <c r="W14" i="141"/>
  <c r="X14" i="141"/>
  <c r="Y14" i="141"/>
  <c r="Z14" i="141"/>
  <c r="AA14" i="141"/>
  <c r="AB14" i="141"/>
  <c r="AC14" i="141"/>
  <c r="AD14" i="141"/>
  <c r="AE14" i="141"/>
  <c r="AF14" i="141"/>
  <c r="C16" i="141"/>
  <c r="D16" i="141"/>
  <c r="E16" i="141"/>
  <c r="F16" i="141"/>
  <c r="G16" i="141"/>
  <c r="H16" i="141"/>
  <c r="I16" i="141"/>
  <c r="J16" i="141"/>
  <c r="K16" i="141"/>
  <c r="L16" i="141"/>
  <c r="M16" i="141"/>
  <c r="N16" i="141"/>
  <c r="O16" i="141"/>
  <c r="P16" i="141"/>
  <c r="Q16" i="141"/>
  <c r="R16" i="141"/>
  <c r="S16" i="141"/>
  <c r="T16" i="141"/>
  <c r="U16" i="141"/>
  <c r="V16" i="141"/>
  <c r="W16" i="141"/>
  <c r="X16" i="141"/>
  <c r="Y16" i="141"/>
  <c r="Z16" i="141"/>
  <c r="AA16" i="141"/>
  <c r="AB16" i="141"/>
  <c r="AC16" i="141"/>
  <c r="AD16" i="141"/>
  <c r="AE16" i="141"/>
  <c r="AF16" i="141"/>
  <c r="B16" i="141"/>
  <c r="B14" i="141"/>
  <c r="B12" i="141"/>
  <c r="B10" i="141"/>
  <c r="B8" i="141"/>
  <c r="B6" i="141"/>
  <c r="C6" i="138"/>
  <c r="D6" i="138"/>
  <c r="E6" i="138"/>
  <c r="F6" i="138"/>
  <c r="G6" i="138"/>
  <c r="H6" i="138"/>
  <c r="I6" i="138"/>
  <c r="J6" i="138"/>
  <c r="K6" i="138"/>
  <c r="L6" i="138"/>
  <c r="M6" i="138"/>
  <c r="N6" i="138"/>
  <c r="O6" i="138"/>
  <c r="P6" i="138"/>
  <c r="Q6" i="138"/>
  <c r="R6" i="138"/>
  <c r="S6" i="138"/>
  <c r="T6" i="138"/>
  <c r="U6" i="138"/>
  <c r="V6" i="138"/>
  <c r="W6" i="138"/>
  <c r="X6" i="138"/>
  <c r="Y6" i="138"/>
  <c r="Z6" i="138"/>
  <c r="AA6" i="138"/>
  <c r="AB6" i="138"/>
  <c r="AC6" i="138"/>
  <c r="AD6" i="138"/>
  <c r="AE6" i="138"/>
  <c r="AF6" i="138"/>
  <c r="C8" i="138"/>
  <c r="D8" i="138"/>
  <c r="E8" i="138"/>
  <c r="F8" i="138"/>
  <c r="G8" i="138"/>
  <c r="H8" i="138"/>
  <c r="I8" i="138"/>
  <c r="J8" i="138"/>
  <c r="K8" i="138"/>
  <c r="L8" i="138"/>
  <c r="M8" i="138"/>
  <c r="N8" i="138"/>
  <c r="O8" i="138"/>
  <c r="P8" i="138"/>
  <c r="Q8" i="138"/>
  <c r="R8" i="138"/>
  <c r="S8" i="138"/>
  <c r="T8" i="138"/>
  <c r="U8" i="138"/>
  <c r="V8" i="138"/>
  <c r="W8" i="138"/>
  <c r="X8" i="138"/>
  <c r="Y8" i="138"/>
  <c r="Z8" i="138"/>
  <c r="AA8" i="138"/>
  <c r="AB8" i="138"/>
  <c r="AC8" i="138"/>
  <c r="AD8" i="138"/>
  <c r="AE8" i="138"/>
  <c r="AF8" i="138"/>
  <c r="C10" i="138"/>
  <c r="D10" i="138"/>
  <c r="E10" i="138"/>
  <c r="F10" i="138"/>
  <c r="G10" i="138"/>
  <c r="H10" i="138"/>
  <c r="I10" i="138"/>
  <c r="J10" i="138"/>
  <c r="K10" i="138"/>
  <c r="L10" i="138"/>
  <c r="M10" i="138"/>
  <c r="N10" i="138"/>
  <c r="O10" i="138"/>
  <c r="P10" i="138"/>
  <c r="Q10" i="138"/>
  <c r="R10" i="138"/>
  <c r="S10" i="138"/>
  <c r="T10" i="138"/>
  <c r="U10" i="138"/>
  <c r="V10" i="138"/>
  <c r="W10" i="138"/>
  <c r="X10" i="138"/>
  <c r="Y10" i="138"/>
  <c r="Z10" i="138"/>
  <c r="AA10" i="138"/>
  <c r="AB10" i="138"/>
  <c r="AC10" i="138"/>
  <c r="AD10" i="138"/>
  <c r="AE10" i="138"/>
  <c r="AF10" i="138"/>
  <c r="C12" i="138"/>
  <c r="D12" i="138"/>
  <c r="E12" i="138"/>
  <c r="F12" i="138"/>
  <c r="G12" i="138"/>
  <c r="H12" i="138"/>
  <c r="I12" i="138"/>
  <c r="J12" i="138"/>
  <c r="K12" i="138"/>
  <c r="L12" i="138"/>
  <c r="M12" i="138"/>
  <c r="N12" i="138"/>
  <c r="O12" i="138"/>
  <c r="P12" i="138"/>
  <c r="Q12" i="138"/>
  <c r="R12" i="138"/>
  <c r="S12" i="138"/>
  <c r="T12" i="138"/>
  <c r="U12" i="138"/>
  <c r="V12" i="138"/>
  <c r="W12" i="138"/>
  <c r="X12" i="138"/>
  <c r="Y12" i="138"/>
  <c r="Z12" i="138"/>
  <c r="AA12" i="138"/>
  <c r="AB12" i="138"/>
  <c r="AC12" i="138"/>
  <c r="AD12" i="138"/>
  <c r="AE12" i="138"/>
  <c r="AF12" i="138"/>
  <c r="C14" i="138"/>
  <c r="D14" i="138"/>
  <c r="E14" i="138"/>
  <c r="F14" i="138"/>
  <c r="G14" i="138"/>
  <c r="H14" i="138"/>
  <c r="I14" i="138"/>
  <c r="J14" i="138"/>
  <c r="K14" i="138"/>
  <c r="L14" i="138"/>
  <c r="M14" i="138"/>
  <c r="N14" i="138"/>
  <c r="O14" i="138"/>
  <c r="P14" i="138"/>
  <c r="Q14" i="138"/>
  <c r="R14" i="138"/>
  <c r="S14" i="138"/>
  <c r="T14" i="138"/>
  <c r="U14" i="138"/>
  <c r="V14" i="138"/>
  <c r="W14" i="138"/>
  <c r="X14" i="138"/>
  <c r="Y14" i="138"/>
  <c r="Z14" i="138"/>
  <c r="AA14" i="138"/>
  <c r="AB14" i="138"/>
  <c r="AC14" i="138"/>
  <c r="AD14" i="138"/>
  <c r="AE14" i="138"/>
  <c r="AF14" i="138"/>
  <c r="C16" i="138"/>
  <c r="D16" i="138"/>
  <c r="E16" i="138"/>
  <c r="F16" i="138"/>
  <c r="G16" i="138"/>
  <c r="H16" i="138"/>
  <c r="I16" i="138"/>
  <c r="J16" i="138"/>
  <c r="K16" i="138"/>
  <c r="L16" i="138"/>
  <c r="M16" i="138"/>
  <c r="N16" i="138"/>
  <c r="O16" i="138"/>
  <c r="P16" i="138"/>
  <c r="Q16" i="138"/>
  <c r="R16" i="138"/>
  <c r="S16" i="138"/>
  <c r="T16" i="138"/>
  <c r="U16" i="138"/>
  <c r="V16" i="138"/>
  <c r="W16" i="138"/>
  <c r="X16" i="138"/>
  <c r="Y16" i="138"/>
  <c r="Z16" i="138"/>
  <c r="AA16" i="138"/>
  <c r="AB16" i="138"/>
  <c r="AC16" i="138"/>
  <c r="AD16" i="138"/>
  <c r="AE16" i="138"/>
  <c r="AF16" i="138"/>
  <c r="B16" i="138"/>
  <c r="B14" i="138"/>
  <c r="B12" i="138"/>
  <c r="B10" i="138"/>
  <c r="B8" i="138"/>
  <c r="B6" i="138"/>
  <c r="AG15" i="143"/>
  <c r="AG13" i="143"/>
  <c r="AG11" i="143"/>
  <c r="AG9" i="143"/>
  <c r="AG7" i="143"/>
  <c r="AG5" i="143"/>
  <c r="AG3" i="143" s="1"/>
  <c r="AG15" i="142"/>
  <c r="AG13" i="142"/>
  <c r="AG11" i="142"/>
  <c r="AG9" i="142"/>
  <c r="AG7" i="142"/>
  <c r="AG5" i="142"/>
  <c r="AG3" i="142" s="1"/>
  <c r="AG15" i="141"/>
  <c r="AG13" i="141"/>
  <c r="AG11" i="141"/>
  <c r="AG9" i="141"/>
  <c r="AG7" i="141"/>
  <c r="AG5" i="141"/>
  <c r="AG13" i="138"/>
  <c r="AG9" i="138"/>
  <c r="AG15" i="138"/>
  <c r="AG11" i="138"/>
  <c r="AG7" i="138"/>
  <c r="AG5" i="138"/>
  <c r="AG3" i="138" s="1"/>
  <c r="C31" i="143"/>
  <c r="D31" i="143"/>
  <c r="E31" i="143"/>
  <c r="F31" i="143"/>
  <c r="G31" i="143"/>
  <c r="H31" i="143"/>
  <c r="I31" i="143"/>
  <c r="J31" i="143"/>
  <c r="K31" i="143"/>
  <c r="L31" i="143"/>
  <c r="M31" i="143"/>
  <c r="N31" i="143"/>
  <c r="O31" i="143"/>
  <c r="P31" i="143"/>
  <c r="Q31" i="143"/>
  <c r="R31" i="143"/>
  <c r="S31" i="143"/>
  <c r="T31" i="143"/>
  <c r="U31" i="143"/>
  <c r="V31" i="143"/>
  <c r="W31" i="143"/>
  <c r="X31" i="143"/>
  <c r="Y31" i="143"/>
  <c r="Z31" i="143"/>
  <c r="AA31" i="143"/>
  <c r="AB31" i="143"/>
  <c r="AC31" i="143"/>
  <c r="AD31" i="143"/>
  <c r="AE31" i="143"/>
  <c r="AF31" i="143"/>
  <c r="C33" i="143"/>
  <c r="D33" i="143"/>
  <c r="E33" i="143"/>
  <c r="F33" i="143"/>
  <c r="G33" i="143"/>
  <c r="H33" i="143"/>
  <c r="I33" i="143"/>
  <c r="J33" i="143"/>
  <c r="K33" i="143"/>
  <c r="L33" i="143"/>
  <c r="M33" i="143"/>
  <c r="N33" i="143"/>
  <c r="O33" i="143"/>
  <c r="P33" i="143"/>
  <c r="Q33" i="143"/>
  <c r="R33" i="143"/>
  <c r="S33" i="143"/>
  <c r="T33" i="143"/>
  <c r="U33" i="143"/>
  <c r="V33" i="143"/>
  <c r="W33" i="143"/>
  <c r="X33" i="143"/>
  <c r="Y33" i="143"/>
  <c r="Z33" i="143"/>
  <c r="AA33" i="143"/>
  <c r="AB33" i="143"/>
  <c r="AC33" i="143"/>
  <c r="AD33" i="143"/>
  <c r="AE33" i="143"/>
  <c r="AF33" i="143"/>
  <c r="C35" i="143"/>
  <c r="D35" i="143"/>
  <c r="E35" i="143"/>
  <c r="F35" i="143"/>
  <c r="G35" i="143"/>
  <c r="H35" i="143"/>
  <c r="I35" i="143"/>
  <c r="J35" i="143"/>
  <c r="K35" i="143"/>
  <c r="L35" i="143"/>
  <c r="M35" i="143"/>
  <c r="N35" i="143"/>
  <c r="O35" i="143"/>
  <c r="P35" i="143"/>
  <c r="Q35" i="143"/>
  <c r="R35" i="143"/>
  <c r="S35" i="143"/>
  <c r="T35" i="143"/>
  <c r="U35" i="143"/>
  <c r="V35" i="143"/>
  <c r="W35" i="143"/>
  <c r="X35" i="143"/>
  <c r="Y35" i="143"/>
  <c r="Z35" i="143"/>
  <c r="AA35" i="143"/>
  <c r="AB35" i="143"/>
  <c r="AC35" i="143"/>
  <c r="AD35" i="143"/>
  <c r="AE35" i="143"/>
  <c r="AF35" i="143"/>
  <c r="C37" i="143"/>
  <c r="D37" i="143"/>
  <c r="E37" i="143"/>
  <c r="F37" i="143"/>
  <c r="G37" i="143"/>
  <c r="H37" i="143"/>
  <c r="I37" i="143"/>
  <c r="J37" i="143"/>
  <c r="K37" i="143"/>
  <c r="L37" i="143"/>
  <c r="M37" i="143"/>
  <c r="N37" i="143"/>
  <c r="O37" i="143"/>
  <c r="P37" i="143"/>
  <c r="Q37" i="143"/>
  <c r="R37" i="143"/>
  <c r="S37" i="143"/>
  <c r="T37" i="143"/>
  <c r="U37" i="143"/>
  <c r="V37" i="143"/>
  <c r="W37" i="143"/>
  <c r="X37" i="143"/>
  <c r="Y37" i="143"/>
  <c r="Z37" i="143"/>
  <c r="AA37" i="143"/>
  <c r="AB37" i="143"/>
  <c r="AC37" i="143"/>
  <c r="AD37" i="143"/>
  <c r="AE37" i="143"/>
  <c r="AF37" i="143"/>
  <c r="C39" i="143"/>
  <c r="D39" i="143"/>
  <c r="E39" i="143"/>
  <c r="F39" i="143"/>
  <c r="G39" i="143"/>
  <c r="H39" i="143"/>
  <c r="I39" i="143"/>
  <c r="J39" i="143"/>
  <c r="K39" i="143"/>
  <c r="L39" i="143"/>
  <c r="M39" i="143"/>
  <c r="N39" i="143"/>
  <c r="O39" i="143"/>
  <c r="P39" i="143"/>
  <c r="Q39" i="143"/>
  <c r="R39" i="143"/>
  <c r="S39" i="143"/>
  <c r="T39" i="143"/>
  <c r="U39" i="143"/>
  <c r="V39" i="143"/>
  <c r="W39" i="143"/>
  <c r="X39" i="143"/>
  <c r="Y39" i="143"/>
  <c r="Z39" i="143"/>
  <c r="AA39" i="143"/>
  <c r="AB39" i="143"/>
  <c r="AC39" i="143"/>
  <c r="AD39" i="143"/>
  <c r="AE39" i="143"/>
  <c r="AF39" i="143"/>
  <c r="C41" i="143"/>
  <c r="D41" i="143"/>
  <c r="E41" i="143"/>
  <c r="F41" i="143"/>
  <c r="G41" i="143"/>
  <c r="H41" i="143"/>
  <c r="I41" i="143"/>
  <c r="J41" i="143"/>
  <c r="K41" i="143"/>
  <c r="L41" i="143"/>
  <c r="M41" i="143"/>
  <c r="N41" i="143"/>
  <c r="O41" i="143"/>
  <c r="P41" i="143"/>
  <c r="Q41" i="143"/>
  <c r="R41" i="143"/>
  <c r="S41" i="143"/>
  <c r="T41" i="143"/>
  <c r="U41" i="143"/>
  <c r="V41" i="143"/>
  <c r="W41" i="143"/>
  <c r="X41" i="143"/>
  <c r="Y41" i="143"/>
  <c r="Z41" i="143"/>
  <c r="AA41" i="143"/>
  <c r="AB41" i="143"/>
  <c r="AC41" i="143"/>
  <c r="AD41" i="143"/>
  <c r="AE41" i="143"/>
  <c r="AF41" i="143"/>
  <c r="B41" i="143"/>
  <c r="B39" i="143"/>
  <c r="B37" i="143"/>
  <c r="B35" i="143"/>
  <c r="B33" i="143"/>
  <c r="B31" i="143"/>
  <c r="C31" i="142"/>
  <c r="D31" i="142"/>
  <c r="E31" i="142"/>
  <c r="F31" i="142"/>
  <c r="G31" i="142"/>
  <c r="H31" i="142"/>
  <c r="I31" i="142"/>
  <c r="J31" i="142"/>
  <c r="K31" i="142"/>
  <c r="L31" i="142"/>
  <c r="M31" i="142"/>
  <c r="N31" i="142"/>
  <c r="O31" i="142"/>
  <c r="P31" i="142"/>
  <c r="Q31" i="142"/>
  <c r="R31" i="142"/>
  <c r="S31" i="142"/>
  <c r="T31" i="142"/>
  <c r="U31" i="142"/>
  <c r="V31" i="142"/>
  <c r="W31" i="142"/>
  <c r="X31" i="142"/>
  <c r="Y31" i="142"/>
  <c r="Z31" i="142"/>
  <c r="AA31" i="142"/>
  <c r="AB31" i="142"/>
  <c r="AC31" i="142"/>
  <c r="AD31" i="142"/>
  <c r="AE31" i="142"/>
  <c r="AF31" i="142"/>
  <c r="C33" i="142"/>
  <c r="D33" i="142"/>
  <c r="E33" i="142"/>
  <c r="F33" i="142"/>
  <c r="G33" i="142"/>
  <c r="H33" i="142"/>
  <c r="I33" i="142"/>
  <c r="J33" i="142"/>
  <c r="K33" i="142"/>
  <c r="L33" i="142"/>
  <c r="M33" i="142"/>
  <c r="N33" i="142"/>
  <c r="O33" i="142"/>
  <c r="P33" i="142"/>
  <c r="Q33" i="142"/>
  <c r="R33" i="142"/>
  <c r="S33" i="142"/>
  <c r="T33" i="142"/>
  <c r="U33" i="142"/>
  <c r="V33" i="142"/>
  <c r="W33" i="142"/>
  <c r="X33" i="142"/>
  <c r="Y33" i="142"/>
  <c r="Z33" i="142"/>
  <c r="AA33" i="142"/>
  <c r="AB33" i="142"/>
  <c r="AC33" i="142"/>
  <c r="AD33" i="142"/>
  <c r="AE33" i="142"/>
  <c r="AF33" i="142"/>
  <c r="C35" i="142"/>
  <c r="D35" i="142"/>
  <c r="E35" i="142"/>
  <c r="F35" i="142"/>
  <c r="G35" i="142"/>
  <c r="H35" i="142"/>
  <c r="I35" i="142"/>
  <c r="J35" i="142"/>
  <c r="K35" i="142"/>
  <c r="L35" i="142"/>
  <c r="M35" i="142"/>
  <c r="N35" i="142"/>
  <c r="O35" i="142"/>
  <c r="P35" i="142"/>
  <c r="Q35" i="142"/>
  <c r="R35" i="142"/>
  <c r="S35" i="142"/>
  <c r="T35" i="142"/>
  <c r="U35" i="142"/>
  <c r="V35" i="142"/>
  <c r="W35" i="142"/>
  <c r="X35" i="142"/>
  <c r="Y35" i="142"/>
  <c r="Z35" i="142"/>
  <c r="AA35" i="142"/>
  <c r="AB35" i="142"/>
  <c r="AC35" i="142"/>
  <c r="AD35" i="142"/>
  <c r="AE35" i="142"/>
  <c r="AF35" i="142"/>
  <c r="C37" i="142"/>
  <c r="D37" i="142"/>
  <c r="E37" i="142"/>
  <c r="F37" i="142"/>
  <c r="G37" i="142"/>
  <c r="H37" i="142"/>
  <c r="I37" i="142"/>
  <c r="J37" i="142"/>
  <c r="K37" i="142"/>
  <c r="L37" i="142"/>
  <c r="M37" i="142"/>
  <c r="N37" i="142"/>
  <c r="O37" i="142"/>
  <c r="P37" i="142"/>
  <c r="Q37" i="142"/>
  <c r="R37" i="142"/>
  <c r="S37" i="142"/>
  <c r="T37" i="142"/>
  <c r="U37" i="142"/>
  <c r="V37" i="142"/>
  <c r="W37" i="142"/>
  <c r="X37" i="142"/>
  <c r="Y37" i="142"/>
  <c r="Z37" i="142"/>
  <c r="AA37" i="142"/>
  <c r="AB37" i="142"/>
  <c r="AC37" i="142"/>
  <c r="AD37" i="142"/>
  <c r="AE37" i="142"/>
  <c r="AF37" i="142"/>
  <c r="C39" i="142"/>
  <c r="D39" i="142"/>
  <c r="E39" i="142"/>
  <c r="F39" i="142"/>
  <c r="G39" i="142"/>
  <c r="H39" i="142"/>
  <c r="I39" i="142"/>
  <c r="J39" i="142"/>
  <c r="K39" i="142"/>
  <c r="L39" i="142"/>
  <c r="M39" i="142"/>
  <c r="N39" i="142"/>
  <c r="O39" i="142"/>
  <c r="P39" i="142"/>
  <c r="Q39" i="142"/>
  <c r="R39" i="142"/>
  <c r="S39" i="142"/>
  <c r="T39" i="142"/>
  <c r="U39" i="142"/>
  <c r="V39" i="142"/>
  <c r="W39" i="142"/>
  <c r="X39" i="142"/>
  <c r="Y39" i="142"/>
  <c r="Z39" i="142"/>
  <c r="AA39" i="142"/>
  <c r="AB39" i="142"/>
  <c r="AC39" i="142"/>
  <c r="AD39" i="142"/>
  <c r="AE39" i="142"/>
  <c r="AF39" i="142"/>
  <c r="C41" i="142"/>
  <c r="D41" i="142"/>
  <c r="E41" i="142"/>
  <c r="F41" i="142"/>
  <c r="G41" i="142"/>
  <c r="H41" i="142"/>
  <c r="I41" i="142"/>
  <c r="J41" i="142"/>
  <c r="K41" i="142"/>
  <c r="L41" i="142"/>
  <c r="M41" i="142"/>
  <c r="N41" i="142"/>
  <c r="O41" i="142"/>
  <c r="P41" i="142"/>
  <c r="Q41" i="142"/>
  <c r="R41" i="142"/>
  <c r="S41" i="142"/>
  <c r="T41" i="142"/>
  <c r="U41" i="142"/>
  <c r="V41" i="142"/>
  <c r="W41" i="142"/>
  <c r="X41" i="142"/>
  <c r="Y41" i="142"/>
  <c r="Z41" i="142"/>
  <c r="AA41" i="142"/>
  <c r="AB41" i="142"/>
  <c r="AC41" i="142"/>
  <c r="AD41" i="142"/>
  <c r="AE41" i="142"/>
  <c r="AF41" i="142"/>
  <c r="B41" i="142"/>
  <c r="B39" i="142"/>
  <c r="B37" i="142"/>
  <c r="B35" i="142"/>
  <c r="B33" i="142"/>
  <c r="B31" i="142"/>
  <c r="C31" i="141"/>
  <c r="D31" i="141"/>
  <c r="E31" i="141"/>
  <c r="F31" i="141"/>
  <c r="G31" i="141"/>
  <c r="H31" i="141"/>
  <c r="I31" i="141"/>
  <c r="J31" i="141"/>
  <c r="K31" i="141"/>
  <c r="L31" i="141"/>
  <c r="M31" i="141"/>
  <c r="N31" i="141"/>
  <c r="O31" i="141"/>
  <c r="P31" i="141"/>
  <c r="Q31" i="141"/>
  <c r="R31" i="141"/>
  <c r="S31" i="141"/>
  <c r="T31" i="141"/>
  <c r="U31" i="141"/>
  <c r="V31" i="141"/>
  <c r="W31" i="141"/>
  <c r="X31" i="141"/>
  <c r="Y31" i="141"/>
  <c r="Z31" i="141"/>
  <c r="AA31" i="141"/>
  <c r="AB31" i="141"/>
  <c r="AC31" i="141"/>
  <c r="AD31" i="141"/>
  <c r="AE31" i="141"/>
  <c r="AF31" i="141"/>
  <c r="C33" i="141"/>
  <c r="D33" i="141"/>
  <c r="E33" i="141"/>
  <c r="F33" i="141"/>
  <c r="G33" i="141"/>
  <c r="H33" i="141"/>
  <c r="I33" i="141"/>
  <c r="J33" i="141"/>
  <c r="K33" i="141"/>
  <c r="L33" i="141"/>
  <c r="M33" i="141"/>
  <c r="N33" i="141"/>
  <c r="O33" i="141"/>
  <c r="P33" i="141"/>
  <c r="Q33" i="141"/>
  <c r="R33" i="141"/>
  <c r="S33" i="141"/>
  <c r="T33" i="141"/>
  <c r="U33" i="141"/>
  <c r="V33" i="141"/>
  <c r="W33" i="141"/>
  <c r="X33" i="141"/>
  <c r="Y33" i="141"/>
  <c r="Z33" i="141"/>
  <c r="AA33" i="141"/>
  <c r="AB33" i="141"/>
  <c r="AC33" i="141"/>
  <c r="AD33" i="141"/>
  <c r="AE33" i="141"/>
  <c r="AF33" i="141"/>
  <c r="C35" i="141"/>
  <c r="D35" i="141"/>
  <c r="E35" i="141"/>
  <c r="F35" i="141"/>
  <c r="G35" i="141"/>
  <c r="H35" i="141"/>
  <c r="I35" i="141"/>
  <c r="J35" i="141"/>
  <c r="K35" i="141"/>
  <c r="L35" i="141"/>
  <c r="M35" i="141"/>
  <c r="N35" i="141"/>
  <c r="O35" i="141"/>
  <c r="P35" i="141"/>
  <c r="Q35" i="141"/>
  <c r="R35" i="141"/>
  <c r="S35" i="141"/>
  <c r="T35" i="141"/>
  <c r="U35" i="141"/>
  <c r="V35" i="141"/>
  <c r="W35" i="141"/>
  <c r="X35" i="141"/>
  <c r="Y35" i="141"/>
  <c r="Z35" i="141"/>
  <c r="AA35" i="141"/>
  <c r="AB35" i="141"/>
  <c r="AC35" i="141"/>
  <c r="AD35" i="141"/>
  <c r="AE35" i="141"/>
  <c r="AF35" i="141"/>
  <c r="C37" i="141"/>
  <c r="D37" i="141"/>
  <c r="E37" i="141"/>
  <c r="F37" i="141"/>
  <c r="G37" i="141"/>
  <c r="H37" i="141"/>
  <c r="I37" i="141"/>
  <c r="J37" i="141"/>
  <c r="K37" i="141"/>
  <c r="L37" i="141"/>
  <c r="M37" i="141"/>
  <c r="N37" i="141"/>
  <c r="O37" i="141"/>
  <c r="P37" i="141"/>
  <c r="Q37" i="141"/>
  <c r="R37" i="141"/>
  <c r="S37" i="141"/>
  <c r="T37" i="141"/>
  <c r="U37" i="141"/>
  <c r="V37" i="141"/>
  <c r="W37" i="141"/>
  <c r="X37" i="141"/>
  <c r="Y37" i="141"/>
  <c r="Z37" i="141"/>
  <c r="AA37" i="141"/>
  <c r="AB37" i="141"/>
  <c r="AC37" i="141"/>
  <c r="AD37" i="141"/>
  <c r="AE37" i="141"/>
  <c r="AF37" i="141"/>
  <c r="C39" i="141"/>
  <c r="D39" i="141"/>
  <c r="E39" i="141"/>
  <c r="F39" i="141"/>
  <c r="G39" i="141"/>
  <c r="H39" i="141"/>
  <c r="I39" i="141"/>
  <c r="J39" i="141"/>
  <c r="K39" i="141"/>
  <c r="L39" i="141"/>
  <c r="M39" i="141"/>
  <c r="N39" i="141"/>
  <c r="O39" i="141"/>
  <c r="P39" i="141"/>
  <c r="Q39" i="141"/>
  <c r="R39" i="141"/>
  <c r="S39" i="141"/>
  <c r="T39" i="141"/>
  <c r="U39" i="141"/>
  <c r="V39" i="141"/>
  <c r="W39" i="141"/>
  <c r="X39" i="141"/>
  <c r="Y39" i="141"/>
  <c r="Z39" i="141"/>
  <c r="AA39" i="141"/>
  <c r="AB39" i="141"/>
  <c r="AC39" i="141"/>
  <c r="AD39" i="141"/>
  <c r="AE39" i="141"/>
  <c r="AF39" i="141"/>
  <c r="C41" i="141"/>
  <c r="D41" i="141"/>
  <c r="E41" i="141"/>
  <c r="F41" i="141"/>
  <c r="G41" i="141"/>
  <c r="H41" i="141"/>
  <c r="I41" i="141"/>
  <c r="J41" i="141"/>
  <c r="K41" i="141"/>
  <c r="L41" i="141"/>
  <c r="M41" i="141"/>
  <c r="N41" i="141"/>
  <c r="O41" i="141"/>
  <c r="P41" i="141"/>
  <c r="Q41" i="141"/>
  <c r="R41" i="141"/>
  <c r="S41" i="141"/>
  <c r="T41" i="141"/>
  <c r="U41" i="141"/>
  <c r="V41" i="141"/>
  <c r="W41" i="141"/>
  <c r="X41" i="141"/>
  <c r="Y41" i="141"/>
  <c r="Z41" i="141"/>
  <c r="AA41" i="141"/>
  <c r="AB41" i="141"/>
  <c r="AC41" i="141"/>
  <c r="AD41" i="141"/>
  <c r="AE41" i="141"/>
  <c r="AF41" i="141"/>
  <c r="B41" i="141"/>
  <c r="B39" i="141"/>
  <c r="B37" i="141"/>
  <c r="B35" i="141"/>
  <c r="B33" i="141"/>
  <c r="B31" i="141"/>
  <c r="AG40" i="143"/>
  <c r="AG38" i="143"/>
  <c r="AG36" i="143"/>
  <c r="AG34" i="143"/>
  <c r="AG32" i="143"/>
  <c r="AG30" i="143"/>
  <c r="AG28" i="143"/>
  <c r="AG40" i="142"/>
  <c r="AG38" i="142"/>
  <c r="AG36" i="142"/>
  <c r="AG34" i="142"/>
  <c r="AG32" i="142"/>
  <c r="AG28" i="142" s="1"/>
  <c r="AG30" i="142"/>
  <c r="AG40" i="141"/>
  <c r="AG38" i="141"/>
  <c r="AG36" i="141"/>
  <c r="AG34" i="141"/>
  <c r="AG32" i="141"/>
  <c r="AG30" i="141"/>
  <c r="AG28" i="141"/>
  <c r="AG3" i="141"/>
  <c r="C41" i="138"/>
  <c r="D41" i="138"/>
  <c r="E41" i="138"/>
  <c r="F41" i="138"/>
  <c r="G41" i="138"/>
  <c r="H41" i="138"/>
  <c r="I41" i="138"/>
  <c r="J41" i="138"/>
  <c r="K41" i="138"/>
  <c r="L41" i="138"/>
  <c r="M41" i="138"/>
  <c r="N41" i="138"/>
  <c r="O41" i="138"/>
  <c r="P41" i="138"/>
  <c r="Q41" i="138"/>
  <c r="R41" i="138"/>
  <c r="S41" i="138"/>
  <c r="T41" i="138"/>
  <c r="U41" i="138"/>
  <c r="V41" i="138"/>
  <c r="W41" i="138"/>
  <c r="X41" i="138"/>
  <c r="Y41" i="138"/>
  <c r="Z41" i="138"/>
  <c r="AA41" i="138"/>
  <c r="AB41" i="138"/>
  <c r="AC41" i="138"/>
  <c r="AD41" i="138"/>
  <c r="AE41" i="138"/>
  <c r="AF41" i="138"/>
  <c r="B41" i="138"/>
  <c r="C39" i="138"/>
  <c r="D39" i="138"/>
  <c r="E39" i="138"/>
  <c r="F39" i="138"/>
  <c r="G39" i="138"/>
  <c r="H39" i="138"/>
  <c r="I39" i="138"/>
  <c r="J39" i="138"/>
  <c r="K39" i="138"/>
  <c r="L39" i="138"/>
  <c r="M39" i="138"/>
  <c r="N39" i="138"/>
  <c r="O39" i="138"/>
  <c r="P39" i="138"/>
  <c r="Q39" i="138"/>
  <c r="R39" i="138"/>
  <c r="S39" i="138"/>
  <c r="T39" i="138"/>
  <c r="U39" i="138"/>
  <c r="V39" i="138"/>
  <c r="W39" i="138"/>
  <c r="X39" i="138"/>
  <c r="Y39" i="138"/>
  <c r="Z39" i="138"/>
  <c r="AA39" i="138"/>
  <c r="AB39" i="138"/>
  <c r="AC39" i="138"/>
  <c r="AD39" i="138"/>
  <c r="AE39" i="138"/>
  <c r="AF39" i="138"/>
  <c r="B39" i="138"/>
  <c r="B37" i="138"/>
  <c r="C37" i="138"/>
  <c r="D37" i="138"/>
  <c r="E37" i="138"/>
  <c r="F37" i="138"/>
  <c r="G37" i="138"/>
  <c r="H37" i="138"/>
  <c r="I37" i="138"/>
  <c r="J37" i="138"/>
  <c r="K37" i="138"/>
  <c r="L37" i="138"/>
  <c r="M37" i="138"/>
  <c r="N37" i="138"/>
  <c r="O37" i="138"/>
  <c r="P37" i="138"/>
  <c r="Q37" i="138"/>
  <c r="R37" i="138"/>
  <c r="S37" i="138"/>
  <c r="T37" i="138"/>
  <c r="U37" i="138"/>
  <c r="V37" i="138"/>
  <c r="W37" i="138"/>
  <c r="X37" i="138"/>
  <c r="Y37" i="138"/>
  <c r="Z37" i="138"/>
  <c r="AA37" i="138"/>
  <c r="AB37" i="138"/>
  <c r="AC37" i="138"/>
  <c r="AD37" i="138"/>
  <c r="AE37" i="138"/>
  <c r="AF37" i="138"/>
  <c r="C35" i="138"/>
  <c r="D35" i="138"/>
  <c r="E35" i="138"/>
  <c r="F35" i="138"/>
  <c r="G35" i="138"/>
  <c r="H35" i="138"/>
  <c r="I35" i="138"/>
  <c r="J35" i="138"/>
  <c r="K35" i="138"/>
  <c r="L35" i="138"/>
  <c r="M35" i="138"/>
  <c r="N35" i="138"/>
  <c r="O35" i="138"/>
  <c r="P35" i="138"/>
  <c r="Q35" i="138"/>
  <c r="R35" i="138"/>
  <c r="S35" i="138"/>
  <c r="T35" i="138"/>
  <c r="U35" i="138"/>
  <c r="V35" i="138"/>
  <c r="W35" i="138"/>
  <c r="X35" i="138"/>
  <c r="Y35" i="138"/>
  <c r="Z35" i="138"/>
  <c r="AA35" i="138"/>
  <c r="AB35" i="138"/>
  <c r="AC35" i="138"/>
  <c r="AD35" i="138"/>
  <c r="AE35" i="138"/>
  <c r="AF35" i="138"/>
  <c r="B35" i="138"/>
  <c r="C33" i="138"/>
  <c r="D33" i="138"/>
  <c r="E33" i="138"/>
  <c r="F33" i="138"/>
  <c r="G33" i="138"/>
  <c r="H33" i="138"/>
  <c r="I33" i="138"/>
  <c r="J33" i="138"/>
  <c r="K33" i="138"/>
  <c r="L33" i="138"/>
  <c r="M33" i="138"/>
  <c r="N33" i="138"/>
  <c r="O33" i="138"/>
  <c r="P33" i="138"/>
  <c r="Q33" i="138"/>
  <c r="R33" i="138"/>
  <c r="S33" i="138"/>
  <c r="T33" i="138"/>
  <c r="U33" i="138"/>
  <c r="V33" i="138"/>
  <c r="W33" i="138"/>
  <c r="X33" i="138"/>
  <c r="Y33" i="138"/>
  <c r="Z33" i="138"/>
  <c r="AA33" i="138"/>
  <c r="AB33" i="138"/>
  <c r="AC33" i="138"/>
  <c r="AD33" i="138"/>
  <c r="AE33" i="138"/>
  <c r="AF33" i="138"/>
  <c r="B33" i="138"/>
  <c r="C31" i="138"/>
  <c r="D31" i="138"/>
  <c r="E31" i="138"/>
  <c r="F31" i="138"/>
  <c r="G31" i="138"/>
  <c r="H31" i="138"/>
  <c r="I31" i="138"/>
  <c r="J31" i="138"/>
  <c r="K31" i="138"/>
  <c r="L31" i="138"/>
  <c r="M31" i="138"/>
  <c r="N31" i="138"/>
  <c r="O31" i="138"/>
  <c r="P31" i="138"/>
  <c r="Q31" i="138"/>
  <c r="R31" i="138"/>
  <c r="S31" i="138"/>
  <c r="T31" i="138"/>
  <c r="U31" i="138"/>
  <c r="V31" i="138"/>
  <c r="W31" i="138"/>
  <c r="X31" i="138"/>
  <c r="Y31" i="138"/>
  <c r="Z31" i="138"/>
  <c r="AA31" i="138"/>
  <c r="AB31" i="138"/>
  <c r="AC31" i="138"/>
  <c r="AD31" i="138"/>
  <c r="AE31" i="138"/>
  <c r="AF31" i="138"/>
  <c r="B31" i="138"/>
  <c r="AG40" i="138"/>
  <c r="AG32" i="138"/>
  <c r="AG38" i="138"/>
  <c r="AG34" i="138"/>
  <c r="AG36" i="138"/>
  <c r="AG28" i="138"/>
  <c r="AG30" i="138"/>
  <c r="CB13" i="147" l="1"/>
  <c r="CA13" i="150"/>
  <c r="CL13" i="131"/>
  <c r="CK13" i="144"/>
  <c r="CK13" i="147" s="1"/>
  <c r="CL13" i="147" s="1"/>
  <c r="L46" i="141"/>
  <c r="D46" i="141"/>
  <c r="L46" i="138"/>
  <c r="L46" i="143"/>
  <c r="D20" i="141"/>
  <c r="L23" i="138"/>
  <c r="L22" i="141"/>
  <c r="L23" i="141"/>
  <c r="L20" i="141"/>
  <c r="L21" i="141"/>
  <c r="L24" i="141"/>
  <c r="D22" i="141"/>
  <c r="D21" i="141"/>
  <c r="L22" i="138"/>
  <c r="L23" i="143"/>
  <c r="L20" i="142"/>
  <c r="L48" i="142"/>
  <c r="D46" i="138"/>
  <c r="L24" i="143"/>
  <c r="L22" i="143"/>
  <c r="D20" i="143"/>
  <c r="L20" i="143"/>
  <c r="D21" i="143"/>
  <c r="L21" i="143"/>
  <c r="D22" i="143"/>
  <c r="D21" i="142"/>
  <c r="L22" i="142"/>
  <c r="L23" i="142"/>
  <c r="L24" i="142"/>
  <c r="L21" i="142"/>
  <c r="D22" i="142"/>
  <c r="D20" i="142"/>
  <c r="L45" i="142"/>
  <c r="D46" i="143"/>
  <c r="D47" i="143"/>
  <c r="L47" i="143"/>
  <c r="L48" i="143"/>
  <c r="D45" i="143"/>
  <c r="L45" i="143"/>
  <c r="L49" i="143"/>
  <c r="L49" i="142"/>
  <c r="D46" i="142"/>
  <c r="L46" i="142"/>
  <c r="D47" i="142"/>
  <c r="D45" i="142"/>
  <c r="L47" i="142"/>
  <c r="D47" i="141"/>
  <c r="L47" i="141"/>
  <c r="L48" i="141"/>
  <c r="D45" i="141"/>
  <c r="L45" i="141"/>
  <c r="L49" i="141"/>
  <c r="D20" i="138"/>
  <c r="D47" i="138"/>
  <c r="L20" i="138"/>
  <c r="L47" i="138"/>
  <c r="L24" i="138"/>
  <c r="D21" i="138"/>
  <c r="L21" i="138"/>
  <c r="D22" i="138"/>
  <c r="L48" i="138"/>
  <c r="D45" i="138"/>
  <c r="L45" i="138"/>
  <c r="L49" i="138"/>
  <c r="S12" i="137"/>
  <c r="T12" i="137" s="1"/>
  <c r="U12" i="137" s="1"/>
  <c r="V12" i="137" s="1"/>
  <c r="W12" i="137" s="1"/>
  <c r="X12" i="137" s="1"/>
  <c r="Y12" i="137" s="1"/>
  <c r="Z12" i="137" s="1"/>
  <c r="AA12" i="137" s="1"/>
  <c r="AB12" i="137" s="1"/>
  <c r="AC12" i="137" s="1"/>
  <c r="AD12" i="137" s="1"/>
  <c r="AE12" i="137" s="1"/>
  <c r="AF12" i="137" s="1"/>
  <c r="AG12" i="137" s="1"/>
  <c r="AG37" i="52"/>
  <c r="AG38" i="50"/>
  <c r="AG37" i="49"/>
  <c r="AG38" i="45"/>
  <c r="AG37" i="44"/>
  <c r="AG37" i="43"/>
  <c r="AG37" i="42"/>
  <c r="AG37" i="40"/>
  <c r="AG37" i="39"/>
  <c r="AG37" i="38"/>
  <c r="AG38" i="35"/>
  <c r="AG38" i="33"/>
  <c r="C38" i="33"/>
  <c r="D38" i="33"/>
  <c r="E38" i="33"/>
  <c r="F38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T38" i="33"/>
  <c r="U38" i="33"/>
  <c r="V38" i="33"/>
  <c r="W38" i="33"/>
  <c r="X38" i="33"/>
  <c r="Y38" i="33"/>
  <c r="Z38" i="33"/>
  <c r="AA38" i="33"/>
  <c r="AB38" i="33"/>
  <c r="AC38" i="33"/>
  <c r="AD38" i="33"/>
  <c r="AE38" i="33"/>
  <c r="AF38" i="33"/>
  <c r="B38" i="33"/>
  <c r="B36" i="33"/>
  <c r="G81" i="122"/>
  <c r="F81" i="122"/>
  <c r="F71" i="122"/>
  <c r="F67" i="122"/>
  <c r="F57" i="122"/>
  <c r="F55" i="122"/>
  <c r="F45" i="122"/>
  <c r="F43" i="122"/>
  <c r="F33" i="122"/>
  <c r="F31" i="122"/>
  <c r="F26" i="122"/>
  <c r="F25" i="122"/>
  <c r="F20" i="122"/>
  <c r="F16" i="122"/>
  <c r="F15" i="122"/>
  <c r="F10" i="122"/>
  <c r="F8" i="122"/>
  <c r="F7" i="122"/>
  <c r="F6" i="122"/>
  <c r="F5" i="122"/>
  <c r="G2" i="122"/>
  <c r="E2" i="122"/>
  <c r="E81" i="122"/>
  <c r="AG31" i="102"/>
  <c r="AG37" i="86"/>
  <c r="AG35" i="86"/>
  <c r="AG33" i="86"/>
  <c r="AG31" i="86"/>
  <c r="CB13" i="150" l="1"/>
  <c r="U20" i="35" s="1"/>
  <c r="CA13" i="152"/>
  <c r="CB13" i="152" s="1"/>
  <c r="CK13" i="150"/>
  <c r="CL13" i="144"/>
  <c r="CN13" i="146"/>
  <c r="D23" i="141"/>
  <c r="D23" i="143"/>
  <c r="D23" i="142"/>
  <c r="D48" i="143"/>
  <c r="D48" i="142"/>
  <c r="D48" i="141"/>
  <c r="D48" i="138"/>
  <c r="D23" i="138"/>
  <c r="CL13" i="150" l="1"/>
  <c r="K4" i="11" s="1"/>
  <c r="CK13" i="152"/>
  <c r="CO13" i="146"/>
  <c r="AG29" i="42"/>
  <c r="CL13" i="152" l="1"/>
  <c r="U45" i="56"/>
  <c r="U44" i="55"/>
  <c r="U45" i="54"/>
  <c r="U44" i="53"/>
  <c r="U44" i="52"/>
  <c r="U45" i="50"/>
  <c r="U44" i="49"/>
  <c r="U44" i="44"/>
  <c r="U44" i="43"/>
  <c r="U44" i="42"/>
  <c r="U44" i="40"/>
  <c r="U44" i="39"/>
  <c r="U44" i="37"/>
  <c r="U45" i="35"/>
  <c r="U45" i="33"/>
  <c r="U45" i="60"/>
  <c r="U45" i="61"/>
  <c r="U44" i="64"/>
  <c r="U45" i="65"/>
  <c r="U45" i="68"/>
  <c r="U45" i="72"/>
  <c r="U44" i="73"/>
  <c r="U45" i="75"/>
  <c r="U45" i="77"/>
  <c r="U45" i="78"/>
  <c r="U45" i="79"/>
  <c r="U45" i="80"/>
  <c r="U45" i="81"/>
  <c r="U45" i="86"/>
  <c r="U45" i="91"/>
  <c r="U44" i="102"/>
  <c r="U44" i="103"/>
  <c r="U45" i="104"/>
  <c r="U44" i="105"/>
  <c r="CO97" i="137" l="1"/>
  <c r="CN97" i="137"/>
  <c r="BE97" i="137"/>
  <c r="CF13" i="137"/>
  <c r="CE13" i="137"/>
  <c r="CD13" i="137"/>
  <c r="CC13" i="137"/>
  <c r="CB13" i="137"/>
  <c r="CA13" i="137"/>
  <c r="BZ13" i="137"/>
  <c r="BV13" i="137"/>
  <c r="BW13" i="137" s="1"/>
  <c r="BT13" i="137"/>
  <c r="BS13" i="137"/>
  <c r="BR13" i="137"/>
  <c r="BP13" i="137"/>
  <c r="BO13" i="137"/>
  <c r="BN13" i="137"/>
  <c r="BM13" i="137"/>
  <c r="BL13" i="137"/>
  <c r="BK13" i="137"/>
  <c r="BJ13" i="137"/>
  <c r="BF13" i="137"/>
  <c r="BG13" i="137" s="1"/>
  <c r="AZ13" i="137"/>
  <c r="AY13" i="137"/>
  <c r="AX13" i="137"/>
  <c r="AW13" i="137"/>
  <c r="AV13" i="137"/>
  <c r="AU13" i="137"/>
  <c r="AT13" i="137"/>
  <c r="AS13" i="137"/>
  <c r="AR13" i="137"/>
  <c r="AQ13" i="137"/>
  <c r="AP13" i="137"/>
  <c r="AO13" i="137"/>
  <c r="AN13" i="137"/>
  <c r="AM13" i="137"/>
  <c r="AL13" i="137"/>
  <c r="AK13" i="137"/>
  <c r="AJ13" i="137"/>
  <c r="AI13" i="137"/>
  <c r="BA9" i="137"/>
  <c r="BA11" i="137" s="1"/>
  <c r="AH8" i="137"/>
  <c r="AG8" i="137"/>
  <c r="AF8" i="137"/>
  <c r="AE8" i="137"/>
  <c r="AD8" i="137"/>
  <c r="AC8" i="137"/>
  <c r="AB8" i="137"/>
  <c r="AA8" i="137"/>
  <c r="Z8" i="137"/>
  <c r="Y8" i="137"/>
  <c r="X8" i="137"/>
  <c r="W8" i="137"/>
  <c r="V8" i="137"/>
  <c r="U8" i="137"/>
  <c r="T8" i="137"/>
  <c r="S8" i="137"/>
  <c r="AH7" i="137"/>
  <c r="AG7" i="137"/>
  <c r="AF7" i="137"/>
  <c r="AE7" i="137"/>
  <c r="AD7" i="137"/>
  <c r="AC7" i="137"/>
  <c r="AB7" i="137"/>
  <c r="AA7" i="137"/>
  <c r="Z7" i="137"/>
  <c r="Y7" i="137"/>
  <c r="X7" i="137"/>
  <c r="W7" i="137"/>
  <c r="V7" i="137"/>
  <c r="U7" i="137"/>
  <c r="T7" i="137"/>
  <c r="S7" i="137"/>
  <c r="BB6" i="137"/>
  <c r="AH6" i="137"/>
  <c r="AG6" i="137"/>
  <c r="AF6" i="137"/>
  <c r="AE6" i="137"/>
  <c r="AD6" i="137"/>
  <c r="AC6" i="137"/>
  <c r="AC9" i="137" s="1"/>
  <c r="AB6" i="137"/>
  <c r="AA6" i="137"/>
  <c r="Z6" i="137"/>
  <c r="Y6" i="137"/>
  <c r="X6" i="137"/>
  <c r="W6" i="137"/>
  <c r="V6" i="137"/>
  <c r="U6" i="137"/>
  <c r="T6" i="137"/>
  <c r="S6" i="137"/>
  <c r="AH4" i="137"/>
  <c r="AG4" i="137"/>
  <c r="AF4" i="137"/>
  <c r="AE4" i="137"/>
  <c r="AD4" i="137"/>
  <c r="AC4" i="137"/>
  <c r="AB4" i="137"/>
  <c r="AA4" i="137"/>
  <c r="Z4" i="137"/>
  <c r="Y4" i="137"/>
  <c r="X4" i="137"/>
  <c r="W4" i="137"/>
  <c r="V4" i="137"/>
  <c r="U4" i="137"/>
  <c r="T4" i="137"/>
  <c r="S4" i="137"/>
  <c r="AH3" i="137"/>
  <c r="AG3" i="137"/>
  <c r="AF3" i="137"/>
  <c r="AE3" i="137"/>
  <c r="AD3" i="137"/>
  <c r="AC3" i="137"/>
  <c r="AB3" i="137"/>
  <c r="AA3" i="137"/>
  <c r="Z3" i="137"/>
  <c r="Y3" i="137"/>
  <c r="X3" i="137"/>
  <c r="W3" i="137"/>
  <c r="V3" i="137"/>
  <c r="U3" i="137"/>
  <c r="T3" i="137"/>
  <c r="S3" i="137"/>
  <c r="BB2" i="137"/>
  <c r="AH2" i="137"/>
  <c r="AG2" i="137"/>
  <c r="AF2" i="137"/>
  <c r="AE2" i="137"/>
  <c r="AD2" i="137"/>
  <c r="AC2" i="137"/>
  <c r="AB2" i="137"/>
  <c r="AB5" i="137" s="1"/>
  <c r="AA2" i="137"/>
  <c r="Z2" i="137"/>
  <c r="Y2" i="137"/>
  <c r="X2" i="137"/>
  <c r="W2" i="137"/>
  <c r="V2" i="137"/>
  <c r="U2" i="137"/>
  <c r="T2" i="137"/>
  <c r="S2" i="137"/>
  <c r="AD5" i="137" l="1"/>
  <c r="AD9" i="137"/>
  <c r="BC18" i="137"/>
  <c r="BC88" i="137"/>
  <c r="BC70" i="137"/>
  <c r="BC43" i="137"/>
  <c r="BC91" i="137"/>
  <c r="BC75" i="137"/>
  <c r="BC22" i="137"/>
  <c r="BC59" i="137"/>
  <c r="BC64" i="137"/>
  <c r="BC60" i="137"/>
  <c r="BC27" i="137"/>
  <c r="BC89" i="137"/>
  <c r="BC24" i="137"/>
  <c r="BC72" i="137"/>
  <c r="BC56" i="137"/>
  <c r="BC28" i="137"/>
  <c r="BC23" i="137"/>
  <c r="BC30" i="137"/>
  <c r="BC39" i="137"/>
  <c r="BC36" i="137"/>
  <c r="BC71" i="137"/>
  <c r="BC95" i="137"/>
  <c r="BC29" i="137"/>
  <c r="BC25" i="137"/>
  <c r="BC62" i="137"/>
  <c r="BC17" i="137"/>
  <c r="BC82" i="137"/>
  <c r="BC65" i="137"/>
  <c r="BC21" i="137"/>
  <c r="BC69" i="137"/>
  <c r="BC87" i="137"/>
  <c r="BC40" i="137"/>
  <c r="BC92" i="137"/>
  <c r="BC68" i="137"/>
  <c r="BC19" i="137"/>
  <c r="BC85" i="137"/>
  <c r="BC79" i="137"/>
  <c r="BC26" i="137"/>
  <c r="BC81" i="137"/>
  <c r="BC61" i="137"/>
  <c r="BC77" i="137"/>
  <c r="BC20" i="137"/>
  <c r="BC67" i="137"/>
  <c r="BC90" i="137"/>
  <c r="BC66" i="137"/>
  <c r="BC96" i="137"/>
  <c r="BC73" i="137"/>
  <c r="BC15" i="137"/>
  <c r="BC78" i="137"/>
  <c r="BC58" i="137"/>
  <c r="BC48" i="137"/>
  <c r="BC32" i="137"/>
  <c r="BC16" i="137"/>
  <c r="BC93" i="137"/>
  <c r="BC63" i="137"/>
  <c r="BC84" i="137"/>
  <c r="BC54" i="137"/>
  <c r="BC31" i="137"/>
  <c r="BC47" i="137"/>
  <c r="BC45" i="137"/>
  <c r="BC80" i="137"/>
  <c r="BC46" i="137"/>
  <c r="BC42" i="137"/>
  <c r="BC52" i="137"/>
  <c r="BC41" i="137"/>
  <c r="BC37" i="137"/>
  <c r="BC94" i="137"/>
  <c r="BC86" i="137"/>
  <c r="BC51" i="137"/>
  <c r="BC57" i="137"/>
  <c r="BC38" i="137"/>
  <c r="BC34" i="137"/>
  <c r="BC50" i="137"/>
  <c r="BC49" i="137"/>
  <c r="BC83" i="137"/>
  <c r="BC44" i="137"/>
  <c r="BC55" i="137"/>
  <c r="BC76" i="137"/>
  <c r="BC53" i="137"/>
  <c r="BC33" i="137"/>
  <c r="BC14" i="137"/>
  <c r="BC74" i="137"/>
  <c r="BC35" i="137"/>
  <c r="V9" i="137"/>
  <c r="X9" i="137"/>
  <c r="W9" i="137"/>
  <c r="AF5" i="137"/>
  <c r="BQ13" i="137"/>
  <c r="T5" i="137"/>
  <c r="Y5" i="137"/>
  <c r="AA9" i="137"/>
  <c r="BC13" i="137"/>
  <c r="AH9" i="137"/>
  <c r="S5" i="137"/>
  <c r="BX13" i="137"/>
  <c r="BY13" i="137" s="1"/>
  <c r="X5" i="137"/>
  <c r="AN97" i="137"/>
  <c r="AZ97" i="137"/>
  <c r="S9" i="137"/>
  <c r="AE9" i="137"/>
  <c r="BA13" i="137"/>
  <c r="AE5" i="137"/>
  <c r="Z5" i="137"/>
  <c r="Y9" i="137"/>
  <c r="AA5" i="137"/>
  <c r="Z9" i="137"/>
  <c r="AC5" i="137"/>
  <c r="W5" i="137"/>
  <c r="BL97" i="137"/>
  <c r="BZ97" i="137"/>
  <c r="U5" i="137"/>
  <c r="AG5" i="137"/>
  <c r="T9" i="137"/>
  <c r="AF9" i="137"/>
  <c r="V5" i="137"/>
  <c r="AH5" i="137"/>
  <c r="U9" i="137"/>
  <c r="AG9" i="137"/>
  <c r="CC97" i="137"/>
  <c r="AL97" i="137"/>
  <c r="AX97" i="137"/>
  <c r="AB9" i="137"/>
  <c r="BB11" i="137"/>
  <c r="BO97" i="137"/>
  <c r="CA97" i="137"/>
  <c r="BP97" i="137"/>
  <c r="CB97" i="137"/>
  <c r="AM97" i="137"/>
  <c r="AY97" i="137"/>
  <c r="BR97" i="137"/>
  <c r="CD97" i="137"/>
  <c r="AO97" i="137"/>
  <c r="BS97" i="137"/>
  <c r="CE97" i="137"/>
  <c r="AP97" i="137"/>
  <c r="BH13" i="137"/>
  <c r="BI13" i="137" s="1"/>
  <c r="BT97" i="137"/>
  <c r="CF97" i="137"/>
  <c r="AQ97" i="137"/>
  <c r="BU13" i="137"/>
  <c r="CG13" i="137"/>
  <c r="AR97" i="137"/>
  <c r="BJ97" i="137"/>
  <c r="AS97" i="137"/>
  <c r="BK97" i="137"/>
  <c r="AT97" i="137"/>
  <c r="AI97" i="137"/>
  <c r="AU97" i="137"/>
  <c r="BM97" i="137"/>
  <c r="AJ97" i="137"/>
  <c r="AV97" i="137"/>
  <c r="BN97" i="137"/>
  <c r="AK97" i="137"/>
  <c r="AW97" i="137"/>
  <c r="CK13" i="137" l="1"/>
  <c r="BA98" i="137"/>
  <c r="BQ97" i="137"/>
  <c r="BB97" i="137"/>
  <c r="BX97" i="137"/>
  <c r="BA97" i="137"/>
  <c r="BY97" i="137"/>
  <c r="BI97" i="137"/>
  <c r="BD97" i="137"/>
  <c r="BH97" i="137"/>
  <c r="CG97" i="137"/>
  <c r="BU97" i="137"/>
  <c r="BC97" i="137" l="1"/>
  <c r="CK97" i="137"/>
  <c r="AG36" i="35" l="1"/>
  <c r="AG33" i="39"/>
  <c r="AG29" i="37"/>
  <c r="AG33" i="37"/>
  <c r="AG41" i="141" l="1"/>
  <c r="AG41" i="138"/>
  <c r="AG41" i="50"/>
  <c r="AG41" i="142"/>
  <c r="AG36" i="105"/>
  <c r="AG34" i="105"/>
  <c r="AG32" i="105"/>
  <c r="AG30" i="105"/>
  <c r="C30" i="105"/>
  <c r="D30" i="105"/>
  <c r="E30" i="105"/>
  <c r="F30" i="105"/>
  <c r="G30" i="105"/>
  <c r="H30" i="105"/>
  <c r="I30" i="105"/>
  <c r="J30" i="105"/>
  <c r="K30" i="105"/>
  <c r="L30" i="105"/>
  <c r="M30" i="105"/>
  <c r="N30" i="105"/>
  <c r="O30" i="105"/>
  <c r="P30" i="105"/>
  <c r="Q30" i="105"/>
  <c r="R30" i="105"/>
  <c r="S30" i="105"/>
  <c r="T30" i="105"/>
  <c r="U30" i="105"/>
  <c r="V30" i="105"/>
  <c r="W30" i="105"/>
  <c r="X30" i="105"/>
  <c r="Y30" i="105"/>
  <c r="Z30" i="105"/>
  <c r="AA30" i="105"/>
  <c r="AB30" i="105"/>
  <c r="AC30" i="105"/>
  <c r="AD30" i="105"/>
  <c r="AE30" i="105"/>
  <c r="AF30" i="105"/>
  <c r="C32" i="105"/>
  <c r="D32" i="105"/>
  <c r="E32" i="105"/>
  <c r="F32" i="105"/>
  <c r="G32" i="105"/>
  <c r="H32" i="105"/>
  <c r="I32" i="105"/>
  <c r="J32" i="105"/>
  <c r="K32" i="105"/>
  <c r="L32" i="105"/>
  <c r="M32" i="105"/>
  <c r="N32" i="105"/>
  <c r="O32" i="105"/>
  <c r="P32" i="105"/>
  <c r="Q32" i="105"/>
  <c r="R32" i="105"/>
  <c r="S32" i="105"/>
  <c r="T32" i="105"/>
  <c r="U32" i="105"/>
  <c r="V32" i="105"/>
  <c r="W32" i="105"/>
  <c r="X32" i="105"/>
  <c r="Y32" i="105"/>
  <c r="Z32" i="105"/>
  <c r="AA32" i="105"/>
  <c r="AB32" i="105"/>
  <c r="AC32" i="105"/>
  <c r="AD32" i="105"/>
  <c r="AE32" i="105"/>
  <c r="AF32" i="105"/>
  <c r="C34" i="105"/>
  <c r="D34" i="105"/>
  <c r="E34" i="105"/>
  <c r="F34" i="105"/>
  <c r="G34" i="105"/>
  <c r="H34" i="105"/>
  <c r="I34" i="105"/>
  <c r="J34" i="105"/>
  <c r="K34" i="105"/>
  <c r="L34" i="105"/>
  <c r="M34" i="105"/>
  <c r="N34" i="105"/>
  <c r="O34" i="105"/>
  <c r="P34" i="105"/>
  <c r="Q34" i="105"/>
  <c r="R34" i="105"/>
  <c r="S34" i="105"/>
  <c r="T34" i="105"/>
  <c r="U34" i="105"/>
  <c r="V34" i="105"/>
  <c r="W34" i="105"/>
  <c r="X34" i="105"/>
  <c r="Y34" i="105"/>
  <c r="Z34" i="105"/>
  <c r="AA34" i="105"/>
  <c r="AB34" i="105"/>
  <c r="AC34" i="105"/>
  <c r="AD34" i="105"/>
  <c r="AE34" i="105"/>
  <c r="AF34" i="105"/>
  <c r="C36" i="105"/>
  <c r="D36" i="105"/>
  <c r="E36" i="105"/>
  <c r="F36" i="105"/>
  <c r="G36" i="105"/>
  <c r="H36" i="105"/>
  <c r="I36" i="105"/>
  <c r="J36" i="105"/>
  <c r="K36" i="105"/>
  <c r="L36" i="105"/>
  <c r="M36" i="105"/>
  <c r="N36" i="105"/>
  <c r="O36" i="105"/>
  <c r="P36" i="105"/>
  <c r="Q36" i="105"/>
  <c r="R36" i="105"/>
  <c r="S36" i="105"/>
  <c r="T36" i="105"/>
  <c r="U36" i="105"/>
  <c r="V36" i="105"/>
  <c r="W36" i="105"/>
  <c r="X36" i="105"/>
  <c r="Y36" i="105"/>
  <c r="Z36" i="105"/>
  <c r="AA36" i="105"/>
  <c r="AB36" i="105"/>
  <c r="AC36" i="105"/>
  <c r="AD36" i="105"/>
  <c r="AE36" i="105"/>
  <c r="AF36" i="105"/>
  <c r="B36" i="105"/>
  <c r="B34" i="105"/>
  <c r="B32" i="105"/>
  <c r="B30" i="105"/>
  <c r="AG37" i="104"/>
  <c r="AG35" i="104"/>
  <c r="AG33" i="104"/>
  <c r="AG31" i="104"/>
  <c r="C31" i="104"/>
  <c r="D31" i="104"/>
  <c r="E31" i="104"/>
  <c r="F31" i="104"/>
  <c r="G31" i="104"/>
  <c r="H31" i="104"/>
  <c r="I31" i="104"/>
  <c r="J31" i="104"/>
  <c r="K31" i="104"/>
  <c r="L31" i="104"/>
  <c r="M31" i="104"/>
  <c r="N31" i="104"/>
  <c r="O31" i="104"/>
  <c r="P31" i="104"/>
  <c r="Q31" i="104"/>
  <c r="R31" i="104"/>
  <c r="S31" i="104"/>
  <c r="T31" i="104"/>
  <c r="U31" i="104"/>
  <c r="V31" i="104"/>
  <c r="W31" i="104"/>
  <c r="X31" i="104"/>
  <c r="Y31" i="104"/>
  <c r="Z31" i="104"/>
  <c r="AA31" i="104"/>
  <c r="AB31" i="104"/>
  <c r="AC31" i="104"/>
  <c r="AD31" i="104"/>
  <c r="AE31" i="104"/>
  <c r="AF31" i="104"/>
  <c r="C33" i="104"/>
  <c r="D33" i="104"/>
  <c r="E33" i="104"/>
  <c r="F33" i="104"/>
  <c r="G33" i="104"/>
  <c r="H33" i="104"/>
  <c r="I33" i="104"/>
  <c r="J33" i="104"/>
  <c r="K33" i="104"/>
  <c r="L33" i="104"/>
  <c r="M33" i="104"/>
  <c r="N33" i="104"/>
  <c r="O33" i="104"/>
  <c r="P33" i="104"/>
  <c r="Q33" i="104"/>
  <c r="R33" i="104"/>
  <c r="S33" i="104"/>
  <c r="T33" i="104"/>
  <c r="U33" i="104"/>
  <c r="V33" i="104"/>
  <c r="W33" i="104"/>
  <c r="X33" i="104"/>
  <c r="Y33" i="104"/>
  <c r="Z33" i="104"/>
  <c r="AA33" i="104"/>
  <c r="AB33" i="104"/>
  <c r="AC33" i="104"/>
  <c r="AD33" i="104"/>
  <c r="AE33" i="104"/>
  <c r="AF33" i="104"/>
  <c r="C35" i="104"/>
  <c r="D35" i="104"/>
  <c r="E35" i="104"/>
  <c r="F35" i="104"/>
  <c r="G35" i="104"/>
  <c r="H35" i="104"/>
  <c r="I35" i="104"/>
  <c r="J35" i="104"/>
  <c r="K35" i="104"/>
  <c r="L35" i="104"/>
  <c r="M35" i="104"/>
  <c r="N35" i="104"/>
  <c r="O35" i="104"/>
  <c r="P35" i="104"/>
  <c r="Q35" i="104"/>
  <c r="R35" i="104"/>
  <c r="S35" i="104"/>
  <c r="T35" i="104"/>
  <c r="U35" i="104"/>
  <c r="V35" i="104"/>
  <c r="W35" i="104"/>
  <c r="X35" i="104"/>
  <c r="Y35" i="104"/>
  <c r="Z35" i="104"/>
  <c r="AA35" i="104"/>
  <c r="AB35" i="104"/>
  <c r="AC35" i="104"/>
  <c r="AD35" i="104"/>
  <c r="AE35" i="104"/>
  <c r="AF35" i="104"/>
  <c r="C37" i="104"/>
  <c r="D37" i="104"/>
  <c r="E37" i="104"/>
  <c r="F37" i="104"/>
  <c r="G37" i="104"/>
  <c r="H37" i="104"/>
  <c r="I37" i="104"/>
  <c r="J37" i="104"/>
  <c r="K37" i="104"/>
  <c r="L37" i="104"/>
  <c r="M37" i="104"/>
  <c r="N37" i="104"/>
  <c r="O37" i="104"/>
  <c r="P37" i="104"/>
  <c r="Q37" i="104"/>
  <c r="R37" i="104"/>
  <c r="S37" i="104"/>
  <c r="T37" i="104"/>
  <c r="U37" i="104"/>
  <c r="V37" i="104"/>
  <c r="W37" i="104"/>
  <c r="X37" i="104"/>
  <c r="Y37" i="104"/>
  <c r="Z37" i="104"/>
  <c r="AA37" i="104"/>
  <c r="AB37" i="104"/>
  <c r="AC37" i="104"/>
  <c r="AD37" i="104"/>
  <c r="AE37" i="104"/>
  <c r="AF37" i="104"/>
  <c r="B37" i="104"/>
  <c r="B35" i="104"/>
  <c r="B33" i="104"/>
  <c r="B31" i="104"/>
  <c r="AG36" i="103"/>
  <c r="AG34" i="103"/>
  <c r="AG32" i="103"/>
  <c r="AG30" i="103"/>
  <c r="C30" i="103"/>
  <c r="D30" i="103"/>
  <c r="E30" i="103"/>
  <c r="F30" i="103"/>
  <c r="G30" i="103"/>
  <c r="H30" i="103"/>
  <c r="I30" i="103"/>
  <c r="J30" i="103"/>
  <c r="K30" i="103"/>
  <c r="L30" i="103"/>
  <c r="M30" i="103"/>
  <c r="N30" i="103"/>
  <c r="O30" i="103"/>
  <c r="P30" i="103"/>
  <c r="Q30" i="103"/>
  <c r="R30" i="103"/>
  <c r="S30" i="103"/>
  <c r="T30" i="103"/>
  <c r="U30" i="103"/>
  <c r="V30" i="103"/>
  <c r="W30" i="103"/>
  <c r="X30" i="103"/>
  <c r="Y30" i="103"/>
  <c r="Z30" i="103"/>
  <c r="AA30" i="103"/>
  <c r="AB30" i="103"/>
  <c r="AC30" i="103"/>
  <c r="AD30" i="103"/>
  <c r="AE30" i="103"/>
  <c r="AF30" i="103"/>
  <c r="C32" i="103"/>
  <c r="D32" i="103"/>
  <c r="E32" i="103"/>
  <c r="F32" i="103"/>
  <c r="G32" i="103"/>
  <c r="H32" i="103"/>
  <c r="I32" i="103"/>
  <c r="J32" i="103"/>
  <c r="K32" i="103"/>
  <c r="L32" i="103"/>
  <c r="M32" i="103"/>
  <c r="N32" i="103"/>
  <c r="O32" i="103"/>
  <c r="P32" i="103"/>
  <c r="Q32" i="103"/>
  <c r="R32" i="103"/>
  <c r="S32" i="103"/>
  <c r="T32" i="103"/>
  <c r="U32" i="103"/>
  <c r="V32" i="103"/>
  <c r="W32" i="103"/>
  <c r="X32" i="103"/>
  <c r="Y32" i="103"/>
  <c r="Z32" i="103"/>
  <c r="AA32" i="103"/>
  <c r="AB32" i="103"/>
  <c r="AC32" i="103"/>
  <c r="AD32" i="103"/>
  <c r="AE32" i="103"/>
  <c r="AF32" i="103"/>
  <c r="C34" i="103"/>
  <c r="D34" i="103"/>
  <c r="E34" i="103"/>
  <c r="F34" i="103"/>
  <c r="G34" i="103"/>
  <c r="H34" i="103"/>
  <c r="I34" i="103"/>
  <c r="J34" i="103"/>
  <c r="K34" i="103"/>
  <c r="L34" i="103"/>
  <c r="M34" i="103"/>
  <c r="N34" i="103"/>
  <c r="O34" i="103"/>
  <c r="P34" i="103"/>
  <c r="Q34" i="103"/>
  <c r="R34" i="103"/>
  <c r="S34" i="103"/>
  <c r="T34" i="103"/>
  <c r="U34" i="103"/>
  <c r="V34" i="103"/>
  <c r="W34" i="103"/>
  <c r="X34" i="103"/>
  <c r="Y34" i="103"/>
  <c r="Z34" i="103"/>
  <c r="AA34" i="103"/>
  <c r="AB34" i="103"/>
  <c r="AC34" i="103"/>
  <c r="AD34" i="103"/>
  <c r="AE34" i="103"/>
  <c r="AF34" i="103"/>
  <c r="C36" i="103"/>
  <c r="D36" i="103"/>
  <c r="E36" i="103"/>
  <c r="F36" i="103"/>
  <c r="G36" i="103"/>
  <c r="H36" i="103"/>
  <c r="I36" i="103"/>
  <c r="J36" i="103"/>
  <c r="K36" i="103"/>
  <c r="L36" i="103"/>
  <c r="M36" i="103"/>
  <c r="N36" i="103"/>
  <c r="O36" i="103"/>
  <c r="P36" i="103"/>
  <c r="Q36" i="103"/>
  <c r="R36" i="103"/>
  <c r="S36" i="103"/>
  <c r="T36" i="103"/>
  <c r="U36" i="103"/>
  <c r="V36" i="103"/>
  <c r="W36" i="103"/>
  <c r="X36" i="103"/>
  <c r="Y36" i="103"/>
  <c r="Z36" i="103"/>
  <c r="AA36" i="103"/>
  <c r="AB36" i="103"/>
  <c r="AC36" i="103"/>
  <c r="AD36" i="103"/>
  <c r="AE36" i="103"/>
  <c r="AF36" i="103"/>
  <c r="B36" i="103"/>
  <c r="B34" i="103"/>
  <c r="B32" i="103"/>
  <c r="B30" i="103"/>
  <c r="AG36" i="102"/>
  <c r="AG34" i="102"/>
  <c r="AG32" i="102"/>
  <c r="AG30" i="102"/>
  <c r="C30" i="102"/>
  <c r="D30" i="102"/>
  <c r="E30" i="102"/>
  <c r="F30" i="102"/>
  <c r="G30" i="102"/>
  <c r="H30" i="102"/>
  <c r="I30" i="102"/>
  <c r="J30" i="102"/>
  <c r="K30" i="102"/>
  <c r="L30" i="102"/>
  <c r="M30" i="102"/>
  <c r="N30" i="102"/>
  <c r="O30" i="102"/>
  <c r="P30" i="102"/>
  <c r="Q30" i="102"/>
  <c r="R30" i="102"/>
  <c r="S30" i="102"/>
  <c r="T30" i="102"/>
  <c r="U30" i="102"/>
  <c r="V30" i="102"/>
  <c r="W30" i="102"/>
  <c r="X30" i="102"/>
  <c r="Y30" i="102"/>
  <c r="Z30" i="102"/>
  <c r="AA30" i="102"/>
  <c r="AB30" i="102"/>
  <c r="AC30" i="102"/>
  <c r="AD30" i="102"/>
  <c r="AE30" i="102"/>
  <c r="AF30" i="102"/>
  <c r="C32" i="102"/>
  <c r="D32" i="102"/>
  <c r="E32" i="102"/>
  <c r="F32" i="102"/>
  <c r="G32" i="102"/>
  <c r="H32" i="102"/>
  <c r="I32" i="102"/>
  <c r="J32" i="102"/>
  <c r="K32" i="102"/>
  <c r="L32" i="102"/>
  <c r="M32" i="102"/>
  <c r="N32" i="102"/>
  <c r="O32" i="102"/>
  <c r="P32" i="102"/>
  <c r="Q32" i="102"/>
  <c r="R32" i="102"/>
  <c r="S32" i="102"/>
  <c r="T32" i="102"/>
  <c r="U32" i="102"/>
  <c r="V32" i="102"/>
  <c r="W32" i="102"/>
  <c r="X32" i="102"/>
  <c r="Y32" i="102"/>
  <c r="Z32" i="102"/>
  <c r="AA32" i="102"/>
  <c r="AB32" i="102"/>
  <c r="AC32" i="102"/>
  <c r="AD32" i="102"/>
  <c r="AE32" i="102"/>
  <c r="AF32" i="102"/>
  <c r="C34" i="102"/>
  <c r="D34" i="102"/>
  <c r="E34" i="102"/>
  <c r="F34" i="102"/>
  <c r="G34" i="102"/>
  <c r="H34" i="102"/>
  <c r="I34" i="102"/>
  <c r="J34" i="102"/>
  <c r="K34" i="102"/>
  <c r="L34" i="102"/>
  <c r="M34" i="102"/>
  <c r="N34" i="102"/>
  <c r="O34" i="102"/>
  <c r="P34" i="102"/>
  <c r="Q34" i="102"/>
  <c r="R34" i="102"/>
  <c r="S34" i="102"/>
  <c r="T34" i="102"/>
  <c r="U34" i="102"/>
  <c r="V34" i="102"/>
  <c r="W34" i="102"/>
  <c r="X34" i="102"/>
  <c r="Y34" i="102"/>
  <c r="Z34" i="102"/>
  <c r="AA34" i="102"/>
  <c r="AB34" i="102"/>
  <c r="AC34" i="102"/>
  <c r="AD34" i="102"/>
  <c r="AE34" i="102"/>
  <c r="AF34" i="102"/>
  <c r="C36" i="102"/>
  <c r="D36" i="102"/>
  <c r="E36" i="102"/>
  <c r="F36" i="102"/>
  <c r="G36" i="102"/>
  <c r="H36" i="102"/>
  <c r="I36" i="102"/>
  <c r="J36" i="102"/>
  <c r="K36" i="102"/>
  <c r="L36" i="102"/>
  <c r="M36" i="102"/>
  <c r="N36" i="102"/>
  <c r="O36" i="102"/>
  <c r="P36" i="102"/>
  <c r="Q36" i="102"/>
  <c r="R36" i="102"/>
  <c r="S36" i="102"/>
  <c r="T36" i="102"/>
  <c r="U36" i="102"/>
  <c r="V36" i="102"/>
  <c r="W36" i="102"/>
  <c r="X36" i="102"/>
  <c r="Y36" i="102"/>
  <c r="Z36" i="102"/>
  <c r="AA36" i="102"/>
  <c r="AB36" i="102"/>
  <c r="AC36" i="102"/>
  <c r="AD36" i="102"/>
  <c r="AE36" i="102"/>
  <c r="AF36" i="102"/>
  <c r="B36" i="102"/>
  <c r="B34" i="102"/>
  <c r="B32" i="102"/>
  <c r="B30" i="102"/>
  <c r="AG37" i="91"/>
  <c r="AG35" i="91"/>
  <c r="AG33" i="91"/>
  <c r="AG31" i="91"/>
  <c r="C31" i="91"/>
  <c r="D31" i="91"/>
  <c r="E31" i="91"/>
  <c r="F31" i="91"/>
  <c r="G31" i="91"/>
  <c r="H31" i="91"/>
  <c r="I31" i="91"/>
  <c r="J31" i="91"/>
  <c r="K31" i="91"/>
  <c r="L31" i="91"/>
  <c r="M31" i="91"/>
  <c r="N31" i="91"/>
  <c r="O31" i="91"/>
  <c r="P31" i="91"/>
  <c r="Q31" i="91"/>
  <c r="R31" i="91"/>
  <c r="S31" i="91"/>
  <c r="T31" i="91"/>
  <c r="U31" i="91"/>
  <c r="V31" i="91"/>
  <c r="W31" i="91"/>
  <c r="X31" i="91"/>
  <c r="Y31" i="91"/>
  <c r="Z31" i="91"/>
  <c r="AA31" i="91"/>
  <c r="AB31" i="91"/>
  <c r="AC31" i="91"/>
  <c r="AD31" i="91"/>
  <c r="AE31" i="91"/>
  <c r="AF31" i="91"/>
  <c r="C33" i="91"/>
  <c r="D33" i="91"/>
  <c r="E33" i="91"/>
  <c r="F33" i="91"/>
  <c r="G33" i="91"/>
  <c r="H33" i="91"/>
  <c r="I33" i="91"/>
  <c r="J33" i="91"/>
  <c r="K33" i="91"/>
  <c r="L33" i="91"/>
  <c r="M33" i="91"/>
  <c r="N33" i="91"/>
  <c r="O33" i="91"/>
  <c r="P33" i="91"/>
  <c r="Q33" i="91"/>
  <c r="R33" i="91"/>
  <c r="S33" i="91"/>
  <c r="T33" i="91"/>
  <c r="U33" i="91"/>
  <c r="V33" i="91"/>
  <c r="W33" i="91"/>
  <c r="X33" i="91"/>
  <c r="Y33" i="91"/>
  <c r="Z33" i="91"/>
  <c r="AA33" i="91"/>
  <c r="AB33" i="91"/>
  <c r="AC33" i="91"/>
  <c r="AD33" i="91"/>
  <c r="AE33" i="91"/>
  <c r="AF33" i="91"/>
  <c r="C35" i="91"/>
  <c r="D35" i="91"/>
  <c r="E35" i="91"/>
  <c r="F35" i="91"/>
  <c r="G35" i="91"/>
  <c r="H35" i="91"/>
  <c r="I35" i="91"/>
  <c r="J35" i="91"/>
  <c r="K35" i="91"/>
  <c r="L35" i="91"/>
  <c r="M35" i="91"/>
  <c r="N35" i="91"/>
  <c r="O35" i="91"/>
  <c r="P35" i="91"/>
  <c r="Q35" i="91"/>
  <c r="R35" i="91"/>
  <c r="S35" i="91"/>
  <c r="T35" i="91"/>
  <c r="U35" i="91"/>
  <c r="V35" i="91"/>
  <c r="W35" i="91"/>
  <c r="X35" i="91"/>
  <c r="Y35" i="91"/>
  <c r="Z35" i="91"/>
  <c r="AA35" i="91"/>
  <c r="AB35" i="91"/>
  <c r="AC35" i="91"/>
  <c r="AD35" i="91"/>
  <c r="AE35" i="91"/>
  <c r="AF35" i="91"/>
  <c r="C37" i="91"/>
  <c r="D37" i="91"/>
  <c r="E37" i="91"/>
  <c r="F37" i="91"/>
  <c r="G37" i="91"/>
  <c r="H37" i="91"/>
  <c r="I37" i="91"/>
  <c r="J37" i="91"/>
  <c r="K37" i="91"/>
  <c r="L37" i="91"/>
  <c r="M37" i="91"/>
  <c r="N37" i="91"/>
  <c r="O37" i="91"/>
  <c r="P37" i="91"/>
  <c r="Q37" i="91"/>
  <c r="R37" i="91"/>
  <c r="S37" i="91"/>
  <c r="T37" i="91"/>
  <c r="U37" i="91"/>
  <c r="V37" i="91"/>
  <c r="W37" i="91"/>
  <c r="X37" i="91"/>
  <c r="Y37" i="91"/>
  <c r="Z37" i="91"/>
  <c r="AA37" i="91"/>
  <c r="AB37" i="91"/>
  <c r="AC37" i="91"/>
  <c r="AD37" i="91"/>
  <c r="AE37" i="91"/>
  <c r="AF37" i="91"/>
  <c r="B39" i="91"/>
  <c r="B37" i="91"/>
  <c r="B35" i="91"/>
  <c r="B33" i="91"/>
  <c r="B31" i="91"/>
  <c r="AG36" i="86"/>
  <c r="AG34" i="86"/>
  <c r="C31" i="86"/>
  <c r="D31" i="86"/>
  <c r="E31" i="86"/>
  <c r="F31" i="86"/>
  <c r="G31" i="86"/>
  <c r="H31" i="86"/>
  <c r="I31" i="86"/>
  <c r="J31" i="86"/>
  <c r="K31" i="86"/>
  <c r="L31" i="86"/>
  <c r="M31" i="86"/>
  <c r="N31" i="86"/>
  <c r="O31" i="86"/>
  <c r="P31" i="86"/>
  <c r="Q31" i="86"/>
  <c r="R31" i="86"/>
  <c r="S31" i="86"/>
  <c r="T31" i="86"/>
  <c r="U31" i="86"/>
  <c r="V31" i="86"/>
  <c r="W31" i="86"/>
  <c r="X31" i="86"/>
  <c r="Y31" i="86"/>
  <c r="Z31" i="86"/>
  <c r="AA31" i="86"/>
  <c r="AB31" i="86"/>
  <c r="AC31" i="86"/>
  <c r="AD31" i="86"/>
  <c r="AE31" i="86"/>
  <c r="AF31" i="86"/>
  <c r="C33" i="86"/>
  <c r="D33" i="86"/>
  <c r="E33" i="86"/>
  <c r="F33" i="86"/>
  <c r="G33" i="86"/>
  <c r="H33" i="86"/>
  <c r="I33" i="86"/>
  <c r="J33" i="86"/>
  <c r="K33" i="86"/>
  <c r="L33" i="86"/>
  <c r="M33" i="86"/>
  <c r="N33" i="86"/>
  <c r="O33" i="86"/>
  <c r="P33" i="86"/>
  <c r="Q33" i="86"/>
  <c r="R33" i="86"/>
  <c r="S33" i="86"/>
  <c r="T33" i="86"/>
  <c r="U33" i="86"/>
  <c r="V33" i="86"/>
  <c r="W33" i="86"/>
  <c r="X33" i="86"/>
  <c r="Y33" i="86"/>
  <c r="Z33" i="86"/>
  <c r="AA33" i="86"/>
  <c r="AB33" i="86"/>
  <c r="AC33" i="86"/>
  <c r="AD33" i="86"/>
  <c r="AE33" i="86"/>
  <c r="AF33" i="86"/>
  <c r="C35" i="86"/>
  <c r="D35" i="86"/>
  <c r="E35" i="86"/>
  <c r="F35" i="86"/>
  <c r="G35" i="86"/>
  <c r="H35" i="86"/>
  <c r="I35" i="86"/>
  <c r="J35" i="86"/>
  <c r="K35" i="86"/>
  <c r="L35" i="86"/>
  <c r="M35" i="86"/>
  <c r="N35" i="86"/>
  <c r="O35" i="86"/>
  <c r="P35" i="86"/>
  <c r="Q35" i="86"/>
  <c r="R35" i="86"/>
  <c r="S35" i="86"/>
  <c r="T35" i="86"/>
  <c r="U35" i="86"/>
  <c r="V35" i="86"/>
  <c r="W35" i="86"/>
  <c r="X35" i="86"/>
  <c r="Y35" i="86"/>
  <c r="Z35" i="86"/>
  <c r="AA35" i="86"/>
  <c r="AB35" i="86"/>
  <c r="AC35" i="86"/>
  <c r="AD35" i="86"/>
  <c r="AE35" i="86"/>
  <c r="AF35" i="86"/>
  <c r="C37" i="86"/>
  <c r="D37" i="86"/>
  <c r="E37" i="86"/>
  <c r="F37" i="86"/>
  <c r="G37" i="86"/>
  <c r="H37" i="86"/>
  <c r="I37" i="86"/>
  <c r="J37" i="86"/>
  <c r="K37" i="86"/>
  <c r="L37" i="86"/>
  <c r="M37" i="86"/>
  <c r="N37" i="86"/>
  <c r="O37" i="86"/>
  <c r="P37" i="86"/>
  <c r="Q37" i="86"/>
  <c r="R37" i="86"/>
  <c r="S37" i="86"/>
  <c r="T37" i="86"/>
  <c r="U37" i="86"/>
  <c r="V37" i="86"/>
  <c r="W37" i="86"/>
  <c r="X37" i="86"/>
  <c r="Y37" i="86"/>
  <c r="Z37" i="86"/>
  <c r="AA37" i="86"/>
  <c r="AB37" i="86"/>
  <c r="AC37" i="86"/>
  <c r="AD37" i="86"/>
  <c r="AE37" i="86"/>
  <c r="AF37" i="86"/>
  <c r="B37" i="86"/>
  <c r="B35" i="86"/>
  <c r="B33" i="86"/>
  <c r="B31" i="86"/>
  <c r="AG34" i="81"/>
  <c r="AG30" i="81"/>
  <c r="AG37" i="81"/>
  <c r="AG35" i="81"/>
  <c r="AG33" i="81"/>
  <c r="AG31" i="81"/>
  <c r="F30" i="81"/>
  <c r="C30" i="81"/>
  <c r="D30" i="81"/>
  <c r="E30" i="81"/>
  <c r="G30" i="81"/>
  <c r="H30" i="81"/>
  <c r="I30" i="81"/>
  <c r="J30" i="81"/>
  <c r="K30" i="81"/>
  <c r="L30" i="81"/>
  <c r="M30" i="81"/>
  <c r="N30" i="81"/>
  <c r="O30" i="81"/>
  <c r="P30" i="81"/>
  <c r="Q30" i="81"/>
  <c r="R30" i="81"/>
  <c r="S30" i="81"/>
  <c r="T30" i="81"/>
  <c r="U30" i="81"/>
  <c r="V30" i="81"/>
  <c r="W30" i="81"/>
  <c r="X30" i="81"/>
  <c r="Y30" i="81"/>
  <c r="Z30" i="81"/>
  <c r="AA30" i="81"/>
  <c r="AB30" i="81"/>
  <c r="AC30" i="81"/>
  <c r="AD30" i="81"/>
  <c r="AE30" i="81"/>
  <c r="AF30" i="81"/>
  <c r="C32" i="81"/>
  <c r="D32" i="81"/>
  <c r="E32" i="81"/>
  <c r="F32" i="81"/>
  <c r="G32" i="81"/>
  <c r="H32" i="81"/>
  <c r="I32" i="81"/>
  <c r="J32" i="81"/>
  <c r="K32" i="81"/>
  <c r="L32" i="81"/>
  <c r="M32" i="81"/>
  <c r="N32" i="81"/>
  <c r="O32" i="81"/>
  <c r="P32" i="81"/>
  <c r="Q32" i="81"/>
  <c r="R32" i="81"/>
  <c r="S32" i="81"/>
  <c r="T32" i="81"/>
  <c r="U32" i="81"/>
  <c r="V32" i="81"/>
  <c r="W32" i="81"/>
  <c r="X32" i="81"/>
  <c r="Y32" i="81"/>
  <c r="Z32" i="81"/>
  <c r="AA32" i="81"/>
  <c r="AB32" i="81"/>
  <c r="AC32" i="81"/>
  <c r="AD32" i="81"/>
  <c r="AE32" i="81"/>
  <c r="AF32" i="81"/>
  <c r="C34" i="81"/>
  <c r="D34" i="81"/>
  <c r="E34" i="81"/>
  <c r="F34" i="81"/>
  <c r="G34" i="81"/>
  <c r="H34" i="81"/>
  <c r="I34" i="81"/>
  <c r="J34" i="81"/>
  <c r="K34" i="81"/>
  <c r="L34" i="81"/>
  <c r="M34" i="81"/>
  <c r="N34" i="81"/>
  <c r="O34" i="81"/>
  <c r="P34" i="81"/>
  <c r="Q34" i="81"/>
  <c r="R34" i="81"/>
  <c r="S34" i="81"/>
  <c r="T34" i="81"/>
  <c r="U34" i="81"/>
  <c r="V34" i="81"/>
  <c r="W34" i="81"/>
  <c r="X34" i="81"/>
  <c r="Y34" i="81"/>
  <c r="Z34" i="81"/>
  <c r="AA34" i="81"/>
  <c r="AB34" i="81"/>
  <c r="AC34" i="81"/>
  <c r="AD34" i="81"/>
  <c r="AE34" i="81"/>
  <c r="AF34" i="81"/>
  <c r="C36" i="81"/>
  <c r="D36" i="81"/>
  <c r="E36" i="81"/>
  <c r="F36" i="81"/>
  <c r="G36" i="81"/>
  <c r="H36" i="81"/>
  <c r="I36" i="81"/>
  <c r="J36" i="81"/>
  <c r="K36" i="81"/>
  <c r="L36" i="81"/>
  <c r="M36" i="81"/>
  <c r="N36" i="81"/>
  <c r="O36" i="81"/>
  <c r="P36" i="81"/>
  <c r="Q36" i="81"/>
  <c r="R36" i="81"/>
  <c r="S36" i="81"/>
  <c r="T36" i="81"/>
  <c r="U36" i="81"/>
  <c r="V36" i="81"/>
  <c r="W36" i="81"/>
  <c r="X36" i="81"/>
  <c r="Y36" i="81"/>
  <c r="Z36" i="81"/>
  <c r="AA36" i="81"/>
  <c r="AB36" i="81"/>
  <c r="AC36" i="81"/>
  <c r="AD36" i="81"/>
  <c r="AE36" i="81"/>
  <c r="AF36" i="81"/>
  <c r="B36" i="81"/>
  <c r="B34" i="81"/>
  <c r="B32" i="81"/>
  <c r="B30" i="81"/>
  <c r="AG34" i="80"/>
  <c r="AG37" i="80"/>
  <c r="AG35" i="80"/>
  <c r="AG33" i="80"/>
  <c r="AG31" i="80"/>
  <c r="C30" i="80"/>
  <c r="D30" i="80"/>
  <c r="E30" i="80"/>
  <c r="F30" i="80"/>
  <c r="G30" i="80"/>
  <c r="H30" i="80"/>
  <c r="I30" i="80"/>
  <c r="J30" i="80"/>
  <c r="K30" i="80"/>
  <c r="L30" i="80"/>
  <c r="M30" i="80"/>
  <c r="N30" i="80"/>
  <c r="O30" i="80"/>
  <c r="P30" i="80"/>
  <c r="Q30" i="80"/>
  <c r="R30" i="80"/>
  <c r="S30" i="80"/>
  <c r="T30" i="80"/>
  <c r="U30" i="80"/>
  <c r="V30" i="80"/>
  <c r="W30" i="80"/>
  <c r="X30" i="80"/>
  <c r="Y30" i="80"/>
  <c r="Z30" i="80"/>
  <c r="AA30" i="80"/>
  <c r="AB30" i="80"/>
  <c r="AC30" i="80"/>
  <c r="AD30" i="80"/>
  <c r="AE30" i="80"/>
  <c r="AF30" i="80"/>
  <c r="C31" i="80"/>
  <c r="D31" i="80"/>
  <c r="E31" i="80"/>
  <c r="F31" i="80"/>
  <c r="G31" i="80"/>
  <c r="H31" i="80"/>
  <c r="I31" i="80"/>
  <c r="J31" i="80"/>
  <c r="K31" i="80"/>
  <c r="L31" i="80"/>
  <c r="M31" i="80"/>
  <c r="N31" i="80"/>
  <c r="O31" i="80"/>
  <c r="P31" i="80"/>
  <c r="Q31" i="80"/>
  <c r="R31" i="80"/>
  <c r="S31" i="80"/>
  <c r="T31" i="80"/>
  <c r="U31" i="80"/>
  <c r="V31" i="80"/>
  <c r="W31" i="80"/>
  <c r="X31" i="80"/>
  <c r="Y31" i="80"/>
  <c r="Z31" i="80"/>
  <c r="AA31" i="80"/>
  <c r="AB31" i="80"/>
  <c r="AC31" i="80"/>
  <c r="AD31" i="80"/>
  <c r="AE31" i="80"/>
  <c r="AF31" i="80"/>
  <c r="C32" i="80"/>
  <c r="D32" i="80"/>
  <c r="E32" i="80"/>
  <c r="F32" i="80"/>
  <c r="G32" i="80"/>
  <c r="H32" i="80"/>
  <c r="I32" i="80"/>
  <c r="J32" i="80"/>
  <c r="K32" i="80"/>
  <c r="L32" i="80"/>
  <c r="M32" i="80"/>
  <c r="N32" i="80"/>
  <c r="O32" i="80"/>
  <c r="P32" i="80"/>
  <c r="Q32" i="80"/>
  <c r="R32" i="80"/>
  <c r="S32" i="80"/>
  <c r="T32" i="80"/>
  <c r="U32" i="80"/>
  <c r="V32" i="80"/>
  <c r="W32" i="80"/>
  <c r="X32" i="80"/>
  <c r="Y32" i="80"/>
  <c r="Z32" i="80"/>
  <c r="AA32" i="80"/>
  <c r="AB32" i="80"/>
  <c r="AC32" i="80"/>
  <c r="AD32" i="80"/>
  <c r="AE32" i="80"/>
  <c r="AF32" i="80"/>
  <c r="C33" i="80"/>
  <c r="D33" i="80"/>
  <c r="E33" i="80"/>
  <c r="F33" i="80"/>
  <c r="G33" i="80"/>
  <c r="H33" i="80"/>
  <c r="I33" i="80"/>
  <c r="J33" i="80"/>
  <c r="K33" i="80"/>
  <c r="L33" i="80"/>
  <c r="M33" i="80"/>
  <c r="N33" i="80"/>
  <c r="O33" i="80"/>
  <c r="P33" i="80"/>
  <c r="Q33" i="80"/>
  <c r="R33" i="80"/>
  <c r="S33" i="80"/>
  <c r="T33" i="80"/>
  <c r="U33" i="80"/>
  <c r="V33" i="80"/>
  <c r="W33" i="80"/>
  <c r="X33" i="80"/>
  <c r="Y33" i="80"/>
  <c r="Z33" i="80"/>
  <c r="AA33" i="80"/>
  <c r="AB33" i="80"/>
  <c r="AC33" i="80"/>
  <c r="AD33" i="80"/>
  <c r="AE33" i="80"/>
  <c r="AF33" i="80"/>
  <c r="C34" i="80"/>
  <c r="D34" i="80"/>
  <c r="E34" i="80"/>
  <c r="F34" i="80"/>
  <c r="G34" i="80"/>
  <c r="H34" i="80"/>
  <c r="I34" i="80"/>
  <c r="J34" i="80"/>
  <c r="K34" i="80"/>
  <c r="L34" i="80"/>
  <c r="M34" i="80"/>
  <c r="N34" i="80"/>
  <c r="O34" i="80"/>
  <c r="P34" i="80"/>
  <c r="Q34" i="80"/>
  <c r="R34" i="80"/>
  <c r="S34" i="80"/>
  <c r="T34" i="80"/>
  <c r="U34" i="80"/>
  <c r="V34" i="80"/>
  <c r="W34" i="80"/>
  <c r="X34" i="80"/>
  <c r="Y34" i="80"/>
  <c r="Z34" i="80"/>
  <c r="AA34" i="80"/>
  <c r="AB34" i="80"/>
  <c r="AC34" i="80"/>
  <c r="AD34" i="80"/>
  <c r="AE34" i="80"/>
  <c r="AF34" i="80"/>
  <c r="C35" i="80"/>
  <c r="D35" i="80"/>
  <c r="E35" i="80"/>
  <c r="F35" i="80"/>
  <c r="G35" i="80"/>
  <c r="H35" i="80"/>
  <c r="I35" i="80"/>
  <c r="J35" i="80"/>
  <c r="K35" i="80"/>
  <c r="L35" i="80"/>
  <c r="M35" i="80"/>
  <c r="N35" i="80"/>
  <c r="O35" i="80"/>
  <c r="P35" i="80"/>
  <c r="Q35" i="80"/>
  <c r="R35" i="80"/>
  <c r="S35" i="80"/>
  <c r="T35" i="80"/>
  <c r="U35" i="80"/>
  <c r="V35" i="80"/>
  <c r="W35" i="80"/>
  <c r="X35" i="80"/>
  <c r="Y35" i="80"/>
  <c r="Z35" i="80"/>
  <c r="AA35" i="80"/>
  <c r="AB35" i="80"/>
  <c r="AC35" i="80"/>
  <c r="AD35" i="80"/>
  <c r="AE35" i="80"/>
  <c r="AF35" i="80"/>
  <c r="C36" i="80"/>
  <c r="D36" i="80"/>
  <c r="E36" i="80"/>
  <c r="F36" i="80"/>
  <c r="G36" i="80"/>
  <c r="H36" i="80"/>
  <c r="I36" i="80"/>
  <c r="J36" i="80"/>
  <c r="K36" i="80"/>
  <c r="L36" i="80"/>
  <c r="M36" i="80"/>
  <c r="N36" i="80"/>
  <c r="O36" i="80"/>
  <c r="P36" i="80"/>
  <c r="Q36" i="80"/>
  <c r="R36" i="80"/>
  <c r="S36" i="80"/>
  <c r="T36" i="80"/>
  <c r="U36" i="80"/>
  <c r="V36" i="80"/>
  <c r="W36" i="80"/>
  <c r="X36" i="80"/>
  <c r="Y36" i="80"/>
  <c r="Z36" i="80"/>
  <c r="AA36" i="80"/>
  <c r="AB36" i="80"/>
  <c r="AC36" i="80"/>
  <c r="AD36" i="80"/>
  <c r="AE36" i="80"/>
  <c r="AF36" i="80"/>
  <c r="C37" i="80"/>
  <c r="D37" i="80"/>
  <c r="E37" i="80"/>
  <c r="F37" i="80"/>
  <c r="G37" i="80"/>
  <c r="H37" i="80"/>
  <c r="I37" i="80"/>
  <c r="J37" i="80"/>
  <c r="K37" i="80"/>
  <c r="L37" i="80"/>
  <c r="M37" i="80"/>
  <c r="N37" i="80"/>
  <c r="O37" i="80"/>
  <c r="P37" i="80"/>
  <c r="Q37" i="80"/>
  <c r="R37" i="80"/>
  <c r="S37" i="80"/>
  <c r="T37" i="80"/>
  <c r="U37" i="80"/>
  <c r="V37" i="80"/>
  <c r="W37" i="80"/>
  <c r="X37" i="80"/>
  <c r="Y37" i="80"/>
  <c r="Z37" i="80"/>
  <c r="AA37" i="80"/>
  <c r="AB37" i="80"/>
  <c r="AC37" i="80"/>
  <c r="AD37" i="80"/>
  <c r="AE37" i="80"/>
  <c r="AF37" i="80"/>
  <c r="B37" i="80"/>
  <c r="B36" i="80"/>
  <c r="B35" i="80"/>
  <c r="B34" i="80"/>
  <c r="B33" i="80"/>
  <c r="B32" i="80"/>
  <c r="B31" i="80"/>
  <c r="B30" i="80"/>
  <c r="AG37" i="79"/>
  <c r="AG35" i="79"/>
  <c r="AG33" i="79"/>
  <c r="AG31" i="79"/>
  <c r="C30" i="79"/>
  <c r="D30" i="79"/>
  <c r="E30" i="79"/>
  <c r="F30" i="79"/>
  <c r="G30" i="79"/>
  <c r="H30" i="79"/>
  <c r="I30" i="79"/>
  <c r="J30" i="79"/>
  <c r="K30" i="79"/>
  <c r="L30" i="79"/>
  <c r="M30" i="79"/>
  <c r="N30" i="79"/>
  <c r="O30" i="79"/>
  <c r="P30" i="79"/>
  <c r="Q30" i="79"/>
  <c r="R30" i="79"/>
  <c r="S30" i="79"/>
  <c r="T30" i="79"/>
  <c r="U30" i="79"/>
  <c r="V30" i="79"/>
  <c r="W30" i="79"/>
  <c r="X30" i="79"/>
  <c r="Y30" i="79"/>
  <c r="Z30" i="79"/>
  <c r="AA30" i="79"/>
  <c r="AB30" i="79"/>
  <c r="AC30" i="79"/>
  <c r="AD30" i="79"/>
  <c r="AE30" i="79"/>
  <c r="AF30" i="79"/>
  <c r="C32" i="79"/>
  <c r="D32" i="79"/>
  <c r="E32" i="79"/>
  <c r="F32" i="79"/>
  <c r="G32" i="79"/>
  <c r="H32" i="79"/>
  <c r="I32" i="79"/>
  <c r="J32" i="79"/>
  <c r="K32" i="79"/>
  <c r="L32" i="79"/>
  <c r="M32" i="79"/>
  <c r="N32" i="79"/>
  <c r="O32" i="79"/>
  <c r="P32" i="79"/>
  <c r="Q32" i="79"/>
  <c r="R32" i="79"/>
  <c r="S32" i="79"/>
  <c r="T32" i="79"/>
  <c r="U32" i="79"/>
  <c r="V32" i="79"/>
  <c r="W32" i="79"/>
  <c r="X32" i="79"/>
  <c r="Y32" i="79"/>
  <c r="Z32" i="79"/>
  <c r="AA32" i="79"/>
  <c r="AB32" i="79"/>
  <c r="AC32" i="79"/>
  <c r="AD32" i="79"/>
  <c r="AE32" i="79"/>
  <c r="AF32" i="79"/>
  <c r="C34" i="79"/>
  <c r="D34" i="79"/>
  <c r="E34" i="79"/>
  <c r="F34" i="79"/>
  <c r="G34" i="79"/>
  <c r="H34" i="79"/>
  <c r="I34" i="79"/>
  <c r="J34" i="79"/>
  <c r="K34" i="79"/>
  <c r="L34" i="79"/>
  <c r="M34" i="79"/>
  <c r="N34" i="79"/>
  <c r="O34" i="79"/>
  <c r="P34" i="79"/>
  <c r="Q34" i="79"/>
  <c r="R34" i="79"/>
  <c r="S34" i="79"/>
  <c r="T34" i="79"/>
  <c r="U34" i="79"/>
  <c r="V34" i="79"/>
  <c r="W34" i="79"/>
  <c r="X34" i="79"/>
  <c r="Y34" i="79"/>
  <c r="Z34" i="79"/>
  <c r="AA34" i="79"/>
  <c r="AB34" i="79"/>
  <c r="AC34" i="79"/>
  <c r="AD34" i="79"/>
  <c r="AE34" i="79"/>
  <c r="AF34" i="79"/>
  <c r="C36" i="79"/>
  <c r="D36" i="79"/>
  <c r="E36" i="79"/>
  <c r="F36" i="79"/>
  <c r="G36" i="79"/>
  <c r="H36" i="79"/>
  <c r="I36" i="79"/>
  <c r="J36" i="79"/>
  <c r="K36" i="79"/>
  <c r="L36" i="79"/>
  <c r="M36" i="79"/>
  <c r="N36" i="79"/>
  <c r="O36" i="79"/>
  <c r="P36" i="79"/>
  <c r="Q36" i="79"/>
  <c r="R36" i="79"/>
  <c r="S36" i="79"/>
  <c r="T36" i="79"/>
  <c r="U36" i="79"/>
  <c r="V36" i="79"/>
  <c r="W36" i="79"/>
  <c r="X36" i="79"/>
  <c r="Y36" i="79"/>
  <c r="Z36" i="79"/>
  <c r="AA36" i="79"/>
  <c r="AB36" i="79"/>
  <c r="AC36" i="79"/>
  <c r="AD36" i="79"/>
  <c r="AE36" i="79"/>
  <c r="AF36" i="79"/>
  <c r="B36" i="79"/>
  <c r="B34" i="79"/>
  <c r="B32" i="79"/>
  <c r="B30" i="79"/>
  <c r="AG36" i="78"/>
  <c r="AG34" i="78"/>
  <c r="AG30" i="78"/>
  <c r="AG37" i="78"/>
  <c r="AG35" i="78"/>
  <c r="AG33" i="78"/>
  <c r="AG31" i="78"/>
  <c r="C37" i="78"/>
  <c r="D37" i="78"/>
  <c r="E37" i="78"/>
  <c r="F37" i="78"/>
  <c r="G37" i="78"/>
  <c r="H37" i="78"/>
  <c r="I37" i="78"/>
  <c r="J37" i="78"/>
  <c r="K37" i="78"/>
  <c r="L37" i="78"/>
  <c r="M37" i="78"/>
  <c r="N37" i="78"/>
  <c r="O37" i="78"/>
  <c r="P37" i="78"/>
  <c r="Q37" i="78"/>
  <c r="R37" i="78"/>
  <c r="S37" i="78"/>
  <c r="T37" i="78"/>
  <c r="U37" i="78"/>
  <c r="V37" i="78"/>
  <c r="W37" i="78"/>
  <c r="X37" i="78"/>
  <c r="Y37" i="78"/>
  <c r="Z37" i="78"/>
  <c r="AA37" i="78"/>
  <c r="AB37" i="78"/>
  <c r="AC37" i="78"/>
  <c r="AD37" i="78"/>
  <c r="AE37" i="78"/>
  <c r="AF37" i="78"/>
  <c r="C35" i="78"/>
  <c r="D35" i="78"/>
  <c r="E35" i="78"/>
  <c r="F35" i="78"/>
  <c r="G35" i="78"/>
  <c r="H35" i="78"/>
  <c r="I35" i="78"/>
  <c r="J35" i="78"/>
  <c r="K35" i="78"/>
  <c r="L35" i="78"/>
  <c r="M35" i="78"/>
  <c r="N35" i="78"/>
  <c r="O35" i="78"/>
  <c r="P35" i="78"/>
  <c r="Q35" i="78"/>
  <c r="R35" i="78"/>
  <c r="S35" i="78"/>
  <c r="T35" i="78"/>
  <c r="U35" i="78"/>
  <c r="V35" i="78"/>
  <c r="W35" i="78"/>
  <c r="X35" i="78"/>
  <c r="Y35" i="78"/>
  <c r="Z35" i="78"/>
  <c r="AA35" i="78"/>
  <c r="AB35" i="78"/>
  <c r="AC35" i="78"/>
  <c r="AD35" i="78"/>
  <c r="AE35" i="78"/>
  <c r="AF35" i="78"/>
  <c r="C33" i="78"/>
  <c r="D33" i="78"/>
  <c r="E33" i="78"/>
  <c r="F33" i="78"/>
  <c r="G33" i="78"/>
  <c r="H33" i="78"/>
  <c r="I33" i="78"/>
  <c r="J33" i="78"/>
  <c r="K33" i="78"/>
  <c r="L33" i="78"/>
  <c r="M33" i="78"/>
  <c r="N33" i="78"/>
  <c r="O33" i="78"/>
  <c r="P33" i="78"/>
  <c r="Q33" i="78"/>
  <c r="R33" i="78"/>
  <c r="S33" i="78"/>
  <c r="T33" i="78"/>
  <c r="U33" i="78"/>
  <c r="V33" i="78"/>
  <c r="W33" i="78"/>
  <c r="X33" i="78"/>
  <c r="Y33" i="78"/>
  <c r="Z33" i="78"/>
  <c r="AA33" i="78"/>
  <c r="AB33" i="78"/>
  <c r="AC33" i="78"/>
  <c r="AD33" i="78"/>
  <c r="AE33" i="78"/>
  <c r="AF33" i="78"/>
  <c r="C31" i="78"/>
  <c r="D31" i="78"/>
  <c r="E31" i="78"/>
  <c r="F31" i="78"/>
  <c r="G31" i="78"/>
  <c r="H31" i="78"/>
  <c r="I31" i="78"/>
  <c r="J31" i="78"/>
  <c r="K31" i="78"/>
  <c r="L31" i="78"/>
  <c r="M31" i="78"/>
  <c r="N31" i="78"/>
  <c r="O31" i="78"/>
  <c r="P31" i="78"/>
  <c r="Q31" i="78"/>
  <c r="R31" i="78"/>
  <c r="S31" i="78"/>
  <c r="T31" i="78"/>
  <c r="U31" i="78"/>
  <c r="V31" i="78"/>
  <c r="W31" i="78"/>
  <c r="X31" i="78"/>
  <c r="Y31" i="78"/>
  <c r="Z31" i="78"/>
  <c r="AA31" i="78"/>
  <c r="AB31" i="78"/>
  <c r="AC31" i="78"/>
  <c r="AD31" i="78"/>
  <c r="AE31" i="78"/>
  <c r="AF31" i="78"/>
  <c r="B37" i="78"/>
  <c r="B35" i="78"/>
  <c r="B33" i="78"/>
  <c r="B31" i="78"/>
  <c r="AG34" i="77"/>
  <c r="AG37" i="77"/>
  <c r="AG35" i="77"/>
  <c r="AG33" i="77"/>
  <c r="AG31" i="77"/>
  <c r="C37" i="77"/>
  <c r="D37" i="77"/>
  <c r="E37" i="77"/>
  <c r="F37" i="77"/>
  <c r="G37" i="77"/>
  <c r="H37" i="77"/>
  <c r="I37" i="77"/>
  <c r="J37" i="77"/>
  <c r="K37" i="77"/>
  <c r="L37" i="77"/>
  <c r="M37" i="77"/>
  <c r="N37" i="77"/>
  <c r="O37" i="77"/>
  <c r="P37" i="77"/>
  <c r="Q37" i="77"/>
  <c r="R37" i="77"/>
  <c r="S37" i="77"/>
  <c r="T37" i="77"/>
  <c r="U37" i="77"/>
  <c r="V37" i="77"/>
  <c r="W37" i="77"/>
  <c r="X37" i="77"/>
  <c r="Y37" i="77"/>
  <c r="Z37" i="77"/>
  <c r="AA37" i="77"/>
  <c r="AB37" i="77"/>
  <c r="AC37" i="77"/>
  <c r="AD37" i="77"/>
  <c r="AE37" i="77"/>
  <c r="AF37" i="77"/>
  <c r="C35" i="77"/>
  <c r="D35" i="77"/>
  <c r="E35" i="77"/>
  <c r="F35" i="77"/>
  <c r="G35" i="77"/>
  <c r="H35" i="77"/>
  <c r="I35" i="77"/>
  <c r="J35" i="77"/>
  <c r="K35" i="77"/>
  <c r="L35" i="77"/>
  <c r="M35" i="77"/>
  <c r="N35" i="77"/>
  <c r="O35" i="77"/>
  <c r="P35" i="77"/>
  <c r="Q35" i="77"/>
  <c r="R35" i="77"/>
  <c r="S35" i="77"/>
  <c r="T35" i="77"/>
  <c r="U35" i="77"/>
  <c r="V35" i="77"/>
  <c r="W35" i="77"/>
  <c r="X35" i="77"/>
  <c r="Y35" i="77"/>
  <c r="Z35" i="77"/>
  <c r="AA35" i="77"/>
  <c r="AB35" i="77"/>
  <c r="AC35" i="77"/>
  <c r="AD35" i="77"/>
  <c r="AE35" i="77"/>
  <c r="AF35" i="77"/>
  <c r="C33" i="77"/>
  <c r="D33" i="77"/>
  <c r="E33" i="77"/>
  <c r="F33" i="77"/>
  <c r="G33" i="77"/>
  <c r="H33" i="77"/>
  <c r="I33" i="77"/>
  <c r="J33" i="77"/>
  <c r="K33" i="77"/>
  <c r="L33" i="77"/>
  <c r="M33" i="77"/>
  <c r="N33" i="77"/>
  <c r="O33" i="77"/>
  <c r="P33" i="77"/>
  <c r="Q33" i="77"/>
  <c r="R33" i="77"/>
  <c r="S33" i="77"/>
  <c r="T33" i="77"/>
  <c r="U33" i="77"/>
  <c r="V33" i="77"/>
  <c r="W33" i="77"/>
  <c r="X33" i="77"/>
  <c r="Y33" i="77"/>
  <c r="Z33" i="77"/>
  <c r="AA33" i="77"/>
  <c r="AB33" i="77"/>
  <c r="AC33" i="77"/>
  <c r="AD33" i="77"/>
  <c r="AE33" i="77"/>
  <c r="AF33" i="77"/>
  <c r="C31" i="77"/>
  <c r="D31" i="77"/>
  <c r="E31" i="77"/>
  <c r="F31" i="77"/>
  <c r="G31" i="77"/>
  <c r="H31" i="77"/>
  <c r="I31" i="77"/>
  <c r="J31" i="77"/>
  <c r="K31" i="77"/>
  <c r="L31" i="77"/>
  <c r="M31" i="77"/>
  <c r="N31" i="77"/>
  <c r="O31" i="77"/>
  <c r="P31" i="77"/>
  <c r="Q31" i="77"/>
  <c r="R31" i="77"/>
  <c r="S31" i="77"/>
  <c r="T31" i="77"/>
  <c r="U31" i="77"/>
  <c r="V31" i="77"/>
  <c r="W31" i="77"/>
  <c r="X31" i="77"/>
  <c r="Y31" i="77"/>
  <c r="Z31" i="77"/>
  <c r="AA31" i="77"/>
  <c r="AB31" i="77"/>
  <c r="AC31" i="77"/>
  <c r="AD31" i="77"/>
  <c r="AE31" i="77"/>
  <c r="AF31" i="77"/>
  <c r="B37" i="77"/>
  <c r="B35" i="77"/>
  <c r="B33" i="77"/>
  <c r="B31" i="77"/>
  <c r="AG37" i="75"/>
  <c r="AG35" i="75"/>
  <c r="AG33" i="75"/>
  <c r="AG31" i="75"/>
  <c r="C37" i="75"/>
  <c r="D37" i="75"/>
  <c r="E37" i="75"/>
  <c r="F37" i="75"/>
  <c r="G37" i="75"/>
  <c r="H37" i="75"/>
  <c r="I37" i="75"/>
  <c r="J37" i="75"/>
  <c r="K37" i="75"/>
  <c r="L37" i="75"/>
  <c r="M37" i="75"/>
  <c r="N37" i="75"/>
  <c r="O37" i="75"/>
  <c r="P37" i="75"/>
  <c r="Q37" i="75"/>
  <c r="R37" i="75"/>
  <c r="S37" i="75"/>
  <c r="T37" i="75"/>
  <c r="U37" i="75"/>
  <c r="V37" i="75"/>
  <c r="W37" i="75"/>
  <c r="X37" i="75"/>
  <c r="Y37" i="75"/>
  <c r="Z37" i="75"/>
  <c r="AA37" i="75"/>
  <c r="AB37" i="75"/>
  <c r="AC37" i="75"/>
  <c r="AD37" i="75"/>
  <c r="AE37" i="75"/>
  <c r="AF37" i="75"/>
  <c r="C35" i="75"/>
  <c r="D35" i="75"/>
  <c r="E35" i="75"/>
  <c r="F35" i="75"/>
  <c r="G35" i="75"/>
  <c r="H35" i="75"/>
  <c r="I35" i="75"/>
  <c r="J35" i="75"/>
  <c r="K35" i="75"/>
  <c r="L35" i="75"/>
  <c r="M35" i="75"/>
  <c r="N35" i="75"/>
  <c r="O35" i="75"/>
  <c r="P35" i="75"/>
  <c r="Q35" i="75"/>
  <c r="R35" i="75"/>
  <c r="S35" i="75"/>
  <c r="T35" i="75"/>
  <c r="U35" i="75"/>
  <c r="V35" i="75"/>
  <c r="W35" i="75"/>
  <c r="X35" i="75"/>
  <c r="Y35" i="75"/>
  <c r="Z35" i="75"/>
  <c r="AA35" i="75"/>
  <c r="AB35" i="75"/>
  <c r="AC35" i="75"/>
  <c r="AD35" i="75"/>
  <c r="AE35" i="75"/>
  <c r="AF35" i="75"/>
  <c r="C33" i="75"/>
  <c r="D33" i="75"/>
  <c r="E33" i="75"/>
  <c r="F33" i="75"/>
  <c r="G33" i="75"/>
  <c r="H33" i="75"/>
  <c r="I33" i="75"/>
  <c r="J33" i="75"/>
  <c r="K33" i="75"/>
  <c r="L33" i="75"/>
  <c r="M33" i="75"/>
  <c r="N33" i="75"/>
  <c r="O33" i="75"/>
  <c r="P33" i="75"/>
  <c r="Q33" i="75"/>
  <c r="R33" i="75"/>
  <c r="S33" i="75"/>
  <c r="T33" i="75"/>
  <c r="U33" i="75"/>
  <c r="V33" i="75"/>
  <c r="W33" i="75"/>
  <c r="X33" i="75"/>
  <c r="Y33" i="75"/>
  <c r="Z33" i="75"/>
  <c r="AA33" i="75"/>
  <c r="AB33" i="75"/>
  <c r="AC33" i="75"/>
  <c r="AD33" i="75"/>
  <c r="AE33" i="75"/>
  <c r="AF33" i="75"/>
  <c r="C31" i="75"/>
  <c r="D31" i="75"/>
  <c r="E31" i="75"/>
  <c r="F31" i="75"/>
  <c r="G31" i="75"/>
  <c r="H31" i="75"/>
  <c r="I31" i="75"/>
  <c r="J31" i="75"/>
  <c r="K31" i="75"/>
  <c r="L31" i="75"/>
  <c r="M31" i="75"/>
  <c r="N31" i="75"/>
  <c r="O31" i="75"/>
  <c r="P31" i="75"/>
  <c r="Q31" i="75"/>
  <c r="R31" i="75"/>
  <c r="S31" i="75"/>
  <c r="T31" i="75"/>
  <c r="U31" i="75"/>
  <c r="V31" i="75"/>
  <c r="W31" i="75"/>
  <c r="X31" i="75"/>
  <c r="Y31" i="75"/>
  <c r="Z31" i="75"/>
  <c r="AA31" i="75"/>
  <c r="AB31" i="75"/>
  <c r="AC31" i="75"/>
  <c r="AD31" i="75"/>
  <c r="AE31" i="75"/>
  <c r="AF31" i="75"/>
  <c r="B37" i="75"/>
  <c r="B35" i="75"/>
  <c r="B33" i="75"/>
  <c r="B31" i="75"/>
  <c r="AG36" i="73"/>
  <c r="AG34" i="73"/>
  <c r="AG32" i="73"/>
  <c r="AG30" i="73"/>
  <c r="C36" i="73"/>
  <c r="D36" i="73"/>
  <c r="E36" i="73"/>
  <c r="F36" i="73"/>
  <c r="G36" i="73"/>
  <c r="H36" i="73"/>
  <c r="I36" i="73"/>
  <c r="J36" i="73"/>
  <c r="K36" i="73"/>
  <c r="L36" i="73"/>
  <c r="M36" i="73"/>
  <c r="N36" i="73"/>
  <c r="O36" i="73"/>
  <c r="P36" i="73"/>
  <c r="Q36" i="73"/>
  <c r="R36" i="73"/>
  <c r="S36" i="73"/>
  <c r="T36" i="73"/>
  <c r="U36" i="73"/>
  <c r="V36" i="73"/>
  <c r="W36" i="73"/>
  <c r="X36" i="73"/>
  <c r="Y36" i="73"/>
  <c r="Z36" i="73"/>
  <c r="AA36" i="73"/>
  <c r="AB36" i="73"/>
  <c r="AC36" i="73"/>
  <c r="AD36" i="73"/>
  <c r="AE36" i="73"/>
  <c r="AF36" i="73"/>
  <c r="C34" i="73"/>
  <c r="D34" i="73"/>
  <c r="E34" i="73"/>
  <c r="F34" i="73"/>
  <c r="G34" i="73"/>
  <c r="H34" i="73"/>
  <c r="I34" i="73"/>
  <c r="J34" i="73"/>
  <c r="K34" i="73"/>
  <c r="L34" i="73"/>
  <c r="M34" i="73"/>
  <c r="N34" i="73"/>
  <c r="O34" i="73"/>
  <c r="P34" i="73"/>
  <c r="Q34" i="73"/>
  <c r="R34" i="73"/>
  <c r="S34" i="73"/>
  <c r="T34" i="73"/>
  <c r="U34" i="73"/>
  <c r="V34" i="73"/>
  <c r="W34" i="73"/>
  <c r="X34" i="73"/>
  <c r="Y34" i="73"/>
  <c r="Z34" i="73"/>
  <c r="AA34" i="73"/>
  <c r="AB34" i="73"/>
  <c r="AC34" i="73"/>
  <c r="AD34" i="73"/>
  <c r="AE34" i="73"/>
  <c r="AF34" i="73"/>
  <c r="C32" i="73"/>
  <c r="D32" i="73"/>
  <c r="E32" i="73"/>
  <c r="F32" i="73"/>
  <c r="G32" i="73"/>
  <c r="H32" i="73"/>
  <c r="I32" i="73"/>
  <c r="J32" i="73"/>
  <c r="K32" i="73"/>
  <c r="L32" i="73"/>
  <c r="M32" i="73"/>
  <c r="N32" i="73"/>
  <c r="O32" i="73"/>
  <c r="P32" i="73"/>
  <c r="Q32" i="73"/>
  <c r="R32" i="73"/>
  <c r="S32" i="73"/>
  <c r="T32" i="73"/>
  <c r="U32" i="73"/>
  <c r="V32" i="73"/>
  <c r="W32" i="73"/>
  <c r="X32" i="73"/>
  <c r="Y32" i="73"/>
  <c r="Z32" i="73"/>
  <c r="AA32" i="73"/>
  <c r="AB32" i="73"/>
  <c r="AC32" i="73"/>
  <c r="AD32" i="73"/>
  <c r="AE32" i="73"/>
  <c r="AF32" i="73"/>
  <c r="C30" i="73"/>
  <c r="D30" i="73"/>
  <c r="E30" i="73"/>
  <c r="F30" i="73"/>
  <c r="G30" i="73"/>
  <c r="H30" i="73"/>
  <c r="I30" i="73"/>
  <c r="J30" i="73"/>
  <c r="K30" i="73"/>
  <c r="L30" i="73"/>
  <c r="M30" i="73"/>
  <c r="N30" i="73"/>
  <c r="O30" i="73"/>
  <c r="P30" i="73"/>
  <c r="Q30" i="73"/>
  <c r="R30" i="73"/>
  <c r="S30" i="73"/>
  <c r="T30" i="73"/>
  <c r="U30" i="73"/>
  <c r="V30" i="73"/>
  <c r="W30" i="73"/>
  <c r="X30" i="73"/>
  <c r="Y30" i="73"/>
  <c r="Z30" i="73"/>
  <c r="AA30" i="73"/>
  <c r="AB30" i="73"/>
  <c r="AC30" i="73"/>
  <c r="AD30" i="73"/>
  <c r="AE30" i="73"/>
  <c r="AF30" i="73"/>
  <c r="B36" i="73"/>
  <c r="B34" i="73"/>
  <c r="B32" i="73"/>
  <c r="B30" i="73"/>
  <c r="AG36" i="72"/>
  <c r="AG34" i="72"/>
  <c r="AG37" i="72"/>
  <c r="AG35" i="72"/>
  <c r="AG33" i="72"/>
  <c r="AG31" i="72"/>
  <c r="C37" i="72"/>
  <c r="D37" i="72"/>
  <c r="E37" i="72"/>
  <c r="F37" i="72"/>
  <c r="G37" i="72"/>
  <c r="H37" i="72"/>
  <c r="I37" i="72"/>
  <c r="J37" i="72"/>
  <c r="K37" i="72"/>
  <c r="L37" i="72"/>
  <c r="M37" i="72"/>
  <c r="N37" i="72"/>
  <c r="O37" i="72"/>
  <c r="P37" i="72"/>
  <c r="Q37" i="72"/>
  <c r="R37" i="72"/>
  <c r="S37" i="72"/>
  <c r="T37" i="72"/>
  <c r="U37" i="72"/>
  <c r="V37" i="72"/>
  <c r="W37" i="72"/>
  <c r="X37" i="72"/>
  <c r="Y37" i="72"/>
  <c r="Z37" i="72"/>
  <c r="AA37" i="72"/>
  <c r="AB37" i="72"/>
  <c r="AC37" i="72"/>
  <c r="AD37" i="72"/>
  <c r="AE37" i="72"/>
  <c r="AF37" i="72"/>
  <c r="C35" i="72"/>
  <c r="D35" i="72"/>
  <c r="E35" i="72"/>
  <c r="F35" i="72"/>
  <c r="G35" i="72"/>
  <c r="H35" i="72"/>
  <c r="I35" i="72"/>
  <c r="J35" i="72"/>
  <c r="K35" i="72"/>
  <c r="L35" i="72"/>
  <c r="M35" i="72"/>
  <c r="N35" i="72"/>
  <c r="O35" i="72"/>
  <c r="P35" i="72"/>
  <c r="Q35" i="72"/>
  <c r="R35" i="72"/>
  <c r="S35" i="72"/>
  <c r="T35" i="72"/>
  <c r="U35" i="72"/>
  <c r="V35" i="72"/>
  <c r="W35" i="72"/>
  <c r="X35" i="72"/>
  <c r="Y35" i="72"/>
  <c r="Z35" i="72"/>
  <c r="AA35" i="72"/>
  <c r="AB35" i="72"/>
  <c r="AC35" i="72"/>
  <c r="AD35" i="72"/>
  <c r="AE35" i="72"/>
  <c r="AF35" i="72"/>
  <c r="C33" i="72"/>
  <c r="D33" i="72"/>
  <c r="E33" i="72"/>
  <c r="F33" i="72"/>
  <c r="G33" i="72"/>
  <c r="H33" i="72"/>
  <c r="I33" i="72"/>
  <c r="J33" i="72"/>
  <c r="K33" i="72"/>
  <c r="L33" i="72"/>
  <c r="M33" i="72"/>
  <c r="N33" i="72"/>
  <c r="O33" i="72"/>
  <c r="P33" i="72"/>
  <c r="Q33" i="72"/>
  <c r="R33" i="72"/>
  <c r="S33" i="72"/>
  <c r="T33" i="72"/>
  <c r="U33" i="72"/>
  <c r="V33" i="72"/>
  <c r="W33" i="72"/>
  <c r="X33" i="72"/>
  <c r="Y33" i="72"/>
  <c r="Z33" i="72"/>
  <c r="AA33" i="72"/>
  <c r="AB33" i="72"/>
  <c r="AC33" i="72"/>
  <c r="AD33" i="72"/>
  <c r="AE33" i="72"/>
  <c r="AF33" i="72"/>
  <c r="C31" i="72"/>
  <c r="D31" i="72"/>
  <c r="E31" i="72"/>
  <c r="F31" i="72"/>
  <c r="G31" i="72"/>
  <c r="H31" i="72"/>
  <c r="I31" i="72"/>
  <c r="J31" i="72"/>
  <c r="K31" i="72"/>
  <c r="L31" i="72"/>
  <c r="M31" i="72"/>
  <c r="N31" i="72"/>
  <c r="O31" i="72"/>
  <c r="P31" i="72"/>
  <c r="Q31" i="72"/>
  <c r="R31" i="72"/>
  <c r="S31" i="72"/>
  <c r="T31" i="72"/>
  <c r="U31" i="72"/>
  <c r="V31" i="72"/>
  <c r="W31" i="72"/>
  <c r="X31" i="72"/>
  <c r="Y31" i="72"/>
  <c r="Z31" i="72"/>
  <c r="AA31" i="72"/>
  <c r="AB31" i="72"/>
  <c r="AC31" i="72"/>
  <c r="AD31" i="72"/>
  <c r="AE31" i="72"/>
  <c r="AF31" i="72"/>
  <c r="B37" i="72"/>
  <c r="B35" i="72"/>
  <c r="B33" i="72"/>
  <c r="B31" i="72"/>
  <c r="AG36" i="68"/>
  <c r="AG37" i="68"/>
  <c r="AG35" i="68"/>
  <c r="AG33" i="68"/>
  <c r="AG31" i="68"/>
  <c r="C36" i="68"/>
  <c r="D36" i="68"/>
  <c r="E36" i="68"/>
  <c r="F36" i="68"/>
  <c r="G36" i="68"/>
  <c r="H36" i="68"/>
  <c r="I36" i="68"/>
  <c r="J36" i="68"/>
  <c r="K36" i="68"/>
  <c r="L36" i="68"/>
  <c r="M36" i="68"/>
  <c r="N36" i="68"/>
  <c r="O36" i="68"/>
  <c r="P36" i="68"/>
  <c r="Q36" i="68"/>
  <c r="R36" i="68"/>
  <c r="S36" i="68"/>
  <c r="T36" i="68"/>
  <c r="U36" i="68"/>
  <c r="V36" i="68"/>
  <c r="W36" i="68"/>
  <c r="X36" i="68"/>
  <c r="Y36" i="68"/>
  <c r="Z36" i="68"/>
  <c r="AA36" i="68"/>
  <c r="AB36" i="68"/>
  <c r="AC36" i="68"/>
  <c r="AD36" i="68"/>
  <c r="AE36" i="68"/>
  <c r="AF36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AF34" i="68"/>
  <c r="C32" i="68"/>
  <c r="D32" i="68"/>
  <c r="E32" i="68"/>
  <c r="F32" i="68"/>
  <c r="G32" i="68"/>
  <c r="H32" i="68"/>
  <c r="I32" i="68"/>
  <c r="J32" i="68"/>
  <c r="K32" i="68"/>
  <c r="L32" i="68"/>
  <c r="M32" i="68"/>
  <c r="N32" i="68"/>
  <c r="O32" i="68"/>
  <c r="P32" i="68"/>
  <c r="Q32" i="68"/>
  <c r="R32" i="68"/>
  <c r="S32" i="68"/>
  <c r="T32" i="68"/>
  <c r="U32" i="68"/>
  <c r="V32" i="68"/>
  <c r="W32" i="68"/>
  <c r="X32" i="68"/>
  <c r="Y32" i="68"/>
  <c r="Z32" i="68"/>
  <c r="AA32" i="68"/>
  <c r="AB32" i="68"/>
  <c r="AC32" i="68"/>
  <c r="AD32" i="68"/>
  <c r="AE32" i="68"/>
  <c r="AF32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AF30" i="68"/>
  <c r="B36" i="68"/>
  <c r="B34" i="68"/>
  <c r="B32" i="68"/>
  <c r="B30" i="68"/>
  <c r="AG32" i="65"/>
  <c r="AG37" i="65"/>
  <c r="AG35" i="65"/>
  <c r="AG33" i="65"/>
  <c r="AG31" i="65"/>
  <c r="C36" i="65"/>
  <c r="D36" i="65"/>
  <c r="E36" i="65"/>
  <c r="F36" i="65"/>
  <c r="G36" i="65"/>
  <c r="H36" i="65"/>
  <c r="I36" i="65"/>
  <c r="J36" i="65"/>
  <c r="K36" i="65"/>
  <c r="L36" i="65"/>
  <c r="M36" i="65"/>
  <c r="N36" i="65"/>
  <c r="O36" i="65"/>
  <c r="P36" i="65"/>
  <c r="Q36" i="65"/>
  <c r="R36" i="65"/>
  <c r="S36" i="65"/>
  <c r="T36" i="65"/>
  <c r="U36" i="65"/>
  <c r="V36" i="65"/>
  <c r="W36" i="65"/>
  <c r="X36" i="65"/>
  <c r="Y36" i="65"/>
  <c r="Z36" i="65"/>
  <c r="AA36" i="65"/>
  <c r="AB36" i="65"/>
  <c r="AC36" i="65"/>
  <c r="AD36" i="65"/>
  <c r="AE36" i="65"/>
  <c r="AF36" i="65"/>
  <c r="C34" i="65"/>
  <c r="D34" i="65"/>
  <c r="E34" i="65"/>
  <c r="F34" i="65"/>
  <c r="G34" i="65"/>
  <c r="H34" i="65"/>
  <c r="I34" i="65"/>
  <c r="J34" i="65"/>
  <c r="K34" i="65"/>
  <c r="L34" i="65"/>
  <c r="M34" i="65"/>
  <c r="N34" i="65"/>
  <c r="O34" i="65"/>
  <c r="P34" i="65"/>
  <c r="Q34" i="65"/>
  <c r="R34" i="65"/>
  <c r="S34" i="65"/>
  <c r="T34" i="65"/>
  <c r="U34" i="65"/>
  <c r="V34" i="65"/>
  <c r="W34" i="65"/>
  <c r="X34" i="65"/>
  <c r="Y34" i="65"/>
  <c r="Z34" i="65"/>
  <c r="AA34" i="65"/>
  <c r="AB34" i="65"/>
  <c r="AC34" i="65"/>
  <c r="AD34" i="65"/>
  <c r="AE34" i="65"/>
  <c r="AF34" i="65"/>
  <c r="C32" i="65"/>
  <c r="D32" i="65"/>
  <c r="E32" i="65"/>
  <c r="F32" i="65"/>
  <c r="G32" i="65"/>
  <c r="H32" i="65"/>
  <c r="I32" i="65"/>
  <c r="J32" i="65"/>
  <c r="K32" i="65"/>
  <c r="L32" i="65"/>
  <c r="M32" i="65"/>
  <c r="N32" i="65"/>
  <c r="O32" i="65"/>
  <c r="P32" i="65"/>
  <c r="Q32" i="65"/>
  <c r="R32" i="65"/>
  <c r="S32" i="65"/>
  <c r="T32" i="65"/>
  <c r="U32" i="65"/>
  <c r="V32" i="65"/>
  <c r="W32" i="65"/>
  <c r="X32" i="65"/>
  <c r="Y32" i="65"/>
  <c r="Z32" i="65"/>
  <c r="AA32" i="65"/>
  <c r="AB32" i="65"/>
  <c r="AC32" i="65"/>
  <c r="AD32" i="65"/>
  <c r="AE32" i="65"/>
  <c r="AF32" i="65"/>
  <c r="C30" i="65"/>
  <c r="D30" i="65"/>
  <c r="E30" i="65"/>
  <c r="F30" i="65"/>
  <c r="G30" i="65"/>
  <c r="H30" i="65"/>
  <c r="I30" i="65"/>
  <c r="J30" i="65"/>
  <c r="K30" i="65"/>
  <c r="L30" i="65"/>
  <c r="M30" i="65"/>
  <c r="N30" i="65"/>
  <c r="O30" i="65"/>
  <c r="P30" i="65"/>
  <c r="Q30" i="65"/>
  <c r="R30" i="65"/>
  <c r="S30" i="65"/>
  <c r="T30" i="65"/>
  <c r="U30" i="65"/>
  <c r="V30" i="65"/>
  <c r="W30" i="65"/>
  <c r="X30" i="65"/>
  <c r="Y30" i="65"/>
  <c r="Z30" i="65"/>
  <c r="AA30" i="65"/>
  <c r="AB30" i="65"/>
  <c r="AC30" i="65"/>
  <c r="AD30" i="65"/>
  <c r="AE30" i="65"/>
  <c r="AF30" i="65"/>
  <c r="B36" i="65"/>
  <c r="B34" i="65"/>
  <c r="B32" i="65"/>
  <c r="B30" i="65"/>
  <c r="AG31" i="64"/>
  <c r="AG29" i="64"/>
  <c r="AG36" i="64"/>
  <c r="AG34" i="64"/>
  <c r="AG32" i="64"/>
  <c r="AG30" i="64"/>
  <c r="C37" i="64"/>
  <c r="D37" i="64"/>
  <c r="E37" i="64"/>
  <c r="F37" i="64"/>
  <c r="G37" i="64"/>
  <c r="H37" i="64"/>
  <c r="I37" i="64"/>
  <c r="J37" i="64"/>
  <c r="K37" i="64"/>
  <c r="L37" i="64"/>
  <c r="M37" i="64"/>
  <c r="N37" i="64"/>
  <c r="O37" i="64"/>
  <c r="P37" i="64"/>
  <c r="Q37" i="64"/>
  <c r="R37" i="64"/>
  <c r="S37" i="64"/>
  <c r="T37" i="64"/>
  <c r="U37" i="64"/>
  <c r="V37" i="64"/>
  <c r="W37" i="64"/>
  <c r="X37" i="64"/>
  <c r="Y37" i="64"/>
  <c r="Z37" i="64"/>
  <c r="AA37" i="64"/>
  <c r="AB37" i="64"/>
  <c r="AC37" i="64"/>
  <c r="AD37" i="64"/>
  <c r="AE37" i="64"/>
  <c r="AF37" i="64"/>
  <c r="C35" i="64"/>
  <c r="D35" i="64"/>
  <c r="E35" i="64"/>
  <c r="F35" i="64"/>
  <c r="G35" i="64"/>
  <c r="H35" i="64"/>
  <c r="I35" i="64"/>
  <c r="J35" i="64"/>
  <c r="K35" i="64"/>
  <c r="L35" i="64"/>
  <c r="M35" i="64"/>
  <c r="N35" i="64"/>
  <c r="O35" i="64"/>
  <c r="P35" i="64"/>
  <c r="Q35" i="64"/>
  <c r="R35" i="64"/>
  <c r="S35" i="64"/>
  <c r="T35" i="64"/>
  <c r="U35" i="64"/>
  <c r="V35" i="64"/>
  <c r="W35" i="64"/>
  <c r="X35" i="64"/>
  <c r="Y35" i="64"/>
  <c r="Z35" i="64"/>
  <c r="AA35" i="64"/>
  <c r="AB35" i="64"/>
  <c r="AC35" i="64"/>
  <c r="AD35" i="64"/>
  <c r="AE35" i="64"/>
  <c r="AF35" i="64"/>
  <c r="C33" i="64"/>
  <c r="D33" i="64"/>
  <c r="E33" i="64"/>
  <c r="F33" i="64"/>
  <c r="G33" i="64"/>
  <c r="H33" i="64"/>
  <c r="I33" i="64"/>
  <c r="J33" i="64"/>
  <c r="K33" i="64"/>
  <c r="L33" i="64"/>
  <c r="M33" i="64"/>
  <c r="N33" i="64"/>
  <c r="O33" i="64"/>
  <c r="P33" i="64"/>
  <c r="Q33" i="64"/>
  <c r="R33" i="64"/>
  <c r="S33" i="64"/>
  <c r="T33" i="64"/>
  <c r="U33" i="64"/>
  <c r="V33" i="64"/>
  <c r="W33" i="64"/>
  <c r="X33" i="64"/>
  <c r="Y33" i="64"/>
  <c r="Z33" i="64"/>
  <c r="AA33" i="64"/>
  <c r="AB33" i="64"/>
  <c r="AC33" i="64"/>
  <c r="AD33" i="64"/>
  <c r="AE33" i="64"/>
  <c r="AF33" i="64"/>
  <c r="C31" i="64"/>
  <c r="D31" i="64"/>
  <c r="E31" i="64"/>
  <c r="F31" i="64"/>
  <c r="G31" i="64"/>
  <c r="H31" i="64"/>
  <c r="I31" i="64"/>
  <c r="J31" i="64"/>
  <c r="K31" i="64"/>
  <c r="L31" i="64"/>
  <c r="M31" i="64"/>
  <c r="N31" i="64"/>
  <c r="O31" i="64"/>
  <c r="P31" i="64"/>
  <c r="Q31" i="64"/>
  <c r="R31" i="64"/>
  <c r="S31" i="64"/>
  <c r="T31" i="64"/>
  <c r="U31" i="64"/>
  <c r="V31" i="64"/>
  <c r="W31" i="64"/>
  <c r="X31" i="64"/>
  <c r="Y31" i="64"/>
  <c r="Z31" i="64"/>
  <c r="AA31" i="64"/>
  <c r="AB31" i="64"/>
  <c r="AC31" i="64"/>
  <c r="AD31" i="64"/>
  <c r="AE31" i="64"/>
  <c r="AF31" i="64"/>
  <c r="C29" i="64"/>
  <c r="D29" i="64"/>
  <c r="E29" i="64"/>
  <c r="F29" i="64"/>
  <c r="G29" i="64"/>
  <c r="H29" i="64"/>
  <c r="I29" i="64"/>
  <c r="J29" i="64"/>
  <c r="K29" i="64"/>
  <c r="L29" i="64"/>
  <c r="M29" i="64"/>
  <c r="N29" i="64"/>
  <c r="O29" i="64"/>
  <c r="P29" i="64"/>
  <c r="Q29" i="64"/>
  <c r="R29" i="64"/>
  <c r="S29" i="64"/>
  <c r="T29" i="64"/>
  <c r="U29" i="64"/>
  <c r="V29" i="64"/>
  <c r="W29" i="64"/>
  <c r="X29" i="64"/>
  <c r="Y29" i="64"/>
  <c r="Z29" i="64"/>
  <c r="AA29" i="64"/>
  <c r="AB29" i="64"/>
  <c r="AC29" i="64"/>
  <c r="AD29" i="64"/>
  <c r="AE29" i="64"/>
  <c r="AF29" i="64"/>
  <c r="B37" i="64"/>
  <c r="B35" i="64"/>
  <c r="B33" i="64"/>
  <c r="B31" i="64"/>
  <c r="B29" i="64"/>
  <c r="AG37" i="61"/>
  <c r="AG35" i="61"/>
  <c r="AG33" i="61"/>
  <c r="AG31" i="61"/>
  <c r="C37" i="61"/>
  <c r="D37" i="61"/>
  <c r="E37" i="61"/>
  <c r="F37" i="61"/>
  <c r="G37" i="61"/>
  <c r="H37" i="61"/>
  <c r="I37" i="61"/>
  <c r="J37" i="61"/>
  <c r="K37" i="61"/>
  <c r="L37" i="61"/>
  <c r="M37" i="61"/>
  <c r="N37" i="61"/>
  <c r="O37" i="61"/>
  <c r="P37" i="61"/>
  <c r="Q37" i="61"/>
  <c r="R37" i="61"/>
  <c r="S37" i="61"/>
  <c r="T37" i="61"/>
  <c r="U37" i="61"/>
  <c r="V37" i="61"/>
  <c r="W37" i="61"/>
  <c r="X37" i="61"/>
  <c r="Y37" i="61"/>
  <c r="Z37" i="61"/>
  <c r="AA37" i="61"/>
  <c r="AB37" i="61"/>
  <c r="AC37" i="61"/>
  <c r="AD37" i="61"/>
  <c r="AE37" i="61"/>
  <c r="AF37" i="61"/>
  <c r="C35" i="61"/>
  <c r="D35" i="61"/>
  <c r="E35" i="61"/>
  <c r="F35" i="61"/>
  <c r="G35" i="61"/>
  <c r="H35" i="61"/>
  <c r="I35" i="61"/>
  <c r="J35" i="61"/>
  <c r="K35" i="61"/>
  <c r="L35" i="61"/>
  <c r="M35" i="61"/>
  <c r="N35" i="61"/>
  <c r="O35" i="61"/>
  <c r="P35" i="61"/>
  <c r="Q35" i="61"/>
  <c r="R35" i="61"/>
  <c r="S35" i="61"/>
  <c r="T35" i="61"/>
  <c r="U35" i="61"/>
  <c r="V35" i="61"/>
  <c r="W35" i="61"/>
  <c r="X35" i="61"/>
  <c r="Y35" i="61"/>
  <c r="Z35" i="61"/>
  <c r="AA35" i="61"/>
  <c r="AB35" i="61"/>
  <c r="AC35" i="61"/>
  <c r="AD35" i="61"/>
  <c r="AE35" i="61"/>
  <c r="AF35" i="61"/>
  <c r="C33" i="61"/>
  <c r="D33" i="61"/>
  <c r="E33" i="61"/>
  <c r="F33" i="61"/>
  <c r="G33" i="61"/>
  <c r="H33" i="61"/>
  <c r="I33" i="61"/>
  <c r="J33" i="61"/>
  <c r="K33" i="61"/>
  <c r="L33" i="61"/>
  <c r="M33" i="61"/>
  <c r="N33" i="61"/>
  <c r="O33" i="61"/>
  <c r="P33" i="61"/>
  <c r="Q33" i="61"/>
  <c r="R33" i="61"/>
  <c r="S33" i="61"/>
  <c r="T33" i="61"/>
  <c r="U33" i="61"/>
  <c r="V33" i="61"/>
  <c r="W33" i="61"/>
  <c r="X33" i="61"/>
  <c r="Y33" i="61"/>
  <c r="Z33" i="61"/>
  <c r="AA33" i="61"/>
  <c r="AB33" i="61"/>
  <c r="AC33" i="61"/>
  <c r="AD33" i="61"/>
  <c r="AE33" i="61"/>
  <c r="AF33" i="61"/>
  <c r="C31" i="61"/>
  <c r="D31" i="61"/>
  <c r="E31" i="61"/>
  <c r="F31" i="61"/>
  <c r="G31" i="61"/>
  <c r="H31" i="61"/>
  <c r="I31" i="61"/>
  <c r="J31" i="61"/>
  <c r="K31" i="61"/>
  <c r="L31" i="61"/>
  <c r="M31" i="61"/>
  <c r="N31" i="61"/>
  <c r="O31" i="61"/>
  <c r="P31" i="61"/>
  <c r="Q31" i="61"/>
  <c r="R31" i="61"/>
  <c r="S31" i="61"/>
  <c r="T31" i="61"/>
  <c r="U31" i="61"/>
  <c r="V31" i="61"/>
  <c r="W31" i="61"/>
  <c r="X31" i="61"/>
  <c r="Y31" i="61"/>
  <c r="Z31" i="61"/>
  <c r="AA31" i="61"/>
  <c r="AB31" i="61"/>
  <c r="AC31" i="61"/>
  <c r="AD31" i="61"/>
  <c r="AE31" i="61"/>
  <c r="AF31" i="61"/>
  <c r="B37" i="61"/>
  <c r="B35" i="61"/>
  <c r="B33" i="61"/>
  <c r="B31" i="61"/>
  <c r="AG36" i="31"/>
  <c r="AG30" i="31"/>
  <c r="AG35" i="31"/>
  <c r="AG33" i="31"/>
  <c r="AG31" i="31"/>
  <c r="C37" i="31"/>
  <c r="D37" i="31"/>
  <c r="E37" i="31"/>
  <c r="F37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B37" i="31"/>
  <c r="B35" i="31"/>
  <c r="B33" i="31"/>
  <c r="B31" i="31"/>
  <c r="AG37" i="60"/>
  <c r="AG35" i="60"/>
  <c r="AG33" i="60"/>
  <c r="AG31" i="60"/>
  <c r="C37" i="60"/>
  <c r="D37" i="60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C35" i="60"/>
  <c r="D35" i="60"/>
  <c r="E35" i="60"/>
  <c r="F35" i="60"/>
  <c r="G35" i="60"/>
  <c r="H35" i="60"/>
  <c r="I35" i="60"/>
  <c r="J35" i="60"/>
  <c r="K35" i="60"/>
  <c r="L35" i="60"/>
  <c r="M35" i="60"/>
  <c r="N35" i="60"/>
  <c r="O35" i="60"/>
  <c r="P35" i="60"/>
  <c r="Q35" i="60"/>
  <c r="R35" i="60"/>
  <c r="S35" i="60"/>
  <c r="T35" i="60"/>
  <c r="U35" i="60"/>
  <c r="V35" i="60"/>
  <c r="W35" i="60"/>
  <c r="X35" i="60"/>
  <c r="Y35" i="60"/>
  <c r="Z35" i="60"/>
  <c r="AA35" i="60"/>
  <c r="AB35" i="60"/>
  <c r="AC35" i="60"/>
  <c r="AD35" i="60"/>
  <c r="AE35" i="60"/>
  <c r="AF35" i="60"/>
  <c r="C33" i="60"/>
  <c r="D33" i="60"/>
  <c r="E33" i="60"/>
  <c r="F33" i="60"/>
  <c r="G33" i="60"/>
  <c r="H33" i="60"/>
  <c r="I33" i="60"/>
  <c r="J33" i="60"/>
  <c r="K33" i="60"/>
  <c r="L33" i="60"/>
  <c r="M33" i="60"/>
  <c r="N33" i="60"/>
  <c r="O33" i="60"/>
  <c r="P33" i="60"/>
  <c r="Q33" i="60"/>
  <c r="R33" i="60"/>
  <c r="S33" i="60"/>
  <c r="T33" i="60"/>
  <c r="U33" i="60"/>
  <c r="V33" i="60"/>
  <c r="W33" i="60"/>
  <c r="X33" i="60"/>
  <c r="Y33" i="60"/>
  <c r="Z33" i="60"/>
  <c r="AA33" i="60"/>
  <c r="AB33" i="60"/>
  <c r="AC33" i="60"/>
  <c r="AD33" i="60"/>
  <c r="AE33" i="60"/>
  <c r="AF33" i="60"/>
  <c r="C31" i="60"/>
  <c r="D31" i="60"/>
  <c r="E31" i="60"/>
  <c r="F31" i="60"/>
  <c r="G31" i="60"/>
  <c r="H31" i="60"/>
  <c r="I31" i="60"/>
  <c r="J31" i="60"/>
  <c r="K31" i="60"/>
  <c r="L31" i="60"/>
  <c r="M31" i="60"/>
  <c r="N31" i="60"/>
  <c r="O31" i="60"/>
  <c r="P31" i="60"/>
  <c r="Q31" i="60"/>
  <c r="R31" i="60"/>
  <c r="S31" i="60"/>
  <c r="T31" i="60"/>
  <c r="U31" i="60"/>
  <c r="V31" i="60"/>
  <c r="W31" i="60"/>
  <c r="X31" i="60"/>
  <c r="Y31" i="60"/>
  <c r="Z31" i="60"/>
  <c r="AA31" i="60"/>
  <c r="AB31" i="60"/>
  <c r="AC31" i="60"/>
  <c r="AD31" i="60"/>
  <c r="AE31" i="60"/>
  <c r="AF31" i="60"/>
  <c r="B37" i="60"/>
  <c r="B35" i="60"/>
  <c r="B33" i="60"/>
  <c r="B31" i="60"/>
  <c r="AG41" i="143" l="1"/>
  <c r="AG37" i="59"/>
  <c r="AG35" i="59"/>
  <c r="AG33" i="59"/>
  <c r="AG31" i="59"/>
  <c r="C37" i="59"/>
  <c r="D37" i="59"/>
  <c r="E37" i="59"/>
  <c r="F37" i="59"/>
  <c r="G37" i="59"/>
  <c r="H37" i="59"/>
  <c r="I37" i="59"/>
  <c r="J37" i="59"/>
  <c r="K37" i="59"/>
  <c r="L37" i="59"/>
  <c r="M37" i="59"/>
  <c r="N37" i="59"/>
  <c r="O37" i="59"/>
  <c r="P37" i="59"/>
  <c r="Q37" i="59"/>
  <c r="R37" i="59"/>
  <c r="S37" i="59"/>
  <c r="T37" i="59"/>
  <c r="U37" i="59"/>
  <c r="V37" i="59"/>
  <c r="W37" i="59"/>
  <c r="X37" i="59"/>
  <c r="Y37" i="59"/>
  <c r="Z37" i="59"/>
  <c r="AA37" i="59"/>
  <c r="AB37" i="59"/>
  <c r="AC37" i="59"/>
  <c r="AD37" i="59"/>
  <c r="AE37" i="59"/>
  <c r="AF37" i="59"/>
  <c r="C35" i="59"/>
  <c r="D35" i="59"/>
  <c r="E35" i="59"/>
  <c r="F35" i="59"/>
  <c r="G35" i="59"/>
  <c r="H35" i="59"/>
  <c r="I35" i="59"/>
  <c r="J35" i="59"/>
  <c r="K35" i="59"/>
  <c r="L35" i="59"/>
  <c r="M35" i="59"/>
  <c r="N35" i="59"/>
  <c r="O35" i="59"/>
  <c r="P35" i="59"/>
  <c r="Q35" i="59"/>
  <c r="R35" i="59"/>
  <c r="S35" i="59"/>
  <c r="T35" i="59"/>
  <c r="U35" i="59"/>
  <c r="V35" i="59"/>
  <c r="W35" i="59"/>
  <c r="X35" i="59"/>
  <c r="Y35" i="59"/>
  <c r="Z35" i="59"/>
  <c r="AA35" i="59"/>
  <c r="AB35" i="59"/>
  <c r="AC35" i="59"/>
  <c r="AD35" i="59"/>
  <c r="AE35" i="59"/>
  <c r="AF35" i="59"/>
  <c r="C33" i="59"/>
  <c r="D33" i="59"/>
  <c r="E33" i="59"/>
  <c r="F33" i="59"/>
  <c r="G33" i="59"/>
  <c r="H33" i="59"/>
  <c r="I33" i="59"/>
  <c r="J33" i="59"/>
  <c r="K33" i="59"/>
  <c r="L33" i="59"/>
  <c r="M33" i="59"/>
  <c r="N33" i="59"/>
  <c r="O33" i="59"/>
  <c r="P33" i="59"/>
  <c r="Q33" i="59"/>
  <c r="R33" i="59"/>
  <c r="S33" i="59"/>
  <c r="T33" i="59"/>
  <c r="U33" i="59"/>
  <c r="V33" i="59"/>
  <c r="W33" i="59"/>
  <c r="X33" i="59"/>
  <c r="Y33" i="59"/>
  <c r="Z33" i="59"/>
  <c r="AA33" i="59"/>
  <c r="AB33" i="59"/>
  <c r="AC33" i="59"/>
  <c r="AD33" i="59"/>
  <c r="AE33" i="59"/>
  <c r="AF33" i="59"/>
  <c r="C31" i="59"/>
  <c r="D31" i="59"/>
  <c r="E31" i="59"/>
  <c r="F31" i="59"/>
  <c r="G31" i="59"/>
  <c r="H31" i="59"/>
  <c r="I31" i="59"/>
  <c r="J31" i="59"/>
  <c r="K31" i="59"/>
  <c r="L31" i="59"/>
  <c r="M31" i="59"/>
  <c r="N31" i="59"/>
  <c r="O31" i="59"/>
  <c r="P31" i="59"/>
  <c r="Q31" i="59"/>
  <c r="R31" i="59"/>
  <c r="S31" i="59"/>
  <c r="T31" i="59"/>
  <c r="U31" i="59"/>
  <c r="V31" i="59"/>
  <c r="W31" i="59"/>
  <c r="X31" i="59"/>
  <c r="Y31" i="59"/>
  <c r="Z31" i="59"/>
  <c r="AA31" i="59"/>
  <c r="AB31" i="59"/>
  <c r="AC31" i="59"/>
  <c r="AD31" i="59"/>
  <c r="AE31" i="59"/>
  <c r="AF31" i="59"/>
  <c r="B37" i="59"/>
  <c r="B35" i="59"/>
  <c r="B33" i="59"/>
  <c r="B31" i="59"/>
  <c r="AG36" i="58"/>
  <c r="AG32" i="58"/>
  <c r="AG35" i="58"/>
  <c r="AG33" i="58"/>
  <c r="AG31" i="58"/>
  <c r="C36" i="58"/>
  <c r="D36" i="58"/>
  <c r="E36" i="58"/>
  <c r="F36" i="58"/>
  <c r="G36" i="58"/>
  <c r="H36" i="58"/>
  <c r="I36" i="58"/>
  <c r="J36" i="58"/>
  <c r="K36" i="58"/>
  <c r="L36" i="58"/>
  <c r="M36" i="58"/>
  <c r="N36" i="58"/>
  <c r="O36" i="58"/>
  <c r="P36" i="58"/>
  <c r="Q36" i="58"/>
  <c r="R36" i="58"/>
  <c r="S36" i="58"/>
  <c r="T36" i="58"/>
  <c r="U36" i="58"/>
  <c r="V36" i="58"/>
  <c r="W36" i="58"/>
  <c r="X36" i="58"/>
  <c r="Y36" i="58"/>
  <c r="Z36" i="58"/>
  <c r="AA36" i="58"/>
  <c r="AB36" i="58"/>
  <c r="AC36" i="58"/>
  <c r="AD36" i="58"/>
  <c r="AE36" i="58"/>
  <c r="AF36" i="58"/>
  <c r="C37" i="58"/>
  <c r="D37" i="58"/>
  <c r="E37" i="58"/>
  <c r="F37" i="58"/>
  <c r="G37" i="58"/>
  <c r="H37" i="58"/>
  <c r="I37" i="58"/>
  <c r="J37" i="58"/>
  <c r="K37" i="58"/>
  <c r="L37" i="58"/>
  <c r="M37" i="58"/>
  <c r="N37" i="58"/>
  <c r="O37" i="58"/>
  <c r="P37" i="58"/>
  <c r="Q37" i="58"/>
  <c r="R37" i="58"/>
  <c r="S37" i="58"/>
  <c r="T37" i="58"/>
  <c r="U37" i="58"/>
  <c r="V37" i="58"/>
  <c r="W37" i="58"/>
  <c r="X37" i="58"/>
  <c r="Y37" i="58"/>
  <c r="Z37" i="58"/>
  <c r="AA37" i="58"/>
  <c r="AB37" i="58"/>
  <c r="AC37" i="58"/>
  <c r="AD37" i="58"/>
  <c r="AE37" i="58"/>
  <c r="AF37" i="58"/>
  <c r="C34" i="58"/>
  <c r="D34" i="58"/>
  <c r="E34" i="58"/>
  <c r="F34" i="58"/>
  <c r="G34" i="58"/>
  <c r="H34" i="58"/>
  <c r="I34" i="58"/>
  <c r="J34" i="58"/>
  <c r="K34" i="58"/>
  <c r="L34" i="58"/>
  <c r="M34" i="58"/>
  <c r="N34" i="58"/>
  <c r="O34" i="58"/>
  <c r="P34" i="58"/>
  <c r="Q34" i="58"/>
  <c r="R34" i="58"/>
  <c r="S34" i="58"/>
  <c r="T34" i="58"/>
  <c r="U34" i="58"/>
  <c r="V34" i="58"/>
  <c r="W34" i="58"/>
  <c r="X34" i="58"/>
  <c r="Y34" i="58"/>
  <c r="Z34" i="58"/>
  <c r="AA34" i="58"/>
  <c r="AB34" i="58"/>
  <c r="AC34" i="58"/>
  <c r="AD34" i="58"/>
  <c r="AE34" i="58"/>
  <c r="AF34" i="58"/>
  <c r="C35" i="58"/>
  <c r="D35" i="58"/>
  <c r="E35" i="58"/>
  <c r="F35" i="58"/>
  <c r="G35" i="58"/>
  <c r="H35" i="58"/>
  <c r="I35" i="58"/>
  <c r="J35" i="58"/>
  <c r="K35" i="58"/>
  <c r="L35" i="58"/>
  <c r="M35" i="58"/>
  <c r="N35" i="58"/>
  <c r="O35" i="58"/>
  <c r="P35" i="58"/>
  <c r="Q35" i="58"/>
  <c r="R35" i="58"/>
  <c r="S35" i="58"/>
  <c r="T35" i="58"/>
  <c r="U35" i="58"/>
  <c r="V35" i="58"/>
  <c r="W35" i="58"/>
  <c r="X35" i="58"/>
  <c r="Y35" i="58"/>
  <c r="Z35" i="58"/>
  <c r="AA35" i="58"/>
  <c r="AB35" i="58"/>
  <c r="AC35" i="58"/>
  <c r="AD35" i="58"/>
  <c r="AE35" i="58"/>
  <c r="AF35" i="58"/>
  <c r="C32" i="58"/>
  <c r="D32" i="58"/>
  <c r="E32" i="58"/>
  <c r="F32" i="58"/>
  <c r="G32" i="58"/>
  <c r="H32" i="58"/>
  <c r="I32" i="58"/>
  <c r="J32" i="58"/>
  <c r="K32" i="58"/>
  <c r="L32" i="58"/>
  <c r="M32" i="58"/>
  <c r="N32" i="58"/>
  <c r="O32" i="58"/>
  <c r="P32" i="58"/>
  <c r="Q32" i="58"/>
  <c r="R32" i="58"/>
  <c r="S32" i="58"/>
  <c r="T32" i="58"/>
  <c r="U32" i="58"/>
  <c r="V32" i="58"/>
  <c r="W32" i="58"/>
  <c r="X32" i="58"/>
  <c r="Y32" i="58"/>
  <c r="Z32" i="58"/>
  <c r="AA32" i="58"/>
  <c r="AB32" i="58"/>
  <c r="AC32" i="58"/>
  <c r="AD32" i="58"/>
  <c r="AE32" i="58"/>
  <c r="AF32" i="58"/>
  <c r="C33" i="58"/>
  <c r="D33" i="58"/>
  <c r="E33" i="58"/>
  <c r="F33" i="58"/>
  <c r="G33" i="58"/>
  <c r="H33" i="58"/>
  <c r="I33" i="58"/>
  <c r="J33" i="58"/>
  <c r="K33" i="58"/>
  <c r="L33" i="58"/>
  <c r="M33" i="58"/>
  <c r="N33" i="58"/>
  <c r="O33" i="58"/>
  <c r="P33" i="58"/>
  <c r="Q33" i="58"/>
  <c r="R33" i="58"/>
  <c r="S33" i="58"/>
  <c r="T33" i="58"/>
  <c r="U33" i="58"/>
  <c r="V33" i="58"/>
  <c r="W33" i="58"/>
  <c r="X33" i="58"/>
  <c r="Y33" i="58"/>
  <c r="Z33" i="58"/>
  <c r="AA33" i="58"/>
  <c r="AB33" i="58"/>
  <c r="AC33" i="58"/>
  <c r="AD33" i="58"/>
  <c r="AE33" i="58"/>
  <c r="AF33" i="58"/>
  <c r="B37" i="58"/>
  <c r="B36" i="58"/>
  <c r="B35" i="58"/>
  <c r="B34" i="58"/>
  <c r="B33" i="58"/>
  <c r="B32" i="58"/>
  <c r="C30" i="58"/>
  <c r="D30" i="58"/>
  <c r="E30" i="58"/>
  <c r="F30" i="58"/>
  <c r="G30" i="58"/>
  <c r="H30" i="58"/>
  <c r="I30" i="58"/>
  <c r="J30" i="58"/>
  <c r="K30" i="58"/>
  <c r="L30" i="58"/>
  <c r="M30" i="58"/>
  <c r="N30" i="58"/>
  <c r="O30" i="58"/>
  <c r="P30" i="58"/>
  <c r="Q30" i="58"/>
  <c r="R30" i="58"/>
  <c r="S30" i="58"/>
  <c r="T30" i="58"/>
  <c r="U30" i="58"/>
  <c r="V30" i="58"/>
  <c r="W30" i="58"/>
  <c r="X30" i="58"/>
  <c r="Y30" i="58"/>
  <c r="Z30" i="58"/>
  <c r="AA30" i="58"/>
  <c r="AB30" i="58"/>
  <c r="AC30" i="58"/>
  <c r="AD30" i="58"/>
  <c r="AE30" i="58"/>
  <c r="AF30" i="58"/>
  <c r="C31" i="58"/>
  <c r="D31" i="58"/>
  <c r="E31" i="58"/>
  <c r="F31" i="58"/>
  <c r="G31" i="58"/>
  <c r="H31" i="58"/>
  <c r="I31" i="58"/>
  <c r="J31" i="58"/>
  <c r="K31" i="58"/>
  <c r="L31" i="58"/>
  <c r="M31" i="58"/>
  <c r="N31" i="58"/>
  <c r="O31" i="58"/>
  <c r="P31" i="58"/>
  <c r="Q31" i="58"/>
  <c r="R31" i="58"/>
  <c r="S31" i="58"/>
  <c r="T31" i="58"/>
  <c r="U31" i="58"/>
  <c r="V31" i="58"/>
  <c r="W31" i="58"/>
  <c r="X31" i="58"/>
  <c r="Y31" i="58"/>
  <c r="Z31" i="58"/>
  <c r="AA31" i="58"/>
  <c r="AB31" i="58"/>
  <c r="AC31" i="58"/>
  <c r="AD31" i="58"/>
  <c r="AE31" i="58"/>
  <c r="AF31" i="58"/>
  <c r="B31" i="58"/>
  <c r="B30" i="58"/>
  <c r="AG36" i="56"/>
  <c r="AG37" i="56"/>
  <c r="AG32" i="56"/>
  <c r="AG30" i="56"/>
  <c r="AG35" i="56"/>
  <c r="AG33" i="56"/>
  <c r="AG31" i="56"/>
  <c r="C36" i="56"/>
  <c r="D36" i="56"/>
  <c r="E36" i="56"/>
  <c r="F36" i="56"/>
  <c r="G36" i="56"/>
  <c r="H36" i="56"/>
  <c r="I36" i="56"/>
  <c r="J36" i="56"/>
  <c r="K36" i="56"/>
  <c r="L36" i="56"/>
  <c r="M36" i="56"/>
  <c r="N36" i="56"/>
  <c r="O36" i="56"/>
  <c r="P36" i="56"/>
  <c r="Q36" i="56"/>
  <c r="R36" i="56"/>
  <c r="S36" i="56"/>
  <c r="T36" i="56"/>
  <c r="U36" i="56"/>
  <c r="V36" i="56"/>
  <c r="W36" i="56"/>
  <c r="X36" i="56"/>
  <c r="Y36" i="56"/>
  <c r="Z36" i="56"/>
  <c r="AA36" i="56"/>
  <c r="AB36" i="56"/>
  <c r="AC36" i="56"/>
  <c r="AD36" i="56"/>
  <c r="AE36" i="56"/>
  <c r="AF36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B36" i="56"/>
  <c r="B34" i="56"/>
  <c r="B32" i="56"/>
  <c r="B30" i="56"/>
  <c r="AG36" i="55"/>
  <c r="AG34" i="55"/>
  <c r="AG32" i="55"/>
  <c r="AG30" i="55"/>
  <c r="AG33" i="55"/>
  <c r="C35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C33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C31" i="55"/>
  <c r="D31" i="55"/>
  <c r="E31" i="55"/>
  <c r="F31" i="55"/>
  <c r="G31" i="55"/>
  <c r="H31" i="55"/>
  <c r="I31" i="55"/>
  <c r="J31" i="55"/>
  <c r="K31" i="55"/>
  <c r="L31" i="55"/>
  <c r="M31" i="55"/>
  <c r="N31" i="55"/>
  <c r="O31" i="55"/>
  <c r="P31" i="55"/>
  <c r="Q31" i="55"/>
  <c r="R31" i="55"/>
  <c r="S31" i="55"/>
  <c r="T31" i="55"/>
  <c r="U31" i="55"/>
  <c r="V31" i="55"/>
  <c r="W31" i="55"/>
  <c r="X31" i="55"/>
  <c r="Y31" i="55"/>
  <c r="Z31" i="55"/>
  <c r="AA31" i="55"/>
  <c r="AB31" i="55"/>
  <c r="AC31" i="55"/>
  <c r="AD31" i="55"/>
  <c r="AE31" i="55"/>
  <c r="AF31" i="55"/>
  <c r="C29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B35" i="55"/>
  <c r="B33" i="55"/>
  <c r="B31" i="55"/>
  <c r="B29" i="55"/>
  <c r="AG30" i="54"/>
  <c r="AG36" i="54"/>
  <c r="AG37" i="54"/>
  <c r="AG35" i="54"/>
  <c r="AG33" i="54"/>
  <c r="AG31" i="54"/>
  <c r="C36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C34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C32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C30" i="54"/>
  <c r="D30" i="54"/>
  <c r="E30" i="54"/>
  <c r="F30" i="54"/>
  <c r="G30" i="54"/>
  <c r="H30" i="54"/>
  <c r="I30" i="54"/>
  <c r="J30" i="54"/>
  <c r="K30" i="54"/>
  <c r="L30" i="54"/>
  <c r="M30" i="54"/>
  <c r="N30" i="54"/>
  <c r="O30" i="54"/>
  <c r="P30" i="54"/>
  <c r="Q30" i="54"/>
  <c r="R30" i="54"/>
  <c r="S30" i="54"/>
  <c r="T30" i="54"/>
  <c r="U30" i="54"/>
  <c r="V30" i="54"/>
  <c r="W30" i="54"/>
  <c r="X30" i="54"/>
  <c r="Y30" i="54"/>
  <c r="Z30" i="54"/>
  <c r="AA30" i="54"/>
  <c r="AB30" i="54"/>
  <c r="AC30" i="54"/>
  <c r="AD30" i="54"/>
  <c r="AE30" i="54"/>
  <c r="AF30" i="54"/>
  <c r="B38" i="54"/>
  <c r="B36" i="54"/>
  <c r="B34" i="54"/>
  <c r="B32" i="54"/>
  <c r="B30" i="54"/>
  <c r="AG36" i="53"/>
  <c r="AG34" i="53"/>
  <c r="AG32" i="53"/>
  <c r="AG30" i="53"/>
  <c r="B37" i="53"/>
  <c r="C35" i="53"/>
  <c r="D35" i="53"/>
  <c r="E35" i="53"/>
  <c r="F35" i="53"/>
  <c r="G35" i="53"/>
  <c r="H35" i="53"/>
  <c r="I35" i="53"/>
  <c r="J35" i="53"/>
  <c r="K35" i="53"/>
  <c r="L35" i="53"/>
  <c r="M35" i="53"/>
  <c r="N35" i="53"/>
  <c r="O35" i="53"/>
  <c r="P35" i="53"/>
  <c r="Q35" i="53"/>
  <c r="R35" i="53"/>
  <c r="S35" i="53"/>
  <c r="T35" i="53"/>
  <c r="U35" i="53"/>
  <c r="V35" i="53"/>
  <c r="W35" i="53"/>
  <c r="X35" i="53"/>
  <c r="Y35" i="53"/>
  <c r="Z35" i="53"/>
  <c r="AA35" i="53"/>
  <c r="AB35" i="53"/>
  <c r="AC35" i="53"/>
  <c r="AD35" i="53"/>
  <c r="AE35" i="53"/>
  <c r="AF35" i="53"/>
  <c r="B35" i="53"/>
  <c r="C33" i="53"/>
  <c r="D33" i="53"/>
  <c r="E33" i="53"/>
  <c r="F33" i="53"/>
  <c r="G33" i="53"/>
  <c r="H33" i="53"/>
  <c r="I33" i="53"/>
  <c r="J33" i="53"/>
  <c r="K33" i="53"/>
  <c r="L33" i="53"/>
  <c r="M33" i="53"/>
  <c r="N33" i="53"/>
  <c r="O33" i="53"/>
  <c r="P33" i="53"/>
  <c r="Q33" i="53"/>
  <c r="R33" i="53"/>
  <c r="S33" i="53"/>
  <c r="T33" i="53"/>
  <c r="U33" i="53"/>
  <c r="V33" i="53"/>
  <c r="W33" i="53"/>
  <c r="X33" i="53"/>
  <c r="Y33" i="53"/>
  <c r="Z33" i="53"/>
  <c r="AA33" i="53"/>
  <c r="AB33" i="53"/>
  <c r="AC33" i="53"/>
  <c r="AD33" i="53"/>
  <c r="AE33" i="53"/>
  <c r="AF33" i="53"/>
  <c r="B33" i="53"/>
  <c r="C31" i="53"/>
  <c r="D31" i="53"/>
  <c r="E31" i="53"/>
  <c r="F31" i="53"/>
  <c r="G31" i="53"/>
  <c r="H31" i="53"/>
  <c r="I31" i="53"/>
  <c r="J31" i="53"/>
  <c r="K31" i="53"/>
  <c r="L31" i="53"/>
  <c r="M31" i="53"/>
  <c r="N31" i="53"/>
  <c r="O31" i="53"/>
  <c r="P31" i="53"/>
  <c r="Q31" i="53"/>
  <c r="R31" i="53"/>
  <c r="S31" i="53"/>
  <c r="T31" i="53"/>
  <c r="U31" i="53"/>
  <c r="V31" i="53"/>
  <c r="W31" i="53"/>
  <c r="X31" i="53"/>
  <c r="Y31" i="53"/>
  <c r="Z31" i="53"/>
  <c r="AA31" i="53"/>
  <c r="AB31" i="53"/>
  <c r="AC31" i="53"/>
  <c r="AD31" i="53"/>
  <c r="AE31" i="53"/>
  <c r="AF31" i="53"/>
  <c r="B31" i="53"/>
  <c r="C29" i="53"/>
  <c r="D29" i="53"/>
  <c r="E29" i="53"/>
  <c r="F29" i="53"/>
  <c r="G29" i="53"/>
  <c r="H29" i="53"/>
  <c r="I29" i="53"/>
  <c r="J29" i="53"/>
  <c r="K29" i="53"/>
  <c r="L29" i="53"/>
  <c r="M29" i="53"/>
  <c r="N29" i="53"/>
  <c r="O29" i="53"/>
  <c r="P29" i="53"/>
  <c r="Q29" i="53"/>
  <c r="R29" i="53"/>
  <c r="S29" i="53"/>
  <c r="T29" i="53"/>
  <c r="U29" i="53"/>
  <c r="V29" i="53"/>
  <c r="W29" i="53"/>
  <c r="X29" i="53"/>
  <c r="Y29" i="53"/>
  <c r="Z29" i="53"/>
  <c r="AA29" i="53"/>
  <c r="AB29" i="53"/>
  <c r="AC29" i="53"/>
  <c r="AD29" i="53"/>
  <c r="AE29" i="53"/>
  <c r="AF29" i="53"/>
  <c r="B29" i="53"/>
  <c r="AG34" i="52"/>
  <c r="AG32" i="52"/>
  <c r="AG30" i="52"/>
  <c r="C35" i="52"/>
  <c r="D35" i="52"/>
  <c r="E35" i="52"/>
  <c r="F35" i="52"/>
  <c r="G35" i="52"/>
  <c r="H35" i="52"/>
  <c r="I35" i="52"/>
  <c r="J35" i="52"/>
  <c r="K35" i="52"/>
  <c r="L35" i="52"/>
  <c r="M35" i="52"/>
  <c r="N35" i="52"/>
  <c r="O35" i="52"/>
  <c r="P35" i="52"/>
  <c r="Q35" i="52"/>
  <c r="R35" i="52"/>
  <c r="S35" i="52"/>
  <c r="T35" i="52"/>
  <c r="U35" i="52"/>
  <c r="V35" i="52"/>
  <c r="W35" i="52"/>
  <c r="X35" i="52"/>
  <c r="Y35" i="52"/>
  <c r="Z35" i="52"/>
  <c r="AA35" i="52"/>
  <c r="AB35" i="52"/>
  <c r="AC35" i="52"/>
  <c r="AD35" i="52"/>
  <c r="AE35" i="52"/>
  <c r="AF35" i="52"/>
  <c r="C36" i="52"/>
  <c r="D36" i="52"/>
  <c r="E36" i="52"/>
  <c r="F36" i="52"/>
  <c r="G36" i="52"/>
  <c r="H36" i="52"/>
  <c r="I36" i="52"/>
  <c r="J36" i="52"/>
  <c r="K36" i="52"/>
  <c r="L36" i="52"/>
  <c r="M36" i="52"/>
  <c r="N36" i="52"/>
  <c r="O36" i="52"/>
  <c r="P36" i="52"/>
  <c r="Q36" i="52"/>
  <c r="R36" i="52"/>
  <c r="S36" i="52"/>
  <c r="T36" i="52"/>
  <c r="U36" i="52"/>
  <c r="V36" i="52"/>
  <c r="W36" i="52"/>
  <c r="X36" i="52"/>
  <c r="Y36" i="52"/>
  <c r="Z36" i="52"/>
  <c r="AA36" i="52"/>
  <c r="AB36" i="52"/>
  <c r="AC36" i="52"/>
  <c r="AD36" i="52"/>
  <c r="AE36" i="52"/>
  <c r="AF36" i="52"/>
  <c r="C33" i="52"/>
  <c r="D33" i="52"/>
  <c r="E33" i="52"/>
  <c r="F33" i="52"/>
  <c r="G33" i="52"/>
  <c r="H33" i="52"/>
  <c r="I33" i="52"/>
  <c r="J33" i="52"/>
  <c r="K33" i="52"/>
  <c r="L33" i="52"/>
  <c r="M33" i="52"/>
  <c r="N33" i="52"/>
  <c r="O33" i="52"/>
  <c r="P33" i="52"/>
  <c r="Q33" i="52"/>
  <c r="R33" i="52"/>
  <c r="S33" i="52"/>
  <c r="T33" i="52"/>
  <c r="U33" i="52"/>
  <c r="V33" i="52"/>
  <c r="W33" i="52"/>
  <c r="X33" i="52"/>
  <c r="Y33" i="52"/>
  <c r="Z33" i="52"/>
  <c r="AA33" i="52"/>
  <c r="AB33" i="52"/>
  <c r="AC33" i="52"/>
  <c r="AD33" i="52"/>
  <c r="AE33" i="52"/>
  <c r="AF33" i="52"/>
  <c r="C34" i="52"/>
  <c r="D34" i="52"/>
  <c r="E34" i="52"/>
  <c r="F34" i="52"/>
  <c r="G34" i="52"/>
  <c r="H34" i="52"/>
  <c r="I34" i="52"/>
  <c r="J34" i="52"/>
  <c r="K34" i="52"/>
  <c r="L34" i="52"/>
  <c r="M34" i="52"/>
  <c r="N34" i="52"/>
  <c r="O34" i="52"/>
  <c r="P34" i="52"/>
  <c r="Q34" i="52"/>
  <c r="R34" i="52"/>
  <c r="S34" i="52"/>
  <c r="T34" i="52"/>
  <c r="U34" i="52"/>
  <c r="V34" i="52"/>
  <c r="W34" i="52"/>
  <c r="X34" i="52"/>
  <c r="Y34" i="52"/>
  <c r="Z34" i="52"/>
  <c r="AA34" i="52"/>
  <c r="AB34" i="52"/>
  <c r="AC34" i="52"/>
  <c r="AD34" i="52"/>
  <c r="AE34" i="52"/>
  <c r="AF34" i="52"/>
  <c r="C31" i="52"/>
  <c r="D31" i="52"/>
  <c r="E31" i="52"/>
  <c r="F31" i="52"/>
  <c r="G31" i="52"/>
  <c r="H31" i="52"/>
  <c r="I31" i="52"/>
  <c r="J31" i="52"/>
  <c r="K31" i="52"/>
  <c r="L31" i="52"/>
  <c r="M31" i="52"/>
  <c r="N31" i="52"/>
  <c r="O31" i="52"/>
  <c r="P31" i="52"/>
  <c r="Q31" i="52"/>
  <c r="R31" i="52"/>
  <c r="S31" i="52"/>
  <c r="T31" i="52"/>
  <c r="U31" i="52"/>
  <c r="V31" i="52"/>
  <c r="W31" i="52"/>
  <c r="X31" i="52"/>
  <c r="Y31" i="52"/>
  <c r="Z31" i="52"/>
  <c r="AA31" i="52"/>
  <c r="AB31" i="52"/>
  <c r="AC31" i="52"/>
  <c r="AD31" i="52"/>
  <c r="AE31" i="52"/>
  <c r="AF31" i="52"/>
  <c r="C32" i="52"/>
  <c r="D32" i="52"/>
  <c r="E32" i="52"/>
  <c r="F32" i="52"/>
  <c r="G32" i="52"/>
  <c r="H32" i="52"/>
  <c r="I32" i="52"/>
  <c r="J32" i="52"/>
  <c r="K32" i="52"/>
  <c r="L32" i="52"/>
  <c r="M32" i="52"/>
  <c r="N32" i="52"/>
  <c r="O32" i="52"/>
  <c r="P32" i="52"/>
  <c r="Q32" i="52"/>
  <c r="R32" i="52"/>
  <c r="S32" i="52"/>
  <c r="T32" i="52"/>
  <c r="U32" i="52"/>
  <c r="V32" i="52"/>
  <c r="W32" i="52"/>
  <c r="X32" i="52"/>
  <c r="Y32" i="52"/>
  <c r="Z32" i="52"/>
  <c r="AA32" i="52"/>
  <c r="AB32" i="52"/>
  <c r="AC32" i="52"/>
  <c r="AD32" i="52"/>
  <c r="AE32" i="52"/>
  <c r="AF32" i="52"/>
  <c r="C29" i="52"/>
  <c r="D29" i="52"/>
  <c r="E29" i="52"/>
  <c r="F29" i="52"/>
  <c r="G29" i="52"/>
  <c r="H29" i="52"/>
  <c r="I29" i="52"/>
  <c r="J29" i="52"/>
  <c r="K29" i="52"/>
  <c r="L29" i="52"/>
  <c r="M29" i="52"/>
  <c r="N29" i="52"/>
  <c r="O29" i="52"/>
  <c r="P29" i="52"/>
  <c r="Q29" i="52"/>
  <c r="R29" i="52"/>
  <c r="S29" i="52"/>
  <c r="T29" i="52"/>
  <c r="U29" i="52"/>
  <c r="V29" i="52"/>
  <c r="W29" i="52"/>
  <c r="X29" i="52"/>
  <c r="Y29" i="52"/>
  <c r="Z29" i="52"/>
  <c r="AA29" i="52"/>
  <c r="AB29" i="52"/>
  <c r="AC29" i="52"/>
  <c r="AD29" i="52"/>
  <c r="AE29" i="52"/>
  <c r="AF29" i="52"/>
  <c r="C30" i="52"/>
  <c r="D30" i="52"/>
  <c r="E30" i="52"/>
  <c r="F30" i="52"/>
  <c r="G30" i="52"/>
  <c r="H30" i="52"/>
  <c r="I30" i="52"/>
  <c r="J30" i="52"/>
  <c r="K30" i="52"/>
  <c r="L30" i="52"/>
  <c r="M30" i="52"/>
  <c r="N30" i="52"/>
  <c r="O30" i="52"/>
  <c r="P30" i="52"/>
  <c r="Q30" i="52"/>
  <c r="R30" i="52"/>
  <c r="S30" i="52"/>
  <c r="T30" i="52"/>
  <c r="U30" i="52"/>
  <c r="V30" i="52"/>
  <c r="W30" i="52"/>
  <c r="X30" i="52"/>
  <c r="Y30" i="52"/>
  <c r="Z30" i="52"/>
  <c r="AA30" i="52"/>
  <c r="AB30" i="52"/>
  <c r="AC30" i="52"/>
  <c r="AD30" i="52"/>
  <c r="AE30" i="52"/>
  <c r="AF30" i="52"/>
  <c r="B35" i="52"/>
  <c r="B34" i="52"/>
  <c r="B33" i="52"/>
  <c r="B32" i="52"/>
  <c r="B31" i="52"/>
  <c r="B30" i="52"/>
  <c r="B29" i="52"/>
  <c r="AG35" i="50"/>
  <c r="AG33" i="50"/>
  <c r="AG31" i="50"/>
  <c r="C37" i="50"/>
  <c r="D37" i="50"/>
  <c r="E37" i="50"/>
  <c r="F37" i="50"/>
  <c r="G37" i="50"/>
  <c r="H37" i="50"/>
  <c r="I37" i="50"/>
  <c r="J37" i="50"/>
  <c r="K37" i="50"/>
  <c r="L37" i="50"/>
  <c r="M37" i="50"/>
  <c r="N37" i="50"/>
  <c r="O37" i="50"/>
  <c r="P37" i="50"/>
  <c r="Q37" i="50"/>
  <c r="R37" i="50"/>
  <c r="S37" i="50"/>
  <c r="T37" i="50"/>
  <c r="U37" i="50"/>
  <c r="V37" i="50"/>
  <c r="W37" i="50"/>
  <c r="X37" i="50"/>
  <c r="Y37" i="50"/>
  <c r="Z37" i="50"/>
  <c r="AA37" i="50"/>
  <c r="AB37" i="50"/>
  <c r="AC37" i="50"/>
  <c r="AD37" i="50"/>
  <c r="AE37" i="50"/>
  <c r="AF37" i="50"/>
  <c r="C35" i="50"/>
  <c r="D35" i="50"/>
  <c r="E35" i="50"/>
  <c r="F35" i="50"/>
  <c r="G35" i="50"/>
  <c r="H35" i="50"/>
  <c r="I35" i="50"/>
  <c r="J35" i="50"/>
  <c r="K35" i="50"/>
  <c r="L35" i="50"/>
  <c r="M35" i="50"/>
  <c r="N35" i="50"/>
  <c r="O35" i="50"/>
  <c r="P35" i="50"/>
  <c r="Q35" i="50"/>
  <c r="R35" i="50"/>
  <c r="S35" i="50"/>
  <c r="T35" i="50"/>
  <c r="U35" i="50"/>
  <c r="V35" i="50"/>
  <c r="W35" i="50"/>
  <c r="X35" i="50"/>
  <c r="Y35" i="50"/>
  <c r="Z35" i="50"/>
  <c r="AA35" i="50"/>
  <c r="AB35" i="50"/>
  <c r="AC35" i="50"/>
  <c r="AD35" i="50"/>
  <c r="AE35" i="50"/>
  <c r="AF35" i="50"/>
  <c r="C33" i="50"/>
  <c r="D33" i="50"/>
  <c r="E33" i="50"/>
  <c r="F33" i="50"/>
  <c r="G33" i="50"/>
  <c r="H33" i="50"/>
  <c r="I33" i="50"/>
  <c r="J33" i="50"/>
  <c r="K33" i="50"/>
  <c r="L33" i="50"/>
  <c r="M33" i="50"/>
  <c r="N33" i="50"/>
  <c r="O33" i="50"/>
  <c r="P33" i="50"/>
  <c r="Q33" i="50"/>
  <c r="R33" i="50"/>
  <c r="S33" i="50"/>
  <c r="T33" i="50"/>
  <c r="U33" i="50"/>
  <c r="V33" i="50"/>
  <c r="W33" i="50"/>
  <c r="X33" i="50"/>
  <c r="Y33" i="50"/>
  <c r="Z33" i="50"/>
  <c r="AA33" i="50"/>
  <c r="AB33" i="50"/>
  <c r="AC33" i="50"/>
  <c r="AD33" i="50"/>
  <c r="AE33" i="50"/>
  <c r="AF33" i="50"/>
  <c r="C31" i="50"/>
  <c r="D31" i="50"/>
  <c r="E31" i="50"/>
  <c r="F31" i="50"/>
  <c r="G31" i="50"/>
  <c r="H31" i="50"/>
  <c r="I31" i="50"/>
  <c r="J31" i="50"/>
  <c r="K31" i="50"/>
  <c r="L31" i="50"/>
  <c r="M31" i="50"/>
  <c r="N31" i="50"/>
  <c r="O31" i="50"/>
  <c r="P31" i="50"/>
  <c r="Q31" i="50"/>
  <c r="R31" i="50"/>
  <c r="S31" i="50"/>
  <c r="T31" i="50"/>
  <c r="U31" i="50"/>
  <c r="V31" i="50"/>
  <c r="W31" i="50"/>
  <c r="X31" i="50"/>
  <c r="Y31" i="50"/>
  <c r="Z31" i="50"/>
  <c r="AA31" i="50"/>
  <c r="AB31" i="50"/>
  <c r="AC31" i="50"/>
  <c r="AD31" i="50"/>
  <c r="AE31" i="50"/>
  <c r="AF31" i="50"/>
  <c r="B35" i="50"/>
  <c r="B33" i="50"/>
  <c r="B31" i="50"/>
  <c r="AG35" i="49"/>
  <c r="AG29" i="49"/>
  <c r="AG27" i="49" s="1"/>
  <c r="AG36" i="49"/>
  <c r="AG34" i="49"/>
  <c r="AG32" i="49"/>
  <c r="AG30" i="49"/>
  <c r="C36" i="49"/>
  <c r="D36" i="49"/>
  <c r="E36" i="49"/>
  <c r="F36" i="49"/>
  <c r="G36" i="49"/>
  <c r="H36" i="49"/>
  <c r="I36" i="49"/>
  <c r="J36" i="49"/>
  <c r="K36" i="49"/>
  <c r="L36" i="49"/>
  <c r="M36" i="49"/>
  <c r="N36" i="49"/>
  <c r="O36" i="49"/>
  <c r="P36" i="49"/>
  <c r="Q36" i="49"/>
  <c r="R36" i="49"/>
  <c r="S36" i="49"/>
  <c r="T36" i="49"/>
  <c r="U36" i="49"/>
  <c r="V36" i="49"/>
  <c r="W36" i="49"/>
  <c r="X36" i="49"/>
  <c r="Y36" i="49"/>
  <c r="Z36" i="49"/>
  <c r="AA36" i="49"/>
  <c r="AB36" i="49"/>
  <c r="AC36" i="49"/>
  <c r="AD36" i="49"/>
  <c r="AE36" i="49"/>
  <c r="AF36" i="49"/>
  <c r="B36" i="49"/>
  <c r="C34" i="49"/>
  <c r="D34" i="49"/>
  <c r="E34" i="49"/>
  <c r="F34" i="49"/>
  <c r="G34" i="49"/>
  <c r="H34" i="49"/>
  <c r="I34" i="49"/>
  <c r="J34" i="49"/>
  <c r="K34" i="49"/>
  <c r="L34" i="49"/>
  <c r="M34" i="49"/>
  <c r="N34" i="49"/>
  <c r="O34" i="49"/>
  <c r="P34" i="49"/>
  <c r="Q34" i="49"/>
  <c r="R34" i="49"/>
  <c r="S34" i="49"/>
  <c r="T34" i="49"/>
  <c r="U34" i="49"/>
  <c r="V34" i="49"/>
  <c r="W34" i="49"/>
  <c r="X34" i="49"/>
  <c r="Y34" i="49"/>
  <c r="Z34" i="49"/>
  <c r="AA34" i="49"/>
  <c r="AB34" i="49"/>
  <c r="AC34" i="49"/>
  <c r="AD34" i="49"/>
  <c r="AE34" i="49"/>
  <c r="AF34" i="49"/>
  <c r="B34" i="49"/>
  <c r="C32" i="49"/>
  <c r="D32" i="49"/>
  <c r="E32" i="49"/>
  <c r="F32" i="49"/>
  <c r="G32" i="49"/>
  <c r="H32" i="49"/>
  <c r="I32" i="49"/>
  <c r="J32" i="49"/>
  <c r="K32" i="49"/>
  <c r="L32" i="49"/>
  <c r="M32" i="49"/>
  <c r="N32" i="49"/>
  <c r="O32" i="49"/>
  <c r="P32" i="49"/>
  <c r="Q32" i="49"/>
  <c r="R32" i="49"/>
  <c r="S32" i="49"/>
  <c r="T32" i="49"/>
  <c r="U32" i="49"/>
  <c r="V32" i="49"/>
  <c r="W32" i="49"/>
  <c r="X32" i="49"/>
  <c r="Y32" i="49"/>
  <c r="Z32" i="49"/>
  <c r="AA32" i="49"/>
  <c r="AB32" i="49"/>
  <c r="AC32" i="49"/>
  <c r="AD32" i="49"/>
  <c r="AE32" i="49"/>
  <c r="AF32" i="49"/>
  <c r="C30" i="49"/>
  <c r="D30" i="49"/>
  <c r="E30" i="49"/>
  <c r="F30" i="49"/>
  <c r="G30" i="49"/>
  <c r="H30" i="49"/>
  <c r="I30" i="49"/>
  <c r="J30" i="49"/>
  <c r="K30" i="49"/>
  <c r="L30" i="49"/>
  <c r="M30" i="49"/>
  <c r="N30" i="49"/>
  <c r="O30" i="49"/>
  <c r="P30" i="49"/>
  <c r="Q30" i="49"/>
  <c r="R30" i="49"/>
  <c r="S30" i="49"/>
  <c r="T30" i="49"/>
  <c r="U30" i="49"/>
  <c r="V30" i="49"/>
  <c r="W30" i="49"/>
  <c r="X30" i="49"/>
  <c r="Y30" i="49"/>
  <c r="Z30" i="49"/>
  <c r="AA30" i="49"/>
  <c r="AB30" i="49"/>
  <c r="AC30" i="49"/>
  <c r="AD30" i="49"/>
  <c r="AE30" i="49"/>
  <c r="AF30" i="49"/>
  <c r="B32" i="49"/>
  <c r="B30" i="49"/>
  <c r="L46" i="105"/>
  <c r="AG35" i="105"/>
  <c r="AG33" i="105"/>
  <c r="AG31" i="105"/>
  <c r="AG41" i="105"/>
  <c r="L45" i="105"/>
  <c r="D45" i="105"/>
  <c r="AG29" i="105"/>
  <c r="L47" i="104"/>
  <c r="AG36" i="104"/>
  <c r="AG34" i="104"/>
  <c r="AG32" i="104"/>
  <c r="AG42" i="104"/>
  <c r="L46" i="104"/>
  <c r="D46" i="104"/>
  <c r="AG30" i="104"/>
  <c r="AG28" i="104" s="1"/>
  <c r="AG35" i="103"/>
  <c r="L45" i="103"/>
  <c r="AG33" i="103"/>
  <c r="AG31" i="103"/>
  <c r="D46" i="103"/>
  <c r="D45" i="103"/>
  <c r="AG29" i="103"/>
  <c r="AG27" i="103" s="1"/>
  <c r="AG35" i="102"/>
  <c r="L45" i="102"/>
  <c r="AG33" i="102"/>
  <c r="D46" i="102"/>
  <c r="D45" i="102"/>
  <c r="AG29" i="102"/>
  <c r="AG36" i="91"/>
  <c r="AG34" i="91"/>
  <c r="AG32" i="91"/>
  <c r="L47" i="91"/>
  <c r="D46" i="91"/>
  <c r="AG30" i="91"/>
  <c r="AG28" i="91" s="1"/>
  <c r="L47" i="86"/>
  <c r="AG28" i="86"/>
  <c r="AG32" i="86"/>
  <c r="AG42" i="86"/>
  <c r="D46" i="86"/>
  <c r="L49" i="86"/>
  <c r="AG30" i="86"/>
  <c r="L46" i="78"/>
  <c r="AG32" i="78"/>
  <c r="D46" i="78"/>
  <c r="AG28" i="78"/>
  <c r="AG36" i="77"/>
  <c r="AG32" i="77"/>
  <c r="L46" i="77"/>
  <c r="D46" i="77"/>
  <c r="AG30" i="77"/>
  <c r="AG28" i="77" s="1"/>
  <c r="L46" i="75"/>
  <c r="AG36" i="75"/>
  <c r="AG28" i="75" s="1"/>
  <c r="AG34" i="75"/>
  <c r="AG32" i="75"/>
  <c r="D46" i="75"/>
  <c r="AG30" i="75"/>
  <c r="AG35" i="73"/>
  <c r="AG33" i="73"/>
  <c r="L45" i="73"/>
  <c r="AG31" i="73"/>
  <c r="D45" i="73"/>
  <c r="AG29" i="73"/>
  <c r="AG27" i="73" s="1"/>
  <c r="L46" i="72"/>
  <c r="AG28" i="72"/>
  <c r="AG32" i="72"/>
  <c r="D46" i="72"/>
  <c r="AG30" i="72"/>
  <c r="AG36" i="61"/>
  <c r="AG28" i="61" s="1"/>
  <c r="AG34" i="61"/>
  <c r="L46" i="61"/>
  <c r="AG32" i="61"/>
  <c r="L47" i="61"/>
  <c r="D46" i="61"/>
  <c r="AG30" i="61"/>
  <c r="L46" i="31"/>
  <c r="AG28" i="31"/>
  <c r="AG34" i="31"/>
  <c r="AG32" i="31"/>
  <c r="D46" i="31"/>
  <c r="AG36" i="60"/>
  <c r="AG34" i="60"/>
  <c r="AG28" i="60" s="1"/>
  <c r="L46" i="60"/>
  <c r="AG32" i="60"/>
  <c r="D46" i="60"/>
  <c r="AG30" i="60"/>
  <c r="AG36" i="59"/>
  <c r="AG34" i="59"/>
  <c r="AG28" i="59" s="1"/>
  <c r="AG32" i="59"/>
  <c r="AG30" i="59"/>
  <c r="AG36" i="50"/>
  <c r="AG28" i="50" s="1"/>
  <c r="AG34" i="50"/>
  <c r="AG30" i="50"/>
  <c r="AG33" i="49"/>
  <c r="AG31" i="49"/>
  <c r="AG34" i="45"/>
  <c r="AG37" i="45"/>
  <c r="B37" i="45"/>
  <c r="AG36" i="44"/>
  <c r="AG34" i="44"/>
  <c r="AG32" i="44"/>
  <c r="AG30" i="44"/>
  <c r="C35" i="44"/>
  <c r="D35" i="44"/>
  <c r="E35" i="44"/>
  <c r="F35" i="44"/>
  <c r="G35" i="44"/>
  <c r="H35" i="44"/>
  <c r="I35" i="44"/>
  <c r="J35" i="44"/>
  <c r="K35" i="44"/>
  <c r="L35" i="44"/>
  <c r="M35" i="44"/>
  <c r="N35" i="44"/>
  <c r="O35" i="44"/>
  <c r="P35" i="44"/>
  <c r="Q35" i="44"/>
  <c r="R35" i="44"/>
  <c r="S35" i="44"/>
  <c r="T35" i="44"/>
  <c r="U35" i="44"/>
  <c r="V35" i="44"/>
  <c r="W35" i="44"/>
  <c r="X35" i="44"/>
  <c r="Y35" i="44"/>
  <c r="Z35" i="44"/>
  <c r="AA35" i="44"/>
  <c r="AB35" i="44"/>
  <c r="AC35" i="44"/>
  <c r="AD35" i="44"/>
  <c r="AE35" i="44"/>
  <c r="AF35" i="44"/>
  <c r="C33" i="44"/>
  <c r="D33" i="44"/>
  <c r="E33" i="44"/>
  <c r="F33" i="44"/>
  <c r="G33" i="44"/>
  <c r="H33" i="44"/>
  <c r="I33" i="44"/>
  <c r="J33" i="44"/>
  <c r="K33" i="44"/>
  <c r="L33" i="44"/>
  <c r="M33" i="44"/>
  <c r="N33" i="44"/>
  <c r="O33" i="44"/>
  <c r="P33" i="44"/>
  <c r="Q33" i="44"/>
  <c r="R33" i="44"/>
  <c r="S33" i="44"/>
  <c r="T33" i="44"/>
  <c r="U33" i="44"/>
  <c r="V33" i="44"/>
  <c r="W33" i="44"/>
  <c r="X33" i="44"/>
  <c r="Y33" i="44"/>
  <c r="Z33" i="44"/>
  <c r="AA33" i="44"/>
  <c r="AB33" i="44"/>
  <c r="AC33" i="44"/>
  <c r="AD33" i="44"/>
  <c r="AE33" i="44"/>
  <c r="AF33" i="44"/>
  <c r="C31" i="44"/>
  <c r="D31" i="44"/>
  <c r="E31" i="44"/>
  <c r="F31" i="44"/>
  <c r="G31" i="44"/>
  <c r="H31" i="44"/>
  <c r="I31" i="44"/>
  <c r="J31" i="44"/>
  <c r="K31" i="44"/>
  <c r="L31" i="44"/>
  <c r="M31" i="44"/>
  <c r="N31" i="44"/>
  <c r="O31" i="44"/>
  <c r="P31" i="44"/>
  <c r="Q31" i="44"/>
  <c r="R31" i="44"/>
  <c r="S31" i="44"/>
  <c r="T31" i="44"/>
  <c r="U31" i="44"/>
  <c r="V31" i="44"/>
  <c r="W31" i="44"/>
  <c r="X31" i="44"/>
  <c r="Y31" i="44"/>
  <c r="Z31" i="44"/>
  <c r="AA31" i="44"/>
  <c r="AB31" i="44"/>
  <c r="AC31" i="44"/>
  <c r="AD31" i="44"/>
  <c r="AE31" i="44"/>
  <c r="AF31" i="44"/>
  <c r="C29" i="44"/>
  <c r="D29" i="44"/>
  <c r="E29" i="44"/>
  <c r="F29" i="44"/>
  <c r="G29" i="44"/>
  <c r="H29" i="44"/>
  <c r="I29" i="44"/>
  <c r="J29" i="44"/>
  <c r="K29" i="44"/>
  <c r="L29" i="44"/>
  <c r="M29" i="44"/>
  <c r="N29" i="44"/>
  <c r="O29" i="44"/>
  <c r="P29" i="44"/>
  <c r="Q29" i="44"/>
  <c r="R29" i="44"/>
  <c r="S29" i="44"/>
  <c r="T29" i="44"/>
  <c r="U29" i="44"/>
  <c r="V29" i="44"/>
  <c r="W29" i="44"/>
  <c r="X29" i="44"/>
  <c r="Y29" i="44"/>
  <c r="Z29" i="44"/>
  <c r="AA29" i="44"/>
  <c r="AB29" i="44"/>
  <c r="AC29" i="44"/>
  <c r="AD29" i="44"/>
  <c r="AE29" i="44"/>
  <c r="AF29" i="44"/>
  <c r="B35" i="44"/>
  <c r="B33" i="44"/>
  <c r="B31" i="44"/>
  <c r="B29" i="44"/>
  <c r="AG29" i="43"/>
  <c r="AG36" i="43"/>
  <c r="AG34" i="43"/>
  <c r="AG32" i="43"/>
  <c r="AG30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V35" i="43"/>
  <c r="W35" i="43"/>
  <c r="X35" i="43"/>
  <c r="Y35" i="43"/>
  <c r="Z35" i="43"/>
  <c r="AA35" i="43"/>
  <c r="AB35" i="43"/>
  <c r="AC35" i="43"/>
  <c r="AD35" i="43"/>
  <c r="AE35" i="43"/>
  <c r="AF35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Z33" i="43"/>
  <c r="AA33" i="43"/>
  <c r="AB33" i="43"/>
  <c r="AC33" i="43"/>
  <c r="AD33" i="43"/>
  <c r="AE33" i="43"/>
  <c r="AF33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Z31" i="43"/>
  <c r="AA31" i="43"/>
  <c r="AB31" i="43"/>
  <c r="AC31" i="43"/>
  <c r="AD31" i="43"/>
  <c r="AE31" i="43"/>
  <c r="AF31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Z29" i="43"/>
  <c r="AA29" i="43"/>
  <c r="AB29" i="43"/>
  <c r="AC29" i="43"/>
  <c r="AD29" i="43"/>
  <c r="AE29" i="43"/>
  <c r="AF29" i="43"/>
  <c r="B35" i="43"/>
  <c r="B33" i="43"/>
  <c r="B31" i="43"/>
  <c r="B29" i="43"/>
  <c r="AG36" i="42"/>
  <c r="C36" i="42"/>
  <c r="D36" i="42"/>
  <c r="E36" i="42"/>
  <c r="F36" i="42"/>
  <c r="G36" i="42"/>
  <c r="H36" i="42"/>
  <c r="I36" i="42"/>
  <c r="J36" i="42"/>
  <c r="K36" i="42"/>
  <c r="L36" i="42"/>
  <c r="M36" i="42"/>
  <c r="N36" i="42"/>
  <c r="O36" i="42"/>
  <c r="P36" i="42"/>
  <c r="Q36" i="42"/>
  <c r="R36" i="42"/>
  <c r="S36" i="42"/>
  <c r="T36" i="42"/>
  <c r="U36" i="42"/>
  <c r="V36" i="42"/>
  <c r="W36" i="42"/>
  <c r="X36" i="42"/>
  <c r="Y36" i="42"/>
  <c r="Z36" i="42"/>
  <c r="AA36" i="42"/>
  <c r="AB36" i="42"/>
  <c r="AC36" i="42"/>
  <c r="AD36" i="42"/>
  <c r="AE36" i="42"/>
  <c r="AF36" i="42"/>
  <c r="B36" i="42"/>
  <c r="AG34" i="42"/>
  <c r="AG32" i="42"/>
  <c r="C34" i="42"/>
  <c r="D34" i="42"/>
  <c r="E34" i="42"/>
  <c r="F34" i="42"/>
  <c r="G34" i="42"/>
  <c r="H34" i="42"/>
  <c r="I34" i="42"/>
  <c r="J34" i="42"/>
  <c r="K34" i="42"/>
  <c r="L34" i="42"/>
  <c r="M34" i="42"/>
  <c r="N34" i="42"/>
  <c r="O34" i="42"/>
  <c r="P34" i="42"/>
  <c r="Q34" i="42"/>
  <c r="R34" i="42"/>
  <c r="S34" i="42"/>
  <c r="T34" i="42"/>
  <c r="U34" i="42"/>
  <c r="V34" i="42"/>
  <c r="W34" i="42"/>
  <c r="X34" i="42"/>
  <c r="Y34" i="42"/>
  <c r="Z34" i="42"/>
  <c r="AA34" i="42"/>
  <c r="AB34" i="42"/>
  <c r="AC34" i="42"/>
  <c r="AD34" i="42"/>
  <c r="AE34" i="42"/>
  <c r="AF34" i="42"/>
  <c r="B34" i="42"/>
  <c r="C32" i="42"/>
  <c r="D32" i="42"/>
  <c r="E32" i="42"/>
  <c r="F32" i="42"/>
  <c r="G32" i="42"/>
  <c r="H32" i="42"/>
  <c r="I32" i="42"/>
  <c r="J32" i="42"/>
  <c r="K32" i="42"/>
  <c r="L32" i="42"/>
  <c r="M32" i="42"/>
  <c r="N32" i="42"/>
  <c r="O32" i="42"/>
  <c r="P32" i="42"/>
  <c r="Q32" i="42"/>
  <c r="R32" i="42"/>
  <c r="S32" i="42"/>
  <c r="T32" i="42"/>
  <c r="U32" i="42"/>
  <c r="V32" i="42"/>
  <c r="W32" i="42"/>
  <c r="X32" i="42"/>
  <c r="Y32" i="42"/>
  <c r="Z32" i="42"/>
  <c r="AA32" i="42"/>
  <c r="AB32" i="42"/>
  <c r="AC32" i="42"/>
  <c r="AD32" i="42"/>
  <c r="AE32" i="42"/>
  <c r="AF32" i="42"/>
  <c r="B32" i="42"/>
  <c r="AG30" i="42"/>
  <c r="C30" i="42"/>
  <c r="D30" i="42"/>
  <c r="E30" i="42"/>
  <c r="F30" i="42"/>
  <c r="G30" i="42"/>
  <c r="H30" i="42"/>
  <c r="I30" i="42"/>
  <c r="J30" i="42"/>
  <c r="K30" i="42"/>
  <c r="L30" i="42"/>
  <c r="M30" i="42"/>
  <c r="N30" i="42"/>
  <c r="O30" i="42"/>
  <c r="P30" i="42"/>
  <c r="Q30" i="42"/>
  <c r="R30" i="42"/>
  <c r="S30" i="42"/>
  <c r="T30" i="42"/>
  <c r="U30" i="42"/>
  <c r="V30" i="42"/>
  <c r="W30" i="42"/>
  <c r="X30" i="42"/>
  <c r="Y30" i="42"/>
  <c r="Z30" i="42"/>
  <c r="AA30" i="42"/>
  <c r="AB30" i="42"/>
  <c r="AC30" i="42"/>
  <c r="AD30" i="42"/>
  <c r="AE30" i="42"/>
  <c r="AF30" i="42"/>
  <c r="B30" i="42"/>
  <c r="AG31" i="40"/>
  <c r="AG36" i="40"/>
  <c r="AG34" i="40"/>
  <c r="AG32" i="40"/>
  <c r="AG30" i="40"/>
  <c r="C35" i="40"/>
  <c r="D35" i="40"/>
  <c r="E35" i="40"/>
  <c r="F35" i="40"/>
  <c r="G35" i="40"/>
  <c r="H35" i="40"/>
  <c r="I35" i="40"/>
  <c r="J35" i="40"/>
  <c r="K35" i="40"/>
  <c r="L35" i="40"/>
  <c r="M35" i="40"/>
  <c r="N35" i="40"/>
  <c r="O35" i="40"/>
  <c r="P35" i="40"/>
  <c r="Q35" i="40"/>
  <c r="R35" i="40"/>
  <c r="S35" i="40"/>
  <c r="T35" i="40"/>
  <c r="U35" i="40"/>
  <c r="V35" i="40"/>
  <c r="W35" i="40"/>
  <c r="X35" i="40"/>
  <c r="Y35" i="40"/>
  <c r="Z35" i="40"/>
  <c r="AA35" i="40"/>
  <c r="AB35" i="40"/>
  <c r="AC35" i="40"/>
  <c r="AD35" i="40"/>
  <c r="AE35" i="40"/>
  <c r="AF35" i="40"/>
  <c r="C33" i="40"/>
  <c r="D33" i="40"/>
  <c r="E33" i="40"/>
  <c r="F33" i="40"/>
  <c r="G33" i="40"/>
  <c r="H33" i="40"/>
  <c r="I33" i="40"/>
  <c r="J33" i="40"/>
  <c r="K33" i="40"/>
  <c r="L33" i="40"/>
  <c r="M33" i="40"/>
  <c r="N33" i="40"/>
  <c r="O33" i="40"/>
  <c r="P33" i="40"/>
  <c r="Q33" i="40"/>
  <c r="R33" i="40"/>
  <c r="S33" i="40"/>
  <c r="T33" i="40"/>
  <c r="U33" i="40"/>
  <c r="V33" i="40"/>
  <c r="W33" i="40"/>
  <c r="X33" i="40"/>
  <c r="Y33" i="40"/>
  <c r="Z33" i="40"/>
  <c r="AA33" i="40"/>
  <c r="AB33" i="40"/>
  <c r="AC33" i="40"/>
  <c r="AD33" i="40"/>
  <c r="AE33" i="40"/>
  <c r="AF33" i="40"/>
  <c r="C31" i="40"/>
  <c r="D31" i="40"/>
  <c r="E31" i="40"/>
  <c r="F31" i="40"/>
  <c r="G31" i="40"/>
  <c r="H31" i="40"/>
  <c r="I31" i="40"/>
  <c r="J31" i="40"/>
  <c r="K31" i="40"/>
  <c r="L31" i="40"/>
  <c r="M31" i="40"/>
  <c r="N31" i="40"/>
  <c r="O31" i="40"/>
  <c r="P31" i="40"/>
  <c r="Q31" i="40"/>
  <c r="R31" i="40"/>
  <c r="S31" i="40"/>
  <c r="T31" i="40"/>
  <c r="U31" i="40"/>
  <c r="V31" i="40"/>
  <c r="W31" i="40"/>
  <c r="X31" i="40"/>
  <c r="Y31" i="40"/>
  <c r="Z31" i="40"/>
  <c r="AA31" i="40"/>
  <c r="AB31" i="40"/>
  <c r="AC31" i="40"/>
  <c r="AD31" i="40"/>
  <c r="AE31" i="40"/>
  <c r="AF31" i="40"/>
  <c r="C29" i="40"/>
  <c r="D29" i="40"/>
  <c r="E29" i="40"/>
  <c r="F29" i="40"/>
  <c r="G29" i="40"/>
  <c r="H29" i="40"/>
  <c r="I29" i="40"/>
  <c r="J29" i="40"/>
  <c r="K29" i="40"/>
  <c r="L29" i="40"/>
  <c r="M29" i="40"/>
  <c r="N29" i="40"/>
  <c r="O29" i="40"/>
  <c r="P29" i="40"/>
  <c r="Q29" i="40"/>
  <c r="R29" i="40"/>
  <c r="S29" i="40"/>
  <c r="T29" i="40"/>
  <c r="U29" i="40"/>
  <c r="V29" i="40"/>
  <c r="W29" i="40"/>
  <c r="X29" i="40"/>
  <c r="Y29" i="40"/>
  <c r="Z29" i="40"/>
  <c r="AA29" i="40"/>
  <c r="AB29" i="40"/>
  <c r="AC29" i="40"/>
  <c r="AD29" i="40"/>
  <c r="AE29" i="40"/>
  <c r="AF29" i="40"/>
  <c r="B35" i="40"/>
  <c r="B33" i="40"/>
  <c r="B31" i="40"/>
  <c r="B29" i="40"/>
  <c r="AG36" i="81"/>
  <c r="AG32" i="81"/>
  <c r="L46" i="81"/>
  <c r="D46" i="81"/>
  <c r="L46" i="80"/>
  <c r="AG36" i="80"/>
  <c r="AG32" i="80"/>
  <c r="AG42" i="80"/>
  <c r="AG30" i="80"/>
  <c r="D46" i="80"/>
  <c r="AG36" i="79"/>
  <c r="AG34" i="79"/>
  <c r="AG32" i="79"/>
  <c r="L46" i="79"/>
  <c r="AG30" i="79"/>
  <c r="L47" i="79"/>
  <c r="D46" i="79"/>
  <c r="L46" i="68"/>
  <c r="AG34" i="68"/>
  <c r="AG32" i="68"/>
  <c r="AG30" i="68"/>
  <c r="D46" i="68"/>
  <c r="L46" i="65"/>
  <c r="AG36" i="65"/>
  <c r="AG34" i="65"/>
  <c r="AG42" i="65"/>
  <c r="AG30" i="65"/>
  <c r="AG28" i="65" s="1"/>
  <c r="D46" i="65"/>
  <c r="L45" i="64"/>
  <c r="AG35" i="64"/>
  <c r="AG33" i="64"/>
  <c r="AG41" i="64"/>
  <c r="D45" i="64"/>
  <c r="AG34" i="58"/>
  <c r="AG30" i="58"/>
  <c r="AG34" i="56"/>
  <c r="AG35" i="55"/>
  <c r="AG31" i="55"/>
  <c r="AG29" i="55"/>
  <c r="AG34" i="54"/>
  <c r="AG32" i="54"/>
  <c r="AG28" i="54" s="1"/>
  <c r="AG35" i="53"/>
  <c r="AG33" i="53"/>
  <c r="AG31" i="53"/>
  <c r="AG29" i="53"/>
  <c r="AG35" i="52"/>
  <c r="AG33" i="52"/>
  <c r="AG29" i="52"/>
  <c r="AG35" i="44"/>
  <c r="AG33" i="44"/>
  <c r="AG31" i="44"/>
  <c r="AG29" i="44"/>
  <c r="AG35" i="43"/>
  <c r="AG33" i="43"/>
  <c r="AG31" i="43"/>
  <c r="AG35" i="42"/>
  <c r="AG33" i="42"/>
  <c r="AG31" i="42"/>
  <c r="AG27" i="42"/>
  <c r="AG35" i="40"/>
  <c r="AG33" i="40"/>
  <c r="AG29" i="40"/>
  <c r="AG36" i="39"/>
  <c r="AG34" i="39"/>
  <c r="AG32" i="39"/>
  <c r="AG30" i="39"/>
  <c r="AF37" i="39"/>
  <c r="C35" i="39"/>
  <c r="D35" i="39"/>
  <c r="E35" i="39"/>
  <c r="F35" i="39"/>
  <c r="G35" i="39"/>
  <c r="H35" i="39"/>
  <c r="I35" i="39"/>
  <c r="J35" i="39"/>
  <c r="K35" i="39"/>
  <c r="L35" i="39"/>
  <c r="M35" i="39"/>
  <c r="N35" i="39"/>
  <c r="O35" i="39"/>
  <c r="P35" i="39"/>
  <c r="Q35" i="39"/>
  <c r="R35" i="39"/>
  <c r="S35" i="39"/>
  <c r="T35" i="39"/>
  <c r="U35" i="39"/>
  <c r="V35" i="39"/>
  <c r="W35" i="39"/>
  <c r="X35" i="39"/>
  <c r="Y35" i="39"/>
  <c r="Z35" i="39"/>
  <c r="AA35" i="39"/>
  <c r="AB35" i="39"/>
  <c r="AC35" i="39"/>
  <c r="AD35" i="39"/>
  <c r="AE35" i="39"/>
  <c r="AF35" i="39"/>
  <c r="C33" i="39"/>
  <c r="D33" i="39"/>
  <c r="E33" i="39"/>
  <c r="F33" i="39"/>
  <c r="G33" i="39"/>
  <c r="H33" i="39"/>
  <c r="I33" i="39"/>
  <c r="J33" i="39"/>
  <c r="K33" i="39"/>
  <c r="L33" i="39"/>
  <c r="M33" i="39"/>
  <c r="N33" i="39"/>
  <c r="O33" i="39"/>
  <c r="P33" i="39"/>
  <c r="Q33" i="39"/>
  <c r="R33" i="39"/>
  <c r="S33" i="39"/>
  <c r="T33" i="39"/>
  <c r="U33" i="39"/>
  <c r="V33" i="39"/>
  <c r="W33" i="39"/>
  <c r="X33" i="39"/>
  <c r="Y33" i="39"/>
  <c r="Z33" i="39"/>
  <c r="AA33" i="39"/>
  <c r="AB33" i="39"/>
  <c r="AC33" i="39"/>
  <c r="AD33" i="39"/>
  <c r="AE33" i="39"/>
  <c r="AF33" i="39"/>
  <c r="C31" i="39"/>
  <c r="D31" i="39"/>
  <c r="E31" i="39"/>
  <c r="F31" i="39"/>
  <c r="G31" i="39"/>
  <c r="H31" i="39"/>
  <c r="I31" i="39"/>
  <c r="J31" i="39"/>
  <c r="K31" i="39"/>
  <c r="L31" i="39"/>
  <c r="M31" i="39"/>
  <c r="N31" i="39"/>
  <c r="O31" i="39"/>
  <c r="P31" i="39"/>
  <c r="Q31" i="39"/>
  <c r="R31" i="39"/>
  <c r="S31" i="39"/>
  <c r="T31" i="39"/>
  <c r="U31" i="39"/>
  <c r="V31" i="39"/>
  <c r="W31" i="39"/>
  <c r="X31" i="39"/>
  <c r="Y31" i="39"/>
  <c r="Z31" i="39"/>
  <c r="AA31" i="39"/>
  <c r="AB31" i="39"/>
  <c r="AC31" i="39"/>
  <c r="AD31" i="39"/>
  <c r="AE31" i="39"/>
  <c r="AF31" i="39"/>
  <c r="C29" i="39"/>
  <c r="D29" i="39"/>
  <c r="E29" i="39"/>
  <c r="F29" i="39"/>
  <c r="G29" i="39"/>
  <c r="H29" i="39"/>
  <c r="I29" i="39"/>
  <c r="J29" i="39"/>
  <c r="K29" i="39"/>
  <c r="L29" i="39"/>
  <c r="M29" i="39"/>
  <c r="N29" i="39"/>
  <c r="O29" i="39"/>
  <c r="P29" i="39"/>
  <c r="Q29" i="39"/>
  <c r="R29" i="39"/>
  <c r="S29" i="39"/>
  <c r="T29" i="39"/>
  <c r="U29" i="39"/>
  <c r="V29" i="39"/>
  <c r="W29" i="39"/>
  <c r="X29" i="39"/>
  <c r="Y29" i="39"/>
  <c r="Z29" i="39"/>
  <c r="AA29" i="39"/>
  <c r="AB29" i="39"/>
  <c r="AC29" i="39"/>
  <c r="AD29" i="39"/>
  <c r="AE29" i="39"/>
  <c r="AF29" i="39"/>
  <c r="B35" i="39"/>
  <c r="B33" i="39"/>
  <c r="B31" i="39"/>
  <c r="B29" i="39"/>
  <c r="AG35" i="39"/>
  <c r="AG31" i="39"/>
  <c r="AG29" i="39"/>
  <c r="AG31" i="38"/>
  <c r="AG29" i="38"/>
  <c r="AG36" i="38"/>
  <c r="AG34" i="38"/>
  <c r="AG32" i="38"/>
  <c r="AG30" i="38"/>
  <c r="C35" i="38"/>
  <c r="D35" i="38"/>
  <c r="E35" i="38"/>
  <c r="F35" i="38"/>
  <c r="G35" i="38"/>
  <c r="H35" i="38"/>
  <c r="I35" i="38"/>
  <c r="J35" i="38"/>
  <c r="K35" i="38"/>
  <c r="L35" i="38"/>
  <c r="M35" i="38"/>
  <c r="N35" i="38"/>
  <c r="O35" i="38"/>
  <c r="P35" i="38"/>
  <c r="Q35" i="38"/>
  <c r="R35" i="38"/>
  <c r="S35" i="38"/>
  <c r="T35" i="38"/>
  <c r="U35" i="38"/>
  <c r="V35" i="38"/>
  <c r="W35" i="38"/>
  <c r="X35" i="38"/>
  <c r="Y35" i="38"/>
  <c r="Z35" i="38"/>
  <c r="AA35" i="38"/>
  <c r="AB35" i="38"/>
  <c r="AC35" i="38"/>
  <c r="AD35" i="38"/>
  <c r="AE35" i="38"/>
  <c r="AF35" i="38"/>
  <c r="C33" i="38"/>
  <c r="D33" i="38"/>
  <c r="E33" i="38"/>
  <c r="F33" i="38"/>
  <c r="G33" i="38"/>
  <c r="H33" i="38"/>
  <c r="I33" i="38"/>
  <c r="J33" i="38"/>
  <c r="K33" i="38"/>
  <c r="L33" i="38"/>
  <c r="M33" i="38"/>
  <c r="N33" i="38"/>
  <c r="O33" i="38"/>
  <c r="P33" i="38"/>
  <c r="Q33" i="38"/>
  <c r="R33" i="38"/>
  <c r="S33" i="38"/>
  <c r="T33" i="38"/>
  <c r="U33" i="38"/>
  <c r="V33" i="38"/>
  <c r="W33" i="38"/>
  <c r="X33" i="38"/>
  <c r="Y33" i="38"/>
  <c r="Z33" i="38"/>
  <c r="AA33" i="38"/>
  <c r="AB33" i="38"/>
  <c r="AC33" i="38"/>
  <c r="AD33" i="38"/>
  <c r="AE33" i="38"/>
  <c r="AF33" i="38"/>
  <c r="C31" i="38"/>
  <c r="D31" i="38"/>
  <c r="E31" i="38"/>
  <c r="F31" i="38"/>
  <c r="G31" i="38"/>
  <c r="H31" i="38"/>
  <c r="I31" i="38"/>
  <c r="J31" i="38"/>
  <c r="K31" i="38"/>
  <c r="L31" i="38"/>
  <c r="M31" i="38"/>
  <c r="N31" i="38"/>
  <c r="O31" i="38"/>
  <c r="P31" i="38"/>
  <c r="Q31" i="38"/>
  <c r="R31" i="38"/>
  <c r="S31" i="38"/>
  <c r="T31" i="38"/>
  <c r="U31" i="38"/>
  <c r="V31" i="38"/>
  <c r="W31" i="38"/>
  <c r="X31" i="38"/>
  <c r="Y31" i="38"/>
  <c r="Z31" i="38"/>
  <c r="AA31" i="38"/>
  <c r="AB31" i="38"/>
  <c r="AC31" i="38"/>
  <c r="AD31" i="38"/>
  <c r="AE31" i="38"/>
  <c r="AF31" i="38"/>
  <c r="C29" i="38"/>
  <c r="D29" i="38"/>
  <c r="E29" i="38"/>
  <c r="F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T29" i="38"/>
  <c r="U29" i="38"/>
  <c r="V29" i="38"/>
  <c r="W29" i="38"/>
  <c r="X29" i="38"/>
  <c r="Y29" i="38"/>
  <c r="Z29" i="38"/>
  <c r="AA29" i="38"/>
  <c r="AB29" i="38"/>
  <c r="AC29" i="38"/>
  <c r="AD29" i="38"/>
  <c r="AE29" i="38"/>
  <c r="AF29" i="38"/>
  <c r="B35" i="38"/>
  <c r="B33" i="38"/>
  <c r="B31" i="38"/>
  <c r="B29" i="38"/>
  <c r="AG35" i="38"/>
  <c r="AG33" i="38"/>
  <c r="AG34" i="37"/>
  <c r="AG32" i="37"/>
  <c r="AG30" i="37"/>
  <c r="C35" i="37"/>
  <c r="D35" i="37"/>
  <c r="E35" i="37"/>
  <c r="F35" i="37"/>
  <c r="G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U35" i="37"/>
  <c r="V35" i="37"/>
  <c r="W35" i="37"/>
  <c r="X35" i="37"/>
  <c r="Y35" i="37"/>
  <c r="Z35" i="37"/>
  <c r="AA35" i="37"/>
  <c r="AB35" i="37"/>
  <c r="AC35" i="37"/>
  <c r="AD35" i="37"/>
  <c r="AE35" i="37"/>
  <c r="AF35" i="37"/>
  <c r="C33" i="37"/>
  <c r="D33" i="37"/>
  <c r="E33" i="37"/>
  <c r="F33" i="37"/>
  <c r="G33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U33" i="37"/>
  <c r="V33" i="37"/>
  <c r="W33" i="37"/>
  <c r="X33" i="37"/>
  <c r="Y33" i="37"/>
  <c r="Z33" i="37"/>
  <c r="AA33" i="37"/>
  <c r="AB33" i="37"/>
  <c r="AC33" i="37"/>
  <c r="AD33" i="37"/>
  <c r="AE33" i="37"/>
  <c r="AF33" i="37"/>
  <c r="C31" i="37"/>
  <c r="D31" i="37"/>
  <c r="E31" i="37"/>
  <c r="F31" i="37"/>
  <c r="G31" i="37"/>
  <c r="H31" i="37"/>
  <c r="I31" i="37"/>
  <c r="J31" i="37"/>
  <c r="K31" i="37"/>
  <c r="L31" i="37"/>
  <c r="M31" i="37"/>
  <c r="N31" i="37"/>
  <c r="O31" i="37"/>
  <c r="P31" i="37"/>
  <c r="Q31" i="37"/>
  <c r="R31" i="37"/>
  <c r="S31" i="37"/>
  <c r="T31" i="37"/>
  <c r="U31" i="37"/>
  <c r="V31" i="37"/>
  <c r="W31" i="37"/>
  <c r="X31" i="37"/>
  <c r="Y31" i="37"/>
  <c r="Z31" i="37"/>
  <c r="AA31" i="37"/>
  <c r="AB31" i="37"/>
  <c r="AC31" i="37"/>
  <c r="AD31" i="37"/>
  <c r="AE31" i="37"/>
  <c r="AF31" i="37"/>
  <c r="B33" i="37"/>
  <c r="B31" i="37"/>
  <c r="C29" i="37"/>
  <c r="D29" i="37"/>
  <c r="E29" i="37"/>
  <c r="F29" i="37"/>
  <c r="G29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U29" i="37"/>
  <c r="V29" i="37"/>
  <c r="W29" i="37"/>
  <c r="X29" i="37"/>
  <c r="Y29" i="37"/>
  <c r="Z29" i="37"/>
  <c r="AA29" i="37"/>
  <c r="AB29" i="37"/>
  <c r="AC29" i="37"/>
  <c r="AD29" i="37"/>
  <c r="AE29" i="37"/>
  <c r="AF29" i="37"/>
  <c r="B29" i="37"/>
  <c r="AG35" i="37"/>
  <c r="AG27" i="37" s="1"/>
  <c r="AG35" i="35"/>
  <c r="AG33" i="35"/>
  <c r="AG31" i="35"/>
  <c r="C36" i="35"/>
  <c r="D36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U36" i="35"/>
  <c r="V36" i="35"/>
  <c r="W36" i="35"/>
  <c r="X36" i="35"/>
  <c r="Y36" i="35"/>
  <c r="Z36" i="35"/>
  <c r="AA36" i="35"/>
  <c r="AB36" i="35"/>
  <c r="AC36" i="35"/>
  <c r="AD36" i="35"/>
  <c r="AE36" i="35"/>
  <c r="AF36" i="35"/>
  <c r="C34" i="35"/>
  <c r="D34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U34" i="35"/>
  <c r="V34" i="35"/>
  <c r="W34" i="35"/>
  <c r="X34" i="35"/>
  <c r="Y34" i="35"/>
  <c r="Z34" i="35"/>
  <c r="AA34" i="35"/>
  <c r="AB34" i="35"/>
  <c r="AC34" i="35"/>
  <c r="AD34" i="35"/>
  <c r="AE34" i="35"/>
  <c r="AF34" i="35"/>
  <c r="C32" i="35"/>
  <c r="D32" i="35"/>
  <c r="E32" i="35"/>
  <c r="F32" i="35"/>
  <c r="G32" i="35"/>
  <c r="H32" i="35"/>
  <c r="I32" i="35"/>
  <c r="J32" i="35"/>
  <c r="K32" i="35"/>
  <c r="L32" i="35"/>
  <c r="M32" i="35"/>
  <c r="N32" i="35"/>
  <c r="O32" i="35"/>
  <c r="P32" i="35"/>
  <c r="Q32" i="35"/>
  <c r="R32" i="35"/>
  <c r="S32" i="35"/>
  <c r="T32" i="35"/>
  <c r="U32" i="35"/>
  <c r="V32" i="35"/>
  <c r="W32" i="35"/>
  <c r="X32" i="35"/>
  <c r="Y32" i="35"/>
  <c r="Z32" i="35"/>
  <c r="AA32" i="35"/>
  <c r="AB32" i="35"/>
  <c r="AC32" i="35"/>
  <c r="AD32" i="35"/>
  <c r="AE32" i="35"/>
  <c r="AF32" i="35"/>
  <c r="C30" i="35"/>
  <c r="D30" i="35"/>
  <c r="E30" i="35"/>
  <c r="F30" i="35"/>
  <c r="G30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U30" i="35"/>
  <c r="V30" i="35"/>
  <c r="W30" i="35"/>
  <c r="X30" i="35"/>
  <c r="Y30" i="35"/>
  <c r="Z30" i="35"/>
  <c r="AA30" i="35"/>
  <c r="AB30" i="35"/>
  <c r="AC30" i="35"/>
  <c r="AD30" i="35"/>
  <c r="AE30" i="35"/>
  <c r="AF30" i="35"/>
  <c r="B36" i="35"/>
  <c r="B34" i="35"/>
  <c r="B32" i="35"/>
  <c r="B30" i="35"/>
  <c r="AG34" i="35"/>
  <c r="AG32" i="35"/>
  <c r="AG28" i="35" s="1"/>
  <c r="AG30" i="35"/>
  <c r="AE36" i="33"/>
  <c r="C36" i="33"/>
  <c r="D36" i="33"/>
  <c r="E36" i="33"/>
  <c r="F36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AC36" i="33"/>
  <c r="AD36" i="33"/>
  <c r="AF36" i="33"/>
  <c r="C34" i="33"/>
  <c r="D34" i="33"/>
  <c r="E34" i="33"/>
  <c r="F34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AC34" i="33"/>
  <c r="AD34" i="33"/>
  <c r="AE34" i="33"/>
  <c r="AF34" i="33"/>
  <c r="B34" i="33"/>
  <c r="C32" i="33"/>
  <c r="D32" i="33"/>
  <c r="E32" i="33"/>
  <c r="F32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AC32" i="33"/>
  <c r="AD32" i="33"/>
  <c r="AE32" i="33"/>
  <c r="AF32" i="33"/>
  <c r="B32" i="33"/>
  <c r="C30" i="33"/>
  <c r="D30" i="33"/>
  <c r="E30" i="33"/>
  <c r="F30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AC30" i="33"/>
  <c r="AD30" i="33"/>
  <c r="AE30" i="33"/>
  <c r="AF30" i="33"/>
  <c r="B30" i="33"/>
  <c r="AG28" i="33"/>
  <c r="AG28" i="45"/>
  <c r="AG35" i="45"/>
  <c r="AG33" i="45"/>
  <c r="AG31" i="45"/>
  <c r="C37" i="45"/>
  <c r="D37" i="45"/>
  <c r="E37" i="45"/>
  <c r="F37" i="45"/>
  <c r="G37" i="45"/>
  <c r="H37" i="45"/>
  <c r="I37" i="45"/>
  <c r="J37" i="45"/>
  <c r="K37" i="45"/>
  <c r="L37" i="45"/>
  <c r="M37" i="45"/>
  <c r="N37" i="45"/>
  <c r="O37" i="45"/>
  <c r="P37" i="45"/>
  <c r="Q37" i="45"/>
  <c r="R37" i="45"/>
  <c r="S37" i="45"/>
  <c r="T37" i="45"/>
  <c r="U37" i="45"/>
  <c r="V37" i="45"/>
  <c r="W37" i="45"/>
  <c r="X37" i="45"/>
  <c r="Y37" i="45"/>
  <c r="Z37" i="45"/>
  <c r="AA37" i="45"/>
  <c r="AB37" i="45"/>
  <c r="AC37" i="45"/>
  <c r="AD37" i="45"/>
  <c r="AE37" i="45"/>
  <c r="AF37" i="45"/>
  <c r="C35" i="45"/>
  <c r="D35" i="45"/>
  <c r="E35" i="45"/>
  <c r="F35" i="45"/>
  <c r="G35" i="45"/>
  <c r="H35" i="45"/>
  <c r="I35" i="45"/>
  <c r="J35" i="45"/>
  <c r="K35" i="45"/>
  <c r="L35" i="45"/>
  <c r="M35" i="45"/>
  <c r="N35" i="45"/>
  <c r="O35" i="45"/>
  <c r="P35" i="45"/>
  <c r="Q35" i="45"/>
  <c r="R35" i="45"/>
  <c r="S35" i="45"/>
  <c r="T35" i="45"/>
  <c r="U35" i="45"/>
  <c r="V35" i="45"/>
  <c r="W35" i="45"/>
  <c r="X35" i="45"/>
  <c r="Y35" i="45"/>
  <c r="Z35" i="45"/>
  <c r="AA35" i="45"/>
  <c r="AB35" i="45"/>
  <c r="AC35" i="45"/>
  <c r="AD35" i="45"/>
  <c r="AE35" i="45"/>
  <c r="AF35" i="45"/>
  <c r="B35" i="45"/>
  <c r="C33" i="45"/>
  <c r="D33" i="45"/>
  <c r="E33" i="45"/>
  <c r="F33" i="45"/>
  <c r="G33" i="45"/>
  <c r="H33" i="45"/>
  <c r="I33" i="45"/>
  <c r="J33" i="45"/>
  <c r="K33" i="45"/>
  <c r="L33" i="45"/>
  <c r="M33" i="45"/>
  <c r="N33" i="45"/>
  <c r="O33" i="45"/>
  <c r="P33" i="45"/>
  <c r="Q33" i="45"/>
  <c r="R33" i="45"/>
  <c r="S33" i="45"/>
  <c r="T33" i="45"/>
  <c r="U33" i="45"/>
  <c r="V33" i="45"/>
  <c r="W33" i="45"/>
  <c r="X33" i="45"/>
  <c r="Y33" i="45"/>
  <c r="Z33" i="45"/>
  <c r="AA33" i="45"/>
  <c r="AB33" i="45"/>
  <c r="AC33" i="45"/>
  <c r="AD33" i="45"/>
  <c r="AE33" i="45"/>
  <c r="AF33" i="45"/>
  <c r="B33" i="45"/>
  <c r="C31" i="45"/>
  <c r="D31" i="45"/>
  <c r="E31" i="45"/>
  <c r="F31" i="45"/>
  <c r="G31" i="45"/>
  <c r="H31" i="45"/>
  <c r="I31" i="45"/>
  <c r="J31" i="45"/>
  <c r="K31" i="45"/>
  <c r="L31" i="45"/>
  <c r="M31" i="45"/>
  <c r="N31" i="45"/>
  <c r="O31" i="45"/>
  <c r="P31" i="45"/>
  <c r="Q31" i="45"/>
  <c r="R31" i="45"/>
  <c r="S31" i="45"/>
  <c r="T31" i="45"/>
  <c r="U31" i="45"/>
  <c r="V31" i="45"/>
  <c r="W31" i="45"/>
  <c r="X31" i="45"/>
  <c r="Y31" i="45"/>
  <c r="Z31" i="45"/>
  <c r="AA31" i="45"/>
  <c r="AB31" i="45"/>
  <c r="AC31" i="45"/>
  <c r="AD31" i="45"/>
  <c r="AE31" i="45"/>
  <c r="AF31" i="45"/>
  <c r="B31" i="45"/>
  <c r="AG36" i="45"/>
  <c r="AG32" i="45"/>
  <c r="AG30" i="45"/>
  <c r="AG27" i="64" l="1"/>
  <c r="AG28" i="58"/>
  <c r="AG28" i="56"/>
  <c r="AG27" i="52"/>
  <c r="AG28" i="81"/>
  <c r="AG27" i="38"/>
  <c r="AG27" i="43"/>
  <c r="AG28" i="68"/>
  <c r="AG27" i="44"/>
  <c r="AG42" i="59"/>
  <c r="AG43" i="59" s="1"/>
  <c r="U47" i="59" s="1"/>
  <c r="Y47" i="59" s="1"/>
  <c r="AA47" i="59" s="1"/>
  <c r="AG27" i="39"/>
  <c r="AG41" i="38"/>
  <c r="AG27" i="55"/>
  <c r="AG28" i="80"/>
  <c r="L45" i="45"/>
  <c r="L46" i="45"/>
  <c r="AG40" i="52"/>
  <c r="AG28" i="79"/>
  <c r="AG27" i="40"/>
  <c r="AG27" i="102"/>
  <c r="AG27" i="105"/>
  <c r="AG27" i="53"/>
  <c r="AG43" i="86"/>
  <c r="U47" i="86" s="1"/>
  <c r="Y47" i="86" s="1"/>
  <c r="AA47" i="86" s="1"/>
  <c r="AG42" i="64"/>
  <c r="U46" i="64" s="1"/>
  <c r="Y47" i="64" s="1"/>
  <c r="AA47" i="64" s="1"/>
  <c r="D46" i="59"/>
  <c r="L46" i="59"/>
  <c r="L47" i="58"/>
  <c r="D46" i="58"/>
  <c r="L46" i="56"/>
  <c r="D46" i="56"/>
  <c r="L45" i="55"/>
  <c r="D45" i="55"/>
  <c r="D46" i="54"/>
  <c r="L46" i="54"/>
  <c r="D45" i="53"/>
  <c r="L45" i="53"/>
  <c r="D46" i="52"/>
  <c r="D45" i="52"/>
  <c r="D46" i="50"/>
  <c r="L46" i="50"/>
  <c r="D45" i="49"/>
  <c r="L45" i="49"/>
  <c r="AG42" i="105"/>
  <c r="U46" i="105" s="1"/>
  <c r="D46" i="105"/>
  <c r="L47" i="105"/>
  <c r="D44" i="105"/>
  <c r="L44" i="105"/>
  <c r="L48" i="105"/>
  <c r="AG43" i="104"/>
  <c r="U47" i="104" s="1"/>
  <c r="D47" i="104"/>
  <c r="L48" i="104"/>
  <c r="D45" i="104"/>
  <c r="L45" i="104"/>
  <c r="L49" i="104"/>
  <c r="L46" i="103"/>
  <c r="L47" i="103"/>
  <c r="D44" i="103"/>
  <c r="D47" i="103" s="1"/>
  <c r="L44" i="103"/>
  <c r="L48" i="103"/>
  <c r="L46" i="102"/>
  <c r="L47" i="102"/>
  <c r="D44" i="102"/>
  <c r="D47" i="102" s="1"/>
  <c r="L44" i="102"/>
  <c r="L48" i="102"/>
  <c r="L46" i="91"/>
  <c r="D47" i="91"/>
  <c r="L48" i="91"/>
  <c r="D45" i="91"/>
  <c r="L45" i="91"/>
  <c r="L49" i="91"/>
  <c r="L46" i="86"/>
  <c r="D47" i="86"/>
  <c r="L48" i="86"/>
  <c r="D45" i="86"/>
  <c r="L45" i="86"/>
  <c r="D47" i="78"/>
  <c r="L47" i="78"/>
  <c r="L48" i="78"/>
  <c r="D45" i="78"/>
  <c r="L45" i="78"/>
  <c r="L49" i="78"/>
  <c r="D47" i="77"/>
  <c r="L47" i="77"/>
  <c r="L48" i="77"/>
  <c r="D45" i="77"/>
  <c r="L45" i="77"/>
  <c r="L49" i="77"/>
  <c r="D47" i="75"/>
  <c r="L47" i="75"/>
  <c r="L48" i="75"/>
  <c r="D45" i="75"/>
  <c r="L45" i="75"/>
  <c r="L49" i="75"/>
  <c r="D46" i="73"/>
  <c r="L46" i="73"/>
  <c r="L47" i="73"/>
  <c r="D44" i="73"/>
  <c r="L44" i="73"/>
  <c r="L48" i="73"/>
  <c r="D47" i="72"/>
  <c r="L47" i="72"/>
  <c r="L48" i="72"/>
  <c r="D45" i="72"/>
  <c r="L45" i="72"/>
  <c r="L49" i="72"/>
  <c r="D47" i="61"/>
  <c r="L48" i="61"/>
  <c r="D45" i="61"/>
  <c r="L45" i="61"/>
  <c r="L49" i="61"/>
  <c r="D47" i="31"/>
  <c r="L47" i="31"/>
  <c r="L48" i="31"/>
  <c r="D45" i="31"/>
  <c r="L45" i="31"/>
  <c r="L49" i="31"/>
  <c r="D47" i="60"/>
  <c r="L47" i="60"/>
  <c r="L48" i="60"/>
  <c r="D45" i="60"/>
  <c r="L45" i="60"/>
  <c r="L49" i="60"/>
  <c r="D47" i="59"/>
  <c r="L47" i="59"/>
  <c r="L48" i="59"/>
  <c r="D45" i="59"/>
  <c r="L45" i="59"/>
  <c r="L49" i="59"/>
  <c r="D47" i="50"/>
  <c r="L47" i="50"/>
  <c r="L48" i="50"/>
  <c r="D45" i="50"/>
  <c r="L45" i="50"/>
  <c r="L49" i="50"/>
  <c r="D46" i="49"/>
  <c r="L46" i="49"/>
  <c r="L47" i="49"/>
  <c r="D44" i="49"/>
  <c r="L44" i="49"/>
  <c r="L48" i="49"/>
  <c r="D45" i="45"/>
  <c r="L45" i="44"/>
  <c r="D45" i="44"/>
  <c r="L45" i="43"/>
  <c r="D45" i="43"/>
  <c r="L45" i="42"/>
  <c r="D45" i="42"/>
  <c r="L45" i="40"/>
  <c r="D45" i="40"/>
  <c r="D47" i="81"/>
  <c r="L47" i="81"/>
  <c r="L48" i="81"/>
  <c r="D45" i="81"/>
  <c r="L45" i="81"/>
  <c r="L49" i="81"/>
  <c r="AG43" i="80"/>
  <c r="U47" i="80" s="1"/>
  <c r="D47" i="80"/>
  <c r="L47" i="80"/>
  <c r="L48" i="80"/>
  <c r="D45" i="80"/>
  <c r="L45" i="80"/>
  <c r="L49" i="80"/>
  <c r="D47" i="79"/>
  <c r="L48" i="79"/>
  <c r="D45" i="79"/>
  <c r="L45" i="79"/>
  <c r="L49" i="79"/>
  <c r="D47" i="68"/>
  <c r="L47" i="68"/>
  <c r="L48" i="68"/>
  <c r="D45" i="68"/>
  <c r="L45" i="68"/>
  <c r="L49" i="68"/>
  <c r="AG43" i="65"/>
  <c r="U47" i="65" s="1"/>
  <c r="D47" i="65"/>
  <c r="L47" i="65"/>
  <c r="L48" i="65"/>
  <c r="D45" i="65"/>
  <c r="L45" i="65"/>
  <c r="L49" i="65"/>
  <c r="D46" i="64"/>
  <c r="L46" i="64"/>
  <c r="L47" i="64"/>
  <c r="D44" i="64"/>
  <c r="L44" i="64"/>
  <c r="L48" i="64"/>
  <c r="L46" i="58"/>
  <c r="D47" i="58"/>
  <c r="L48" i="58"/>
  <c r="D45" i="58"/>
  <c r="L45" i="58"/>
  <c r="L49" i="58"/>
  <c r="D47" i="56"/>
  <c r="L47" i="56"/>
  <c r="L48" i="56"/>
  <c r="D45" i="56"/>
  <c r="L45" i="56"/>
  <c r="L49" i="56"/>
  <c r="D46" i="55"/>
  <c r="L46" i="55"/>
  <c r="L47" i="55"/>
  <c r="D44" i="55"/>
  <c r="L44" i="55"/>
  <c r="L48" i="55"/>
  <c r="D47" i="54"/>
  <c r="L47" i="54"/>
  <c r="L48" i="54"/>
  <c r="D45" i="54"/>
  <c r="L45" i="54"/>
  <c r="L49" i="54"/>
  <c r="D46" i="53"/>
  <c r="L46" i="53"/>
  <c r="L47" i="53"/>
  <c r="D44" i="53"/>
  <c r="L44" i="53"/>
  <c r="L48" i="53"/>
  <c r="L45" i="52"/>
  <c r="L46" i="52"/>
  <c r="L47" i="52"/>
  <c r="D44" i="52"/>
  <c r="L44" i="52"/>
  <c r="L48" i="52"/>
  <c r="D46" i="44"/>
  <c r="L46" i="44"/>
  <c r="L47" i="44"/>
  <c r="D44" i="44"/>
  <c r="L44" i="44"/>
  <c r="L48" i="44"/>
  <c r="D46" i="43"/>
  <c r="L46" i="43"/>
  <c r="L47" i="43"/>
  <c r="D44" i="43"/>
  <c r="L44" i="43"/>
  <c r="L48" i="43"/>
  <c r="D46" i="42"/>
  <c r="L46" i="42"/>
  <c r="L47" i="42"/>
  <c r="D44" i="42"/>
  <c r="L44" i="42"/>
  <c r="L48" i="42"/>
  <c r="D46" i="40"/>
  <c r="L46" i="40"/>
  <c r="L47" i="40"/>
  <c r="D44" i="40"/>
  <c r="L44" i="40"/>
  <c r="L48" i="40"/>
  <c r="L47" i="39"/>
  <c r="D44" i="39"/>
  <c r="L44" i="39"/>
  <c r="L48" i="39"/>
  <c r="D45" i="39"/>
  <c r="L45" i="39"/>
  <c r="D46" i="39"/>
  <c r="L46" i="39"/>
  <c r="AG42" i="38"/>
  <c r="U46" i="38" s="1"/>
  <c r="Y46" i="38" s="1"/>
  <c r="AA46" i="38" s="1"/>
  <c r="D45" i="38"/>
  <c r="L45" i="38"/>
  <c r="D46" i="38"/>
  <c r="L46" i="38"/>
  <c r="L47" i="38"/>
  <c r="D44" i="38"/>
  <c r="L44" i="38"/>
  <c r="L48" i="38"/>
  <c r="D45" i="37"/>
  <c r="L45" i="37"/>
  <c r="D46" i="37"/>
  <c r="L46" i="37"/>
  <c r="L47" i="37"/>
  <c r="D44" i="37"/>
  <c r="L44" i="37"/>
  <c r="L48" i="37"/>
  <c r="D46" i="35"/>
  <c r="L47" i="35"/>
  <c r="L46" i="35"/>
  <c r="D47" i="35"/>
  <c r="L48" i="35"/>
  <c r="D45" i="35"/>
  <c r="L45" i="35"/>
  <c r="L49" i="35"/>
  <c r="L46" i="33"/>
  <c r="D46" i="33"/>
  <c r="D47" i="33"/>
  <c r="L47" i="33"/>
  <c r="L48" i="33"/>
  <c r="D45" i="33"/>
  <c r="L45" i="33"/>
  <c r="L49" i="33"/>
  <c r="L48" i="45"/>
  <c r="L49" i="45"/>
  <c r="D46" i="45"/>
  <c r="D47" i="45"/>
  <c r="L47" i="45"/>
  <c r="Y46" i="64" l="1"/>
  <c r="AA46" i="64" s="1"/>
  <c r="Y48" i="64" s="1"/>
  <c r="Y47" i="38"/>
  <c r="AA47" i="38" s="1"/>
  <c r="Y48" i="38" s="1"/>
  <c r="D47" i="105"/>
  <c r="D48" i="91"/>
  <c r="D48" i="86"/>
  <c r="D48" i="80"/>
  <c r="D48" i="77"/>
  <c r="D48" i="72"/>
  <c r="D48" i="61"/>
  <c r="D48" i="60"/>
  <c r="D48" i="59"/>
  <c r="D48" i="58"/>
  <c r="D48" i="56"/>
  <c r="D48" i="54"/>
  <c r="D47" i="52"/>
  <c r="D48" i="50"/>
  <c r="Y46" i="105"/>
  <c r="AA46" i="105" s="1"/>
  <c r="D48" i="104"/>
  <c r="Y47" i="104"/>
  <c r="AA47" i="104" s="1"/>
  <c r="Y48" i="86"/>
  <c r="AA48" i="86" s="1"/>
  <c r="Y49" i="86" s="1"/>
  <c r="D48" i="78"/>
  <c r="D48" i="75"/>
  <c r="D47" i="73"/>
  <c r="D48" i="31"/>
  <c r="Y48" i="59"/>
  <c r="AA48" i="59" s="1"/>
  <c r="Y49" i="59" s="1"/>
  <c r="D47" i="49"/>
  <c r="D47" i="44"/>
  <c r="D47" i="42"/>
  <c r="D47" i="40"/>
  <c r="D48" i="81"/>
  <c r="Y48" i="80"/>
  <c r="AA48" i="80" s="1"/>
  <c r="Y47" i="80"/>
  <c r="AA47" i="80" s="1"/>
  <c r="D48" i="79"/>
  <c r="D48" i="68"/>
  <c r="D48" i="65"/>
  <c r="Y48" i="65"/>
  <c r="AA48" i="65" s="1"/>
  <c r="Y47" i="65"/>
  <c r="AA47" i="65" s="1"/>
  <c r="D47" i="64"/>
  <c r="D47" i="55"/>
  <c r="D47" i="53"/>
  <c r="D47" i="43"/>
  <c r="D47" i="39"/>
  <c r="D47" i="38"/>
  <c r="D47" i="37"/>
  <c r="D48" i="35"/>
  <c r="D48" i="33"/>
  <c r="D48" i="45"/>
  <c r="Y49" i="80" l="1"/>
  <c r="Y47" i="105"/>
  <c r="AA47" i="105" s="1"/>
  <c r="Y48" i="105" s="1"/>
  <c r="Y48" i="104"/>
  <c r="AA48" i="104" s="1"/>
  <c r="Y49" i="104" s="1"/>
  <c r="Y49" i="65"/>
  <c r="CK86" i="131"/>
  <c r="CL86" i="131" s="1"/>
  <c r="CL95" i="131"/>
  <c r="CQ94" i="131"/>
  <c r="CE84" i="131"/>
  <c r="CN84" i="131" s="1"/>
  <c r="BT84" i="131"/>
  <c r="CE83" i="131"/>
  <c r="CN83" i="131" s="1"/>
  <c r="CQ79" i="131"/>
  <c r="CN79" i="131"/>
  <c r="CE63" i="131"/>
  <c r="CN63" i="131" s="1"/>
  <c r="CE62" i="131"/>
  <c r="CN62" i="131" s="1"/>
  <c r="CE37" i="131"/>
  <c r="BT37" i="131"/>
  <c r="CE36" i="131"/>
  <c r="CC10" i="131"/>
  <c r="CK89" i="131" l="1"/>
  <c r="AH150" i="131"/>
  <c r="AG150" i="131"/>
  <c r="AF150" i="131"/>
  <c r="AE150" i="131"/>
  <c r="AD150" i="131"/>
  <c r="AC150" i="131"/>
  <c r="AB150" i="131"/>
  <c r="AA150" i="131"/>
  <c r="Z150" i="131"/>
  <c r="Y150" i="131"/>
  <c r="X150" i="131"/>
  <c r="W150" i="131"/>
  <c r="V150" i="131"/>
  <c r="U150" i="131"/>
  <c r="T150" i="131"/>
  <c r="S150" i="131"/>
  <c r="R150" i="131"/>
  <c r="Q150" i="131"/>
  <c r="P150" i="131"/>
  <c r="O150" i="131"/>
  <c r="N150" i="131"/>
  <c r="M150" i="131"/>
  <c r="L150" i="131"/>
  <c r="K150" i="131"/>
  <c r="J150" i="131"/>
  <c r="I150" i="131"/>
  <c r="H150" i="131"/>
  <c r="G150" i="131"/>
  <c r="F150" i="131"/>
  <c r="E150" i="131"/>
  <c r="D150" i="131"/>
  <c r="AH149" i="131"/>
  <c r="AG149" i="131"/>
  <c r="AF149" i="131"/>
  <c r="AE149" i="131"/>
  <c r="AD149" i="131"/>
  <c r="AC149" i="131"/>
  <c r="AB149" i="131"/>
  <c r="AA149" i="131"/>
  <c r="Z149" i="131"/>
  <c r="Y149" i="131"/>
  <c r="X149" i="131"/>
  <c r="W149" i="131"/>
  <c r="V149" i="131"/>
  <c r="U149" i="131"/>
  <c r="T149" i="131"/>
  <c r="S149" i="131"/>
  <c r="R149" i="131"/>
  <c r="Q149" i="131"/>
  <c r="P149" i="131"/>
  <c r="O149" i="131"/>
  <c r="N149" i="131"/>
  <c r="M149" i="131"/>
  <c r="L149" i="131"/>
  <c r="K149" i="131"/>
  <c r="J149" i="131"/>
  <c r="I149" i="131"/>
  <c r="H149" i="131"/>
  <c r="G149" i="131"/>
  <c r="F149" i="131"/>
  <c r="E149" i="131"/>
  <c r="D149" i="131"/>
  <c r="AH148" i="131"/>
  <c r="AG148" i="131"/>
  <c r="AF148" i="131"/>
  <c r="AE148" i="131"/>
  <c r="AD148" i="131"/>
  <c r="AC148" i="131"/>
  <c r="AB148" i="131"/>
  <c r="AA148" i="131"/>
  <c r="Z148" i="131"/>
  <c r="Y148" i="131"/>
  <c r="X148" i="131"/>
  <c r="W148" i="131"/>
  <c r="V148" i="131"/>
  <c r="U148" i="131"/>
  <c r="T148" i="131"/>
  <c r="S148" i="131"/>
  <c r="R148" i="131"/>
  <c r="Q148" i="131"/>
  <c r="P148" i="131"/>
  <c r="O148" i="131"/>
  <c r="N148" i="131"/>
  <c r="M148" i="131"/>
  <c r="L148" i="131"/>
  <c r="K148" i="131"/>
  <c r="J148" i="131"/>
  <c r="I148" i="131"/>
  <c r="H148" i="131"/>
  <c r="G148" i="131"/>
  <c r="F148" i="131"/>
  <c r="E148" i="131"/>
  <c r="D148" i="131"/>
  <c r="AH147" i="131"/>
  <c r="AG147" i="131"/>
  <c r="AF147" i="131"/>
  <c r="AE147" i="131"/>
  <c r="AD147" i="131"/>
  <c r="AC147" i="131"/>
  <c r="AB147" i="131"/>
  <c r="AA147" i="131"/>
  <c r="Z147" i="131"/>
  <c r="Y147" i="131"/>
  <c r="X147" i="131"/>
  <c r="W147" i="131"/>
  <c r="V147" i="131"/>
  <c r="U147" i="131"/>
  <c r="T147" i="131"/>
  <c r="S147" i="131"/>
  <c r="R147" i="131"/>
  <c r="Q147" i="131"/>
  <c r="P147" i="131"/>
  <c r="O147" i="131"/>
  <c r="N147" i="131"/>
  <c r="M147" i="131"/>
  <c r="L147" i="131"/>
  <c r="K147" i="131"/>
  <c r="J147" i="131"/>
  <c r="I147" i="131"/>
  <c r="H147" i="131"/>
  <c r="G147" i="131"/>
  <c r="F147" i="131"/>
  <c r="E147" i="131"/>
  <c r="D147" i="131"/>
  <c r="AH146" i="131"/>
  <c r="AG146" i="131"/>
  <c r="AF146" i="131"/>
  <c r="AE146" i="131"/>
  <c r="AD146" i="131"/>
  <c r="AC146" i="131"/>
  <c r="AB146" i="131"/>
  <c r="AA146" i="131"/>
  <c r="Z146" i="131"/>
  <c r="Y146" i="131"/>
  <c r="X146" i="131"/>
  <c r="W146" i="131"/>
  <c r="V146" i="131"/>
  <c r="U146" i="131"/>
  <c r="T146" i="131"/>
  <c r="S146" i="131"/>
  <c r="R146" i="131"/>
  <c r="Q146" i="131"/>
  <c r="P146" i="131"/>
  <c r="O146" i="131"/>
  <c r="N146" i="131"/>
  <c r="M146" i="131"/>
  <c r="L146" i="131"/>
  <c r="K146" i="131"/>
  <c r="J146" i="131"/>
  <c r="I146" i="131"/>
  <c r="H146" i="131"/>
  <c r="G146" i="131"/>
  <c r="F146" i="131"/>
  <c r="E146" i="131"/>
  <c r="D146" i="131"/>
  <c r="AH145" i="131"/>
  <c r="AG145" i="131"/>
  <c r="AF145" i="131"/>
  <c r="AE145" i="131"/>
  <c r="AD145" i="131"/>
  <c r="AC145" i="131"/>
  <c r="AB145" i="131"/>
  <c r="AA145" i="131"/>
  <c r="Z145" i="131"/>
  <c r="Y145" i="131"/>
  <c r="X145" i="131"/>
  <c r="W145" i="131"/>
  <c r="V145" i="131"/>
  <c r="U145" i="131"/>
  <c r="T145" i="131"/>
  <c r="S145" i="131"/>
  <c r="R145" i="131"/>
  <c r="Q145" i="131"/>
  <c r="P145" i="131"/>
  <c r="O145" i="131"/>
  <c r="N145" i="131"/>
  <c r="M145" i="131"/>
  <c r="L145" i="131"/>
  <c r="K145" i="131"/>
  <c r="J145" i="131"/>
  <c r="I145" i="131"/>
  <c r="H145" i="131"/>
  <c r="G145" i="131"/>
  <c r="F145" i="131"/>
  <c r="E145" i="131"/>
  <c r="D145" i="131"/>
  <c r="AH144" i="131"/>
  <c r="AG144" i="131"/>
  <c r="AF144" i="131"/>
  <c r="AE144" i="131"/>
  <c r="AD144" i="131"/>
  <c r="AC144" i="131"/>
  <c r="AB144" i="131"/>
  <c r="AA144" i="131"/>
  <c r="Z144" i="131"/>
  <c r="Y144" i="131"/>
  <c r="X144" i="131"/>
  <c r="W144" i="131"/>
  <c r="V144" i="131"/>
  <c r="U144" i="131"/>
  <c r="T144" i="131"/>
  <c r="S144" i="131"/>
  <c r="R144" i="131"/>
  <c r="Q144" i="131"/>
  <c r="P144" i="131"/>
  <c r="O144" i="131"/>
  <c r="N144" i="131"/>
  <c r="M144" i="131"/>
  <c r="L144" i="131"/>
  <c r="K144" i="131"/>
  <c r="J144" i="131"/>
  <c r="I144" i="131"/>
  <c r="H144" i="131"/>
  <c r="G144" i="131"/>
  <c r="F144" i="131"/>
  <c r="E144" i="131"/>
  <c r="D144" i="131"/>
  <c r="AH143" i="131"/>
  <c r="AG143" i="131"/>
  <c r="AF143" i="131"/>
  <c r="AE143" i="131"/>
  <c r="AD143" i="131"/>
  <c r="AC143" i="131"/>
  <c r="AB143" i="131"/>
  <c r="AA143" i="131"/>
  <c r="Z143" i="131"/>
  <c r="Y143" i="131"/>
  <c r="X143" i="131"/>
  <c r="W143" i="131"/>
  <c r="V143" i="131"/>
  <c r="U143" i="131"/>
  <c r="T143" i="131"/>
  <c r="S143" i="131"/>
  <c r="R143" i="131"/>
  <c r="Q143" i="131"/>
  <c r="P143" i="131"/>
  <c r="O143" i="131"/>
  <c r="N143" i="131"/>
  <c r="M143" i="131"/>
  <c r="L143" i="131"/>
  <c r="K143" i="131"/>
  <c r="J143" i="131"/>
  <c r="I143" i="131"/>
  <c r="H143" i="131"/>
  <c r="G143" i="131"/>
  <c r="F143" i="131"/>
  <c r="E143" i="131"/>
  <c r="D143" i="131"/>
  <c r="AH141" i="131"/>
  <c r="AG141" i="131"/>
  <c r="AF141" i="131"/>
  <c r="AE141" i="131"/>
  <c r="AD141" i="131"/>
  <c r="AC141" i="131"/>
  <c r="AB141" i="131"/>
  <c r="AA141" i="131"/>
  <c r="Z141" i="131"/>
  <c r="Y141" i="131"/>
  <c r="X141" i="131"/>
  <c r="W141" i="131"/>
  <c r="V141" i="131"/>
  <c r="U141" i="131"/>
  <c r="T141" i="131"/>
  <c r="S141" i="131"/>
  <c r="R141" i="131"/>
  <c r="Q141" i="131"/>
  <c r="P141" i="131"/>
  <c r="O141" i="131"/>
  <c r="N141" i="131"/>
  <c r="M141" i="131"/>
  <c r="L141" i="131"/>
  <c r="K141" i="131"/>
  <c r="J141" i="131"/>
  <c r="I141" i="131"/>
  <c r="H141" i="131"/>
  <c r="G141" i="131"/>
  <c r="F141" i="131"/>
  <c r="E141" i="131"/>
  <c r="AH140" i="131"/>
  <c r="AG140" i="131"/>
  <c r="AF140" i="131"/>
  <c r="AE140" i="131"/>
  <c r="AD140" i="131"/>
  <c r="AC140" i="131"/>
  <c r="AB140" i="131"/>
  <c r="AA140" i="131"/>
  <c r="Z140" i="131"/>
  <c r="Y140" i="131"/>
  <c r="X140" i="131"/>
  <c r="W140" i="131"/>
  <c r="V140" i="131"/>
  <c r="U140" i="131"/>
  <c r="T140" i="131"/>
  <c r="S140" i="131"/>
  <c r="R140" i="131"/>
  <c r="Q140" i="131"/>
  <c r="P140" i="131"/>
  <c r="O140" i="131"/>
  <c r="N140" i="131"/>
  <c r="M140" i="131"/>
  <c r="L140" i="131"/>
  <c r="K140" i="131"/>
  <c r="J140" i="131"/>
  <c r="I140" i="131"/>
  <c r="H140" i="131"/>
  <c r="G140" i="131"/>
  <c r="F140" i="131"/>
  <c r="E140" i="131"/>
  <c r="AH139" i="131"/>
  <c r="AG139" i="131"/>
  <c r="AF139" i="131"/>
  <c r="AE139" i="131"/>
  <c r="AD139" i="131"/>
  <c r="AC139" i="131"/>
  <c r="AB139" i="131"/>
  <c r="AA139" i="131"/>
  <c r="Z139" i="131"/>
  <c r="Y139" i="131"/>
  <c r="X139" i="131"/>
  <c r="W139" i="131"/>
  <c r="V139" i="131"/>
  <c r="U139" i="131"/>
  <c r="T139" i="131"/>
  <c r="S139" i="131"/>
  <c r="R139" i="131"/>
  <c r="Q139" i="131"/>
  <c r="P139" i="131"/>
  <c r="O139" i="131"/>
  <c r="N139" i="131"/>
  <c r="M139" i="131"/>
  <c r="L139" i="131"/>
  <c r="K139" i="131"/>
  <c r="J139" i="131"/>
  <c r="I139" i="131"/>
  <c r="H139" i="131"/>
  <c r="G139" i="131"/>
  <c r="F139" i="131"/>
  <c r="E139" i="131"/>
  <c r="E138" i="131"/>
  <c r="F138" i="131" s="1"/>
  <c r="G138" i="131" s="1"/>
  <c r="H138" i="131" s="1"/>
  <c r="I138" i="131" s="1"/>
  <c r="J138" i="131" s="1"/>
  <c r="K138" i="131" s="1"/>
  <c r="L138" i="131" s="1"/>
  <c r="M138" i="131" s="1"/>
  <c r="N138" i="131" s="1"/>
  <c r="O138" i="131" s="1"/>
  <c r="P138" i="131" s="1"/>
  <c r="Q138" i="131" s="1"/>
  <c r="R138" i="131" s="1"/>
  <c r="S138" i="131" s="1"/>
  <c r="T138" i="131" s="1"/>
  <c r="U138" i="131" s="1"/>
  <c r="V138" i="131" s="1"/>
  <c r="W138" i="131" s="1"/>
  <c r="X138" i="131" s="1"/>
  <c r="Y138" i="131" s="1"/>
  <c r="Z138" i="131" s="1"/>
  <c r="AA138" i="131" s="1"/>
  <c r="AB138" i="131" s="1"/>
  <c r="AC138" i="131" s="1"/>
  <c r="AD138" i="131" s="1"/>
  <c r="AE138" i="131" s="1"/>
  <c r="AF138" i="131" s="1"/>
  <c r="AG138" i="131" s="1"/>
  <c r="AH138" i="131" s="1"/>
  <c r="AH137" i="131"/>
  <c r="AG137" i="131"/>
  <c r="AF137" i="131"/>
  <c r="AE137" i="131"/>
  <c r="AD137" i="131"/>
  <c r="AC137" i="131"/>
  <c r="AB137" i="131"/>
  <c r="AA137" i="131"/>
  <c r="Z137" i="131"/>
  <c r="Y137" i="131"/>
  <c r="X137" i="131"/>
  <c r="W137" i="131"/>
  <c r="V137" i="131"/>
  <c r="U137" i="131"/>
  <c r="T137" i="131"/>
  <c r="S137" i="131"/>
  <c r="R137" i="131"/>
  <c r="Q137" i="131"/>
  <c r="P137" i="131"/>
  <c r="O137" i="131"/>
  <c r="N137" i="131"/>
  <c r="M137" i="131"/>
  <c r="L137" i="131"/>
  <c r="K137" i="131"/>
  <c r="J137" i="131"/>
  <c r="I137" i="131"/>
  <c r="H137" i="131"/>
  <c r="G137" i="131"/>
  <c r="F137" i="131"/>
  <c r="E137" i="131"/>
  <c r="D137" i="131"/>
  <c r="AH136" i="131"/>
  <c r="AG136" i="131"/>
  <c r="AF136" i="131"/>
  <c r="AE136" i="131"/>
  <c r="AD136" i="131"/>
  <c r="AC136" i="131"/>
  <c r="AB136" i="131"/>
  <c r="AA136" i="131"/>
  <c r="Z136" i="131"/>
  <c r="Y136" i="131"/>
  <c r="X136" i="131"/>
  <c r="W136" i="131"/>
  <c r="V136" i="131"/>
  <c r="U136" i="131"/>
  <c r="T136" i="131"/>
  <c r="S136" i="131"/>
  <c r="R136" i="131"/>
  <c r="Q136" i="131"/>
  <c r="P136" i="131"/>
  <c r="O136" i="131"/>
  <c r="N136" i="131"/>
  <c r="M136" i="131"/>
  <c r="L136" i="131"/>
  <c r="K136" i="131"/>
  <c r="J136" i="131"/>
  <c r="I136" i="131"/>
  <c r="H136" i="131"/>
  <c r="G136" i="131"/>
  <c r="F136" i="131"/>
  <c r="E136" i="131"/>
  <c r="D136" i="131"/>
  <c r="AH135" i="131"/>
  <c r="AG135" i="131"/>
  <c r="AF135" i="131"/>
  <c r="AE135" i="131"/>
  <c r="AD135" i="131"/>
  <c r="AC135" i="131"/>
  <c r="AB135" i="131"/>
  <c r="AA135" i="131"/>
  <c r="Z135" i="131"/>
  <c r="Y135" i="131"/>
  <c r="X135" i="131"/>
  <c r="W135" i="131"/>
  <c r="V135" i="131"/>
  <c r="U135" i="131"/>
  <c r="T135" i="131"/>
  <c r="S135" i="131"/>
  <c r="R135" i="131"/>
  <c r="Q135" i="131"/>
  <c r="P135" i="131"/>
  <c r="O135" i="131"/>
  <c r="N135" i="131"/>
  <c r="M135" i="131"/>
  <c r="L135" i="131"/>
  <c r="K135" i="131"/>
  <c r="J135" i="131"/>
  <c r="I135" i="131"/>
  <c r="H135" i="131"/>
  <c r="G135" i="131"/>
  <c r="F135" i="131"/>
  <c r="E135" i="131"/>
  <c r="D135" i="131"/>
  <c r="AH134" i="131"/>
  <c r="AG134" i="131"/>
  <c r="AF134" i="131"/>
  <c r="AE134" i="131"/>
  <c r="AD134" i="131"/>
  <c r="AC134" i="131"/>
  <c r="AB134" i="131"/>
  <c r="AA134" i="131"/>
  <c r="Z134" i="131"/>
  <c r="Y134" i="131"/>
  <c r="X134" i="131"/>
  <c r="W134" i="131"/>
  <c r="V134" i="131"/>
  <c r="U134" i="131"/>
  <c r="T134" i="131"/>
  <c r="S134" i="131"/>
  <c r="R134" i="131"/>
  <c r="Q134" i="131"/>
  <c r="P134" i="131"/>
  <c r="O134" i="131"/>
  <c r="N134" i="131"/>
  <c r="M134" i="131"/>
  <c r="L134" i="131"/>
  <c r="K134" i="131"/>
  <c r="J134" i="131"/>
  <c r="I134" i="131"/>
  <c r="H134" i="131"/>
  <c r="G134" i="131"/>
  <c r="F134" i="131"/>
  <c r="E134" i="131"/>
  <c r="D134" i="131"/>
  <c r="AH133" i="131"/>
  <c r="AG133" i="131"/>
  <c r="AF133" i="131"/>
  <c r="AE133" i="131"/>
  <c r="AD133" i="131"/>
  <c r="AC133" i="131"/>
  <c r="AB133" i="131"/>
  <c r="AA133" i="131"/>
  <c r="Z133" i="131"/>
  <c r="Y133" i="131"/>
  <c r="X133" i="131"/>
  <c r="W133" i="131"/>
  <c r="V133" i="131"/>
  <c r="U133" i="131"/>
  <c r="T133" i="131"/>
  <c r="S133" i="131"/>
  <c r="R133" i="131"/>
  <c r="Q133" i="131"/>
  <c r="P133" i="131"/>
  <c r="O133" i="131"/>
  <c r="N133" i="131"/>
  <c r="M133" i="131"/>
  <c r="L133" i="131"/>
  <c r="K133" i="131"/>
  <c r="J133" i="131"/>
  <c r="I133" i="131"/>
  <c r="H133" i="131"/>
  <c r="G133" i="131"/>
  <c r="F133" i="131"/>
  <c r="E133" i="131"/>
  <c r="D133" i="131"/>
  <c r="AH132" i="131"/>
  <c r="AG132" i="131"/>
  <c r="AF132" i="131"/>
  <c r="AE132" i="131"/>
  <c r="AD132" i="131"/>
  <c r="AC132" i="131"/>
  <c r="AB132" i="131"/>
  <c r="AA132" i="131"/>
  <c r="Z132" i="131"/>
  <c r="Y132" i="131"/>
  <c r="X132" i="131"/>
  <c r="W132" i="131"/>
  <c r="V132" i="131"/>
  <c r="U132" i="131"/>
  <c r="T132" i="131"/>
  <c r="S132" i="131"/>
  <c r="R132" i="131"/>
  <c r="Q132" i="131"/>
  <c r="P132" i="131"/>
  <c r="O132" i="131"/>
  <c r="N132" i="131"/>
  <c r="M132" i="131"/>
  <c r="L132" i="131"/>
  <c r="K132" i="131"/>
  <c r="J132" i="131"/>
  <c r="I132" i="131"/>
  <c r="H132" i="131"/>
  <c r="G132" i="131"/>
  <c r="F132" i="131"/>
  <c r="E132" i="131"/>
  <c r="D132" i="131"/>
  <c r="AH131" i="131"/>
  <c r="AG131" i="131"/>
  <c r="AF131" i="131"/>
  <c r="AE131" i="131"/>
  <c r="AD131" i="131"/>
  <c r="AC131" i="131"/>
  <c r="AB131" i="131"/>
  <c r="AA131" i="131"/>
  <c r="Z131" i="131"/>
  <c r="Y131" i="131"/>
  <c r="X131" i="131"/>
  <c r="W131" i="131"/>
  <c r="V131" i="131"/>
  <c r="U131" i="131"/>
  <c r="T131" i="131"/>
  <c r="S131" i="131"/>
  <c r="R131" i="131"/>
  <c r="Q131" i="131"/>
  <c r="P131" i="131"/>
  <c r="O131" i="131"/>
  <c r="N131" i="131"/>
  <c r="M131" i="131"/>
  <c r="L131" i="131"/>
  <c r="K131" i="131"/>
  <c r="J131" i="131"/>
  <c r="I131" i="131"/>
  <c r="H131" i="131"/>
  <c r="G131" i="131"/>
  <c r="F131" i="131"/>
  <c r="E131" i="131"/>
  <c r="D131" i="131"/>
  <c r="AH130" i="131"/>
  <c r="AG130" i="131"/>
  <c r="AF130" i="131"/>
  <c r="AE130" i="131"/>
  <c r="AD130" i="131"/>
  <c r="AC130" i="131"/>
  <c r="AB130" i="131"/>
  <c r="AA130" i="131"/>
  <c r="Z130" i="131"/>
  <c r="Y130" i="131"/>
  <c r="X130" i="131"/>
  <c r="W130" i="131"/>
  <c r="V130" i="131"/>
  <c r="U130" i="131"/>
  <c r="T130" i="131"/>
  <c r="S130" i="131"/>
  <c r="R130" i="131"/>
  <c r="Q130" i="131"/>
  <c r="P130" i="131"/>
  <c r="O130" i="131"/>
  <c r="N130" i="131"/>
  <c r="M130" i="131"/>
  <c r="L130" i="131"/>
  <c r="K130" i="131"/>
  <c r="J130" i="131"/>
  <c r="I130" i="131"/>
  <c r="H130" i="131"/>
  <c r="G130" i="131"/>
  <c r="F130" i="131"/>
  <c r="E130" i="131"/>
  <c r="D130" i="131"/>
  <c r="E125" i="131"/>
  <c r="F125" i="131" s="1"/>
  <c r="G125" i="131" s="1"/>
  <c r="H125" i="131" s="1"/>
  <c r="I125" i="131" s="1"/>
  <c r="J125" i="131" s="1"/>
  <c r="K125" i="131" s="1"/>
  <c r="L125" i="131" s="1"/>
  <c r="M125" i="131" s="1"/>
  <c r="N125" i="131" s="1"/>
  <c r="O125" i="131" s="1"/>
  <c r="P125" i="131" s="1"/>
  <c r="Q125" i="131" s="1"/>
  <c r="R125" i="131" s="1"/>
  <c r="S125" i="131" s="1"/>
  <c r="T125" i="131" s="1"/>
  <c r="U125" i="131" s="1"/>
  <c r="V125" i="131" s="1"/>
  <c r="W125" i="131" s="1"/>
  <c r="X125" i="131" s="1"/>
  <c r="Y125" i="131" s="1"/>
  <c r="Z125" i="131" s="1"/>
  <c r="AA125" i="131" s="1"/>
  <c r="AB125" i="131" s="1"/>
  <c r="AC125" i="131" s="1"/>
  <c r="AD125" i="131" s="1"/>
  <c r="AE125" i="131" s="1"/>
  <c r="AF125" i="131" s="1"/>
  <c r="AG125" i="131" s="1"/>
  <c r="AH125" i="131" s="1"/>
  <c r="D124" i="131"/>
  <c r="D123" i="131"/>
  <c r="D122" i="131"/>
  <c r="D121" i="131"/>
  <c r="D120" i="131"/>
  <c r="D119" i="131"/>
  <c r="D118" i="131"/>
  <c r="D117" i="131"/>
  <c r="AI116" i="131"/>
  <c r="E112" i="131"/>
  <c r="F112" i="131" s="1"/>
  <c r="G112" i="131" s="1"/>
  <c r="H112" i="131" s="1"/>
  <c r="I112" i="131" s="1"/>
  <c r="J112" i="131" s="1"/>
  <c r="K112" i="131" s="1"/>
  <c r="L112" i="131" s="1"/>
  <c r="M112" i="131" s="1"/>
  <c r="N112" i="131" s="1"/>
  <c r="O112" i="131" s="1"/>
  <c r="P112" i="131" s="1"/>
  <c r="Q112" i="131" s="1"/>
  <c r="R112" i="131" s="1"/>
  <c r="S112" i="131" s="1"/>
  <c r="T112" i="131" s="1"/>
  <c r="U112" i="131" s="1"/>
  <c r="V112" i="131" s="1"/>
  <c r="W112" i="131" s="1"/>
  <c r="X112" i="131" s="1"/>
  <c r="Y112" i="131" s="1"/>
  <c r="Z112" i="131" s="1"/>
  <c r="AA112" i="131" s="1"/>
  <c r="AB112" i="131" s="1"/>
  <c r="AC112" i="131" s="1"/>
  <c r="AD112" i="131" s="1"/>
  <c r="AE112" i="131" s="1"/>
  <c r="AF112" i="131" s="1"/>
  <c r="AG112" i="131" s="1"/>
  <c r="AH112" i="131" s="1"/>
  <c r="E99" i="131"/>
  <c r="F99" i="131" s="1"/>
  <c r="G99" i="131" s="1"/>
  <c r="H99" i="131" s="1"/>
  <c r="I99" i="131" s="1"/>
  <c r="J99" i="131" s="1"/>
  <c r="K99" i="131" s="1"/>
  <c r="L99" i="131" s="1"/>
  <c r="M99" i="131" s="1"/>
  <c r="N99" i="131" s="1"/>
  <c r="O99" i="131" s="1"/>
  <c r="P99" i="131" s="1"/>
  <c r="Q99" i="131" s="1"/>
  <c r="R99" i="131" s="1"/>
  <c r="S99" i="131" s="1"/>
  <c r="T99" i="131" s="1"/>
  <c r="U99" i="131" s="1"/>
  <c r="V99" i="131" s="1"/>
  <c r="W99" i="131" s="1"/>
  <c r="X99" i="131" s="1"/>
  <c r="Y99" i="131" s="1"/>
  <c r="Z99" i="131" s="1"/>
  <c r="AA99" i="131" s="1"/>
  <c r="AB99" i="131" s="1"/>
  <c r="AC99" i="131" s="1"/>
  <c r="AD99" i="131" s="1"/>
  <c r="AE99" i="131" s="1"/>
  <c r="AF99" i="131" s="1"/>
  <c r="AG99" i="131" s="1"/>
  <c r="AH99" i="131" s="1"/>
  <c r="BZ91" i="131"/>
  <c r="BN87" i="131"/>
  <c r="BM87" i="131"/>
  <c r="BL87" i="131"/>
  <c r="BK87" i="131"/>
  <c r="BJ87" i="131"/>
  <c r="BI87" i="131"/>
  <c r="BH87" i="131"/>
  <c r="BG87" i="131"/>
  <c r="BF87" i="131"/>
  <c r="BN85" i="131"/>
  <c r="BZ85" i="131" s="1"/>
  <c r="BM85" i="131"/>
  <c r="BL85" i="131"/>
  <c r="BK85" i="131"/>
  <c r="BJ85" i="131"/>
  <c r="BI85" i="131"/>
  <c r="BH85" i="131"/>
  <c r="BG85" i="131"/>
  <c r="BF85" i="131"/>
  <c r="BN84" i="131"/>
  <c r="BM84" i="131"/>
  <c r="BL84" i="131"/>
  <c r="BK84" i="131"/>
  <c r="BJ84" i="131"/>
  <c r="BI84" i="131"/>
  <c r="BH84" i="131"/>
  <c r="BG84" i="131"/>
  <c r="BF84" i="131"/>
  <c r="BN83" i="131"/>
  <c r="BM83" i="131"/>
  <c r="BL83" i="131"/>
  <c r="BK83" i="131"/>
  <c r="BJ83" i="131"/>
  <c r="BI83" i="131"/>
  <c r="BH83" i="131"/>
  <c r="BG83" i="131"/>
  <c r="BF83" i="131"/>
  <c r="BN82" i="131"/>
  <c r="BM82" i="131"/>
  <c r="BL82" i="131"/>
  <c r="BK82" i="131"/>
  <c r="BJ82" i="131"/>
  <c r="BI82" i="131"/>
  <c r="BH82" i="131"/>
  <c r="BG82" i="131"/>
  <c r="BF82" i="131"/>
  <c r="BN81" i="131"/>
  <c r="BM81" i="131"/>
  <c r="BL81" i="131"/>
  <c r="BK81" i="131"/>
  <c r="BJ81" i="131"/>
  <c r="BI81" i="131"/>
  <c r="BH81" i="131"/>
  <c r="BG81" i="131"/>
  <c r="BF81" i="131"/>
  <c r="BN80" i="131"/>
  <c r="BM80" i="131"/>
  <c r="BL80" i="131"/>
  <c r="BK80" i="131"/>
  <c r="BJ80" i="131"/>
  <c r="BI80" i="131"/>
  <c r="BH80" i="131"/>
  <c r="BG80" i="131"/>
  <c r="BF80" i="131"/>
  <c r="BN79" i="131"/>
  <c r="BM79" i="131"/>
  <c r="BL79" i="131"/>
  <c r="BK79" i="131"/>
  <c r="BJ79" i="131"/>
  <c r="BI79" i="131"/>
  <c r="BH79" i="131"/>
  <c r="BG79" i="131"/>
  <c r="BF79" i="131"/>
  <c r="BN78" i="131"/>
  <c r="BZ78" i="131" s="1"/>
  <c r="BZ80" i="144" s="1"/>
  <c r="BZ80" i="147" s="1"/>
  <c r="BM78" i="131"/>
  <c r="BL78" i="131"/>
  <c r="BK78" i="131"/>
  <c r="BJ78" i="131"/>
  <c r="BI78" i="131"/>
  <c r="BH78" i="131"/>
  <c r="BG78" i="131"/>
  <c r="BF78" i="131"/>
  <c r="BN77" i="131"/>
  <c r="BM77" i="131"/>
  <c r="BL77" i="131"/>
  <c r="BK77" i="131"/>
  <c r="BJ77" i="131"/>
  <c r="BI77" i="131"/>
  <c r="BH77" i="131"/>
  <c r="BG77" i="131"/>
  <c r="BF77" i="131"/>
  <c r="BN76" i="131"/>
  <c r="BM76" i="131"/>
  <c r="BL76" i="131"/>
  <c r="BK76" i="131"/>
  <c r="BJ76" i="131"/>
  <c r="BI76" i="131"/>
  <c r="BH76" i="131"/>
  <c r="BG76" i="131"/>
  <c r="BF76" i="131"/>
  <c r="BN75" i="131"/>
  <c r="BZ75" i="131" s="1"/>
  <c r="BZ77" i="144" s="1"/>
  <c r="BZ77" i="147" s="1"/>
  <c r="BZ77" i="150" s="1"/>
  <c r="BZ77" i="152" s="1"/>
  <c r="BM75" i="131"/>
  <c r="BL75" i="131"/>
  <c r="BK75" i="131"/>
  <c r="BJ75" i="131"/>
  <c r="BI75" i="131"/>
  <c r="BH75" i="131"/>
  <c r="BG75" i="131"/>
  <c r="BF75" i="131"/>
  <c r="BB75" i="131"/>
  <c r="BB95" i="131" s="1"/>
  <c r="BA75" i="131"/>
  <c r="BA95" i="131" s="1"/>
  <c r="AZ75" i="131"/>
  <c r="AZ95" i="131" s="1"/>
  <c r="AY75" i="131"/>
  <c r="AY95" i="131" s="1"/>
  <c r="AX75" i="131"/>
  <c r="AX95" i="131" s="1"/>
  <c r="AW75" i="131"/>
  <c r="AW95" i="131" s="1"/>
  <c r="AV75" i="131"/>
  <c r="AV95" i="131" s="1"/>
  <c r="AU75" i="131"/>
  <c r="AU95" i="131" s="1"/>
  <c r="AT75" i="131"/>
  <c r="AT95" i="131" s="1"/>
  <c r="AS75" i="131"/>
  <c r="AS95" i="131" s="1"/>
  <c r="AR75" i="131"/>
  <c r="AR95" i="131" s="1"/>
  <c r="AQ75" i="131"/>
  <c r="AQ95" i="131" s="1"/>
  <c r="AP75" i="131"/>
  <c r="AP95" i="131" s="1"/>
  <c r="AO75" i="131"/>
  <c r="AO95" i="131" s="1"/>
  <c r="AN75" i="131"/>
  <c r="AN95" i="131" s="1"/>
  <c r="AM75" i="131"/>
  <c r="AM95" i="131" s="1"/>
  <c r="AL75" i="131"/>
  <c r="AL95" i="131" s="1"/>
  <c r="AK75" i="131"/>
  <c r="AK95" i="131" s="1"/>
  <c r="AJ75" i="131"/>
  <c r="AJ95" i="131" s="1"/>
  <c r="AI75" i="131"/>
  <c r="AI95" i="131" s="1"/>
  <c r="BN74" i="131"/>
  <c r="BM74" i="131"/>
  <c r="BL74" i="131"/>
  <c r="BK74" i="131"/>
  <c r="BJ74" i="131"/>
  <c r="BI74" i="131"/>
  <c r="BH74" i="131"/>
  <c r="BG74" i="131"/>
  <c r="BF74" i="131"/>
  <c r="BN73" i="131"/>
  <c r="BM73" i="131"/>
  <c r="BL73" i="131"/>
  <c r="BK73" i="131"/>
  <c r="BJ73" i="131"/>
  <c r="BI73" i="131"/>
  <c r="BH73" i="131"/>
  <c r="BG73" i="131"/>
  <c r="BF73" i="131"/>
  <c r="BZ71" i="131"/>
  <c r="BN70" i="131"/>
  <c r="BZ70" i="131" s="1"/>
  <c r="BZ71" i="144" s="1"/>
  <c r="BZ71" i="147" s="1"/>
  <c r="BM70" i="131"/>
  <c r="BL70" i="131"/>
  <c r="BK70" i="131"/>
  <c r="BJ70" i="131"/>
  <c r="BI70" i="131"/>
  <c r="BH70" i="131"/>
  <c r="BG70" i="131"/>
  <c r="BF70" i="131"/>
  <c r="BN69" i="131"/>
  <c r="BZ69" i="131" s="1"/>
  <c r="BM69" i="131"/>
  <c r="BL69" i="131"/>
  <c r="BK69" i="131"/>
  <c r="BJ69" i="131"/>
  <c r="BI69" i="131"/>
  <c r="BH69" i="131"/>
  <c r="BG69" i="131"/>
  <c r="BF69" i="131"/>
  <c r="BN68" i="131"/>
  <c r="BZ68" i="131" s="1"/>
  <c r="BZ70" i="144" s="1"/>
  <c r="BZ70" i="147" s="1"/>
  <c r="BZ70" i="150" s="1"/>
  <c r="BZ70" i="152" s="1"/>
  <c r="BM68" i="131"/>
  <c r="BL68" i="131"/>
  <c r="BK68" i="131"/>
  <c r="BJ68" i="131"/>
  <c r="BI68" i="131"/>
  <c r="BH68" i="131"/>
  <c r="BG68" i="131"/>
  <c r="BF68" i="131"/>
  <c r="BN67" i="131"/>
  <c r="BZ67" i="131" s="1"/>
  <c r="BZ69" i="144" s="1"/>
  <c r="BZ69" i="147" s="1"/>
  <c r="BZ69" i="150" s="1"/>
  <c r="BZ69" i="152" s="1"/>
  <c r="BM67" i="131"/>
  <c r="BL67" i="131"/>
  <c r="BK67" i="131"/>
  <c r="BJ67" i="131"/>
  <c r="BI67" i="131"/>
  <c r="BH67" i="131"/>
  <c r="BG67" i="131"/>
  <c r="BF67" i="131"/>
  <c r="BN66" i="131"/>
  <c r="BZ66" i="131" s="1"/>
  <c r="BZ68" i="144" s="1"/>
  <c r="BZ68" i="147" s="1"/>
  <c r="BZ68" i="150" s="1"/>
  <c r="BZ68" i="152" s="1"/>
  <c r="BM66" i="131"/>
  <c r="BL66" i="131"/>
  <c r="BK66" i="131"/>
  <c r="BJ66" i="131"/>
  <c r="BI66" i="131"/>
  <c r="BH66" i="131"/>
  <c r="BG66" i="131"/>
  <c r="BF66" i="131"/>
  <c r="BN65" i="131"/>
  <c r="BZ65" i="131" s="1"/>
  <c r="BM65" i="131"/>
  <c r="BL65" i="131"/>
  <c r="BK65" i="131"/>
  <c r="BJ65" i="131"/>
  <c r="BI65" i="131"/>
  <c r="BH65" i="131"/>
  <c r="BG65" i="131"/>
  <c r="BF65" i="131"/>
  <c r="BN64" i="131"/>
  <c r="BZ64" i="131" s="1"/>
  <c r="BZ66" i="144" s="1"/>
  <c r="BZ66" i="147" s="1"/>
  <c r="BZ66" i="150" s="1"/>
  <c r="BZ66" i="152" s="1"/>
  <c r="BM64" i="131"/>
  <c r="BL64" i="131"/>
  <c r="BK64" i="131"/>
  <c r="BJ64" i="131"/>
  <c r="BI64" i="131"/>
  <c r="BH64" i="131"/>
  <c r="BG64" i="131"/>
  <c r="BF64" i="131"/>
  <c r="BN63" i="131"/>
  <c r="BM63" i="131"/>
  <c r="BL63" i="131"/>
  <c r="BK63" i="131"/>
  <c r="BJ63" i="131"/>
  <c r="BI63" i="131"/>
  <c r="BH63" i="131"/>
  <c r="BG63" i="131"/>
  <c r="BF63" i="131"/>
  <c r="BN62" i="131"/>
  <c r="BM62" i="131"/>
  <c r="BL62" i="131"/>
  <c r="BK62" i="131"/>
  <c r="BJ62" i="131"/>
  <c r="BI62" i="131"/>
  <c r="BH62" i="131"/>
  <c r="BG62" i="131"/>
  <c r="BF62" i="131"/>
  <c r="BN61" i="131"/>
  <c r="BM61" i="131"/>
  <c r="BL61" i="131"/>
  <c r="BK61" i="131"/>
  <c r="BJ61" i="131"/>
  <c r="BI61" i="131"/>
  <c r="BH61" i="131"/>
  <c r="BG61" i="131"/>
  <c r="BF61" i="131"/>
  <c r="BN60" i="131"/>
  <c r="BZ60" i="131" s="1"/>
  <c r="BZ62" i="144" s="1"/>
  <c r="BZ62" i="147" s="1"/>
  <c r="BZ62" i="150" s="1"/>
  <c r="BZ62" i="152" s="1"/>
  <c r="BM60" i="131"/>
  <c r="BL60" i="131"/>
  <c r="BK60" i="131"/>
  <c r="BJ60" i="131"/>
  <c r="BI60" i="131"/>
  <c r="BH60" i="131"/>
  <c r="BG60" i="131"/>
  <c r="BF60" i="131"/>
  <c r="BN59" i="131"/>
  <c r="BZ59" i="131" s="1"/>
  <c r="BM59" i="131"/>
  <c r="BL59" i="131"/>
  <c r="BK59" i="131"/>
  <c r="BJ59" i="131"/>
  <c r="BI59" i="131"/>
  <c r="BH59" i="131"/>
  <c r="BG59" i="131"/>
  <c r="BF59" i="131"/>
  <c r="BN58" i="131"/>
  <c r="BZ58" i="131" s="1"/>
  <c r="BZ60" i="144" s="1"/>
  <c r="BZ60" i="147" s="1"/>
  <c r="BZ60" i="150" s="1"/>
  <c r="BZ60" i="152" s="1"/>
  <c r="BM58" i="131"/>
  <c r="BL58" i="131"/>
  <c r="BK58" i="131"/>
  <c r="BJ58" i="131"/>
  <c r="BI58" i="131"/>
  <c r="BH58" i="131"/>
  <c r="BG58" i="131"/>
  <c r="BF58" i="131"/>
  <c r="BN57" i="131"/>
  <c r="BZ57" i="131" s="1"/>
  <c r="BM57" i="131"/>
  <c r="BL57" i="131"/>
  <c r="BK57" i="131"/>
  <c r="BJ57" i="131"/>
  <c r="BI57" i="131"/>
  <c r="BH57" i="131"/>
  <c r="BG57" i="131"/>
  <c r="BF57" i="131"/>
  <c r="BN56" i="131"/>
  <c r="BZ56" i="131" s="1"/>
  <c r="BZ58" i="144" s="1"/>
  <c r="BZ58" i="147" s="1"/>
  <c r="BZ58" i="150" s="1"/>
  <c r="BZ58" i="152" s="1"/>
  <c r="BM56" i="131"/>
  <c r="BL56" i="131"/>
  <c r="BK56" i="131"/>
  <c r="BJ56" i="131"/>
  <c r="BI56" i="131"/>
  <c r="BH56" i="131"/>
  <c r="BG56" i="131"/>
  <c r="BF56" i="131"/>
  <c r="BN54" i="131"/>
  <c r="BZ54" i="131" s="1"/>
  <c r="BM54" i="131"/>
  <c r="BL54" i="131"/>
  <c r="BK54" i="131"/>
  <c r="BJ54" i="131"/>
  <c r="BI54" i="131"/>
  <c r="BH54" i="131"/>
  <c r="BG54" i="131"/>
  <c r="BF54" i="131"/>
  <c r="BB54" i="131"/>
  <c r="BB74" i="131" s="1"/>
  <c r="BA54" i="131"/>
  <c r="BA74" i="131" s="1"/>
  <c r="AZ54" i="131"/>
  <c r="AZ74" i="131" s="1"/>
  <c r="AY54" i="131"/>
  <c r="AY74" i="131" s="1"/>
  <c r="AX54" i="131"/>
  <c r="AX74" i="131" s="1"/>
  <c r="AW54" i="131"/>
  <c r="AW74" i="131" s="1"/>
  <c r="AV54" i="131"/>
  <c r="AV74" i="131" s="1"/>
  <c r="AU54" i="131"/>
  <c r="AU74" i="131" s="1"/>
  <c r="AT54" i="131"/>
  <c r="AT74" i="131" s="1"/>
  <c r="AS54" i="131"/>
  <c r="AS74" i="131" s="1"/>
  <c r="AR54" i="131"/>
  <c r="AR74" i="131" s="1"/>
  <c r="AQ54" i="131"/>
  <c r="AQ74" i="131" s="1"/>
  <c r="AP54" i="131"/>
  <c r="AP74" i="131" s="1"/>
  <c r="AO54" i="131"/>
  <c r="AO74" i="131" s="1"/>
  <c r="AN54" i="131"/>
  <c r="AN74" i="131" s="1"/>
  <c r="AM54" i="131"/>
  <c r="AM74" i="131" s="1"/>
  <c r="AL54" i="131"/>
  <c r="AL74" i="131" s="1"/>
  <c r="AK54" i="131"/>
  <c r="AK74" i="131" s="1"/>
  <c r="AJ54" i="131"/>
  <c r="AJ74" i="131" s="1"/>
  <c r="AI54" i="131"/>
  <c r="AI74" i="131" s="1"/>
  <c r="BN53" i="131"/>
  <c r="BM53" i="131"/>
  <c r="BL53" i="131"/>
  <c r="BK53" i="131"/>
  <c r="BJ53" i="131"/>
  <c r="BI53" i="131"/>
  <c r="BH53" i="131"/>
  <c r="BG53" i="131"/>
  <c r="BF53" i="131"/>
  <c r="BN52" i="131"/>
  <c r="BM52" i="131"/>
  <c r="BL52" i="131"/>
  <c r="BK52" i="131"/>
  <c r="BJ52" i="131"/>
  <c r="BI52" i="131"/>
  <c r="BH52" i="131"/>
  <c r="BG52" i="131"/>
  <c r="BF52" i="131"/>
  <c r="BN51" i="131"/>
  <c r="BZ51" i="131" s="1"/>
  <c r="BM51" i="131"/>
  <c r="BL51" i="131"/>
  <c r="BK51" i="131"/>
  <c r="BJ51" i="131"/>
  <c r="BI51" i="131"/>
  <c r="BH51" i="131"/>
  <c r="BG51" i="131"/>
  <c r="BF51" i="131"/>
  <c r="BN50" i="131"/>
  <c r="BZ50" i="131" s="1"/>
  <c r="BM50" i="131"/>
  <c r="BL50" i="131"/>
  <c r="BK50" i="131"/>
  <c r="BJ50" i="131"/>
  <c r="BI50" i="131"/>
  <c r="BH50" i="131"/>
  <c r="BG50" i="131"/>
  <c r="BF50" i="131"/>
  <c r="BN49" i="131"/>
  <c r="BZ49" i="131" s="1"/>
  <c r="BZ51" i="144" s="1"/>
  <c r="BZ51" i="147" s="1"/>
  <c r="BZ51" i="150" s="1"/>
  <c r="BZ51" i="152" s="1"/>
  <c r="BM49" i="131"/>
  <c r="BL49" i="131"/>
  <c r="BK49" i="131"/>
  <c r="BJ49" i="131"/>
  <c r="BI49" i="131"/>
  <c r="BH49" i="131"/>
  <c r="BG49" i="131"/>
  <c r="BF49" i="131"/>
  <c r="BN48" i="131"/>
  <c r="BZ48" i="131" s="1"/>
  <c r="BZ50" i="144" s="1"/>
  <c r="BZ50" i="147" s="1"/>
  <c r="BZ50" i="150" s="1"/>
  <c r="BZ50" i="152" s="1"/>
  <c r="BM48" i="131"/>
  <c r="BL48" i="131"/>
  <c r="BK48" i="131"/>
  <c r="BJ48" i="131"/>
  <c r="BI48" i="131"/>
  <c r="BH48" i="131"/>
  <c r="BG48" i="131"/>
  <c r="BF48" i="131"/>
  <c r="BN47" i="131"/>
  <c r="BZ47" i="131" s="1"/>
  <c r="BZ92" i="144" s="1"/>
  <c r="BZ92" i="147" s="1"/>
  <c r="BZ92" i="150" s="1"/>
  <c r="BZ92" i="152" s="1"/>
  <c r="BM47" i="131"/>
  <c r="BL47" i="131"/>
  <c r="BK47" i="131"/>
  <c r="BJ47" i="131"/>
  <c r="BI47" i="131"/>
  <c r="BH47" i="131"/>
  <c r="BG47" i="131"/>
  <c r="BF47" i="131"/>
  <c r="BN46" i="131"/>
  <c r="BZ46" i="131" s="1"/>
  <c r="BZ49" i="144" s="1"/>
  <c r="BZ49" i="147" s="1"/>
  <c r="BZ49" i="150" s="1"/>
  <c r="BZ49" i="152" s="1"/>
  <c r="BM46" i="131"/>
  <c r="BL46" i="131"/>
  <c r="BK46" i="131"/>
  <c r="BJ46" i="131"/>
  <c r="BI46" i="131"/>
  <c r="BH46" i="131"/>
  <c r="BG46" i="131"/>
  <c r="BF46" i="131"/>
  <c r="BN45" i="131"/>
  <c r="BZ45" i="131" s="1"/>
  <c r="BZ47" i="144" s="1"/>
  <c r="BZ47" i="147" s="1"/>
  <c r="BZ47" i="150" s="1"/>
  <c r="BZ47" i="152" s="1"/>
  <c r="BM45" i="131"/>
  <c r="BL45" i="131"/>
  <c r="BK45" i="131"/>
  <c r="BJ45" i="131"/>
  <c r="BI45" i="131"/>
  <c r="BH45" i="131"/>
  <c r="BG45" i="131"/>
  <c r="BF45" i="131"/>
  <c r="BN44" i="131"/>
  <c r="BZ44" i="131" s="1"/>
  <c r="BM44" i="131"/>
  <c r="BL44" i="131"/>
  <c r="BK44" i="131"/>
  <c r="BJ44" i="131"/>
  <c r="BI44" i="131"/>
  <c r="BH44" i="131"/>
  <c r="BG44" i="131"/>
  <c r="BF44" i="131"/>
  <c r="BN43" i="131"/>
  <c r="BZ43" i="131" s="1"/>
  <c r="BZ45" i="144" s="1"/>
  <c r="BZ45" i="147" s="1"/>
  <c r="BZ45" i="150" s="1"/>
  <c r="BZ45" i="152" s="1"/>
  <c r="BM43" i="131"/>
  <c r="BL43" i="131"/>
  <c r="BK43" i="131"/>
  <c r="BJ43" i="131"/>
  <c r="BI43" i="131"/>
  <c r="BH43" i="131"/>
  <c r="BG43" i="131"/>
  <c r="BF43" i="131"/>
  <c r="BN42" i="131"/>
  <c r="BM42" i="131"/>
  <c r="BL42" i="131"/>
  <c r="BK42" i="131"/>
  <c r="BJ42" i="131"/>
  <c r="BI42" i="131"/>
  <c r="BH42" i="131"/>
  <c r="BG42" i="131"/>
  <c r="BF42" i="131"/>
  <c r="BN41" i="131"/>
  <c r="BZ41" i="131" s="1"/>
  <c r="BZ40" i="144" s="1"/>
  <c r="BZ40" i="147" s="1"/>
  <c r="BZ40" i="150" s="1"/>
  <c r="BZ40" i="152" s="1"/>
  <c r="BM41" i="131"/>
  <c r="BL41" i="131"/>
  <c r="BK41" i="131"/>
  <c r="BJ41" i="131"/>
  <c r="BI41" i="131"/>
  <c r="BH41" i="131"/>
  <c r="BG41" i="131"/>
  <c r="BF41" i="131"/>
  <c r="BN40" i="131"/>
  <c r="BM40" i="131"/>
  <c r="BL40" i="131"/>
  <c r="BK40" i="131"/>
  <c r="BJ40" i="131"/>
  <c r="BI40" i="131"/>
  <c r="BH40" i="131"/>
  <c r="BG40" i="131"/>
  <c r="BF40" i="131"/>
  <c r="BN39" i="131"/>
  <c r="BZ39" i="131" s="1"/>
  <c r="BZ38" i="144" s="1"/>
  <c r="BZ38" i="147" s="1"/>
  <c r="BZ38" i="150" s="1"/>
  <c r="BZ38" i="152" s="1"/>
  <c r="BM39" i="131"/>
  <c r="BL39" i="131"/>
  <c r="BK39" i="131"/>
  <c r="BJ39" i="131"/>
  <c r="BI39" i="131"/>
  <c r="BH39" i="131"/>
  <c r="BG39" i="131"/>
  <c r="BF39" i="131"/>
  <c r="BN38" i="131"/>
  <c r="BZ38" i="131" s="1"/>
  <c r="BZ81" i="144" s="1"/>
  <c r="BZ81" i="147" s="1"/>
  <c r="BZ81" i="150" s="1"/>
  <c r="BZ81" i="152" s="1"/>
  <c r="BM38" i="131"/>
  <c r="BL38" i="131"/>
  <c r="BK38" i="131"/>
  <c r="BJ38" i="131"/>
  <c r="BI38" i="131"/>
  <c r="BH38" i="131"/>
  <c r="BG38" i="131"/>
  <c r="BF38" i="131"/>
  <c r="BZ35" i="131"/>
  <c r="BZ35" i="144" s="1"/>
  <c r="BZ35" i="147" s="1"/>
  <c r="BZ35" i="150" s="1"/>
  <c r="BZ35" i="152" s="1"/>
  <c r="BM37" i="131"/>
  <c r="BL37" i="131"/>
  <c r="BK37" i="131"/>
  <c r="BJ37" i="131"/>
  <c r="BI37" i="131"/>
  <c r="BH37" i="131"/>
  <c r="BG37" i="131"/>
  <c r="BF37" i="131"/>
  <c r="BM36" i="131"/>
  <c r="BL36" i="131"/>
  <c r="BK36" i="131"/>
  <c r="BJ36" i="131"/>
  <c r="BI36" i="131"/>
  <c r="BH36" i="131"/>
  <c r="BG36" i="131"/>
  <c r="BF36" i="131"/>
  <c r="BM35" i="131"/>
  <c r="BL35" i="131"/>
  <c r="BK35" i="131"/>
  <c r="BJ35" i="131"/>
  <c r="BI35" i="131"/>
  <c r="BH35" i="131"/>
  <c r="BG35" i="131"/>
  <c r="BF35" i="131"/>
  <c r="BN34" i="131"/>
  <c r="BZ34" i="131" s="1"/>
  <c r="BZ34" i="144" s="1"/>
  <c r="BZ34" i="147" s="1"/>
  <c r="BZ34" i="150" s="1"/>
  <c r="BZ34" i="152" s="1"/>
  <c r="BM34" i="131"/>
  <c r="BL34" i="131"/>
  <c r="BK34" i="131"/>
  <c r="BJ34" i="131"/>
  <c r="BI34" i="131"/>
  <c r="BH34" i="131"/>
  <c r="BG34" i="131"/>
  <c r="BF34" i="131"/>
  <c r="BB34" i="131"/>
  <c r="BB53" i="131" s="1"/>
  <c r="BA34" i="131"/>
  <c r="BA53" i="131" s="1"/>
  <c r="AZ34" i="131"/>
  <c r="AZ53" i="131" s="1"/>
  <c r="AY34" i="131"/>
  <c r="AY53" i="131" s="1"/>
  <c r="AX34" i="131"/>
  <c r="AX53" i="131" s="1"/>
  <c r="AW34" i="131"/>
  <c r="AW53" i="131" s="1"/>
  <c r="AV34" i="131"/>
  <c r="AV53" i="131" s="1"/>
  <c r="AU34" i="131"/>
  <c r="AU53" i="131" s="1"/>
  <c r="AT34" i="131"/>
  <c r="AT53" i="131" s="1"/>
  <c r="AS34" i="131"/>
  <c r="AS53" i="131" s="1"/>
  <c r="AR34" i="131"/>
  <c r="AR53" i="131" s="1"/>
  <c r="AQ34" i="131"/>
  <c r="AQ53" i="131" s="1"/>
  <c r="AP34" i="131"/>
  <c r="AP53" i="131" s="1"/>
  <c r="AO34" i="131"/>
  <c r="AO53" i="131" s="1"/>
  <c r="AN34" i="131"/>
  <c r="AN53" i="131" s="1"/>
  <c r="AM34" i="131"/>
  <c r="AM53" i="131" s="1"/>
  <c r="AL34" i="131"/>
  <c r="AL53" i="131" s="1"/>
  <c r="AK34" i="131"/>
  <c r="AK53" i="131" s="1"/>
  <c r="AJ34" i="131"/>
  <c r="AJ53" i="131" s="1"/>
  <c r="AI34" i="131"/>
  <c r="AI53" i="131" s="1"/>
  <c r="BN33" i="131"/>
  <c r="BM33" i="131"/>
  <c r="BL33" i="131"/>
  <c r="BK33" i="131"/>
  <c r="BJ33" i="131"/>
  <c r="BI33" i="131"/>
  <c r="BH33" i="131"/>
  <c r="BG33" i="131"/>
  <c r="BF33" i="131"/>
  <c r="BN32" i="131"/>
  <c r="BM32" i="131"/>
  <c r="BL32" i="131"/>
  <c r="BK32" i="131"/>
  <c r="BJ32" i="131"/>
  <c r="BI32" i="131"/>
  <c r="BH32" i="131"/>
  <c r="BG32" i="131"/>
  <c r="BF32" i="131"/>
  <c r="BN31" i="131"/>
  <c r="BM31" i="131"/>
  <c r="BL31" i="131"/>
  <c r="BK31" i="131"/>
  <c r="BJ31" i="131"/>
  <c r="BI31" i="131"/>
  <c r="BH31" i="131"/>
  <c r="BG31" i="131"/>
  <c r="BF31" i="131"/>
  <c r="BN30" i="131"/>
  <c r="BM30" i="131"/>
  <c r="BL30" i="131"/>
  <c r="BK30" i="131"/>
  <c r="BJ30" i="131"/>
  <c r="BI30" i="131"/>
  <c r="BH30" i="131"/>
  <c r="BG30" i="131"/>
  <c r="BF30" i="131"/>
  <c r="BN29" i="131"/>
  <c r="BZ29" i="131" s="1"/>
  <c r="BZ28" i="144" s="1"/>
  <c r="BZ28" i="147" s="1"/>
  <c r="BZ28" i="150" s="1"/>
  <c r="BZ28" i="152" s="1"/>
  <c r="BM29" i="131"/>
  <c r="BL29" i="131"/>
  <c r="BK29" i="131"/>
  <c r="BJ29" i="131"/>
  <c r="BI29" i="131"/>
  <c r="BH29" i="131"/>
  <c r="BG29" i="131"/>
  <c r="BF29" i="131"/>
  <c r="BN28" i="131"/>
  <c r="BZ28" i="131" s="1"/>
  <c r="BZ27" i="144" s="1"/>
  <c r="BZ27" i="147" s="1"/>
  <c r="BZ27" i="150" s="1"/>
  <c r="BZ27" i="152" s="1"/>
  <c r="BM28" i="131"/>
  <c r="BL28" i="131"/>
  <c r="BK28" i="131"/>
  <c r="BJ28" i="131"/>
  <c r="BI28" i="131"/>
  <c r="BH28" i="131"/>
  <c r="BG28" i="131"/>
  <c r="BF28" i="131"/>
  <c r="BN27" i="131"/>
  <c r="BZ27" i="131" s="1"/>
  <c r="BZ48" i="144" s="1"/>
  <c r="BZ48" i="147" s="1"/>
  <c r="BZ48" i="150" s="1"/>
  <c r="BZ48" i="152" s="1"/>
  <c r="BM27" i="131"/>
  <c r="BL27" i="131"/>
  <c r="BK27" i="131"/>
  <c r="BJ27" i="131"/>
  <c r="BI27" i="131"/>
  <c r="BH27" i="131"/>
  <c r="BG27" i="131"/>
  <c r="BF27" i="131"/>
  <c r="BU27" i="131" s="1"/>
  <c r="BN26" i="131"/>
  <c r="BM26" i="131"/>
  <c r="BL26" i="131"/>
  <c r="BK26" i="131"/>
  <c r="BJ26" i="131"/>
  <c r="BI26" i="131"/>
  <c r="BH26" i="131"/>
  <c r="BG26" i="131"/>
  <c r="BF26" i="131"/>
  <c r="BN25" i="131"/>
  <c r="BZ25" i="131" s="1"/>
  <c r="BZ25" i="144" s="1"/>
  <c r="BZ25" i="147" s="1"/>
  <c r="BZ25" i="150" s="1"/>
  <c r="BZ25" i="152" s="1"/>
  <c r="BM25" i="131"/>
  <c r="BL25" i="131"/>
  <c r="BK25" i="131"/>
  <c r="BJ25" i="131"/>
  <c r="BI25" i="131"/>
  <c r="BH25" i="131"/>
  <c r="BG25" i="131"/>
  <c r="BF25" i="131"/>
  <c r="BN24" i="131"/>
  <c r="BZ24" i="131" s="1"/>
  <c r="BZ24" i="144" s="1"/>
  <c r="BZ24" i="147" s="1"/>
  <c r="BZ24" i="150" s="1"/>
  <c r="BZ24" i="152" s="1"/>
  <c r="BM24" i="131"/>
  <c r="BL24" i="131"/>
  <c r="BK24" i="131"/>
  <c r="BJ24" i="131"/>
  <c r="BI24" i="131"/>
  <c r="BH24" i="131"/>
  <c r="BG24" i="131"/>
  <c r="BF24" i="131"/>
  <c r="BN23" i="131"/>
  <c r="BZ23" i="131" s="1"/>
  <c r="BM23" i="131"/>
  <c r="BL23" i="131"/>
  <c r="BK23" i="131"/>
  <c r="BJ23" i="131"/>
  <c r="BI23" i="131"/>
  <c r="BH23" i="131"/>
  <c r="BG23" i="131"/>
  <c r="BF23" i="131"/>
  <c r="BU23" i="131" s="1"/>
  <c r="BN22" i="131"/>
  <c r="BZ20" i="131" s="1"/>
  <c r="BM22" i="131"/>
  <c r="BL22" i="131"/>
  <c r="BK22" i="131"/>
  <c r="BJ22" i="131"/>
  <c r="BI22" i="131"/>
  <c r="BH22" i="131"/>
  <c r="BG22" i="131"/>
  <c r="BF22" i="131"/>
  <c r="BN21" i="131"/>
  <c r="BM21" i="131"/>
  <c r="BL21" i="131"/>
  <c r="BK21" i="131"/>
  <c r="BJ21" i="131"/>
  <c r="BI21" i="131"/>
  <c r="BH21" i="131"/>
  <c r="BG21" i="131"/>
  <c r="BF21" i="131"/>
  <c r="BN20" i="131"/>
  <c r="BM20" i="131"/>
  <c r="BL20" i="131"/>
  <c r="BK20" i="131"/>
  <c r="BJ20" i="131"/>
  <c r="BI20" i="131"/>
  <c r="BH20" i="131"/>
  <c r="BG20" i="131"/>
  <c r="BF20" i="131"/>
  <c r="BN19" i="131"/>
  <c r="BZ19" i="131" s="1"/>
  <c r="BZ18" i="144" s="1"/>
  <c r="BZ18" i="147" s="1"/>
  <c r="BZ18" i="150" s="1"/>
  <c r="BZ18" i="152" s="1"/>
  <c r="BM19" i="131"/>
  <c r="BL19" i="131"/>
  <c r="BK19" i="131"/>
  <c r="BJ19" i="131"/>
  <c r="BI19" i="131"/>
  <c r="BH19" i="131"/>
  <c r="BG19" i="131"/>
  <c r="BF19" i="131"/>
  <c r="BN18" i="131"/>
  <c r="BZ18" i="131" s="1"/>
  <c r="BZ17" i="144" s="1"/>
  <c r="BZ17" i="147" s="1"/>
  <c r="BZ17" i="150" s="1"/>
  <c r="BZ17" i="152" s="1"/>
  <c r="BM18" i="131"/>
  <c r="BL18" i="131"/>
  <c r="BK18" i="131"/>
  <c r="BJ18" i="131"/>
  <c r="BI18" i="131"/>
  <c r="BH18" i="131"/>
  <c r="BG18" i="131"/>
  <c r="BF18" i="131"/>
  <c r="BN17" i="131"/>
  <c r="BZ17" i="131" s="1"/>
  <c r="BZ61" i="144" s="1"/>
  <c r="BZ61" i="147" s="1"/>
  <c r="BZ61" i="150" s="1"/>
  <c r="BZ61" i="152" s="1"/>
  <c r="BM17" i="131"/>
  <c r="BL17" i="131"/>
  <c r="BX17" i="131" s="1"/>
  <c r="CA17" i="131" s="1"/>
  <c r="CA61" i="144" s="1"/>
  <c r="CA61" i="147" s="1"/>
  <c r="BK17" i="131"/>
  <c r="BJ17" i="131"/>
  <c r="BW17" i="131" s="1"/>
  <c r="BI17" i="131"/>
  <c r="BH17" i="131"/>
  <c r="BG17" i="131"/>
  <c r="BF17" i="131"/>
  <c r="BN16" i="131"/>
  <c r="BZ16" i="131" s="1"/>
  <c r="BZ16" i="144" s="1"/>
  <c r="BZ16" i="147" s="1"/>
  <c r="BZ16" i="150" s="1"/>
  <c r="BZ16" i="152" s="1"/>
  <c r="BM16" i="131"/>
  <c r="BL16" i="131"/>
  <c r="BK16" i="131"/>
  <c r="BJ16" i="131"/>
  <c r="BI16" i="131"/>
  <c r="BH16" i="131"/>
  <c r="BG16" i="131"/>
  <c r="BF16" i="131"/>
  <c r="BN15" i="131"/>
  <c r="BZ15" i="131" s="1"/>
  <c r="BZ15" i="144" s="1"/>
  <c r="BZ15" i="147" s="1"/>
  <c r="BZ15" i="150" s="1"/>
  <c r="BZ15" i="152" s="1"/>
  <c r="BM15" i="131"/>
  <c r="BL15" i="131"/>
  <c r="BK15" i="131"/>
  <c r="BJ15" i="131"/>
  <c r="BW15" i="131" s="1"/>
  <c r="BI15" i="131"/>
  <c r="BH15" i="131"/>
  <c r="BG15" i="131"/>
  <c r="BF15" i="131"/>
  <c r="AI15" i="131"/>
  <c r="BN14" i="131"/>
  <c r="BZ14" i="131" s="1"/>
  <c r="BM14" i="131"/>
  <c r="BL14" i="131"/>
  <c r="BX14" i="131" s="1"/>
  <c r="BK14" i="131"/>
  <c r="BJ14" i="131"/>
  <c r="BW14" i="131" s="1"/>
  <c r="BI14" i="131"/>
  <c r="BH14" i="131"/>
  <c r="BV14" i="131" s="1"/>
  <c r="BG14" i="131"/>
  <c r="BF14" i="131"/>
  <c r="BU14" i="131" s="1"/>
  <c r="BC9" i="131"/>
  <c r="BD11" i="131" s="1"/>
  <c r="AH8" i="131"/>
  <c r="AG8" i="131"/>
  <c r="AF8" i="131"/>
  <c r="AE8" i="131"/>
  <c r="AD8" i="131"/>
  <c r="AC8" i="131"/>
  <c r="AB8" i="131"/>
  <c r="AA8" i="131"/>
  <c r="Z8" i="131"/>
  <c r="Y8" i="131"/>
  <c r="X8" i="131"/>
  <c r="W8" i="131"/>
  <c r="V8" i="131"/>
  <c r="U8" i="131"/>
  <c r="T8" i="131"/>
  <c r="S8" i="131"/>
  <c r="R8" i="131"/>
  <c r="Q8" i="131"/>
  <c r="P8" i="131"/>
  <c r="O8" i="131"/>
  <c r="N8" i="131"/>
  <c r="M8" i="131"/>
  <c r="L8" i="131"/>
  <c r="K8" i="131"/>
  <c r="J8" i="131"/>
  <c r="I8" i="131"/>
  <c r="H8" i="131"/>
  <c r="G8" i="131"/>
  <c r="F8" i="131"/>
  <c r="E8" i="131"/>
  <c r="D8" i="131"/>
  <c r="AH7" i="131"/>
  <c r="AG7" i="131"/>
  <c r="AF7" i="131"/>
  <c r="AE7" i="131"/>
  <c r="AD7" i="131"/>
  <c r="AC7" i="131"/>
  <c r="AB7" i="131"/>
  <c r="AA7" i="131"/>
  <c r="Z7" i="131"/>
  <c r="Y7" i="131"/>
  <c r="X7" i="131"/>
  <c r="W7" i="131"/>
  <c r="V7" i="131"/>
  <c r="U7" i="131"/>
  <c r="T7" i="131"/>
  <c r="S7" i="131"/>
  <c r="R7" i="131"/>
  <c r="Q7" i="131"/>
  <c r="P7" i="131"/>
  <c r="O7" i="131"/>
  <c r="N7" i="131"/>
  <c r="M7" i="131"/>
  <c r="L7" i="131"/>
  <c r="K7" i="131"/>
  <c r="J7" i="131"/>
  <c r="I7" i="131"/>
  <c r="H7" i="131"/>
  <c r="G7" i="131"/>
  <c r="F7" i="131"/>
  <c r="E7" i="131"/>
  <c r="D7" i="131"/>
  <c r="BF6" i="131"/>
  <c r="BD6" i="131"/>
  <c r="AH6" i="131"/>
  <c r="AG6" i="131"/>
  <c r="AF6" i="131"/>
  <c r="AE6" i="131"/>
  <c r="AD6" i="131"/>
  <c r="AC6" i="131"/>
  <c r="AB6" i="131"/>
  <c r="AA6" i="131"/>
  <c r="Z6" i="131"/>
  <c r="Y6" i="131"/>
  <c r="X6" i="131"/>
  <c r="W6" i="131"/>
  <c r="V6" i="131"/>
  <c r="U6" i="131"/>
  <c r="T6" i="131"/>
  <c r="S6" i="131"/>
  <c r="R6" i="131"/>
  <c r="Q6" i="131"/>
  <c r="P6" i="131"/>
  <c r="O6" i="131"/>
  <c r="N6" i="131"/>
  <c r="M6" i="131"/>
  <c r="L6" i="131"/>
  <c r="K6" i="131"/>
  <c r="J6" i="131"/>
  <c r="I6" i="131"/>
  <c r="H6" i="131"/>
  <c r="G6" i="131"/>
  <c r="F6" i="131"/>
  <c r="E6" i="131"/>
  <c r="AH4" i="131"/>
  <c r="AG4" i="131"/>
  <c r="AF4" i="131"/>
  <c r="AE4" i="131"/>
  <c r="AD4" i="131"/>
  <c r="AC4" i="131"/>
  <c r="AB4" i="131"/>
  <c r="AA4" i="131"/>
  <c r="Z4" i="131"/>
  <c r="Y4" i="131"/>
  <c r="X4" i="131"/>
  <c r="W4" i="131"/>
  <c r="V4" i="131"/>
  <c r="U4" i="131"/>
  <c r="T4" i="131"/>
  <c r="S4" i="131"/>
  <c r="R4" i="131"/>
  <c r="Q4" i="131"/>
  <c r="P4" i="131"/>
  <c r="O4" i="131"/>
  <c r="N4" i="131"/>
  <c r="M4" i="131"/>
  <c r="L4" i="131"/>
  <c r="K4" i="131"/>
  <c r="J4" i="131"/>
  <c r="I4" i="131"/>
  <c r="H4" i="131"/>
  <c r="G4" i="131"/>
  <c r="F4" i="131"/>
  <c r="E4" i="131"/>
  <c r="AH3" i="131"/>
  <c r="AG3" i="131"/>
  <c r="AF3" i="131"/>
  <c r="AE3" i="131"/>
  <c r="AD3" i="131"/>
  <c r="AC3" i="131"/>
  <c r="AB3" i="131"/>
  <c r="AA3" i="131"/>
  <c r="Z3" i="131"/>
  <c r="Y3" i="131"/>
  <c r="X3" i="131"/>
  <c r="W3" i="131"/>
  <c r="V3" i="131"/>
  <c r="U3" i="131"/>
  <c r="T3" i="131"/>
  <c r="S3" i="131"/>
  <c r="R3" i="131"/>
  <c r="Q3" i="131"/>
  <c r="P3" i="131"/>
  <c r="O3" i="131"/>
  <c r="N3" i="131"/>
  <c r="M3" i="131"/>
  <c r="L3" i="131"/>
  <c r="K3" i="131"/>
  <c r="J3" i="131"/>
  <c r="I3" i="131"/>
  <c r="H3" i="131"/>
  <c r="G3" i="131"/>
  <c r="F3" i="131"/>
  <c r="E3" i="131"/>
  <c r="D3" i="131"/>
  <c r="BF2" i="131"/>
  <c r="BE2" i="131"/>
  <c r="BD2" i="131"/>
  <c r="E1" i="131"/>
  <c r="F1" i="131" s="1"/>
  <c r="G1" i="131" s="1"/>
  <c r="H1" i="131" s="1"/>
  <c r="I1" i="131" s="1"/>
  <c r="J1" i="131" s="1"/>
  <c r="K1" i="131" s="1"/>
  <c r="L1" i="131" s="1"/>
  <c r="M1" i="131" s="1"/>
  <c r="N1" i="131" s="1"/>
  <c r="O1" i="131" s="1"/>
  <c r="P1" i="131" s="1"/>
  <c r="Q1" i="131" s="1"/>
  <c r="R1" i="131" s="1"/>
  <c r="S1" i="131" s="1"/>
  <c r="T1" i="131" s="1"/>
  <c r="U1" i="131" s="1"/>
  <c r="V1" i="131" s="1"/>
  <c r="CA61" i="150" l="1"/>
  <c r="CB61" i="147"/>
  <c r="BZ80" i="150"/>
  <c r="BZ80" i="152" s="1"/>
  <c r="BZ93" i="144"/>
  <c r="BZ93" i="147" s="1"/>
  <c r="BZ93" i="150" s="1"/>
  <c r="BZ93" i="152" s="1"/>
  <c r="CK90" i="144"/>
  <c r="CK90" i="147" s="1"/>
  <c r="CL90" i="144"/>
  <c r="CO90" i="146" s="1"/>
  <c r="BU16" i="131"/>
  <c r="BU24" i="131"/>
  <c r="BU28" i="131"/>
  <c r="BV28" i="131"/>
  <c r="BZ52" i="131"/>
  <c r="BZ52" i="144" s="1"/>
  <c r="BW24" i="131"/>
  <c r="BY14" i="131"/>
  <c r="CK14" i="131" s="1"/>
  <c r="CL14" i="131" s="1"/>
  <c r="BE85" i="131"/>
  <c r="BO85" i="131" s="1"/>
  <c r="BO87" i="144" s="1"/>
  <c r="BO87" i="147" s="1"/>
  <c r="BO87" i="150" s="1"/>
  <c r="BO87" i="152" s="1"/>
  <c r="BE72" i="131"/>
  <c r="BR86" i="131"/>
  <c r="BE89" i="131"/>
  <c r="BO89" i="131" s="1"/>
  <c r="C72" i="11" s="1"/>
  <c r="BE80" i="131"/>
  <c r="BE81" i="131"/>
  <c r="BE13" i="131"/>
  <c r="BX24" i="131"/>
  <c r="CA24" i="131" s="1"/>
  <c r="CA24" i="144" s="1"/>
  <c r="BU26" i="131"/>
  <c r="BX28" i="131"/>
  <c r="BZ57" i="144"/>
  <c r="BZ59" i="144"/>
  <c r="BZ59" i="147" s="1"/>
  <c r="BZ59" i="150" s="1"/>
  <c r="BZ59" i="152" s="1"/>
  <c r="BZ61" i="131"/>
  <c r="BE78" i="131"/>
  <c r="BZ87" i="144"/>
  <c r="BZ87" i="147" s="1"/>
  <c r="BZ87" i="150" s="1"/>
  <c r="BZ87" i="152" s="1"/>
  <c r="BZ85" i="144"/>
  <c r="BZ85" i="147" s="1"/>
  <c r="BZ85" i="150" s="1"/>
  <c r="BZ85" i="152" s="1"/>
  <c r="CL89" i="131"/>
  <c r="CB61" i="144"/>
  <c r="BX16" i="131"/>
  <c r="BV16" i="131"/>
  <c r="BW16" i="131"/>
  <c r="BY16" i="131"/>
  <c r="CK16" i="131" s="1"/>
  <c r="CL61" i="144" s="1"/>
  <c r="CO61" i="146" s="1"/>
  <c r="BZ90" i="131"/>
  <c r="BE90" i="131"/>
  <c r="BO90" i="131" s="1"/>
  <c r="C73" i="11" s="1"/>
  <c r="BZ88" i="131"/>
  <c r="BE88" i="131"/>
  <c r="BO88" i="131" s="1"/>
  <c r="C71" i="11" s="1"/>
  <c r="AR96" i="131"/>
  <c r="AS96" i="131"/>
  <c r="AT96" i="131"/>
  <c r="AU96" i="131"/>
  <c r="AJ96" i="131"/>
  <c r="AV96" i="131"/>
  <c r="AK96" i="131"/>
  <c r="AW96" i="131"/>
  <c r="AL96" i="131"/>
  <c r="AX96" i="131"/>
  <c r="AM96" i="131"/>
  <c r="AY96" i="131"/>
  <c r="AN96" i="131"/>
  <c r="AZ96" i="131"/>
  <c r="AO96" i="131"/>
  <c r="BA96" i="131"/>
  <c r="AP96" i="131"/>
  <c r="BB96" i="131"/>
  <c r="AQ96" i="131"/>
  <c r="CL16" i="131"/>
  <c r="CK16" i="144"/>
  <c r="CA16" i="131"/>
  <c r="CA16" i="144" s="1"/>
  <c r="BU18" i="131"/>
  <c r="BZ73" i="131"/>
  <c r="BZ73" i="144" s="1"/>
  <c r="BV17" i="131"/>
  <c r="BV76" i="131"/>
  <c r="BC15" i="131"/>
  <c r="BC33" i="131" s="1"/>
  <c r="AI33" i="131"/>
  <c r="AI96" i="131" s="1"/>
  <c r="BZ40" i="131"/>
  <c r="BZ39" i="144" s="1"/>
  <c r="BZ39" i="147" s="1"/>
  <c r="BZ39" i="150" s="1"/>
  <c r="BZ39" i="152" s="1"/>
  <c r="BX27" i="131"/>
  <c r="CA27" i="131" s="1"/>
  <c r="BV27" i="131"/>
  <c r="BW27" i="131"/>
  <c r="BV24" i="131"/>
  <c r="BU25" i="131"/>
  <c r="BW26" i="131"/>
  <c r="BZ26" i="131"/>
  <c r="BZ26" i="144" s="1"/>
  <c r="BZ26" i="147" s="1"/>
  <c r="BZ26" i="150" s="1"/>
  <c r="BZ26" i="152" s="1"/>
  <c r="BV26" i="131"/>
  <c r="BZ20" i="144"/>
  <c r="BZ19" i="144"/>
  <c r="BZ19" i="147" s="1"/>
  <c r="BZ19" i="150" s="1"/>
  <c r="BZ19" i="152" s="1"/>
  <c r="BZ42" i="131"/>
  <c r="BZ67" i="144"/>
  <c r="BZ67" i="147" s="1"/>
  <c r="BZ67" i="150" s="1"/>
  <c r="BZ67" i="152" s="1"/>
  <c r="BZ65" i="144"/>
  <c r="BZ65" i="147" s="1"/>
  <c r="BZ65" i="150" s="1"/>
  <c r="BZ65" i="152" s="1"/>
  <c r="BZ30" i="131"/>
  <c r="BZ29" i="144" s="1"/>
  <c r="BZ29" i="147" s="1"/>
  <c r="BZ29" i="150" s="1"/>
  <c r="BZ29" i="152" s="1"/>
  <c r="BZ54" i="144"/>
  <c r="BZ54" i="147" s="1"/>
  <c r="BZ54" i="150" s="1"/>
  <c r="BZ54" i="152" s="1"/>
  <c r="BZ56" i="144"/>
  <c r="BZ56" i="147" s="1"/>
  <c r="BZ56" i="150" s="1"/>
  <c r="BZ56" i="152" s="1"/>
  <c r="BZ44" i="144"/>
  <c r="BZ44" i="147" s="1"/>
  <c r="BZ44" i="150" s="1"/>
  <c r="BZ46" i="144"/>
  <c r="BZ46" i="147" s="1"/>
  <c r="BZ46" i="150" s="1"/>
  <c r="BZ46" i="152" s="1"/>
  <c r="BU15" i="131"/>
  <c r="BX15" i="131"/>
  <c r="CA15" i="131" s="1"/>
  <c r="BW28" i="131"/>
  <c r="BY28" i="131" s="1"/>
  <c r="CK28" i="131" s="1"/>
  <c r="BW23" i="131"/>
  <c r="BZ23" i="144"/>
  <c r="BZ23" i="147" s="1"/>
  <c r="BZ23" i="150" s="1"/>
  <c r="BZ23" i="152" s="1"/>
  <c r="CA28" i="131"/>
  <c r="BV23" i="131"/>
  <c r="BX23" i="131"/>
  <c r="BZ79" i="131"/>
  <c r="BZ82" i="144" s="1"/>
  <c r="BE79" i="131"/>
  <c r="BO79" i="131" s="1"/>
  <c r="BO82" i="144" s="1"/>
  <c r="BU19" i="131"/>
  <c r="BV19" i="131"/>
  <c r="BX29" i="131"/>
  <c r="CA29" i="131" s="1"/>
  <c r="BX18" i="131"/>
  <c r="CA18" i="131" s="1"/>
  <c r="BV18" i="131"/>
  <c r="BV15" i="131"/>
  <c r="BU30" i="131"/>
  <c r="BV30" i="131"/>
  <c r="BX30" i="131"/>
  <c r="BW30" i="131"/>
  <c r="BU76" i="131"/>
  <c r="BW18" i="131"/>
  <c r="BZ87" i="131"/>
  <c r="BE87" i="131"/>
  <c r="BO87" i="131" s="1"/>
  <c r="BO88" i="144" s="1"/>
  <c r="BZ82" i="131"/>
  <c r="BZ83" i="144" s="1"/>
  <c r="BZ83" i="147" s="1"/>
  <c r="BZ83" i="150" s="1"/>
  <c r="BZ83" i="152" s="1"/>
  <c r="BW29" i="131"/>
  <c r="BU29" i="131"/>
  <c r="BV29" i="131"/>
  <c r="BX26" i="131"/>
  <c r="CA26" i="131" s="1"/>
  <c r="BW25" i="131"/>
  <c r="BX25" i="131"/>
  <c r="CA25" i="131" s="1"/>
  <c r="BV25" i="131"/>
  <c r="BX76" i="131"/>
  <c r="CA76" i="131" s="1"/>
  <c r="BZ76" i="131"/>
  <c r="BZ14" i="144" s="1"/>
  <c r="BZ14" i="147" s="1"/>
  <c r="BZ14" i="150" s="1"/>
  <c r="BZ14" i="152" s="1"/>
  <c r="BE76" i="131"/>
  <c r="BO76" i="131" s="1"/>
  <c r="C5" i="11" s="1"/>
  <c r="BW76" i="131"/>
  <c r="BZ77" i="131"/>
  <c r="BZ79" i="144" s="1"/>
  <c r="BZ79" i="147" s="1"/>
  <c r="BZ79" i="150" s="1"/>
  <c r="BZ79" i="152" s="1"/>
  <c r="BE77" i="131"/>
  <c r="BW20" i="131"/>
  <c r="BV20" i="131"/>
  <c r="BX20" i="131"/>
  <c r="BU20" i="131"/>
  <c r="BW19" i="131"/>
  <c r="BX19" i="131"/>
  <c r="BU17" i="131"/>
  <c r="BY17" i="131" s="1"/>
  <c r="CK17" i="131" s="1"/>
  <c r="CL17" i="131" s="1"/>
  <c r="CB17" i="131"/>
  <c r="BW90" i="131"/>
  <c r="W5" i="131"/>
  <c r="BV65" i="131"/>
  <c r="BU45" i="131"/>
  <c r="BU59" i="131"/>
  <c r="BV77" i="131"/>
  <c r="BW79" i="131"/>
  <c r="BU38" i="131"/>
  <c r="BW42" i="131"/>
  <c r="AD5" i="131"/>
  <c r="BX42" i="131"/>
  <c r="CA42" i="131" s="1"/>
  <c r="CA41" i="144" s="1"/>
  <c r="CA41" i="147" s="1"/>
  <c r="CA41" i="150" s="1"/>
  <c r="Y5" i="131"/>
  <c r="BU44" i="131"/>
  <c r="BV90" i="131"/>
  <c r="AB5" i="131"/>
  <c r="Z5" i="131"/>
  <c r="AF5" i="131"/>
  <c r="BV59" i="131"/>
  <c r="U5" i="131"/>
  <c r="AG5" i="131"/>
  <c r="AE5" i="131"/>
  <c r="BW45" i="131"/>
  <c r="BV39" i="131"/>
  <c r="BW64" i="131"/>
  <c r="W1" i="131"/>
  <c r="X1" i="131" s="1"/>
  <c r="Y1" i="131" s="1"/>
  <c r="Z1" i="131" s="1"/>
  <c r="AA1" i="131" s="1"/>
  <c r="AB1" i="131" s="1"/>
  <c r="AC1" i="131" s="1"/>
  <c r="AD1" i="131" s="1"/>
  <c r="AE1" i="131" s="1"/>
  <c r="AF1" i="131" s="1"/>
  <c r="AG1" i="131" s="1"/>
  <c r="AH1" i="131" s="1"/>
  <c r="BW52" i="131"/>
  <c r="BV79" i="131"/>
  <c r="V5" i="131"/>
  <c r="BE45" i="131"/>
  <c r="G47" i="122" s="1"/>
  <c r="AH5" i="131"/>
  <c r="BO13" i="131"/>
  <c r="X5" i="131"/>
  <c r="BX79" i="131"/>
  <c r="CA79" i="131" s="1"/>
  <c r="CA82" i="144" s="1"/>
  <c r="CA82" i="147" s="1"/>
  <c r="CA82" i="150" s="1"/>
  <c r="AH158" i="131"/>
  <c r="AA5" i="131"/>
  <c r="T5" i="131"/>
  <c r="AC5" i="131"/>
  <c r="BW85" i="131"/>
  <c r="BD63" i="131"/>
  <c r="BU64" i="131"/>
  <c r="BU79" i="131"/>
  <c r="BV75" i="131"/>
  <c r="BX77" i="131"/>
  <c r="CA77" i="131" s="1"/>
  <c r="CA79" i="144" s="1"/>
  <c r="CA79" i="147" s="1"/>
  <c r="CA79" i="150" s="1"/>
  <c r="BV85" i="131"/>
  <c r="BW80" i="131"/>
  <c r="BW78" i="131"/>
  <c r="BV81" i="131"/>
  <c r="BX85" i="131"/>
  <c r="CA85" i="131" s="1"/>
  <c r="G74" i="122"/>
  <c r="BW81" i="131"/>
  <c r="BX81" i="131"/>
  <c r="BW77" i="131"/>
  <c r="BU85" i="131"/>
  <c r="BX58" i="131"/>
  <c r="CA58" i="131" s="1"/>
  <c r="CA60" i="144" s="1"/>
  <c r="BU58" i="131"/>
  <c r="BV60" i="131"/>
  <c r="BV58" i="131"/>
  <c r="BE60" i="131"/>
  <c r="BE58" i="131"/>
  <c r="BW58" i="131"/>
  <c r="BE70" i="131"/>
  <c r="BW50" i="131"/>
  <c r="BW34" i="131"/>
  <c r="BU42" i="131"/>
  <c r="BX45" i="131"/>
  <c r="CA45" i="131" s="1"/>
  <c r="CA47" i="144" s="1"/>
  <c r="BV42" i="131"/>
  <c r="BV44" i="131"/>
  <c r="M153" i="131"/>
  <c r="BE42" i="131"/>
  <c r="BE51" i="131"/>
  <c r="G53" i="122" s="1"/>
  <c r="BD35" i="131"/>
  <c r="BE44" i="131"/>
  <c r="BO44" i="131" s="1"/>
  <c r="BW44" i="131"/>
  <c r="BE49" i="131"/>
  <c r="BX44" i="131"/>
  <c r="BU34" i="131"/>
  <c r="BV45" i="131"/>
  <c r="BE27" i="131"/>
  <c r="BO27" i="131" s="1"/>
  <c r="BE26" i="131"/>
  <c r="BO26" i="131" s="1"/>
  <c r="BE29" i="131"/>
  <c r="BO29" i="131" s="1"/>
  <c r="BO28" i="144" s="1"/>
  <c r="AH103" i="131"/>
  <c r="BE94" i="131"/>
  <c r="BO94" i="131" s="1"/>
  <c r="BE73" i="131"/>
  <c r="BV73" i="131"/>
  <c r="BY73" i="131" s="1"/>
  <c r="CK73" i="131" s="1"/>
  <c r="CL73" i="131" s="1"/>
  <c r="BE32" i="131"/>
  <c r="BV82" i="131"/>
  <c r="BD82" i="131"/>
  <c r="BU39" i="131"/>
  <c r="BU47" i="131"/>
  <c r="BX35" i="131"/>
  <c r="CA35" i="131" s="1"/>
  <c r="CA35" i="144" s="1"/>
  <c r="BW75" i="131"/>
  <c r="BV40" i="131"/>
  <c r="BW35" i="131"/>
  <c r="AD153" i="131"/>
  <c r="AD156" i="131"/>
  <c r="AG159" i="131"/>
  <c r="Z160" i="131"/>
  <c r="Y153" i="131"/>
  <c r="BX38" i="131"/>
  <c r="CA38" i="131" s="1"/>
  <c r="CA81" i="144" s="1"/>
  <c r="U159" i="131"/>
  <c r="AC163" i="131"/>
  <c r="BU35" i="131"/>
  <c r="BV35" i="131"/>
  <c r="BD37" i="131"/>
  <c r="S161" i="131"/>
  <c r="BV68" i="131"/>
  <c r="BW67" i="131"/>
  <c r="R153" i="131"/>
  <c r="BX61" i="131"/>
  <c r="CA61" i="131" s="1"/>
  <c r="BV34" i="131"/>
  <c r="BE52" i="131"/>
  <c r="G54" i="122" s="1"/>
  <c r="BV52" i="131"/>
  <c r="BX52" i="131"/>
  <c r="BX67" i="131"/>
  <c r="CA67" i="131" s="1"/>
  <c r="CA69" i="144" s="1"/>
  <c r="BU67" i="131"/>
  <c r="BY87" i="131"/>
  <c r="CK87" i="131" s="1"/>
  <c r="BU43" i="131"/>
  <c r="BX43" i="131"/>
  <c r="CA43" i="131" s="1"/>
  <c r="CA45" i="144" s="1"/>
  <c r="BX65" i="131"/>
  <c r="BV47" i="131"/>
  <c r="BE47" i="131"/>
  <c r="BW47" i="131"/>
  <c r="BX47" i="131"/>
  <c r="CA47" i="131" s="1"/>
  <c r="CA92" i="144" s="1"/>
  <c r="BW40" i="131"/>
  <c r="BV38" i="131"/>
  <c r="BW38" i="131"/>
  <c r="BX82" i="131"/>
  <c r="CA82" i="131" s="1"/>
  <c r="CA83" i="144" s="1"/>
  <c r="CA83" i="147" s="1"/>
  <c r="BU82" i="131"/>
  <c r="BD84" i="131"/>
  <c r="BW82" i="131"/>
  <c r="I159" i="131"/>
  <c r="BE24" i="131"/>
  <c r="BW59" i="131"/>
  <c r="BX59" i="131"/>
  <c r="CA59" i="131" s="1"/>
  <c r="BU57" i="131"/>
  <c r="BX57" i="131"/>
  <c r="CA57" i="131" s="1"/>
  <c r="CA59" i="144" s="1"/>
  <c r="BV57" i="131"/>
  <c r="BE57" i="131"/>
  <c r="G21" i="122" s="1"/>
  <c r="BW57" i="131"/>
  <c r="BW60" i="131"/>
  <c r="BX60" i="131"/>
  <c r="CA60" i="131" s="1"/>
  <c r="CA62" i="144" s="1"/>
  <c r="BU60" i="131"/>
  <c r="K157" i="131"/>
  <c r="AE161" i="131"/>
  <c r="AB158" i="131"/>
  <c r="X162" i="131"/>
  <c r="W116" i="131"/>
  <c r="AH157" i="131"/>
  <c r="BV56" i="131"/>
  <c r="BX56" i="131"/>
  <c r="CA56" i="131" s="1"/>
  <c r="CA58" i="144" s="1"/>
  <c r="BX34" i="131"/>
  <c r="CA34" i="131" s="1"/>
  <c r="CA34" i="144" s="1"/>
  <c r="BE25" i="131"/>
  <c r="BO25" i="131" s="1"/>
  <c r="BE91" i="131"/>
  <c r="BO91" i="131" s="1"/>
  <c r="BW91" i="131"/>
  <c r="BU77" i="131"/>
  <c r="F153" i="131"/>
  <c r="BX75" i="131"/>
  <c r="CA75" i="131" s="1"/>
  <c r="CA77" i="144" s="1"/>
  <c r="BE93" i="131"/>
  <c r="BO93" i="131" s="1"/>
  <c r="BX80" i="131"/>
  <c r="BE67" i="131"/>
  <c r="BV67" i="131"/>
  <c r="BX64" i="131"/>
  <c r="CA64" i="131" s="1"/>
  <c r="CA66" i="144" s="1"/>
  <c r="BE19" i="131"/>
  <c r="BO19" i="131" s="1"/>
  <c r="BO18" i="144" s="1"/>
  <c r="BV64" i="131"/>
  <c r="BE64" i="131"/>
  <c r="BU66" i="131"/>
  <c r="BE23" i="131"/>
  <c r="BO23" i="131" s="1"/>
  <c r="BE17" i="131"/>
  <c r="BO17" i="131" s="1"/>
  <c r="BO61" i="144" s="1"/>
  <c r="BV80" i="131"/>
  <c r="BU80" i="131"/>
  <c r="BE38" i="131"/>
  <c r="D158" i="131"/>
  <c r="BU75" i="131"/>
  <c r="BE31" i="131"/>
  <c r="BX91" i="131"/>
  <c r="BU91" i="131"/>
  <c r="BV91" i="131"/>
  <c r="BU56" i="131"/>
  <c r="BE34" i="131"/>
  <c r="AG39" i="33" s="1"/>
  <c r="N160" i="131"/>
  <c r="L162" i="131"/>
  <c r="G161" i="131"/>
  <c r="BE18" i="131"/>
  <c r="BO18" i="131" s="1"/>
  <c r="BO17" i="144" s="1"/>
  <c r="BE56" i="131"/>
  <c r="BW56" i="131"/>
  <c r="BU71" i="131"/>
  <c r="BV71" i="131"/>
  <c r="BE71" i="131"/>
  <c r="BW71" i="131"/>
  <c r="BX71" i="131"/>
  <c r="BU48" i="131"/>
  <c r="BW48" i="131"/>
  <c r="BX48" i="131"/>
  <c r="CA48" i="131" s="1"/>
  <c r="CA50" i="144" s="1"/>
  <c r="BV48" i="131"/>
  <c r="BE48" i="131"/>
  <c r="BE16" i="131"/>
  <c r="BO16" i="131" s="1"/>
  <c r="BO16" i="144" s="1"/>
  <c r="Q163" i="131"/>
  <c r="BX78" i="131"/>
  <c r="CA78" i="131" s="1"/>
  <c r="CA80" i="144" s="1"/>
  <c r="BU78" i="131"/>
  <c r="BV78" i="131"/>
  <c r="BE28" i="131"/>
  <c r="BO28" i="131" s="1"/>
  <c r="BO27" i="144" s="1"/>
  <c r="BE68" i="131"/>
  <c r="BW68" i="131"/>
  <c r="BX68" i="131"/>
  <c r="CA68" i="131" s="1"/>
  <c r="CA70" i="144" s="1"/>
  <c r="BU68" i="131"/>
  <c r="BU54" i="131"/>
  <c r="BV54" i="131"/>
  <c r="BE54" i="131"/>
  <c r="BW54" i="131"/>
  <c r="BX54" i="131"/>
  <c r="BX41" i="131"/>
  <c r="CA41" i="131" s="1"/>
  <c r="CA40" i="144" s="1"/>
  <c r="BV41" i="131"/>
  <c r="BE41" i="131"/>
  <c r="BW41" i="131"/>
  <c r="BU41" i="131"/>
  <c r="BU69" i="131"/>
  <c r="BV69" i="131"/>
  <c r="BE69" i="131"/>
  <c r="BO69" i="131" s="1"/>
  <c r="BW69" i="131"/>
  <c r="BX69" i="131"/>
  <c r="CA69" i="131" s="1"/>
  <c r="BV50" i="131"/>
  <c r="BE50" i="131"/>
  <c r="BX50" i="131"/>
  <c r="BV66" i="131"/>
  <c r="BE66" i="131"/>
  <c r="BW66" i="131"/>
  <c r="BX66" i="131"/>
  <c r="CA66" i="131" s="1"/>
  <c r="CA68" i="144" s="1"/>
  <c r="BU65" i="131"/>
  <c r="BE65" i="131"/>
  <c r="BW65" i="131"/>
  <c r="BE39" i="131"/>
  <c r="BW39" i="131"/>
  <c r="BX39" i="131"/>
  <c r="CA39" i="131" s="1"/>
  <c r="CA38" i="144" s="1"/>
  <c r="BV43" i="131"/>
  <c r="BE43" i="131"/>
  <c r="BW43" i="131"/>
  <c r="BE30" i="131"/>
  <c r="BO30" i="131" s="1"/>
  <c r="BO29" i="144" s="1"/>
  <c r="BD22" i="131"/>
  <c r="BD20" i="131"/>
  <c r="BE15" i="131"/>
  <c r="BE14" i="131"/>
  <c r="G5" i="122" s="1"/>
  <c r="BE92" i="131"/>
  <c r="BO92" i="131" s="1"/>
  <c r="BX40" i="131"/>
  <c r="BU40" i="131"/>
  <c r="BE40" i="131"/>
  <c r="K116" i="131"/>
  <c r="BW46" i="131"/>
  <c r="BX46" i="131"/>
  <c r="CA46" i="131" s="1"/>
  <c r="CA49" i="144" s="1"/>
  <c r="BV46" i="131"/>
  <c r="BE46" i="131"/>
  <c r="R156" i="131"/>
  <c r="BU46" i="131"/>
  <c r="BV61" i="131"/>
  <c r="BD61" i="131"/>
  <c r="BW61" i="131"/>
  <c r="AA153" i="131"/>
  <c r="BU61" i="131"/>
  <c r="BX51" i="131"/>
  <c r="BV51" i="131"/>
  <c r="BW51" i="131"/>
  <c r="BX90" i="131"/>
  <c r="BU90" i="131"/>
  <c r="BV70" i="131"/>
  <c r="BX70" i="131"/>
  <c r="CA70" i="131" s="1"/>
  <c r="CA71" i="144" s="1"/>
  <c r="BU70" i="131"/>
  <c r="BW70" i="131"/>
  <c r="E163" i="131"/>
  <c r="F156" i="131"/>
  <c r="BU49" i="131"/>
  <c r="BV49" i="131"/>
  <c r="BW49" i="131"/>
  <c r="BX49" i="131"/>
  <c r="CA49" i="131" s="1"/>
  <c r="CA51" i="144" s="1"/>
  <c r="AH142" i="131"/>
  <c r="F154" i="131"/>
  <c r="AD154" i="131"/>
  <c r="K156" i="131"/>
  <c r="W156" i="131"/>
  <c r="D157" i="131"/>
  <c r="AB157" i="131"/>
  <c r="I158" i="131"/>
  <c r="U158" i="131"/>
  <c r="AG158" i="131"/>
  <c r="N159" i="131"/>
  <c r="Z159" i="131"/>
  <c r="S160" i="131"/>
  <c r="L161" i="131"/>
  <c r="E162" i="131"/>
  <c r="Q162" i="131"/>
  <c r="AC162" i="131"/>
  <c r="J163" i="131"/>
  <c r="V163" i="131"/>
  <c r="AH163" i="131"/>
  <c r="AD160" i="131"/>
  <c r="K161" i="131"/>
  <c r="W161" i="131"/>
  <c r="D162" i="131"/>
  <c r="P162" i="131"/>
  <c r="AB162" i="131"/>
  <c r="I163" i="131"/>
  <c r="U163" i="131"/>
  <c r="AG163" i="131"/>
  <c r="T154" i="131"/>
  <c r="CN12" i="131"/>
  <c r="BO12" i="131"/>
  <c r="BO12" i="144" s="1"/>
  <c r="O129" i="131"/>
  <c r="AA129" i="131"/>
  <c r="T142" i="131"/>
  <c r="M156" i="131"/>
  <c r="Y156" i="131"/>
  <c r="F157" i="131"/>
  <c r="R157" i="131"/>
  <c r="AD157" i="131"/>
  <c r="K158" i="131"/>
  <c r="D159" i="131"/>
  <c r="AB159" i="131"/>
  <c r="I160" i="131"/>
  <c r="U160" i="131"/>
  <c r="AG160" i="131"/>
  <c r="N161" i="131"/>
  <c r="Z161" i="131"/>
  <c r="G162" i="131"/>
  <c r="S162" i="131"/>
  <c r="L163" i="131"/>
  <c r="X163" i="131"/>
  <c r="O156" i="131"/>
  <c r="AA156" i="131"/>
  <c r="T157" i="131"/>
  <c r="M158" i="131"/>
  <c r="Y158" i="131"/>
  <c r="F159" i="131"/>
  <c r="R159" i="131"/>
  <c r="AD159" i="131"/>
  <c r="K160" i="131"/>
  <c r="D161" i="131"/>
  <c r="AB161" i="131"/>
  <c r="I162" i="131"/>
  <c r="U162" i="131"/>
  <c r="AG162" i="131"/>
  <c r="N163" i="131"/>
  <c r="Z163" i="131"/>
  <c r="V129" i="131"/>
  <c r="AH159" i="131"/>
  <c r="Y157" i="131"/>
  <c r="F158" i="131"/>
  <c r="R158" i="131"/>
  <c r="AD158" i="131"/>
  <c r="K159" i="131"/>
  <c r="D160" i="131"/>
  <c r="AB160" i="131"/>
  <c r="I161" i="131"/>
  <c r="U161" i="131"/>
  <c r="AG161" i="131"/>
  <c r="N162" i="131"/>
  <c r="Z162" i="131"/>
  <c r="S163" i="131"/>
  <c r="AH116" i="131"/>
  <c r="X161" i="131"/>
  <c r="W159" i="131"/>
  <c r="W158" i="131"/>
  <c r="W160" i="131"/>
  <c r="W157" i="131"/>
  <c r="P160" i="131"/>
  <c r="G163" i="131"/>
  <c r="G160" i="131"/>
  <c r="H154" i="131"/>
  <c r="H157" i="131"/>
  <c r="H142" i="131"/>
  <c r="AE160" i="131"/>
  <c r="AF142" i="131"/>
  <c r="AF154" i="131"/>
  <c r="R129" i="131"/>
  <c r="AD129" i="131"/>
  <c r="F9" i="131"/>
  <c r="R9" i="131"/>
  <c r="AD9" i="131"/>
  <c r="J103" i="131"/>
  <c r="J142" i="131"/>
  <c r="V142" i="131"/>
  <c r="I5" i="131"/>
  <c r="AA9" i="131"/>
  <c r="G9" i="131"/>
  <c r="S9" i="131"/>
  <c r="J152" i="131"/>
  <c r="V152" i="131"/>
  <c r="O153" i="131"/>
  <c r="I9" i="131"/>
  <c r="U9" i="131"/>
  <c r="AG9" i="131"/>
  <c r="K9" i="131"/>
  <c r="W9" i="131"/>
  <c r="S153" i="131"/>
  <c r="L154" i="131"/>
  <c r="X154" i="131"/>
  <c r="AC161" i="131"/>
  <c r="J162" i="131"/>
  <c r="V162" i="131"/>
  <c r="O163" i="131"/>
  <c r="AA163" i="131"/>
  <c r="I129" i="131"/>
  <c r="U129" i="131"/>
  <c r="AG129" i="131"/>
  <c r="D152" i="131"/>
  <c r="P152" i="131"/>
  <c r="AB152" i="131"/>
  <c r="I153" i="131"/>
  <c r="U153" i="131"/>
  <c r="AG153" i="131"/>
  <c r="N154" i="131"/>
  <c r="Z154" i="131"/>
  <c r="M5" i="131"/>
  <c r="N9" i="131"/>
  <c r="Z9" i="131"/>
  <c r="O9" i="131"/>
  <c r="AB9" i="131"/>
  <c r="H5" i="131"/>
  <c r="D9" i="131"/>
  <c r="D116" i="131"/>
  <c r="E159" i="131"/>
  <c r="AC159" i="131"/>
  <c r="Y163" i="131"/>
  <c r="O116" i="131"/>
  <c r="AA116" i="131"/>
  <c r="AB116" i="131"/>
  <c r="J5" i="131"/>
  <c r="H153" i="131"/>
  <c r="T153" i="131"/>
  <c r="M154" i="131"/>
  <c r="Y154" i="131"/>
  <c r="J129" i="131"/>
  <c r="K129" i="131"/>
  <c r="W129" i="131"/>
  <c r="J153" i="131"/>
  <c r="V153" i="131"/>
  <c r="O154" i="131"/>
  <c r="AA154" i="131"/>
  <c r="AD103" i="131"/>
  <c r="M129" i="131"/>
  <c r="Y129" i="131"/>
  <c r="J116" i="131"/>
  <c r="V116" i="131"/>
  <c r="D5" i="131"/>
  <c r="I103" i="131"/>
  <c r="U103" i="131"/>
  <c r="AG103" i="131"/>
  <c r="D129" i="131"/>
  <c r="P129" i="131"/>
  <c r="AB129" i="131"/>
  <c r="I142" i="131"/>
  <c r="U142" i="131"/>
  <c r="AG142" i="131"/>
  <c r="BC11" i="131"/>
  <c r="L156" i="131"/>
  <c r="X156" i="131"/>
  <c r="E157" i="131"/>
  <c r="Q157" i="131"/>
  <c r="AC157" i="131"/>
  <c r="J158" i="131"/>
  <c r="V158" i="131"/>
  <c r="O159" i="131"/>
  <c r="AA159" i="131"/>
  <c r="H160" i="131"/>
  <c r="T160" i="131"/>
  <c r="AF160" i="131"/>
  <c r="M161" i="131"/>
  <c r="Y161" i="131"/>
  <c r="F162" i="131"/>
  <c r="R162" i="131"/>
  <c r="AD162" i="131"/>
  <c r="K163" i="131"/>
  <c r="W163" i="131"/>
  <c r="P159" i="131"/>
  <c r="P103" i="131"/>
  <c r="P161" i="131"/>
  <c r="P158" i="131"/>
  <c r="P116" i="131"/>
  <c r="P5" i="131"/>
  <c r="P9" i="131"/>
  <c r="P157" i="131"/>
  <c r="AE153" i="131"/>
  <c r="AE9" i="131"/>
  <c r="AE162" i="131"/>
  <c r="AE163" i="131"/>
  <c r="AF157" i="131"/>
  <c r="AF153" i="131"/>
  <c r="AH162" i="131"/>
  <c r="AH153" i="131"/>
  <c r="AH129" i="131"/>
  <c r="AH161" i="131"/>
  <c r="AH152" i="131"/>
  <c r="AH160" i="131"/>
  <c r="I116" i="131"/>
  <c r="U116" i="131"/>
  <c r="AG116" i="131"/>
  <c r="G142" i="131"/>
  <c r="S142" i="131"/>
  <c r="AE142" i="131"/>
  <c r="D103" i="131"/>
  <c r="I156" i="131"/>
  <c r="U156" i="131"/>
  <c r="AG156" i="131"/>
  <c r="N157" i="131"/>
  <c r="Z157" i="131"/>
  <c r="G158" i="131"/>
  <c r="S158" i="131"/>
  <c r="AE158" i="131"/>
  <c r="L159" i="131"/>
  <c r="X159" i="131"/>
  <c r="E160" i="131"/>
  <c r="Q160" i="131"/>
  <c r="AC160" i="131"/>
  <c r="J161" i="131"/>
  <c r="V161" i="131"/>
  <c r="O162" i="131"/>
  <c r="AA162" i="131"/>
  <c r="H163" i="131"/>
  <c r="T163" i="131"/>
  <c r="AF163" i="131"/>
  <c r="H129" i="131"/>
  <c r="T129" i="131"/>
  <c r="AF129" i="131"/>
  <c r="M142" i="131"/>
  <c r="Y142" i="131"/>
  <c r="K5" i="131"/>
  <c r="H9" i="131"/>
  <c r="T9" i="131"/>
  <c r="AF9" i="131"/>
  <c r="L5" i="131"/>
  <c r="V103" i="131"/>
  <c r="M116" i="131"/>
  <c r="Y116" i="131"/>
  <c r="BN95" i="131"/>
  <c r="AC103" i="131"/>
  <c r="AB103" i="131"/>
  <c r="L129" i="131"/>
  <c r="X129" i="131"/>
  <c r="E129" i="131"/>
  <c r="Q129" i="131"/>
  <c r="AC129" i="131"/>
  <c r="L142" i="131"/>
  <c r="X142" i="131"/>
  <c r="O5" i="131"/>
  <c r="L9" i="131"/>
  <c r="X9" i="131"/>
  <c r="N129" i="131"/>
  <c r="Z129" i="131"/>
  <c r="N142" i="131"/>
  <c r="Z142" i="131"/>
  <c r="M9" i="131"/>
  <c r="Y9" i="131"/>
  <c r="O142" i="131"/>
  <c r="AA142" i="131"/>
  <c r="E156" i="131"/>
  <c r="Q156" i="131"/>
  <c r="AC156" i="131"/>
  <c r="J157" i="131"/>
  <c r="V157" i="131"/>
  <c r="O158" i="131"/>
  <c r="AA158" i="131"/>
  <c r="H159" i="131"/>
  <c r="T159" i="131"/>
  <c r="AF159" i="131"/>
  <c r="M160" i="131"/>
  <c r="Y160" i="131"/>
  <c r="F161" i="131"/>
  <c r="R161" i="131"/>
  <c r="AD161" i="131"/>
  <c r="K162" i="131"/>
  <c r="W162" i="131"/>
  <c r="D163" i="131"/>
  <c r="P163" i="131"/>
  <c r="AB163" i="131"/>
  <c r="N156" i="131"/>
  <c r="Z156" i="131"/>
  <c r="G157" i="131"/>
  <c r="S157" i="131"/>
  <c r="AE157" i="131"/>
  <c r="L158" i="131"/>
  <c r="X158" i="131"/>
  <c r="Q159" i="131"/>
  <c r="J160" i="131"/>
  <c r="V160" i="131"/>
  <c r="O161" i="131"/>
  <c r="AA161" i="131"/>
  <c r="H162" i="131"/>
  <c r="T162" i="131"/>
  <c r="AF162" i="131"/>
  <c r="M163" i="131"/>
  <c r="Q5" i="131"/>
  <c r="BC54" i="131"/>
  <c r="BC74" i="131" s="1"/>
  <c r="G116" i="131"/>
  <c r="S116" i="131"/>
  <c r="AE116" i="131"/>
  <c r="L116" i="131"/>
  <c r="X116" i="131"/>
  <c r="E116" i="131"/>
  <c r="Q116" i="131"/>
  <c r="AC116" i="131"/>
  <c r="E142" i="131"/>
  <c r="Q142" i="131"/>
  <c r="AC142" i="131"/>
  <c r="E5" i="131"/>
  <c r="G5" i="131"/>
  <c r="S5" i="131"/>
  <c r="K152" i="131"/>
  <c r="W152" i="131"/>
  <c r="D153" i="131"/>
  <c r="P153" i="131"/>
  <c r="AB153" i="131"/>
  <c r="I154" i="131"/>
  <c r="U154" i="131"/>
  <c r="AG154" i="131"/>
  <c r="G156" i="131"/>
  <c r="S156" i="131"/>
  <c r="AE156" i="131"/>
  <c r="L157" i="131"/>
  <c r="X157" i="131"/>
  <c r="E158" i="131"/>
  <c r="Q158" i="131"/>
  <c r="AC158" i="131"/>
  <c r="J159" i="131"/>
  <c r="V159" i="131"/>
  <c r="O160" i="131"/>
  <c r="AA160" i="131"/>
  <c r="H161" i="131"/>
  <c r="T161" i="131"/>
  <c r="AF161" i="131"/>
  <c r="M162" i="131"/>
  <c r="Y162" i="131"/>
  <c r="F163" i="131"/>
  <c r="R163" i="131"/>
  <c r="AD163" i="131"/>
  <c r="H116" i="131"/>
  <c r="T116" i="131"/>
  <c r="AF116" i="131"/>
  <c r="F129" i="131"/>
  <c r="D154" i="131"/>
  <c r="P154" i="131"/>
  <c r="AB154" i="131"/>
  <c r="N5" i="131"/>
  <c r="AI3" i="131"/>
  <c r="F5" i="131"/>
  <c r="R5" i="131"/>
  <c r="E9" i="131"/>
  <c r="Q9" i="131"/>
  <c r="AC9" i="131"/>
  <c r="AI4" i="131"/>
  <c r="J9" i="131"/>
  <c r="V9" i="131"/>
  <c r="AH9" i="131"/>
  <c r="AI2" i="131"/>
  <c r="BL95" i="131"/>
  <c r="BM95" i="131"/>
  <c r="BC34" i="131"/>
  <c r="BC53" i="131" s="1"/>
  <c r="BF95" i="131"/>
  <c r="BG95" i="131"/>
  <c r="BJ95" i="131"/>
  <c r="BK95" i="131"/>
  <c r="H103" i="131"/>
  <c r="H152" i="131"/>
  <c r="T103" i="131"/>
  <c r="T152" i="131"/>
  <c r="AF103" i="131"/>
  <c r="AF152" i="131"/>
  <c r="R154" i="131"/>
  <c r="R103" i="131"/>
  <c r="F142" i="131"/>
  <c r="F152" i="131"/>
  <c r="R142" i="131"/>
  <c r="R152" i="131"/>
  <c r="AD142" i="131"/>
  <c r="AD152" i="131"/>
  <c r="K142" i="131"/>
  <c r="K153" i="131"/>
  <c r="W142" i="131"/>
  <c r="W153" i="131"/>
  <c r="BC75" i="131"/>
  <c r="BC95" i="131" s="1"/>
  <c r="CP79" i="131"/>
  <c r="G103" i="131"/>
  <c r="G152" i="131"/>
  <c r="S103" i="131"/>
  <c r="S152" i="131"/>
  <c r="AE103" i="131"/>
  <c r="AE152" i="131"/>
  <c r="L153" i="131"/>
  <c r="X153" i="131"/>
  <c r="E154" i="131"/>
  <c r="Q154" i="131"/>
  <c r="AC154" i="131"/>
  <c r="N153" i="131"/>
  <c r="Z153" i="131"/>
  <c r="G154" i="131"/>
  <c r="S154" i="131"/>
  <c r="AE154" i="131"/>
  <c r="D156" i="131"/>
  <c r="P156" i="131"/>
  <c r="AB156" i="131"/>
  <c r="I157" i="131"/>
  <c r="U157" i="131"/>
  <c r="AG157" i="131"/>
  <c r="N158" i="131"/>
  <c r="Z158" i="131"/>
  <c r="G159" i="131"/>
  <c r="S159" i="131"/>
  <c r="AE159" i="131"/>
  <c r="L160" i="131"/>
  <c r="X160" i="131"/>
  <c r="E161" i="131"/>
  <c r="Q161" i="131"/>
  <c r="L103" i="131"/>
  <c r="X103" i="131"/>
  <c r="E153" i="131"/>
  <c r="Q153" i="131"/>
  <c r="AC153" i="131"/>
  <c r="J154" i="131"/>
  <c r="V154" i="131"/>
  <c r="AH154" i="131"/>
  <c r="M103" i="131"/>
  <c r="M152" i="131"/>
  <c r="Y103" i="131"/>
  <c r="Y152" i="131"/>
  <c r="K154" i="131"/>
  <c r="K103" i="131"/>
  <c r="W154" i="131"/>
  <c r="W103" i="131"/>
  <c r="N116" i="131"/>
  <c r="Z116" i="131"/>
  <c r="N152" i="131"/>
  <c r="Z152" i="131"/>
  <c r="G153" i="131"/>
  <c r="F103" i="131"/>
  <c r="H156" i="131"/>
  <c r="T156" i="131"/>
  <c r="AF156" i="131"/>
  <c r="M157" i="131"/>
  <c r="O152" i="131"/>
  <c r="O103" i="131"/>
  <c r="AA152" i="131"/>
  <c r="AA103" i="131"/>
  <c r="G129" i="131"/>
  <c r="S129" i="131"/>
  <c r="AE129" i="131"/>
  <c r="J156" i="131"/>
  <c r="V156" i="131"/>
  <c r="AH156" i="131"/>
  <c r="O157" i="131"/>
  <c r="AA157" i="131"/>
  <c r="H158" i="131"/>
  <c r="T158" i="131"/>
  <c r="AF158" i="131"/>
  <c r="M159" i="131"/>
  <c r="Y159" i="131"/>
  <c r="F160" i="131"/>
  <c r="R160" i="131"/>
  <c r="D142" i="131"/>
  <c r="P142" i="131"/>
  <c r="AB142" i="131"/>
  <c r="E103" i="131"/>
  <c r="Q103" i="131"/>
  <c r="F116" i="131"/>
  <c r="R116" i="131"/>
  <c r="AD116" i="131"/>
  <c r="N103" i="131"/>
  <c r="Z103" i="131"/>
  <c r="E152" i="131"/>
  <c r="Q152" i="131"/>
  <c r="AC152" i="131"/>
  <c r="I152" i="131"/>
  <c r="U152" i="131"/>
  <c r="AG152" i="131"/>
  <c r="CP94" i="131"/>
  <c r="L152" i="131"/>
  <c r="X152" i="131"/>
  <c r="CN90" i="146" l="1"/>
  <c r="CB68" i="144"/>
  <c r="CA68" i="147"/>
  <c r="BZ44" i="152"/>
  <c r="CB44" i="152" s="1"/>
  <c r="CB44" i="150"/>
  <c r="CB20" i="144"/>
  <c r="BZ20" i="147"/>
  <c r="BO12" i="147"/>
  <c r="BP25" i="144"/>
  <c r="BP52" i="144"/>
  <c r="BP77" i="144"/>
  <c r="BP30" i="144"/>
  <c r="BQ30" i="144" s="1"/>
  <c r="BP31" i="144"/>
  <c r="BQ31" i="144" s="1"/>
  <c r="BP61" i="144"/>
  <c r="BQ61" i="144" s="1"/>
  <c r="BO61" i="147"/>
  <c r="CB83" i="147"/>
  <c r="CA83" i="150"/>
  <c r="CB60" i="144"/>
  <c r="CA60" i="147"/>
  <c r="CB62" i="144"/>
  <c r="CA62" i="147"/>
  <c r="CB57" i="144"/>
  <c r="BZ57" i="147"/>
  <c r="CB61" i="150"/>
  <c r="CA61" i="152"/>
  <c r="CB61" i="152" s="1"/>
  <c r="U19" i="40" s="1"/>
  <c r="CB73" i="144"/>
  <c r="BZ73" i="147"/>
  <c r="BO71" i="131"/>
  <c r="CG71" i="131"/>
  <c r="CI71" i="131" s="1"/>
  <c r="BO72" i="131"/>
  <c r="CE72" i="131"/>
  <c r="CG72" i="131"/>
  <c r="CI72" i="131" s="1"/>
  <c r="CL90" i="147"/>
  <c r="CK90" i="150"/>
  <c r="CK90" i="152" s="1"/>
  <c r="CL90" i="152" s="1"/>
  <c r="CA79" i="152"/>
  <c r="CB79" i="152" s="1"/>
  <c r="U19" i="81" s="1"/>
  <c r="CB79" i="150"/>
  <c r="BO29" i="147"/>
  <c r="BP29" i="144"/>
  <c r="BQ29" i="144" s="1"/>
  <c r="BO27" i="147"/>
  <c r="BP27" i="144"/>
  <c r="CB24" i="144"/>
  <c r="CA24" i="147"/>
  <c r="BP17" i="144"/>
  <c r="BQ17" i="144" s="1"/>
  <c r="BO17" i="147"/>
  <c r="CB82" i="150"/>
  <c r="CA82" i="152"/>
  <c r="CB82" i="152" s="1"/>
  <c r="CB41" i="150"/>
  <c r="U20" i="58" s="1"/>
  <c r="CA41" i="152"/>
  <c r="CB41" i="152" s="1"/>
  <c r="CB58" i="144"/>
  <c r="CA58" i="147"/>
  <c r="CB59" i="144"/>
  <c r="CA59" i="147"/>
  <c r="CB82" i="147"/>
  <c r="CB79" i="147"/>
  <c r="CB71" i="144"/>
  <c r="CA71" i="147"/>
  <c r="CB71" i="147" s="1"/>
  <c r="BP28" i="144"/>
  <c r="BO28" i="147"/>
  <c r="BO28" i="150" s="1"/>
  <c r="BO28" i="152" s="1"/>
  <c r="CB66" i="144"/>
  <c r="CA66" i="147"/>
  <c r="CB16" i="144"/>
  <c r="CA16" i="147"/>
  <c r="CL16" i="144"/>
  <c r="CK16" i="147"/>
  <c r="CL16" i="147" s="1"/>
  <c r="CN16" i="146"/>
  <c r="BP16" i="144"/>
  <c r="BQ16" i="144" s="1"/>
  <c r="BO16" i="147"/>
  <c r="BO16" i="150" s="1"/>
  <c r="BO16" i="152" s="1"/>
  <c r="CB77" i="144"/>
  <c r="CA77" i="147"/>
  <c r="CB80" i="144"/>
  <c r="CA80" i="147"/>
  <c r="CB81" i="144"/>
  <c r="CA81" i="147"/>
  <c r="BP82" i="144"/>
  <c r="BQ82" i="144" s="1"/>
  <c r="BO82" i="147"/>
  <c r="BO82" i="150" s="1"/>
  <c r="BO82" i="152" s="1"/>
  <c r="CB92" i="144"/>
  <c r="CA92" i="147"/>
  <c r="CB49" i="144"/>
  <c r="CA49" i="147"/>
  <c r="CB47" i="144"/>
  <c r="CA47" i="147"/>
  <c r="CB52" i="144"/>
  <c r="BZ52" i="147"/>
  <c r="CB51" i="144"/>
  <c r="CA51" i="147"/>
  <c r="CB50" i="144"/>
  <c r="CA50" i="147"/>
  <c r="CB45" i="144"/>
  <c r="CA45" i="147"/>
  <c r="CB40" i="144"/>
  <c r="CA40" i="147"/>
  <c r="CB38" i="144"/>
  <c r="CA38" i="147"/>
  <c r="CB35" i="144"/>
  <c r="CA35" i="147"/>
  <c r="CB34" i="144"/>
  <c r="CA34" i="147"/>
  <c r="CA34" i="150" s="1"/>
  <c r="CB70" i="144"/>
  <c r="CA70" i="147"/>
  <c r="CB69" i="144"/>
  <c r="CA69" i="147"/>
  <c r="BP88" i="144"/>
  <c r="BO88" i="147"/>
  <c r="BO88" i="150" s="1"/>
  <c r="BP93" i="131"/>
  <c r="BQ93" i="131" s="1"/>
  <c r="C77" i="11"/>
  <c r="I77" i="11" s="1"/>
  <c r="BO95" i="144"/>
  <c r="BZ91" i="144"/>
  <c r="BZ91" i="147" s="1"/>
  <c r="BZ91" i="150" s="1"/>
  <c r="C76" i="11"/>
  <c r="BP92" i="131"/>
  <c r="BQ92" i="131" s="1"/>
  <c r="BO94" i="144"/>
  <c r="BP94" i="131"/>
  <c r="BQ94" i="131" s="1"/>
  <c r="C78" i="11"/>
  <c r="I78" i="11" s="1"/>
  <c r="BO96" i="144"/>
  <c r="BO93" i="144"/>
  <c r="BP93" i="144" s="1"/>
  <c r="BQ93" i="144" s="1"/>
  <c r="C75" i="11"/>
  <c r="BZ89" i="144"/>
  <c r="BZ89" i="147" s="1"/>
  <c r="BZ89" i="150" s="1"/>
  <c r="BZ89" i="152" s="1"/>
  <c r="BO18" i="147"/>
  <c r="BO18" i="150" s="1"/>
  <c r="BO18" i="152" s="1"/>
  <c r="BP18" i="144"/>
  <c r="C35" i="11"/>
  <c r="CL28" i="131"/>
  <c r="CK27" i="144"/>
  <c r="BS52" i="144"/>
  <c r="BS31" i="144"/>
  <c r="BS30" i="144"/>
  <c r="CA65" i="131"/>
  <c r="CA67" i="144" s="1"/>
  <c r="BY27" i="131"/>
  <c r="CK27" i="131" s="1"/>
  <c r="BP72" i="131"/>
  <c r="BQ72" i="131" s="1"/>
  <c r="AG39" i="143"/>
  <c r="CA87" i="144"/>
  <c r="CA85" i="144"/>
  <c r="CA85" i="147" s="1"/>
  <c r="CA85" i="150" s="1"/>
  <c r="CA85" i="152" s="1"/>
  <c r="BQ52" i="144"/>
  <c r="BP71" i="131"/>
  <c r="BY26" i="131"/>
  <c r="CK26" i="131" s="1"/>
  <c r="BP69" i="131"/>
  <c r="BQ69" i="131" s="1"/>
  <c r="BO13" i="144"/>
  <c r="BO13" i="147" s="1"/>
  <c r="BO13" i="150" s="1"/>
  <c r="I4" i="11"/>
  <c r="BY24" i="131"/>
  <c r="CK24" i="131" s="1"/>
  <c r="BR89" i="131"/>
  <c r="BO90" i="144"/>
  <c r="BP89" i="131"/>
  <c r="BY25" i="131"/>
  <c r="CK25" i="131" s="1"/>
  <c r="CK25" i="144" s="1"/>
  <c r="CK25" i="147" s="1"/>
  <c r="CA90" i="131"/>
  <c r="BO91" i="144"/>
  <c r="BP90" i="131"/>
  <c r="CB79" i="144"/>
  <c r="BO89" i="144"/>
  <c r="BP88" i="131"/>
  <c r="CA88" i="131"/>
  <c r="BC97" i="131"/>
  <c r="BR16" i="144"/>
  <c r="BS16" i="144" s="1"/>
  <c r="CB16" i="131"/>
  <c r="BY18" i="131"/>
  <c r="CK18" i="131" s="1"/>
  <c r="CL18" i="131" s="1"/>
  <c r="BY15" i="131"/>
  <c r="CK15" i="131" s="1"/>
  <c r="CA40" i="131"/>
  <c r="CA39" i="144" s="1"/>
  <c r="G63" i="122"/>
  <c r="BO70" i="131"/>
  <c r="BR61" i="144"/>
  <c r="BS61" i="144" s="1"/>
  <c r="BY76" i="131"/>
  <c r="BR76" i="131" s="1"/>
  <c r="BS76" i="131" s="1"/>
  <c r="BC96" i="131"/>
  <c r="CB29" i="131"/>
  <c r="CA28" i="144"/>
  <c r="BQ28" i="144"/>
  <c r="BR28" i="144"/>
  <c r="BS28" i="144" s="1"/>
  <c r="CB27" i="131"/>
  <c r="CA48" i="144"/>
  <c r="CL27" i="131"/>
  <c r="CK48" i="144"/>
  <c r="BO48" i="144"/>
  <c r="CB24" i="131"/>
  <c r="CL24" i="131"/>
  <c r="CK24" i="144"/>
  <c r="CK24" i="147" s="1"/>
  <c r="CL24" i="147" s="1"/>
  <c r="CB18" i="131"/>
  <c r="CA17" i="144"/>
  <c r="BR17" i="144"/>
  <c r="BS17" i="144" s="1"/>
  <c r="CB25" i="131"/>
  <c r="CA25" i="144"/>
  <c r="BQ25" i="144"/>
  <c r="BR25" i="144"/>
  <c r="BS25" i="144" s="1"/>
  <c r="CL26" i="131"/>
  <c r="CK26" i="144"/>
  <c r="CB26" i="131"/>
  <c r="CA26" i="144"/>
  <c r="BR18" i="144"/>
  <c r="BS18" i="144" s="1"/>
  <c r="BU33" i="131"/>
  <c r="BY19" i="131"/>
  <c r="CK19" i="131" s="1"/>
  <c r="CL87" i="131"/>
  <c r="K71" i="122" s="1"/>
  <c r="CK88" i="144"/>
  <c r="CK88" i="147" s="1"/>
  <c r="BR88" i="144"/>
  <c r="BS88" i="144" s="1"/>
  <c r="CB87" i="131"/>
  <c r="BZ88" i="144"/>
  <c r="BP76" i="131"/>
  <c r="BO14" i="144"/>
  <c r="BV33" i="131"/>
  <c r="BW33" i="131"/>
  <c r="BR82" i="144"/>
  <c r="BS82" i="144" s="1"/>
  <c r="CB82" i="144"/>
  <c r="BZ42" i="144"/>
  <c r="BZ42" i="147" s="1"/>
  <c r="BZ42" i="150" s="1"/>
  <c r="BZ41" i="144"/>
  <c r="BW74" i="131"/>
  <c r="CA30" i="131"/>
  <c r="BX33" i="131"/>
  <c r="BR29" i="144"/>
  <c r="BS29" i="144" s="1"/>
  <c r="CB83" i="144"/>
  <c r="BZ96" i="131"/>
  <c r="BV74" i="131"/>
  <c r="BO46" i="144"/>
  <c r="BU53" i="131"/>
  <c r="BX53" i="131"/>
  <c r="BV53" i="131"/>
  <c r="BW53" i="131"/>
  <c r="CA54" i="131"/>
  <c r="BX74" i="131"/>
  <c r="CA44" i="131"/>
  <c r="CB15" i="131"/>
  <c r="CA15" i="144"/>
  <c r="CL15" i="131"/>
  <c r="CK15" i="144"/>
  <c r="BR27" i="144"/>
  <c r="CB28" i="131"/>
  <c r="CA27" i="144"/>
  <c r="BY23" i="131"/>
  <c r="CA23" i="131"/>
  <c r="G71" i="122"/>
  <c r="BP79" i="131"/>
  <c r="BQ79" i="131" s="1"/>
  <c r="CA91" i="131"/>
  <c r="BY30" i="131"/>
  <c r="BR30" i="131" s="1"/>
  <c r="BS30" i="131" s="1"/>
  <c r="CA19" i="131"/>
  <c r="CA20" i="131"/>
  <c r="BR87" i="131"/>
  <c r="BS87" i="131" s="1"/>
  <c r="BP87" i="131"/>
  <c r="BQ87" i="131" s="1"/>
  <c r="BY29" i="131"/>
  <c r="CK29" i="131" s="1"/>
  <c r="CB77" i="131"/>
  <c r="BY20" i="131"/>
  <c r="CK20" i="131" s="1"/>
  <c r="BP19" i="131"/>
  <c r="BQ19" i="131" s="1"/>
  <c r="BP25" i="131"/>
  <c r="BP30" i="131"/>
  <c r="BP28" i="131"/>
  <c r="BQ28" i="131" s="1"/>
  <c r="BR28" i="131"/>
  <c r="BS28" i="131" s="1"/>
  <c r="BP29" i="131"/>
  <c r="BQ29" i="131" s="1"/>
  <c r="BP26" i="131"/>
  <c r="BQ26" i="131" s="1"/>
  <c r="BR26" i="131"/>
  <c r="BS26" i="131" s="1"/>
  <c r="BR23" i="131"/>
  <c r="BS23" i="131" s="1"/>
  <c r="BP23" i="131"/>
  <c r="BQ23" i="131" s="1"/>
  <c r="BR27" i="131"/>
  <c r="BS27" i="131" s="1"/>
  <c r="BP27" i="131"/>
  <c r="BQ27" i="131" s="1"/>
  <c r="BP16" i="131"/>
  <c r="BQ16" i="131" s="1"/>
  <c r="BR16" i="131"/>
  <c r="BS16" i="131" s="1"/>
  <c r="G34" i="122"/>
  <c r="BO24" i="131"/>
  <c r="BP18" i="131"/>
  <c r="BQ18" i="131" s="1"/>
  <c r="BR13" i="131"/>
  <c r="BS13" i="131" s="1"/>
  <c r="G10" i="122"/>
  <c r="BO15" i="131"/>
  <c r="BO15" i="144" s="1"/>
  <c r="BP91" i="131"/>
  <c r="BP17" i="131"/>
  <c r="BQ17" i="131" s="1"/>
  <c r="BR17" i="131"/>
  <c r="BS17" i="131" s="1"/>
  <c r="BE82" i="131"/>
  <c r="BE61" i="131"/>
  <c r="BY64" i="131"/>
  <c r="CK64" i="131" s="1"/>
  <c r="BY45" i="131"/>
  <c r="CK45" i="131" s="1"/>
  <c r="O155" i="131"/>
  <c r="K11" i="122"/>
  <c r="BY51" i="131"/>
  <c r="CK51" i="131" s="1"/>
  <c r="CL51" i="131" s="1"/>
  <c r="CB85" i="131"/>
  <c r="BY81" i="131"/>
  <c r="CK81" i="131" s="1"/>
  <c r="CL81" i="131" s="1"/>
  <c r="BY43" i="131"/>
  <c r="CK43" i="131" s="1"/>
  <c r="BY42" i="131"/>
  <c r="CK42" i="131" s="1"/>
  <c r="K36" i="122"/>
  <c r="BY35" i="131"/>
  <c r="CK35" i="131" s="1"/>
  <c r="CK35" i="144" s="1"/>
  <c r="CK35" i="147" s="1"/>
  <c r="CL35" i="147" s="1"/>
  <c r="CG13" i="131"/>
  <c r="CI13" i="131" s="1"/>
  <c r="CE13" i="131"/>
  <c r="CN13" i="131" s="1"/>
  <c r="AG39" i="138"/>
  <c r="BY77" i="131"/>
  <c r="AG39" i="142"/>
  <c r="BO73" i="131"/>
  <c r="CB79" i="131"/>
  <c r="BP44" i="131"/>
  <c r="BY79" i="131"/>
  <c r="G36" i="122"/>
  <c r="G72" i="122"/>
  <c r="G75" i="122"/>
  <c r="G27" i="122"/>
  <c r="G29" i="122"/>
  <c r="G77" i="122"/>
  <c r="G25" i="122"/>
  <c r="G76" i="122"/>
  <c r="AG42" i="79"/>
  <c r="AG43" i="79" s="1"/>
  <c r="U47" i="79" s="1"/>
  <c r="Y48" i="79" s="1"/>
  <c r="AA48" i="79" s="1"/>
  <c r="G8" i="122"/>
  <c r="AG42" i="81"/>
  <c r="AG43" i="81" s="1"/>
  <c r="U47" i="81" s="1"/>
  <c r="Y47" i="81" s="1"/>
  <c r="AA47" i="81" s="1"/>
  <c r="G26" i="122"/>
  <c r="AG42" i="68"/>
  <c r="AG43" i="68" s="1"/>
  <c r="U47" i="68" s="1"/>
  <c r="G24" i="122"/>
  <c r="AG42" i="75"/>
  <c r="AG43" i="75" s="1"/>
  <c r="U47" i="75" s="1"/>
  <c r="G59" i="122"/>
  <c r="AG38" i="37"/>
  <c r="G20" i="122"/>
  <c r="G60" i="122"/>
  <c r="AG42" i="77"/>
  <c r="AG43" i="77" s="1"/>
  <c r="U47" i="77" s="1"/>
  <c r="G61" i="122"/>
  <c r="G23" i="122"/>
  <c r="BD54" i="131"/>
  <c r="G7" i="122"/>
  <c r="AG41" i="73"/>
  <c r="AG42" i="73" s="1"/>
  <c r="U46" i="73" s="1"/>
  <c r="Y46" i="73" s="1"/>
  <c r="AA46" i="73" s="1"/>
  <c r="G58" i="122"/>
  <c r="AG42" i="78"/>
  <c r="AG43" i="78" s="1"/>
  <c r="U47" i="78" s="1"/>
  <c r="G62" i="122"/>
  <c r="AG42" i="72"/>
  <c r="AG43" i="72" s="1"/>
  <c r="U47" i="72" s="1"/>
  <c r="G57" i="122"/>
  <c r="G64" i="122"/>
  <c r="BD58" i="131"/>
  <c r="G22" i="122"/>
  <c r="G55" i="122"/>
  <c r="BE35" i="131"/>
  <c r="AA155" i="131"/>
  <c r="G43" i="122"/>
  <c r="G16" i="122"/>
  <c r="AG39" i="50"/>
  <c r="AG42" i="50" s="1"/>
  <c r="AG43" i="50" s="1"/>
  <c r="U47" i="50" s="1"/>
  <c r="G50" i="122"/>
  <c r="G48" i="122"/>
  <c r="BY50" i="131"/>
  <c r="AG42" i="91"/>
  <c r="AG43" i="91" s="1"/>
  <c r="U47" i="91" s="1"/>
  <c r="Y47" i="91" s="1"/>
  <c r="AA47" i="91" s="1"/>
  <c r="G49" i="122"/>
  <c r="G52" i="122"/>
  <c r="G51" i="122"/>
  <c r="AG42" i="54"/>
  <c r="AG43" i="54" s="1"/>
  <c r="U47" i="54" s="1"/>
  <c r="G17" i="122"/>
  <c r="AG42" i="45"/>
  <c r="AG43" i="45" s="1"/>
  <c r="U47" i="45" s="1"/>
  <c r="Y48" i="45" s="1"/>
  <c r="AA48" i="45" s="1"/>
  <c r="G35" i="122"/>
  <c r="AG41" i="49"/>
  <c r="AG42" i="49" s="1"/>
  <c r="U46" i="49" s="1"/>
  <c r="Y46" i="49" s="1"/>
  <c r="AA46" i="49" s="1"/>
  <c r="G38" i="122"/>
  <c r="AG42" i="61"/>
  <c r="AG43" i="61" s="1"/>
  <c r="U47" i="61" s="1"/>
  <c r="G39" i="122"/>
  <c r="AG41" i="103"/>
  <c r="AG42" i="103" s="1"/>
  <c r="U46" i="103" s="1"/>
  <c r="Y46" i="103" s="1"/>
  <c r="AA46" i="103" s="1"/>
  <c r="G41" i="122"/>
  <c r="AG41" i="40"/>
  <c r="AG42" i="40" s="1"/>
  <c r="U46" i="40" s="1"/>
  <c r="Y46" i="40" s="1"/>
  <c r="AA46" i="40" s="1"/>
  <c r="G12" i="122"/>
  <c r="AG41" i="42"/>
  <c r="AG42" i="42" s="1"/>
  <c r="U46" i="42" s="1"/>
  <c r="G33" i="122"/>
  <c r="AG41" i="102"/>
  <c r="AG42" i="102" s="1"/>
  <c r="U46" i="102" s="1"/>
  <c r="Y46" i="102" s="1"/>
  <c r="AA46" i="102" s="1"/>
  <c r="G40" i="122"/>
  <c r="AG41" i="44"/>
  <c r="AG42" i="44" s="1"/>
  <c r="U46" i="44" s="1"/>
  <c r="Y46" i="44" s="1"/>
  <c r="AA46" i="44" s="1"/>
  <c r="G14" i="122"/>
  <c r="AD155" i="131"/>
  <c r="AG41" i="39"/>
  <c r="AG42" i="39" s="1"/>
  <c r="U46" i="39" s="1"/>
  <c r="Y46" i="39" s="1"/>
  <c r="AA46" i="39" s="1"/>
  <c r="G11" i="122"/>
  <c r="BY32" i="131"/>
  <c r="CK32" i="131" s="1"/>
  <c r="CB42" i="131"/>
  <c r="CB78" i="131"/>
  <c r="U45" i="59"/>
  <c r="CB70" i="131"/>
  <c r="AG41" i="55"/>
  <c r="AG42" i="55" s="1"/>
  <c r="U46" i="55" s="1"/>
  <c r="G18" i="122"/>
  <c r="AG39" i="141"/>
  <c r="G67" i="122"/>
  <c r="AG42" i="56"/>
  <c r="AG43" i="56" s="1"/>
  <c r="U47" i="56" s="1"/>
  <c r="Y48" i="56" s="1"/>
  <c r="AA48" i="56" s="1"/>
  <c r="G13" i="122"/>
  <c r="AG41" i="43"/>
  <c r="AG42" i="43" s="1"/>
  <c r="U46" i="43" s="1"/>
  <c r="G19" i="122"/>
  <c r="AG42" i="60"/>
  <c r="AG43" i="60" s="1"/>
  <c r="U47" i="60" s="1"/>
  <c r="G45" i="122"/>
  <c r="AG42" i="33"/>
  <c r="AG43" i="33" s="1"/>
  <c r="U47" i="33" s="1"/>
  <c r="G6" i="122"/>
  <c r="BY31" i="131"/>
  <c r="CK31" i="131" s="1"/>
  <c r="AB155" i="131"/>
  <c r="BY67" i="131"/>
  <c r="CK67" i="131" s="1"/>
  <c r="BE20" i="131"/>
  <c r="BO20" i="131" s="1"/>
  <c r="Y155" i="131"/>
  <c r="Y47" i="60"/>
  <c r="AA47" i="60" s="1"/>
  <c r="Y48" i="60"/>
  <c r="AA48" i="60" s="1"/>
  <c r="Y47" i="77"/>
  <c r="AA47" i="77" s="1"/>
  <c r="Y48" i="77"/>
  <c r="AA48" i="77" s="1"/>
  <c r="BY40" i="131"/>
  <c r="CK40" i="131" s="1"/>
  <c r="Y46" i="43"/>
  <c r="AA46" i="43" s="1"/>
  <c r="AG41" i="53"/>
  <c r="AG42" i="53" s="1"/>
  <c r="U46" i="53" s="1"/>
  <c r="BO57" i="131"/>
  <c r="BO59" i="144" s="1"/>
  <c r="CE57" i="131"/>
  <c r="CN57" i="131" s="1"/>
  <c r="BV95" i="131"/>
  <c r="Y47" i="79"/>
  <c r="AA47" i="79" s="1"/>
  <c r="Y49" i="79" s="1"/>
  <c r="P155" i="131"/>
  <c r="Y47" i="55"/>
  <c r="AA47" i="55" s="1"/>
  <c r="Y46" i="55"/>
  <c r="AA46" i="55" s="1"/>
  <c r="Y47" i="45"/>
  <c r="AA47" i="45" s="1"/>
  <c r="Y47" i="72"/>
  <c r="AA47" i="72" s="1"/>
  <c r="Y48" i="72"/>
  <c r="AA48" i="72" s="1"/>
  <c r="BD48" i="131"/>
  <c r="Y47" i="75"/>
  <c r="AA47" i="75" s="1"/>
  <c r="Y46" i="42"/>
  <c r="AA46" i="42" s="1"/>
  <c r="Y47" i="54"/>
  <c r="AA47" i="54" s="1"/>
  <c r="Y48" i="54"/>
  <c r="AA48" i="54" s="1"/>
  <c r="BY69" i="131"/>
  <c r="CK69" i="131" s="1"/>
  <c r="CL69" i="131" s="1"/>
  <c r="Y47" i="78"/>
  <c r="AA47" i="78" s="1"/>
  <c r="I155" i="131"/>
  <c r="U155" i="131"/>
  <c r="T155" i="131"/>
  <c r="F155" i="131"/>
  <c r="AF155" i="131"/>
  <c r="H155" i="131"/>
  <c r="CE70" i="131"/>
  <c r="CN70" i="131" s="1"/>
  <c r="CE44" i="131"/>
  <c r="CN44" i="131" s="1"/>
  <c r="CF82" i="131"/>
  <c r="CQ82" i="131" s="1"/>
  <c r="CP82" i="131"/>
  <c r="CF81" i="131"/>
  <c r="CQ81" i="131" s="1"/>
  <c r="CP81" i="131"/>
  <c r="CF70" i="131"/>
  <c r="CQ70" i="131" s="1"/>
  <c r="CP70" i="131"/>
  <c r="CE50" i="131"/>
  <c r="CN50" i="131" s="1"/>
  <c r="BO39" i="131"/>
  <c r="CE39" i="131"/>
  <c r="CN39" i="131" s="1"/>
  <c r="CE42" i="131"/>
  <c r="CN42" i="131" s="1"/>
  <c r="BO42" i="131"/>
  <c r="C19" i="11" s="1"/>
  <c r="BO38" i="131"/>
  <c r="BO81" i="144" s="1"/>
  <c r="CE38" i="131"/>
  <c r="CN38" i="131" s="1"/>
  <c r="CF37" i="131"/>
  <c r="CQ37" i="131" s="1"/>
  <c r="CP37" i="131"/>
  <c r="CE65" i="131"/>
  <c r="CN65" i="131" s="1"/>
  <c r="BO65" i="131"/>
  <c r="BO67" i="144" s="1"/>
  <c r="CE88" i="131"/>
  <c r="CN88" i="131" s="1"/>
  <c r="CE29" i="131"/>
  <c r="CN29" i="131" s="1"/>
  <c r="CF38" i="131"/>
  <c r="CQ38" i="131" s="1"/>
  <c r="CP38" i="131"/>
  <c r="CF64" i="131"/>
  <c r="CQ64" i="131" s="1"/>
  <c r="CP64" i="131"/>
  <c r="CF57" i="131"/>
  <c r="CQ57" i="131" s="1"/>
  <c r="CP57" i="131"/>
  <c r="CJ96" i="131"/>
  <c r="BY39" i="131"/>
  <c r="CK39" i="131" s="1"/>
  <c r="BU95" i="131"/>
  <c r="BY75" i="131"/>
  <c r="CK75" i="131" s="1"/>
  <c r="CK77" i="144" s="1"/>
  <c r="CK77" i="147" s="1"/>
  <c r="CL77" i="147" s="1"/>
  <c r="CP67" i="131"/>
  <c r="CF67" i="131"/>
  <c r="CQ67" i="131" s="1"/>
  <c r="BO47" i="131"/>
  <c r="BO92" i="144" s="1"/>
  <c r="CE47" i="131"/>
  <c r="CN47" i="131" s="1"/>
  <c r="CF34" i="131"/>
  <c r="CQ34" i="131" s="1"/>
  <c r="CP34" i="131"/>
  <c r="BO68" i="131"/>
  <c r="BO70" i="144" s="1"/>
  <c r="CE68" i="131"/>
  <c r="CN68" i="131" s="1"/>
  <c r="CE75" i="131"/>
  <c r="CN75" i="131" s="1"/>
  <c r="BO75" i="131"/>
  <c r="CE25" i="131"/>
  <c r="CN25" i="131" s="1"/>
  <c r="CF21" i="131"/>
  <c r="CQ21" i="131" s="1"/>
  <c r="CP21" i="131"/>
  <c r="CF41" i="131"/>
  <c r="CQ41" i="131" s="1"/>
  <c r="CP41" i="131"/>
  <c r="CF83" i="131"/>
  <c r="CQ83" i="131" s="1"/>
  <c r="CP83" i="131"/>
  <c r="CE17" i="131"/>
  <c r="CN17" i="131" s="1"/>
  <c r="BY70" i="131"/>
  <c r="CK70" i="131" s="1"/>
  <c r="CP26" i="131"/>
  <c r="CF26" i="131"/>
  <c r="CQ26" i="131" s="1"/>
  <c r="CE78" i="131"/>
  <c r="CN78" i="131" s="1"/>
  <c r="BO78" i="131"/>
  <c r="BO80" i="144" s="1"/>
  <c r="CE80" i="131"/>
  <c r="CN80" i="131" s="1"/>
  <c r="CE16" i="131"/>
  <c r="CN16" i="131" s="1"/>
  <c r="CE32" i="131"/>
  <c r="CN32" i="131" s="1"/>
  <c r="CF69" i="131"/>
  <c r="CQ69" i="131" s="1"/>
  <c r="CP69" i="131"/>
  <c r="BY59" i="131"/>
  <c r="CK59" i="131" s="1"/>
  <c r="CL59" i="131" s="1"/>
  <c r="CE66" i="131"/>
  <c r="CN66" i="131" s="1"/>
  <c r="BO66" i="131"/>
  <c r="BO68" i="144" s="1"/>
  <c r="CP46" i="131"/>
  <c r="CF46" i="131"/>
  <c r="CQ46" i="131" s="1"/>
  <c r="BO41" i="131"/>
  <c r="CE41" i="131"/>
  <c r="CN41" i="131" s="1"/>
  <c r="CE27" i="131"/>
  <c r="CN27" i="131" s="1"/>
  <c r="CE30" i="131"/>
  <c r="CN30" i="131" s="1"/>
  <c r="BO60" i="131"/>
  <c r="BO62" i="144" s="1"/>
  <c r="CE60" i="131"/>
  <c r="CN60" i="131" s="1"/>
  <c r="CN91" i="131"/>
  <c r="CE28" i="131"/>
  <c r="CN28" i="131" s="1"/>
  <c r="CF18" i="131"/>
  <c r="CQ18" i="131" s="1"/>
  <c r="CP18" i="131"/>
  <c r="CE26" i="131"/>
  <c r="CN26" i="131" s="1"/>
  <c r="AH155" i="131"/>
  <c r="BY65" i="131"/>
  <c r="CK65" i="131" s="1"/>
  <c r="BO67" i="131"/>
  <c r="BO69" i="144" s="1"/>
  <c r="CE67" i="131"/>
  <c r="CN67" i="131" s="1"/>
  <c r="CQ92" i="131"/>
  <c r="CP92" i="131"/>
  <c r="CE71" i="131"/>
  <c r="CN71" i="131" s="1"/>
  <c r="CF61" i="131"/>
  <c r="CQ61" i="131" s="1"/>
  <c r="CP61" i="131"/>
  <c r="CE15" i="131"/>
  <c r="CN15" i="131" s="1"/>
  <c r="CE23" i="131"/>
  <c r="CN23" i="131" s="1"/>
  <c r="CE31" i="131"/>
  <c r="CN31" i="131" s="1"/>
  <c r="CE56" i="131"/>
  <c r="CN56" i="131" s="1"/>
  <c r="BO56" i="131"/>
  <c r="BO58" i="144" s="1"/>
  <c r="CN93" i="131"/>
  <c r="CF15" i="131"/>
  <c r="CQ15" i="131" s="1"/>
  <c r="CP15" i="131"/>
  <c r="CP24" i="131"/>
  <c r="CF24" i="131"/>
  <c r="CQ24" i="131" s="1"/>
  <c r="CE18" i="131"/>
  <c r="CN18" i="131" s="1"/>
  <c r="CP59" i="131"/>
  <c r="CF59" i="131"/>
  <c r="CQ59" i="131" s="1"/>
  <c r="CP66" i="131"/>
  <c r="CF66" i="131"/>
  <c r="CQ66" i="131" s="1"/>
  <c r="BY68" i="131"/>
  <c r="CK68" i="131" s="1"/>
  <c r="BY52" i="131"/>
  <c r="CK52" i="131" s="1"/>
  <c r="CL52" i="131" s="1"/>
  <c r="BY58" i="131"/>
  <c r="CK58" i="131" s="1"/>
  <c r="CP90" i="131"/>
  <c r="CQ90" i="131"/>
  <c r="CF75" i="131"/>
  <c r="CQ75" i="131" s="1"/>
  <c r="CP75" i="131"/>
  <c r="CP68" i="131"/>
  <c r="CF68" i="131"/>
  <c r="CQ68" i="131" s="1"/>
  <c r="CF20" i="131"/>
  <c r="CQ20" i="131" s="1"/>
  <c r="CP20" i="131"/>
  <c r="CP17" i="131"/>
  <c r="CF17" i="131"/>
  <c r="CQ17" i="131" s="1"/>
  <c r="CE64" i="131"/>
  <c r="CN64" i="131" s="1"/>
  <c r="BO64" i="131"/>
  <c r="BO66" i="144" s="1"/>
  <c r="CP54" i="131"/>
  <c r="CF54" i="131"/>
  <c r="CQ54" i="131" s="1"/>
  <c r="CP25" i="131"/>
  <c r="CF25" i="131"/>
  <c r="CQ25" i="131" s="1"/>
  <c r="CF87" i="131"/>
  <c r="CQ87" i="131" s="1"/>
  <c r="CP87" i="131"/>
  <c r="CK90" i="131"/>
  <c r="CP58" i="131"/>
  <c r="CF58" i="131"/>
  <c r="CQ58" i="131" s="1"/>
  <c r="CN92" i="131"/>
  <c r="CN90" i="131"/>
  <c r="CP93" i="131"/>
  <c r="CQ93" i="131"/>
  <c r="CE54" i="131"/>
  <c r="CN54" i="131" s="1"/>
  <c r="BO54" i="131"/>
  <c r="CF52" i="131"/>
  <c r="CQ52" i="131" s="1"/>
  <c r="CP52" i="131"/>
  <c r="CF32" i="131"/>
  <c r="CQ32" i="131" s="1"/>
  <c r="CP32" i="131"/>
  <c r="BO40" i="131"/>
  <c r="CE40" i="131"/>
  <c r="CN40" i="131" s="1"/>
  <c r="CE52" i="131"/>
  <c r="CN52" i="131" s="1"/>
  <c r="CF16" i="131"/>
  <c r="CQ16" i="131" s="1"/>
  <c r="CP16" i="131"/>
  <c r="BO49" i="131"/>
  <c r="CE49" i="131"/>
  <c r="CN49" i="131" s="1"/>
  <c r="CF73" i="131"/>
  <c r="CQ73" i="131" s="1"/>
  <c r="CP73" i="131"/>
  <c r="CF51" i="131"/>
  <c r="CQ51" i="131" s="1"/>
  <c r="CP51" i="131"/>
  <c r="CF31" i="131"/>
  <c r="CQ31" i="131" s="1"/>
  <c r="CP31" i="131"/>
  <c r="CK88" i="131"/>
  <c r="BY57" i="131"/>
  <c r="CK57" i="131" s="1"/>
  <c r="BY56" i="131"/>
  <c r="CK56" i="131" s="1"/>
  <c r="BY82" i="131"/>
  <c r="CK82" i="131" s="1"/>
  <c r="BY60" i="131"/>
  <c r="CK60" i="131" s="1"/>
  <c r="CF80" i="131"/>
  <c r="CQ80" i="131" s="1"/>
  <c r="CP80" i="131"/>
  <c r="CE87" i="131"/>
  <c r="CN87" i="131" s="1"/>
  <c r="CF85" i="131"/>
  <c r="CQ85" i="131" s="1"/>
  <c r="CP85" i="131"/>
  <c r="CE43" i="131"/>
  <c r="CN43" i="131" s="1"/>
  <c r="BO43" i="131"/>
  <c r="BO45" i="144" s="1"/>
  <c r="CP28" i="131"/>
  <c r="CF28" i="131"/>
  <c r="CQ28" i="131" s="1"/>
  <c r="BO34" i="131"/>
  <c r="CE34" i="131"/>
  <c r="CN34" i="131" s="1"/>
  <c r="CP47" i="131"/>
  <c r="CF47" i="131"/>
  <c r="CQ47" i="131" s="1"/>
  <c r="CF40" i="131"/>
  <c r="CQ40" i="131" s="1"/>
  <c r="CP40" i="131"/>
  <c r="CP56" i="131"/>
  <c r="CF56" i="131"/>
  <c r="CQ56" i="131" s="1"/>
  <c r="CP23" i="131"/>
  <c r="CF23" i="131"/>
  <c r="CQ23" i="131" s="1"/>
  <c r="BY54" i="131"/>
  <c r="BY48" i="131"/>
  <c r="CK48" i="131" s="1"/>
  <c r="BW95" i="131"/>
  <c r="BY80" i="131"/>
  <c r="CK80" i="131" s="1"/>
  <c r="CL80" i="131" s="1"/>
  <c r="BY47" i="131"/>
  <c r="CK47" i="131" s="1"/>
  <c r="CF84" i="131"/>
  <c r="CQ84" i="131" s="1"/>
  <c r="CP84" i="131"/>
  <c r="CF30" i="131"/>
  <c r="CQ30" i="131" s="1"/>
  <c r="CP30" i="131"/>
  <c r="CE59" i="131"/>
  <c r="CN59" i="131" s="1"/>
  <c r="CP29" i="131"/>
  <c r="CF29" i="131"/>
  <c r="CQ29" i="131" s="1"/>
  <c r="CP77" i="131"/>
  <c r="CF77" i="131"/>
  <c r="CQ77" i="131" s="1"/>
  <c r="CF48" i="131"/>
  <c r="CQ48" i="131" s="1"/>
  <c r="CP48" i="131"/>
  <c r="CP76" i="131"/>
  <c r="CF76" i="131"/>
  <c r="CQ76" i="131" s="1"/>
  <c r="BY34" i="131"/>
  <c r="CK34" i="131" s="1"/>
  <c r="CP50" i="131"/>
  <c r="CF50" i="131"/>
  <c r="CQ50" i="131" s="1"/>
  <c r="CE58" i="131"/>
  <c r="CN58" i="131" s="1"/>
  <c r="BO58" i="131"/>
  <c r="BO60" i="144" s="1"/>
  <c r="CP45" i="131"/>
  <c r="CF45" i="131"/>
  <c r="CQ45" i="131" s="1"/>
  <c r="CF35" i="131"/>
  <c r="CP35" i="131"/>
  <c r="CE24" i="131"/>
  <c r="CN24" i="131" s="1"/>
  <c r="CE48" i="131"/>
  <c r="CN48" i="131" s="1"/>
  <c r="BO48" i="131"/>
  <c r="BO50" i="144" s="1"/>
  <c r="CE73" i="131"/>
  <c r="CN73" i="131" s="1"/>
  <c r="CP36" i="131"/>
  <c r="CF36" i="131"/>
  <c r="CQ36" i="131" s="1"/>
  <c r="BY46" i="131"/>
  <c r="CK46" i="131" s="1"/>
  <c r="BX95" i="131"/>
  <c r="BY78" i="131"/>
  <c r="CK78" i="131" s="1"/>
  <c r="BY85" i="131"/>
  <c r="CK85" i="131" s="1"/>
  <c r="BY38" i="131"/>
  <c r="CK38" i="131" s="1"/>
  <c r="CK81" i="144" s="1"/>
  <c r="BY49" i="131"/>
  <c r="CK49" i="131" s="1"/>
  <c r="CE45" i="131"/>
  <c r="CN45" i="131" s="1"/>
  <c r="BO45" i="131"/>
  <c r="BO47" i="144" s="1"/>
  <c r="CP22" i="131"/>
  <c r="CF22" i="131"/>
  <c r="CQ22" i="131" s="1"/>
  <c r="CE77" i="131"/>
  <c r="CN77" i="131" s="1"/>
  <c r="BO77" i="131"/>
  <c r="BO79" i="144" s="1"/>
  <c r="CP39" i="131"/>
  <c r="CF39" i="131"/>
  <c r="CQ39" i="131" s="1"/>
  <c r="CP27" i="131"/>
  <c r="CF27" i="131"/>
  <c r="CQ27" i="131" s="1"/>
  <c r="CF14" i="131"/>
  <c r="CQ14" i="131" s="1"/>
  <c r="CP14" i="131"/>
  <c r="CP62" i="131"/>
  <c r="CF62" i="131"/>
  <c r="CQ62" i="131" s="1"/>
  <c r="CP78" i="131"/>
  <c r="CF78" i="131"/>
  <c r="CQ78" i="131" s="1"/>
  <c r="BY41" i="131"/>
  <c r="CK41" i="131" s="1"/>
  <c r="BY61" i="131"/>
  <c r="CK61" i="131" s="1"/>
  <c r="CO12" i="131"/>
  <c r="CE69" i="131"/>
  <c r="CN69" i="131" s="1"/>
  <c r="CQ91" i="131"/>
  <c r="CP91" i="131"/>
  <c r="CF71" i="131"/>
  <c r="CQ71" i="131" s="1"/>
  <c r="CP71" i="131"/>
  <c r="CP88" i="131"/>
  <c r="CF88" i="131"/>
  <c r="CQ88" i="131" s="1"/>
  <c r="CP43" i="131"/>
  <c r="CF43" i="131"/>
  <c r="CQ43" i="131" s="1"/>
  <c r="CP44" i="131"/>
  <c r="CF44" i="131"/>
  <c r="CQ44" i="131" s="1"/>
  <c r="CE81" i="131"/>
  <c r="CN81" i="131" s="1"/>
  <c r="CP42" i="131"/>
  <c r="CF42" i="131"/>
  <c r="CQ42" i="131" s="1"/>
  <c r="BO46" i="131"/>
  <c r="BO49" i="144" s="1"/>
  <c r="CE46" i="131"/>
  <c r="CN46" i="131" s="1"/>
  <c r="CE51" i="131"/>
  <c r="CN51" i="131" s="1"/>
  <c r="CE85" i="131"/>
  <c r="CN85" i="131" s="1"/>
  <c r="CE14" i="131"/>
  <c r="CN14" i="131" s="1"/>
  <c r="CF49" i="131"/>
  <c r="CQ49" i="131" s="1"/>
  <c r="CP49" i="131"/>
  <c r="CP60" i="131"/>
  <c r="CF60" i="131"/>
  <c r="CQ60" i="131" s="1"/>
  <c r="CF65" i="131"/>
  <c r="CQ65" i="131" s="1"/>
  <c r="CP65" i="131"/>
  <c r="CP63" i="131"/>
  <c r="CF63" i="131"/>
  <c r="CQ63" i="131" s="1"/>
  <c r="BY71" i="131"/>
  <c r="CK71" i="131" s="1"/>
  <c r="BY66" i="131"/>
  <c r="CK66" i="131" s="1"/>
  <c r="BY44" i="131"/>
  <c r="CP19" i="131"/>
  <c r="CF19" i="131"/>
  <c r="CQ19" i="131" s="1"/>
  <c r="CE19" i="131"/>
  <c r="CN19" i="131" s="1"/>
  <c r="M155" i="131"/>
  <c r="AG155" i="131"/>
  <c r="X155" i="131"/>
  <c r="V155" i="131"/>
  <c r="D155" i="131"/>
  <c r="K155" i="131"/>
  <c r="AE155" i="131"/>
  <c r="W155" i="131"/>
  <c r="J155" i="131"/>
  <c r="AI5" i="131"/>
  <c r="Z155" i="131"/>
  <c r="AI9" i="131"/>
  <c r="Q155" i="131"/>
  <c r="N155" i="131"/>
  <c r="AC155" i="131"/>
  <c r="E155" i="131"/>
  <c r="S155" i="131"/>
  <c r="G155" i="131"/>
  <c r="L155" i="131"/>
  <c r="R155" i="131"/>
  <c r="BP67" i="144" l="1"/>
  <c r="BO67" i="147"/>
  <c r="BZ42" i="152"/>
  <c r="CB42" i="152" s="1"/>
  <c r="CB42" i="150"/>
  <c r="BP60" i="144"/>
  <c r="BO60" i="147"/>
  <c r="CB87" i="144"/>
  <c r="CA87" i="147"/>
  <c r="BR96" i="144"/>
  <c r="BP96" i="144"/>
  <c r="CB83" i="150"/>
  <c r="CA83" i="152"/>
  <c r="CB83" i="152" s="1"/>
  <c r="BO12" i="150"/>
  <c r="BP18" i="150" s="1"/>
  <c r="BP52" i="147"/>
  <c r="BQ52" i="147" s="1"/>
  <c r="BP31" i="147"/>
  <c r="BQ31" i="147" s="1"/>
  <c r="BS52" i="147"/>
  <c r="BP30" i="147"/>
  <c r="BQ30" i="147" s="1"/>
  <c r="BP25" i="147"/>
  <c r="BQ25" i="147" s="1"/>
  <c r="BP77" i="147"/>
  <c r="BQ77" i="147" s="1"/>
  <c r="BS31" i="147"/>
  <c r="BS77" i="147"/>
  <c r="BS30" i="147"/>
  <c r="BS25" i="147"/>
  <c r="CL25" i="147"/>
  <c r="CK25" i="150"/>
  <c r="BZ57" i="150"/>
  <c r="CB57" i="147"/>
  <c r="BP61" i="147"/>
  <c r="BQ61" i="147" s="1"/>
  <c r="BO61" i="150"/>
  <c r="BR61" i="147"/>
  <c r="BS61" i="147" s="1"/>
  <c r="BZ20" i="150"/>
  <c r="CB20" i="147"/>
  <c r="BP68" i="144"/>
  <c r="BO68" i="147"/>
  <c r="CB62" i="147"/>
  <c r="CA62" i="150"/>
  <c r="BR94" i="144"/>
  <c r="BP94" i="144"/>
  <c r="BQ94" i="144" s="1"/>
  <c r="BP62" i="144"/>
  <c r="BO62" i="147"/>
  <c r="CB67" i="144"/>
  <c r="CA67" i="147"/>
  <c r="CB25" i="144"/>
  <c r="CA25" i="147"/>
  <c r="CA60" i="150"/>
  <c r="CB60" i="147"/>
  <c r="CB68" i="147"/>
  <c r="CA68" i="150"/>
  <c r="BR95" i="144"/>
  <c r="BP95" i="144"/>
  <c r="CB52" i="147"/>
  <c r="BZ52" i="150"/>
  <c r="CK88" i="150"/>
  <c r="CL88" i="147"/>
  <c r="CB50" i="147"/>
  <c r="CA50" i="150"/>
  <c r="CB51" i="147"/>
  <c r="CA51" i="150"/>
  <c r="CB66" i="147"/>
  <c r="CA66" i="150"/>
  <c r="BZ73" i="150"/>
  <c r="CB73" i="147"/>
  <c r="C64" i="11"/>
  <c r="I64" i="11" s="1"/>
  <c r="BO73" i="144"/>
  <c r="C63" i="11"/>
  <c r="I63" i="11" s="1"/>
  <c r="BO72" i="144"/>
  <c r="CL90" i="150"/>
  <c r="K72" i="11" s="1"/>
  <c r="CB81" i="147"/>
  <c r="CA81" i="150"/>
  <c r="CB27" i="144"/>
  <c r="CA27" i="147"/>
  <c r="BP27" i="147"/>
  <c r="BO27" i="150"/>
  <c r="BR27" i="147"/>
  <c r="BS27" i="147" s="1"/>
  <c r="CL27" i="144"/>
  <c r="CO27" i="146" s="1"/>
  <c r="CK27" i="147"/>
  <c r="CL27" i="147" s="1"/>
  <c r="CN27" i="146"/>
  <c r="BO29" i="150"/>
  <c r="BP29" i="147"/>
  <c r="BR29" i="147"/>
  <c r="BS29" i="147" s="1"/>
  <c r="CB26" i="144"/>
  <c r="CA26" i="147"/>
  <c r="CL26" i="144"/>
  <c r="CO26" i="146" s="1"/>
  <c r="CK26" i="147"/>
  <c r="CL26" i="147" s="1"/>
  <c r="CN26" i="146"/>
  <c r="BP26" i="144"/>
  <c r="BQ26" i="144" s="1"/>
  <c r="BO26" i="147"/>
  <c r="BR24" i="144"/>
  <c r="BS24" i="144" s="1"/>
  <c r="BO24" i="147"/>
  <c r="BP24" i="144"/>
  <c r="BQ24" i="144" s="1"/>
  <c r="CK24" i="150"/>
  <c r="CA24" i="150"/>
  <c r="CB24" i="147"/>
  <c r="BP23" i="144"/>
  <c r="BQ23" i="144" s="1"/>
  <c r="BO23" i="147"/>
  <c r="CB17" i="144"/>
  <c r="CA17" i="147"/>
  <c r="BO15" i="147"/>
  <c r="BP15" i="144"/>
  <c r="CN15" i="146"/>
  <c r="CK15" i="147"/>
  <c r="CL15" i="147" s="1"/>
  <c r="CB15" i="144"/>
  <c r="CA15" i="147"/>
  <c r="BO17" i="150"/>
  <c r="BR17" i="147"/>
  <c r="BS17" i="147" s="1"/>
  <c r="BP17" i="147"/>
  <c r="BO13" i="152"/>
  <c r="BR13" i="152" s="1"/>
  <c r="BR13" i="150"/>
  <c r="BS13" i="150" s="1"/>
  <c r="BP88" i="150"/>
  <c r="BO88" i="152"/>
  <c r="BR88" i="150"/>
  <c r="CB34" i="150"/>
  <c r="U20" i="33" s="1"/>
  <c r="CA34" i="152"/>
  <c r="CB34" i="152" s="1"/>
  <c r="BR16" i="152"/>
  <c r="BZ91" i="152"/>
  <c r="BR82" i="152"/>
  <c r="BR28" i="152"/>
  <c r="BR18" i="152"/>
  <c r="CB77" i="147"/>
  <c r="CA77" i="150"/>
  <c r="CK77" i="150"/>
  <c r="CB40" i="147"/>
  <c r="CA40" i="150"/>
  <c r="CB45" i="147"/>
  <c r="CA45" i="150"/>
  <c r="CB38" i="147"/>
  <c r="CA38" i="150"/>
  <c r="CB70" i="147"/>
  <c r="CA70" i="150"/>
  <c r="CB69" i="147"/>
  <c r="CA69" i="150"/>
  <c r="CB58" i="147"/>
  <c r="CA58" i="150"/>
  <c r="CB35" i="147"/>
  <c r="CA35" i="150"/>
  <c r="CK35" i="150"/>
  <c r="CB59" i="147"/>
  <c r="CA59" i="150"/>
  <c r="BR18" i="150"/>
  <c r="BS18" i="150" s="1"/>
  <c r="CB49" i="147"/>
  <c r="CA49" i="150"/>
  <c r="CB80" i="147"/>
  <c r="CA80" i="150"/>
  <c r="BP16" i="150"/>
  <c r="BR16" i="150"/>
  <c r="BS16" i="150" s="1"/>
  <c r="CK16" i="150"/>
  <c r="CB16" i="147"/>
  <c r="CA16" i="150"/>
  <c r="CB47" i="147"/>
  <c r="CA47" i="150"/>
  <c r="BP82" i="150"/>
  <c r="BR82" i="150"/>
  <c r="BS82" i="150" s="1"/>
  <c r="BP28" i="150"/>
  <c r="L38" i="11" s="1"/>
  <c r="BR28" i="150"/>
  <c r="CB92" i="147"/>
  <c r="CA92" i="150"/>
  <c r="CA92" i="152" s="1"/>
  <c r="CB92" i="152" s="1"/>
  <c r="BP13" i="147"/>
  <c r="BR13" i="147"/>
  <c r="BS13" i="147" s="1"/>
  <c r="BP59" i="144"/>
  <c r="BO59" i="147"/>
  <c r="BO59" i="150" s="1"/>
  <c r="BO59" i="152" s="1"/>
  <c r="CB28" i="144"/>
  <c r="CA28" i="147"/>
  <c r="BP28" i="147"/>
  <c r="BR28" i="147"/>
  <c r="BS28" i="147" s="1"/>
  <c r="BP66" i="144"/>
  <c r="BQ66" i="144" s="1"/>
  <c r="BO66" i="147"/>
  <c r="BO66" i="150" s="1"/>
  <c r="BP16" i="147"/>
  <c r="BR16" i="147"/>
  <c r="BS16" i="147" s="1"/>
  <c r="CO16" i="146"/>
  <c r="BQ88" i="144"/>
  <c r="BQ18" i="144"/>
  <c r="BP79" i="144"/>
  <c r="BQ79" i="144" s="1"/>
  <c r="BO79" i="147"/>
  <c r="BO79" i="150" s="1"/>
  <c r="BP80" i="144"/>
  <c r="BQ80" i="144" s="1"/>
  <c r="BO80" i="147"/>
  <c r="BO80" i="150" s="1"/>
  <c r="BO80" i="152" s="1"/>
  <c r="BP81" i="144"/>
  <c r="BO81" i="147"/>
  <c r="BO81" i="150" s="1"/>
  <c r="CL81" i="144"/>
  <c r="CO81" i="146" s="1"/>
  <c r="CK81" i="147"/>
  <c r="CL81" i="147" s="1"/>
  <c r="CN81" i="146"/>
  <c r="BP82" i="147"/>
  <c r="BR82" i="147"/>
  <c r="BS82" i="147" s="1"/>
  <c r="CB88" i="144"/>
  <c r="BZ88" i="147"/>
  <c r="BP47" i="144"/>
  <c r="BO47" i="147"/>
  <c r="BO47" i="150" s="1"/>
  <c r="BO47" i="152" s="1"/>
  <c r="CB48" i="144"/>
  <c r="CA48" i="147"/>
  <c r="CB41" i="144"/>
  <c r="CB41" i="147"/>
  <c r="BP41" i="144"/>
  <c r="BQ41" i="144" s="1"/>
  <c r="BO41" i="147"/>
  <c r="BO41" i="150" s="1"/>
  <c r="BO41" i="152" s="1"/>
  <c r="BP40" i="144"/>
  <c r="BQ40" i="144" s="1"/>
  <c r="BO40" i="147"/>
  <c r="CB39" i="144"/>
  <c r="CA39" i="147"/>
  <c r="CB34" i="147"/>
  <c r="BP88" i="147"/>
  <c r="BR88" i="147"/>
  <c r="BS88" i="147" s="1"/>
  <c r="BP45" i="144"/>
  <c r="BO45" i="147"/>
  <c r="BO45" i="150" s="1"/>
  <c r="BO45" i="152" s="1"/>
  <c r="BP70" i="144"/>
  <c r="BO70" i="147"/>
  <c r="BO70" i="150" s="1"/>
  <c r="BO70" i="152" s="1"/>
  <c r="BP48" i="144"/>
  <c r="BQ48" i="144" s="1"/>
  <c r="BO48" i="147"/>
  <c r="BO48" i="150" s="1"/>
  <c r="BO48" i="152" s="1"/>
  <c r="CL48" i="144"/>
  <c r="CO48" i="146" s="1"/>
  <c r="CK48" i="147"/>
  <c r="CL48" i="147" s="1"/>
  <c r="CN48" i="146"/>
  <c r="BQ89" i="131"/>
  <c r="BR93" i="144"/>
  <c r="BS93" i="144" s="1"/>
  <c r="BO96" i="147"/>
  <c r="BO96" i="150" s="1"/>
  <c r="BO96" i="152" s="1"/>
  <c r="BS96" i="144"/>
  <c r="CA89" i="144"/>
  <c r="BQ88" i="131"/>
  <c r="BO94" i="147"/>
  <c r="BS94" i="144"/>
  <c r="BQ90" i="131"/>
  <c r="BO93" i="147"/>
  <c r="BO93" i="150" s="1"/>
  <c r="BQ91" i="131"/>
  <c r="BS89" i="131"/>
  <c r="CO89" i="131"/>
  <c r="CA91" i="144"/>
  <c r="BO95" i="147"/>
  <c r="BS95" i="144"/>
  <c r="BP92" i="144"/>
  <c r="BO92" i="147"/>
  <c r="BO92" i="150" s="1"/>
  <c r="BO92" i="152" s="1"/>
  <c r="BP90" i="144"/>
  <c r="BQ90" i="144" s="1"/>
  <c r="BO90" i="147"/>
  <c r="BO90" i="150" s="1"/>
  <c r="BP89" i="144"/>
  <c r="BQ89" i="144" s="1"/>
  <c r="BO89" i="147"/>
  <c r="BO89" i="150" s="1"/>
  <c r="BP91" i="144"/>
  <c r="BQ91" i="144" s="1"/>
  <c r="BO91" i="147"/>
  <c r="BO91" i="150" s="1"/>
  <c r="BO91" i="152" s="1"/>
  <c r="BO46" i="147"/>
  <c r="BO46" i="150" s="1"/>
  <c r="BP46" i="144"/>
  <c r="BQ46" i="144" s="1"/>
  <c r="BO14" i="147"/>
  <c r="BO14" i="150" s="1"/>
  <c r="BO14" i="152" s="1"/>
  <c r="BP14" i="144"/>
  <c r="BO69" i="147"/>
  <c r="BO69" i="150" s="1"/>
  <c r="BO69" i="152" s="1"/>
  <c r="BP69" i="144"/>
  <c r="BO58" i="147"/>
  <c r="BO58" i="150" s="1"/>
  <c r="BO58" i="152" s="1"/>
  <c r="BP58" i="144"/>
  <c r="BQ58" i="144" s="1"/>
  <c r="BP18" i="147"/>
  <c r="BR18" i="147"/>
  <c r="BS18" i="147" s="1"/>
  <c r="BO49" i="147"/>
  <c r="BO49" i="150" s="1"/>
  <c r="BO49" i="152" s="1"/>
  <c r="BP49" i="144"/>
  <c r="BO50" i="147"/>
  <c r="BO50" i="150" s="1"/>
  <c r="BP50" i="144"/>
  <c r="CL88" i="144"/>
  <c r="CN88" i="146"/>
  <c r="BR13" i="144"/>
  <c r="BS13" i="144" s="1"/>
  <c r="BP13" i="144"/>
  <c r="CL35" i="144"/>
  <c r="CN35" i="146"/>
  <c r="CL25" i="144"/>
  <c r="CO25" i="146" s="1"/>
  <c r="CN25" i="146"/>
  <c r="CL77" i="144"/>
  <c r="CO77" i="146" s="1"/>
  <c r="CN77" i="146"/>
  <c r="CL24" i="144"/>
  <c r="CO24" i="146" s="1"/>
  <c r="CN24" i="146"/>
  <c r="BQ71" i="131"/>
  <c r="BP97" i="131"/>
  <c r="BQ25" i="131"/>
  <c r="CL25" i="131"/>
  <c r="BR25" i="131"/>
  <c r="BS25" i="131" s="1"/>
  <c r="BO19" i="144"/>
  <c r="BO19" i="147" s="1"/>
  <c r="C14" i="11"/>
  <c r="CL31" i="131"/>
  <c r="CK30" i="144"/>
  <c r="CL85" i="131"/>
  <c r="CK87" i="144"/>
  <c r="BQ13" i="131"/>
  <c r="BO34" i="144"/>
  <c r="BO34" i="147" s="1"/>
  <c r="BO34" i="150" s="1"/>
  <c r="BO34" i="152" s="1"/>
  <c r="C6" i="11"/>
  <c r="BR90" i="144"/>
  <c r="BS90" i="144" s="1"/>
  <c r="BQ77" i="144"/>
  <c r="C8" i="11"/>
  <c r="CL57" i="131"/>
  <c r="CK59" i="144"/>
  <c r="CB88" i="131"/>
  <c r="BQ76" i="131"/>
  <c r="CL32" i="131"/>
  <c r="CK32" i="144"/>
  <c r="CK31" i="144"/>
  <c r="CK31" i="147" s="1"/>
  <c r="CL31" i="147" s="1"/>
  <c r="BQ59" i="144"/>
  <c r="BR59" i="144"/>
  <c r="BS59" i="144" s="1"/>
  <c r="BO56" i="144"/>
  <c r="C7" i="11"/>
  <c r="CL90" i="131"/>
  <c r="K74" i="122" s="1"/>
  <c r="CK91" i="144"/>
  <c r="CK91" i="147" s="1"/>
  <c r="BR90" i="131"/>
  <c r="BR91" i="144"/>
  <c r="BS91" i="144" s="1"/>
  <c r="CB90" i="131"/>
  <c r="BR46" i="144"/>
  <c r="BS46" i="144" s="1"/>
  <c r="BR79" i="144"/>
  <c r="BS79" i="144" s="1"/>
  <c r="BZ99" i="144"/>
  <c r="BR18" i="131"/>
  <c r="BS18" i="131" s="1"/>
  <c r="CK89" i="144"/>
  <c r="CK89" i="147" s="1"/>
  <c r="CL89" i="147" s="1"/>
  <c r="CL88" i="131"/>
  <c r="K72" i="122" s="1"/>
  <c r="BR88" i="131"/>
  <c r="BR89" i="144"/>
  <c r="BS89" i="144" s="1"/>
  <c r="CK76" i="131"/>
  <c r="CL76" i="131" s="1"/>
  <c r="BR41" i="144"/>
  <c r="BS41" i="144" s="1"/>
  <c r="CL41" i="131"/>
  <c r="CK40" i="144"/>
  <c r="CK40" i="147" s="1"/>
  <c r="CL40" i="147" s="1"/>
  <c r="CK34" i="144"/>
  <c r="CK17" i="144"/>
  <c r="CK17" i="147" s="1"/>
  <c r="CL17" i="147" s="1"/>
  <c r="CL60" i="131"/>
  <c r="CK62" i="144"/>
  <c r="BR62" i="144"/>
  <c r="BS62" i="144" s="1"/>
  <c r="BQ62" i="144"/>
  <c r="CL70" i="131"/>
  <c r="K63" i="122" s="1"/>
  <c r="CK71" i="144"/>
  <c r="BP70" i="131"/>
  <c r="BQ70" i="131" s="1"/>
  <c r="BO71" i="144"/>
  <c r="CL39" i="131"/>
  <c r="CK38" i="144"/>
  <c r="CK38" i="147" s="1"/>
  <c r="CL38" i="147" s="1"/>
  <c r="BO38" i="144"/>
  <c r="CL48" i="131"/>
  <c r="CK50" i="144"/>
  <c r="CK50" i="147" s="1"/>
  <c r="CL46" i="131"/>
  <c r="CK49" i="144"/>
  <c r="CK49" i="147" s="1"/>
  <c r="CL49" i="147" s="1"/>
  <c r="BR50" i="144"/>
  <c r="BS50" i="144" s="1"/>
  <c r="CL49" i="131"/>
  <c r="CK51" i="144"/>
  <c r="CK51" i="147" s="1"/>
  <c r="BR49" i="144"/>
  <c r="BS49" i="144" s="1"/>
  <c r="BP49" i="131"/>
  <c r="BO51" i="144"/>
  <c r="CL56" i="131"/>
  <c r="CK58" i="144"/>
  <c r="CK58" i="147" s="1"/>
  <c r="CL58" i="147" s="1"/>
  <c r="BR58" i="144"/>
  <c r="BS58" i="144" s="1"/>
  <c r="CB91" i="131"/>
  <c r="CA93" i="144"/>
  <c r="CL71" i="131"/>
  <c r="CK72" i="144"/>
  <c r="CL64" i="131"/>
  <c r="CK66" i="144"/>
  <c r="CK66" i="147" s="1"/>
  <c r="BR66" i="144"/>
  <c r="BS66" i="144" s="1"/>
  <c r="BR92" i="144"/>
  <c r="BS92" i="144" s="1"/>
  <c r="CL47" i="131"/>
  <c r="CK92" i="144"/>
  <c r="CK92" i="147" s="1"/>
  <c r="CL92" i="147" s="1"/>
  <c r="BR40" i="144"/>
  <c r="BS40" i="144" s="1"/>
  <c r="CL40" i="131"/>
  <c r="CK39" i="144"/>
  <c r="CL29" i="131"/>
  <c r="CK28" i="144"/>
  <c r="BR26" i="144"/>
  <c r="BS26" i="144" s="1"/>
  <c r="BR48" i="144"/>
  <c r="BS48" i="144" s="1"/>
  <c r="BR23" i="144"/>
  <c r="BS23" i="144" s="1"/>
  <c r="BU96" i="131"/>
  <c r="BQ69" i="144"/>
  <c r="BR69" i="144"/>
  <c r="BS69" i="144" s="1"/>
  <c r="CL67" i="131"/>
  <c r="CK69" i="144"/>
  <c r="CK69" i="147" s="1"/>
  <c r="BR19" i="131"/>
  <c r="BS19" i="131" s="1"/>
  <c r="CB19" i="131"/>
  <c r="CA18" i="144"/>
  <c r="CL19" i="131"/>
  <c r="K14" i="122" s="1"/>
  <c r="CK18" i="144"/>
  <c r="CK18" i="147" s="1"/>
  <c r="CL18" i="147" s="1"/>
  <c r="CK14" i="144"/>
  <c r="CK14" i="147" s="1"/>
  <c r="CL14" i="147" s="1"/>
  <c r="BQ14" i="144"/>
  <c r="BR14" i="144"/>
  <c r="BS14" i="144" s="1"/>
  <c r="CB76" i="131"/>
  <c r="CA14" i="144"/>
  <c r="BR80" i="144"/>
  <c r="BS80" i="144" s="1"/>
  <c r="CL78" i="131"/>
  <c r="K27" i="122" s="1"/>
  <c r="CK80" i="144"/>
  <c r="CK80" i="147" s="1"/>
  <c r="CL80" i="147" s="1"/>
  <c r="BQ81" i="144"/>
  <c r="BR81" i="144"/>
  <c r="BS81" i="144" s="1"/>
  <c r="CB20" i="131"/>
  <c r="CA19" i="144"/>
  <c r="CL20" i="131"/>
  <c r="CK19" i="144"/>
  <c r="CK19" i="147" s="1"/>
  <c r="CL19" i="147" s="1"/>
  <c r="BQ68" i="144"/>
  <c r="BR68" i="144"/>
  <c r="BS68" i="144" s="1"/>
  <c r="CL66" i="131"/>
  <c r="CK68" i="144"/>
  <c r="CK68" i="147" s="1"/>
  <c r="CL45" i="131"/>
  <c r="CK47" i="144"/>
  <c r="BQ47" i="144"/>
  <c r="BR47" i="144"/>
  <c r="BS47" i="144" s="1"/>
  <c r="CK82" i="144"/>
  <c r="CK82" i="147" s="1"/>
  <c r="BQ60" i="144"/>
  <c r="BR60" i="144"/>
  <c r="BS60" i="144" s="1"/>
  <c r="CL58" i="131"/>
  <c r="CK60" i="144"/>
  <c r="BW96" i="131"/>
  <c r="CL42" i="131"/>
  <c r="CK41" i="144"/>
  <c r="BQ67" i="144"/>
  <c r="BR67" i="144"/>
  <c r="BS67" i="144" s="1"/>
  <c r="CL65" i="131"/>
  <c r="CK67" i="144"/>
  <c r="CK67" i="147" s="1"/>
  <c r="BQ30" i="131"/>
  <c r="CK30" i="131"/>
  <c r="BY33" i="131"/>
  <c r="CB30" i="131"/>
  <c r="CA29" i="144"/>
  <c r="CL82" i="131"/>
  <c r="CK83" i="144"/>
  <c r="BR45" i="144"/>
  <c r="BS45" i="144" s="1"/>
  <c r="CL43" i="131"/>
  <c r="CK45" i="144"/>
  <c r="CK45" i="147" s="1"/>
  <c r="CL45" i="147" s="1"/>
  <c r="CL68" i="131"/>
  <c r="CK70" i="144"/>
  <c r="BR70" i="144"/>
  <c r="BS70" i="144" s="1"/>
  <c r="BV96" i="131"/>
  <c r="BX96" i="131"/>
  <c r="CA46" i="144"/>
  <c r="BY53" i="131"/>
  <c r="CK50" i="131"/>
  <c r="CL15" i="144"/>
  <c r="CO15" i="146" s="1"/>
  <c r="CK54" i="131"/>
  <c r="CA56" i="144"/>
  <c r="CA56" i="147" s="1"/>
  <c r="CK44" i="131"/>
  <c r="BR15" i="144"/>
  <c r="BS27" i="144"/>
  <c r="BQ27" i="144"/>
  <c r="CB23" i="131"/>
  <c r="CA23" i="144"/>
  <c r="CA23" i="147" s="1"/>
  <c r="CK23" i="131"/>
  <c r="BR79" i="131"/>
  <c r="BS79" i="131" s="1"/>
  <c r="CK91" i="131"/>
  <c r="BR91" i="131"/>
  <c r="BR29" i="131"/>
  <c r="BS29" i="131" s="1"/>
  <c r="CK77" i="131"/>
  <c r="BP20" i="131"/>
  <c r="BR20" i="131"/>
  <c r="BS20" i="131" s="1"/>
  <c r="BP24" i="131"/>
  <c r="BQ24" i="131" s="1"/>
  <c r="BR24" i="131"/>
  <c r="BS24" i="131" s="1"/>
  <c r="BP15" i="131"/>
  <c r="BQ15" i="131" s="1"/>
  <c r="BR15" i="131"/>
  <c r="BS15" i="131" s="1"/>
  <c r="BP42" i="131"/>
  <c r="BR42" i="131"/>
  <c r="BS42" i="131" s="1"/>
  <c r="BR44" i="131"/>
  <c r="BQ44" i="131"/>
  <c r="L46" i="122"/>
  <c r="L71" i="122"/>
  <c r="Y48" i="55"/>
  <c r="Y47" i="56"/>
  <c r="AA47" i="56" s="1"/>
  <c r="Y47" i="61"/>
  <c r="AA47" i="61" s="1"/>
  <c r="Y48" i="61"/>
  <c r="AA48" i="61" s="1"/>
  <c r="Y49" i="72"/>
  <c r="Y47" i="49"/>
  <c r="AA47" i="49" s="1"/>
  <c r="Y48" i="49" s="1"/>
  <c r="Y48" i="68"/>
  <c r="AA48" i="68" s="1"/>
  <c r="Y47" i="68"/>
  <c r="AA47" i="68" s="1"/>
  <c r="Y49" i="68" s="1"/>
  <c r="Y47" i="103"/>
  <c r="AA47" i="103" s="1"/>
  <c r="Y48" i="103" s="1"/>
  <c r="Y47" i="44"/>
  <c r="AA47" i="44" s="1"/>
  <c r="Y48" i="44" s="1"/>
  <c r="Y47" i="102"/>
  <c r="AA47" i="102" s="1"/>
  <c r="Y48" i="102" s="1"/>
  <c r="Y48" i="91"/>
  <c r="AA48" i="91" s="1"/>
  <c r="Y47" i="73"/>
  <c r="AA47" i="73" s="1"/>
  <c r="Y48" i="73" s="1"/>
  <c r="AG38" i="52"/>
  <c r="G15" i="122"/>
  <c r="G31" i="122"/>
  <c r="CB44" i="131"/>
  <c r="K12" i="122"/>
  <c r="K76" i="122"/>
  <c r="K51" i="122"/>
  <c r="Y49" i="54"/>
  <c r="CB49" i="131"/>
  <c r="Y47" i="43"/>
  <c r="AA47" i="43" s="1"/>
  <c r="Y48" i="43" s="1"/>
  <c r="Y47" i="42"/>
  <c r="AA47" i="42" s="1"/>
  <c r="Y48" i="42" s="1"/>
  <c r="Y47" i="40"/>
  <c r="AA47" i="40" s="1"/>
  <c r="Y48" i="40" s="1"/>
  <c r="Y47" i="39"/>
  <c r="AA47" i="39" s="1"/>
  <c r="Y48" i="39" s="1"/>
  <c r="Y47" i="33"/>
  <c r="AA47" i="33" s="1"/>
  <c r="Y49" i="77"/>
  <c r="BP57" i="131"/>
  <c r="Y48" i="75"/>
  <c r="AA48" i="75" s="1"/>
  <c r="Y49" i="75" s="1"/>
  <c r="Y49" i="60"/>
  <c r="Y49" i="91"/>
  <c r="Y48" i="81"/>
  <c r="AA48" i="81" s="1"/>
  <c r="Y49" i="81" s="1"/>
  <c r="Y46" i="53"/>
  <c r="AA46" i="53" s="1"/>
  <c r="Y49" i="45"/>
  <c r="Y47" i="50"/>
  <c r="AA47" i="50" s="1"/>
  <c r="Y48" i="50"/>
  <c r="AA48" i="50" s="1"/>
  <c r="Y48" i="78"/>
  <c r="AA48" i="78" s="1"/>
  <c r="Y49" i="78" s="1"/>
  <c r="Y49" i="56"/>
  <c r="BR57" i="131"/>
  <c r="BS57" i="131" s="1"/>
  <c r="BP48" i="131"/>
  <c r="BR48" i="131"/>
  <c r="BS48" i="131" s="1"/>
  <c r="BP47" i="131"/>
  <c r="BR47" i="131"/>
  <c r="BS47" i="131" s="1"/>
  <c r="BP78" i="131"/>
  <c r="BR78" i="131"/>
  <c r="BS78" i="131" s="1"/>
  <c r="BP75" i="131"/>
  <c r="BR75" i="131"/>
  <c r="BS75" i="131" s="1"/>
  <c r="BR69" i="131"/>
  <c r="BS69" i="131" s="1"/>
  <c r="BP58" i="131"/>
  <c r="BR58" i="131"/>
  <c r="BS58" i="131" s="1"/>
  <c r="BP43" i="131"/>
  <c r="BR43" i="131"/>
  <c r="BS43" i="131" s="1"/>
  <c r="BP77" i="131"/>
  <c r="BR77" i="131"/>
  <c r="BS77" i="131" s="1"/>
  <c r="BP54" i="131"/>
  <c r="BR54" i="131"/>
  <c r="BS54" i="131" s="1"/>
  <c r="BP66" i="131"/>
  <c r="BR66" i="131"/>
  <c r="BS66" i="131" s="1"/>
  <c r="BY95" i="131"/>
  <c r="BP39" i="131"/>
  <c r="BR39" i="131"/>
  <c r="BS39" i="131" s="1"/>
  <c r="BP56" i="131"/>
  <c r="BR56" i="131"/>
  <c r="BS56" i="131" s="1"/>
  <c r="BP46" i="131"/>
  <c r="BR46" i="131"/>
  <c r="BS46" i="131" s="1"/>
  <c r="BP67" i="131"/>
  <c r="BR67" i="131"/>
  <c r="BS67" i="131" s="1"/>
  <c r="BP68" i="131"/>
  <c r="BR68" i="131"/>
  <c r="BS68" i="131" s="1"/>
  <c r="BP38" i="131"/>
  <c r="BR38" i="131"/>
  <c r="BS38" i="131" s="1"/>
  <c r="BP40" i="131"/>
  <c r="BR40" i="131"/>
  <c r="BS40" i="131" s="1"/>
  <c r="BR70" i="131"/>
  <c r="BS70" i="131" s="1"/>
  <c r="BP45" i="131"/>
  <c r="BR45" i="131"/>
  <c r="BS45" i="131" s="1"/>
  <c r="BP64" i="131"/>
  <c r="BR64" i="131"/>
  <c r="BS64" i="131" s="1"/>
  <c r="CQ35" i="131"/>
  <c r="BP34" i="131"/>
  <c r="BR34" i="131"/>
  <c r="BS34" i="131" s="1"/>
  <c r="BR49" i="131"/>
  <c r="BS49" i="131" s="1"/>
  <c r="BO35" i="131"/>
  <c r="C15" i="11" s="1"/>
  <c r="CE35" i="131"/>
  <c r="CN35" i="131" s="1"/>
  <c r="CE82" i="131"/>
  <c r="CN82" i="131" s="1"/>
  <c r="BO82" i="131"/>
  <c r="CE76" i="131"/>
  <c r="CN76" i="131" s="1"/>
  <c r="CE20" i="131"/>
  <c r="CN20" i="131" s="1"/>
  <c r="BO61" i="131"/>
  <c r="CE61" i="131"/>
  <c r="CN61" i="131" s="1"/>
  <c r="BP60" i="131"/>
  <c r="BR60" i="131"/>
  <c r="BS60" i="131" s="1"/>
  <c r="BP41" i="131"/>
  <c r="BR41" i="131"/>
  <c r="BS41" i="131" s="1"/>
  <c r="BP65" i="131"/>
  <c r="BR65" i="131"/>
  <c r="BS65" i="131" s="1"/>
  <c r="L14" i="122"/>
  <c r="BE96" i="131"/>
  <c r="BD95" i="131"/>
  <c r="CL32" i="144" l="1"/>
  <c r="CO32" i="146" s="1"/>
  <c r="CK32" i="147"/>
  <c r="CN32" i="146"/>
  <c r="BS28" i="150"/>
  <c r="BS88" i="150"/>
  <c r="BP73" i="144"/>
  <c r="BQ73" i="144" s="1"/>
  <c r="BR73" i="144"/>
  <c r="CB68" i="150"/>
  <c r="CA68" i="152"/>
  <c r="CB68" i="152" s="1"/>
  <c r="U20" i="75" s="1"/>
  <c r="BP62" i="147"/>
  <c r="BQ62" i="147" s="1"/>
  <c r="BO62" i="150"/>
  <c r="BR62" i="147"/>
  <c r="BS62" i="147" s="1"/>
  <c r="CA87" i="150"/>
  <c r="CB87" i="147"/>
  <c r="BZ20" i="152"/>
  <c r="CB20" i="152" s="1"/>
  <c r="CB20" i="150"/>
  <c r="BP60" i="147"/>
  <c r="BQ60" i="147" s="1"/>
  <c r="BO60" i="150"/>
  <c r="BR60" i="147"/>
  <c r="BS60" i="147" s="1"/>
  <c r="CN83" i="146"/>
  <c r="CL83" i="144"/>
  <c r="CO83" i="146" s="1"/>
  <c r="CK83" i="147"/>
  <c r="CB60" i="150"/>
  <c r="CA60" i="152"/>
  <c r="CB60" i="152" s="1"/>
  <c r="U19" i="65" s="1"/>
  <c r="BO61" i="152"/>
  <c r="BP61" i="150"/>
  <c r="BR61" i="150"/>
  <c r="BS61" i="150" s="1"/>
  <c r="BO12" i="152"/>
  <c r="BS82" i="152" s="1"/>
  <c r="BP52" i="150"/>
  <c r="BP30" i="150"/>
  <c r="BP77" i="150"/>
  <c r="BS52" i="150"/>
  <c r="BS30" i="150"/>
  <c r="BP31" i="150"/>
  <c r="BP25" i="150"/>
  <c r="BS77" i="150"/>
  <c r="BS31" i="150"/>
  <c r="BS25" i="150"/>
  <c r="CL60" i="144"/>
  <c r="CO60" i="146" s="1"/>
  <c r="CK60" i="147"/>
  <c r="CN60" i="146"/>
  <c r="CL67" i="147"/>
  <c r="CK67" i="150"/>
  <c r="CL68" i="147"/>
  <c r="CK68" i="150"/>
  <c r="CN62" i="146"/>
  <c r="CL62" i="144"/>
  <c r="CO62" i="146" s="1"/>
  <c r="CK62" i="147"/>
  <c r="CL87" i="144"/>
  <c r="CO87" i="146" s="1"/>
  <c r="CK87" i="147"/>
  <c r="CN87" i="146"/>
  <c r="BS16" i="152"/>
  <c r="BP13" i="150"/>
  <c r="BQ13" i="150" s="1"/>
  <c r="CB25" i="147"/>
  <c r="CA25" i="150"/>
  <c r="CB62" i="150"/>
  <c r="CA62" i="152"/>
  <c r="CB62" i="152" s="1"/>
  <c r="U19" i="68" s="1"/>
  <c r="BR72" i="144"/>
  <c r="BP72" i="144"/>
  <c r="BQ72" i="144" s="1"/>
  <c r="CA67" i="150"/>
  <c r="CB67" i="147"/>
  <c r="BO68" i="150"/>
  <c r="BP68" i="147"/>
  <c r="BQ68" i="147" s="1"/>
  <c r="BR68" i="147"/>
  <c r="BS68" i="147" s="1"/>
  <c r="BZ57" i="152"/>
  <c r="CB57" i="152" s="1"/>
  <c r="CB57" i="150"/>
  <c r="BP67" i="147"/>
  <c r="BQ67" i="147" s="1"/>
  <c r="BO67" i="150"/>
  <c r="BR67" i="147"/>
  <c r="BS67" i="147" s="1"/>
  <c r="CK34" i="147"/>
  <c r="CL34" i="147" s="1"/>
  <c r="CL34" i="144"/>
  <c r="CK25" i="152"/>
  <c r="CL25" i="152" s="1"/>
  <c r="CL25" i="150"/>
  <c r="K35" i="11" s="1"/>
  <c r="CK82" i="150"/>
  <c r="CL82" i="147"/>
  <c r="CB51" i="150"/>
  <c r="U20" i="105" s="1"/>
  <c r="CA51" i="152"/>
  <c r="CB51" i="152" s="1"/>
  <c r="BO46" i="152"/>
  <c r="BP46" i="150"/>
  <c r="BR46" i="150"/>
  <c r="BS46" i="150" s="1"/>
  <c r="CL16" i="150"/>
  <c r="K11" i="11" s="1"/>
  <c r="CK16" i="152"/>
  <c r="CL16" i="152" s="1"/>
  <c r="BQ18" i="150"/>
  <c r="L13" i="11"/>
  <c r="CB50" i="150"/>
  <c r="U20" i="104" s="1"/>
  <c r="CA50" i="152"/>
  <c r="CB50" i="152" s="1"/>
  <c r="CL66" i="147"/>
  <c r="CK66" i="150"/>
  <c r="CL50" i="147"/>
  <c r="CK50" i="150"/>
  <c r="BQ16" i="150"/>
  <c r="L11" i="11"/>
  <c r="CL77" i="150"/>
  <c r="K8" i="11" s="1"/>
  <c r="CK77" i="152"/>
  <c r="CL77" i="152" s="1"/>
  <c r="BQ88" i="150"/>
  <c r="L70" i="11"/>
  <c r="BQ82" i="150"/>
  <c r="L28" i="11"/>
  <c r="CL35" i="150"/>
  <c r="K15" i="11" s="1"/>
  <c r="CK35" i="152"/>
  <c r="CL35" i="152" s="1"/>
  <c r="CL88" i="150"/>
  <c r="K70" i="11" s="1"/>
  <c r="CK88" i="152"/>
  <c r="CL88" i="152" s="1"/>
  <c r="CK69" i="150"/>
  <c r="CL69" i="147"/>
  <c r="CL51" i="147"/>
  <c r="CK51" i="150"/>
  <c r="BO50" i="152"/>
  <c r="BP50" i="150"/>
  <c r="BR50" i="150"/>
  <c r="BS50" i="150" s="1"/>
  <c r="BP66" i="150"/>
  <c r="BO66" i="152"/>
  <c r="BR66" i="150"/>
  <c r="BS66" i="150" s="1"/>
  <c r="CA66" i="152"/>
  <c r="CB66" i="152" s="1"/>
  <c r="U20" i="72" s="1"/>
  <c r="CB66" i="150"/>
  <c r="BZ52" i="152"/>
  <c r="CB52" i="152" s="1"/>
  <c r="CB52" i="150"/>
  <c r="BO90" i="152"/>
  <c r="BP90" i="150"/>
  <c r="BR90" i="150"/>
  <c r="BS90" i="150" s="1"/>
  <c r="CL24" i="150"/>
  <c r="K34" i="11" s="1"/>
  <c r="CK24" i="152"/>
  <c r="CL24" i="152" s="1"/>
  <c r="BZ73" i="152"/>
  <c r="CB73" i="152" s="1"/>
  <c r="CB73" i="150"/>
  <c r="BS72" i="144"/>
  <c r="BO72" i="147"/>
  <c r="BO73" i="147"/>
  <c r="BS73" i="144"/>
  <c r="CK91" i="150"/>
  <c r="CL91" i="147"/>
  <c r="BP93" i="150"/>
  <c r="BO93" i="152"/>
  <c r="BR93" i="150"/>
  <c r="BS93" i="150" s="1"/>
  <c r="BP94" i="147"/>
  <c r="BO94" i="150"/>
  <c r="BR94" i="147"/>
  <c r="BS94" i="147" s="1"/>
  <c r="BP95" i="147"/>
  <c r="BQ95" i="147" s="1"/>
  <c r="BO95" i="150"/>
  <c r="BR95" i="147"/>
  <c r="BS95" i="147" s="1"/>
  <c r="BR93" i="147"/>
  <c r="BS93" i="147" s="1"/>
  <c r="BP93" i="147"/>
  <c r="BP89" i="150"/>
  <c r="BO89" i="152"/>
  <c r="BR89" i="150"/>
  <c r="BS89" i="150" s="1"/>
  <c r="CK89" i="150"/>
  <c r="CB88" i="147"/>
  <c r="BZ88" i="150"/>
  <c r="BQ82" i="147"/>
  <c r="CK80" i="150"/>
  <c r="CK81" i="150"/>
  <c r="BO81" i="152"/>
  <c r="BP81" i="150"/>
  <c r="BR81" i="150"/>
  <c r="BS81" i="150" s="1"/>
  <c r="CB81" i="150"/>
  <c r="CA81" i="152"/>
  <c r="CB81" i="152" s="1"/>
  <c r="BP79" i="150"/>
  <c r="BO79" i="152"/>
  <c r="BR79" i="150"/>
  <c r="BS79" i="150" s="1"/>
  <c r="CB29" i="144"/>
  <c r="CA29" i="147"/>
  <c r="BQ29" i="147"/>
  <c r="BO29" i="152"/>
  <c r="BP29" i="150"/>
  <c r="BR29" i="150"/>
  <c r="BS29" i="150" s="1"/>
  <c r="CK27" i="150"/>
  <c r="CK31" i="150"/>
  <c r="BP27" i="150"/>
  <c r="BO27" i="152"/>
  <c r="BR27" i="150"/>
  <c r="BS27" i="150" s="1"/>
  <c r="BQ27" i="147"/>
  <c r="CB27" i="147"/>
  <c r="CA27" i="150"/>
  <c r="BP26" i="147"/>
  <c r="BO26" i="150"/>
  <c r="BR26" i="147"/>
  <c r="BS26" i="147" s="1"/>
  <c r="CK26" i="150"/>
  <c r="CB26" i="147"/>
  <c r="CA26" i="150"/>
  <c r="CA24" i="152"/>
  <c r="CB24" i="152" s="1"/>
  <c r="CB24" i="150"/>
  <c r="U20" i="86" s="1"/>
  <c r="BP24" i="147"/>
  <c r="BO24" i="150"/>
  <c r="BR24" i="147"/>
  <c r="BS24" i="147" s="1"/>
  <c r="CA23" i="150"/>
  <c r="CB23" i="147"/>
  <c r="BP23" i="147"/>
  <c r="BO23" i="150"/>
  <c r="BR23" i="147"/>
  <c r="BS23" i="147" s="1"/>
  <c r="BQ17" i="147"/>
  <c r="CB14" i="144"/>
  <c r="CA14" i="147"/>
  <c r="CA99" i="144"/>
  <c r="BO17" i="152"/>
  <c r="BP17" i="150"/>
  <c r="BR17" i="150"/>
  <c r="BS17" i="150" s="1"/>
  <c r="CA15" i="150"/>
  <c r="CB15" i="147"/>
  <c r="CK19" i="150"/>
  <c r="CK15" i="150"/>
  <c r="CK14" i="150"/>
  <c r="CK17" i="150"/>
  <c r="BP15" i="147"/>
  <c r="BO15" i="150"/>
  <c r="BR15" i="147"/>
  <c r="BS15" i="147" s="1"/>
  <c r="CA17" i="150"/>
  <c r="CB17" i="147"/>
  <c r="CB45" i="150"/>
  <c r="U20" i="60" s="1"/>
  <c r="CA45" i="152"/>
  <c r="CB45" i="152" s="1"/>
  <c r="BQ88" i="147"/>
  <c r="BP88" i="152"/>
  <c r="BQ88" i="152" s="1"/>
  <c r="BR88" i="152"/>
  <c r="BR69" i="152"/>
  <c r="CB16" i="150"/>
  <c r="U20" i="39" s="1"/>
  <c r="CA16" i="152"/>
  <c r="CB16" i="152" s="1"/>
  <c r="BR45" i="152"/>
  <c r="CB69" i="150"/>
  <c r="CA69" i="152"/>
  <c r="CB69" i="152" s="1"/>
  <c r="U20" i="77" s="1"/>
  <c r="BR34" i="152"/>
  <c r="BS34" i="152" s="1"/>
  <c r="BR47" i="152"/>
  <c r="CB47" i="150"/>
  <c r="U20" i="91" s="1"/>
  <c r="CA47" i="152"/>
  <c r="CB47" i="152" s="1"/>
  <c r="BR91" i="152"/>
  <c r="BR96" i="152"/>
  <c r="BS96" i="152" s="1"/>
  <c r="BP92" i="152"/>
  <c r="BQ92" i="152" s="1"/>
  <c r="BR92" i="152"/>
  <c r="CB80" i="150"/>
  <c r="CA80" i="152"/>
  <c r="CB80" i="152" s="1"/>
  <c r="BR80" i="152"/>
  <c r="BR59" i="152"/>
  <c r="BS59" i="152" s="1"/>
  <c r="CB59" i="150"/>
  <c r="CA59" i="152"/>
  <c r="CB59" i="152" s="1"/>
  <c r="U19" i="53" s="1"/>
  <c r="BR48" i="152"/>
  <c r="BR41" i="152"/>
  <c r="CB38" i="150"/>
  <c r="U20" i="54" s="1"/>
  <c r="CA38" i="152"/>
  <c r="CB38" i="152" s="1"/>
  <c r="BP70" i="152"/>
  <c r="BQ70" i="152" s="1"/>
  <c r="BR70" i="152"/>
  <c r="CB70" i="150"/>
  <c r="CA70" i="152"/>
  <c r="CB70" i="152" s="1"/>
  <c r="U20" i="78" s="1"/>
  <c r="CB58" i="150"/>
  <c r="CA58" i="152"/>
  <c r="CB58" i="152" s="1"/>
  <c r="U19" i="37" s="1"/>
  <c r="BP58" i="152"/>
  <c r="BQ58" i="152" s="1"/>
  <c r="BR58" i="152"/>
  <c r="BS58" i="152" s="1"/>
  <c r="CB77" i="150"/>
  <c r="CA77" i="152"/>
  <c r="CB77" i="152" s="1"/>
  <c r="U19" i="79" s="1"/>
  <c r="BR49" i="152"/>
  <c r="CB49" i="150"/>
  <c r="U20" i="50" s="1"/>
  <c r="CA49" i="152"/>
  <c r="CB49" i="152" s="1"/>
  <c r="BP14" i="152"/>
  <c r="BR14" i="152"/>
  <c r="BS14" i="152" s="1"/>
  <c r="CB35" i="150"/>
  <c r="U20" i="52" s="1"/>
  <c r="CA35" i="152"/>
  <c r="CB35" i="152" s="1"/>
  <c r="CK40" i="150"/>
  <c r="BP40" i="147"/>
  <c r="BQ40" i="147" s="1"/>
  <c r="BO40" i="150"/>
  <c r="CB40" i="150"/>
  <c r="U20" i="43" s="1"/>
  <c r="CA40" i="152"/>
  <c r="BP45" i="150"/>
  <c r="BR45" i="150"/>
  <c r="BS45" i="150" s="1"/>
  <c r="CK45" i="150"/>
  <c r="CK38" i="150"/>
  <c r="BP91" i="150"/>
  <c r="BR91" i="150"/>
  <c r="BS91" i="150" s="1"/>
  <c r="BP70" i="150"/>
  <c r="BR70" i="150"/>
  <c r="BS70" i="150" s="1"/>
  <c r="BP69" i="150"/>
  <c r="BR69" i="150"/>
  <c r="BS69" i="150" s="1"/>
  <c r="CB56" i="147"/>
  <c r="CB76" i="147" s="1"/>
  <c r="CA56" i="150"/>
  <c r="CK48" i="150"/>
  <c r="BP48" i="150"/>
  <c r="BR48" i="150"/>
  <c r="BS48" i="150" s="1"/>
  <c r="CB48" i="147"/>
  <c r="CA48" i="150"/>
  <c r="BP58" i="150"/>
  <c r="BR58" i="150"/>
  <c r="BS58" i="150" s="1"/>
  <c r="CK58" i="150"/>
  <c r="CB39" i="147"/>
  <c r="CA39" i="150"/>
  <c r="BP59" i="150"/>
  <c r="BR59" i="150"/>
  <c r="BS59" i="150" s="1"/>
  <c r="BP41" i="150"/>
  <c r="BR41" i="150"/>
  <c r="BS41" i="150" s="1"/>
  <c r="BQ28" i="147"/>
  <c r="CK18" i="150"/>
  <c r="BQ16" i="147"/>
  <c r="BP14" i="150"/>
  <c r="BR14" i="150"/>
  <c r="BS14" i="150" s="1"/>
  <c r="BQ13" i="147"/>
  <c r="CK49" i="150"/>
  <c r="BP49" i="150"/>
  <c r="BR49" i="150"/>
  <c r="BS49" i="150" s="1"/>
  <c r="BP96" i="150"/>
  <c r="BR96" i="150"/>
  <c r="BS96" i="150" s="1"/>
  <c r="BP80" i="150"/>
  <c r="BR80" i="150"/>
  <c r="BS80" i="150" s="1"/>
  <c r="BP47" i="150"/>
  <c r="BR47" i="150"/>
  <c r="BS47" i="150" s="1"/>
  <c r="BP34" i="150"/>
  <c r="BR34" i="150"/>
  <c r="BS34" i="150" s="1"/>
  <c r="CK34" i="150"/>
  <c r="CB28" i="147"/>
  <c r="CA28" i="150"/>
  <c r="BQ28" i="150"/>
  <c r="BP92" i="150"/>
  <c r="L74" i="11" s="1"/>
  <c r="BR92" i="150"/>
  <c r="BS92" i="150" s="1"/>
  <c r="CK92" i="150"/>
  <c r="CB92" i="150"/>
  <c r="BP96" i="147"/>
  <c r="BR96" i="147"/>
  <c r="BS96" i="147" s="1"/>
  <c r="BQ95" i="144"/>
  <c r="BP56" i="144"/>
  <c r="BQ56" i="144" s="1"/>
  <c r="BO56" i="147"/>
  <c r="BO56" i="150" s="1"/>
  <c r="BO56" i="152" s="1"/>
  <c r="BQ13" i="144"/>
  <c r="CL59" i="144"/>
  <c r="CK59" i="147"/>
  <c r="CL59" i="147" s="1"/>
  <c r="CN59" i="146"/>
  <c r="BP59" i="147"/>
  <c r="BR59" i="147"/>
  <c r="BS59" i="147" s="1"/>
  <c r="BZ99" i="147"/>
  <c r="CL71" i="144"/>
  <c r="CK71" i="147"/>
  <c r="CL71" i="147" s="1"/>
  <c r="CN71" i="146"/>
  <c r="BP71" i="144"/>
  <c r="BO71" i="147"/>
  <c r="BQ70" i="144"/>
  <c r="CL72" i="144"/>
  <c r="CK72" i="147"/>
  <c r="CN72" i="146"/>
  <c r="BQ50" i="144"/>
  <c r="CL28" i="144"/>
  <c r="CK28" i="147"/>
  <c r="CL28" i="147" s="1"/>
  <c r="CN28" i="146"/>
  <c r="BP66" i="147"/>
  <c r="BQ66" i="147" s="1"/>
  <c r="BR66" i="147"/>
  <c r="BS66" i="147" s="1"/>
  <c r="BQ49" i="144"/>
  <c r="CO88" i="146"/>
  <c r="BQ45" i="144"/>
  <c r="CO35" i="146"/>
  <c r="CB18" i="144"/>
  <c r="CA18" i="147"/>
  <c r="CL30" i="144"/>
  <c r="CK30" i="147"/>
  <c r="CL30" i="147" s="1"/>
  <c r="CN30" i="146"/>
  <c r="BQ96" i="144"/>
  <c r="BQ92" i="144"/>
  <c r="BP79" i="147"/>
  <c r="BR79" i="147"/>
  <c r="BS79" i="147" s="1"/>
  <c r="BP80" i="147"/>
  <c r="BR80" i="147"/>
  <c r="BS80" i="147" s="1"/>
  <c r="BP81" i="147"/>
  <c r="BR81" i="147"/>
  <c r="BS81" i="147" s="1"/>
  <c r="CB89" i="144"/>
  <c r="CA89" i="147"/>
  <c r="CA89" i="150" s="1"/>
  <c r="CB91" i="144"/>
  <c r="CA91" i="147"/>
  <c r="CB93" i="144"/>
  <c r="CA93" i="147"/>
  <c r="CL47" i="144"/>
  <c r="CO47" i="146" s="1"/>
  <c r="CK47" i="147"/>
  <c r="CL47" i="147" s="1"/>
  <c r="CN47" i="146"/>
  <c r="BP47" i="147"/>
  <c r="BR47" i="147"/>
  <c r="BS47" i="147" s="1"/>
  <c r="CB19" i="144"/>
  <c r="CA19" i="147"/>
  <c r="BP19" i="147"/>
  <c r="BR19" i="147"/>
  <c r="BS19" i="147" s="1"/>
  <c r="BP51" i="144"/>
  <c r="BO51" i="147"/>
  <c r="BO51" i="150" s="1"/>
  <c r="CB46" i="144"/>
  <c r="CB55" i="144" s="1"/>
  <c r="CA46" i="147"/>
  <c r="CA46" i="150" s="1"/>
  <c r="BP41" i="147"/>
  <c r="BR41" i="147"/>
  <c r="BS41" i="147" s="1"/>
  <c r="CL41" i="144"/>
  <c r="CO41" i="146" s="1"/>
  <c r="CK41" i="147"/>
  <c r="CL41" i="147" s="1"/>
  <c r="CN41" i="146"/>
  <c r="BR40" i="147"/>
  <c r="BS40" i="147" s="1"/>
  <c r="CL39" i="144"/>
  <c r="CO39" i="146" s="1"/>
  <c r="CK39" i="147"/>
  <c r="CL39" i="147" s="1"/>
  <c r="CN39" i="146"/>
  <c r="BP39" i="144"/>
  <c r="BQ39" i="144" s="1"/>
  <c r="BO39" i="147"/>
  <c r="BO39" i="150" s="1"/>
  <c r="BO39" i="152" s="1"/>
  <c r="BP34" i="147"/>
  <c r="BQ34" i="147" s="1"/>
  <c r="BR34" i="147"/>
  <c r="BS34" i="147" s="1"/>
  <c r="BP45" i="147"/>
  <c r="BR45" i="147"/>
  <c r="BS45" i="147" s="1"/>
  <c r="CL31" i="144"/>
  <c r="CN31" i="146"/>
  <c r="BP70" i="147"/>
  <c r="BR70" i="147"/>
  <c r="BS70" i="147" s="1"/>
  <c r="CL70" i="144"/>
  <c r="CK70" i="147"/>
  <c r="CL70" i="147" s="1"/>
  <c r="CN70" i="146"/>
  <c r="BP48" i="147"/>
  <c r="BR48" i="147"/>
  <c r="BS48" i="147" s="1"/>
  <c r="BS90" i="131"/>
  <c r="CO90" i="131"/>
  <c r="BS91" i="131"/>
  <c r="CO91" i="131"/>
  <c r="BS88" i="131"/>
  <c r="CO88" i="131"/>
  <c r="CL89" i="144"/>
  <c r="CO89" i="146" s="1"/>
  <c r="CN89" i="146"/>
  <c r="CL92" i="144"/>
  <c r="CN92" i="146"/>
  <c r="CL91" i="144"/>
  <c r="CO91" i="146" s="1"/>
  <c r="CN91" i="146"/>
  <c r="BP91" i="147"/>
  <c r="BR91" i="147"/>
  <c r="BS91" i="147" s="1"/>
  <c r="BP89" i="147"/>
  <c r="BR89" i="147"/>
  <c r="BS89" i="147" s="1"/>
  <c r="BP90" i="147"/>
  <c r="BQ90" i="147" s="1"/>
  <c r="BR90" i="147"/>
  <c r="BS90" i="147" s="1"/>
  <c r="BP92" i="147"/>
  <c r="BR92" i="147"/>
  <c r="BS92" i="147" s="1"/>
  <c r="BP46" i="147"/>
  <c r="BQ46" i="147" s="1"/>
  <c r="BR46" i="147"/>
  <c r="BS46" i="147" s="1"/>
  <c r="CL14" i="144"/>
  <c r="CO14" i="146" s="1"/>
  <c r="CN14" i="146"/>
  <c r="BP14" i="147"/>
  <c r="BR14" i="147"/>
  <c r="BS14" i="147" s="1"/>
  <c r="CL69" i="144"/>
  <c r="CO69" i="146" s="1"/>
  <c r="CN69" i="146"/>
  <c r="BP69" i="147"/>
  <c r="BR69" i="147"/>
  <c r="BS69" i="147" s="1"/>
  <c r="CL58" i="144"/>
  <c r="CN58" i="146"/>
  <c r="BP58" i="147"/>
  <c r="BR58" i="147"/>
  <c r="BS58" i="147" s="1"/>
  <c r="CL18" i="144"/>
  <c r="CN18" i="146"/>
  <c r="BQ18" i="147"/>
  <c r="BP49" i="147"/>
  <c r="BR49" i="147"/>
  <c r="BS49" i="147" s="1"/>
  <c r="CL50" i="144"/>
  <c r="CN50" i="146"/>
  <c r="BP50" i="147"/>
  <c r="BQ50" i="147" s="1"/>
  <c r="BR50" i="147"/>
  <c r="BS50" i="147" s="1"/>
  <c r="BP38" i="144"/>
  <c r="BQ38" i="144" s="1"/>
  <c r="BO38" i="147"/>
  <c r="BO38" i="150" s="1"/>
  <c r="BO38" i="152" s="1"/>
  <c r="CL67" i="144"/>
  <c r="CO67" i="146" s="1"/>
  <c r="CN67" i="146"/>
  <c r="CL68" i="144"/>
  <c r="CO68" i="146" s="1"/>
  <c r="CN68" i="146"/>
  <c r="BR56" i="144"/>
  <c r="BS56" i="144" s="1"/>
  <c r="CL51" i="144"/>
  <c r="CO51" i="146" s="1"/>
  <c r="CN51" i="146"/>
  <c r="BP19" i="144"/>
  <c r="CO34" i="146"/>
  <c r="CN34" i="146"/>
  <c r="BP34" i="144"/>
  <c r="BQ34" i="144" s="1"/>
  <c r="CL19" i="144"/>
  <c r="CN19" i="146"/>
  <c r="CN82" i="146"/>
  <c r="CL82" i="144"/>
  <c r="CL38" i="144"/>
  <c r="CN38" i="146"/>
  <c r="CL45" i="144"/>
  <c r="CN45" i="146"/>
  <c r="CL17" i="144"/>
  <c r="CO17" i="146" s="1"/>
  <c r="CN17" i="146"/>
  <c r="CL80" i="144"/>
  <c r="CO80" i="146" s="1"/>
  <c r="CN80" i="146"/>
  <c r="CL40" i="144"/>
  <c r="CO40" i="146" s="1"/>
  <c r="CN40" i="146"/>
  <c r="CL49" i="144"/>
  <c r="CN49" i="146"/>
  <c r="CL66" i="144"/>
  <c r="CN66" i="146"/>
  <c r="BR77" i="144"/>
  <c r="BS77" i="144" s="1"/>
  <c r="BR19" i="144"/>
  <c r="BS19" i="144" s="1"/>
  <c r="BR34" i="144"/>
  <c r="BS34" i="144" s="1"/>
  <c r="BQ20" i="131"/>
  <c r="BQ42" i="131"/>
  <c r="L6" i="122"/>
  <c r="CL23" i="131"/>
  <c r="K33" i="122" s="1"/>
  <c r="CK23" i="144"/>
  <c r="L8" i="122"/>
  <c r="L7" i="122"/>
  <c r="CL77" i="131"/>
  <c r="K26" i="122" s="1"/>
  <c r="CK79" i="144"/>
  <c r="CB33" i="131"/>
  <c r="BQ71" i="144"/>
  <c r="BR71" i="144"/>
  <c r="BS71" i="144" s="1"/>
  <c r="BR39" i="144"/>
  <c r="BS39" i="144" s="1"/>
  <c r="BR38" i="144"/>
  <c r="BS38" i="144" s="1"/>
  <c r="BQ51" i="144"/>
  <c r="BR51" i="144"/>
  <c r="BS51" i="144" s="1"/>
  <c r="CL91" i="131"/>
  <c r="CK93" i="144"/>
  <c r="CK93" i="147" s="1"/>
  <c r="CL93" i="147" s="1"/>
  <c r="BQ33" i="131"/>
  <c r="BP33" i="131"/>
  <c r="BY96" i="131"/>
  <c r="CL30" i="131"/>
  <c r="CK29" i="144"/>
  <c r="BP82" i="131"/>
  <c r="BQ82" i="131" s="1"/>
  <c r="BO83" i="144"/>
  <c r="BP35" i="131"/>
  <c r="BO35" i="144"/>
  <c r="BO96" i="131"/>
  <c r="BS44" i="131"/>
  <c r="CK96" i="131"/>
  <c r="CL96" i="144" s="1"/>
  <c r="CL50" i="131"/>
  <c r="BS15" i="144"/>
  <c r="BQ15" i="144"/>
  <c r="CB56" i="144"/>
  <c r="CB76" i="144" s="1"/>
  <c r="CL54" i="131"/>
  <c r="CK54" i="144"/>
  <c r="CK56" i="144"/>
  <c r="CK56" i="147" s="1"/>
  <c r="CL56" i="147" s="1"/>
  <c r="CK46" i="144"/>
  <c r="CL44" i="131"/>
  <c r="K46" i="122" s="1"/>
  <c r="CB23" i="144"/>
  <c r="Y49" i="61"/>
  <c r="L74" i="122"/>
  <c r="BQ78" i="131"/>
  <c r="L27" i="122"/>
  <c r="L29" i="122"/>
  <c r="L75" i="122"/>
  <c r="L72" i="122"/>
  <c r="L76" i="122"/>
  <c r="BQ77" i="131"/>
  <c r="L26" i="122"/>
  <c r="L77" i="122"/>
  <c r="L23" i="122"/>
  <c r="BQ67" i="131"/>
  <c r="L60" i="122"/>
  <c r="BQ56" i="131"/>
  <c r="L20" i="122"/>
  <c r="BQ58" i="131"/>
  <c r="L22" i="122"/>
  <c r="BQ57" i="131"/>
  <c r="L21" i="122"/>
  <c r="BQ65" i="131"/>
  <c r="L58" i="122"/>
  <c r="BQ66" i="131"/>
  <c r="L59" i="122"/>
  <c r="BQ64" i="131"/>
  <c r="L57" i="122"/>
  <c r="BQ68" i="131"/>
  <c r="L61" i="122"/>
  <c r="L63" i="122"/>
  <c r="L64" i="122"/>
  <c r="L62" i="122"/>
  <c r="BQ60" i="131"/>
  <c r="L24" i="122"/>
  <c r="L54" i="122"/>
  <c r="Y49" i="50"/>
  <c r="BQ49" i="131"/>
  <c r="L51" i="122"/>
  <c r="BQ38" i="131"/>
  <c r="L16" i="122"/>
  <c r="BQ47" i="131"/>
  <c r="L49" i="122"/>
  <c r="L52" i="122"/>
  <c r="L53" i="122"/>
  <c r="BQ45" i="131"/>
  <c r="L47" i="122"/>
  <c r="BQ48" i="131"/>
  <c r="L50" i="122"/>
  <c r="BQ39" i="131"/>
  <c r="L17" i="122"/>
  <c r="BQ46" i="131"/>
  <c r="L48" i="122"/>
  <c r="L38" i="122"/>
  <c r="L5" i="122"/>
  <c r="L10" i="122"/>
  <c r="L41" i="122"/>
  <c r="L36" i="122"/>
  <c r="L40" i="122"/>
  <c r="L35" i="122"/>
  <c r="L33" i="122"/>
  <c r="L39" i="122"/>
  <c r="L12" i="122"/>
  <c r="L11" i="122"/>
  <c r="L34" i="122"/>
  <c r="BQ40" i="131"/>
  <c r="L18" i="122"/>
  <c r="Y48" i="33"/>
  <c r="AA48" i="33" s="1"/>
  <c r="Y49" i="33" s="1"/>
  <c r="L13" i="122"/>
  <c r="BQ41" i="131"/>
  <c r="L19" i="122"/>
  <c r="BQ43" i="131"/>
  <c r="L45" i="122"/>
  <c r="Y47" i="53"/>
  <c r="AA47" i="53" s="1"/>
  <c r="Y48" i="53" s="1"/>
  <c r="CG96" i="131"/>
  <c r="CI96" i="131"/>
  <c r="BQ34" i="131"/>
  <c r="BP74" i="131"/>
  <c r="BR35" i="131"/>
  <c r="BR82" i="131"/>
  <c r="BQ54" i="131"/>
  <c r="BQ75" i="131"/>
  <c r="BP41" i="152" l="1"/>
  <c r="BQ41" i="152" s="1"/>
  <c r="BP80" i="152"/>
  <c r="BQ80" i="152" s="1"/>
  <c r="BP13" i="152"/>
  <c r="BQ13" i="152" s="1"/>
  <c r="BS49" i="152"/>
  <c r="BS48" i="152"/>
  <c r="BS13" i="152"/>
  <c r="BP49" i="152"/>
  <c r="BQ49" i="152" s="1"/>
  <c r="BP48" i="152"/>
  <c r="BQ48" i="152" s="1"/>
  <c r="BS47" i="152"/>
  <c r="BS69" i="152"/>
  <c r="BS92" i="152"/>
  <c r="BP47" i="152"/>
  <c r="BQ47" i="152" s="1"/>
  <c r="BS88" i="152"/>
  <c r="BP59" i="152"/>
  <c r="BQ59" i="152" s="1"/>
  <c r="BS91" i="152"/>
  <c r="BS80" i="152"/>
  <c r="BP91" i="152"/>
  <c r="BQ91" i="152" s="1"/>
  <c r="BS45" i="152"/>
  <c r="CB89" i="147"/>
  <c r="BO83" i="147"/>
  <c r="BP83" i="144"/>
  <c r="BS70" i="152"/>
  <c r="BP45" i="152"/>
  <c r="BQ45" i="152" s="1"/>
  <c r="BQ30" i="150"/>
  <c r="L40" i="11"/>
  <c r="CK83" i="150"/>
  <c r="CL83" i="147"/>
  <c r="L52" i="11"/>
  <c r="BQ52" i="150"/>
  <c r="BP30" i="152"/>
  <c r="BQ30" i="152" s="1"/>
  <c r="BP31" i="152"/>
  <c r="BQ31" i="152" s="1"/>
  <c r="BS30" i="152"/>
  <c r="BS31" i="152"/>
  <c r="BP52" i="152"/>
  <c r="BQ52" i="152" s="1"/>
  <c r="BP77" i="152"/>
  <c r="BQ77" i="152" s="1"/>
  <c r="BS52" i="152"/>
  <c r="BS77" i="152"/>
  <c r="BP18" i="152"/>
  <c r="BQ18" i="152" s="1"/>
  <c r="BP82" i="152"/>
  <c r="BQ82" i="152" s="1"/>
  <c r="BP28" i="152"/>
  <c r="BQ28" i="152" s="1"/>
  <c r="BP16" i="152"/>
  <c r="BQ16" i="152" s="1"/>
  <c r="CB87" i="150"/>
  <c r="CA87" i="152"/>
  <c r="CB87" i="152" s="1"/>
  <c r="BO67" i="152"/>
  <c r="BR67" i="150"/>
  <c r="BS67" i="150" s="1"/>
  <c r="BP67" i="150"/>
  <c r="L4" i="11"/>
  <c r="CK67" i="152"/>
  <c r="CL67" i="152" s="1"/>
  <c r="CL67" i="150"/>
  <c r="K58" i="11" s="1"/>
  <c r="L35" i="11"/>
  <c r="BQ25" i="150"/>
  <c r="CL68" i="150"/>
  <c r="K59" i="11" s="1"/>
  <c r="CK68" i="152"/>
  <c r="CL68" i="152" s="1"/>
  <c r="CL54" i="144"/>
  <c r="CO54" i="146" s="1"/>
  <c r="CK54" i="147"/>
  <c r="CN54" i="146"/>
  <c r="BS76" i="144"/>
  <c r="BS41" i="152"/>
  <c r="BP96" i="152"/>
  <c r="BQ96" i="152" s="1"/>
  <c r="BP34" i="152"/>
  <c r="BQ34" i="152" s="1"/>
  <c r="BP69" i="152"/>
  <c r="BQ69" i="152" s="1"/>
  <c r="BS18" i="152"/>
  <c r="CK87" i="150"/>
  <c r="CL87" i="147"/>
  <c r="BQ31" i="150"/>
  <c r="L41" i="11"/>
  <c r="L23" i="11"/>
  <c r="BQ61" i="150"/>
  <c r="BO60" i="152"/>
  <c r="BR60" i="150"/>
  <c r="BS60" i="150" s="1"/>
  <c r="BP60" i="150"/>
  <c r="BO62" i="152"/>
  <c r="BP62" i="150"/>
  <c r="BR62" i="150"/>
  <c r="BS62" i="150" s="1"/>
  <c r="BS28" i="152"/>
  <c r="BP61" i="152"/>
  <c r="BQ61" i="152" s="1"/>
  <c r="BR61" i="152"/>
  <c r="BS61" i="152" s="1"/>
  <c r="CB67" i="150"/>
  <c r="CA67" i="152"/>
  <c r="CB67" i="152" s="1"/>
  <c r="U20" i="73" s="1"/>
  <c r="CK62" i="150"/>
  <c r="CL62" i="147"/>
  <c r="CL60" i="147"/>
  <c r="CK60" i="150"/>
  <c r="CK32" i="150"/>
  <c r="CL32" i="147"/>
  <c r="BO68" i="152"/>
  <c r="BR68" i="150"/>
  <c r="BS68" i="150" s="1"/>
  <c r="BP68" i="150"/>
  <c r="CB25" i="150"/>
  <c r="U20" i="45" s="1"/>
  <c r="CA25" i="152"/>
  <c r="BQ77" i="150"/>
  <c r="L8" i="11"/>
  <c r="CL27" i="150"/>
  <c r="K37" i="11" s="1"/>
  <c r="CK27" i="152"/>
  <c r="CL27" i="152" s="1"/>
  <c r="CL80" i="150"/>
  <c r="K26" i="11" s="1"/>
  <c r="CK80" i="152"/>
  <c r="CL80" i="152" s="1"/>
  <c r="L72" i="11"/>
  <c r="BQ90" i="150"/>
  <c r="CL66" i="150"/>
  <c r="K57" i="11" s="1"/>
  <c r="CK66" i="152"/>
  <c r="CL66" i="152" s="1"/>
  <c r="CL48" i="150"/>
  <c r="K48" i="11" s="1"/>
  <c r="CK48" i="152"/>
  <c r="CL48" i="152" s="1"/>
  <c r="BP90" i="152"/>
  <c r="BQ90" i="152" s="1"/>
  <c r="BR90" i="152"/>
  <c r="BS90" i="152" s="1"/>
  <c r="BP66" i="152"/>
  <c r="BQ66" i="152" s="1"/>
  <c r="BR66" i="152"/>
  <c r="BS66" i="152" s="1"/>
  <c r="CL69" i="150"/>
  <c r="K60" i="11" s="1"/>
  <c r="CK69" i="152"/>
  <c r="CL69" i="152" s="1"/>
  <c r="BQ46" i="150"/>
  <c r="L46" i="11"/>
  <c r="CL19" i="150"/>
  <c r="K14" i="11" s="1"/>
  <c r="CK19" i="152"/>
  <c r="CL19" i="152" s="1"/>
  <c r="CL31" i="150"/>
  <c r="K41" i="11" s="1"/>
  <c r="CK31" i="152"/>
  <c r="CL31" i="152" s="1"/>
  <c r="BQ91" i="150"/>
  <c r="L73" i="11"/>
  <c r="CL34" i="150"/>
  <c r="K6" i="11" s="1"/>
  <c r="CK34" i="152"/>
  <c r="CL34" i="152" s="1"/>
  <c r="CL18" i="150"/>
  <c r="K13" i="11" s="1"/>
  <c r="CK18" i="152"/>
  <c r="CL18" i="152" s="1"/>
  <c r="CL58" i="150"/>
  <c r="K20" i="11" s="1"/>
  <c r="CK58" i="152"/>
  <c r="CL58" i="152" s="1"/>
  <c r="CL38" i="150"/>
  <c r="K16" i="11" s="1"/>
  <c r="CK38" i="152"/>
  <c r="CL38" i="152" s="1"/>
  <c r="CL40" i="150"/>
  <c r="K18" i="11" s="1"/>
  <c r="CK40" i="152"/>
  <c r="CL40" i="152" s="1"/>
  <c r="BQ29" i="150"/>
  <c r="L39" i="11"/>
  <c r="BQ93" i="150"/>
  <c r="L75" i="11"/>
  <c r="L57" i="11"/>
  <c r="BQ66" i="150"/>
  <c r="BP46" i="152"/>
  <c r="BQ46" i="152" s="1"/>
  <c r="BR46" i="152"/>
  <c r="BS46" i="152" s="1"/>
  <c r="BQ59" i="150"/>
  <c r="L21" i="11"/>
  <c r="CL45" i="150"/>
  <c r="K45" i="11" s="1"/>
  <c r="CK45" i="152"/>
  <c r="CL45" i="152" s="1"/>
  <c r="BQ17" i="150"/>
  <c r="L12" i="11"/>
  <c r="CL81" i="150"/>
  <c r="K27" i="11" s="1"/>
  <c r="CK81" i="152"/>
  <c r="CL81" i="152" s="1"/>
  <c r="CB46" i="150"/>
  <c r="U20" i="31" s="1"/>
  <c r="CA46" i="152"/>
  <c r="CB46" i="152" s="1"/>
  <c r="CL92" i="150"/>
  <c r="K74" i="11" s="1"/>
  <c r="CK92" i="152"/>
  <c r="CL92" i="152" s="1"/>
  <c r="BQ34" i="150"/>
  <c r="L6" i="11"/>
  <c r="BQ58" i="150"/>
  <c r="L20" i="11"/>
  <c r="CL17" i="150"/>
  <c r="K12" i="11" s="1"/>
  <c r="CK17" i="152"/>
  <c r="CL17" i="152" s="1"/>
  <c r="CL89" i="150"/>
  <c r="K71" i="11" s="1"/>
  <c r="CK89" i="152"/>
  <c r="CL89" i="152" s="1"/>
  <c r="CL91" i="150"/>
  <c r="K73" i="11" s="1"/>
  <c r="CK91" i="152"/>
  <c r="CL91" i="152" s="1"/>
  <c r="BQ50" i="150"/>
  <c r="L50" i="11"/>
  <c r="BQ89" i="150"/>
  <c r="L71" i="11"/>
  <c r="CL49" i="150"/>
  <c r="K49" i="11" s="1"/>
  <c r="CK49" i="152"/>
  <c r="CL49" i="152" s="1"/>
  <c r="BQ69" i="150"/>
  <c r="L60" i="11"/>
  <c r="CL14" i="150"/>
  <c r="K5" i="11" s="1"/>
  <c r="CK14" i="152"/>
  <c r="CL26" i="150"/>
  <c r="K36" i="11" s="1"/>
  <c r="CK26" i="152"/>
  <c r="CL26" i="152" s="1"/>
  <c r="BQ81" i="150"/>
  <c r="L27" i="11"/>
  <c r="BP50" i="152"/>
  <c r="BQ50" i="152" s="1"/>
  <c r="BR50" i="152"/>
  <c r="BS50" i="152" s="1"/>
  <c r="BO51" i="152"/>
  <c r="BP51" i="150"/>
  <c r="BR51" i="150"/>
  <c r="BS51" i="150" s="1"/>
  <c r="CL15" i="150"/>
  <c r="K10" i="11" s="1"/>
  <c r="CK15" i="152"/>
  <c r="CL15" i="152" s="1"/>
  <c r="BQ27" i="150"/>
  <c r="L37" i="11"/>
  <c r="CL51" i="150"/>
  <c r="K51" i="11" s="1"/>
  <c r="CK51" i="152"/>
  <c r="CL51" i="152" s="1"/>
  <c r="CL50" i="150"/>
  <c r="K50" i="11" s="1"/>
  <c r="CK50" i="152"/>
  <c r="CL50" i="152" s="1"/>
  <c r="CL82" i="150"/>
  <c r="K28" i="11" s="1"/>
  <c r="CK82" i="152"/>
  <c r="CL82" i="152" s="1"/>
  <c r="CK72" i="150"/>
  <c r="CL72" i="147"/>
  <c r="BO73" i="150"/>
  <c r="BR73" i="147"/>
  <c r="BS73" i="147" s="1"/>
  <c r="BP73" i="147"/>
  <c r="BQ73" i="147" s="1"/>
  <c r="BO72" i="150"/>
  <c r="BR72" i="147"/>
  <c r="BS72" i="147" s="1"/>
  <c r="BP72" i="147"/>
  <c r="BQ70" i="150"/>
  <c r="L61" i="11"/>
  <c r="BQ49" i="150"/>
  <c r="L49" i="11"/>
  <c r="BQ48" i="150"/>
  <c r="L48" i="11"/>
  <c r="BQ47" i="150"/>
  <c r="L47" i="11"/>
  <c r="BQ41" i="150"/>
  <c r="L19" i="11"/>
  <c r="BQ45" i="150"/>
  <c r="L45" i="11"/>
  <c r="BQ79" i="150"/>
  <c r="L25" i="11"/>
  <c r="BQ14" i="150"/>
  <c r="L5" i="11"/>
  <c r="BQ96" i="150"/>
  <c r="L78" i="11"/>
  <c r="BQ80" i="150"/>
  <c r="L26" i="11"/>
  <c r="BQ94" i="147"/>
  <c r="BQ96" i="147"/>
  <c r="BQ93" i="147"/>
  <c r="BQ92" i="147"/>
  <c r="CB93" i="147"/>
  <c r="CA93" i="150"/>
  <c r="BO95" i="152"/>
  <c r="BP95" i="150"/>
  <c r="BR95" i="150"/>
  <c r="BS95" i="150" s="1"/>
  <c r="BP94" i="150"/>
  <c r="BO94" i="152"/>
  <c r="BR94" i="150"/>
  <c r="BS94" i="150" s="1"/>
  <c r="CK93" i="150"/>
  <c r="BP93" i="152"/>
  <c r="BQ93" i="152" s="1"/>
  <c r="BR93" i="152"/>
  <c r="BS93" i="152" s="1"/>
  <c r="CB89" i="150"/>
  <c r="CA89" i="152"/>
  <c r="CB89" i="152" s="1"/>
  <c r="BP89" i="152"/>
  <c r="BQ89" i="152" s="1"/>
  <c r="BR89" i="152"/>
  <c r="BS89" i="152" s="1"/>
  <c r="BZ88" i="152"/>
  <c r="CB88" i="150"/>
  <c r="BZ99" i="150"/>
  <c r="BP81" i="152"/>
  <c r="BQ81" i="152" s="1"/>
  <c r="BR81" i="152"/>
  <c r="BS81" i="152" s="1"/>
  <c r="BQ81" i="147"/>
  <c r="BQ80" i="147"/>
  <c r="BQ79" i="147"/>
  <c r="BP79" i="152"/>
  <c r="BQ79" i="152" s="1"/>
  <c r="BR79" i="152"/>
  <c r="BS79" i="152" s="1"/>
  <c r="CB27" i="150"/>
  <c r="U20" i="61" s="1"/>
  <c r="CA27" i="152"/>
  <c r="CB27" i="152" s="1"/>
  <c r="BP29" i="152"/>
  <c r="BQ29" i="152" s="1"/>
  <c r="BR29" i="152"/>
  <c r="BS29" i="152" s="1"/>
  <c r="CL29" i="144"/>
  <c r="CO29" i="146" s="1"/>
  <c r="CK29" i="147"/>
  <c r="CL29" i="147" s="1"/>
  <c r="CN29" i="146"/>
  <c r="CB29" i="147"/>
  <c r="CA29" i="150"/>
  <c r="BP27" i="152"/>
  <c r="BQ27" i="152" s="1"/>
  <c r="BR27" i="152"/>
  <c r="BS27" i="152" s="1"/>
  <c r="CB26" i="150"/>
  <c r="U20" i="59" s="1"/>
  <c r="CA26" i="152"/>
  <c r="CB26" i="152" s="1"/>
  <c r="BP26" i="150"/>
  <c r="BO26" i="152"/>
  <c r="BR26" i="150"/>
  <c r="BS26" i="150" s="1"/>
  <c r="BQ26" i="147"/>
  <c r="BO24" i="152"/>
  <c r="BP24" i="150"/>
  <c r="BR24" i="150"/>
  <c r="BS24" i="150" s="1"/>
  <c r="BQ24" i="147"/>
  <c r="CL23" i="144"/>
  <c r="CO23" i="146" s="1"/>
  <c r="CK23" i="147"/>
  <c r="CL23" i="147" s="1"/>
  <c r="CN23" i="146"/>
  <c r="BO23" i="152"/>
  <c r="BP23" i="150"/>
  <c r="BR23" i="150"/>
  <c r="BS23" i="150" s="1"/>
  <c r="BQ23" i="147"/>
  <c r="CB23" i="150"/>
  <c r="U20" i="42" s="1"/>
  <c r="CA23" i="152"/>
  <c r="CB23" i="152" s="1"/>
  <c r="CA17" i="152"/>
  <c r="CB17" i="152" s="1"/>
  <c r="CB17" i="150"/>
  <c r="U20" i="56" s="1"/>
  <c r="CB15" i="150"/>
  <c r="U20" i="38" s="1"/>
  <c r="CA15" i="152"/>
  <c r="CB15" i="152" s="1"/>
  <c r="BO15" i="152"/>
  <c r="BP15" i="150"/>
  <c r="BR15" i="150"/>
  <c r="BS15" i="150" s="1"/>
  <c r="BQ15" i="147"/>
  <c r="BP17" i="152"/>
  <c r="BQ17" i="152" s="1"/>
  <c r="BR17" i="152"/>
  <c r="BS17" i="152" s="1"/>
  <c r="CA14" i="150"/>
  <c r="CB14" i="147"/>
  <c r="BS33" i="147"/>
  <c r="BQ19" i="147"/>
  <c r="CB19" i="147"/>
  <c r="CA19" i="150"/>
  <c r="BP39" i="152"/>
  <c r="BQ39" i="152" s="1"/>
  <c r="BR39" i="152"/>
  <c r="BS39" i="152" s="1"/>
  <c r="CB39" i="150"/>
  <c r="U20" i="55" s="1"/>
  <c r="CA39" i="152"/>
  <c r="CB39" i="152" s="1"/>
  <c r="CB48" i="150"/>
  <c r="U20" i="49" s="1"/>
  <c r="CA48" i="152"/>
  <c r="CB48" i="152" s="1"/>
  <c r="BP38" i="152"/>
  <c r="BQ38" i="152" s="1"/>
  <c r="BR38" i="152"/>
  <c r="BS38" i="152" s="1"/>
  <c r="CB28" i="150"/>
  <c r="U20" i="102" s="1"/>
  <c r="CA28" i="152"/>
  <c r="CB28" i="152" s="1"/>
  <c r="BP56" i="152"/>
  <c r="BR56" i="152"/>
  <c r="BS56" i="152" s="1"/>
  <c r="CB56" i="150"/>
  <c r="CB76" i="150" s="1"/>
  <c r="CA56" i="152"/>
  <c r="CB56" i="152" s="1"/>
  <c r="BQ14" i="152"/>
  <c r="CB40" i="152"/>
  <c r="BO40" i="152"/>
  <c r="BP40" i="150"/>
  <c r="BR40" i="150"/>
  <c r="BS40" i="150" s="1"/>
  <c r="BQ45" i="147"/>
  <c r="BP38" i="150"/>
  <c r="BR38" i="150"/>
  <c r="BS38" i="150" s="1"/>
  <c r="CB91" i="147"/>
  <c r="CA91" i="150"/>
  <c r="BQ91" i="147"/>
  <c r="BQ70" i="147"/>
  <c r="CK70" i="150"/>
  <c r="CK70" i="152" s="1"/>
  <c r="CL70" i="152" s="1"/>
  <c r="BQ69" i="147"/>
  <c r="BP56" i="150"/>
  <c r="BR56" i="150"/>
  <c r="BS56" i="150" s="1"/>
  <c r="CK56" i="150"/>
  <c r="BQ48" i="147"/>
  <c r="CK39" i="150"/>
  <c r="BP39" i="150"/>
  <c r="BR39" i="150"/>
  <c r="BS39" i="150" s="1"/>
  <c r="BQ47" i="147"/>
  <c r="BQ59" i="147"/>
  <c r="CK59" i="150"/>
  <c r="CK41" i="150"/>
  <c r="BQ41" i="147"/>
  <c r="CK30" i="150"/>
  <c r="CB18" i="147"/>
  <c r="CA18" i="150"/>
  <c r="CA18" i="152" s="1"/>
  <c r="CB18" i="152" s="1"/>
  <c r="CA99" i="147"/>
  <c r="BQ14" i="147"/>
  <c r="BQ49" i="147"/>
  <c r="CK47" i="150"/>
  <c r="CK28" i="150"/>
  <c r="BQ92" i="150"/>
  <c r="BP71" i="147"/>
  <c r="BQ71" i="147" s="1"/>
  <c r="CO82" i="146"/>
  <c r="BP33" i="147"/>
  <c r="CO31" i="146"/>
  <c r="CO58" i="146"/>
  <c r="CO38" i="146"/>
  <c r="BP56" i="147"/>
  <c r="BR56" i="147"/>
  <c r="BS56" i="147" s="1"/>
  <c r="CO59" i="146"/>
  <c r="BR71" i="147"/>
  <c r="BS71" i="147" s="1"/>
  <c r="CO71" i="146"/>
  <c r="CO70" i="146"/>
  <c r="CO72" i="146"/>
  <c r="CO50" i="146"/>
  <c r="CO28" i="146"/>
  <c r="CO66" i="146"/>
  <c r="CO49" i="146"/>
  <c r="CO18" i="146"/>
  <c r="BQ19" i="144"/>
  <c r="CB33" i="144"/>
  <c r="CO19" i="146"/>
  <c r="CO30" i="146"/>
  <c r="CO96" i="146"/>
  <c r="CO92" i="146"/>
  <c r="CO45" i="146"/>
  <c r="CL79" i="144"/>
  <c r="CO79" i="146" s="1"/>
  <c r="CK79" i="147"/>
  <c r="CL79" i="147" s="1"/>
  <c r="CN79" i="146"/>
  <c r="BP33" i="144"/>
  <c r="BS33" i="144"/>
  <c r="BP51" i="147"/>
  <c r="BQ51" i="147" s="1"/>
  <c r="BR51" i="147"/>
  <c r="BS51" i="147" s="1"/>
  <c r="CN46" i="146"/>
  <c r="CK46" i="147"/>
  <c r="CB46" i="147"/>
  <c r="CB55" i="147" s="1"/>
  <c r="BP39" i="147"/>
  <c r="BR39" i="147"/>
  <c r="BS39" i="147" s="1"/>
  <c r="BP35" i="144"/>
  <c r="BO35" i="147"/>
  <c r="BO101" i="147" s="1"/>
  <c r="K75" i="122"/>
  <c r="BQ89" i="147"/>
  <c r="BQ58" i="147"/>
  <c r="BP38" i="147"/>
  <c r="BR38" i="147"/>
  <c r="CL93" i="144"/>
  <c r="CO93" i="146" s="1"/>
  <c r="CN93" i="146"/>
  <c r="CL56" i="144"/>
  <c r="CO56" i="146" s="1"/>
  <c r="CN56" i="146"/>
  <c r="BP76" i="144"/>
  <c r="BR96" i="131"/>
  <c r="BP98" i="144"/>
  <c r="BR83" i="144"/>
  <c r="BS83" i="144" s="1"/>
  <c r="BS98" i="144" s="1"/>
  <c r="BR35" i="144"/>
  <c r="BO99" i="144"/>
  <c r="BO101" i="144"/>
  <c r="BQ35" i="131"/>
  <c r="BP53" i="131"/>
  <c r="BP96" i="131" s="1"/>
  <c r="CL46" i="144"/>
  <c r="CO46" i="146" s="1"/>
  <c r="CK99" i="144"/>
  <c r="L25" i="122"/>
  <c r="L55" i="122"/>
  <c r="L15" i="122"/>
  <c r="L43" i="122"/>
  <c r="L31" i="122"/>
  <c r="L67" i="122"/>
  <c r="BP95" i="131"/>
  <c r="BS35" i="131"/>
  <c r="BS53" i="131" s="1"/>
  <c r="BT36" i="131"/>
  <c r="BS74" i="131"/>
  <c r="BS82" i="131"/>
  <c r="BT83" i="131"/>
  <c r="BS33" i="131"/>
  <c r="CN97" i="146" l="1"/>
  <c r="CL83" i="150"/>
  <c r="K29" i="11" s="1"/>
  <c r="CK83" i="152"/>
  <c r="CL83" i="152" s="1"/>
  <c r="BQ62" i="150"/>
  <c r="L24" i="11"/>
  <c r="BQ68" i="150"/>
  <c r="L59" i="11"/>
  <c r="CL62" i="150"/>
  <c r="K24" i="11" s="1"/>
  <c r="CK62" i="152"/>
  <c r="CL62" i="152" s="1"/>
  <c r="BP62" i="152"/>
  <c r="BQ62" i="152" s="1"/>
  <c r="BR62" i="152"/>
  <c r="BS62" i="152" s="1"/>
  <c r="BQ60" i="150"/>
  <c r="L22" i="11"/>
  <c r="CL87" i="150"/>
  <c r="K69" i="11" s="1"/>
  <c r="CK87" i="152"/>
  <c r="CL87" i="152" s="1"/>
  <c r="CL54" i="147"/>
  <c r="CK54" i="150"/>
  <c r="BR68" i="152"/>
  <c r="BS68" i="152" s="1"/>
  <c r="BP68" i="152"/>
  <c r="BQ68" i="152" s="1"/>
  <c r="BQ67" i="150"/>
  <c r="L58" i="11"/>
  <c r="BP60" i="152"/>
  <c r="BQ60" i="152" s="1"/>
  <c r="BR60" i="152"/>
  <c r="BS60" i="152" s="1"/>
  <c r="CK32" i="152"/>
  <c r="CL32" i="152" s="1"/>
  <c r="CL32" i="150"/>
  <c r="BP67" i="152"/>
  <c r="BQ67" i="152" s="1"/>
  <c r="BR67" i="152"/>
  <c r="BS67" i="152" s="1"/>
  <c r="BP83" i="147"/>
  <c r="BO83" i="150"/>
  <c r="BR83" i="147"/>
  <c r="BS83" i="147" s="1"/>
  <c r="BS98" i="147" s="1"/>
  <c r="CK60" i="152"/>
  <c r="CL60" i="152" s="1"/>
  <c r="CL60" i="150"/>
  <c r="K22" i="11" s="1"/>
  <c r="CL30" i="150"/>
  <c r="K40" i="11" s="1"/>
  <c r="CK30" i="152"/>
  <c r="CL30" i="152" s="1"/>
  <c r="CL39" i="150"/>
  <c r="K17" i="11" s="1"/>
  <c r="CK39" i="152"/>
  <c r="CL39" i="152" s="1"/>
  <c r="CL93" i="150"/>
  <c r="K75" i="11" s="1"/>
  <c r="CK93" i="152"/>
  <c r="CL93" i="152" s="1"/>
  <c r="CL28" i="150"/>
  <c r="K38" i="11" s="1"/>
  <c r="CK28" i="152"/>
  <c r="CL28" i="152" s="1"/>
  <c r="CL56" i="150"/>
  <c r="K7" i="11" s="1"/>
  <c r="CK56" i="152"/>
  <c r="CL56" i="152" s="1"/>
  <c r="BQ94" i="150"/>
  <c r="L76" i="11"/>
  <c r="CL72" i="150"/>
  <c r="K63" i="11" s="1"/>
  <c r="CK72" i="152"/>
  <c r="CL72" i="152" s="1"/>
  <c r="CL47" i="150"/>
  <c r="K47" i="11" s="1"/>
  <c r="CK47" i="152"/>
  <c r="CL47" i="152" s="1"/>
  <c r="CB98" i="147"/>
  <c r="CL59" i="150"/>
  <c r="K21" i="11" s="1"/>
  <c r="CK59" i="152"/>
  <c r="CL59" i="152" s="1"/>
  <c r="BQ15" i="150"/>
  <c r="L10" i="11"/>
  <c r="L51" i="11"/>
  <c r="BQ51" i="150"/>
  <c r="CL14" i="152"/>
  <c r="CL41" i="150"/>
  <c r="K19" i="11" s="1"/>
  <c r="CK41" i="152"/>
  <c r="CL41" i="152" s="1"/>
  <c r="BQ95" i="150"/>
  <c r="L77" i="11"/>
  <c r="BR51" i="152"/>
  <c r="BS51" i="152" s="1"/>
  <c r="BP51" i="152"/>
  <c r="BQ51" i="152" s="1"/>
  <c r="BQ56" i="150"/>
  <c r="L7" i="11"/>
  <c r="CL46" i="147"/>
  <c r="CK46" i="150"/>
  <c r="CB76" i="152"/>
  <c r="U19" i="64"/>
  <c r="BQ40" i="150"/>
  <c r="L18" i="11"/>
  <c r="BQ26" i="150"/>
  <c r="L36" i="11"/>
  <c r="BQ24" i="150"/>
  <c r="L34" i="11"/>
  <c r="BQ23" i="150"/>
  <c r="L33" i="11"/>
  <c r="BQ72" i="147"/>
  <c r="BO72" i="152"/>
  <c r="BR72" i="150"/>
  <c r="BS72" i="150" s="1"/>
  <c r="BP72" i="150"/>
  <c r="BO73" i="152"/>
  <c r="BP73" i="150"/>
  <c r="BR73" i="150"/>
  <c r="BS73" i="150" s="1"/>
  <c r="BQ39" i="150"/>
  <c r="L17" i="11"/>
  <c r="BQ38" i="150"/>
  <c r="L16" i="11"/>
  <c r="CL70" i="150"/>
  <c r="K61" i="11" s="1"/>
  <c r="CB33" i="147"/>
  <c r="BP94" i="152"/>
  <c r="BQ94" i="152" s="1"/>
  <c r="BR94" i="152"/>
  <c r="BS94" i="152" s="1"/>
  <c r="BP95" i="152"/>
  <c r="BQ95" i="152" s="1"/>
  <c r="BR95" i="152"/>
  <c r="BS95" i="152" s="1"/>
  <c r="CB93" i="150"/>
  <c r="CA93" i="152"/>
  <c r="CB93" i="152" s="1"/>
  <c r="CB88" i="152"/>
  <c r="BZ99" i="152"/>
  <c r="CK79" i="150"/>
  <c r="CK29" i="150"/>
  <c r="CB29" i="150"/>
  <c r="U20" i="103" s="1"/>
  <c r="CA29" i="152"/>
  <c r="CB29" i="152" s="1"/>
  <c r="BP26" i="152"/>
  <c r="BQ26" i="152" s="1"/>
  <c r="BR26" i="152"/>
  <c r="BS26" i="152" s="1"/>
  <c r="BS33" i="150"/>
  <c r="BP24" i="152"/>
  <c r="BQ24" i="152" s="1"/>
  <c r="BR24" i="152"/>
  <c r="BS24" i="152" s="1"/>
  <c r="BR23" i="152"/>
  <c r="BS23" i="152" s="1"/>
  <c r="BP23" i="152"/>
  <c r="BQ23" i="152" s="1"/>
  <c r="CK23" i="150"/>
  <c r="CB14" i="150"/>
  <c r="U20" i="80" s="1"/>
  <c r="CA14" i="152"/>
  <c r="CB14" i="152" s="1"/>
  <c r="BR15" i="152"/>
  <c r="BS15" i="152" s="1"/>
  <c r="BP15" i="152"/>
  <c r="CB19" i="150"/>
  <c r="CA19" i="152"/>
  <c r="CB19" i="152" s="1"/>
  <c r="BP33" i="150"/>
  <c r="CB55" i="150"/>
  <c r="CB55" i="152"/>
  <c r="CB91" i="150"/>
  <c r="CA91" i="152"/>
  <c r="CB91" i="152" s="1"/>
  <c r="BQ56" i="152"/>
  <c r="BP40" i="152"/>
  <c r="BR40" i="152"/>
  <c r="BQ56" i="147"/>
  <c r="BO99" i="147"/>
  <c r="BO35" i="150"/>
  <c r="BO35" i="152" s="1"/>
  <c r="BQ39" i="147"/>
  <c r="CB18" i="150"/>
  <c r="U20" i="44" s="1"/>
  <c r="CA99" i="150"/>
  <c r="BS76" i="147"/>
  <c r="BP76" i="147"/>
  <c r="BP55" i="144"/>
  <c r="BP99" i="144" s="1"/>
  <c r="CK99" i="147"/>
  <c r="BP35" i="147"/>
  <c r="BR35" i="147"/>
  <c r="CO97" i="146"/>
  <c r="BS38" i="147"/>
  <c r="BQ38" i="147"/>
  <c r="CL99" i="144"/>
  <c r="BS97" i="131"/>
  <c r="BQ83" i="144"/>
  <c r="BS96" i="131"/>
  <c r="BQ53" i="131"/>
  <c r="BQ96" i="131" s="1"/>
  <c r="BT36" i="144"/>
  <c r="BS35" i="144"/>
  <c r="BR99" i="144"/>
  <c r="BT16" i="144" s="1"/>
  <c r="BQ35" i="144"/>
  <c r="BP100" i="144"/>
  <c r="BS95" i="131"/>
  <c r="BR99" i="147" l="1"/>
  <c r="BT38" i="147" s="1"/>
  <c r="CL99" i="147"/>
  <c r="BP100" i="147"/>
  <c r="BP83" i="150"/>
  <c r="BR83" i="150"/>
  <c r="BS83" i="150" s="1"/>
  <c r="BS98" i="150" s="1"/>
  <c r="BO83" i="152"/>
  <c r="BQ83" i="147"/>
  <c r="BP98" i="147"/>
  <c r="CL54" i="150"/>
  <c r="CK54" i="152"/>
  <c r="CL54" i="152" s="1"/>
  <c r="CB99" i="147"/>
  <c r="CL79" i="150"/>
  <c r="K25" i="11" s="1"/>
  <c r="CK79" i="152"/>
  <c r="CL79" i="152" s="1"/>
  <c r="CL46" i="150"/>
  <c r="K46" i="11" s="1"/>
  <c r="CK46" i="152"/>
  <c r="CL46" i="152" s="1"/>
  <c r="CL23" i="150"/>
  <c r="K33" i="11" s="1"/>
  <c r="CK23" i="152"/>
  <c r="CL29" i="150"/>
  <c r="K39" i="11" s="1"/>
  <c r="CK29" i="152"/>
  <c r="CL29" i="152" s="1"/>
  <c r="BO99" i="152"/>
  <c r="BQ73" i="150"/>
  <c r="L64" i="11"/>
  <c r="BP73" i="152"/>
  <c r="BQ73" i="152" s="1"/>
  <c r="BR73" i="152"/>
  <c r="BS73" i="152" s="1"/>
  <c r="BQ72" i="150"/>
  <c r="L63" i="11"/>
  <c r="BP72" i="152"/>
  <c r="BR72" i="152"/>
  <c r="BS72" i="152" s="1"/>
  <c r="CB33" i="152"/>
  <c r="CB98" i="150"/>
  <c r="CK99" i="150"/>
  <c r="BS33" i="152"/>
  <c r="CB98" i="152"/>
  <c r="BQ15" i="152"/>
  <c r="BP33" i="152"/>
  <c r="CA99" i="152"/>
  <c r="CB33" i="150"/>
  <c r="BO99" i="150"/>
  <c r="BO101" i="150"/>
  <c r="BO101" i="152"/>
  <c r="BP35" i="152"/>
  <c r="BQ35" i="152" s="1"/>
  <c r="BR35" i="152"/>
  <c r="BS40" i="152"/>
  <c r="BQ40" i="152"/>
  <c r="BQ35" i="147"/>
  <c r="BP35" i="150"/>
  <c r="BR35" i="150"/>
  <c r="BR99" i="150" s="1"/>
  <c r="BP76" i="150"/>
  <c r="BP55" i="147"/>
  <c r="BP99" i="147" s="1"/>
  <c r="BS35" i="147"/>
  <c r="BS55" i="147" s="1"/>
  <c r="BS99" i="147" s="1"/>
  <c r="BT36" i="147"/>
  <c r="BT88" i="147"/>
  <c r="BT46" i="147"/>
  <c r="BT69" i="147"/>
  <c r="BT27" i="147"/>
  <c r="BT25" i="147"/>
  <c r="BT68" i="147"/>
  <c r="BT31" i="147"/>
  <c r="BT90" i="147"/>
  <c r="BT80" i="147"/>
  <c r="BT40" i="147"/>
  <c r="BT89" i="147"/>
  <c r="BT48" i="147"/>
  <c r="BT41" i="147"/>
  <c r="BT93" i="147"/>
  <c r="BT81" i="147"/>
  <c r="BT82" i="147"/>
  <c r="BT39" i="147"/>
  <c r="BT19" i="147"/>
  <c r="BT83" i="147"/>
  <c r="BT14" i="147"/>
  <c r="BT62" i="147"/>
  <c r="BT59" i="147"/>
  <c r="BS100" i="147"/>
  <c r="BQ99" i="144"/>
  <c r="BT71" i="144"/>
  <c r="BT31" i="144"/>
  <c r="BT70" i="144"/>
  <c r="BT35" i="144"/>
  <c r="BT46" i="144"/>
  <c r="BT96" i="144"/>
  <c r="BT50" i="144"/>
  <c r="BT27" i="144"/>
  <c r="BT49" i="144"/>
  <c r="BT25" i="144"/>
  <c r="BT89" i="144"/>
  <c r="BT39" i="144"/>
  <c r="BT40" i="144"/>
  <c r="BT15" i="144"/>
  <c r="BT41" i="144"/>
  <c r="BT45" i="144"/>
  <c r="BT28" i="144"/>
  <c r="BT17" i="144"/>
  <c r="BT80" i="144"/>
  <c r="BT66" i="144"/>
  <c r="BT94" i="144"/>
  <c r="BT51" i="144"/>
  <c r="BT30" i="144"/>
  <c r="BT24" i="144"/>
  <c r="BT59" i="144"/>
  <c r="BT26" i="144"/>
  <c r="BT18" i="144"/>
  <c r="BT58" i="144"/>
  <c r="BT62" i="144"/>
  <c r="BT34" i="144"/>
  <c r="BT47" i="144"/>
  <c r="BT29" i="144"/>
  <c r="BT19" i="144"/>
  <c r="BT72" i="144"/>
  <c r="BT83" i="144"/>
  <c r="BT48" i="144"/>
  <c r="BT77" i="144"/>
  <c r="BT81" i="144"/>
  <c r="BT91" i="144"/>
  <c r="BT95" i="144"/>
  <c r="BT92" i="144"/>
  <c r="BT93" i="144"/>
  <c r="BT23" i="144"/>
  <c r="BT73" i="144"/>
  <c r="BT68" i="144"/>
  <c r="BT90" i="144"/>
  <c r="BT61" i="144"/>
  <c r="BT38" i="144"/>
  <c r="BT52" i="144"/>
  <c r="BT67" i="144"/>
  <c r="BT88" i="144"/>
  <c r="BT82" i="144"/>
  <c r="BT56" i="144"/>
  <c r="BT79" i="144"/>
  <c r="BT13" i="144"/>
  <c r="BT14" i="144"/>
  <c r="BT69" i="144"/>
  <c r="BT60" i="144"/>
  <c r="BS100" i="144"/>
  <c r="BS55" i="144"/>
  <c r="BS99" i="144" s="1"/>
  <c r="F63" i="122"/>
  <c r="F51" i="122"/>
  <c r="F36" i="122"/>
  <c r="F14" i="122"/>
  <c r="F21" i="122"/>
  <c r="F11" i="122"/>
  <c r="E5" i="122"/>
  <c r="F2" i="122"/>
  <c r="C2" i="122"/>
  <c r="BT71" i="147" l="1"/>
  <c r="BT91" i="147"/>
  <c r="BT70" i="147"/>
  <c r="BT29" i="147"/>
  <c r="BT34" i="147"/>
  <c r="BT95" i="147"/>
  <c r="BT35" i="147"/>
  <c r="BT94" i="147"/>
  <c r="BT30" i="147"/>
  <c r="BT79" i="147"/>
  <c r="BT52" i="147"/>
  <c r="BT28" i="147"/>
  <c r="BT18" i="147"/>
  <c r="BT60" i="147"/>
  <c r="BT24" i="147"/>
  <c r="BT50" i="147"/>
  <c r="BT67" i="147"/>
  <c r="BT49" i="147"/>
  <c r="BT58" i="147"/>
  <c r="BT56" i="147"/>
  <c r="BT26" i="147"/>
  <c r="BT15" i="147"/>
  <c r="BT72" i="147"/>
  <c r="BT16" i="147"/>
  <c r="BT33" i="147" s="1"/>
  <c r="BT17" i="147"/>
  <c r="BT23" i="147"/>
  <c r="BT61" i="147"/>
  <c r="BT77" i="147"/>
  <c r="BT66" i="147"/>
  <c r="BT13" i="147"/>
  <c r="BT47" i="147"/>
  <c r="BT96" i="147"/>
  <c r="BT92" i="147"/>
  <c r="BT45" i="147"/>
  <c r="BT73" i="147"/>
  <c r="BT51" i="147"/>
  <c r="BQ99" i="147"/>
  <c r="CL99" i="150"/>
  <c r="BR83" i="152"/>
  <c r="BS83" i="152" s="1"/>
  <c r="BS98" i="152" s="1"/>
  <c r="BP83" i="152"/>
  <c r="BQ83" i="150"/>
  <c r="L29" i="11"/>
  <c r="BP98" i="150"/>
  <c r="CL23" i="152"/>
  <c r="CL99" i="152" s="1"/>
  <c r="CK99" i="152"/>
  <c r="L15" i="11"/>
  <c r="BP100" i="150"/>
  <c r="BS76" i="152"/>
  <c r="CB99" i="150"/>
  <c r="CB99" i="152"/>
  <c r="BQ72" i="152"/>
  <c r="BP76" i="152"/>
  <c r="BP55" i="152"/>
  <c r="BP100" i="152"/>
  <c r="BS35" i="152"/>
  <c r="BS55" i="152" s="1"/>
  <c r="BT36" i="152"/>
  <c r="BS35" i="150"/>
  <c r="BS55" i="150" s="1"/>
  <c r="BT36" i="150"/>
  <c r="BQ35" i="150"/>
  <c r="BP55" i="150"/>
  <c r="BP99" i="150" s="1"/>
  <c r="BS76" i="150"/>
  <c r="BT28" i="150"/>
  <c r="BT95" i="150"/>
  <c r="BT59" i="150"/>
  <c r="BT15" i="150"/>
  <c r="BT58" i="150"/>
  <c r="BT80" i="150"/>
  <c r="BT16" i="150"/>
  <c r="BT51" i="150"/>
  <c r="BT14" i="150"/>
  <c r="BT26" i="150"/>
  <c r="BT17" i="150"/>
  <c r="BT46" i="150"/>
  <c r="BT88" i="150"/>
  <c r="BT41" i="150"/>
  <c r="BT23" i="150"/>
  <c r="BT50" i="150"/>
  <c r="BT92" i="150"/>
  <c r="BT73" i="150"/>
  <c r="BT77" i="150"/>
  <c r="BT25" i="150"/>
  <c r="BT52" i="150"/>
  <c r="BT96" i="150"/>
  <c r="BT72" i="150"/>
  <c r="BT40" i="150"/>
  <c r="BT38" i="150"/>
  <c r="BT93" i="150"/>
  <c r="BT67" i="150"/>
  <c r="BT89" i="150"/>
  <c r="BT61" i="150"/>
  <c r="BT27" i="150"/>
  <c r="BT47" i="150"/>
  <c r="BT91" i="150"/>
  <c r="BT79" i="150"/>
  <c r="BT39" i="150"/>
  <c r="BT24" i="150"/>
  <c r="BT48" i="150"/>
  <c r="BT94" i="150"/>
  <c r="BT82" i="150"/>
  <c r="BT62" i="150"/>
  <c r="BT69" i="150"/>
  <c r="BT34" i="150"/>
  <c r="BT29" i="150"/>
  <c r="BT31" i="150"/>
  <c r="BT81" i="150"/>
  <c r="BT70" i="150"/>
  <c r="BT13" i="150"/>
  <c r="BT90" i="150"/>
  <c r="BT68" i="150"/>
  <c r="BT30" i="150"/>
  <c r="BT56" i="150"/>
  <c r="BT45" i="150"/>
  <c r="BT60" i="150"/>
  <c r="BT66" i="150"/>
  <c r="BT35" i="150"/>
  <c r="BT83" i="150"/>
  <c r="BT49" i="150"/>
  <c r="BT18" i="150"/>
  <c r="BT33" i="144"/>
  <c r="BS99" i="152" l="1"/>
  <c r="BQ99" i="150"/>
  <c r="BQ83" i="152"/>
  <c r="BQ99" i="152" s="1"/>
  <c r="BP98" i="152"/>
  <c r="BR99" i="152"/>
  <c r="BT40" i="152" s="1"/>
  <c r="BP99" i="152"/>
  <c r="BS100" i="152"/>
  <c r="BS100" i="150"/>
  <c r="BS99" i="150"/>
  <c r="BT33" i="150"/>
  <c r="BT29" i="152" l="1"/>
  <c r="BT62" i="152"/>
  <c r="BT17" i="152"/>
  <c r="BT33" i="152" s="1"/>
  <c r="BT23" i="152"/>
  <c r="BT80" i="152"/>
  <c r="BT41" i="152"/>
  <c r="BT52" i="152"/>
  <c r="BT14" i="152"/>
  <c r="BT77" i="152"/>
  <c r="BT45" i="152"/>
  <c r="BT81" i="152"/>
  <c r="BT26" i="152"/>
  <c r="BT13" i="152"/>
  <c r="BT91" i="152"/>
  <c r="BT51" i="152"/>
  <c r="BT31" i="152"/>
  <c r="BT39" i="152"/>
  <c r="BT34" i="152"/>
  <c r="BT94" i="152"/>
  <c r="BT67" i="152"/>
  <c r="BT95" i="152"/>
  <c r="BT56" i="152"/>
  <c r="BT66" i="152"/>
  <c r="BT88" i="152"/>
  <c r="BT15" i="152"/>
  <c r="BT79" i="152"/>
  <c r="BT89" i="152"/>
  <c r="BT83" i="152"/>
  <c r="BT92" i="152"/>
  <c r="BT73" i="152"/>
  <c r="BT68" i="152"/>
  <c r="BT38" i="152"/>
  <c r="BT30" i="152"/>
  <c r="BT47" i="152"/>
  <c r="BT90" i="152"/>
  <c r="BT46" i="152"/>
  <c r="BT24" i="152"/>
  <c r="BT60" i="152"/>
  <c r="BT82" i="152"/>
  <c r="BT50" i="152"/>
  <c r="BT70" i="152"/>
  <c r="BT93" i="152"/>
  <c r="BT48" i="152"/>
  <c r="BT28" i="152"/>
  <c r="BT27" i="152"/>
  <c r="BT72" i="152"/>
  <c r="BT16" i="152"/>
  <c r="BT69" i="152"/>
  <c r="BT59" i="152"/>
  <c r="BT61" i="152"/>
  <c r="BT49" i="152"/>
  <c r="BT96" i="152"/>
  <c r="BT58" i="152"/>
  <c r="BT35" i="152"/>
  <c r="BT18" i="152"/>
  <c r="C81" i="122"/>
  <c r="D81" i="122"/>
  <c r="E74" i="122"/>
  <c r="E61" i="122"/>
  <c r="E62" i="122"/>
  <c r="E63" i="122"/>
  <c r="E51" i="122"/>
  <c r="E52" i="122"/>
  <c r="E34" i="122"/>
  <c r="E35" i="122"/>
  <c r="E36" i="122"/>
  <c r="E38" i="122"/>
  <c r="E39" i="122"/>
  <c r="E21" i="122"/>
  <c r="E24" i="122"/>
  <c r="E18" i="122"/>
  <c r="E12" i="122"/>
  <c r="E14" i="122"/>
  <c r="E6" i="122"/>
  <c r="D5" i="122"/>
  <c r="D2" i="122"/>
  <c r="AG37" i="142" l="1"/>
  <c r="AG41" i="37"/>
  <c r="AG42" i="37" s="1"/>
  <c r="U46" i="37" s="1"/>
  <c r="F72" i="122"/>
  <c r="F49" i="122"/>
  <c r="F50" i="122"/>
  <c r="AG37" i="138"/>
  <c r="F27" i="122"/>
  <c r="F59" i="122"/>
  <c r="F76" i="122"/>
  <c r="AG37" i="143" l="1"/>
  <c r="AG37" i="141"/>
  <c r="CB34" i="131"/>
  <c r="AG37" i="31"/>
  <c r="AG42" i="31" s="1"/>
  <c r="AG43" i="31" s="1"/>
  <c r="U47" i="31" s="1"/>
  <c r="AG37" i="35"/>
  <c r="AG42" i="35" s="1"/>
  <c r="AG43" i="35" s="1"/>
  <c r="U47" i="35" s="1"/>
  <c r="Y46" i="37"/>
  <c r="AA46" i="37" s="1"/>
  <c r="F52" i="122"/>
  <c r="F39" i="122"/>
  <c r="F35" i="122"/>
  <c r="F34" i="122"/>
  <c r="F19" i="122"/>
  <c r="F53" i="122"/>
  <c r="F29" i="122"/>
  <c r="F38" i="122"/>
  <c r="F54" i="122"/>
  <c r="F47" i="122"/>
  <c r="CB69" i="131"/>
  <c r="F61" i="122"/>
  <c r="F58" i="122"/>
  <c r="F24" i="122"/>
  <c r="F23" i="122"/>
  <c r="F22" i="122"/>
  <c r="F48" i="122"/>
  <c r="F77" i="122"/>
  <c r="F60" i="122"/>
  <c r="F64" i="122"/>
  <c r="F41" i="122"/>
  <c r="F75" i="122"/>
  <c r="F40" i="122"/>
  <c r="F17" i="122"/>
  <c r="F62" i="122"/>
  <c r="F18" i="122"/>
  <c r="F12" i="122"/>
  <c r="F13" i="122"/>
  <c r="F74" i="122"/>
  <c r="CB60" i="131" l="1"/>
  <c r="U45" i="45"/>
  <c r="K25" i="122"/>
  <c r="Y47" i="31"/>
  <c r="AA47" i="31" s="1"/>
  <c r="Y48" i="31"/>
  <c r="AA48" i="31" s="1"/>
  <c r="Y47" i="35"/>
  <c r="AA47" i="35" s="1"/>
  <c r="Y47" i="37"/>
  <c r="AA47" i="37" s="1"/>
  <c r="Y48" i="37" s="1"/>
  <c r="AG41" i="52"/>
  <c r="AG42" i="52" s="1"/>
  <c r="U46" i="52" s="1"/>
  <c r="AG37" i="58"/>
  <c r="AG42" i="58" s="1"/>
  <c r="CB57" i="131" l="1"/>
  <c r="K52" i="122"/>
  <c r="K57" i="122"/>
  <c r="K38" i="122"/>
  <c r="K20" i="122"/>
  <c r="K53" i="122"/>
  <c r="CL38" i="131"/>
  <c r="K22" i="122"/>
  <c r="K19" i="122"/>
  <c r="CL35" i="131"/>
  <c r="K23" i="122"/>
  <c r="K34" i="122"/>
  <c r="K6" i="122"/>
  <c r="K5" i="122"/>
  <c r="K24" i="122"/>
  <c r="K35" i="122"/>
  <c r="CL75" i="131"/>
  <c r="K64" i="122"/>
  <c r="K58" i="122"/>
  <c r="K39" i="122"/>
  <c r="K62" i="122"/>
  <c r="K61" i="122"/>
  <c r="K60" i="122"/>
  <c r="CB68" i="131"/>
  <c r="K10" i="122"/>
  <c r="K48" i="122"/>
  <c r="K47" i="122"/>
  <c r="K13" i="122"/>
  <c r="K7" i="122"/>
  <c r="K21" i="122"/>
  <c r="K41" i="122"/>
  <c r="CL61" i="131"/>
  <c r="K55" i="122" s="1"/>
  <c r="K18" i="122"/>
  <c r="CB40" i="131"/>
  <c r="Y49" i="31"/>
  <c r="AG43" i="58"/>
  <c r="U47" i="58" s="1"/>
  <c r="Y48" i="58" s="1"/>
  <c r="AA48" i="58" s="1"/>
  <c r="Y48" i="35"/>
  <c r="AA48" i="35" s="1"/>
  <c r="Y49" i="35" s="1"/>
  <c r="Y46" i="52"/>
  <c r="AA46" i="52" s="1"/>
  <c r="K15" i="122" l="1"/>
  <c r="K8" i="122"/>
  <c r="K16" i="122"/>
  <c r="CL96" i="131"/>
  <c r="Y47" i="52"/>
  <c r="AA47" i="52" s="1"/>
  <c r="Y48" i="52" s="1"/>
  <c r="Y47" i="58"/>
  <c r="AA47" i="58" s="1"/>
  <c r="Y49" i="58" s="1"/>
  <c r="D72" i="122" l="1"/>
  <c r="D74" i="122"/>
  <c r="D76" i="122"/>
  <c r="D67" i="122"/>
  <c r="D58" i="122"/>
  <c r="D61" i="122"/>
  <c r="D62" i="122"/>
  <c r="D63" i="122"/>
  <c r="D64" i="122"/>
  <c r="D57" i="122"/>
  <c r="D55" i="122"/>
  <c r="D47" i="122"/>
  <c r="D48" i="122"/>
  <c r="D49" i="122"/>
  <c r="D50" i="122"/>
  <c r="D51" i="122"/>
  <c r="D52" i="122"/>
  <c r="D53" i="122"/>
  <c r="D45" i="122"/>
  <c r="D34" i="122"/>
  <c r="D35" i="122"/>
  <c r="D36" i="122"/>
  <c r="D38" i="122"/>
  <c r="D39" i="122"/>
  <c r="D40" i="122"/>
  <c r="D41" i="122"/>
  <c r="D33" i="122"/>
  <c r="D31" i="122"/>
  <c r="D29" i="122"/>
  <c r="D26" i="122"/>
  <c r="C25" i="122"/>
  <c r="D21" i="122"/>
  <c r="D23" i="122"/>
  <c r="D18" i="122"/>
  <c r="D19" i="122"/>
  <c r="D16" i="122"/>
  <c r="D15" i="122"/>
  <c r="D11" i="122"/>
  <c r="D12" i="122"/>
  <c r="D13" i="122"/>
  <c r="D14" i="122"/>
  <c r="D10" i="122"/>
  <c r="D8" i="122"/>
  <c r="D7" i="122"/>
  <c r="CB75" i="131" l="1"/>
  <c r="CB54" i="131"/>
  <c r="E33" i="122"/>
  <c r="E40" i="122"/>
  <c r="E19" i="122"/>
  <c r="E11" i="122"/>
  <c r="E60" i="122"/>
  <c r="E22" i="122"/>
  <c r="E58" i="122"/>
  <c r="E13" i="122"/>
  <c r="AG35" i="138"/>
  <c r="E54" i="122"/>
  <c r="E17" i="122"/>
  <c r="E27" i="122"/>
  <c r="AG35" i="142"/>
  <c r="E59" i="122"/>
  <c r="E20" i="122"/>
  <c r="E75" i="122"/>
  <c r="E77" i="122"/>
  <c r="AG35" i="143" l="1"/>
  <c r="AG35" i="141"/>
  <c r="E29" i="122"/>
  <c r="E41" i="122"/>
  <c r="E10" i="122"/>
  <c r="E8" i="122"/>
  <c r="E64" i="122"/>
  <c r="E53" i="122"/>
  <c r="E47" i="122"/>
  <c r="E45" i="122"/>
  <c r="E72" i="122"/>
  <c r="E7" i="122"/>
  <c r="E23" i="122"/>
  <c r="E16" i="122"/>
  <c r="E50" i="122"/>
  <c r="E49" i="122"/>
  <c r="E76" i="122"/>
  <c r="E48" i="122"/>
  <c r="E26" i="122"/>
  <c r="E57" i="122"/>
  <c r="E43" i="122"/>
  <c r="U45" i="31" l="1"/>
  <c r="E67" i="122"/>
  <c r="E15" i="122"/>
  <c r="E55" i="122"/>
  <c r="E31" i="122"/>
  <c r="E25" i="122"/>
  <c r="CB61" i="131" l="1"/>
  <c r="K31" i="122"/>
  <c r="CB38" i="131"/>
  <c r="CB35" i="131"/>
  <c r="CB64" i="131"/>
  <c r="CB59" i="131"/>
  <c r="CB45" i="131"/>
  <c r="K67" i="122"/>
  <c r="CB41" i="131"/>
  <c r="K54" i="122" l="1"/>
  <c r="K50" i="122"/>
  <c r="CB47" i="131"/>
  <c r="K45" i="122"/>
  <c r="K49" i="122"/>
  <c r="K40" i="122"/>
  <c r="CB43" i="131"/>
  <c r="CB82" i="131"/>
  <c r="CB48" i="131"/>
  <c r="CB46" i="131"/>
  <c r="K29" i="122" l="1"/>
  <c r="C72" i="122" l="1"/>
  <c r="I72" i="122" s="1"/>
  <c r="C74" i="122"/>
  <c r="I74" i="122" s="1"/>
  <c r="C75" i="122"/>
  <c r="C77" i="122"/>
  <c r="C67" i="122"/>
  <c r="I67" i="122" s="1"/>
  <c r="C60" i="122"/>
  <c r="C48" i="122"/>
  <c r="I48" i="122" s="1"/>
  <c r="C51" i="122"/>
  <c r="I51" i="122" s="1"/>
  <c r="C54" i="122"/>
  <c r="C47" i="122"/>
  <c r="I47" i="122" s="1"/>
  <c r="C45" i="122"/>
  <c r="I45" i="122" s="1"/>
  <c r="C35" i="122"/>
  <c r="C36" i="122"/>
  <c r="C38" i="122"/>
  <c r="C39" i="122"/>
  <c r="C29" i="122"/>
  <c r="C26" i="122"/>
  <c r="I26" i="122" s="1"/>
  <c r="C21" i="122"/>
  <c r="I21" i="122" s="1"/>
  <c r="C22" i="122"/>
  <c r="C20" i="122"/>
  <c r="C17" i="122"/>
  <c r="C12" i="122"/>
  <c r="C14" i="122"/>
  <c r="I14" i="122" s="1"/>
  <c r="C8" i="122"/>
  <c r="I8" i="122" s="1"/>
  <c r="C5" i="122"/>
  <c r="I38" i="122"/>
  <c r="I39" i="122"/>
  <c r="I36" i="122"/>
  <c r="H79" i="122"/>
  <c r="G79" i="122"/>
  <c r="F79" i="122"/>
  <c r="E79" i="122"/>
  <c r="I29" i="122"/>
  <c r="E30" i="122"/>
  <c r="H30" i="122"/>
  <c r="G30" i="122"/>
  <c r="F30" i="122"/>
  <c r="H9" i="122"/>
  <c r="F9" i="122"/>
  <c r="I2" i="122"/>
  <c r="K1" i="122"/>
  <c r="J45" i="122" l="1"/>
  <c r="J21" i="122"/>
  <c r="J39" i="122"/>
  <c r="I35" i="122"/>
  <c r="J35" i="122" s="1"/>
  <c r="J38" i="122"/>
  <c r="J8" i="122"/>
  <c r="J51" i="122"/>
  <c r="J26" i="122"/>
  <c r="J14" i="122"/>
  <c r="J74" i="122"/>
  <c r="J48" i="122"/>
  <c r="J72" i="122"/>
  <c r="H80" i="122"/>
  <c r="J29" i="122"/>
  <c r="J36" i="122"/>
  <c r="J47" i="122"/>
  <c r="J67" i="122"/>
  <c r="I12" i="122"/>
  <c r="J12" i="122" s="1"/>
  <c r="I5" i="122"/>
  <c r="J5" i="122" s="1"/>
  <c r="E9" i="122"/>
  <c r="E80" i="122" s="1"/>
  <c r="F80" i="122"/>
  <c r="G9" i="122"/>
  <c r="G80" i="122" s="1"/>
  <c r="D59" i="122" l="1"/>
  <c r="AG33" i="142"/>
  <c r="AG33" i="138" l="1"/>
  <c r="AG33" i="141"/>
  <c r="AG33" i="143"/>
  <c r="U45" i="58"/>
  <c r="D77" i="122"/>
  <c r="I77" i="122" s="1"/>
  <c r="J77" i="122" s="1"/>
  <c r="D17" i="122"/>
  <c r="I17" i="122" s="1"/>
  <c r="J17" i="122" s="1"/>
  <c r="D27" i="122"/>
  <c r="D75" i="122"/>
  <c r="I75" i="122" s="1"/>
  <c r="J75" i="122" s="1"/>
  <c r="D60" i="122"/>
  <c r="I60" i="122" s="1"/>
  <c r="J60" i="122" s="1"/>
  <c r="D24" i="122"/>
  <c r="D22" i="122"/>
  <c r="I22" i="122" s="1"/>
  <c r="J22" i="122" s="1"/>
  <c r="D6" i="122"/>
  <c r="D9" i="122" s="1"/>
  <c r="D54" i="122"/>
  <c r="D20" i="122"/>
  <c r="D25" i="122"/>
  <c r="CB56" i="131" l="1"/>
  <c r="D43" i="122"/>
  <c r="D79" i="122" s="1"/>
  <c r="I54" i="122"/>
  <c r="J54" i="122" s="1"/>
  <c r="D30" i="122"/>
  <c r="I20" i="122"/>
  <c r="J20" i="122" s="1"/>
  <c r="AG3" i="104"/>
  <c r="AG18" i="104" s="1"/>
  <c r="U22" i="104" s="1"/>
  <c r="Y22" i="104" l="1"/>
  <c r="AA22" i="104" s="1"/>
  <c r="K43" i="122"/>
  <c r="D80" i="122"/>
  <c r="Y23" i="104" l="1"/>
  <c r="AA23" i="104" s="1"/>
  <c r="Y24" i="104" s="1"/>
  <c r="I2" i="11"/>
  <c r="J64" i="11" l="1"/>
  <c r="J63" i="11"/>
  <c r="J78" i="11"/>
  <c r="J40" i="11"/>
  <c r="J41" i="11"/>
  <c r="J77" i="11"/>
  <c r="J4" i="11"/>
  <c r="C34" i="122"/>
  <c r="I34" i="122" s="1"/>
  <c r="J34" i="122" s="1"/>
  <c r="C41" i="122"/>
  <c r="AG31" i="138"/>
  <c r="AG42" i="138" s="1"/>
  <c r="AG43" i="138" s="1"/>
  <c r="U47" i="138" s="1"/>
  <c r="AG31" i="142"/>
  <c r="AG42" i="142" s="1"/>
  <c r="AG43" i="142" s="1"/>
  <c r="U47" i="142" s="1"/>
  <c r="I41" i="122" l="1"/>
  <c r="J41" i="122" s="1"/>
  <c r="AG31" i="143"/>
  <c r="AG42" i="143" s="1"/>
  <c r="AG43" i="143" s="1"/>
  <c r="U47" i="143" s="1"/>
  <c r="Y47" i="138"/>
  <c r="AA47" i="138" s="1"/>
  <c r="AG31" i="141"/>
  <c r="AG42" i="141" s="1"/>
  <c r="AG43" i="141" s="1"/>
  <c r="U47" i="141" s="1"/>
  <c r="Y47" i="142"/>
  <c r="AA47" i="142" s="1"/>
  <c r="C63" i="122"/>
  <c r="I63" i="122" s="1"/>
  <c r="J63" i="122" s="1"/>
  <c r="C59" i="122"/>
  <c r="I59" i="122" s="1"/>
  <c r="J59" i="122" s="1"/>
  <c r="C18" i="122"/>
  <c r="I18" i="122" s="1"/>
  <c r="J18" i="122" s="1"/>
  <c r="C49" i="122"/>
  <c r="I49" i="122" s="1"/>
  <c r="J49" i="122" s="1"/>
  <c r="C6" i="122"/>
  <c r="I6" i="122" s="1"/>
  <c r="J6" i="122" s="1"/>
  <c r="C16" i="122"/>
  <c r="I16" i="122" s="1"/>
  <c r="J16" i="122" s="1"/>
  <c r="C10" i="122"/>
  <c r="I10" i="122" s="1"/>
  <c r="J10" i="122" s="1"/>
  <c r="C52" i="122"/>
  <c r="I52" i="122" s="1"/>
  <c r="J52" i="122" s="1"/>
  <c r="C23" i="122"/>
  <c r="I23" i="122" s="1"/>
  <c r="J23" i="122" s="1"/>
  <c r="C62" i="122"/>
  <c r="I62" i="122" s="1"/>
  <c r="J62" i="122" s="1"/>
  <c r="C7" i="122"/>
  <c r="C76" i="122"/>
  <c r="I76" i="122" s="1"/>
  <c r="J76" i="122" s="1"/>
  <c r="C27" i="122"/>
  <c r="I27" i="122" s="1"/>
  <c r="J27" i="122" s="1"/>
  <c r="C64" i="122"/>
  <c r="C61" i="122"/>
  <c r="I61" i="122" s="1"/>
  <c r="J61" i="122" s="1"/>
  <c r="C57" i="122"/>
  <c r="I57" i="122" s="1"/>
  <c r="J57" i="122" s="1"/>
  <c r="C58" i="122"/>
  <c r="I58" i="122" s="1"/>
  <c r="J58" i="122" s="1"/>
  <c r="C24" i="122"/>
  <c r="I24" i="122" s="1"/>
  <c r="J24" i="122" s="1"/>
  <c r="C53" i="122"/>
  <c r="C50" i="122"/>
  <c r="I50" i="122" s="1"/>
  <c r="J50" i="122" s="1"/>
  <c r="C19" i="122"/>
  <c r="I19" i="122" s="1"/>
  <c r="J19" i="122" s="1"/>
  <c r="C11" i="122"/>
  <c r="I11" i="122" s="1"/>
  <c r="J11" i="122" s="1"/>
  <c r="C13" i="122"/>
  <c r="I13" i="122" s="1"/>
  <c r="J13" i="122" s="1"/>
  <c r="C33" i="122"/>
  <c r="I33" i="122" s="1"/>
  <c r="J33" i="122" s="1"/>
  <c r="C40" i="122"/>
  <c r="I40" i="122" s="1"/>
  <c r="C55" i="122"/>
  <c r="I55" i="122" s="1"/>
  <c r="J55" i="122" s="1"/>
  <c r="C15" i="122"/>
  <c r="I15" i="122" s="1"/>
  <c r="J15" i="122" s="1"/>
  <c r="I25" i="122"/>
  <c r="J25" i="122" s="1"/>
  <c r="I64" i="122" l="1"/>
  <c r="J64" i="122" s="1"/>
  <c r="I53" i="122"/>
  <c r="J53" i="122" s="1"/>
  <c r="Y48" i="138"/>
  <c r="AA48" i="138" s="1"/>
  <c r="Y49" i="138" s="1"/>
  <c r="Y47" i="143"/>
  <c r="AA47" i="143" s="1"/>
  <c r="Y47" i="141"/>
  <c r="AA47" i="141" s="1"/>
  <c r="Y48" i="142"/>
  <c r="AA48" i="142" s="1"/>
  <c r="Y49" i="142" s="1"/>
  <c r="L9" i="122"/>
  <c r="C43" i="122"/>
  <c r="I43" i="122" s="1"/>
  <c r="J43" i="122" s="1"/>
  <c r="C9" i="122"/>
  <c r="I7" i="122"/>
  <c r="C30" i="122"/>
  <c r="C31" i="122"/>
  <c r="I31" i="122" s="1"/>
  <c r="J31" i="122" s="1"/>
  <c r="C79" i="122"/>
  <c r="Y48" i="143" l="1"/>
  <c r="AA48" i="143" s="1"/>
  <c r="Y49" i="143" s="1"/>
  <c r="Y48" i="141"/>
  <c r="AA48" i="141" s="1"/>
  <c r="Y49" i="141" s="1"/>
  <c r="C80" i="122"/>
  <c r="J7" i="122"/>
  <c r="J9" i="122" s="1"/>
  <c r="I9" i="122"/>
  <c r="L30" i="122"/>
  <c r="J30" i="122"/>
  <c r="I30" i="122"/>
  <c r="J40" i="122"/>
  <c r="I79" i="122"/>
  <c r="J81" i="122" l="1"/>
  <c r="J82" i="122"/>
  <c r="I80" i="122"/>
  <c r="J79" i="122"/>
  <c r="J80" i="122" s="1"/>
  <c r="L81" i="122" l="1"/>
  <c r="L79" i="122" l="1"/>
  <c r="L80" i="122" s="1"/>
  <c r="L82" i="122"/>
  <c r="AG16" i="141" l="1"/>
  <c r="AG16" i="138" l="1"/>
  <c r="AG16" i="142"/>
  <c r="AG16" i="143" l="1"/>
  <c r="AG14" i="142" l="1"/>
  <c r="AG14" i="143" l="1"/>
  <c r="AG14" i="141"/>
  <c r="AG14" i="138"/>
  <c r="AG12" i="141" l="1"/>
  <c r="AG12" i="138" l="1"/>
  <c r="AG12" i="142"/>
  <c r="AG12" i="143" l="1"/>
  <c r="AG3" i="105" l="1"/>
  <c r="AG18" i="105" s="1"/>
  <c r="U22" i="105" s="1"/>
  <c r="AG3" i="103"/>
  <c r="AG18" i="103" s="1"/>
  <c r="U22" i="103" s="1"/>
  <c r="AG3" i="102"/>
  <c r="AG18" i="102" s="1"/>
  <c r="U22" i="102" s="1"/>
  <c r="Y22" i="105" l="1"/>
  <c r="AA22" i="105" s="1"/>
  <c r="Y22" i="103"/>
  <c r="AA22" i="103" s="1"/>
  <c r="Y22" i="102"/>
  <c r="AA22" i="102" s="1"/>
  <c r="Y23" i="105" l="1"/>
  <c r="AA23" i="105" s="1"/>
  <c r="Y24" i="105" s="1"/>
  <c r="Y23" i="103"/>
  <c r="AA23" i="103" s="1"/>
  <c r="Y24" i="103" s="1"/>
  <c r="Y23" i="102"/>
  <c r="AA23" i="102" s="1"/>
  <c r="Y24" i="102" s="1"/>
  <c r="L20" i="41"/>
  <c r="D20" i="41"/>
  <c r="AG3" i="35"/>
  <c r="AG18" i="35" s="1"/>
  <c r="U22" i="35" s="1"/>
  <c r="Y22" i="35" l="1"/>
  <c r="AA22" i="35" s="1"/>
  <c r="D21" i="41"/>
  <c r="L21" i="41"/>
  <c r="D19" i="41"/>
  <c r="L22" i="41"/>
  <c r="L19" i="41"/>
  <c r="L23" i="41"/>
  <c r="Y23" i="35" l="1"/>
  <c r="AA23" i="35" s="1"/>
  <c r="Y24" i="35" s="1"/>
  <c r="D22" i="41"/>
  <c r="C2" i="11" l="1"/>
  <c r="AG10" i="141" l="1"/>
  <c r="AG10" i="138" l="1"/>
  <c r="I21" i="11"/>
  <c r="J21" i="11" s="1"/>
  <c r="AG10" i="143"/>
  <c r="AG10" i="142" l="1"/>
  <c r="I69" i="11"/>
  <c r="I74" i="11"/>
  <c r="I29" i="11"/>
  <c r="J29" i="11" s="1"/>
  <c r="I20" i="11"/>
  <c r="J20" i="11" s="1"/>
  <c r="I46" i="11"/>
  <c r="I16" i="11"/>
  <c r="J16" i="11" s="1"/>
  <c r="I75" i="11"/>
  <c r="AG16" i="41" l="1"/>
  <c r="I14" i="11"/>
  <c r="J14" i="11" s="1"/>
  <c r="AG8" i="141" l="1"/>
  <c r="AG8" i="138" l="1"/>
  <c r="AG8" i="143"/>
  <c r="AG8" i="142" l="1"/>
  <c r="I72" i="11"/>
  <c r="I45" i="11"/>
  <c r="J45" i="11" s="1"/>
  <c r="I19" i="11"/>
  <c r="J19" i="11" s="1"/>
  <c r="I57" i="11"/>
  <c r="J57" i="11" s="1"/>
  <c r="I71" i="11"/>
  <c r="J71" i="11" s="1"/>
  <c r="BT88" i="131" l="1"/>
  <c r="BT90" i="131"/>
  <c r="BT89" i="131"/>
  <c r="BT87" i="131"/>
  <c r="BT91" i="131"/>
  <c r="BT13" i="131"/>
  <c r="BT16" i="131"/>
  <c r="BT18" i="131"/>
  <c r="BT20" i="131"/>
  <c r="BT24" i="131"/>
  <c r="BT26" i="131"/>
  <c r="BT28" i="131"/>
  <c r="BT30" i="131"/>
  <c r="BT29" i="131"/>
  <c r="BT19" i="131"/>
  <c r="BT27" i="131"/>
  <c r="BT25" i="131"/>
  <c r="BT17" i="131"/>
  <c r="BT23" i="131"/>
  <c r="BT76" i="131"/>
  <c r="BT15" i="131"/>
  <c r="BT42" i="131"/>
  <c r="BT44" i="131"/>
  <c r="BT79" i="131"/>
  <c r="BT78" i="131"/>
  <c r="BT38" i="131"/>
  <c r="BT40" i="131"/>
  <c r="BT35" i="131"/>
  <c r="BT70" i="131"/>
  <c r="BT69" i="131"/>
  <c r="BT48" i="131"/>
  <c r="BT75" i="131"/>
  <c r="BT41" i="131"/>
  <c r="BT57" i="131"/>
  <c r="BT82" i="131"/>
  <c r="BT54" i="131"/>
  <c r="BT60" i="131"/>
  <c r="BT66" i="131"/>
  <c r="BT77" i="131"/>
  <c r="BT67" i="131"/>
  <c r="BT45" i="131"/>
  <c r="BT47" i="131"/>
  <c r="BT34" i="131"/>
  <c r="BT65" i="131"/>
  <c r="BT64" i="131"/>
  <c r="BT56" i="131"/>
  <c r="BT39" i="131"/>
  <c r="BT43" i="131"/>
  <c r="BT68" i="131"/>
  <c r="BT46" i="131"/>
  <c r="BT58" i="131"/>
  <c r="BT49" i="131"/>
  <c r="BT33" i="131" l="1"/>
  <c r="AG3" i="91" l="1"/>
  <c r="AG18" i="91" s="1"/>
  <c r="U22" i="91" s="1"/>
  <c r="Y22" i="91" l="1"/>
  <c r="AA22" i="91" s="1"/>
  <c r="K77" i="122"/>
  <c r="AG3" i="42"/>
  <c r="AG18" i="42" s="1"/>
  <c r="U22" i="42" s="1"/>
  <c r="AG3" i="40"/>
  <c r="AG18" i="40" s="1"/>
  <c r="U21" i="40" s="1"/>
  <c r="AG3" i="39"/>
  <c r="AG18" i="39" s="1"/>
  <c r="U22" i="39" s="1"/>
  <c r="Y21" i="40" l="1"/>
  <c r="AA21" i="40" s="1"/>
  <c r="Y23" i="91"/>
  <c r="AA23" i="91" s="1"/>
  <c r="Y24" i="91" s="1"/>
  <c r="Y22" i="42"/>
  <c r="AA22" i="42" s="1"/>
  <c r="Y22" i="39"/>
  <c r="AA22" i="39" s="1"/>
  <c r="AG3" i="77"/>
  <c r="AG18" i="77" s="1"/>
  <c r="U22" i="77" s="1"/>
  <c r="AG3" i="79"/>
  <c r="AG18" i="79" s="1"/>
  <c r="U21" i="79" s="1"/>
  <c r="AG3" i="53"/>
  <c r="AG18" i="53" s="1"/>
  <c r="U21" i="53" s="1"/>
  <c r="AG3" i="58"/>
  <c r="AG18" i="58" s="1"/>
  <c r="U22" i="58" s="1"/>
  <c r="AG3" i="78"/>
  <c r="AG18" i="78" s="1"/>
  <c r="U22" i="78" s="1"/>
  <c r="AG3" i="80"/>
  <c r="AG18" i="80" s="1"/>
  <c r="U22" i="80" s="1"/>
  <c r="AG3" i="86"/>
  <c r="AG18" i="86" s="1"/>
  <c r="U22" i="86" s="1"/>
  <c r="AG3" i="38"/>
  <c r="AG18" i="38" s="1"/>
  <c r="U22" i="38" s="1"/>
  <c r="AG3" i="55"/>
  <c r="AG18" i="55" s="1"/>
  <c r="U22" i="55" s="1"/>
  <c r="AG3" i="52"/>
  <c r="AG18" i="52" s="1"/>
  <c r="U22" i="52" s="1"/>
  <c r="AG3" i="72"/>
  <c r="AG18" i="72" s="1"/>
  <c r="U22" i="72" s="1"/>
  <c r="AG2" i="41"/>
  <c r="AG17" i="41" s="1"/>
  <c r="U21" i="41" s="1"/>
  <c r="AG3" i="59"/>
  <c r="AG18" i="59" s="1"/>
  <c r="U22" i="59" s="1"/>
  <c r="AG3" i="61"/>
  <c r="AG18" i="61" s="1"/>
  <c r="U22" i="61" s="1"/>
  <c r="AG3" i="44"/>
  <c r="AG18" i="44" s="1"/>
  <c r="U22" i="44" s="1"/>
  <c r="AG3" i="37"/>
  <c r="AG18" i="37" s="1"/>
  <c r="U21" i="37" s="1"/>
  <c r="AG3" i="49"/>
  <c r="AG18" i="49" s="1"/>
  <c r="U22" i="49" s="1"/>
  <c r="AG3" i="54"/>
  <c r="AG18" i="54" s="1"/>
  <c r="U22" i="54" s="1"/>
  <c r="AG3" i="65"/>
  <c r="AG18" i="65" s="1"/>
  <c r="U21" i="65" s="1"/>
  <c r="AG3" i="73"/>
  <c r="AG18" i="73" s="1"/>
  <c r="U22" i="73" s="1"/>
  <c r="AG3" i="43"/>
  <c r="AG18" i="43" s="1"/>
  <c r="U22" i="43" s="1"/>
  <c r="AG3" i="45"/>
  <c r="AG18" i="45" s="1"/>
  <c r="U22" i="45" s="1"/>
  <c r="AG3" i="56"/>
  <c r="AG18" i="56" s="1"/>
  <c r="U22" i="56" s="1"/>
  <c r="AG3" i="75"/>
  <c r="AG18" i="75" s="1"/>
  <c r="U22" i="75" s="1"/>
  <c r="AG3" i="81"/>
  <c r="AG18" i="81" s="1"/>
  <c r="U21" i="81" s="1"/>
  <c r="AG3" i="64"/>
  <c r="AG18" i="64" s="1"/>
  <c r="U21" i="64" s="1"/>
  <c r="AG3" i="50"/>
  <c r="AG18" i="50" s="1"/>
  <c r="U22" i="50" s="1"/>
  <c r="AG3" i="60"/>
  <c r="AG18" i="60" s="1"/>
  <c r="U22" i="60" s="1"/>
  <c r="AG3" i="68"/>
  <c r="AG18" i="68" s="1"/>
  <c r="U21" i="68" s="1"/>
  <c r="Y21" i="81" l="1"/>
  <c r="AA21" i="81" s="1"/>
  <c r="Y21" i="79"/>
  <c r="AA21" i="79" s="1"/>
  <c r="Y22" i="78"/>
  <c r="AA22" i="78" s="1"/>
  <c r="Y22" i="77"/>
  <c r="AA22" i="77" s="1"/>
  <c r="Y22" i="75"/>
  <c r="AA22" i="75" s="1"/>
  <c r="Y22" i="73"/>
  <c r="AA22" i="73" s="1"/>
  <c r="Y22" i="72"/>
  <c r="AA22" i="72" s="1"/>
  <c r="Y21" i="68"/>
  <c r="AA21" i="68" s="1"/>
  <c r="Y22" i="40"/>
  <c r="AA22" i="40" s="1"/>
  <c r="Y23" i="40" s="1"/>
  <c r="Y21" i="65"/>
  <c r="AA21" i="65" s="1"/>
  <c r="Y21" i="53"/>
  <c r="AA21" i="53" s="1"/>
  <c r="Y21" i="37"/>
  <c r="AA21" i="37" s="1"/>
  <c r="Y21" i="64"/>
  <c r="AA21" i="64" s="1"/>
  <c r="Y22" i="50"/>
  <c r="AA22" i="50" s="1"/>
  <c r="Y22" i="49"/>
  <c r="AA22" i="49" s="1"/>
  <c r="Y22" i="60"/>
  <c r="AA22" i="60" s="1"/>
  <c r="Y22" i="58"/>
  <c r="AA22" i="58" s="1"/>
  <c r="Y22" i="43"/>
  <c r="AA22" i="43" s="1"/>
  <c r="Y22" i="55"/>
  <c r="AA22" i="55" s="1"/>
  <c r="Y22" i="54"/>
  <c r="AA22" i="54" s="1"/>
  <c r="Y22" i="52"/>
  <c r="AA22" i="52" s="1"/>
  <c r="Y22" i="61"/>
  <c r="AA22" i="61" s="1"/>
  <c r="Y22" i="59"/>
  <c r="AA22" i="59" s="1"/>
  <c r="Y22" i="45"/>
  <c r="AA22" i="45" s="1"/>
  <c r="Y22" i="86"/>
  <c r="AA22" i="86" s="1"/>
  <c r="Y23" i="42"/>
  <c r="AA23" i="42" s="1"/>
  <c r="Y24" i="42" s="1"/>
  <c r="Y22" i="44"/>
  <c r="AA22" i="44" s="1"/>
  <c r="Y22" i="56"/>
  <c r="AA22" i="56" s="1"/>
  <c r="Y23" i="39"/>
  <c r="AA23" i="39" s="1"/>
  <c r="Y24" i="39" s="1"/>
  <c r="Y22" i="38"/>
  <c r="AA22" i="38" s="1"/>
  <c r="Y22" i="80"/>
  <c r="AA22" i="80" s="1"/>
  <c r="Y21" i="41"/>
  <c r="AA21" i="41" s="1"/>
  <c r="Y22" i="68" l="1"/>
  <c r="AA22" i="68" s="1"/>
  <c r="Y23" i="68" s="1"/>
  <c r="Y22" i="81"/>
  <c r="AA22" i="81" s="1"/>
  <c r="Y23" i="81" s="1"/>
  <c r="Y22" i="79"/>
  <c r="AA22" i="79" s="1"/>
  <c r="Y23" i="79" s="1"/>
  <c r="Y23" i="78"/>
  <c r="AA23" i="78" s="1"/>
  <c r="Y24" i="78" s="1"/>
  <c r="Y23" i="77"/>
  <c r="AA23" i="77" s="1"/>
  <c r="Y24" i="77" s="1"/>
  <c r="Y23" i="75"/>
  <c r="AA23" i="75" s="1"/>
  <c r="Y24" i="75" s="1"/>
  <c r="Y23" i="73"/>
  <c r="AA23" i="73" s="1"/>
  <c r="Y24" i="73" s="1"/>
  <c r="Y23" i="72"/>
  <c r="AA23" i="72" s="1"/>
  <c r="Y24" i="72" s="1"/>
  <c r="Y22" i="65"/>
  <c r="AA22" i="65" s="1"/>
  <c r="Y23" i="65" s="1"/>
  <c r="Y22" i="53"/>
  <c r="AA22" i="53" s="1"/>
  <c r="Y23" i="53" s="1"/>
  <c r="Y22" i="37"/>
  <c r="AA22" i="37" s="1"/>
  <c r="Y23" i="37" s="1"/>
  <c r="Y22" i="64"/>
  <c r="AA22" i="64" s="1"/>
  <c r="Y23" i="64" s="1"/>
  <c r="Y23" i="50"/>
  <c r="AA23" i="50" s="1"/>
  <c r="Y24" i="50" s="1"/>
  <c r="Y23" i="49"/>
  <c r="AA23" i="49" s="1"/>
  <c r="Y24" i="49" s="1"/>
  <c r="Y23" i="60"/>
  <c r="AA23" i="60" s="1"/>
  <c r="Y24" i="60" s="1"/>
  <c r="Y23" i="58"/>
  <c r="AA23" i="58" s="1"/>
  <c r="Y24" i="58" s="1"/>
  <c r="Y23" i="43"/>
  <c r="AA23" i="43" s="1"/>
  <c r="Y24" i="43" s="1"/>
  <c r="Y23" i="55"/>
  <c r="AA23" i="55" s="1"/>
  <c r="Y24" i="55" s="1"/>
  <c r="Y23" i="54"/>
  <c r="AA23" i="54" s="1"/>
  <c r="Y24" i="54" s="1"/>
  <c r="Y23" i="52"/>
  <c r="AA23" i="52" s="1"/>
  <c r="Y24" i="52" s="1"/>
  <c r="Y23" i="61"/>
  <c r="AA23" i="61" s="1"/>
  <c r="Y24" i="61" s="1"/>
  <c r="Y23" i="59"/>
  <c r="AA23" i="59" s="1"/>
  <c r="Y24" i="59" s="1"/>
  <c r="Y23" i="45"/>
  <c r="AA23" i="45" s="1"/>
  <c r="Y24" i="45" s="1"/>
  <c r="Y23" i="86"/>
  <c r="AA23" i="86" s="1"/>
  <c r="Y24" i="86" s="1"/>
  <c r="Y23" i="44"/>
  <c r="AA23" i="44" s="1"/>
  <c r="Y24" i="44" s="1"/>
  <c r="Y23" i="56"/>
  <c r="AA23" i="56" s="1"/>
  <c r="Y24" i="56" s="1"/>
  <c r="Y23" i="38"/>
  <c r="AA23" i="38" s="1"/>
  <c r="Y24" i="38" s="1"/>
  <c r="Y23" i="80"/>
  <c r="AA23" i="80" s="1"/>
  <c r="Y24" i="80" s="1"/>
  <c r="Y22" i="41"/>
  <c r="AA22" i="41" s="1"/>
  <c r="Y23" i="41" s="1"/>
  <c r="AG3" i="31" l="1"/>
  <c r="AG18" i="31" s="1"/>
  <c r="U22" i="31" s="1"/>
  <c r="Y22" i="31" l="1"/>
  <c r="AA22" i="31" s="1"/>
  <c r="AG6" i="143"/>
  <c r="AG17" i="143" s="1"/>
  <c r="AG18" i="143" s="1"/>
  <c r="U22" i="143" s="1"/>
  <c r="Y23" i="31" l="1"/>
  <c r="AA23" i="31" s="1"/>
  <c r="Y24" i="31" s="1"/>
  <c r="AG6" i="138"/>
  <c r="AG17" i="138" s="1"/>
  <c r="AG18" i="138" s="1"/>
  <c r="U22" i="138" s="1"/>
  <c r="AG6" i="141"/>
  <c r="AG17" i="141" s="1"/>
  <c r="AG18" i="141" s="1"/>
  <c r="U22" i="141" s="1"/>
  <c r="Y22" i="143"/>
  <c r="AA22" i="143" s="1"/>
  <c r="I28" i="11"/>
  <c r="J28" i="11" s="1"/>
  <c r="I23" i="11"/>
  <c r="J23" i="11" s="1"/>
  <c r="I24" i="11"/>
  <c r="J24" i="11" s="1"/>
  <c r="I22" i="11"/>
  <c r="J22" i="11" s="1"/>
  <c r="I26" i="11"/>
  <c r="J26" i="11" s="1"/>
  <c r="I70" i="11"/>
  <c r="J70" i="11" s="1"/>
  <c r="J74" i="11"/>
  <c r="I76" i="11"/>
  <c r="J76" i="11" s="1"/>
  <c r="J72" i="11"/>
  <c r="I17" i="11"/>
  <c r="J17" i="11" s="1"/>
  <c r="J75" i="11"/>
  <c r="I18" i="11"/>
  <c r="J18" i="11" s="1"/>
  <c r="I27" i="11"/>
  <c r="J27" i="11" s="1"/>
  <c r="Y23" i="143" l="1"/>
  <c r="AA23" i="143" s="1"/>
  <c r="Y22" i="138"/>
  <c r="AA22" i="138" s="1"/>
  <c r="Y22" i="141"/>
  <c r="AA22" i="141" s="1"/>
  <c r="AG6" i="142"/>
  <c r="AG17" i="142" s="1"/>
  <c r="AG18" i="142" s="1"/>
  <c r="U22" i="142" s="1"/>
  <c r="Y24" i="143"/>
  <c r="I73" i="11"/>
  <c r="J73" i="11" s="1"/>
  <c r="I25" i="11"/>
  <c r="J25" i="11" s="1"/>
  <c r="I15" i="11"/>
  <c r="J15" i="11" s="1"/>
  <c r="Y23" i="138" l="1"/>
  <c r="AA23" i="138" s="1"/>
  <c r="Y24" i="138" s="1"/>
  <c r="Y23" i="141"/>
  <c r="AA23" i="141" s="1"/>
  <c r="Y24" i="141" s="1"/>
  <c r="Y22" i="142"/>
  <c r="AA22" i="142" s="1"/>
  <c r="Y23" i="142" l="1"/>
  <c r="AA23" i="142" s="1"/>
  <c r="Y24" i="142" s="1"/>
  <c r="CB39" i="131" l="1"/>
  <c r="CB53" i="131" s="1"/>
  <c r="L9" i="11"/>
  <c r="L79" i="11" l="1"/>
  <c r="K17" i="122" l="1"/>
  <c r="K9" i="122"/>
  <c r="F9" i="11"/>
  <c r="CB95" i="131" l="1"/>
  <c r="K30" i="122"/>
  <c r="K79" i="122"/>
  <c r="H9" i="11"/>
  <c r="H79" i="11"/>
  <c r="G79" i="11"/>
  <c r="F79" i="11"/>
  <c r="E79" i="11"/>
  <c r="G30" i="11"/>
  <c r="H30" i="11"/>
  <c r="F30" i="11"/>
  <c r="F80" i="11" s="1"/>
  <c r="E30" i="11"/>
  <c r="E9" i="11"/>
  <c r="K1" i="11"/>
  <c r="K59" i="122" l="1"/>
  <c r="CB65" i="131"/>
  <c r="CB58" i="131"/>
  <c r="CB66" i="131"/>
  <c r="K80" i="122"/>
  <c r="CB67" i="131"/>
  <c r="H80" i="11"/>
  <c r="E80" i="11"/>
  <c r="G9" i="11"/>
  <c r="G80" i="11" s="1"/>
  <c r="CB74" i="131" l="1"/>
  <c r="CB96" i="131" s="1"/>
  <c r="CB95" i="144"/>
  <c r="CB98" i="144" s="1"/>
  <c r="CB99" i="144" s="1"/>
  <c r="D79" i="11"/>
  <c r="D30" i="11"/>
  <c r="I34" i="11" l="1"/>
  <c r="J34" i="11" s="1"/>
  <c r="I13" i="11"/>
  <c r="J13" i="11" s="1"/>
  <c r="I51" i="11"/>
  <c r="J51" i="11" s="1"/>
  <c r="I39" i="11"/>
  <c r="J39" i="11" s="1"/>
  <c r="I48" i="11"/>
  <c r="J48" i="11" s="1"/>
  <c r="I37" i="11"/>
  <c r="J37" i="11" s="1"/>
  <c r="I12" i="11"/>
  <c r="J12" i="11" s="1"/>
  <c r="I59" i="11"/>
  <c r="J59" i="11" s="1"/>
  <c r="I62" i="11"/>
  <c r="J62" i="11" s="1"/>
  <c r="I60" i="11"/>
  <c r="J60" i="11" s="1"/>
  <c r="I58" i="11"/>
  <c r="J58" i="11" s="1"/>
  <c r="I61" i="11"/>
  <c r="J61" i="11" s="1"/>
  <c r="I47" i="11" l="1"/>
  <c r="J47" i="11" s="1"/>
  <c r="I36" i="11"/>
  <c r="J36" i="11" s="1"/>
  <c r="I49" i="11"/>
  <c r="J49" i="11" s="1"/>
  <c r="I50" i="11"/>
  <c r="J50" i="11" s="1"/>
  <c r="I33" i="11"/>
  <c r="J33" i="11" s="1"/>
  <c r="I8" i="11"/>
  <c r="J8" i="11" s="1"/>
  <c r="I11" i="11"/>
  <c r="J11" i="11" s="1"/>
  <c r="I38" i="11"/>
  <c r="J38" i="11" s="1"/>
  <c r="I7" i="11"/>
  <c r="J7" i="11" s="1"/>
  <c r="I5" i="11"/>
  <c r="I10" i="11"/>
  <c r="J10" i="11" s="1"/>
  <c r="I52" i="11"/>
  <c r="J52" i="11" s="1"/>
  <c r="J30" i="11" l="1"/>
  <c r="I6" i="11"/>
  <c r="J6" i="11" s="1"/>
  <c r="D9" i="11"/>
  <c r="D80" i="11" s="1"/>
  <c r="C79" i="11"/>
  <c r="C9" i="11"/>
  <c r="K9" i="11"/>
  <c r="J5" i="11"/>
  <c r="J9" i="11" s="1"/>
  <c r="J81" i="11" s="1"/>
  <c r="K30" i="11"/>
  <c r="I79" i="11"/>
  <c r="J82" i="11" l="1"/>
  <c r="J79" i="11"/>
  <c r="J80" i="11" s="1"/>
  <c r="I9" i="11"/>
  <c r="C30" i="11"/>
  <c r="C80" i="11" s="1"/>
  <c r="K79" i="11"/>
  <c r="K80" i="11"/>
  <c r="I30" i="11" l="1"/>
  <c r="I80" i="11" s="1"/>
  <c r="L30" i="11" l="1"/>
  <c r="L81" i="11" l="1"/>
  <c r="F81" i="11" s="1"/>
  <c r="L80" i="11"/>
  <c r="L82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R34" authorId="0" shapeId="0" xr:uid="{8D24E811-6551-4F4B-8165-F6930E5E2607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2H Por C.Brito</t>
        </r>
      </text>
    </comment>
    <comment ref="G45" authorId="0" shapeId="0" xr:uid="{AD670DFB-B773-4057-811B-0432D3A74418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POR LUCAS - DOENÇA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N82" authorId="0" shapeId="0" xr:uid="{6212223C-743A-4555-B01F-50F1BC55BFB0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5H POR LESÃO Nuno Pais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CM17" authorId="0" shapeId="0" xr:uid="{D824C217-8617-4BC0-839E-EC996597F5C3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34" authorId="0" shapeId="0" xr:uid="{B45A77B5-F363-4CBC-9B4C-B3F803B9F992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39" authorId="0" shapeId="0" xr:uid="{36D72208-BE88-410B-8458-0915B6A6733B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40" authorId="0" shapeId="0" xr:uid="{4431AAC0-268F-4115-9F72-902306AC4742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24H AGC</t>
        </r>
      </text>
    </comment>
    <comment ref="BZ41" authorId="0" shapeId="0" xr:uid="{DBF75550-B429-4328-BBDA-FEE336B2F0B4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5 pago a pedido do colaborador</t>
        </r>
      </text>
    </comment>
    <comment ref="CM41" authorId="0" shapeId="0" xr:uid="{67DB1F8B-0687-4959-A1E2-76D094E494D3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AG45" authorId="0" shapeId="0" xr:uid="{6A67DDDD-D79F-4BD2-A3BB-84D3BD35E449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1H POR ATRASO Gonçalo SOusa</t>
        </r>
      </text>
    </comment>
    <comment ref="CM49" authorId="0" shapeId="0" xr:uid="{39455665-BA67-4B2F-A681-ACB57750A564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18H AGC</t>
        </r>
      </text>
    </comment>
    <comment ref="AD61" authorId="0" shapeId="0" xr:uid="{3D274939-2836-4185-83FA-EDE2BDF1AD1D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+1H  CARTAO TM</t>
        </r>
      </text>
    </comment>
    <comment ref="CM61" authorId="0" shapeId="0" xr:uid="{417788CA-6DD0-4909-B8B1-13FF46C40B3D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1H 27MAR</t>
        </r>
      </text>
    </comment>
    <comment ref="CM70" authorId="0" shapeId="0" xr:uid="{16F9D805-3F38-4352-8C91-99E1CFDCCA31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BE71" authorId="0" shapeId="0" xr:uid="{2A1602A1-EFD8-42ED-A6A7-2BA05303C623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atrasos:
1h - 16.03
1h - 20.03</t>
        </r>
      </text>
    </comment>
    <comment ref="CM79" authorId="0" shapeId="0" xr:uid="{BE68AB15-DD4D-4F7D-A434-EFBE054CF1B0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80" authorId="0" shapeId="0" xr:uid="{996B6F61-3F41-408D-8397-D3ED49FA0708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BZ82" authorId="0" shapeId="0" xr:uid="{5CBC4975-9D07-4E6F-BD19-DAA152FCB21B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4 Pago a pedido do colaborador</t>
        </r>
      </text>
    </comment>
    <comment ref="BE88" authorId="0" shapeId="0" xr:uid="{61C56380-E1E7-4D1D-86F5-C2D8113A6EAA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atraso 1h 30.03</t>
        </r>
      </text>
    </comment>
    <comment ref="CM93" authorId="0" shapeId="0" xr:uid="{998CCE89-1052-4623-B3DC-D35083901501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S95" authorId="0" shapeId="0" xr:uid="{8330423C-38F9-412D-8736-14B3242D8FCE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1H POR ATRASO DE ROBSON S</t>
        </r>
      </text>
    </comment>
    <comment ref="W95" authorId="0" shapeId="0" xr:uid="{F5CE6F0C-9ED4-4AE5-A1AF-9DF698157486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1H POR ATRASO DE ROBSON 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CM17" authorId="0" shapeId="0" xr:uid="{273020EC-C8D3-4F20-8F4D-71FA9D0EA6DB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K29" authorId="0" shapeId="0" xr:uid="{86089902-3DF8-4C85-9FD6-7FAD1F9EE73E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+1H ATRASO GONÇALO SOUSA</t>
        </r>
      </text>
    </comment>
    <comment ref="CM29" authorId="0" shapeId="0" xr:uid="{417E0420-237C-4DFF-94F5-AC8C41A5CE84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+1H 08.04</t>
        </r>
      </text>
    </comment>
    <comment ref="CM34" authorId="0" shapeId="0" xr:uid="{A9980FDB-52B6-4A8F-A1C8-9F4F19DB91A6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39" authorId="0" shapeId="0" xr:uid="{8C821486-12E5-419E-9E18-88732A1AD281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AD40" authorId="0" shapeId="0" xr:uid="{8406513A-8BE3-49A8-B723-88A0D3C3041E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+3H POR NECESSIDADE OPERACIONAL
+2H POR atraso Icaro ferreira</t>
        </r>
      </text>
    </comment>
    <comment ref="CM40" authorId="0" shapeId="0" xr:uid="{70149CA6-229C-4ED7-BB59-6B7BADE6AED0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24H AGC</t>
        </r>
      </text>
    </comment>
    <comment ref="CM41" authorId="0" shapeId="0" xr:uid="{138F7F98-8252-4DFE-866A-64D567DECA26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BZ46" authorId="0" shapeId="0" xr:uid="{1DB361FE-28FB-4B8D-AFC5-FE7F4E6D4DA4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pagos abr2025</t>
        </r>
      </text>
    </comment>
    <comment ref="CM49" authorId="0" shapeId="0" xr:uid="{6A4BE220-17A4-420E-BD18-E12AD87B5E13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18H AGC</t>
        </r>
      </text>
    </comment>
    <comment ref="CM61" authorId="0" shapeId="0" xr:uid="{1246C7B1-88BC-461B-A94D-70DB0864424F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1H 27MAR</t>
        </r>
      </text>
    </comment>
    <comment ref="CM70" authorId="0" shapeId="0" xr:uid="{CE2A34BE-D841-47F7-ADDF-4E0A4E4C05B4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79" authorId="0" shapeId="0" xr:uid="{F03ABEE8-2BCD-4E1F-B2AE-860790F7CA64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BZ80" authorId="0" shapeId="0" xr:uid="{BDA65AAC-4AD2-4160-9731-19668F4AF84F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pagos 4 abr</t>
        </r>
      </text>
    </comment>
    <comment ref="CM80" authorId="0" shapeId="0" xr:uid="{B86EAD7F-0551-44D4-9D99-5713D66B2F33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BE88" authorId="0" shapeId="0" xr:uid="{C4A4CD3C-D7F0-441C-B324-531BB07EA367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-1H ATRASO 08.04
</t>
        </r>
      </text>
    </comment>
    <comment ref="CM93" authorId="0" shapeId="0" xr:uid="{230966F6-3BDA-41E3-BCF1-45ACEEA1BB95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AE96" authorId="0" shapeId="0" xr:uid="{EE5591EB-652E-4680-B097-82AE984FA698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atraso 2h , retiradas nas horas semestrais a receber
</t>
        </r>
      </text>
    </comment>
    <comment ref="BE96" authorId="0" shapeId="0" xr:uid="{8C12ABCE-DAAA-46F8-B695-D1CC060AE0A3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- 2h atraso 29.04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CM17" authorId="0" shapeId="0" xr:uid="{B645E2E3-ADA2-4492-9A2A-0E00087F94B0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29" authorId="0" shapeId="0" xr:uid="{B79C2B13-12D0-4524-803E-6870C8B62B13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+1H 08.04</t>
        </r>
      </text>
    </comment>
    <comment ref="BZ30" authorId="0" shapeId="0" xr:uid="{EE69D98A-9FB2-4D92-84FB-FD7F4AB6D69F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Rui pediu para 2 serem pagos a 12.05.2025</t>
        </r>
      </text>
    </comment>
    <comment ref="CM34" authorId="0" shapeId="0" xr:uid="{D3731D5D-2532-41A0-A4D2-3EC52FF7A73F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39" authorId="0" shapeId="0" xr:uid="{166C50CF-4586-4567-BA9B-FD355EAAEBD8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40" authorId="0" shapeId="0" xr:uid="{7224339D-16D6-486E-AF5D-F9A69A77E939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24H AGC</t>
        </r>
      </text>
    </comment>
    <comment ref="CM41" authorId="0" shapeId="0" xr:uid="{16745B7F-2924-47B3-9010-1A0BA3C09083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BE46" authorId="0" shapeId="0" xr:uid="{28D2058E-75E3-47A0-9EF0-6244902C415B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retirada 1h atraso a 13.05.2025
</t>
        </r>
      </text>
    </comment>
    <comment ref="CM49" authorId="0" shapeId="0" xr:uid="{53807FBA-C900-4517-B1BD-B41FF0509FE4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18H AGC</t>
        </r>
      </text>
    </comment>
    <comment ref="CM61" authorId="0" shapeId="0" xr:uid="{1DEE89EB-405A-4BB9-A2C5-2745A58B8FB5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1H 27MAR</t>
        </r>
      </text>
    </comment>
    <comment ref="CM70" authorId="0" shapeId="0" xr:uid="{0BEED9A6-5D05-4986-B2C8-B57540B88C7C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BE72" authorId="0" shapeId="0" xr:uid="{F13A10DE-5F3D-40D0-B1F7-C65D5CE380D8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+3h de trabalho normal em 27.04
</t>
        </r>
      </text>
    </comment>
    <comment ref="CM79" authorId="0" shapeId="0" xr:uid="{FAA2BAEF-F20D-4BFD-B15A-BD6CAC623F2D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M80" authorId="0" shapeId="0" xr:uid="{410A130D-C65C-464C-9721-6A563CAEE106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P89" authorId="0" shapeId="0" xr:uid="{5450060F-1767-450F-9C06-0AA237240FB5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+1H Por
 atraso Leonel Pereira</t>
        </r>
      </text>
    </comment>
    <comment ref="CM93" authorId="0" shapeId="0" xr:uid="{CC0A8A01-B438-4623-841B-790A3D34E31D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R34" authorId="0" shapeId="0" xr:uid="{EF80CDD1-F651-4D9C-BCA2-D354AAAF3E30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2H Por C.Brito</t>
        </r>
      </text>
    </comment>
    <comment ref="G45" authorId="0" shapeId="0" xr:uid="{DB212737-4385-43DE-8D65-461A5F5EFDAA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POR LUCAS - DOENÇA 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N38" authorId="0" shapeId="0" xr:uid="{25F418B4-13FF-4CED-BBA2-F6C21BBA0AD3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8h - lesão</t>
        </r>
      </text>
    </comment>
    <comment ref="N82" authorId="0" shapeId="0" xr:uid="{97869CA4-A2EE-4FAA-98F6-36E793EDC07E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5H POR LESÃO Nuno Pais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AI13" authorId="0" shapeId="0" xr:uid="{1940C94C-D082-435B-88F0-8177DCE5CA18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FOGO REAL</t>
        </r>
      </text>
    </comment>
    <comment ref="CP17" authorId="0" shapeId="0" xr:uid="{BAC03C61-664E-45C3-B578-E699B1BADCB8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K29" authorId="0" shapeId="0" xr:uid="{B6A1C034-C8C1-4A4B-BE4B-0755AD825364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+1H ATRASO GONÇALO SOUSA</t>
        </r>
      </text>
    </comment>
    <comment ref="BH29" authorId="0" shapeId="0" xr:uid="{1A23D7DF-342E-4720-BFB0-1D029B545140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1 h 08.04</t>
        </r>
      </text>
    </comment>
    <comment ref="CP34" authorId="0" shapeId="0" xr:uid="{7FC9DE32-12E9-46E7-BB3C-C4659C0FFF6E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P39" authorId="0" shapeId="0" xr:uid="{E5E20ADF-6069-4EBE-9E02-F2B88662388F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P40" authorId="0" shapeId="0" xr:uid="{4FD78F30-8ADD-4123-94E6-25FF612B89C8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24H AGC</t>
        </r>
      </text>
    </comment>
    <comment ref="CP41" authorId="0" shapeId="0" xr:uid="{3C6190F7-C064-4311-976C-126AEE6C5645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AG45" authorId="0" shapeId="0" xr:uid="{662F6E9D-D034-422D-916A-B2D05DD206CC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1H POR ATRASO Gonçalo SOusa</t>
        </r>
      </text>
    </comment>
    <comment ref="BH45" authorId="0" shapeId="0" xr:uid="{BBD1716B-13FF-47A0-8E3C-C2E105677009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1h a 30.03</t>
        </r>
      </text>
    </comment>
    <comment ref="CP49" authorId="0" shapeId="0" xr:uid="{ACD5C707-F6A9-4F8C-9DBB-9E83FB510007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18H AGC</t>
        </r>
      </text>
    </comment>
    <comment ref="AD61" authorId="0" shapeId="0" xr:uid="{5AAE215E-4138-488F-9F18-FF5FC4C9D427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+1H  CARTAO TM</t>
        </r>
      </text>
    </comment>
    <comment ref="BH61" authorId="0" shapeId="0" xr:uid="{2AAD394E-3C5D-401B-95A4-A0F8FDF87FCD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1h 27.03
</t>
        </r>
      </text>
    </comment>
    <comment ref="CP61" authorId="0" shapeId="0" xr:uid="{B030835F-8E80-4D95-8FD0-1E2D76399055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1H 27MAR</t>
        </r>
      </text>
    </comment>
    <comment ref="CP70" authorId="0" shapeId="0" xr:uid="{42BB8A6A-866B-4150-9AC4-FFC2B7AC0A6B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P79" authorId="0" shapeId="0" xr:uid="{52180E74-549D-4081-90F6-5AE42A83269E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P80" authorId="0" shapeId="0" xr:uid="{FA62BBDF-C2F8-4387-B5A0-65F0A595617E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CP93" authorId="0" shapeId="0" xr:uid="{0F5338C2-4267-4199-A46E-65ED2D99193F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12H AGC</t>
        </r>
      </text>
    </comment>
    <comment ref="S95" authorId="0" shapeId="0" xr:uid="{4B83E6EF-E0A0-40B8-B723-1A27BCAB89B2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1H POR ATRASO DE ROBSON S</t>
        </r>
      </text>
    </comment>
    <comment ref="W95" authorId="0" shapeId="0" xr:uid="{87658AD0-A45C-45BF-87B8-DF492B4E63FD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1H POR ATRASO DE ROBSON S</t>
        </r>
      </text>
    </comment>
    <comment ref="BH95" authorId="0" shapeId="0" xr:uid="{50FBB562-DB7D-49D4-9521-E3C588A98712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1h  16.03
1h 20.03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Gomes</author>
  </authors>
  <commentList>
    <comment ref="AD40" authorId="0" shapeId="0" xr:uid="{7F9A7303-D8EA-4A72-9DF3-322804D568C9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+3H POR NECESSIDADE OPERACIONAL
+2H POR atraso Icaro ferreira</t>
        </r>
      </text>
    </comment>
    <comment ref="P89" authorId="0" shapeId="0" xr:uid="{9E05C16A-FD84-4A13-B632-E40A19B5FF6D}">
      <text>
        <r>
          <rPr>
            <b/>
            <sz val="9"/>
            <color indexed="81"/>
            <rFont val="Tahoma"/>
            <family val="2"/>
          </rPr>
          <t>Tiago Gomes:</t>
        </r>
        <r>
          <rPr>
            <sz val="9"/>
            <color indexed="81"/>
            <rFont val="Tahoma"/>
            <family val="2"/>
          </rPr>
          <t xml:space="preserve">
+1H Por
 atraso Leonel Pereira</t>
        </r>
      </text>
    </comment>
    <comment ref="BG89" authorId="0" shapeId="0" xr:uid="{DDAE9E99-8B55-44D8-8DD0-1F0B53B5090F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1h 13.05</t>
        </r>
      </text>
    </comment>
    <comment ref="AE96" authorId="0" shapeId="0" xr:uid="{775A9C96-94A1-4D94-A6AE-05A6D9275B0A}">
      <text>
        <r>
          <rPr>
            <b/>
            <sz val="9"/>
            <color indexed="81"/>
            <rFont val="Tahoma"/>
            <charset val="1"/>
          </rPr>
          <t>Tiago Gomes:</t>
        </r>
        <r>
          <rPr>
            <sz val="9"/>
            <color indexed="81"/>
            <rFont val="Tahoma"/>
            <charset val="1"/>
          </rPr>
          <t xml:space="preserve">
atraso 2h , retiradas nas horas semestrais a receber
</t>
        </r>
      </text>
    </comment>
  </commentList>
</comments>
</file>

<file path=xl/sharedStrings.xml><?xml version="1.0" encoding="utf-8"?>
<sst xmlns="http://schemas.openxmlformats.org/spreadsheetml/2006/main" count="16896" uniqueCount="313">
  <si>
    <t>DIA           08:00 / 20:00</t>
  </si>
  <si>
    <t>CT</t>
  </si>
  <si>
    <t>CE</t>
  </si>
  <si>
    <t>OPS</t>
  </si>
  <si>
    <t>NOITE            20:00 / 08:00</t>
  </si>
  <si>
    <t>Dias uteis</t>
  </si>
  <si>
    <t>MÊS</t>
  </si>
  <si>
    <t>Dias</t>
  </si>
  <si>
    <t>Horas</t>
  </si>
  <si>
    <t>Qui</t>
  </si>
  <si>
    <t>Sex</t>
  </si>
  <si>
    <t>Sáb</t>
  </si>
  <si>
    <t>Dom</t>
  </si>
  <si>
    <t>Seg</t>
  </si>
  <si>
    <t>Ter</t>
  </si>
  <si>
    <t>Qua</t>
  </si>
  <si>
    <t>Hrs CT</t>
  </si>
  <si>
    <t>Hrs CE</t>
  </si>
  <si>
    <t>DTS / NTS / TS</t>
  </si>
  <si>
    <t>DTS5S/NTS5S/DTSDS/NTSDS/DTSF/NTSF - 150%</t>
  </si>
  <si>
    <t>FERIADO - 50%</t>
  </si>
  <si>
    <t>TURNO</t>
  </si>
  <si>
    <t>NOME</t>
  </si>
  <si>
    <t>FUNÇÃO</t>
  </si>
  <si>
    <t>D</t>
  </si>
  <si>
    <t>N</t>
  </si>
  <si>
    <t>DT</t>
  </si>
  <si>
    <t>NT</t>
  </si>
  <si>
    <t>NAF</t>
  </si>
  <si>
    <t>DF</t>
  </si>
  <si>
    <t>NF</t>
  </si>
  <si>
    <t>T</t>
  </si>
  <si>
    <t>FE</t>
  </si>
  <si>
    <t>FO</t>
  </si>
  <si>
    <t>DS</t>
  </si>
  <si>
    <t>DISP</t>
  </si>
  <si>
    <t>L</t>
  </si>
  <si>
    <t>B</t>
  </si>
  <si>
    <t>SA</t>
  </si>
  <si>
    <t>SE</t>
  </si>
  <si>
    <t>TR</t>
  </si>
  <si>
    <t>F</t>
  </si>
  <si>
    <t>TOTAL</t>
  </si>
  <si>
    <t>HRS</t>
  </si>
  <si>
    <t>TS - nr</t>
  </si>
  <si>
    <t>TS - hrs</t>
  </si>
  <si>
    <t>125%</t>
  </si>
  <si>
    <t>137,5%</t>
  </si>
  <si>
    <t>DTS5S</t>
  </si>
  <si>
    <t>NTS5S</t>
  </si>
  <si>
    <t>DTSDS</t>
  </si>
  <si>
    <t>NTSDS</t>
  </si>
  <si>
    <t>NTSAF</t>
  </si>
  <si>
    <t>DTSF</t>
  </si>
  <si>
    <t>NTSF</t>
  </si>
  <si>
    <t>ACT1</t>
  </si>
  <si>
    <t>NTS</t>
  </si>
  <si>
    <t>FOTS</t>
  </si>
  <si>
    <t>ACT2</t>
  </si>
  <si>
    <t>DTS</t>
  </si>
  <si>
    <t>ACE1</t>
  </si>
  <si>
    <t>ACE2</t>
  </si>
  <si>
    <t>ACE3</t>
  </si>
  <si>
    <t>ACE4</t>
  </si>
  <si>
    <t>AOP/CE1</t>
  </si>
  <si>
    <t>OPS &gt; CE</t>
  </si>
  <si>
    <t>AOP1</t>
  </si>
  <si>
    <t>AOP2</t>
  </si>
  <si>
    <t>AOP3</t>
  </si>
  <si>
    <t>AOP4</t>
  </si>
  <si>
    <t>AOP5</t>
  </si>
  <si>
    <t>AOP6</t>
  </si>
  <si>
    <t>AOP7</t>
  </si>
  <si>
    <t>AOP8</t>
  </si>
  <si>
    <t>AOP9</t>
  </si>
  <si>
    <t>BCT1</t>
  </si>
  <si>
    <t>CE &gt; CT</t>
  </si>
  <si>
    <t>BCE1</t>
  </si>
  <si>
    <t>BCE2</t>
  </si>
  <si>
    <t>BOP/CE1</t>
  </si>
  <si>
    <t>BOP1</t>
  </si>
  <si>
    <t>BOP2</t>
  </si>
  <si>
    <t>BOP3</t>
  </si>
  <si>
    <t>BOP4</t>
  </si>
  <si>
    <t>BOP5</t>
  </si>
  <si>
    <t>BOP6</t>
  </si>
  <si>
    <t>BOP7</t>
  </si>
  <si>
    <t>BOP8</t>
  </si>
  <si>
    <t>BOP9</t>
  </si>
  <si>
    <t>BOP10</t>
  </si>
  <si>
    <t>CCT1</t>
  </si>
  <si>
    <t>CCT2</t>
  </si>
  <si>
    <t>CCE1</t>
  </si>
  <si>
    <t>CCE2</t>
  </si>
  <si>
    <t>CCE3</t>
  </si>
  <si>
    <t>CCE4</t>
  </si>
  <si>
    <t>COP1</t>
  </si>
  <si>
    <t>COP2</t>
  </si>
  <si>
    <t>COP3</t>
  </si>
  <si>
    <t>COP4</t>
  </si>
  <si>
    <t>COP5</t>
  </si>
  <si>
    <t>COP6</t>
  </si>
  <si>
    <t>COP7</t>
  </si>
  <si>
    <t>COP8</t>
  </si>
  <si>
    <t>DCT1</t>
  </si>
  <si>
    <t>DCT2</t>
  </si>
  <si>
    <t>DCE1</t>
  </si>
  <si>
    <t>DCE2</t>
  </si>
  <si>
    <t>DCE3</t>
  </si>
  <si>
    <t>DCE4</t>
  </si>
  <si>
    <t>DCE5</t>
  </si>
  <si>
    <t>DOP/CE1</t>
  </si>
  <si>
    <t>DOP1</t>
  </si>
  <si>
    <t>DOP2</t>
  </si>
  <si>
    <t>DOP3</t>
  </si>
  <si>
    <t>DOP4</t>
  </si>
  <si>
    <t>DOP5</t>
  </si>
  <si>
    <t>DOP6</t>
  </si>
  <si>
    <t>DOP7</t>
  </si>
  <si>
    <t>DOP8</t>
  </si>
  <si>
    <t>DOP9</t>
  </si>
  <si>
    <t>TOTAIS</t>
  </si>
  <si>
    <t>DIAS</t>
  </si>
  <si>
    <t>Turnos em falta</t>
  </si>
  <si>
    <t>OBSERVAÇÕES:</t>
  </si>
  <si>
    <t>ATENÇÃO: PARA DISPENSAS ATENDER ÀS HORAS EM AZUL EM 1º LUGAR</t>
  </si>
  <si>
    <t>DATA</t>
  </si>
  <si>
    <t>TS</t>
  </si>
  <si>
    <t>Normal</t>
  </si>
  <si>
    <t>C/ TS</t>
  </si>
  <si>
    <t>KPI OBJ.      (+5% a -5%)</t>
  </si>
  <si>
    <t>5º S</t>
  </si>
  <si>
    <t>Previsão</t>
  </si>
  <si>
    <t>S</t>
  </si>
  <si>
    <t>SAT</t>
  </si>
  <si>
    <t>OJT</t>
  </si>
  <si>
    <t>HORAS S/ TS</t>
  </si>
  <si>
    <t>SERV. C/TS</t>
  </si>
  <si>
    <t>horas</t>
  </si>
  <si>
    <t>ts</t>
  </si>
  <si>
    <t>total c/ ts</t>
  </si>
  <si>
    <t>leave</t>
  </si>
  <si>
    <t>MÉDIAS</t>
  </si>
  <si>
    <t>BCE3</t>
  </si>
  <si>
    <t>COP/CE1</t>
  </si>
  <si>
    <t>Média</t>
  </si>
  <si>
    <t>Médias</t>
  </si>
  <si>
    <t>TURNO A</t>
  </si>
  <si>
    <t>CT FE (1)</t>
  </si>
  <si>
    <t>CE FE (1)</t>
  </si>
  <si>
    <t>OPS FE (2)</t>
  </si>
  <si>
    <t>TOTAL FE (3)</t>
  </si>
  <si>
    <t>TURNO B</t>
  </si>
  <si>
    <t>TURNO C</t>
  </si>
  <si>
    <t>TURNO D</t>
  </si>
  <si>
    <t>CE FE (4)</t>
  </si>
  <si>
    <t>OPS FE (8)</t>
  </si>
  <si>
    <t>TOTAL FE (12)</t>
  </si>
  <si>
    <t>ROTINA DIÁRIA</t>
  </si>
  <si>
    <t>0800/0815 - Briefing</t>
  </si>
  <si>
    <t>2000/2015 - Briefing</t>
  </si>
  <si>
    <t>L - Licença</t>
  </si>
  <si>
    <t>SE - Serviço Externo</t>
  </si>
  <si>
    <t>TR - Treino</t>
  </si>
  <si>
    <t>0815/0930 - Checklist veíc. e equip.</t>
  </si>
  <si>
    <t>2015/2130 - Checklist veíc. e equip.</t>
  </si>
  <si>
    <t xml:space="preserve">DS - Descanso Semanal </t>
  </si>
  <si>
    <t>SA - Serviço Administ.</t>
  </si>
  <si>
    <t>FE - Férias</t>
  </si>
  <si>
    <t>1000/1200 - Treino físico</t>
  </si>
  <si>
    <t>2130/2300 - Jantar</t>
  </si>
  <si>
    <t>B - Baixa médica</t>
  </si>
  <si>
    <t>1230/1400 - Almoço</t>
  </si>
  <si>
    <t>0000/0300 - Formação diária</t>
  </si>
  <si>
    <t>Em branco - descanso complementar</t>
  </si>
  <si>
    <t>1430/1600 - Formação diária – 1ª parte</t>
  </si>
  <si>
    <t>0300/0400 - Abastec. Combustível</t>
  </si>
  <si>
    <t>DATA:</t>
  </si>
  <si>
    <t>1600/1630 - Lanche</t>
  </si>
  <si>
    <t>0630/0700 - Pequeno almoço</t>
  </si>
  <si>
    <t>1630/1800 - Formação diária – 2ª parte</t>
  </si>
  <si>
    <t>0700/0800 - Prep. p/ mudança de turno</t>
  </si>
  <si>
    <t>1900/2000 - Prep. p/ mudança de turno</t>
  </si>
  <si>
    <t>HORAS MÁX. C/ TS</t>
  </si>
  <si>
    <t>SERV S/TS</t>
  </si>
  <si>
    <t>SERV MÁX. C/TS</t>
  </si>
  <si>
    <t>BCE4</t>
  </si>
  <si>
    <t>150%</t>
  </si>
  <si>
    <t>175%</t>
  </si>
  <si>
    <t>DTS5S1/NTS5S1/DTSDS1/NTSDS1/DTSF1/NTSF1 - 200%</t>
  </si>
  <si>
    <t>DTS5S1</t>
  </si>
  <si>
    <t>NTS5S1</t>
  </si>
  <si>
    <t>DTSDS1</t>
  </si>
  <si>
    <t>NTSDS1</t>
  </si>
  <si>
    <t>NTSAF1</t>
  </si>
  <si>
    <t>DTSF1</t>
  </si>
  <si>
    <t>NTSF1</t>
  </si>
  <si>
    <t>DTS1 / NTS1 / TS1</t>
  </si>
  <si>
    <t>TOTAL HORAS EXTRAS</t>
  </si>
  <si>
    <t>Total TS ANUAL</t>
  </si>
  <si>
    <t>HORAS TS ANUAL</t>
  </si>
  <si>
    <t xml:space="preserve">Para Gozar </t>
  </si>
  <si>
    <t>TS (100/150)</t>
  </si>
  <si>
    <t>NOMES</t>
  </si>
  <si>
    <t>A</t>
  </si>
  <si>
    <t>C</t>
  </si>
  <si>
    <t>CT's</t>
  </si>
  <si>
    <t>CE's</t>
  </si>
  <si>
    <t>A/CE</t>
  </si>
  <si>
    <t>B/CE</t>
  </si>
  <si>
    <t>C/CE</t>
  </si>
  <si>
    <t>D/CE</t>
  </si>
  <si>
    <t>Horas a pagar</t>
  </si>
  <si>
    <t>Horas total</t>
  </si>
  <si>
    <t>NOME:</t>
  </si>
  <si>
    <t>Ass:</t>
  </si>
  <si>
    <t>Coord.:</t>
  </si>
  <si>
    <t>D-dia / N-noite / DT-dia troca / NT-noite troca / T-troca / SA-admin / SAT - admin no turno / DTS-dia TS / NTS-noite TS / FE-férias / L-licença / B-baixa / FI-falta injust. / FJ-falta just. / DISP-dispensa / FOTS-folga por TS / DTS5S / NTS5S / DTSDS / NTSDS</t>
  </si>
  <si>
    <t>Turnos em TS</t>
  </si>
  <si>
    <t>Férias</t>
  </si>
  <si>
    <t>Turnos em TS5S</t>
  </si>
  <si>
    <t>Turnos em TSDS</t>
  </si>
  <si>
    <t>Licença</t>
  </si>
  <si>
    <t>Horas a receber</t>
  </si>
  <si>
    <t>1ª h-25%</t>
  </si>
  <si>
    <t>TOTAL TS</t>
  </si>
  <si>
    <t>Baixa</t>
  </si>
  <si>
    <t>Dispensa</t>
  </si>
  <si>
    <t>Valor hora</t>
  </si>
  <si>
    <t>DEZEMBRO</t>
  </si>
  <si>
    <t>JANEIRO</t>
  </si>
  <si>
    <t>JAN</t>
  </si>
  <si>
    <t>FEV</t>
  </si>
  <si>
    <t>MAR</t>
  </si>
  <si>
    <t>ABR</t>
  </si>
  <si>
    <t>MAI</t>
  </si>
  <si>
    <t>JUN</t>
  </si>
  <si>
    <t>JAN A JUN</t>
  </si>
  <si>
    <t xml:space="preserve"> CE</t>
  </si>
  <si>
    <t>O Coordenador Projeto</t>
  </si>
  <si>
    <t>ACE5</t>
  </si>
  <si>
    <t>CCE5</t>
  </si>
  <si>
    <t>BCE5</t>
  </si>
  <si>
    <t>BCE/CT1</t>
  </si>
  <si>
    <t>B/CT</t>
  </si>
  <si>
    <t>D/CT</t>
  </si>
  <si>
    <t>Horas com FOTS</t>
  </si>
  <si>
    <t>2023/2024</t>
  </si>
  <si>
    <t>Gozado Anual</t>
  </si>
  <si>
    <t>1ª h-50%</t>
  </si>
  <si>
    <t>Normal + fots</t>
  </si>
  <si>
    <t>JUL</t>
  </si>
  <si>
    <t>AGO</t>
  </si>
  <si>
    <t>SET</t>
  </si>
  <si>
    <t>OUT</t>
  </si>
  <si>
    <t>NOV</t>
  </si>
  <si>
    <t>DEZ</t>
  </si>
  <si>
    <t>JUL A DEZ</t>
  </si>
  <si>
    <t>FOTS a gozar</t>
  </si>
  <si>
    <t>4º TS</t>
  </si>
  <si>
    <t>DTS4S</t>
  </si>
  <si>
    <t>NTS4S</t>
  </si>
  <si>
    <t>O colaborador declara reconhecer e aceitar que o pagamento das horas aqui indicadas, a serem processadas, corresponde à liquidação integral dos créditos que lhe eram devidos, entendendo depois nada mais lhe ser devido por trabalho suplementar prestado no período indicado, pelo qual se considera compensado e ressarcido na totalidade. Em virtude de a presente declaração corresponder à fiel expressão da sua vontade livre e esclarecida, vai a mesma ser assinada pelo supra identificado trabalhador.</t>
  </si>
  <si>
    <t>teste A</t>
  </si>
  <si>
    <t>teste B</t>
  </si>
  <si>
    <t>teste C</t>
  </si>
  <si>
    <t>teste D</t>
  </si>
  <si>
    <t>SEMESTRE JAN - JUN 2025 (previsão)</t>
  </si>
  <si>
    <t>Janeiro</t>
  </si>
  <si>
    <t>AOP10</t>
  </si>
  <si>
    <t>DOP10</t>
  </si>
  <si>
    <t>COP9</t>
  </si>
  <si>
    <t>COP10</t>
  </si>
  <si>
    <t>JANEIRO 2025 V1.1</t>
  </si>
  <si>
    <t>Saldo2024+até à data</t>
  </si>
  <si>
    <t xml:space="preserve"> CT</t>
  </si>
  <si>
    <t>FEVEREIRO</t>
  </si>
  <si>
    <t>Fevereiro</t>
  </si>
  <si>
    <t>8H TS</t>
  </si>
  <si>
    <t>OJTD</t>
  </si>
  <si>
    <t>OJTN</t>
  </si>
  <si>
    <t>disp</t>
  </si>
  <si>
    <t>01_15JAN</t>
  </si>
  <si>
    <t>01 A 15 JANEIRO (+100 H.Extra)</t>
  </si>
  <si>
    <t>FEVEREIRO 2025 V1</t>
  </si>
  <si>
    <t>16JAN_15FEV</t>
  </si>
  <si>
    <t>MARÇO</t>
  </si>
  <si>
    <t>MARÇO 2025 V1</t>
  </si>
  <si>
    <t>FES</t>
  </si>
  <si>
    <t>FED</t>
  </si>
  <si>
    <t>16JAN A 15 FEV (+100 H.Extra)</t>
  </si>
  <si>
    <t>16JAN A 15 FEV</t>
  </si>
  <si>
    <t>LN</t>
  </si>
  <si>
    <t>16FEV A 15MAR</t>
  </si>
  <si>
    <t>16FEV A 15 MAR (+100 H.Extra)</t>
  </si>
  <si>
    <t>2024/2025</t>
  </si>
  <si>
    <t>FEF</t>
  </si>
  <si>
    <t>ABRIL</t>
  </si>
  <si>
    <t>ABRIL 2025 V1</t>
  </si>
  <si>
    <t>NTS1</t>
  </si>
  <si>
    <t>16FEV_15MAR</t>
  </si>
  <si>
    <t>MAIO</t>
  </si>
  <si>
    <t xml:space="preserve">Qui </t>
  </si>
  <si>
    <t>16MAR_15ABR</t>
  </si>
  <si>
    <t>16MAR A 15ABR</t>
  </si>
  <si>
    <t>16MAR A 15 ABR (+100 H.Extra)</t>
  </si>
  <si>
    <t>08 -2024 e 03-2025</t>
  </si>
  <si>
    <t>MAIO 2025 V1</t>
  </si>
  <si>
    <t>fots</t>
  </si>
  <si>
    <t>C/ TS  sem fots</t>
  </si>
  <si>
    <t>Horas TS anual</t>
  </si>
  <si>
    <t>16ABR_15MAI</t>
  </si>
  <si>
    <t>DTS1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</si>
</sst>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[h]:mm"/>
    <numFmt numFmtId="165" formatCode="0.0"/>
    <numFmt numFmtId="166" formatCode="_-* #,##0.00\ _€_-;\-* #,##0.00\ _€_-;_-* &quot;-&quot;??\ _€_-;_-@_-"/>
    <numFmt numFmtId="167" formatCode="[$-816]d/mmm;@"/>
    <numFmt numFmtId="168" formatCode="#,##0.00\ &quot;€&quot;"/>
  </numFmts>
  <fonts count="7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Verdana"/>
      <family val="2"/>
    </font>
    <font>
      <b/>
      <sz val="10"/>
      <color theme="1"/>
      <name val="Verdana"/>
      <family val="2"/>
    </font>
    <font>
      <b/>
      <sz val="11"/>
      <color theme="1"/>
      <name val="Verdana"/>
      <family val="2"/>
    </font>
    <font>
      <sz val="11"/>
      <name val="Verdana"/>
      <family val="2"/>
    </font>
    <font>
      <b/>
      <sz val="10"/>
      <name val="Verdana"/>
      <family val="2"/>
    </font>
    <font>
      <b/>
      <sz val="12"/>
      <name val="Verdana"/>
      <family val="2"/>
    </font>
    <font>
      <b/>
      <sz val="9"/>
      <color theme="1"/>
      <name val="Verdana"/>
      <family val="2"/>
    </font>
    <font>
      <b/>
      <sz val="10"/>
      <color theme="1"/>
      <name val="Calibri"/>
      <family val="2"/>
      <scheme val="minor"/>
    </font>
    <font>
      <sz val="9"/>
      <color theme="1"/>
      <name val="Verdana"/>
      <family val="2"/>
    </font>
    <font>
      <sz val="10"/>
      <color theme="1"/>
      <name val="Calibri"/>
      <family val="2"/>
      <scheme val="minor"/>
    </font>
    <font>
      <b/>
      <sz val="11"/>
      <name val="Verdana"/>
      <family val="2"/>
    </font>
    <font>
      <sz val="11"/>
      <name val="Calibri"/>
      <family val="2"/>
      <scheme val="minor"/>
    </font>
    <font>
      <sz val="10"/>
      <color theme="1"/>
      <name val="Verdana"/>
      <family val="2"/>
    </font>
    <font>
      <b/>
      <i/>
      <sz val="9"/>
      <color theme="1"/>
      <name val="Verdana"/>
      <family val="2"/>
    </font>
    <font>
      <b/>
      <i/>
      <sz val="10"/>
      <color theme="1"/>
      <name val="Verdana"/>
      <family val="2"/>
    </font>
    <font>
      <b/>
      <i/>
      <sz val="9"/>
      <color theme="1"/>
      <name val="Calibri"/>
      <family val="2"/>
      <scheme val="minor"/>
    </font>
    <font>
      <b/>
      <i/>
      <sz val="9"/>
      <name val="Verdana"/>
      <family val="2"/>
    </font>
    <font>
      <b/>
      <sz val="9"/>
      <color indexed="81"/>
      <name val="Tahoma"/>
      <family val="2"/>
    </font>
    <font>
      <sz val="9"/>
      <color theme="1"/>
      <name val="Calibri"/>
      <family val="2"/>
      <scheme val="minor"/>
    </font>
    <font>
      <sz val="9"/>
      <name val="Verdana"/>
      <family val="2"/>
    </font>
    <font>
      <b/>
      <sz val="9"/>
      <name val="Verdana"/>
      <family val="2"/>
    </font>
    <font>
      <b/>
      <sz val="9"/>
      <color theme="1"/>
      <name val="Calibri"/>
      <family val="2"/>
      <scheme val="minor"/>
    </font>
    <font>
      <b/>
      <sz val="11"/>
      <color theme="0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b/>
      <sz val="16"/>
      <color theme="1"/>
      <name val="Verdana"/>
      <family val="2"/>
    </font>
    <font>
      <b/>
      <sz val="12"/>
      <color theme="1"/>
      <name val="Verdana"/>
      <family val="2"/>
    </font>
    <font>
      <b/>
      <i/>
      <sz val="11"/>
      <color theme="1"/>
      <name val="Verdana"/>
      <family val="2"/>
    </font>
    <font>
      <b/>
      <i/>
      <sz val="1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i/>
      <u/>
      <sz val="11"/>
      <color theme="1"/>
      <name val="Verdana"/>
      <family val="2"/>
    </font>
    <font>
      <b/>
      <i/>
      <u/>
      <sz val="9"/>
      <color theme="1"/>
      <name val="Verdana"/>
      <family val="2"/>
    </font>
    <font>
      <b/>
      <i/>
      <sz val="8.6"/>
      <color theme="1"/>
      <name val="Verdana"/>
      <family val="2"/>
    </font>
    <font>
      <i/>
      <sz val="8.6"/>
      <color theme="1"/>
      <name val="Verdana"/>
      <family val="2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FF0000"/>
      <name val="Verdana"/>
      <family val="2"/>
    </font>
    <font>
      <b/>
      <sz val="8"/>
      <color theme="1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b/>
      <i/>
      <sz val="8"/>
      <color theme="1"/>
      <name val="Calibri"/>
      <family val="2"/>
      <scheme val="minor"/>
    </font>
    <font>
      <b/>
      <i/>
      <sz val="9"/>
      <color rgb="FF808080"/>
      <name val="Verdana"/>
      <family val="2"/>
    </font>
    <font>
      <sz val="8"/>
      <color rgb="FF808080"/>
      <name val="Verdana"/>
      <family val="2"/>
    </font>
    <font>
      <b/>
      <sz val="8"/>
      <color rgb="FF808080"/>
      <name val="Verdana"/>
      <family val="2"/>
    </font>
    <font>
      <sz val="7"/>
      <color rgb="FF00303F"/>
      <name val="Verdana"/>
      <family val="2"/>
    </font>
    <font>
      <b/>
      <i/>
      <sz val="8"/>
      <color rgb="FF00303F"/>
      <name val="Verdana"/>
      <family val="2"/>
    </font>
    <font>
      <i/>
      <sz val="8"/>
      <color theme="1"/>
      <name val="Verdana"/>
      <family val="2"/>
    </font>
    <font>
      <b/>
      <i/>
      <sz val="8"/>
      <color theme="1"/>
      <name val="Verdana"/>
      <family val="2"/>
    </font>
    <font>
      <b/>
      <i/>
      <sz val="9"/>
      <color rgb="FF00303F"/>
      <name val="Verdana"/>
      <family val="2"/>
    </font>
    <font>
      <b/>
      <i/>
      <sz val="10"/>
      <color rgb="FF00303F"/>
      <name val="Verdana"/>
      <family val="2"/>
    </font>
    <font>
      <sz val="11"/>
      <color theme="0"/>
      <name val="Verdana"/>
      <family val="2"/>
    </font>
    <font>
      <b/>
      <sz val="8"/>
      <color theme="1"/>
      <name val="Calibri"/>
      <family val="2"/>
      <scheme val="minor"/>
    </font>
    <font>
      <sz val="11"/>
      <color theme="1"/>
      <name val="Verdana"/>
      <family val="2"/>
    </font>
    <font>
      <sz val="11"/>
      <name val="Verdana"/>
      <family val="2"/>
    </font>
    <font>
      <sz val="9"/>
      <color indexed="81"/>
      <name val="Tahoma"/>
      <family val="2"/>
    </font>
    <font>
      <sz val="11"/>
      <color rgb="FFFF0000"/>
      <name val="Verdana"/>
      <family val="2"/>
    </font>
    <font>
      <sz val="8"/>
      <name val="Calibri"/>
      <family val="2"/>
      <scheme val="minor"/>
    </font>
    <font>
      <sz val="9"/>
      <color rgb="FFFF0000"/>
      <name val="Verdana"/>
      <family val="2"/>
    </font>
    <font>
      <b/>
      <sz val="9"/>
      <color rgb="FFFF0000"/>
      <name val="Verdana"/>
      <family val="2"/>
    </font>
    <font>
      <b/>
      <sz val="10"/>
      <color rgb="FFFF0000"/>
      <name val="Verdan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name val="Verdana"/>
    </font>
    <font>
      <sz val="11"/>
      <color rgb="FFFF0000"/>
      <name val="Verdana"/>
    </font>
    <font>
      <sz val="8"/>
      <color rgb="FFFF0000"/>
      <name val="Verdana"/>
      <family val="2"/>
    </font>
    <font>
      <b/>
      <i/>
      <sz val="11"/>
      <color rgb="FFFF0000"/>
      <name val="Verdana"/>
      <family val="2"/>
    </font>
    <font>
      <b/>
      <i/>
      <sz val="9"/>
      <color rgb="FFFF0000"/>
      <name val="Verdana"/>
      <family val="2"/>
    </font>
    <font>
      <i/>
      <sz val="11"/>
      <color rgb="FFFF0000"/>
      <name val="Verdana"/>
      <family val="2"/>
    </font>
    <font>
      <b/>
      <sz val="7"/>
      <color rgb="FF00303F"/>
      <name val="Verdana"/>
      <family val="2"/>
    </font>
    <font>
      <b/>
      <sz val="11"/>
      <color rgb="FF7030A0"/>
      <name val="Verdana"/>
      <family val="2"/>
    </font>
    <font>
      <b/>
      <sz val="11"/>
      <color rgb="FFBF81F7"/>
      <name val="Verdana"/>
      <family val="2"/>
    </font>
  </fonts>
  <fills count="30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249977111117893"/>
        <bgColor indexed="64"/>
      </patternFill>
    </fill>
  </fills>
  <borders count="156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indexed="64"/>
      </top>
      <bottom style="medium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thin">
        <color indexed="64"/>
      </right>
      <top/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indexed="64"/>
      </left>
      <right/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indexed="64"/>
      </right>
      <top style="thin">
        <color indexed="64"/>
      </top>
      <bottom/>
      <diagonal/>
    </border>
    <border>
      <left style="medium">
        <color rgb="FFFF0000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indexed="64"/>
      </right>
      <top/>
      <bottom style="thin">
        <color indexed="64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thin">
        <color rgb="FFFF0000"/>
      </bottom>
      <diagonal/>
    </border>
    <border>
      <left/>
      <right/>
      <top style="medium">
        <color rgb="FFFF0000"/>
      </top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rgb="FFFF0000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rgb="FFFF0000"/>
      </bottom>
      <diagonal/>
    </border>
    <border>
      <left/>
      <right style="medium">
        <color indexed="64"/>
      </right>
      <top style="medium">
        <color indexed="64"/>
      </top>
      <bottom style="thin">
        <color rgb="FFFF0000"/>
      </bottom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/>
      <right style="medium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/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166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835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/>
    <xf numFmtId="164" fontId="3" fillId="0" borderId="0" xfId="0" applyNumberFormat="1" applyFont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/>
    <xf numFmtId="0" fontId="5" fillId="0" borderId="2" xfId="0" applyFont="1" applyBorder="1" applyAlignment="1">
      <alignment horizontal="center" vertical="center"/>
    </xf>
    <xf numFmtId="165" fontId="9" fillId="4" borderId="4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2" fillId="0" borderId="0" xfId="0" applyFont="1"/>
    <xf numFmtId="0" fontId="5" fillId="4" borderId="2" xfId="0" applyFont="1" applyFill="1" applyBorder="1" applyAlignment="1">
      <alignment horizontal="center" vertical="center"/>
    </xf>
    <xf numFmtId="0" fontId="2" fillId="0" borderId="0" xfId="0" applyFont="1"/>
    <xf numFmtId="0" fontId="13" fillId="4" borderId="2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2" borderId="3" xfId="3" applyFont="1" applyFill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0" fontId="13" fillId="2" borderId="25" xfId="3" applyFont="1" applyFill="1" applyBorder="1" applyAlignment="1">
      <alignment horizontal="center" vertical="center"/>
    </xf>
    <xf numFmtId="0" fontId="13" fillId="2" borderId="6" xfId="3" applyFont="1" applyFill="1" applyBorder="1" applyAlignment="1">
      <alignment horizontal="center" vertical="center"/>
    </xf>
    <xf numFmtId="0" fontId="18" fillId="0" borderId="0" xfId="0" applyFont="1"/>
    <xf numFmtId="0" fontId="13" fillId="5" borderId="3" xfId="3" applyFont="1" applyFill="1" applyBorder="1" applyAlignment="1">
      <alignment horizontal="center" vertical="center"/>
    </xf>
    <xf numFmtId="0" fontId="13" fillId="6" borderId="3" xfId="3" applyFont="1" applyFill="1" applyBorder="1" applyAlignment="1">
      <alignment horizontal="center" vertical="center"/>
    </xf>
    <xf numFmtId="0" fontId="13" fillId="7" borderId="3" xfId="3" applyFont="1" applyFill="1" applyBorder="1" applyAlignment="1">
      <alignment horizontal="center" vertical="center"/>
    </xf>
    <xf numFmtId="0" fontId="16" fillId="4" borderId="4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2" borderId="0" xfId="0" applyFont="1" applyFill="1"/>
    <xf numFmtId="0" fontId="11" fillId="0" borderId="0" xfId="0" applyFont="1"/>
    <xf numFmtId="164" fontId="11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1" fillId="0" borderId="0" xfId="0" applyFont="1"/>
    <xf numFmtId="0" fontId="9" fillId="0" borderId="3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2" xfId="0" applyFont="1" applyBorder="1"/>
    <xf numFmtId="164" fontId="9" fillId="0" borderId="2" xfId="0" applyNumberFormat="1" applyFont="1" applyBorder="1" applyAlignment="1">
      <alignment horizontal="center" vertical="center"/>
    </xf>
    <xf numFmtId="164" fontId="9" fillId="4" borderId="2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2" fillId="0" borderId="2" xfId="0" applyFont="1" applyBorder="1" applyAlignment="1" applyProtection="1">
      <alignment horizontal="center" vertical="center"/>
      <protection locked="0"/>
    </xf>
    <xf numFmtId="0" fontId="22" fillId="0" borderId="3" xfId="0" applyFont="1" applyBorder="1" applyAlignment="1" applyProtection="1">
      <alignment horizontal="center" vertical="center"/>
      <protection locked="0"/>
    </xf>
    <xf numFmtId="0" fontId="9" fillId="5" borderId="6" xfId="1" applyNumberFormat="1" applyFont="1" applyFill="1" applyBorder="1" applyAlignment="1" applyProtection="1">
      <alignment horizontal="center" vertical="center"/>
    </xf>
    <xf numFmtId="164" fontId="9" fillId="5" borderId="6" xfId="1" applyNumberFormat="1" applyFont="1" applyFill="1" applyBorder="1" applyAlignment="1" applyProtection="1">
      <alignment horizontal="center" vertical="center"/>
    </xf>
    <xf numFmtId="0" fontId="9" fillId="5" borderId="6" xfId="0" applyFont="1" applyFill="1" applyBorder="1" applyAlignment="1">
      <alignment horizontal="left" vertical="center"/>
    </xf>
    <xf numFmtId="0" fontId="9" fillId="4" borderId="4" xfId="0" applyFont="1" applyFill="1" applyBorder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0" xfId="0" applyFont="1"/>
    <xf numFmtId="164" fontId="7" fillId="4" borderId="2" xfId="0" applyNumberFormat="1" applyFont="1" applyFill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3" fillId="5" borderId="2" xfId="0" quotePrefix="1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3" fillId="5" borderId="2" xfId="0" applyFont="1" applyFill="1" applyBorder="1" applyAlignment="1">
      <alignment horizontal="center" vertical="center"/>
    </xf>
    <xf numFmtId="0" fontId="25" fillId="11" borderId="2" xfId="3" applyFont="1" applyFill="1" applyBorder="1" applyAlignment="1">
      <alignment horizontal="center" vertical="center"/>
    </xf>
    <xf numFmtId="0" fontId="5" fillId="4" borderId="2" xfId="3" applyFont="1" applyFill="1" applyBorder="1" applyAlignment="1">
      <alignment horizontal="center" vertical="center"/>
    </xf>
    <xf numFmtId="0" fontId="30" fillId="4" borderId="2" xfId="0" applyFont="1" applyFill="1" applyBorder="1" applyAlignment="1">
      <alignment horizontal="center" vertical="center"/>
    </xf>
    <xf numFmtId="1" fontId="30" fillId="4" borderId="2" xfId="0" applyNumberFormat="1" applyFont="1" applyFill="1" applyBorder="1" applyAlignment="1">
      <alignment horizontal="center" vertical="center"/>
    </xf>
    <xf numFmtId="1" fontId="6" fillId="11" borderId="3" xfId="0" applyNumberFormat="1" applyFont="1" applyFill="1" applyBorder="1" applyAlignment="1">
      <alignment horizontal="center" vertical="center"/>
    </xf>
    <xf numFmtId="164" fontId="5" fillId="9" borderId="2" xfId="0" applyNumberFormat="1" applyFont="1" applyFill="1" applyBorder="1" applyAlignment="1">
      <alignment horizontal="center" vertical="center"/>
    </xf>
    <xf numFmtId="1" fontId="5" fillId="9" borderId="2" xfId="0" applyNumberFormat="1" applyFont="1" applyFill="1" applyBorder="1" applyAlignment="1">
      <alignment horizontal="center" vertical="center"/>
    </xf>
    <xf numFmtId="9" fontId="5" fillId="0" borderId="2" xfId="2" applyFont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1" fontId="5" fillId="4" borderId="2" xfId="0" applyNumberFormat="1" applyFont="1" applyFill="1" applyBorder="1" applyAlignment="1">
      <alignment horizontal="center" vertical="center"/>
    </xf>
    <xf numFmtId="0" fontId="30" fillId="11" borderId="2" xfId="0" applyFont="1" applyFill="1" applyBorder="1" applyAlignment="1">
      <alignment horizontal="center" vertical="center"/>
    </xf>
    <xf numFmtId="164" fontId="3" fillId="11" borderId="3" xfId="0" applyNumberFormat="1" applyFont="1" applyFill="1" applyBorder="1" applyAlignment="1">
      <alignment horizontal="center" vertical="center"/>
    </xf>
    <xf numFmtId="0" fontId="6" fillId="7" borderId="2" xfId="0" applyFont="1" applyFill="1" applyBorder="1" applyAlignment="1" applyProtection="1">
      <alignment horizontal="center" vertical="center"/>
      <protection locked="0"/>
    </xf>
    <xf numFmtId="164" fontId="31" fillId="11" borderId="3" xfId="0" applyNumberFormat="1" applyFont="1" applyFill="1" applyBorder="1" applyAlignment="1">
      <alignment horizontal="center" vertical="center"/>
    </xf>
    <xf numFmtId="164" fontId="30" fillId="11" borderId="3" xfId="0" applyNumberFormat="1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vertical="center"/>
    </xf>
    <xf numFmtId="164" fontId="31" fillId="2" borderId="2" xfId="0" applyNumberFormat="1" applyFont="1" applyFill="1" applyBorder="1" applyAlignment="1">
      <alignment horizontal="center" vertical="center"/>
    </xf>
    <xf numFmtId="165" fontId="31" fillId="2" borderId="2" xfId="0" applyNumberFormat="1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vertical="center"/>
    </xf>
    <xf numFmtId="164" fontId="31" fillId="5" borderId="2" xfId="0" applyNumberFormat="1" applyFont="1" applyFill="1" applyBorder="1" applyAlignment="1">
      <alignment horizontal="center" vertical="center"/>
    </xf>
    <xf numFmtId="9" fontId="31" fillId="5" borderId="2" xfId="0" applyNumberFormat="1" applyFont="1" applyFill="1" applyBorder="1" applyAlignment="1">
      <alignment horizontal="center" vertical="center"/>
    </xf>
    <xf numFmtId="165" fontId="31" fillId="5" borderId="2" xfId="0" applyNumberFormat="1" applyFont="1" applyFill="1" applyBorder="1" applyAlignment="1">
      <alignment horizontal="center" vertical="center"/>
    </xf>
    <xf numFmtId="1" fontId="13" fillId="5" borderId="2" xfId="0" applyNumberFormat="1" applyFont="1" applyFill="1" applyBorder="1" applyAlignment="1">
      <alignment horizontal="center" vertical="center"/>
    </xf>
    <xf numFmtId="0" fontId="13" fillId="9" borderId="2" xfId="0" applyFont="1" applyFill="1" applyBorder="1" applyAlignment="1" applyProtection="1">
      <alignment horizontal="center" vertical="center"/>
      <protection locked="0"/>
    </xf>
    <xf numFmtId="0" fontId="31" fillId="6" borderId="2" xfId="0" applyFont="1" applyFill="1" applyBorder="1" applyAlignment="1">
      <alignment vertical="center"/>
    </xf>
    <xf numFmtId="164" fontId="31" fillId="6" borderId="2" xfId="0" applyNumberFormat="1" applyFont="1" applyFill="1" applyBorder="1" applyAlignment="1">
      <alignment horizontal="center" vertical="center"/>
    </xf>
    <xf numFmtId="9" fontId="31" fillId="6" borderId="2" xfId="0" applyNumberFormat="1" applyFont="1" applyFill="1" applyBorder="1" applyAlignment="1">
      <alignment horizontal="center" vertical="center"/>
    </xf>
    <xf numFmtId="165" fontId="31" fillId="6" borderId="2" xfId="0" applyNumberFormat="1" applyFont="1" applyFill="1" applyBorder="1" applyAlignment="1">
      <alignment horizontal="center" vertical="center"/>
    </xf>
    <xf numFmtId="1" fontId="13" fillId="6" borderId="2" xfId="0" applyNumberFormat="1" applyFont="1" applyFill="1" applyBorder="1" applyAlignment="1">
      <alignment horizontal="center" vertical="center"/>
    </xf>
    <xf numFmtId="0" fontId="6" fillId="3" borderId="2" xfId="0" applyFont="1" applyFill="1" applyBorder="1" applyAlignment="1" applyProtection="1">
      <alignment horizontal="center" vertical="center"/>
      <protection locked="0"/>
    </xf>
    <xf numFmtId="0" fontId="13" fillId="7" borderId="38" xfId="3" applyFont="1" applyFill="1" applyBorder="1" applyAlignment="1">
      <alignment horizontal="center" vertical="center"/>
    </xf>
    <xf numFmtId="0" fontId="19" fillId="11" borderId="2" xfId="3" applyFont="1" applyFill="1" applyBorder="1" applyAlignment="1">
      <alignment horizontal="center" vertical="center"/>
    </xf>
    <xf numFmtId="1" fontId="31" fillId="11" borderId="3" xfId="0" applyNumberFormat="1" applyFont="1" applyFill="1" applyBorder="1" applyAlignment="1">
      <alignment horizontal="center" vertical="center"/>
    </xf>
    <xf numFmtId="0" fontId="31" fillId="7" borderId="2" xfId="0" applyFont="1" applyFill="1" applyBorder="1" applyAlignment="1">
      <alignment vertical="center"/>
    </xf>
    <xf numFmtId="164" fontId="31" fillId="7" borderId="2" xfId="0" applyNumberFormat="1" applyFont="1" applyFill="1" applyBorder="1" applyAlignment="1">
      <alignment horizontal="center" vertical="center"/>
    </xf>
    <xf numFmtId="165" fontId="31" fillId="7" borderId="2" xfId="0" applyNumberFormat="1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1" fontId="13" fillId="7" borderId="2" xfId="0" applyNumberFormat="1" applyFont="1" applyFill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3" fillId="4" borderId="2" xfId="3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0" borderId="0" xfId="0" applyFont="1"/>
    <xf numFmtId="0" fontId="5" fillId="6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27" fillId="0" borderId="0" xfId="0" applyFont="1"/>
    <xf numFmtId="0" fontId="13" fillId="4" borderId="0" xfId="3" applyFont="1" applyFill="1" applyBorder="1" applyAlignment="1">
      <alignment horizontal="center" vertical="center"/>
    </xf>
    <xf numFmtId="0" fontId="35" fillId="0" borderId="0" xfId="0" applyFont="1" applyAlignment="1">
      <alignment horizontal="center"/>
    </xf>
    <xf numFmtId="0" fontId="32" fillId="0" borderId="0" xfId="0" applyFont="1" applyAlignment="1">
      <alignment horizontal="center" vertical="center"/>
    </xf>
    <xf numFmtId="0" fontId="26" fillId="0" borderId="0" xfId="0" applyFont="1" applyAlignment="1">
      <alignment vertical="center"/>
    </xf>
    <xf numFmtId="0" fontId="32" fillId="0" borderId="0" xfId="0" applyFont="1" applyAlignment="1">
      <alignment horizontal="left" vertical="center"/>
    </xf>
    <xf numFmtId="0" fontId="32" fillId="3" borderId="0" xfId="0" applyFont="1" applyFill="1" applyAlignment="1">
      <alignment horizontal="left" vertical="center"/>
    </xf>
    <xf numFmtId="0" fontId="32" fillId="16" borderId="0" xfId="0" applyFont="1" applyFill="1" applyAlignment="1">
      <alignment horizontal="left" vertical="center"/>
    </xf>
    <xf numFmtId="0" fontId="32" fillId="6" borderId="0" xfId="0" applyFont="1" applyFill="1" applyAlignment="1">
      <alignment horizontal="left" vertical="center"/>
    </xf>
    <xf numFmtId="0" fontId="26" fillId="0" borderId="0" xfId="0" applyFont="1" applyAlignment="1">
      <alignment horizontal="left"/>
    </xf>
    <xf numFmtId="0" fontId="32" fillId="7" borderId="0" xfId="0" applyFont="1" applyFill="1" applyAlignment="1">
      <alignment horizontal="left" vertical="center"/>
    </xf>
    <xf numFmtId="0" fontId="26" fillId="7" borderId="0" xfId="0" applyFont="1" applyFill="1"/>
    <xf numFmtId="0" fontId="5" fillId="4" borderId="2" xfId="4" applyNumberFormat="1" applyFont="1" applyFill="1" applyBorder="1" applyAlignment="1">
      <alignment horizontal="center" vertical="center"/>
    </xf>
    <xf numFmtId="0" fontId="38" fillId="4" borderId="2" xfId="0" applyFont="1" applyFill="1" applyBorder="1" applyAlignment="1">
      <alignment horizontal="center" vertical="center"/>
    </xf>
    <xf numFmtId="0" fontId="38" fillId="4" borderId="2" xfId="0" applyFont="1" applyFill="1" applyBorder="1" applyAlignment="1">
      <alignment horizontal="center" vertical="center" wrapText="1"/>
    </xf>
    <xf numFmtId="164" fontId="2" fillId="4" borderId="2" xfId="0" applyNumberFormat="1" applyFont="1" applyFill="1" applyBorder="1" applyAlignment="1">
      <alignment horizontal="center" vertical="center"/>
    </xf>
    <xf numFmtId="1" fontId="2" fillId="4" borderId="2" xfId="0" applyNumberFormat="1" applyFont="1" applyFill="1" applyBorder="1" applyAlignment="1">
      <alignment horizontal="center" vertical="center"/>
    </xf>
    <xf numFmtId="0" fontId="13" fillId="2" borderId="36" xfId="3" applyFont="1" applyFill="1" applyBorder="1" applyAlignment="1">
      <alignment horizontal="center" vertical="center"/>
    </xf>
    <xf numFmtId="0" fontId="30" fillId="4" borderId="4" xfId="0" applyFont="1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0" fontId="13" fillId="2" borderId="37" xfId="3" applyFont="1" applyFill="1" applyBorder="1" applyAlignment="1">
      <alignment horizontal="center" vertical="center"/>
    </xf>
    <xf numFmtId="0" fontId="13" fillId="2" borderId="21" xfId="3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3" fillId="4" borderId="24" xfId="3" applyNumberFormat="1" applyFont="1" applyFill="1" applyBorder="1" applyAlignment="1" applyProtection="1">
      <alignment horizontal="center" vertical="center"/>
    </xf>
    <xf numFmtId="0" fontId="13" fillId="7" borderId="24" xfId="3" applyNumberFormat="1" applyFont="1" applyFill="1" applyBorder="1" applyAlignment="1" applyProtection="1">
      <alignment horizontal="center" vertical="center"/>
    </xf>
    <xf numFmtId="0" fontId="30" fillId="11" borderId="4" xfId="0" applyFont="1" applyFill="1" applyBorder="1" applyAlignment="1">
      <alignment horizontal="center" vertical="center"/>
    </xf>
    <xf numFmtId="0" fontId="13" fillId="2" borderId="2" xfId="3" applyFont="1" applyFill="1" applyBorder="1" applyAlignment="1">
      <alignment horizontal="center" vertical="center"/>
    </xf>
    <xf numFmtId="0" fontId="19" fillId="11" borderId="21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8" fillId="4" borderId="32" xfId="3" applyNumberFormat="1" applyFont="1" applyFill="1" applyBorder="1" applyAlignment="1" applyProtection="1">
      <alignment horizontal="center" vertical="center"/>
    </xf>
    <xf numFmtId="0" fontId="8" fillId="4" borderId="33" xfId="3" applyNumberFormat="1" applyFont="1" applyFill="1" applyBorder="1" applyAlignment="1" applyProtection="1">
      <alignment horizontal="center" vertical="center"/>
    </xf>
    <xf numFmtId="0" fontId="15" fillId="0" borderId="4" xfId="0" applyFont="1" applyBorder="1" applyAlignment="1">
      <alignment horizontal="center" vertical="center"/>
    </xf>
    <xf numFmtId="165" fontId="4" fillId="4" borderId="4" xfId="0" applyNumberFormat="1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5" fillId="4" borderId="3" xfId="0" applyFont="1" applyFill="1" applyBorder="1" applyAlignment="1">
      <alignment horizontal="left" vertical="center"/>
    </xf>
    <xf numFmtId="0" fontId="5" fillId="4" borderId="3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0" fillId="11" borderId="3" xfId="0" applyFont="1" applyFill="1" applyBorder="1" applyAlignment="1">
      <alignment horizontal="center" vertical="center"/>
    </xf>
    <xf numFmtId="164" fontId="3" fillId="0" borderId="19" xfId="0" applyNumberFormat="1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31" fillId="2" borderId="19" xfId="0" applyFont="1" applyFill="1" applyBorder="1" applyAlignment="1">
      <alignment vertical="center"/>
    </xf>
    <xf numFmtId="0" fontId="31" fillId="5" borderId="19" xfId="0" applyFont="1" applyFill="1" applyBorder="1" applyAlignment="1">
      <alignment vertical="center"/>
    </xf>
    <xf numFmtId="0" fontId="31" fillId="6" borderId="19" xfId="0" applyFont="1" applyFill="1" applyBorder="1" applyAlignment="1">
      <alignment vertical="center"/>
    </xf>
    <xf numFmtId="0" fontId="31" fillId="7" borderId="19" xfId="0" applyFont="1" applyFill="1" applyBorder="1" applyAlignment="1">
      <alignment vertical="center"/>
    </xf>
    <xf numFmtId="164" fontId="3" fillId="0" borderId="58" xfId="0" applyNumberFormat="1" applyFont="1" applyBorder="1" applyAlignment="1">
      <alignment horizontal="center" vertical="center"/>
    </xf>
    <xf numFmtId="164" fontId="30" fillId="5" borderId="59" xfId="0" applyNumberFormat="1" applyFont="1" applyFill="1" applyBorder="1" applyAlignment="1">
      <alignment horizontal="center" vertical="center"/>
    </xf>
    <xf numFmtId="164" fontId="3" fillId="0" borderId="59" xfId="0" applyNumberFormat="1" applyFont="1" applyBorder="1" applyAlignment="1">
      <alignment horizontal="center" vertical="center"/>
    </xf>
    <xf numFmtId="0" fontId="26" fillId="0" borderId="59" xfId="0" applyFont="1" applyBorder="1" applyAlignment="1">
      <alignment horizontal="center" vertical="center"/>
    </xf>
    <xf numFmtId="1" fontId="26" fillId="0" borderId="59" xfId="0" applyNumberFormat="1" applyFont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" fontId="0" fillId="0" borderId="11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1" fontId="0" fillId="0" borderId="33" xfId="0" applyNumberForma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1" xfId="0" applyFont="1" applyBorder="1"/>
    <xf numFmtId="0" fontId="18" fillId="0" borderId="22" xfId="0" applyFont="1" applyBorder="1"/>
    <xf numFmtId="164" fontId="9" fillId="4" borderId="52" xfId="0" applyNumberFormat="1" applyFont="1" applyFill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164" fontId="11" fillId="0" borderId="18" xfId="0" applyNumberFormat="1" applyFont="1" applyBorder="1" applyAlignment="1">
      <alignment horizontal="center" vertical="center"/>
    </xf>
    <xf numFmtId="164" fontId="9" fillId="4" borderId="20" xfId="0" applyNumberFormat="1" applyFont="1" applyFill="1" applyBorder="1" applyAlignment="1">
      <alignment horizontal="center" vertical="center"/>
    </xf>
    <xf numFmtId="164" fontId="9" fillId="4" borderId="62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164" fontId="9" fillId="4" borderId="64" xfId="0" applyNumberFormat="1" applyFont="1" applyFill="1" applyBorder="1" applyAlignment="1">
      <alignment horizontal="center" vertical="center"/>
    </xf>
    <xf numFmtId="0" fontId="15" fillId="10" borderId="39" xfId="0" applyFont="1" applyFill="1" applyBorder="1" applyAlignment="1">
      <alignment horizontal="center" vertical="center"/>
    </xf>
    <xf numFmtId="0" fontId="15" fillId="10" borderId="21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10" fontId="9" fillId="4" borderId="32" xfId="0" quotePrefix="1" applyNumberFormat="1" applyFont="1" applyFill="1" applyBorder="1" applyAlignment="1">
      <alignment horizontal="center" vertical="center"/>
    </xf>
    <xf numFmtId="0" fontId="9" fillId="4" borderId="70" xfId="0" quotePrefix="1" applyFont="1" applyFill="1" applyBorder="1" applyAlignment="1">
      <alignment horizontal="center" vertical="center"/>
    </xf>
    <xf numFmtId="0" fontId="9" fillId="4" borderId="71" xfId="0" applyFont="1" applyFill="1" applyBorder="1" applyAlignment="1">
      <alignment horizontal="center" vertical="center"/>
    </xf>
    <xf numFmtId="0" fontId="9" fillId="4" borderId="33" xfId="0" applyFont="1" applyFill="1" applyBorder="1" applyAlignment="1">
      <alignment horizontal="center" vertical="center"/>
    </xf>
    <xf numFmtId="0" fontId="9" fillId="4" borderId="72" xfId="0" applyFont="1" applyFill="1" applyBorder="1" applyAlignment="1">
      <alignment horizontal="center" vertical="center"/>
    </xf>
    <xf numFmtId="0" fontId="9" fillId="4" borderId="73" xfId="0" applyFont="1" applyFill="1" applyBorder="1" applyAlignment="1">
      <alignment horizontal="center" vertical="center"/>
    </xf>
    <xf numFmtId="164" fontId="30" fillId="12" borderId="3" xfId="0" applyNumberFormat="1" applyFont="1" applyFill="1" applyBorder="1" applyAlignment="1">
      <alignment horizontal="center" vertical="center"/>
    </xf>
    <xf numFmtId="164" fontId="9" fillId="13" borderId="20" xfId="0" applyNumberFormat="1" applyFont="1" applyFill="1" applyBorder="1" applyAlignment="1">
      <alignment horizontal="center" vertical="center"/>
    </xf>
    <xf numFmtId="164" fontId="9" fillId="13" borderId="62" xfId="0" applyNumberFormat="1" applyFont="1" applyFill="1" applyBorder="1" applyAlignment="1">
      <alignment horizontal="center" vertical="center"/>
    </xf>
    <xf numFmtId="164" fontId="9" fillId="13" borderId="64" xfId="0" applyNumberFormat="1" applyFont="1" applyFill="1" applyBorder="1" applyAlignment="1">
      <alignment horizontal="center" vertical="center"/>
    </xf>
    <xf numFmtId="0" fontId="9" fillId="4" borderId="49" xfId="0" applyFont="1" applyFill="1" applyBorder="1" applyAlignment="1">
      <alignment horizontal="center" vertical="center"/>
    </xf>
    <xf numFmtId="0" fontId="9" fillId="19" borderId="60" xfId="0" applyFont="1" applyFill="1" applyBorder="1" applyAlignment="1">
      <alignment horizontal="center" vertical="center"/>
    </xf>
    <xf numFmtId="0" fontId="9" fillId="19" borderId="37" xfId="0" applyFont="1" applyFill="1" applyBorder="1" applyAlignment="1">
      <alignment horizontal="center" vertical="center"/>
    </xf>
    <xf numFmtId="10" fontId="9" fillId="19" borderId="32" xfId="0" quotePrefix="1" applyNumberFormat="1" applyFont="1" applyFill="1" applyBorder="1" applyAlignment="1">
      <alignment horizontal="center" vertical="center"/>
    </xf>
    <xf numFmtId="0" fontId="9" fillId="19" borderId="70" xfId="0" quotePrefix="1" applyFont="1" applyFill="1" applyBorder="1" applyAlignment="1">
      <alignment horizontal="center" vertical="center"/>
    </xf>
    <xf numFmtId="0" fontId="9" fillId="19" borderId="71" xfId="0" applyFont="1" applyFill="1" applyBorder="1" applyAlignment="1">
      <alignment horizontal="center" vertical="center"/>
    </xf>
    <xf numFmtId="0" fontId="9" fillId="19" borderId="33" xfId="0" applyFont="1" applyFill="1" applyBorder="1" applyAlignment="1">
      <alignment horizontal="center" vertical="center"/>
    </xf>
    <xf numFmtId="0" fontId="9" fillId="19" borderId="72" xfId="0" applyFont="1" applyFill="1" applyBorder="1" applyAlignment="1">
      <alignment horizontal="center" vertical="center"/>
    </xf>
    <xf numFmtId="0" fontId="11" fillId="0" borderId="39" xfId="0" applyFont="1" applyBorder="1" applyAlignment="1">
      <alignment horizontal="center" vertical="center"/>
    </xf>
    <xf numFmtId="164" fontId="9" fillId="4" borderId="75" xfId="0" applyNumberFormat="1" applyFont="1" applyFill="1" applyBorder="1" applyAlignment="1">
      <alignment horizontal="center" vertical="center"/>
    </xf>
    <xf numFmtId="164" fontId="41" fillId="4" borderId="2" xfId="0" applyNumberFormat="1" applyFont="1" applyFill="1" applyBorder="1" applyAlignment="1">
      <alignment horizontal="center" vertical="center"/>
    </xf>
    <xf numFmtId="0" fontId="41" fillId="4" borderId="2" xfId="3" applyFont="1" applyFill="1" applyBorder="1" applyAlignment="1" applyProtection="1">
      <alignment horizontal="center" vertical="center"/>
    </xf>
    <xf numFmtId="0" fontId="42" fillId="2" borderId="2" xfId="3" applyFont="1" applyFill="1" applyBorder="1" applyAlignment="1" applyProtection="1">
      <alignment horizontal="center" vertical="center"/>
    </xf>
    <xf numFmtId="164" fontId="43" fillId="0" borderId="2" xfId="0" applyNumberFormat="1" applyFont="1" applyBorder="1" applyAlignment="1">
      <alignment horizontal="center" vertical="center"/>
    </xf>
    <xf numFmtId="0" fontId="42" fillId="2" borderId="2" xfId="3" applyNumberFormat="1" applyFont="1" applyFill="1" applyBorder="1" applyAlignment="1" applyProtection="1">
      <alignment horizontal="center" vertical="center"/>
    </xf>
    <xf numFmtId="0" fontId="42" fillId="5" borderId="2" xfId="3" applyFont="1" applyFill="1" applyBorder="1" applyAlignment="1" applyProtection="1">
      <alignment horizontal="center" vertical="center"/>
    </xf>
    <xf numFmtId="0" fontId="42" fillId="6" borderId="2" xfId="3" applyFont="1" applyFill="1" applyBorder="1" applyAlignment="1" applyProtection="1">
      <alignment horizontal="center" vertical="center"/>
    </xf>
    <xf numFmtId="0" fontId="42" fillId="7" borderId="2" xfId="3" applyFont="1" applyFill="1" applyBorder="1" applyAlignment="1" applyProtection="1">
      <alignment horizontal="center" vertical="center"/>
    </xf>
    <xf numFmtId="0" fontId="44" fillId="11" borderId="2" xfId="3" applyFont="1" applyFill="1" applyBorder="1" applyAlignment="1" applyProtection="1">
      <alignment vertical="center"/>
    </xf>
    <xf numFmtId="0" fontId="44" fillId="11" borderId="2" xfId="3" applyFont="1" applyFill="1" applyBorder="1" applyAlignment="1" applyProtection="1">
      <alignment horizontal="center" vertical="center"/>
    </xf>
    <xf numFmtId="164" fontId="44" fillId="11" borderId="2" xfId="0" applyNumberFormat="1" applyFont="1" applyFill="1" applyBorder="1" applyAlignment="1">
      <alignment horizontal="center" vertical="center"/>
    </xf>
    <xf numFmtId="0" fontId="42" fillId="5" borderId="2" xfId="3" applyNumberFormat="1" applyFont="1" applyFill="1" applyBorder="1" applyAlignment="1" applyProtection="1">
      <alignment horizontal="center" vertical="center"/>
    </xf>
    <xf numFmtId="0" fontId="42" fillId="7" borderId="2" xfId="3" applyNumberFormat="1" applyFont="1" applyFill="1" applyBorder="1" applyAlignment="1" applyProtection="1">
      <alignment horizontal="center" vertical="center"/>
    </xf>
    <xf numFmtId="0" fontId="43" fillId="0" borderId="0" xfId="0" applyFont="1"/>
    <xf numFmtId="164" fontId="43" fillId="0" borderId="0" xfId="0" applyNumberFormat="1" applyFont="1" applyAlignment="1">
      <alignment horizontal="center" vertical="center"/>
    </xf>
    <xf numFmtId="164" fontId="43" fillId="0" borderId="0" xfId="0" applyNumberFormat="1" applyFont="1" applyAlignment="1">
      <alignment horizontal="center" vertical="center" wrapText="1"/>
    </xf>
    <xf numFmtId="0" fontId="25" fillId="11" borderId="3" xfId="3" applyFont="1" applyFill="1" applyBorder="1" applyAlignment="1">
      <alignment horizontal="center" vertical="center"/>
    </xf>
    <xf numFmtId="0" fontId="3" fillId="10" borderId="0" xfId="0" applyFont="1" applyFill="1"/>
    <xf numFmtId="0" fontId="6" fillId="10" borderId="0" xfId="0" applyFont="1" applyFill="1" applyAlignment="1" applyProtection="1">
      <alignment horizontal="center" vertical="center"/>
      <protection locked="0"/>
    </xf>
    <xf numFmtId="0" fontId="13" fillId="10" borderId="0" xfId="0" applyFont="1" applyFill="1" applyAlignment="1" applyProtection="1">
      <alignment horizontal="center" vertical="center"/>
      <protection locked="0"/>
    </xf>
    <xf numFmtId="0" fontId="5" fillId="10" borderId="0" xfId="3" applyNumberFormat="1" applyFont="1" applyFill="1" applyBorder="1" applyAlignment="1" applyProtection="1">
      <alignment horizontal="center" vertical="center"/>
    </xf>
    <xf numFmtId="0" fontId="0" fillId="10" borderId="0" xfId="0" applyFill="1"/>
    <xf numFmtId="0" fontId="19" fillId="11" borderId="38" xfId="0" applyFont="1" applyFill="1" applyBorder="1" applyAlignment="1">
      <alignment horizontal="center" vertical="center"/>
    </xf>
    <xf numFmtId="0" fontId="19" fillId="11" borderId="29" xfId="0" applyFont="1" applyFill="1" applyBorder="1" applyAlignment="1">
      <alignment horizontal="center" vertical="center"/>
    </xf>
    <xf numFmtId="0" fontId="19" fillId="11" borderId="30" xfId="0" applyFont="1" applyFill="1" applyBorder="1" applyAlignment="1">
      <alignment horizontal="center" vertical="center"/>
    </xf>
    <xf numFmtId="0" fontId="19" fillId="11" borderId="50" xfId="0" applyFont="1" applyFill="1" applyBorder="1" applyAlignment="1">
      <alignment horizontal="center" vertical="center"/>
    </xf>
    <xf numFmtId="0" fontId="19" fillId="11" borderId="39" xfId="0" applyFont="1" applyFill="1" applyBorder="1" applyAlignment="1">
      <alignment horizontal="center" vertical="center"/>
    </xf>
    <xf numFmtId="0" fontId="13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9" fillId="0" borderId="0" xfId="0" applyFont="1"/>
    <xf numFmtId="164" fontId="45" fillId="0" borderId="0" xfId="0" applyNumberFormat="1" applyFont="1" applyAlignment="1">
      <alignment horizontal="center" vertical="center"/>
    </xf>
    <xf numFmtId="0" fontId="46" fillId="0" borderId="0" xfId="0" applyFont="1"/>
    <xf numFmtId="0" fontId="47" fillId="0" borderId="0" xfId="0" applyFont="1" applyAlignment="1">
      <alignment horizontal="center" vertical="top"/>
    </xf>
    <xf numFmtId="164" fontId="16" fillId="0" borderId="0" xfId="0" applyNumberFormat="1" applyFont="1" applyAlignment="1">
      <alignment horizontal="center" vertical="center"/>
    </xf>
    <xf numFmtId="164" fontId="50" fillId="4" borderId="79" xfId="0" applyNumberFormat="1" applyFont="1" applyFill="1" applyBorder="1" applyAlignment="1" applyProtection="1">
      <alignment horizontal="center" vertical="center"/>
      <protection locked="0"/>
    </xf>
    <xf numFmtId="164" fontId="50" fillId="22" borderId="80" xfId="0" applyNumberFormat="1" applyFont="1" applyFill="1" applyBorder="1" applyAlignment="1" applyProtection="1">
      <alignment horizontal="center" vertical="center"/>
      <protection locked="0"/>
    </xf>
    <xf numFmtId="164" fontId="52" fillId="0" borderId="0" xfId="0" applyNumberFormat="1" applyFont="1" applyAlignment="1">
      <alignment horizontal="center" vertical="center"/>
    </xf>
    <xf numFmtId="0" fontId="52" fillId="0" borderId="0" xfId="0" applyFont="1"/>
    <xf numFmtId="0" fontId="16" fillId="4" borderId="4" xfId="0" applyFont="1" applyFill="1" applyBorder="1" applyAlignment="1">
      <alignment vertical="center"/>
    </xf>
    <xf numFmtId="0" fontId="16" fillId="4" borderId="2" xfId="0" applyFont="1" applyFill="1" applyBorder="1" applyAlignment="1">
      <alignment vertical="center"/>
    </xf>
    <xf numFmtId="0" fontId="49" fillId="10" borderId="78" xfId="0" applyFont="1" applyFill="1" applyBorder="1" applyAlignment="1" applyProtection="1">
      <alignment horizontal="center" vertical="center"/>
      <protection locked="0"/>
    </xf>
    <xf numFmtId="0" fontId="8" fillId="4" borderId="31" xfId="3" applyNumberFormat="1" applyFont="1" applyFill="1" applyBorder="1" applyAlignment="1" applyProtection="1">
      <alignment horizontal="center" vertical="center"/>
    </xf>
    <xf numFmtId="164" fontId="44" fillId="11" borderId="2" xfId="0" quotePrefix="1" applyNumberFormat="1" applyFont="1" applyFill="1" applyBorder="1" applyAlignment="1">
      <alignment horizontal="center" vertical="center"/>
    </xf>
    <xf numFmtId="164" fontId="41" fillId="5" borderId="2" xfId="0" applyNumberFormat="1" applyFont="1" applyFill="1" applyBorder="1" applyAlignment="1">
      <alignment horizontal="center" vertical="center" wrapText="1"/>
    </xf>
    <xf numFmtId="164" fontId="41" fillId="5" borderId="2" xfId="0" applyNumberFormat="1" applyFont="1" applyFill="1" applyBorder="1" applyAlignment="1">
      <alignment horizontal="center" vertical="center"/>
    </xf>
    <xf numFmtId="164" fontId="54" fillId="4" borderId="3" xfId="0" applyNumberFormat="1" applyFont="1" applyFill="1" applyBorder="1" applyAlignment="1">
      <alignment horizontal="center" vertical="center" wrapText="1"/>
    </xf>
    <xf numFmtId="0" fontId="24" fillId="0" borderId="0" xfId="0" applyFont="1"/>
    <xf numFmtId="0" fontId="53" fillId="4" borderId="2" xfId="0" applyFont="1" applyFill="1" applyBorder="1" applyAlignment="1">
      <alignment horizontal="center" vertical="center"/>
    </xf>
    <xf numFmtId="164" fontId="53" fillId="4" borderId="2" xfId="0" applyNumberFormat="1" applyFont="1" applyFill="1" applyBorder="1" applyAlignment="1">
      <alignment horizontal="center" vertical="center" wrapText="1"/>
    </xf>
    <xf numFmtId="0" fontId="49" fillId="0" borderId="78" xfId="0" applyFont="1" applyBorder="1" applyAlignment="1" applyProtection="1">
      <alignment horizontal="center" vertical="center"/>
      <protection locked="0"/>
    </xf>
    <xf numFmtId="164" fontId="17" fillId="22" borderId="2" xfId="0" applyNumberFormat="1" applyFont="1" applyFill="1" applyBorder="1" applyAlignment="1">
      <alignment horizontal="center" vertical="center"/>
    </xf>
    <xf numFmtId="164" fontId="17" fillId="13" borderId="2" xfId="0" applyNumberFormat="1" applyFont="1" applyFill="1" applyBorder="1" applyAlignment="1">
      <alignment horizontal="center" vertical="center"/>
    </xf>
    <xf numFmtId="164" fontId="13" fillId="14" borderId="2" xfId="0" applyNumberFormat="1" applyFont="1" applyFill="1" applyBorder="1" applyAlignment="1">
      <alignment horizontal="center" vertical="center"/>
    </xf>
    <xf numFmtId="0" fontId="53" fillId="4" borderId="2" xfId="0" applyFont="1" applyFill="1" applyBorder="1" applyAlignment="1">
      <alignment horizontal="center" vertical="center" wrapText="1"/>
    </xf>
    <xf numFmtId="0" fontId="13" fillId="7" borderId="2" xfId="3" applyNumberFormat="1" applyFont="1" applyFill="1" applyBorder="1" applyAlignment="1" applyProtection="1">
      <alignment horizontal="center" vertical="center"/>
    </xf>
    <xf numFmtId="0" fontId="13" fillId="4" borderId="2" xfId="3" applyNumberFormat="1" applyFont="1" applyFill="1" applyBorder="1" applyAlignment="1" applyProtection="1">
      <alignment horizontal="center" vertical="center"/>
    </xf>
    <xf numFmtId="0" fontId="25" fillId="11" borderId="2" xfId="3" applyNumberFormat="1" applyFont="1" applyFill="1" applyBorder="1" applyAlignment="1" applyProtection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6" fillId="21" borderId="2" xfId="0" applyFont="1" applyFill="1" applyBorder="1" applyAlignment="1" applyProtection="1">
      <alignment horizontal="center" vertical="center"/>
      <protection locked="0"/>
    </xf>
    <xf numFmtId="0" fontId="33" fillId="5" borderId="10" xfId="3" applyNumberFormat="1" applyFont="1" applyFill="1" applyBorder="1" applyAlignment="1" applyProtection="1">
      <alignment horizontal="center" vertical="center"/>
    </xf>
    <xf numFmtId="0" fontId="33" fillId="5" borderId="11" xfId="3" applyNumberFormat="1" applyFont="1" applyFill="1" applyBorder="1" applyAlignment="1" applyProtection="1">
      <alignment horizontal="center" vertical="center"/>
    </xf>
    <xf numFmtId="0" fontId="33" fillId="3" borderId="11" xfId="3" applyNumberFormat="1" applyFont="1" applyFill="1" applyBorder="1" applyAlignment="1" applyProtection="1">
      <alignment horizontal="center" vertical="center"/>
    </xf>
    <xf numFmtId="0" fontId="33" fillId="5" borderId="12" xfId="3" applyNumberFormat="1" applyFont="1" applyFill="1" applyBorder="1" applyAlignment="1" applyProtection="1">
      <alignment horizontal="center" vertical="center"/>
    </xf>
    <xf numFmtId="0" fontId="9" fillId="4" borderId="33" xfId="3" applyNumberFormat="1" applyFont="1" applyFill="1" applyBorder="1" applyAlignment="1" applyProtection="1">
      <alignment horizontal="center" vertical="center"/>
    </xf>
    <xf numFmtId="0" fontId="32" fillId="10" borderId="10" xfId="0" applyFont="1" applyFill="1" applyBorder="1" applyAlignment="1">
      <alignment horizontal="center" vertical="center"/>
    </xf>
    <xf numFmtId="0" fontId="32" fillId="10" borderId="10" xfId="0" applyFont="1" applyFill="1" applyBorder="1" applyAlignment="1" applyProtection="1">
      <alignment horizontal="center" vertical="center"/>
      <protection locked="0"/>
    </xf>
    <xf numFmtId="0" fontId="49" fillId="10" borderId="81" xfId="0" applyFont="1" applyFill="1" applyBorder="1" applyAlignment="1" applyProtection="1">
      <alignment horizontal="center" vertical="center"/>
      <protection locked="0"/>
    </xf>
    <xf numFmtId="0" fontId="49" fillId="10" borderId="2" xfId="0" applyFont="1" applyFill="1" applyBorder="1" applyAlignment="1" applyProtection="1">
      <alignment horizontal="center" vertical="center"/>
      <protection locked="0"/>
    </xf>
    <xf numFmtId="0" fontId="32" fillId="10" borderId="2" xfId="0" applyFont="1" applyFill="1" applyBorder="1" applyAlignment="1">
      <alignment horizontal="center" vertical="center"/>
    </xf>
    <xf numFmtId="0" fontId="32" fillId="10" borderId="19" xfId="0" applyFont="1" applyFill="1" applyBorder="1" applyAlignment="1">
      <alignment horizontal="center" vertical="center"/>
    </xf>
    <xf numFmtId="0" fontId="32" fillId="10" borderId="11" xfId="0" applyFont="1" applyFill="1" applyBorder="1" applyAlignment="1">
      <alignment horizontal="center" vertical="center"/>
    </xf>
    <xf numFmtId="0" fontId="32" fillId="10" borderId="12" xfId="0" applyFont="1" applyFill="1" applyBorder="1" applyAlignment="1">
      <alignment horizontal="center" vertical="center"/>
    </xf>
    <xf numFmtId="0" fontId="32" fillId="10" borderId="23" xfId="0" applyFont="1" applyFill="1" applyBorder="1" applyAlignment="1">
      <alignment horizontal="center" vertical="center"/>
    </xf>
    <xf numFmtId="0" fontId="32" fillId="10" borderId="32" xfId="0" applyFont="1" applyFill="1" applyBorder="1" applyAlignment="1">
      <alignment horizontal="center" vertical="center"/>
    </xf>
    <xf numFmtId="0" fontId="32" fillId="10" borderId="33" xfId="0" applyFont="1" applyFill="1" applyBorder="1" applyAlignment="1">
      <alignment horizontal="center" vertical="center"/>
    </xf>
    <xf numFmtId="0" fontId="32" fillId="10" borderId="31" xfId="0" applyFont="1" applyFill="1" applyBorder="1" applyAlignment="1">
      <alignment horizontal="center" vertical="center"/>
    </xf>
    <xf numFmtId="0" fontId="32" fillId="10" borderId="2" xfId="0" applyFont="1" applyFill="1" applyBorder="1" applyAlignment="1" applyProtection="1">
      <alignment horizontal="center" vertical="center"/>
      <protection locked="0"/>
    </xf>
    <xf numFmtId="0" fontId="32" fillId="10" borderId="33" xfId="0" applyFont="1" applyFill="1" applyBorder="1" applyAlignment="1" applyProtection="1">
      <alignment horizontal="center" vertical="center"/>
      <protection locked="0"/>
    </xf>
    <xf numFmtId="0" fontId="32" fillId="10" borderId="11" xfId="0" applyFont="1" applyFill="1" applyBorder="1" applyAlignment="1" applyProtection="1">
      <alignment horizontal="center" vertical="center"/>
      <protection locked="0"/>
    </xf>
    <xf numFmtId="0" fontId="32" fillId="10" borderId="12" xfId="0" applyFont="1" applyFill="1" applyBorder="1" applyAlignment="1" applyProtection="1">
      <alignment horizontal="center" vertical="center"/>
      <protection locked="0"/>
    </xf>
    <xf numFmtId="0" fontId="32" fillId="10" borderId="23" xfId="0" applyFont="1" applyFill="1" applyBorder="1" applyAlignment="1" applyProtection="1">
      <alignment horizontal="center" vertical="center"/>
      <protection locked="0"/>
    </xf>
    <xf numFmtId="0" fontId="32" fillId="10" borderId="31" xfId="0" applyFont="1" applyFill="1" applyBorder="1" applyAlignment="1" applyProtection="1">
      <alignment horizontal="center" vertical="center"/>
      <protection locked="0"/>
    </xf>
    <xf numFmtId="0" fontId="32" fillId="10" borderId="19" xfId="0" applyFont="1" applyFill="1" applyBorder="1" applyAlignment="1" applyProtection="1">
      <alignment horizontal="center" vertical="center"/>
      <protection locked="0"/>
    </xf>
    <xf numFmtId="0" fontId="32" fillId="10" borderId="32" xfId="0" applyFont="1" applyFill="1" applyBorder="1" applyAlignment="1" applyProtection="1">
      <alignment horizontal="center" vertical="center"/>
      <protection locked="0"/>
    </xf>
    <xf numFmtId="0" fontId="33" fillId="3" borderId="10" xfId="3" applyNumberFormat="1" applyFont="1" applyFill="1" applyBorder="1" applyAlignment="1" applyProtection="1">
      <alignment horizontal="center" vertical="center"/>
    </xf>
    <xf numFmtId="0" fontId="33" fillId="3" borderId="12" xfId="3" applyNumberFormat="1" applyFont="1" applyFill="1" applyBorder="1" applyAlignment="1" applyProtection="1">
      <alignment horizontal="center" vertical="center"/>
    </xf>
    <xf numFmtId="0" fontId="32" fillId="10" borderId="20" xfId="0" applyFont="1" applyFill="1" applyBorder="1" applyAlignment="1">
      <alignment horizontal="center" vertical="center"/>
    </xf>
    <xf numFmtId="0" fontId="32" fillId="10" borderId="21" xfId="0" applyFont="1" applyFill="1" applyBorder="1" applyAlignment="1">
      <alignment horizontal="center" vertical="center"/>
    </xf>
    <xf numFmtId="0" fontId="32" fillId="10" borderId="22" xfId="0" applyFont="1" applyFill="1" applyBorder="1" applyAlignment="1">
      <alignment horizontal="center" vertical="center"/>
    </xf>
    <xf numFmtId="0" fontId="32" fillId="10" borderId="3" xfId="0" applyFont="1" applyFill="1" applyBorder="1" applyAlignment="1">
      <alignment horizontal="center" vertical="center"/>
    </xf>
    <xf numFmtId="0" fontId="32" fillId="10" borderId="37" xfId="0" applyFont="1" applyFill="1" applyBorder="1" applyAlignment="1">
      <alignment horizontal="center" vertical="center"/>
    </xf>
    <xf numFmtId="0" fontId="32" fillId="10" borderId="4" xfId="0" applyFont="1" applyFill="1" applyBorder="1" applyAlignment="1">
      <alignment horizontal="center" vertical="center"/>
    </xf>
    <xf numFmtId="0" fontId="32" fillId="10" borderId="76" xfId="0" applyFont="1" applyFill="1" applyBorder="1" applyAlignment="1">
      <alignment horizontal="center" vertical="center"/>
    </xf>
    <xf numFmtId="0" fontId="32" fillId="10" borderId="20" xfId="0" applyFont="1" applyFill="1" applyBorder="1" applyAlignment="1" applyProtection="1">
      <alignment horizontal="center" vertical="center"/>
      <protection locked="0"/>
    </xf>
    <xf numFmtId="0" fontId="32" fillId="10" borderId="21" xfId="0" applyFont="1" applyFill="1" applyBorder="1" applyAlignment="1" applyProtection="1">
      <alignment horizontal="center" vertical="center"/>
      <protection locked="0"/>
    </xf>
    <xf numFmtId="0" fontId="32" fillId="10" borderId="22" xfId="0" applyFont="1" applyFill="1" applyBorder="1" applyAlignment="1" applyProtection="1">
      <alignment horizontal="center" vertical="center"/>
      <protection locked="0"/>
    </xf>
    <xf numFmtId="0" fontId="13" fillId="4" borderId="19" xfId="3" applyNumberFormat="1" applyFont="1" applyFill="1" applyBorder="1" applyAlignment="1" applyProtection="1">
      <alignment horizontal="center" vertical="center"/>
    </xf>
    <xf numFmtId="0" fontId="5" fillId="7" borderId="19" xfId="3" applyNumberFormat="1" applyFont="1" applyFill="1" applyBorder="1" applyAlignment="1" applyProtection="1">
      <alignment horizontal="center" vertical="center"/>
    </xf>
    <xf numFmtId="164" fontId="6" fillId="10" borderId="3" xfId="0" applyNumberFormat="1" applyFont="1" applyFill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" fontId="0" fillId="0" borderId="31" xfId="0" applyNumberFormat="1" applyBorder="1" applyAlignment="1">
      <alignment horizontal="center" vertical="center"/>
    </xf>
    <xf numFmtId="164" fontId="3" fillId="5" borderId="2" xfId="0" applyNumberFormat="1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56" fillId="0" borderId="0" xfId="0" applyFont="1"/>
    <xf numFmtId="0" fontId="42" fillId="2" borderId="2" xfId="3" applyFont="1" applyFill="1" applyBorder="1" applyAlignment="1" applyProtection="1">
      <alignment horizontal="center" vertical="center"/>
      <protection locked="0"/>
    </xf>
    <xf numFmtId="0" fontId="42" fillId="2" borderId="6" xfId="3" applyFont="1" applyFill="1" applyBorder="1" applyAlignment="1" applyProtection="1">
      <alignment horizontal="center" vertical="center"/>
      <protection locked="0"/>
    </xf>
    <xf numFmtId="0" fontId="42" fillId="5" borderId="2" xfId="3" applyFont="1" applyFill="1" applyBorder="1" applyAlignment="1" applyProtection="1">
      <alignment horizontal="center" vertical="center"/>
      <protection locked="0"/>
    </xf>
    <xf numFmtId="0" fontId="42" fillId="7" borderId="2" xfId="3" applyFont="1" applyFill="1" applyBorder="1" applyAlignment="1" applyProtection="1">
      <alignment horizontal="center" vertical="center"/>
      <protection locked="0"/>
    </xf>
    <xf numFmtId="0" fontId="42" fillId="6" borderId="2" xfId="3" applyFont="1" applyFill="1" applyBorder="1" applyAlignment="1" applyProtection="1">
      <alignment horizontal="center" vertical="center"/>
      <protection locked="0"/>
    </xf>
    <xf numFmtId="0" fontId="42" fillId="6" borderId="6" xfId="3" applyFont="1" applyFill="1" applyBorder="1" applyAlignment="1" applyProtection="1">
      <alignment horizontal="center" vertical="center"/>
      <protection locked="0"/>
    </xf>
    <xf numFmtId="164" fontId="44" fillId="11" borderId="3" xfId="0" applyNumberFormat="1" applyFont="1" applyFill="1" applyBorder="1" applyAlignment="1">
      <alignment horizontal="center" vertical="center"/>
    </xf>
    <xf numFmtId="164" fontId="44" fillId="11" borderId="3" xfId="0" quotePrefix="1" applyNumberFormat="1" applyFont="1" applyFill="1" applyBorder="1" applyAlignment="1">
      <alignment horizontal="center" vertical="center"/>
    </xf>
    <xf numFmtId="164" fontId="41" fillId="10" borderId="3" xfId="0" applyNumberFormat="1" applyFont="1" applyFill="1" applyBorder="1" applyAlignment="1">
      <alignment horizontal="center" vertical="center"/>
    </xf>
    <xf numFmtId="164" fontId="41" fillId="4" borderId="48" xfId="0" applyNumberFormat="1" applyFont="1" applyFill="1" applyBorder="1" applyAlignment="1">
      <alignment horizontal="center" vertical="center"/>
    </xf>
    <xf numFmtId="164" fontId="44" fillId="11" borderId="48" xfId="0" quotePrefix="1" applyNumberFormat="1" applyFont="1" applyFill="1" applyBorder="1" applyAlignment="1">
      <alignment horizontal="center" vertical="center"/>
    </xf>
    <xf numFmtId="164" fontId="41" fillId="5" borderId="49" xfId="0" applyNumberFormat="1" applyFont="1" applyFill="1" applyBorder="1" applyAlignment="1">
      <alignment horizontal="center" vertical="center"/>
    </xf>
    <xf numFmtId="0" fontId="32" fillId="10" borderId="26" xfId="0" applyFont="1" applyFill="1" applyBorder="1" applyAlignment="1">
      <alignment horizontal="center" vertical="center"/>
    </xf>
    <xf numFmtId="0" fontId="32" fillId="10" borderId="6" xfId="0" applyFont="1" applyFill="1" applyBorder="1" applyAlignment="1">
      <alignment horizontal="center" vertical="center"/>
    </xf>
    <xf numFmtId="0" fontId="32" fillId="10" borderId="27" xfId="0" applyFont="1" applyFill="1" applyBorder="1" applyAlignment="1">
      <alignment horizontal="center" vertical="center"/>
    </xf>
    <xf numFmtId="1" fontId="57" fillId="0" borderId="2" xfId="0" applyNumberFormat="1" applyFont="1" applyBorder="1" applyAlignment="1">
      <alignment horizontal="center" vertical="center"/>
    </xf>
    <xf numFmtId="164" fontId="57" fillId="0" borderId="2" xfId="0" applyNumberFormat="1" applyFont="1" applyBorder="1" applyAlignment="1">
      <alignment horizontal="center" vertical="center"/>
    </xf>
    <xf numFmtId="0" fontId="57" fillId="0" borderId="3" xfId="0" applyFont="1" applyBorder="1" applyAlignment="1">
      <alignment horizontal="center" vertical="center"/>
    </xf>
    <xf numFmtId="0" fontId="57" fillId="0" borderId="2" xfId="0" applyFont="1" applyBorder="1" applyAlignment="1">
      <alignment horizontal="center" vertical="center"/>
    </xf>
    <xf numFmtId="1" fontId="58" fillId="11" borderId="3" xfId="0" applyNumberFormat="1" applyFont="1" applyFill="1" applyBorder="1" applyAlignment="1">
      <alignment horizontal="center" vertical="center"/>
    </xf>
    <xf numFmtId="0" fontId="21" fillId="18" borderId="0" xfId="0" applyFont="1" applyFill="1"/>
    <xf numFmtId="0" fontId="0" fillId="18" borderId="0" xfId="0" applyFill="1"/>
    <xf numFmtId="0" fontId="13" fillId="5" borderId="10" xfId="3" applyNumberFormat="1" applyFont="1" applyFill="1" applyBorder="1" applyAlignment="1" applyProtection="1">
      <alignment horizontal="center" vertical="center"/>
    </xf>
    <xf numFmtId="0" fontId="13" fillId="5" borderId="11" xfId="3" applyNumberFormat="1" applyFont="1" applyFill="1" applyBorder="1" applyAlignment="1" applyProtection="1">
      <alignment horizontal="center" vertical="center"/>
    </xf>
    <xf numFmtId="0" fontId="13" fillId="3" borderId="11" xfId="3" applyNumberFormat="1" applyFont="1" applyFill="1" applyBorder="1" applyAlignment="1" applyProtection="1">
      <alignment horizontal="center" vertical="center"/>
    </xf>
    <xf numFmtId="0" fontId="13" fillId="5" borderId="12" xfId="3" applyNumberFormat="1" applyFont="1" applyFill="1" applyBorder="1" applyAlignment="1" applyProtection="1">
      <alignment horizontal="center" vertical="center"/>
    </xf>
    <xf numFmtId="0" fontId="9" fillId="4" borderId="60" xfId="0" applyFont="1" applyFill="1" applyBorder="1" applyAlignment="1">
      <alignment horizontal="center" vertical="center"/>
    </xf>
    <xf numFmtId="164" fontId="9" fillId="4" borderId="41" xfId="0" applyNumberFormat="1" applyFont="1" applyFill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9" fillId="5" borderId="17" xfId="1" applyNumberFormat="1" applyFont="1" applyFill="1" applyBorder="1" applyAlignment="1" applyProtection="1">
      <alignment horizontal="center" vertical="center"/>
    </xf>
    <xf numFmtId="0" fontId="9" fillId="4" borderId="18" xfId="0" applyFont="1" applyFill="1" applyBorder="1" applyAlignment="1">
      <alignment vertical="center"/>
    </xf>
    <xf numFmtId="1" fontId="6" fillId="11" borderId="77" xfId="0" applyNumberFormat="1" applyFont="1" applyFill="1" applyBorder="1" applyAlignment="1">
      <alignment horizontal="center" vertical="center"/>
    </xf>
    <xf numFmtId="164" fontId="3" fillId="0" borderId="22" xfId="0" applyNumberFormat="1" applyFont="1" applyBorder="1" applyAlignment="1">
      <alignment horizontal="center" vertical="center"/>
    </xf>
    <xf numFmtId="165" fontId="9" fillId="4" borderId="17" xfId="0" applyNumberFormat="1" applyFont="1" applyFill="1" applyBorder="1" applyAlignment="1">
      <alignment horizontal="center" vertical="center"/>
    </xf>
    <xf numFmtId="0" fontId="23" fillId="5" borderId="25" xfId="0" quotePrefix="1" applyFont="1" applyFill="1" applyBorder="1" applyAlignment="1">
      <alignment horizontal="center" vertical="center"/>
    </xf>
    <xf numFmtId="0" fontId="9" fillId="4" borderId="36" xfId="0" applyFont="1" applyFill="1" applyBorder="1" applyAlignment="1">
      <alignment horizontal="center" vertical="center"/>
    </xf>
    <xf numFmtId="0" fontId="0" fillId="0" borderId="82" xfId="0" applyBorder="1"/>
    <xf numFmtId="0" fontId="9" fillId="4" borderId="76" xfId="0" applyFont="1" applyFill="1" applyBorder="1" applyAlignment="1">
      <alignment horizontal="center" vertical="center"/>
    </xf>
    <xf numFmtId="0" fontId="9" fillId="4" borderId="37" xfId="3" applyNumberFormat="1" applyFont="1" applyFill="1" applyBorder="1" applyAlignment="1" applyProtection="1">
      <alignment horizontal="center" vertical="center"/>
    </xf>
    <xf numFmtId="0" fontId="0" fillId="0" borderId="59" xfId="0" applyBorder="1"/>
    <xf numFmtId="0" fontId="0" fillId="0" borderId="84" xfId="0" applyBorder="1"/>
    <xf numFmtId="0" fontId="25" fillId="11" borderId="19" xfId="3" applyNumberFormat="1" applyFont="1" applyFill="1" applyBorder="1" applyAlignment="1" applyProtection="1">
      <alignment horizontal="center" vertical="center"/>
    </xf>
    <xf numFmtId="0" fontId="0" fillId="10" borderId="82" xfId="0" applyFill="1" applyBorder="1"/>
    <xf numFmtId="0" fontId="21" fillId="10" borderId="82" xfId="0" applyFont="1" applyFill="1" applyBorder="1"/>
    <xf numFmtId="0" fontId="21" fillId="10" borderId="0" xfId="0" applyFont="1" applyFill="1"/>
    <xf numFmtId="0" fontId="11" fillId="0" borderId="58" xfId="0" applyFont="1" applyBorder="1" applyAlignment="1">
      <alignment horizontal="center" vertical="center"/>
    </xf>
    <xf numFmtId="0" fontId="11" fillId="0" borderId="59" xfId="0" applyFont="1" applyBorder="1"/>
    <xf numFmtId="164" fontId="9" fillId="4" borderId="92" xfId="0" applyNumberFormat="1" applyFont="1" applyFill="1" applyBorder="1" applyAlignment="1">
      <alignment horizontal="center" vertical="center"/>
    </xf>
    <xf numFmtId="164" fontId="9" fillId="4" borderId="93" xfId="0" applyNumberFormat="1" applyFont="1" applyFill="1" applyBorder="1" applyAlignment="1">
      <alignment horizontal="center" vertical="center"/>
    </xf>
    <xf numFmtId="0" fontId="9" fillId="4" borderId="92" xfId="0" applyFont="1" applyFill="1" applyBorder="1" applyAlignment="1">
      <alignment horizontal="center" vertical="center"/>
    </xf>
    <xf numFmtId="0" fontId="9" fillId="4" borderId="94" xfId="0" applyFont="1" applyFill="1" applyBorder="1" applyAlignment="1">
      <alignment horizontal="center" vertical="center"/>
    </xf>
    <xf numFmtId="0" fontId="9" fillId="4" borderId="93" xfId="0" applyFont="1" applyFill="1" applyBorder="1" applyAlignment="1">
      <alignment horizontal="center" vertical="center"/>
    </xf>
    <xf numFmtId="164" fontId="9" fillId="4" borderId="95" xfId="0" applyNumberFormat="1" applyFont="1" applyFill="1" applyBorder="1" applyAlignment="1">
      <alignment horizontal="center" vertical="center"/>
    </xf>
    <xf numFmtId="164" fontId="9" fillId="19" borderId="92" xfId="0" applyNumberFormat="1" applyFont="1" applyFill="1" applyBorder="1" applyAlignment="1">
      <alignment horizontal="center" vertical="center"/>
    </xf>
    <xf numFmtId="164" fontId="9" fillId="19" borderId="93" xfId="0" applyNumberFormat="1" applyFont="1" applyFill="1" applyBorder="1" applyAlignment="1">
      <alignment horizontal="center" vertical="center"/>
    </xf>
    <xf numFmtId="0" fontId="9" fillId="19" borderId="92" xfId="0" applyFont="1" applyFill="1" applyBorder="1" applyAlignment="1">
      <alignment horizontal="center" vertical="center"/>
    </xf>
    <xf numFmtId="0" fontId="9" fillId="19" borderId="94" xfId="0" applyFont="1" applyFill="1" applyBorder="1" applyAlignment="1">
      <alignment horizontal="center" vertical="center"/>
    </xf>
    <xf numFmtId="0" fontId="9" fillId="19" borderId="93" xfId="0" applyFont="1" applyFill="1" applyBorder="1" applyAlignment="1">
      <alignment horizontal="center" vertical="center"/>
    </xf>
    <xf numFmtId="164" fontId="9" fillId="19" borderId="95" xfId="0" applyNumberFormat="1" applyFont="1" applyFill="1" applyBorder="1" applyAlignment="1">
      <alignment horizontal="center" vertical="center"/>
    </xf>
    <xf numFmtId="0" fontId="4" fillId="4" borderId="96" xfId="0" applyFont="1" applyFill="1" applyBorder="1" applyAlignment="1">
      <alignment horizontal="center" vertical="center"/>
    </xf>
    <xf numFmtId="0" fontId="4" fillId="4" borderId="94" xfId="0" applyFont="1" applyFill="1" applyBorder="1" applyAlignment="1">
      <alignment horizontal="center" vertical="center"/>
    </xf>
    <xf numFmtId="0" fontId="4" fillId="4" borderId="93" xfId="0" applyFont="1" applyFill="1" applyBorder="1" applyAlignment="1">
      <alignment horizontal="center" vertical="center"/>
    </xf>
    <xf numFmtId="1" fontId="2" fillId="18" borderId="53" xfId="0" applyNumberFormat="1" applyFont="1" applyFill="1" applyBorder="1" applyAlignment="1">
      <alignment horizontal="center" vertical="center"/>
    </xf>
    <xf numFmtId="0" fontId="11" fillId="10" borderId="0" xfId="0" applyFont="1" applyFill="1"/>
    <xf numFmtId="0" fontId="6" fillId="8" borderId="23" xfId="0" applyFont="1" applyFill="1" applyBorder="1" applyAlignment="1" applyProtection="1">
      <alignment horizontal="center" vertical="center"/>
      <protection locked="0"/>
    </xf>
    <xf numFmtId="0" fontId="53" fillId="4" borderId="6" xfId="0" applyFont="1" applyFill="1" applyBorder="1" applyAlignment="1">
      <alignment horizontal="center" vertical="center" wrapText="1"/>
    </xf>
    <xf numFmtId="0" fontId="53" fillId="4" borderId="21" xfId="0" applyFont="1" applyFill="1" applyBorder="1" applyAlignment="1">
      <alignment horizontal="center" vertical="center" wrapText="1"/>
    </xf>
    <xf numFmtId="0" fontId="6" fillId="10" borderId="3" xfId="0" applyFont="1" applyFill="1" applyBorder="1" applyAlignment="1" applyProtection="1">
      <alignment horizontal="center" vertical="center"/>
      <protection locked="0"/>
    </xf>
    <xf numFmtId="0" fontId="13" fillId="10" borderId="3" xfId="0" applyFont="1" applyFill="1" applyBorder="1" applyAlignment="1" applyProtection="1">
      <alignment horizontal="center" vertical="center"/>
      <protection locked="0"/>
    </xf>
    <xf numFmtId="0" fontId="13" fillId="13" borderId="19" xfId="0" applyFont="1" applyFill="1" applyBorder="1" applyAlignment="1" applyProtection="1">
      <alignment horizontal="center" vertical="center"/>
      <protection locked="0"/>
    </xf>
    <xf numFmtId="0" fontId="11" fillId="0" borderId="84" xfId="0" applyFont="1" applyBorder="1" applyAlignment="1">
      <alignment horizontal="center" vertical="center"/>
    </xf>
    <xf numFmtId="0" fontId="13" fillId="3" borderId="10" xfId="3" applyNumberFormat="1" applyFont="1" applyFill="1" applyBorder="1" applyAlignment="1" applyProtection="1">
      <alignment horizontal="center" vertical="center"/>
    </xf>
    <xf numFmtId="0" fontId="13" fillId="3" borderId="12" xfId="3" applyNumberFormat="1" applyFont="1" applyFill="1" applyBorder="1" applyAlignment="1" applyProtection="1">
      <alignment horizontal="center" vertical="center"/>
    </xf>
    <xf numFmtId="0" fontId="5" fillId="10" borderId="23" xfId="3" applyNumberFormat="1" applyFont="1" applyFill="1" applyBorder="1" applyAlignment="1" applyProtection="1">
      <alignment horizontal="center" vertical="center"/>
    </xf>
    <xf numFmtId="0" fontId="32" fillId="10" borderId="26" xfId="0" applyFont="1" applyFill="1" applyBorder="1" applyAlignment="1" applyProtection="1">
      <alignment horizontal="center" vertical="center"/>
      <protection locked="0"/>
    </xf>
    <xf numFmtId="0" fontId="32" fillId="10" borderId="6" xfId="0" applyFont="1" applyFill="1" applyBorder="1" applyAlignment="1" applyProtection="1">
      <alignment horizontal="center" vertical="center"/>
      <protection locked="0"/>
    </xf>
    <xf numFmtId="0" fontId="32" fillId="10" borderId="27" xfId="0" applyFont="1" applyFill="1" applyBorder="1" applyAlignment="1" applyProtection="1">
      <alignment horizontal="center" vertical="center"/>
      <protection locked="0"/>
    </xf>
    <xf numFmtId="0" fontId="13" fillId="9" borderId="23" xfId="0" applyFont="1" applyFill="1" applyBorder="1" applyAlignment="1" applyProtection="1">
      <alignment horizontal="center" vertical="center"/>
      <protection locked="0"/>
    </xf>
    <xf numFmtId="1" fontId="30" fillId="11" borderId="4" xfId="0" applyNumberFormat="1" applyFont="1" applyFill="1" applyBorder="1" applyAlignment="1">
      <alignment horizontal="center" vertical="center"/>
    </xf>
    <xf numFmtId="1" fontId="30" fillId="11" borderId="2" xfId="0" applyNumberFormat="1" applyFont="1" applyFill="1" applyBorder="1" applyAlignment="1">
      <alignment horizontal="center" vertical="center"/>
    </xf>
    <xf numFmtId="164" fontId="44" fillId="11" borderId="48" xfId="0" applyNumberFormat="1" applyFont="1" applyFill="1" applyBorder="1" applyAlignment="1">
      <alignment horizontal="center" vertical="center"/>
    </xf>
    <xf numFmtId="164" fontId="41" fillId="3" borderId="48" xfId="0" applyNumberFormat="1" applyFont="1" applyFill="1" applyBorder="1" applyAlignment="1">
      <alignment horizontal="center" vertical="center"/>
    </xf>
    <xf numFmtId="0" fontId="11" fillId="0" borderId="58" xfId="0" applyFont="1" applyBorder="1"/>
    <xf numFmtId="0" fontId="11" fillId="0" borderId="84" xfId="0" applyFont="1" applyBorder="1"/>
    <xf numFmtId="0" fontId="25" fillId="12" borderId="8" xfId="3" applyNumberFormat="1" applyFont="1" applyFill="1" applyBorder="1" applyAlignment="1" applyProtection="1">
      <alignment horizontal="center" vertical="center"/>
    </xf>
    <xf numFmtId="0" fontId="13" fillId="6" borderId="10" xfId="3" applyNumberFormat="1" applyFont="1" applyFill="1" applyBorder="1" applyAlignment="1" applyProtection="1">
      <alignment horizontal="center" vertical="center"/>
    </xf>
    <xf numFmtId="0" fontId="33" fillId="6" borderId="10" xfId="3" applyNumberFormat="1" applyFont="1" applyFill="1" applyBorder="1" applyAlignment="1" applyProtection="1">
      <alignment horizontal="center" vertical="center"/>
    </xf>
    <xf numFmtId="0" fontId="13" fillId="5" borderId="38" xfId="3" applyFont="1" applyFill="1" applyBorder="1" applyAlignment="1">
      <alignment horizontal="center" vertical="center"/>
    </xf>
    <xf numFmtId="164" fontId="9" fillId="20" borderId="64" xfId="0" applyNumberFormat="1" applyFont="1" applyFill="1" applyBorder="1" applyAlignment="1">
      <alignment horizontal="center" vertical="center"/>
    </xf>
    <xf numFmtId="0" fontId="25" fillId="11" borderId="3" xfId="3" applyNumberFormat="1" applyFont="1" applyFill="1" applyBorder="1" applyAlignment="1" applyProtection="1">
      <alignment horizontal="center" vertical="center"/>
    </xf>
    <xf numFmtId="0" fontId="49" fillId="3" borderId="78" xfId="0" applyFont="1" applyFill="1" applyBorder="1" applyAlignment="1" applyProtection="1">
      <alignment horizontal="center" vertical="center"/>
      <protection locked="0"/>
    </xf>
    <xf numFmtId="0" fontId="13" fillId="10" borderId="26" xfId="0" applyFont="1" applyFill="1" applyBorder="1" applyAlignment="1" applyProtection="1">
      <alignment horizontal="center" vertical="center"/>
      <protection locked="0"/>
    </xf>
    <xf numFmtId="0" fontId="13" fillId="10" borderId="10" xfId="0" applyFont="1" applyFill="1" applyBorder="1" applyAlignment="1" applyProtection="1">
      <alignment horizontal="center" vertical="center"/>
      <protection locked="0"/>
    </xf>
    <xf numFmtId="0" fontId="13" fillId="10" borderId="32" xfId="0" applyFont="1" applyFill="1" applyBorder="1" applyAlignment="1" applyProtection="1">
      <alignment horizontal="center" vertical="center"/>
      <protection locked="0"/>
    </xf>
    <xf numFmtId="0" fontId="13" fillId="5" borderId="6" xfId="3" applyFont="1" applyFill="1" applyBorder="1" applyAlignment="1">
      <alignment horizontal="center" vertical="center"/>
    </xf>
    <xf numFmtId="0" fontId="13" fillId="5" borderId="21" xfId="3" applyFont="1" applyFill="1" applyBorder="1" applyAlignment="1">
      <alignment horizontal="center" vertical="center"/>
    </xf>
    <xf numFmtId="0" fontId="40" fillId="9" borderId="31" xfId="0" applyFont="1" applyFill="1" applyBorder="1" applyAlignment="1" applyProtection="1">
      <alignment horizontal="center" vertical="center"/>
      <protection locked="0"/>
    </xf>
    <xf numFmtId="0" fontId="32" fillId="15" borderId="0" xfId="0" applyFont="1" applyFill="1" applyAlignment="1">
      <alignment horizontal="left" vertical="center"/>
    </xf>
    <xf numFmtId="164" fontId="41" fillId="4" borderId="3" xfId="0" applyNumberFormat="1" applyFont="1" applyFill="1" applyBorder="1" applyAlignment="1">
      <alignment horizontal="center" vertical="center"/>
    </xf>
    <xf numFmtId="0" fontId="33" fillId="7" borderId="20" xfId="3" applyFont="1" applyFill="1" applyBorder="1" applyAlignment="1" applyProtection="1">
      <alignment horizontal="center" vertical="center"/>
      <protection locked="0"/>
    </xf>
    <xf numFmtId="0" fontId="60" fillId="8" borderId="12" xfId="0" applyFont="1" applyFill="1" applyBorder="1" applyAlignment="1" applyProtection="1">
      <alignment horizontal="center" vertical="center"/>
      <protection locked="0"/>
    </xf>
    <xf numFmtId="0" fontId="41" fillId="4" borderId="3" xfId="0" applyFont="1" applyFill="1" applyBorder="1" applyAlignment="1">
      <alignment horizontal="center" vertical="center"/>
    </xf>
    <xf numFmtId="0" fontId="44" fillId="11" borderId="3" xfId="0" applyFont="1" applyFill="1" applyBorder="1" applyAlignment="1">
      <alignment horizontal="center" vertical="center"/>
    </xf>
    <xf numFmtId="0" fontId="44" fillId="11" borderId="3" xfId="0" quotePrefix="1" applyFont="1" applyFill="1" applyBorder="1" applyAlignment="1">
      <alignment horizontal="center" vertical="center"/>
    </xf>
    <xf numFmtId="0" fontId="60" fillId="8" borderId="23" xfId="0" applyFont="1" applyFill="1" applyBorder="1" applyAlignment="1" applyProtection="1">
      <alignment horizontal="center" vertical="center"/>
      <protection locked="0"/>
    </xf>
    <xf numFmtId="0" fontId="5" fillId="10" borderId="2" xfId="3" applyNumberFormat="1" applyFont="1" applyFill="1" applyBorder="1" applyAlignment="1" applyProtection="1">
      <alignment horizontal="center" vertical="center"/>
    </xf>
    <xf numFmtId="0" fontId="60" fillId="5" borderId="19" xfId="0" applyFont="1" applyFill="1" applyBorder="1" applyAlignment="1" applyProtection="1">
      <alignment horizontal="center" vertical="center"/>
      <protection locked="0"/>
    </xf>
    <xf numFmtId="0" fontId="33" fillId="2" borderId="26" xfId="3" applyFont="1" applyFill="1" applyBorder="1" applyAlignment="1" applyProtection="1">
      <alignment horizontal="center" vertical="center"/>
      <protection locked="0"/>
    </xf>
    <xf numFmtId="0" fontId="33" fillId="2" borderId="20" xfId="3" applyFont="1" applyFill="1" applyBorder="1" applyAlignment="1" applyProtection="1">
      <alignment horizontal="center" vertical="center"/>
      <protection locked="0"/>
    </xf>
    <xf numFmtId="0" fontId="33" fillId="6" borderId="20" xfId="3" applyFont="1" applyFill="1" applyBorder="1" applyAlignment="1" applyProtection="1">
      <alignment horizontal="center" vertical="center"/>
      <protection locked="0"/>
    </xf>
    <xf numFmtId="164" fontId="50" fillId="4" borderId="2" xfId="0" applyNumberFormat="1" applyFont="1" applyFill="1" applyBorder="1" applyAlignment="1" applyProtection="1">
      <alignment horizontal="center" vertical="center"/>
      <protection locked="0"/>
    </xf>
    <xf numFmtId="0" fontId="40" fillId="3" borderId="2" xfId="0" applyFont="1" applyFill="1" applyBorder="1" applyAlignment="1" applyProtection="1">
      <alignment horizontal="center" vertical="center"/>
      <protection locked="0"/>
    </xf>
    <xf numFmtId="0" fontId="30" fillId="23" borderId="2" xfId="0" applyFont="1" applyFill="1" applyBorder="1" applyAlignment="1">
      <alignment horizontal="center" vertical="center"/>
    </xf>
    <xf numFmtId="1" fontId="30" fillId="23" borderId="2" xfId="0" applyNumberFormat="1" applyFont="1" applyFill="1" applyBorder="1" applyAlignment="1">
      <alignment horizontal="center" vertical="center"/>
    </xf>
    <xf numFmtId="0" fontId="5" fillId="4" borderId="2" xfId="3" applyNumberFormat="1" applyFont="1" applyFill="1" applyBorder="1" applyAlignment="1" applyProtection="1">
      <alignment horizontal="center" vertical="center"/>
    </xf>
    <xf numFmtId="0" fontId="6" fillId="8" borderId="2" xfId="0" applyFont="1" applyFill="1" applyBorder="1" applyAlignment="1" applyProtection="1">
      <alignment horizontal="center" vertical="center"/>
      <protection locked="0"/>
    </xf>
    <xf numFmtId="0" fontId="6" fillId="5" borderId="2" xfId="0" applyFont="1" applyFill="1" applyBorder="1" applyAlignment="1" applyProtection="1">
      <alignment horizontal="center" vertical="center"/>
      <protection locked="0"/>
    </xf>
    <xf numFmtId="0" fontId="6" fillId="9" borderId="2" xfId="0" applyFont="1" applyFill="1" applyBorder="1" applyAlignment="1" applyProtection="1">
      <alignment horizontal="center" vertical="center"/>
      <protection locked="0"/>
    </xf>
    <xf numFmtId="0" fontId="6" fillId="10" borderId="2" xfId="0" applyFont="1" applyFill="1" applyBorder="1" applyAlignment="1" applyProtection="1">
      <alignment horizontal="center" vertical="center"/>
      <protection locked="0"/>
    </xf>
    <xf numFmtId="0" fontId="6" fillId="13" borderId="2" xfId="0" applyFont="1" applyFill="1" applyBorder="1" applyAlignment="1" applyProtection="1">
      <alignment horizontal="center" vertical="center"/>
      <protection locked="0"/>
    </xf>
    <xf numFmtId="0" fontId="5" fillId="7" borderId="2" xfId="3" applyNumberFormat="1" applyFont="1" applyFill="1" applyBorder="1" applyAlignment="1" applyProtection="1">
      <alignment horizontal="center" vertical="center"/>
    </xf>
    <xf numFmtId="0" fontId="13" fillId="10" borderId="2" xfId="0" applyFont="1" applyFill="1" applyBorder="1" applyAlignment="1" applyProtection="1">
      <alignment horizontal="center" vertical="center"/>
      <protection locked="0"/>
    </xf>
    <xf numFmtId="0" fontId="13" fillId="8" borderId="2" xfId="0" applyFont="1" applyFill="1" applyBorder="1" applyAlignment="1" applyProtection="1">
      <alignment horizontal="center" vertical="center"/>
      <protection locked="0"/>
    </xf>
    <xf numFmtId="0" fontId="6" fillId="10" borderId="23" xfId="0" applyFont="1" applyFill="1" applyBorder="1" applyAlignment="1" applyProtection="1">
      <alignment horizontal="center" vertical="center"/>
      <protection locked="0"/>
    </xf>
    <xf numFmtId="0" fontId="5" fillId="4" borderId="19" xfId="3" applyNumberFormat="1" applyFont="1" applyFill="1" applyBorder="1" applyAlignment="1" applyProtection="1">
      <alignment horizontal="center" vertical="center"/>
    </xf>
    <xf numFmtId="0" fontId="5" fillId="4" borderId="23" xfId="3" applyNumberFormat="1" applyFont="1" applyFill="1" applyBorder="1" applyAlignment="1" applyProtection="1">
      <alignment horizontal="center" vertical="center"/>
    </xf>
    <xf numFmtId="0" fontId="6" fillId="13" borderId="23" xfId="0" applyFont="1" applyFill="1" applyBorder="1" applyAlignment="1" applyProtection="1">
      <alignment horizontal="center" vertical="center"/>
      <protection locked="0"/>
    </xf>
    <xf numFmtId="1" fontId="0" fillId="0" borderId="43" xfId="0" applyNumberFormat="1" applyBorder="1" applyAlignment="1">
      <alignment horizontal="center" vertical="center"/>
    </xf>
    <xf numFmtId="0" fontId="21" fillId="7" borderId="7" xfId="0" applyFont="1" applyFill="1" applyBorder="1" applyAlignment="1">
      <alignment horizontal="center" vertical="center"/>
    </xf>
    <xf numFmtId="0" fontId="39" fillId="7" borderId="9" xfId="0" applyFont="1" applyFill="1" applyBorder="1" applyAlignment="1">
      <alignment horizontal="center" vertical="center"/>
    </xf>
    <xf numFmtId="0" fontId="13" fillId="5" borderId="2" xfId="0" applyFont="1" applyFill="1" applyBorder="1" applyAlignment="1" applyProtection="1">
      <alignment horizontal="center" vertical="center"/>
      <protection locked="0"/>
    </xf>
    <xf numFmtId="0" fontId="6" fillId="0" borderId="19" xfId="0" applyFont="1" applyBorder="1" applyAlignment="1">
      <alignment horizontal="center" vertical="center"/>
    </xf>
    <xf numFmtId="0" fontId="13" fillId="13" borderId="2" xfId="0" applyFont="1" applyFill="1" applyBorder="1" applyAlignment="1" applyProtection="1">
      <alignment horizontal="center" vertical="center"/>
      <protection locked="0"/>
    </xf>
    <xf numFmtId="0" fontId="0" fillId="10" borderId="43" xfId="0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40" fillId="5" borderId="2" xfId="0" applyFont="1" applyFill="1" applyBorder="1" applyAlignment="1" applyProtection="1">
      <alignment horizontal="center" vertical="center"/>
      <protection locked="0"/>
    </xf>
    <xf numFmtId="0" fontId="40" fillId="9" borderId="2" xfId="0" applyFont="1" applyFill="1" applyBorder="1" applyAlignment="1" applyProtection="1">
      <alignment horizontal="center" vertical="center"/>
      <protection locked="0"/>
    </xf>
    <xf numFmtId="0" fontId="6" fillId="13" borderId="19" xfId="0" applyFont="1" applyFill="1" applyBorder="1" applyAlignment="1" applyProtection="1">
      <alignment horizontal="center" vertical="center"/>
      <protection locked="0"/>
    </xf>
    <xf numFmtId="0" fontId="13" fillId="10" borderId="23" xfId="0" applyFont="1" applyFill="1" applyBorder="1" applyAlignment="1" applyProtection="1">
      <alignment horizontal="center" vertical="center"/>
      <protection locked="0"/>
    </xf>
    <xf numFmtId="0" fontId="6" fillId="5" borderId="23" xfId="0" applyFont="1" applyFill="1" applyBorder="1" applyAlignment="1" applyProtection="1">
      <alignment horizontal="center" vertical="center"/>
      <protection locked="0"/>
    </xf>
    <xf numFmtId="0" fontId="5" fillId="7" borderId="23" xfId="3" applyNumberFormat="1" applyFont="1" applyFill="1" applyBorder="1" applyAlignment="1" applyProtection="1">
      <alignment horizontal="center" vertical="center"/>
    </xf>
    <xf numFmtId="0" fontId="40" fillId="10" borderId="2" xfId="0" applyFont="1" applyFill="1" applyBorder="1" applyAlignment="1" applyProtection="1">
      <alignment horizontal="center" vertical="center"/>
      <protection locked="0"/>
    </xf>
    <xf numFmtId="0" fontId="6" fillId="10" borderId="19" xfId="0" applyFont="1" applyFill="1" applyBorder="1" applyAlignment="1" applyProtection="1">
      <alignment horizontal="center" vertical="center"/>
      <protection locked="0"/>
    </xf>
    <xf numFmtId="0" fontId="13" fillId="10" borderId="19" xfId="0" applyFont="1" applyFill="1" applyBorder="1" applyAlignment="1" applyProtection="1">
      <alignment horizontal="center" vertical="center"/>
      <protection locked="0"/>
    </xf>
    <xf numFmtId="0" fontId="6" fillId="10" borderId="32" xfId="0" applyFont="1" applyFill="1" applyBorder="1" applyAlignment="1" applyProtection="1">
      <alignment horizontal="center" vertical="center"/>
      <protection locked="0"/>
    </xf>
    <xf numFmtId="0" fontId="6" fillId="10" borderId="33" xfId="0" applyFont="1" applyFill="1" applyBorder="1" applyAlignment="1" applyProtection="1">
      <alignment horizontal="center" vertical="center"/>
      <protection locked="0"/>
    </xf>
    <xf numFmtId="0" fontId="6" fillId="10" borderId="31" xfId="0" applyFont="1" applyFill="1" applyBorder="1" applyAlignment="1" applyProtection="1">
      <alignment horizontal="center" vertical="center"/>
      <protection locked="0"/>
    </xf>
    <xf numFmtId="0" fontId="6" fillId="0" borderId="43" xfId="0" applyFont="1" applyBorder="1" applyAlignment="1">
      <alignment horizontal="center" vertical="center"/>
    </xf>
    <xf numFmtId="0" fontId="6" fillId="0" borderId="48" xfId="0" applyFont="1" applyBorder="1" applyAlignment="1">
      <alignment horizontal="center" vertical="center"/>
    </xf>
    <xf numFmtId="0" fontId="6" fillId="5" borderId="19" xfId="0" applyFont="1" applyFill="1" applyBorder="1" applyAlignment="1" applyProtection="1">
      <alignment horizontal="center" vertical="center"/>
      <protection locked="0"/>
    </xf>
    <xf numFmtId="0" fontId="40" fillId="10" borderId="23" xfId="0" applyFont="1" applyFill="1" applyBorder="1" applyAlignment="1" applyProtection="1">
      <alignment horizontal="center" vertical="center"/>
      <protection locked="0"/>
    </xf>
    <xf numFmtId="0" fontId="13" fillId="10" borderId="6" xfId="0" applyFont="1" applyFill="1" applyBorder="1" applyAlignment="1" applyProtection="1">
      <alignment horizontal="center" vertical="center"/>
      <protection locked="0"/>
    </xf>
    <xf numFmtId="0" fontId="13" fillId="10" borderId="27" xfId="0" applyFont="1" applyFill="1" applyBorder="1" applyAlignment="1" applyProtection="1">
      <alignment horizontal="center" vertical="center"/>
      <protection locked="0"/>
    </xf>
    <xf numFmtId="0" fontId="13" fillId="10" borderId="21" xfId="0" applyFont="1" applyFill="1" applyBorder="1" applyAlignment="1" applyProtection="1">
      <alignment horizontal="center" vertical="center"/>
      <protection locked="0"/>
    </xf>
    <xf numFmtId="0" fontId="13" fillId="10" borderId="22" xfId="0" applyFont="1" applyFill="1" applyBorder="1" applyAlignment="1" applyProtection="1">
      <alignment horizontal="center" vertical="center"/>
      <protection locked="0"/>
    </xf>
    <xf numFmtId="0" fontId="6" fillId="10" borderId="10" xfId="0" applyFont="1" applyFill="1" applyBorder="1" applyAlignment="1" applyProtection="1">
      <alignment horizontal="center" vertical="center"/>
      <protection locked="0"/>
    </xf>
    <xf numFmtId="0" fontId="6" fillId="10" borderId="11" xfId="0" applyFont="1" applyFill="1" applyBorder="1" applyAlignment="1" applyProtection="1">
      <alignment horizontal="center" vertical="center"/>
      <protection locked="0"/>
    </xf>
    <xf numFmtId="0" fontId="6" fillId="10" borderId="12" xfId="0" applyFont="1" applyFill="1" applyBorder="1" applyAlignment="1" applyProtection="1">
      <alignment horizontal="center" vertical="center"/>
      <protection locked="0"/>
    </xf>
    <xf numFmtId="0" fontId="13" fillId="10" borderId="33" xfId="0" applyFont="1" applyFill="1" applyBorder="1" applyAlignment="1" applyProtection="1">
      <alignment horizontal="center" vertical="center"/>
      <protection locked="0"/>
    </xf>
    <xf numFmtId="0" fontId="13" fillId="10" borderId="31" xfId="0" applyFont="1" applyFill="1" applyBorder="1" applyAlignment="1" applyProtection="1">
      <alignment horizontal="center" vertical="center"/>
      <protection locked="0"/>
    </xf>
    <xf numFmtId="0" fontId="6" fillId="10" borderId="26" xfId="0" applyFont="1" applyFill="1" applyBorder="1" applyAlignment="1" applyProtection="1">
      <alignment horizontal="center" vertical="center"/>
      <protection locked="0"/>
    </xf>
    <xf numFmtId="0" fontId="6" fillId="10" borderId="6" xfId="0" applyFont="1" applyFill="1" applyBorder="1" applyAlignment="1" applyProtection="1">
      <alignment horizontal="center" vertical="center"/>
      <protection locked="0"/>
    </xf>
    <xf numFmtId="0" fontId="6" fillId="10" borderId="27" xfId="0" applyFont="1" applyFill="1" applyBorder="1" applyAlignment="1" applyProtection="1">
      <alignment horizontal="center" vertical="center"/>
      <protection locked="0"/>
    </xf>
    <xf numFmtId="0" fontId="6" fillId="10" borderId="21" xfId="0" applyFont="1" applyFill="1" applyBorder="1" applyAlignment="1" applyProtection="1">
      <alignment horizontal="center" vertical="center"/>
      <protection locked="0"/>
    </xf>
    <xf numFmtId="0" fontId="6" fillId="10" borderId="22" xfId="0" applyFont="1" applyFill="1" applyBorder="1" applyAlignment="1" applyProtection="1">
      <alignment horizontal="center" vertical="center"/>
      <protection locked="0"/>
    </xf>
    <xf numFmtId="0" fontId="40" fillId="10" borderId="33" xfId="0" applyFont="1" applyFill="1" applyBorder="1" applyAlignment="1" applyProtection="1">
      <alignment horizontal="center" vertical="center"/>
      <protection locked="0"/>
    </xf>
    <xf numFmtId="0" fontId="6" fillId="0" borderId="32" xfId="0" applyFont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8" fillId="4" borderId="28" xfId="3" applyNumberFormat="1" applyFont="1" applyFill="1" applyBorder="1" applyAlignment="1" applyProtection="1">
      <alignment horizontal="center" vertical="center"/>
    </xf>
    <xf numFmtId="0" fontId="8" fillId="4" borderId="24" xfId="3" applyNumberFormat="1" applyFont="1" applyFill="1" applyBorder="1" applyAlignment="1" applyProtection="1">
      <alignment horizontal="center" vertical="center"/>
    </xf>
    <xf numFmtId="0" fontId="8" fillId="4" borderId="42" xfId="3" applyNumberFormat="1" applyFont="1" applyFill="1" applyBorder="1" applyAlignment="1" applyProtection="1">
      <alignment horizontal="center" vertical="center"/>
    </xf>
    <xf numFmtId="0" fontId="8" fillId="4" borderId="82" xfId="3" applyNumberFormat="1" applyFont="1" applyFill="1" applyBorder="1" applyAlignment="1" applyProtection="1">
      <alignment horizontal="center" vertical="center"/>
    </xf>
    <xf numFmtId="0" fontId="8" fillId="4" borderId="85" xfId="3" applyNumberFormat="1" applyFont="1" applyFill="1" applyBorder="1" applyAlignment="1" applyProtection="1">
      <alignment horizontal="center" vertical="center"/>
    </xf>
    <xf numFmtId="0" fontId="13" fillId="13" borderId="23" xfId="0" applyFont="1" applyFill="1" applyBorder="1" applyAlignment="1" applyProtection="1">
      <alignment horizontal="center" vertical="center"/>
      <protection locked="0"/>
    </xf>
    <xf numFmtId="0" fontId="6" fillId="9" borderId="23" xfId="0" applyFont="1" applyFill="1" applyBorder="1" applyAlignment="1" applyProtection="1">
      <alignment horizontal="center" vertical="center"/>
      <protection locked="0"/>
    </xf>
    <xf numFmtId="0" fontId="6" fillId="10" borderId="20" xfId="0" applyFont="1" applyFill="1" applyBorder="1" applyAlignment="1" applyProtection="1">
      <alignment horizontal="center" vertical="center"/>
      <protection locked="0"/>
    </xf>
    <xf numFmtId="0" fontId="13" fillId="5" borderId="23" xfId="0" applyFont="1" applyFill="1" applyBorder="1" applyAlignment="1" applyProtection="1">
      <alignment horizontal="center" vertical="center"/>
      <protection locked="0"/>
    </xf>
    <xf numFmtId="0" fontId="6" fillId="0" borderId="7" xfId="0" applyFont="1" applyBorder="1" applyAlignment="1">
      <alignment horizontal="center" vertical="center"/>
    </xf>
    <xf numFmtId="0" fontId="6" fillId="0" borderId="61" xfId="0" applyFont="1" applyBorder="1" applyAlignment="1">
      <alignment horizontal="center" vertical="center"/>
    </xf>
    <xf numFmtId="0" fontId="55" fillId="10" borderId="33" xfId="0" applyFont="1" applyFill="1" applyBorder="1" applyAlignment="1" applyProtection="1">
      <alignment horizontal="center" vertical="center"/>
      <protection locked="0"/>
    </xf>
    <xf numFmtId="0" fontId="60" fillId="13" borderId="2" xfId="0" applyFont="1" applyFill="1" applyBorder="1" applyAlignment="1" applyProtection="1">
      <alignment horizontal="center" vertical="center"/>
      <protection locked="0"/>
    </xf>
    <xf numFmtId="0" fontId="60" fillId="8" borderId="2" xfId="0" applyFont="1" applyFill="1" applyBorder="1" applyAlignment="1" applyProtection="1">
      <alignment horizontal="center" vertical="center"/>
      <protection locked="0"/>
    </xf>
    <xf numFmtId="0" fontId="60" fillId="13" borderId="19" xfId="0" applyFont="1" applyFill="1" applyBorder="1" applyAlignment="1" applyProtection="1">
      <alignment horizontal="center" vertical="center"/>
      <protection locked="0"/>
    </xf>
    <xf numFmtId="0" fontId="60" fillId="10" borderId="19" xfId="0" applyFont="1" applyFill="1" applyBorder="1" applyAlignment="1" applyProtection="1">
      <alignment horizontal="center" vertical="center"/>
      <protection locked="0"/>
    </xf>
    <xf numFmtId="0" fontId="40" fillId="13" borderId="2" xfId="0" applyFont="1" applyFill="1" applyBorder="1" applyAlignment="1" applyProtection="1">
      <alignment horizontal="center" vertical="center"/>
      <protection locked="0"/>
    </xf>
    <xf numFmtId="0" fontId="40" fillId="8" borderId="2" xfId="0" applyFont="1" applyFill="1" applyBorder="1" applyAlignment="1" applyProtection="1">
      <alignment horizontal="center" vertical="center"/>
      <protection locked="0"/>
    </xf>
    <xf numFmtId="0" fontId="40" fillId="10" borderId="19" xfId="0" applyFont="1" applyFill="1" applyBorder="1" applyAlignment="1" applyProtection="1">
      <alignment horizontal="center" vertical="center"/>
      <protection locked="0"/>
    </xf>
    <xf numFmtId="0" fontId="60" fillId="9" borderId="23" xfId="0" applyFont="1" applyFill="1" applyBorder="1" applyAlignment="1" applyProtection="1">
      <alignment horizontal="center" vertical="center"/>
      <protection locked="0"/>
    </xf>
    <xf numFmtId="0" fontId="60" fillId="10" borderId="23" xfId="0" applyFont="1" applyFill="1" applyBorder="1" applyAlignment="1" applyProtection="1">
      <alignment horizontal="center" vertical="center"/>
      <protection locked="0"/>
    </xf>
    <xf numFmtId="0" fontId="60" fillId="10" borderId="2" xfId="0" applyFont="1" applyFill="1" applyBorder="1" applyAlignment="1" applyProtection="1">
      <alignment horizontal="center" vertical="center"/>
      <protection locked="0"/>
    </xf>
    <xf numFmtId="0" fontId="40" fillId="9" borderId="23" xfId="0" applyFont="1" applyFill="1" applyBorder="1" applyAlignment="1" applyProtection="1">
      <alignment horizontal="center" vertical="center"/>
      <protection locked="0"/>
    </xf>
    <xf numFmtId="0" fontId="40" fillId="13" borderId="19" xfId="0" applyFont="1" applyFill="1" applyBorder="1" applyAlignment="1" applyProtection="1">
      <alignment horizontal="center" vertical="center"/>
      <protection locked="0"/>
    </xf>
    <xf numFmtId="0" fontId="13" fillId="10" borderId="20" xfId="0" applyFont="1" applyFill="1" applyBorder="1" applyAlignment="1" applyProtection="1">
      <alignment horizontal="center" vertical="center"/>
      <protection locked="0"/>
    </xf>
    <xf numFmtId="0" fontId="40" fillId="8" borderId="21" xfId="0" applyFont="1" applyFill="1" applyBorder="1" applyAlignment="1" applyProtection="1">
      <alignment horizontal="center" vertical="center"/>
      <protection locked="0"/>
    </xf>
    <xf numFmtId="0" fontId="13" fillId="10" borderId="11" xfId="0" applyFont="1" applyFill="1" applyBorder="1" applyAlignment="1" applyProtection="1">
      <alignment horizontal="center" vertical="center"/>
      <protection locked="0"/>
    </xf>
    <xf numFmtId="0" fontId="13" fillId="10" borderId="12" xfId="0" applyFont="1" applyFill="1" applyBorder="1" applyAlignment="1" applyProtection="1">
      <alignment horizontal="center" vertical="center"/>
      <protection locked="0"/>
    </xf>
    <xf numFmtId="0" fontId="60" fillId="10" borderId="11" xfId="0" applyFont="1" applyFill="1" applyBorder="1" applyAlignment="1" applyProtection="1">
      <alignment horizontal="center" vertical="center"/>
      <protection locked="0"/>
    </xf>
    <xf numFmtId="0" fontId="40" fillId="10" borderId="32" xfId="0" applyFont="1" applyFill="1" applyBorder="1" applyAlignment="1" applyProtection="1">
      <alignment horizontal="center" vertical="center"/>
      <protection locked="0"/>
    </xf>
    <xf numFmtId="0" fontId="60" fillId="8" borderId="6" xfId="0" applyFont="1" applyFill="1" applyBorder="1" applyAlignment="1" applyProtection="1">
      <alignment horizontal="center" vertical="center"/>
      <protection locked="0"/>
    </xf>
    <xf numFmtId="0" fontId="60" fillId="10" borderId="22" xfId="0" applyFont="1" applyFill="1" applyBorder="1" applyAlignment="1" applyProtection="1">
      <alignment horizontal="center" vertical="center"/>
      <protection locked="0"/>
    </xf>
    <xf numFmtId="0" fontId="60" fillId="8" borderId="21" xfId="0" applyFont="1" applyFill="1" applyBorder="1" applyAlignment="1" applyProtection="1">
      <alignment horizontal="center" vertical="center"/>
      <protection locked="0"/>
    </xf>
    <xf numFmtId="0" fontId="60" fillId="10" borderId="27" xfId="0" applyFont="1" applyFill="1" applyBorder="1" applyAlignment="1" applyProtection="1">
      <alignment horizontal="center" vertical="center"/>
      <protection locked="0"/>
    </xf>
    <xf numFmtId="0" fontId="60" fillId="10" borderId="21" xfId="0" applyFont="1" applyFill="1" applyBorder="1" applyAlignment="1" applyProtection="1">
      <alignment horizontal="center" vertical="center"/>
      <protection locked="0"/>
    </xf>
    <xf numFmtId="0" fontId="60" fillId="9" borderId="2" xfId="0" applyFont="1" applyFill="1" applyBorder="1" applyAlignment="1" applyProtection="1">
      <alignment horizontal="center" vertical="center"/>
      <protection locked="0"/>
    </xf>
    <xf numFmtId="0" fontId="60" fillId="10" borderId="20" xfId="0" applyFont="1" applyFill="1" applyBorder="1" applyAlignment="1" applyProtection="1">
      <alignment horizontal="center" vertical="center"/>
      <protection locked="0"/>
    </xf>
    <xf numFmtId="0" fontId="60" fillId="13" borderId="23" xfId="0" applyFont="1" applyFill="1" applyBorder="1" applyAlignment="1" applyProtection="1">
      <alignment horizontal="center" vertical="center"/>
      <protection locked="0"/>
    </xf>
    <xf numFmtId="0" fontId="40" fillId="10" borderId="31" xfId="0" applyFont="1" applyFill="1" applyBorder="1" applyAlignment="1" applyProtection="1">
      <alignment horizontal="center" vertical="center"/>
      <protection locked="0"/>
    </xf>
    <xf numFmtId="0" fontId="40" fillId="8" borderId="33" xfId="0" applyFont="1" applyFill="1" applyBorder="1" applyAlignment="1" applyProtection="1">
      <alignment horizontal="center" vertical="center"/>
      <protection locked="0"/>
    </xf>
    <xf numFmtId="0" fontId="40" fillId="5" borderId="23" xfId="0" applyFont="1" applyFill="1" applyBorder="1" applyAlignment="1" applyProtection="1">
      <alignment horizontal="center" vertical="center"/>
      <protection locked="0"/>
    </xf>
    <xf numFmtId="0" fontId="60" fillId="5" borderId="23" xfId="0" applyFont="1" applyFill="1" applyBorder="1" applyAlignment="1" applyProtection="1">
      <alignment horizontal="center" vertical="center"/>
      <protection locked="0"/>
    </xf>
    <xf numFmtId="0" fontId="60" fillId="5" borderId="2" xfId="0" applyFont="1" applyFill="1" applyBorder="1" applyAlignment="1" applyProtection="1">
      <alignment horizontal="center" vertical="center"/>
      <protection locked="0"/>
    </xf>
    <xf numFmtId="0" fontId="40" fillId="5" borderId="19" xfId="0" applyFont="1" applyFill="1" applyBorder="1" applyAlignment="1" applyProtection="1">
      <alignment horizontal="center" vertical="center"/>
      <protection locked="0"/>
    </xf>
    <xf numFmtId="0" fontId="60" fillId="10" borderId="31" xfId="0" applyFont="1" applyFill="1" applyBorder="1" applyAlignment="1" applyProtection="1">
      <alignment horizontal="center" vertical="center"/>
      <protection locked="0"/>
    </xf>
    <xf numFmtId="0" fontId="60" fillId="8" borderId="33" xfId="0" applyFont="1" applyFill="1" applyBorder="1" applyAlignment="1" applyProtection="1">
      <alignment horizontal="center" vertical="center"/>
      <protection locked="0"/>
    </xf>
    <xf numFmtId="0" fontId="60" fillId="3" borderId="2" xfId="0" applyFont="1" applyFill="1" applyBorder="1" applyAlignment="1" applyProtection="1">
      <alignment horizontal="center" vertical="center"/>
      <protection locked="0"/>
    </xf>
    <xf numFmtId="0" fontId="9" fillId="4" borderId="3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23" fillId="4" borderId="3" xfId="3" applyNumberFormat="1" applyFont="1" applyFill="1" applyBorder="1" applyAlignment="1" applyProtection="1">
      <alignment horizontal="center" vertical="center"/>
    </xf>
    <xf numFmtId="0" fontId="23" fillId="4" borderId="5" xfId="3" applyNumberFormat="1" applyFont="1" applyFill="1" applyBorder="1" applyAlignment="1" applyProtection="1">
      <alignment horizontal="center" vertical="center"/>
    </xf>
    <xf numFmtId="0" fontId="23" fillId="4" borderId="55" xfId="3" applyNumberFormat="1" applyFont="1" applyFill="1" applyBorder="1" applyAlignment="1" applyProtection="1">
      <alignment horizontal="center" vertical="center"/>
    </xf>
    <xf numFmtId="164" fontId="11" fillId="0" borderId="24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9" fillId="0" borderId="24" xfId="0" applyFont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 wrapText="1"/>
    </xf>
    <xf numFmtId="164" fontId="9" fillId="4" borderId="45" xfId="0" quotePrefix="1" applyNumberFormat="1" applyFont="1" applyFill="1" applyBorder="1" applyAlignment="1">
      <alignment horizontal="center" vertical="center"/>
    </xf>
    <xf numFmtId="164" fontId="9" fillId="4" borderId="47" xfId="0" quotePrefix="1" applyNumberFormat="1" applyFont="1" applyFill="1" applyBorder="1" applyAlignment="1">
      <alignment horizontal="center" vertical="center"/>
    </xf>
    <xf numFmtId="0" fontId="9" fillId="5" borderId="37" xfId="0" applyFont="1" applyFill="1" applyBorder="1" applyAlignment="1">
      <alignment horizontal="center" vertical="center"/>
    </xf>
    <xf numFmtId="0" fontId="9" fillId="5" borderId="60" xfId="0" applyFont="1" applyFill="1" applyBorder="1" applyAlignment="1">
      <alignment horizontal="center" vertical="center"/>
    </xf>
    <xf numFmtId="0" fontId="9" fillId="5" borderId="76" xfId="0" applyFont="1" applyFill="1" applyBorder="1" applyAlignment="1">
      <alignment horizontal="center" vertical="center"/>
    </xf>
    <xf numFmtId="0" fontId="9" fillId="4" borderId="37" xfId="3" applyNumberFormat="1" applyFont="1" applyFill="1" applyBorder="1" applyAlignment="1" applyProtection="1">
      <alignment horizontal="center" vertical="center" wrapText="1"/>
    </xf>
    <xf numFmtId="0" fontId="9" fillId="4" borderId="60" xfId="3" applyNumberFormat="1" applyFont="1" applyFill="1" applyBorder="1" applyAlignment="1" applyProtection="1">
      <alignment horizontal="center" vertical="center" wrapText="1"/>
    </xf>
    <xf numFmtId="0" fontId="9" fillId="4" borderId="56" xfId="3" applyNumberFormat="1" applyFont="1" applyFill="1" applyBorder="1" applyAlignment="1" applyProtection="1">
      <alignment horizontal="center" vertical="center" wrapText="1"/>
    </xf>
    <xf numFmtId="164" fontId="11" fillId="0" borderId="30" xfId="0" applyNumberFormat="1" applyFont="1" applyBorder="1" applyAlignment="1">
      <alignment horizontal="center" vertical="center"/>
    </xf>
    <xf numFmtId="0" fontId="23" fillId="4" borderId="90" xfId="0" applyFont="1" applyFill="1" applyBorder="1" applyAlignment="1">
      <alignment horizontal="center" vertical="center"/>
    </xf>
    <xf numFmtId="0" fontId="23" fillId="4" borderId="83" xfId="0" applyFont="1" applyFill="1" applyBorder="1" applyAlignment="1">
      <alignment horizontal="center" vertical="center"/>
    </xf>
    <xf numFmtId="0" fontId="23" fillId="4" borderId="77" xfId="0" applyFont="1" applyFill="1" applyBorder="1" applyAlignment="1">
      <alignment horizontal="center" vertical="center"/>
    </xf>
    <xf numFmtId="0" fontId="23" fillId="4" borderId="39" xfId="0" applyFont="1" applyFill="1" applyBorder="1" applyAlignment="1">
      <alignment horizontal="center" vertical="center"/>
    </xf>
    <xf numFmtId="0" fontId="9" fillId="4" borderId="65" xfId="3" applyNumberFormat="1" applyFont="1" applyFill="1" applyBorder="1" applyAlignment="1" applyProtection="1">
      <alignment horizontal="center" vertical="center" wrapText="1"/>
    </xf>
    <xf numFmtId="0" fontId="9" fillId="4" borderId="66" xfId="3" applyNumberFormat="1" applyFont="1" applyFill="1" applyBorder="1" applyAlignment="1" applyProtection="1">
      <alignment horizontal="center" vertical="center" wrapText="1"/>
    </xf>
    <xf numFmtId="0" fontId="9" fillId="4" borderId="61" xfId="0" applyFont="1" applyFill="1" applyBorder="1" applyAlignment="1">
      <alignment horizontal="center" vertical="center" wrapText="1"/>
    </xf>
    <xf numFmtId="0" fontId="9" fillId="4" borderId="44" xfId="0" applyFont="1" applyFill="1" applyBorder="1" applyAlignment="1">
      <alignment horizontal="center" vertical="center" wrapText="1"/>
    </xf>
    <xf numFmtId="0" fontId="23" fillId="0" borderId="74" xfId="3" applyNumberFormat="1" applyFont="1" applyFill="1" applyBorder="1" applyAlignment="1" applyProtection="1">
      <alignment horizontal="center" vertical="center"/>
    </xf>
    <xf numFmtId="0" fontId="23" fillId="0" borderId="5" xfId="3" applyNumberFormat="1" applyFont="1" applyFill="1" applyBorder="1" applyAlignment="1" applyProtection="1">
      <alignment horizontal="center" vertical="center"/>
    </xf>
    <xf numFmtId="164" fontId="9" fillId="19" borderId="97" xfId="0" applyNumberFormat="1" applyFont="1" applyFill="1" applyBorder="1" applyAlignment="1">
      <alignment horizontal="center" vertical="center"/>
    </xf>
    <xf numFmtId="164" fontId="9" fillId="19" borderId="98" xfId="0" applyNumberFormat="1" applyFont="1" applyFill="1" applyBorder="1" applyAlignment="1">
      <alignment horizontal="center" vertical="center"/>
    </xf>
    <xf numFmtId="164" fontId="9" fillId="4" borderId="97" xfId="0" applyNumberFormat="1" applyFont="1" applyFill="1" applyBorder="1" applyAlignment="1">
      <alignment horizontal="center" vertical="center"/>
    </xf>
    <xf numFmtId="164" fontId="9" fillId="4" borderId="98" xfId="0" applyNumberFormat="1" applyFont="1" applyFill="1" applyBorder="1" applyAlignment="1">
      <alignment horizontal="center" vertical="center"/>
    </xf>
    <xf numFmtId="0" fontId="40" fillId="10" borderId="12" xfId="0" applyFont="1" applyFill="1" applyBorder="1" applyAlignment="1" applyProtection="1">
      <alignment horizontal="center" vertical="center"/>
      <protection locked="0"/>
    </xf>
    <xf numFmtId="0" fontId="40" fillId="10" borderId="10" xfId="0" applyFont="1" applyFill="1" applyBorder="1" applyAlignment="1" applyProtection="1">
      <alignment horizontal="center" vertical="center"/>
      <protection locked="0"/>
    </xf>
    <xf numFmtId="0" fontId="40" fillId="10" borderId="11" xfId="0" applyFont="1" applyFill="1" applyBorder="1" applyAlignment="1" applyProtection="1">
      <alignment horizontal="center" vertical="center"/>
      <protection locked="0"/>
    </xf>
    <xf numFmtId="0" fontId="60" fillId="8" borderId="31" xfId="0" applyFont="1" applyFill="1" applyBorder="1" applyAlignment="1" applyProtection="1">
      <alignment horizontal="center" vertical="center"/>
      <protection locked="0"/>
    </xf>
    <xf numFmtId="0" fontId="40" fillId="3" borderId="19" xfId="0" applyFont="1" applyFill="1" applyBorder="1" applyAlignment="1" applyProtection="1">
      <alignment horizontal="center" vertical="center"/>
      <protection locked="0"/>
    </xf>
    <xf numFmtId="0" fontId="40" fillId="10" borderId="6" xfId="0" applyFont="1" applyFill="1" applyBorder="1" applyAlignment="1" applyProtection="1">
      <alignment horizontal="center" vertical="center"/>
      <protection locked="0"/>
    </xf>
    <xf numFmtId="0" fontId="40" fillId="8" borderId="6" xfId="0" applyFont="1" applyFill="1" applyBorder="1" applyAlignment="1" applyProtection="1">
      <alignment horizontal="center" vertical="center"/>
      <protection locked="0"/>
    </xf>
    <xf numFmtId="0" fontId="40" fillId="10" borderId="27" xfId="0" applyFont="1" applyFill="1" applyBorder="1" applyAlignment="1" applyProtection="1">
      <alignment horizontal="center" vertical="center"/>
      <protection locked="0"/>
    </xf>
    <xf numFmtId="0" fontId="40" fillId="10" borderId="26" xfId="0" applyFont="1" applyFill="1" applyBorder="1" applyAlignment="1" applyProtection="1">
      <alignment horizontal="center" vertical="center"/>
      <protection locked="0"/>
    </xf>
    <xf numFmtId="0" fontId="4" fillId="5" borderId="25" xfId="0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 vertical="center"/>
    </xf>
    <xf numFmtId="0" fontId="4" fillId="5" borderId="38" xfId="0" applyFont="1" applyFill="1" applyBorder="1" applyAlignment="1">
      <alignment horizontal="center" vertical="center"/>
    </xf>
    <xf numFmtId="0" fontId="41" fillId="2" borderId="3" xfId="0" applyFont="1" applyFill="1" applyBorder="1" applyAlignment="1">
      <alignment horizontal="center" vertical="center"/>
    </xf>
    <xf numFmtId="164" fontId="41" fillId="2" borderId="48" xfId="0" applyNumberFormat="1" applyFont="1" applyFill="1" applyBorder="1" applyAlignment="1">
      <alignment horizontal="center" vertical="center"/>
    </xf>
    <xf numFmtId="164" fontId="41" fillId="2" borderId="2" xfId="0" applyNumberFormat="1" applyFont="1" applyFill="1" applyBorder="1" applyAlignment="1">
      <alignment horizontal="center" vertical="center"/>
    </xf>
    <xf numFmtId="0" fontId="6" fillId="10" borderId="29" xfId="0" applyFont="1" applyFill="1" applyBorder="1" applyAlignment="1" applyProtection="1">
      <alignment horizontal="center" vertical="center"/>
      <protection locked="0"/>
    </xf>
    <xf numFmtId="0" fontId="6" fillId="10" borderId="30" xfId="0" applyFont="1" applyFill="1" applyBorder="1" applyAlignment="1" applyProtection="1">
      <alignment horizontal="center" vertical="center"/>
      <protection locked="0"/>
    </xf>
    <xf numFmtId="0" fontId="6" fillId="10" borderId="50" xfId="0" applyFont="1" applyFill="1" applyBorder="1" applyAlignment="1" applyProtection="1">
      <alignment horizontal="center" vertical="center"/>
      <protection locked="0"/>
    </xf>
    <xf numFmtId="0" fontId="6" fillId="10" borderId="88" xfId="0" applyFont="1" applyFill="1" applyBorder="1" applyAlignment="1" applyProtection="1">
      <alignment horizontal="center" vertical="center"/>
      <protection locked="0"/>
    </xf>
    <xf numFmtId="164" fontId="3" fillId="0" borderId="2" xfId="0" applyNumberFormat="1" applyFont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17" fillId="5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/>
    </xf>
    <xf numFmtId="0" fontId="60" fillId="10" borderId="3" xfId="0" applyFont="1" applyFill="1" applyBorder="1" applyAlignment="1" applyProtection="1">
      <alignment horizontal="center" vertical="center"/>
      <protection locked="0"/>
    </xf>
    <xf numFmtId="0" fontId="40" fillId="10" borderId="3" xfId="0" applyFont="1" applyFill="1" applyBorder="1" applyAlignment="1" applyProtection="1">
      <alignment horizontal="center" vertical="center"/>
      <protection locked="0"/>
    </xf>
    <xf numFmtId="0" fontId="60" fillId="21" borderId="2" xfId="0" applyFont="1" applyFill="1" applyBorder="1" applyAlignment="1" applyProtection="1">
      <alignment horizontal="center" vertical="center"/>
      <protection locked="0"/>
    </xf>
    <xf numFmtId="0" fontId="6" fillId="21" borderId="19" xfId="0" applyFont="1" applyFill="1" applyBorder="1" applyAlignment="1" applyProtection="1">
      <alignment horizontal="center" vertical="center"/>
      <protection locked="0"/>
    </xf>
    <xf numFmtId="0" fontId="60" fillId="21" borderId="23" xfId="0" applyFont="1" applyFill="1" applyBorder="1" applyAlignment="1" applyProtection="1">
      <alignment horizontal="center" vertical="center"/>
      <protection locked="0"/>
    </xf>
    <xf numFmtId="0" fontId="60" fillId="10" borderId="57" xfId="0" applyFont="1" applyFill="1" applyBorder="1" applyAlignment="1" applyProtection="1">
      <alignment horizontal="center" vertical="center"/>
      <protection locked="0"/>
    </xf>
    <xf numFmtId="0" fontId="6" fillId="10" borderId="82" xfId="0" applyFont="1" applyFill="1" applyBorder="1" applyAlignment="1" applyProtection="1">
      <alignment horizontal="center" vertical="center"/>
      <protection locked="0"/>
    </xf>
    <xf numFmtId="0" fontId="6" fillId="10" borderId="57" xfId="0" applyFont="1" applyFill="1" applyBorder="1" applyAlignment="1" applyProtection="1">
      <alignment horizontal="center" vertical="center"/>
      <protection locked="0"/>
    </xf>
    <xf numFmtId="0" fontId="60" fillId="10" borderId="82" xfId="0" applyFont="1" applyFill="1" applyBorder="1" applyAlignment="1" applyProtection="1">
      <alignment horizontal="center" vertical="center"/>
      <protection locked="0"/>
    </xf>
    <xf numFmtId="0" fontId="40" fillId="9" borderId="27" xfId="0" applyFont="1" applyFill="1" applyBorder="1" applyAlignment="1" applyProtection="1">
      <alignment horizontal="center" vertical="center"/>
      <protection locked="0"/>
    </xf>
    <xf numFmtId="0" fontId="25" fillId="11" borderId="9" xfId="3" applyNumberFormat="1" applyFont="1" applyFill="1" applyBorder="1" applyAlignment="1" applyProtection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164" fontId="3" fillId="0" borderId="24" xfId="0" applyNumberFormat="1" applyFon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 vertical="center"/>
    </xf>
    <xf numFmtId="0" fontId="40" fillId="8" borderId="22" xfId="0" applyFont="1" applyFill="1" applyBorder="1" applyAlignment="1" applyProtection="1">
      <alignment horizontal="center" vertical="center"/>
      <protection locked="0"/>
    </xf>
    <xf numFmtId="0" fontId="40" fillId="8" borderId="23" xfId="0" applyFont="1" applyFill="1" applyBorder="1" applyAlignment="1" applyProtection="1">
      <alignment horizontal="center" vertical="center"/>
      <protection locked="0"/>
    </xf>
    <xf numFmtId="0" fontId="60" fillId="10" borderId="36" xfId="0" applyFont="1" applyFill="1" applyBorder="1" applyAlignment="1" applyProtection="1">
      <alignment horizontal="center" vertical="center"/>
      <protection locked="0"/>
    </xf>
    <xf numFmtId="0" fontId="60" fillId="8" borderId="19" xfId="0" applyFont="1" applyFill="1" applyBorder="1" applyAlignment="1" applyProtection="1">
      <alignment horizontal="center" vertical="center"/>
      <protection locked="0"/>
    </xf>
    <xf numFmtId="0" fontId="40" fillId="8" borderId="19" xfId="0" applyFont="1" applyFill="1" applyBorder="1" applyAlignment="1" applyProtection="1">
      <alignment horizontal="center" vertical="center"/>
      <protection locked="0"/>
    </xf>
    <xf numFmtId="0" fontId="60" fillId="10" borderId="0" xfId="0" applyFont="1" applyFill="1" applyAlignment="1" applyProtection="1">
      <alignment horizontal="center" vertical="center"/>
      <protection locked="0"/>
    </xf>
    <xf numFmtId="0" fontId="0" fillId="0" borderId="0" xfId="0" applyAlignment="1">
      <alignment horizontal="left"/>
    </xf>
    <xf numFmtId="0" fontId="13" fillId="7" borderId="2" xfId="3" applyFont="1" applyFill="1" applyBorder="1" applyAlignment="1" applyProtection="1">
      <alignment horizontal="center" vertical="center"/>
      <protection locked="0"/>
    </xf>
    <xf numFmtId="0" fontId="13" fillId="2" borderId="2" xfId="3" applyFont="1" applyFill="1" applyBorder="1" applyAlignment="1" applyProtection="1">
      <alignment horizontal="center" vertical="center"/>
      <protection locked="0"/>
    </xf>
    <xf numFmtId="0" fontId="13" fillId="7" borderId="2" xfId="3" applyFont="1" applyFill="1" applyBorder="1" applyAlignment="1">
      <alignment horizontal="center" vertical="center"/>
    </xf>
    <xf numFmtId="0" fontId="13" fillId="5" borderId="2" xfId="3" applyFont="1" applyFill="1" applyBorder="1" applyAlignment="1" applyProtection="1">
      <alignment horizontal="center" vertical="center"/>
      <protection locked="0"/>
    </xf>
    <xf numFmtId="0" fontId="13" fillId="5" borderId="2" xfId="3" applyFont="1" applyFill="1" applyBorder="1" applyAlignment="1">
      <alignment horizontal="center" vertical="center"/>
    </xf>
    <xf numFmtId="0" fontId="13" fillId="5" borderId="6" xfId="3" applyFont="1" applyFill="1" applyBorder="1" applyAlignment="1" applyProtection="1">
      <alignment horizontal="center" vertical="center"/>
      <protection locked="0"/>
    </xf>
    <xf numFmtId="0" fontId="0" fillId="10" borderId="61" xfId="0" applyFill="1" applyBorder="1" applyAlignment="1">
      <alignment horizontal="center" vertical="center"/>
    </xf>
    <xf numFmtId="0" fontId="0" fillId="10" borderId="42" xfId="0" applyFill="1" applyBorder="1" applyAlignment="1">
      <alignment horizontal="center" vertical="center"/>
    </xf>
    <xf numFmtId="0" fontId="0" fillId="10" borderId="44" xfId="0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164" fontId="11" fillId="0" borderId="2" xfId="0" applyNumberFormat="1" applyFont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9" fillId="19" borderId="46" xfId="1" applyNumberFormat="1" applyFont="1" applyFill="1" applyBorder="1" applyAlignment="1" applyProtection="1">
      <alignment horizontal="center" vertical="center"/>
    </xf>
    <xf numFmtId="0" fontId="9" fillId="19" borderId="47" xfId="1" applyNumberFormat="1" applyFont="1" applyFill="1" applyBorder="1" applyAlignment="1" applyProtection="1">
      <alignment horizontal="center" vertical="center"/>
    </xf>
    <xf numFmtId="164" fontId="9" fillId="4" borderId="61" xfId="0" applyNumberFormat="1" applyFont="1" applyFill="1" applyBorder="1" applyAlignment="1">
      <alignment horizontal="center" vertical="center" wrapText="1"/>
    </xf>
    <xf numFmtId="164" fontId="9" fillId="4" borderId="44" xfId="0" applyNumberFormat="1" applyFont="1" applyFill="1" applyBorder="1" applyAlignment="1">
      <alignment horizontal="center" vertical="center" wrapText="1"/>
    </xf>
    <xf numFmtId="0" fontId="23" fillId="4" borderId="18" xfId="0" applyFont="1" applyFill="1" applyBorder="1" applyAlignment="1">
      <alignment horizontal="center" vertical="center"/>
    </xf>
    <xf numFmtId="0" fontId="13" fillId="7" borderId="19" xfId="3" applyFont="1" applyFill="1" applyBorder="1" applyAlignment="1">
      <alignment horizontal="center" vertical="center"/>
    </xf>
    <xf numFmtId="164" fontId="9" fillId="4" borderId="69" xfId="3" applyNumberFormat="1" applyFont="1" applyFill="1" applyBorder="1" applyAlignment="1" applyProtection="1">
      <alignment horizontal="center" vertical="center"/>
    </xf>
    <xf numFmtId="164" fontId="9" fillId="4" borderId="56" xfId="3" applyNumberFormat="1" applyFont="1" applyFill="1" applyBorder="1" applyAlignment="1" applyProtection="1">
      <alignment horizontal="center" vertical="center"/>
    </xf>
    <xf numFmtId="164" fontId="23" fillId="4" borderId="74" xfId="0" applyNumberFormat="1" applyFont="1" applyFill="1" applyBorder="1" applyAlignment="1">
      <alignment horizontal="center" vertical="center"/>
    </xf>
    <xf numFmtId="164" fontId="23" fillId="4" borderId="55" xfId="0" applyNumberFormat="1" applyFont="1" applyFill="1" applyBorder="1" applyAlignment="1">
      <alignment horizontal="center" vertical="center"/>
    </xf>
    <xf numFmtId="0" fontId="23" fillId="4" borderId="87" xfId="0" applyFont="1" applyFill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9" fillId="5" borderId="6" xfId="0" applyFont="1" applyFill="1" applyBorder="1" applyAlignment="1">
      <alignment horizontal="center" vertical="center"/>
    </xf>
    <xf numFmtId="0" fontId="13" fillId="18" borderId="2" xfId="3" applyNumberFormat="1" applyFont="1" applyFill="1" applyBorder="1" applyAlignment="1" applyProtection="1">
      <alignment horizontal="center" vertical="center"/>
    </xf>
    <xf numFmtId="0" fontId="13" fillId="4" borderId="23" xfId="3" applyNumberFormat="1" applyFont="1" applyFill="1" applyBorder="1" applyAlignment="1" applyProtection="1">
      <alignment horizontal="center" vertical="center"/>
    </xf>
    <xf numFmtId="0" fontId="13" fillId="7" borderId="23" xfId="3" applyNumberFormat="1" applyFont="1" applyFill="1" applyBorder="1" applyAlignment="1" applyProtection="1">
      <alignment horizontal="center" vertical="center"/>
    </xf>
    <xf numFmtId="164" fontId="43" fillId="10" borderId="2" xfId="0" applyNumberFormat="1" applyFont="1" applyFill="1" applyBorder="1" applyAlignment="1">
      <alignment horizontal="center" vertical="center"/>
    </xf>
    <xf numFmtId="0" fontId="5" fillId="10" borderId="19" xfId="3" applyNumberFormat="1" applyFont="1" applyFill="1" applyBorder="1" applyAlignment="1" applyProtection="1">
      <alignment horizontal="center" vertical="center"/>
    </xf>
    <xf numFmtId="0" fontId="40" fillId="10" borderId="37" xfId="0" applyFont="1" applyFill="1" applyBorder="1" applyAlignment="1" applyProtection="1">
      <alignment horizontal="center" vertical="center"/>
      <protection locked="0"/>
    </xf>
    <xf numFmtId="0" fontId="13" fillId="7" borderId="2" xfId="3" applyFont="1" applyFill="1" applyBorder="1" applyAlignment="1">
      <alignment horizontal="center" vertical="center" wrapText="1"/>
    </xf>
    <xf numFmtId="0" fontId="13" fillId="6" borderId="2" xfId="3" applyFont="1" applyFill="1" applyBorder="1" applyAlignment="1">
      <alignment horizontal="center" vertical="center"/>
    </xf>
    <xf numFmtId="0" fontId="3" fillId="10" borderId="2" xfId="0" applyFont="1" applyFill="1" applyBorder="1"/>
    <xf numFmtId="0" fontId="3" fillId="10" borderId="33" xfId="0" applyFont="1" applyFill="1" applyBorder="1"/>
    <xf numFmtId="0" fontId="13" fillId="12" borderId="24" xfId="3" applyNumberFormat="1" applyFont="1" applyFill="1" applyBorder="1" applyAlignment="1" applyProtection="1">
      <alignment horizontal="center" vertical="center"/>
    </xf>
    <xf numFmtId="0" fontId="5" fillId="12" borderId="2" xfId="3" applyFont="1" applyFill="1" applyBorder="1" applyAlignment="1">
      <alignment horizontal="center" vertical="center"/>
    </xf>
    <xf numFmtId="0" fontId="5" fillId="12" borderId="21" xfId="3" applyFont="1" applyFill="1" applyBorder="1" applyAlignment="1">
      <alignment horizontal="center" vertical="center"/>
    </xf>
    <xf numFmtId="0" fontId="13" fillId="6" borderId="2" xfId="3" applyFont="1" applyFill="1" applyBorder="1" applyAlignment="1" applyProtection="1">
      <alignment horizontal="center" vertical="center"/>
      <protection locked="0"/>
    </xf>
    <xf numFmtId="0" fontId="33" fillId="2" borderId="19" xfId="3" applyFont="1" applyFill="1" applyBorder="1" applyAlignment="1" applyProtection="1">
      <alignment horizontal="center" vertical="center"/>
      <protection locked="0"/>
    </xf>
    <xf numFmtId="0" fontId="33" fillId="7" borderId="10" xfId="3" applyFont="1" applyFill="1" applyBorder="1" applyAlignment="1" applyProtection="1">
      <alignment horizontal="center" vertical="center"/>
      <protection locked="0"/>
    </xf>
    <xf numFmtId="0" fontId="33" fillId="5" borderId="10" xfId="3" applyFont="1" applyFill="1" applyBorder="1" applyAlignment="1" applyProtection="1">
      <alignment horizontal="center" vertical="center"/>
      <protection locked="0"/>
    </xf>
    <xf numFmtId="0" fontId="33" fillId="6" borderId="19" xfId="3" applyFont="1" applyFill="1" applyBorder="1" applyAlignment="1" applyProtection="1">
      <alignment horizontal="center" vertical="center"/>
      <protection locked="0"/>
    </xf>
    <xf numFmtId="0" fontId="33" fillId="6" borderId="26" xfId="3" applyFont="1" applyFill="1" applyBorder="1" applyAlignment="1" applyProtection="1">
      <alignment horizontal="center" vertical="center"/>
      <protection locked="0"/>
    </xf>
    <xf numFmtId="0" fontId="13" fillId="2" borderId="38" xfId="3" applyFont="1" applyFill="1" applyBorder="1" applyAlignment="1">
      <alignment horizontal="center" vertical="center"/>
    </xf>
    <xf numFmtId="0" fontId="13" fillId="5" borderId="25" xfId="3" applyFont="1" applyFill="1" applyBorder="1" applyAlignment="1">
      <alignment horizontal="center" vertical="center"/>
    </xf>
    <xf numFmtId="0" fontId="13" fillId="5" borderId="36" xfId="3" applyFont="1" applyFill="1" applyBorder="1" applyAlignment="1">
      <alignment horizontal="center" vertical="center"/>
    </xf>
    <xf numFmtId="0" fontId="13" fillId="5" borderId="37" xfId="3" applyFont="1" applyFill="1" applyBorder="1" applyAlignment="1">
      <alignment horizontal="center" vertical="center"/>
    </xf>
    <xf numFmtId="0" fontId="13" fillId="7" borderId="2" xfId="3" applyFont="1" applyFill="1" applyBorder="1" applyAlignment="1">
      <alignment vertical="center"/>
    </xf>
    <xf numFmtId="0" fontId="60" fillId="10" borderId="26" xfId="0" applyFont="1" applyFill="1" applyBorder="1" applyAlignment="1" applyProtection="1">
      <alignment horizontal="center" vertical="center"/>
      <protection locked="0"/>
    </xf>
    <xf numFmtId="0" fontId="60" fillId="10" borderId="6" xfId="0" applyFont="1" applyFill="1" applyBorder="1" applyAlignment="1" applyProtection="1">
      <alignment horizontal="center" vertical="center"/>
      <protection locked="0"/>
    </xf>
    <xf numFmtId="0" fontId="40" fillId="10" borderId="20" xfId="0" applyFont="1" applyFill="1" applyBorder="1" applyAlignment="1" applyProtection="1">
      <alignment horizontal="center" vertical="center"/>
      <protection locked="0"/>
    </xf>
    <xf numFmtId="0" fontId="40" fillId="10" borderId="21" xfId="0" applyFont="1" applyFill="1" applyBorder="1" applyAlignment="1" applyProtection="1">
      <alignment horizontal="center" vertical="center"/>
      <protection locked="0"/>
    </xf>
    <xf numFmtId="0" fontId="40" fillId="10" borderId="22" xfId="0" applyFont="1" applyFill="1" applyBorder="1" applyAlignment="1" applyProtection="1">
      <alignment horizontal="center" vertical="center"/>
      <protection locked="0"/>
    </xf>
    <xf numFmtId="0" fontId="60" fillId="10" borderId="10" xfId="0" applyFont="1" applyFill="1" applyBorder="1" applyAlignment="1" applyProtection="1">
      <alignment horizontal="center" vertical="center"/>
      <protection locked="0"/>
    </xf>
    <xf numFmtId="0" fontId="60" fillId="10" borderId="12" xfId="0" applyFont="1" applyFill="1" applyBorder="1" applyAlignment="1" applyProtection="1">
      <alignment horizontal="center" vertical="center"/>
      <protection locked="0"/>
    </xf>
    <xf numFmtId="0" fontId="13" fillId="5" borderId="19" xfId="3" applyFont="1" applyFill="1" applyBorder="1" applyAlignment="1">
      <alignment horizontal="center" vertical="center"/>
    </xf>
    <xf numFmtId="0" fontId="13" fillId="5" borderId="32" xfId="3" applyFont="1" applyFill="1" applyBorder="1" applyAlignment="1">
      <alignment horizontal="center" vertical="center"/>
    </xf>
    <xf numFmtId="0" fontId="60" fillId="10" borderId="32" xfId="0" applyFont="1" applyFill="1" applyBorder="1" applyAlignment="1" applyProtection="1">
      <alignment horizontal="center" vertical="center"/>
      <protection locked="0"/>
    </xf>
    <xf numFmtId="0" fontId="60" fillId="10" borderId="33" xfId="0" applyFont="1" applyFill="1" applyBorder="1" applyAlignment="1" applyProtection="1">
      <alignment horizontal="center" vertical="center"/>
      <protection locked="0"/>
    </xf>
    <xf numFmtId="1" fontId="6" fillId="0" borderId="10" xfId="0" applyNumberFormat="1" applyFont="1" applyBorder="1" applyAlignment="1">
      <alignment horizontal="center" vertical="center"/>
    </xf>
    <xf numFmtId="1" fontId="6" fillId="0" borderId="11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13" fillId="0" borderId="21" xfId="0" applyFont="1" applyBorder="1" applyAlignment="1">
      <alignment horizontal="center" vertical="center" wrapText="1"/>
    </xf>
    <xf numFmtId="0" fontId="5" fillId="0" borderId="38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1" fontId="8" fillId="4" borderId="14" xfId="3" applyNumberFormat="1" applyFont="1" applyFill="1" applyBorder="1" applyAlignment="1" applyProtection="1">
      <alignment horizontal="center" vertical="center"/>
    </xf>
    <xf numFmtId="0" fontId="8" fillId="4" borderId="15" xfId="3" applyNumberFormat="1" applyFont="1" applyFill="1" applyBorder="1" applyAlignment="1" applyProtection="1">
      <alignment horizontal="center" vertical="center"/>
    </xf>
    <xf numFmtId="0" fontId="8" fillId="4" borderId="16" xfId="3" applyNumberFormat="1" applyFont="1" applyFill="1" applyBorder="1" applyAlignment="1" applyProtection="1">
      <alignment horizontal="center" vertical="center"/>
    </xf>
    <xf numFmtId="0" fontId="13" fillId="7" borderId="10" xfId="3" applyFont="1" applyFill="1" applyBorder="1" applyAlignment="1">
      <alignment horizontal="center" vertical="center"/>
    </xf>
    <xf numFmtId="0" fontId="13" fillId="7" borderId="11" xfId="3" applyFont="1" applyFill="1" applyBorder="1" applyAlignment="1" applyProtection="1">
      <alignment horizontal="center" vertical="center"/>
      <protection locked="0"/>
    </xf>
    <xf numFmtId="0" fontId="13" fillId="7" borderId="36" xfId="3" applyFont="1" applyFill="1" applyBorder="1" applyAlignment="1">
      <alignment horizontal="center" vertical="center"/>
    </xf>
    <xf numFmtId="0" fontId="6" fillId="24" borderId="2" xfId="0" applyFont="1" applyFill="1" applyBorder="1" applyAlignment="1" applyProtection="1">
      <alignment horizontal="center" vertical="center"/>
      <protection locked="0"/>
    </xf>
    <xf numFmtId="0" fontId="6" fillId="24" borderId="6" xfId="0" applyFont="1" applyFill="1" applyBorder="1" applyAlignment="1" applyProtection="1">
      <alignment horizontal="center" vertical="center"/>
      <protection locked="0"/>
    </xf>
    <xf numFmtId="0" fontId="6" fillId="13" borderId="6" xfId="0" applyFont="1" applyFill="1" applyBorder="1" applyAlignment="1" applyProtection="1">
      <alignment horizontal="center" vertical="center"/>
      <protection locked="0"/>
    </xf>
    <xf numFmtId="0" fontId="40" fillId="9" borderId="6" xfId="0" applyFont="1" applyFill="1" applyBorder="1" applyAlignment="1" applyProtection="1">
      <alignment horizontal="center" vertical="center"/>
      <protection locked="0"/>
    </xf>
    <xf numFmtId="0" fontId="13" fillId="5" borderId="26" xfId="0" applyFont="1" applyFill="1" applyBorder="1" applyAlignment="1" applyProtection="1">
      <alignment horizontal="center" vertical="center"/>
      <protection locked="0"/>
    </xf>
    <xf numFmtId="0" fontId="13" fillId="5" borderId="6" xfId="0" applyFont="1" applyFill="1" applyBorder="1" applyAlignment="1" applyProtection="1">
      <alignment horizontal="center" vertical="center"/>
      <protection locked="0"/>
    </xf>
    <xf numFmtId="0" fontId="40" fillId="5" borderId="26" xfId="0" applyFont="1" applyFill="1" applyBorder="1" applyAlignment="1" applyProtection="1">
      <alignment horizontal="center" vertical="center"/>
      <protection locked="0"/>
    </xf>
    <xf numFmtId="0" fontId="6" fillId="24" borderId="11" xfId="0" applyFont="1" applyFill="1" applyBorder="1" applyAlignment="1" applyProtection="1">
      <alignment horizontal="center" vertical="center"/>
      <protection locked="0"/>
    </xf>
    <xf numFmtId="0" fontId="6" fillId="13" borderId="11" xfId="0" applyFont="1" applyFill="1" applyBorder="1" applyAlignment="1" applyProtection="1">
      <alignment horizontal="center" vertical="center"/>
      <protection locked="0"/>
    </xf>
    <xf numFmtId="0" fontId="60" fillId="8" borderId="11" xfId="0" applyFont="1" applyFill="1" applyBorder="1" applyAlignment="1" applyProtection="1">
      <alignment horizontal="center" vertical="center"/>
      <protection locked="0"/>
    </xf>
    <xf numFmtId="0" fontId="60" fillId="9" borderId="11" xfId="0" applyFont="1" applyFill="1" applyBorder="1" applyAlignment="1" applyProtection="1">
      <alignment horizontal="center" vertical="center"/>
      <protection locked="0"/>
    </xf>
    <xf numFmtId="0" fontId="60" fillId="9" borderId="12" xfId="0" applyFont="1" applyFill="1" applyBorder="1" applyAlignment="1" applyProtection="1">
      <alignment horizontal="center" vertical="center"/>
      <protection locked="0"/>
    </xf>
    <xf numFmtId="0" fontId="6" fillId="24" borderId="33" xfId="0" applyFont="1" applyFill="1" applyBorder="1" applyAlignment="1" applyProtection="1">
      <alignment horizontal="center" vertical="center"/>
      <protection locked="0"/>
    </xf>
    <xf numFmtId="0" fontId="6" fillId="13" borderId="33" xfId="0" applyFont="1" applyFill="1" applyBorder="1" applyAlignment="1" applyProtection="1">
      <alignment horizontal="center" vertical="center"/>
      <protection locked="0"/>
    </xf>
    <xf numFmtId="0" fontId="40" fillId="9" borderId="33" xfId="0" applyFont="1" applyFill="1" applyBorder="1" applyAlignment="1" applyProtection="1">
      <alignment horizontal="center" vertical="center"/>
      <protection locked="0"/>
    </xf>
    <xf numFmtId="0" fontId="40" fillId="8" borderId="31" xfId="0" applyFont="1" applyFill="1" applyBorder="1" applyAlignment="1" applyProtection="1">
      <alignment horizontal="center" vertical="center"/>
      <protection locked="0"/>
    </xf>
    <xf numFmtId="0" fontId="13" fillId="24" borderId="21" xfId="0" applyFont="1" applyFill="1" applyBorder="1" applyAlignment="1" applyProtection="1">
      <alignment horizontal="center" vertical="center"/>
      <protection locked="0"/>
    </xf>
    <xf numFmtId="0" fontId="13" fillId="13" borderId="21" xfId="0" applyFont="1" applyFill="1" applyBorder="1" applyAlignment="1" applyProtection="1">
      <alignment horizontal="center" vertical="center"/>
      <protection locked="0"/>
    </xf>
    <xf numFmtId="0" fontId="40" fillId="9" borderId="21" xfId="0" applyFont="1" applyFill="1" applyBorder="1" applyAlignment="1" applyProtection="1">
      <alignment horizontal="center" vertical="center"/>
      <protection locked="0"/>
    </xf>
    <xf numFmtId="0" fontId="40" fillId="9" borderId="22" xfId="0" applyFont="1" applyFill="1" applyBorder="1" applyAlignment="1" applyProtection="1">
      <alignment horizontal="center" vertical="center"/>
      <protection locked="0"/>
    </xf>
    <xf numFmtId="0" fontId="13" fillId="24" borderId="2" xfId="0" applyFont="1" applyFill="1" applyBorder="1" applyAlignment="1" applyProtection="1">
      <alignment horizontal="center" vertical="center"/>
      <protection locked="0"/>
    </xf>
    <xf numFmtId="0" fontId="40" fillId="13" borderId="23" xfId="0" applyFont="1" applyFill="1" applyBorder="1" applyAlignment="1" applyProtection="1">
      <alignment horizontal="center" vertical="center"/>
      <protection locked="0"/>
    </xf>
    <xf numFmtId="0" fontId="60" fillId="9" borderId="6" xfId="0" applyFont="1" applyFill="1" applyBorder="1" applyAlignment="1" applyProtection="1">
      <alignment horizontal="center" vertical="center"/>
      <protection locked="0"/>
    </xf>
    <xf numFmtId="0" fontId="60" fillId="9" borderId="27" xfId="0" applyFont="1" applyFill="1" applyBorder="1" applyAlignment="1" applyProtection="1">
      <alignment horizontal="center" vertical="center"/>
      <protection locked="0"/>
    </xf>
    <xf numFmtId="0" fontId="13" fillId="24" borderId="33" xfId="0" applyFont="1" applyFill="1" applyBorder="1" applyAlignment="1" applyProtection="1">
      <alignment horizontal="center" vertical="center"/>
      <protection locked="0"/>
    </xf>
    <xf numFmtId="0" fontId="60" fillId="9" borderId="33" xfId="0" applyFont="1" applyFill="1" applyBorder="1" applyAlignment="1" applyProtection="1">
      <alignment horizontal="center" vertical="center"/>
      <protection locked="0"/>
    </xf>
    <xf numFmtId="0" fontId="60" fillId="9" borderId="31" xfId="0" applyFont="1" applyFill="1" applyBorder="1" applyAlignment="1" applyProtection="1">
      <alignment horizontal="center" vertical="center"/>
      <protection locked="0"/>
    </xf>
    <xf numFmtId="0" fontId="6" fillId="24" borderId="21" xfId="0" applyFont="1" applyFill="1" applyBorder="1" applyAlignment="1" applyProtection="1">
      <alignment horizontal="center" vertical="center"/>
      <protection locked="0"/>
    </xf>
    <xf numFmtId="0" fontId="6" fillId="13" borderId="21" xfId="0" applyFont="1" applyFill="1" applyBorder="1" applyAlignment="1" applyProtection="1">
      <alignment horizontal="center" vertical="center"/>
      <protection locked="0"/>
    </xf>
    <xf numFmtId="0" fontId="6" fillId="5" borderId="21" xfId="0" applyFont="1" applyFill="1" applyBorder="1" applyAlignment="1" applyProtection="1">
      <alignment horizontal="center" vertical="center"/>
      <protection locked="0"/>
    </xf>
    <xf numFmtId="0" fontId="60" fillId="9" borderId="21" xfId="0" applyFont="1" applyFill="1" applyBorder="1" applyAlignment="1" applyProtection="1">
      <alignment horizontal="center" vertical="center"/>
      <protection locked="0"/>
    </xf>
    <xf numFmtId="0" fontId="60" fillId="9" borderId="22" xfId="0" applyFont="1" applyFill="1" applyBorder="1" applyAlignment="1" applyProtection="1">
      <alignment horizontal="center" vertical="center"/>
      <protection locked="0"/>
    </xf>
    <xf numFmtId="0" fontId="60" fillId="5" borderId="21" xfId="0" applyFont="1" applyFill="1" applyBorder="1" applyAlignment="1" applyProtection="1">
      <alignment horizontal="center" vertical="center"/>
      <protection locked="0"/>
    </xf>
    <xf numFmtId="0" fontId="60" fillId="7" borderId="2" xfId="0" applyFont="1" applyFill="1" applyBorder="1" applyAlignment="1" applyProtection="1">
      <alignment horizontal="center" vertical="center"/>
      <protection locked="0"/>
    </xf>
    <xf numFmtId="0" fontId="6" fillId="24" borderId="8" xfId="0" applyFont="1" applyFill="1" applyBorder="1" applyAlignment="1" applyProtection="1">
      <alignment horizontal="center" vertical="center"/>
      <protection locked="0"/>
    </xf>
    <xf numFmtId="0" fontId="6" fillId="13" borderId="8" xfId="0" applyFont="1" applyFill="1" applyBorder="1" applyAlignment="1" applyProtection="1">
      <alignment horizontal="center" vertical="center"/>
      <protection locked="0"/>
    </xf>
    <xf numFmtId="0" fontId="6" fillId="10" borderId="8" xfId="0" applyFont="1" applyFill="1" applyBorder="1" applyAlignment="1" applyProtection="1">
      <alignment horizontal="center" vertical="center"/>
      <protection locked="0"/>
    </xf>
    <xf numFmtId="0" fontId="60" fillId="10" borderId="9" xfId="0" applyFont="1" applyFill="1" applyBorder="1" applyAlignment="1" applyProtection="1">
      <alignment horizontal="center" vertical="center"/>
      <protection locked="0"/>
    </xf>
    <xf numFmtId="0" fontId="60" fillId="10" borderId="7" xfId="0" applyFont="1" applyFill="1" applyBorder="1" applyAlignment="1" applyProtection="1">
      <alignment horizontal="center" vertical="center"/>
      <protection locked="0"/>
    </xf>
    <xf numFmtId="0" fontId="60" fillId="8" borderId="8" xfId="0" applyFont="1" applyFill="1" applyBorder="1" applyAlignment="1" applyProtection="1">
      <alignment horizontal="center" vertical="center"/>
      <protection locked="0"/>
    </xf>
    <xf numFmtId="0" fontId="6" fillId="10" borderId="9" xfId="0" applyFont="1" applyFill="1" applyBorder="1" applyAlignment="1" applyProtection="1">
      <alignment horizontal="center" vertical="center"/>
      <protection locked="0"/>
    </xf>
    <xf numFmtId="0" fontId="60" fillId="10" borderId="8" xfId="0" applyFont="1" applyFill="1" applyBorder="1" applyAlignment="1" applyProtection="1">
      <alignment horizontal="center" vertical="center"/>
      <protection locked="0"/>
    </xf>
    <xf numFmtId="0" fontId="6" fillId="10" borderId="7" xfId="0" applyFont="1" applyFill="1" applyBorder="1" applyAlignment="1" applyProtection="1">
      <alignment horizontal="center" vertical="center"/>
      <protection locked="0"/>
    </xf>
    <xf numFmtId="0" fontId="60" fillId="9" borderId="8" xfId="0" applyFont="1" applyFill="1" applyBorder="1" applyAlignment="1" applyProtection="1">
      <alignment horizontal="center" vertical="center"/>
      <protection locked="0"/>
    </xf>
    <xf numFmtId="0" fontId="60" fillId="9" borderId="9" xfId="0" applyFont="1" applyFill="1" applyBorder="1" applyAlignment="1" applyProtection="1">
      <alignment horizontal="center" vertical="center"/>
      <protection locked="0"/>
    </xf>
    <xf numFmtId="0" fontId="6" fillId="24" borderId="14" xfId="0" applyFont="1" applyFill="1" applyBorder="1" applyAlignment="1" applyProtection="1">
      <alignment horizontal="center" vertical="center"/>
      <protection locked="0"/>
    </xf>
    <xf numFmtId="0" fontId="6" fillId="24" borderId="15" xfId="0" applyFont="1" applyFill="1" applyBorder="1" applyAlignment="1" applyProtection="1">
      <alignment horizontal="center" vertical="center"/>
      <protection locked="0"/>
    </xf>
    <xf numFmtId="0" fontId="6" fillId="13" borderId="15" xfId="0" applyFont="1" applyFill="1" applyBorder="1" applyAlignment="1" applyProtection="1">
      <alignment horizontal="center" vertical="center"/>
      <protection locked="0"/>
    </xf>
    <xf numFmtId="0" fontId="6" fillId="10" borderId="15" xfId="0" applyFont="1" applyFill="1" applyBorder="1" applyAlignment="1" applyProtection="1">
      <alignment horizontal="center" vertical="center"/>
      <protection locked="0"/>
    </xf>
    <xf numFmtId="0" fontId="60" fillId="10" borderId="16" xfId="0" applyFont="1" applyFill="1" applyBorder="1" applyAlignment="1" applyProtection="1">
      <alignment horizontal="center" vertical="center"/>
      <protection locked="0"/>
    </xf>
    <xf numFmtId="0" fontId="60" fillId="10" borderId="14" xfId="0" applyFont="1" applyFill="1" applyBorder="1" applyAlignment="1" applyProtection="1">
      <alignment horizontal="center" vertical="center"/>
      <protection locked="0"/>
    </xf>
    <xf numFmtId="0" fontId="60" fillId="8" borderId="15" xfId="0" applyFont="1" applyFill="1" applyBorder="1" applyAlignment="1" applyProtection="1">
      <alignment horizontal="center" vertical="center"/>
      <protection locked="0"/>
    </xf>
    <xf numFmtId="0" fontId="6" fillId="10" borderId="16" xfId="0" applyFont="1" applyFill="1" applyBorder="1" applyAlignment="1" applyProtection="1">
      <alignment horizontal="center" vertical="center"/>
      <protection locked="0"/>
    </xf>
    <xf numFmtId="0" fontId="60" fillId="10" borderId="15" xfId="0" applyFont="1" applyFill="1" applyBorder="1" applyAlignment="1" applyProtection="1">
      <alignment horizontal="center" vertical="center"/>
      <protection locked="0"/>
    </xf>
    <xf numFmtId="0" fontId="6" fillId="10" borderId="14" xfId="0" applyFont="1" applyFill="1" applyBorder="1" applyAlignment="1" applyProtection="1">
      <alignment horizontal="center" vertical="center"/>
      <protection locked="0"/>
    </xf>
    <xf numFmtId="0" fontId="60" fillId="9" borderId="15" xfId="0" applyFont="1" applyFill="1" applyBorder="1" applyAlignment="1" applyProtection="1">
      <alignment horizontal="center" vertical="center"/>
      <protection locked="0"/>
    </xf>
    <xf numFmtId="0" fontId="60" fillId="9" borderId="16" xfId="0" applyFont="1" applyFill="1" applyBorder="1" applyAlignment="1" applyProtection="1">
      <alignment horizontal="center" vertical="center"/>
      <protection locked="0"/>
    </xf>
    <xf numFmtId="0" fontId="13" fillId="24" borderId="11" xfId="0" applyFont="1" applyFill="1" applyBorder="1" applyAlignment="1" applyProtection="1">
      <alignment horizontal="center" vertical="center"/>
      <protection locked="0"/>
    </xf>
    <xf numFmtId="0" fontId="13" fillId="13" borderId="11" xfId="0" applyFont="1" applyFill="1" applyBorder="1" applyAlignment="1" applyProtection="1">
      <alignment horizontal="center" vertical="center"/>
      <protection locked="0"/>
    </xf>
    <xf numFmtId="0" fontId="40" fillId="7" borderId="19" xfId="0" applyFont="1" applyFill="1" applyBorder="1" applyAlignment="1" applyProtection="1">
      <alignment horizontal="center" vertical="center"/>
      <protection locked="0"/>
    </xf>
    <xf numFmtId="0" fontId="33" fillId="4" borderId="33" xfId="3" applyNumberFormat="1" applyFont="1" applyFill="1" applyBorder="1" applyAlignment="1" applyProtection="1">
      <alignment horizontal="center" vertical="center"/>
    </xf>
    <xf numFmtId="0" fontId="33" fillId="18" borderId="33" xfId="3" applyNumberFormat="1" applyFont="1" applyFill="1" applyBorder="1" applyAlignment="1" applyProtection="1">
      <alignment horizontal="center" vertical="center"/>
    </xf>
    <xf numFmtId="0" fontId="33" fillId="7" borderId="33" xfId="3" applyNumberFormat="1" applyFont="1" applyFill="1" applyBorder="1" applyAlignment="1" applyProtection="1">
      <alignment horizontal="center" vertical="center"/>
    </xf>
    <xf numFmtId="0" fontId="33" fillId="7" borderId="31" xfId="3" applyNumberFormat="1" applyFont="1" applyFill="1" applyBorder="1" applyAlignment="1" applyProtection="1">
      <alignment horizontal="center" vertical="center"/>
    </xf>
    <xf numFmtId="0" fontId="33" fillId="4" borderId="31" xfId="3" applyNumberFormat="1" applyFont="1" applyFill="1" applyBorder="1" applyAlignment="1" applyProtection="1">
      <alignment horizontal="center" vertical="center"/>
    </xf>
    <xf numFmtId="0" fontId="33" fillId="4" borderId="76" xfId="3" applyNumberFormat="1" applyFont="1" applyFill="1" applyBorder="1" applyAlignment="1" applyProtection="1">
      <alignment horizontal="center" vertical="center"/>
    </xf>
    <xf numFmtId="0" fontId="33" fillId="4" borderId="32" xfId="3" applyNumberFormat="1" applyFont="1" applyFill="1" applyBorder="1" applyAlignment="1" applyProtection="1">
      <alignment horizontal="center" vertical="center"/>
    </xf>
    <xf numFmtId="0" fontId="33" fillId="4" borderId="37" xfId="3" applyNumberFormat="1" applyFont="1" applyFill="1" applyBorder="1" applyAlignment="1" applyProtection="1">
      <alignment horizontal="center" vertical="center"/>
    </xf>
    <xf numFmtId="0" fontId="32" fillId="10" borderId="38" xfId="0" applyFont="1" applyFill="1" applyBorder="1" applyAlignment="1">
      <alignment horizontal="center" vertical="center"/>
    </xf>
    <xf numFmtId="0" fontId="32" fillId="10" borderId="39" xfId="0" applyFont="1" applyFill="1" applyBorder="1" applyAlignment="1">
      <alignment horizontal="center" vertical="center"/>
    </xf>
    <xf numFmtId="0" fontId="33" fillId="7" borderId="37" xfId="3" applyNumberFormat="1" applyFont="1" applyFill="1" applyBorder="1" applyAlignment="1" applyProtection="1">
      <alignment horizontal="center" vertical="center"/>
    </xf>
    <xf numFmtId="0" fontId="32" fillId="10" borderId="25" xfId="0" applyFont="1" applyFill="1" applyBorder="1" applyAlignment="1">
      <alignment horizontal="center" vertical="center"/>
    </xf>
    <xf numFmtId="0" fontId="32" fillId="10" borderId="17" xfId="0" applyFont="1" applyFill="1" applyBorder="1" applyAlignment="1">
      <alignment horizontal="center" vertical="center"/>
    </xf>
    <xf numFmtId="0" fontId="33" fillId="4" borderId="29" xfId="3" applyNumberFormat="1" applyFont="1" applyFill="1" applyBorder="1" applyAlignment="1" applyProtection="1">
      <alignment horizontal="center" vertical="center"/>
    </xf>
    <xf numFmtId="0" fontId="33" fillId="4" borderId="30" xfId="3" applyNumberFormat="1" applyFont="1" applyFill="1" applyBorder="1" applyAlignment="1" applyProtection="1">
      <alignment horizontal="center" vertical="center"/>
    </xf>
    <xf numFmtId="0" fontId="33" fillId="7" borderId="88" xfId="3" applyNumberFormat="1" applyFont="1" applyFill="1" applyBorder="1" applyAlignment="1" applyProtection="1">
      <alignment horizontal="center" vertical="center"/>
    </xf>
    <xf numFmtId="0" fontId="33" fillId="7" borderId="30" xfId="3" applyNumberFormat="1" applyFont="1" applyFill="1" applyBorder="1" applyAlignment="1" applyProtection="1">
      <alignment horizontal="center" vertical="center"/>
    </xf>
    <xf numFmtId="0" fontId="33" fillId="4" borderId="50" xfId="3" applyNumberFormat="1" applyFont="1" applyFill="1" applyBorder="1" applyAlignment="1" applyProtection="1">
      <alignment horizontal="center" vertical="center"/>
    </xf>
    <xf numFmtId="0" fontId="33" fillId="4" borderId="89" xfId="3" applyNumberFormat="1" applyFont="1" applyFill="1" applyBorder="1" applyAlignment="1" applyProtection="1">
      <alignment horizontal="center" vertical="center"/>
    </xf>
    <xf numFmtId="0" fontId="33" fillId="4" borderId="88" xfId="3" applyNumberFormat="1" applyFont="1" applyFill="1" applyBorder="1" applyAlignment="1" applyProtection="1">
      <alignment horizontal="center" vertical="center"/>
    </xf>
    <xf numFmtId="0" fontId="33" fillId="5" borderId="15" xfId="3" applyNumberFormat="1" applyFont="1" applyFill="1" applyBorder="1" applyAlignment="1" applyProtection="1">
      <alignment horizontal="center" vertical="center"/>
    </xf>
    <xf numFmtId="0" fontId="33" fillId="5" borderId="35" xfId="3" applyNumberFormat="1" applyFont="1" applyFill="1" applyBorder="1" applyAlignment="1" applyProtection="1">
      <alignment horizontal="center" vertical="center"/>
    </xf>
    <xf numFmtId="0" fontId="33" fillId="3" borderId="14" xfId="3" applyNumberFormat="1" applyFont="1" applyFill="1" applyBorder="1" applyAlignment="1" applyProtection="1">
      <alignment horizontal="center" vertical="center"/>
    </xf>
    <xf numFmtId="0" fontId="33" fillId="3" borderId="15" xfId="3" applyNumberFormat="1" applyFont="1" applyFill="1" applyBorder="1" applyAlignment="1" applyProtection="1">
      <alignment horizontal="center" vertical="center"/>
    </xf>
    <xf numFmtId="0" fontId="33" fillId="3" borderId="16" xfId="3" applyNumberFormat="1" applyFont="1" applyFill="1" applyBorder="1" applyAlignment="1" applyProtection="1">
      <alignment horizontal="center" vertical="center"/>
    </xf>
    <xf numFmtId="0" fontId="33" fillId="5" borderId="86" xfId="3" applyNumberFormat="1" applyFont="1" applyFill="1" applyBorder="1" applyAlignment="1" applyProtection="1">
      <alignment horizontal="center" vertical="center"/>
    </xf>
    <xf numFmtId="0" fontId="33" fillId="5" borderId="16" xfId="3" applyNumberFormat="1" applyFont="1" applyFill="1" applyBorder="1" applyAlignment="1" applyProtection="1">
      <alignment horizontal="center" vertical="center"/>
    </xf>
    <xf numFmtId="0" fontId="32" fillId="10" borderId="39" xfId="0" applyFont="1" applyFill="1" applyBorder="1" applyAlignment="1" applyProtection="1">
      <alignment horizontal="center" vertical="center"/>
      <protection locked="0"/>
    </xf>
    <xf numFmtId="0" fontId="32" fillId="10" borderId="4" xfId="0" applyFont="1" applyFill="1" applyBorder="1" applyAlignment="1" applyProtection="1">
      <alignment horizontal="center" vertical="center"/>
      <protection locked="0"/>
    </xf>
    <xf numFmtId="0" fontId="32" fillId="10" borderId="76" xfId="0" applyFont="1" applyFill="1" applyBorder="1" applyAlignment="1" applyProtection="1">
      <alignment horizontal="center" vertical="center"/>
      <protection locked="0"/>
    </xf>
    <xf numFmtId="0" fontId="33" fillId="6" borderId="86" xfId="3" applyNumberFormat="1" applyFont="1" applyFill="1" applyBorder="1" applyAlignment="1" applyProtection="1">
      <alignment horizontal="center" vertical="center"/>
    </xf>
    <xf numFmtId="0" fontId="32" fillId="10" borderId="17" xfId="0" applyFont="1" applyFill="1" applyBorder="1" applyAlignment="1" applyProtection="1">
      <alignment horizontal="center" vertical="center"/>
      <protection locked="0"/>
    </xf>
    <xf numFmtId="0" fontId="32" fillId="10" borderId="51" xfId="0" applyFont="1" applyFill="1" applyBorder="1" applyAlignment="1" applyProtection="1">
      <alignment horizontal="center" vertical="center"/>
      <protection locked="0"/>
    </xf>
    <xf numFmtId="0" fontId="33" fillId="3" borderId="51" xfId="3" applyNumberFormat="1" applyFont="1" applyFill="1" applyBorder="1" applyAlignment="1" applyProtection="1">
      <alignment horizontal="center" vertical="center"/>
    </xf>
    <xf numFmtId="0" fontId="33" fillId="3" borderId="36" xfId="3" applyNumberFormat="1" applyFont="1" applyFill="1" applyBorder="1" applyAlignment="1" applyProtection="1">
      <alignment horizontal="center" vertical="center"/>
    </xf>
    <xf numFmtId="0" fontId="32" fillId="10" borderId="38" xfId="0" applyFont="1" applyFill="1" applyBorder="1" applyAlignment="1" applyProtection="1">
      <alignment horizontal="center" vertical="center"/>
      <protection locked="0"/>
    </xf>
    <xf numFmtId="0" fontId="32" fillId="10" borderId="25" xfId="0" applyFont="1" applyFill="1" applyBorder="1" applyAlignment="1" applyProtection="1">
      <alignment horizontal="center" vertical="center"/>
      <protection locked="0"/>
    </xf>
    <xf numFmtId="0" fontId="32" fillId="10" borderId="36" xfId="0" applyFont="1" applyFill="1" applyBorder="1" applyAlignment="1" applyProtection="1">
      <alignment horizontal="center" vertical="center"/>
      <protection locked="0"/>
    </xf>
    <xf numFmtId="0" fontId="32" fillId="10" borderId="3" xfId="0" applyFont="1" applyFill="1" applyBorder="1" applyAlignment="1" applyProtection="1">
      <alignment horizontal="center" vertical="center"/>
      <protection locked="0"/>
    </xf>
    <xf numFmtId="0" fontId="32" fillId="10" borderId="37" xfId="0" applyFont="1" applyFill="1" applyBorder="1" applyAlignment="1" applyProtection="1">
      <alignment horizontal="center" vertical="center"/>
      <protection locked="0"/>
    </xf>
    <xf numFmtId="0" fontId="32" fillId="10" borderId="14" xfId="0" applyFont="1" applyFill="1" applyBorder="1" applyAlignment="1">
      <alignment horizontal="center" vertical="center"/>
    </xf>
    <xf numFmtId="0" fontId="32" fillId="10" borderId="15" xfId="0" applyFont="1" applyFill="1" applyBorder="1" applyAlignment="1">
      <alignment horizontal="center" vertical="center"/>
    </xf>
    <xf numFmtId="0" fontId="32" fillId="10" borderId="16" xfId="0" applyFont="1" applyFill="1" applyBorder="1" applyAlignment="1">
      <alignment horizontal="center" vertical="center"/>
    </xf>
    <xf numFmtId="0" fontId="32" fillId="10" borderId="86" xfId="0" applyFont="1" applyFill="1" applyBorder="1" applyAlignment="1">
      <alignment horizontal="center" vertical="center"/>
    </xf>
    <xf numFmtId="0" fontId="32" fillId="10" borderId="35" xfId="0" applyFont="1" applyFill="1" applyBorder="1" applyAlignment="1">
      <alignment horizontal="center" vertical="center"/>
    </xf>
    <xf numFmtId="0" fontId="32" fillId="10" borderId="51" xfId="0" applyFont="1" applyFill="1" applyBorder="1" applyAlignment="1">
      <alignment horizontal="center" vertical="center"/>
    </xf>
    <xf numFmtId="0" fontId="32" fillId="10" borderId="36" xfId="0" applyFont="1" applyFill="1" applyBorder="1" applyAlignment="1">
      <alignment horizontal="center" vertical="center"/>
    </xf>
    <xf numFmtId="0" fontId="33" fillId="5" borderId="36" xfId="3" applyNumberFormat="1" applyFont="1" applyFill="1" applyBorder="1" applyAlignment="1" applyProtection="1">
      <alignment horizontal="center" vertical="center"/>
    </xf>
    <xf numFmtId="0" fontId="33" fillId="5" borderId="51" xfId="3" applyNumberFormat="1" applyFont="1" applyFill="1" applyBorder="1" applyAlignment="1" applyProtection="1">
      <alignment horizontal="center" vertical="center"/>
    </xf>
    <xf numFmtId="0" fontId="33" fillId="2" borderId="22" xfId="3" applyFont="1" applyFill="1" applyBorder="1" applyAlignment="1">
      <alignment horizontal="center" vertical="center"/>
    </xf>
    <xf numFmtId="0" fontId="33" fillId="2" borderId="27" xfId="3" applyFont="1" applyFill="1" applyBorder="1" applyAlignment="1">
      <alignment horizontal="center" vertical="center"/>
    </xf>
    <xf numFmtId="0" fontId="33" fillId="2" borderId="12" xfId="3" applyFont="1" applyFill="1" applyBorder="1" applyAlignment="1">
      <alignment horizontal="center" vertical="center"/>
    </xf>
    <xf numFmtId="0" fontId="33" fillId="2" borderId="23" xfId="3" applyFont="1" applyFill="1" applyBorder="1" applyAlignment="1">
      <alignment horizontal="center" vertical="center"/>
    </xf>
    <xf numFmtId="0" fontId="33" fillId="6" borderId="23" xfId="3" applyFont="1" applyFill="1" applyBorder="1" applyAlignment="1">
      <alignment horizontal="center" vertical="center"/>
    </xf>
    <xf numFmtId="0" fontId="33" fillId="2" borderId="31" xfId="3" applyFont="1" applyFill="1" applyBorder="1" applyAlignment="1">
      <alignment horizontal="center" vertical="center"/>
    </xf>
    <xf numFmtId="0" fontId="33" fillId="7" borderId="23" xfId="3" applyFont="1" applyFill="1" applyBorder="1" applyAlignment="1">
      <alignment horizontal="center" vertical="center"/>
    </xf>
    <xf numFmtId="0" fontId="33" fillId="5" borderId="14" xfId="3" applyFont="1" applyFill="1" applyBorder="1" applyAlignment="1" applyProtection="1">
      <alignment horizontal="center" vertical="center"/>
      <protection locked="0"/>
    </xf>
    <xf numFmtId="0" fontId="33" fillId="5" borderId="16" xfId="3" applyFont="1" applyFill="1" applyBorder="1" applyAlignment="1">
      <alignment horizontal="center" vertical="center"/>
    </xf>
    <xf numFmtId="0" fontId="33" fillId="5" borderId="12" xfId="3" applyFont="1" applyFill="1" applyBorder="1" applyAlignment="1">
      <alignment horizontal="center" vertical="center"/>
    </xf>
    <xf numFmtId="0" fontId="33" fillId="5" borderId="23" xfId="3" applyFont="1" applyFill="1" applyBorder="1" applyAlignment="1">
      <alignment horizontal="center" vertical="center"/>
    </xf>
    <xf numFmtId="0" fontId="33" fillId="5" borderId="31" xfId="3" applyFont="1" applyFill="1" applyBorder="1" applyAlignment="1">
      <alignment horizontal="center" vertical="center"/>
    </xf>
    <xf numFmtId="0" fontId="33" fillId="7" borderId="22" xfId="3" applyFont="1" applyFill="1" applyBorder="1" applyAlignment="1">
      <alignment horizontal="center" vertical="center"/>
    </xf>
    <xf numFmtId="0" fontId="33" fillId="5" borderId="26" xfId="3" applyFont="1" applyFill="1" applyBorder="1" applyAlignment="1" applyProtection="1">
      <alignment horizontal="center" vertical="center"/>
      <protection locked="0"/>
    </xf>
    <xf numFmtId="0" fontId="33" fillId="5" borderId="27" xfId="3" applyFont="1" applyFill="1" applyBorder="1" applyAlignment="1">
      <alignment horizontal="center" vertical="center"/>
    </xf>
    <xf numFmtId="0" fontId="33" fillId="6" borderId="22" xfId="3" applyFont="1" applyFill="1" applyBorder="1" applyAlignment="1">
      <alignment horizontal="center" vertical="center"/>
    </xf>
    <xf numFmtId="0" fontId="33" fillId="6" borderId="27" xfId="3" applyFont="1" applyFill="1" applyBorder="1" applyAlignment="1">
      <alignment horizontal="center" vertical="center"/>
    </xf>
    <xf numFmtId="0" fontId="33" fillId="6" borderId="12" xfId="3" applyFont="1" applyFill="1" applyBorder="1" applyAlignment="1">
      <alignment horizontal="center" vertical="center"/>
    </xf>
    <xf numFmtId="0" fontId="33" fillId="6" borderId="31" xfId="3" applyFont="1" applyFill="1" applyBorder="1" applyAlignment="1">
      <alignment horizontal="center" vertical="center"/>
    </xf>
    <xf numFmtId="0" fontId="33" fillId="7" borderId="26" xfId="3" applyFont="1" applyFill="1" applyBorder="1" applyAlignment="1" applyProtection="1">
      <alignment horizontal="center" vertical="center"/>
      <protection locked="0"/>
    </xf>
    <xf numFmtId="0" fontId="33" fillId="7" borderId="27" xfId="3" applyFont="1" applyFill="1" applyBorder="1" applyAlignment="1">
      <alignment horizontal="center" vertical="center"/>
    </xf>
    <xf numFmtId="0" fontId="33" fillId="7" borderId="12" xfId="3" applyFont="1" applyFill="1" applyBorder="1" applyAlignment="1">
      <alignment horizontal="center" vertical="center"/>
    </xf>
    <xf numFmtId="0" fontId="33" fillId="7" borderId="31" xfId="3" applyFont="1" applyFill="1" applyBorder="1" applyAlignment="1">
      <alignment horizontal="center" vertical="center"/>
    </xf>
    <xf numFmtId="0" fontId="32" fillId="13" borderId="20" xfId="0" applyFont="1" applyFill="1" applyBorder="1" applyAlignment="1" applyProtection="1">
      <alignment horizontal="center" vertical="center"/>
      <protection locked="0"/>
    </xf>
    <xf numFmtId="0" fontId="32" fillId="13" borderId="21" xfId="0" applyFont="1" applyFill="1" applyBorder="1" applyAlignment="1" applyProtection="1">
      <alignment horizontal="center" vertical="center"/>
      <protection locked="0"/>
    </xf>
    <xf numFmtId="0" fontId="32" fillId="13" borderId="26" xfId="0" applyFont="1" applyFill="1" applyBorder="1" applyAlignment="1" applyProtection="1">
      <alignment horizontal="center" vertical="center"/>
      <protection locked="0"/>
    </xf>
    <xf numFmtId="0" fontId="32" fillId="13" borderId="6" xfId="0" applyFont="1" applyFill="1" applyBorder="1" applyAlignment="1" applyProtection="1">
      <alignment horizontal="center" vertical="center"/>
      <protection locked="0"/>
    </xf>
    <xf numFmtId="0" fontId="32" fillId="13" borderId="10" xfId="0" applyFont="1" applyFill="1" applyBorder="1" applyAlignment="1" applyProtection="1">
      <alignment horizontal="center" vertical="center"/>
      <protection locked="0"/>
    </xf>
    <xf numFmtId="0" fontId="32" fillId="13" borderId="11" xfId="0" applyFont="1" applyFill="1" applyBorder="1" applyAlignment="1" applyProtection="1">
      <alignment horizontal="center" vertical="center"/>
      <protection locked="0"/>
    </xf>
    <xf numFmtId="0" fontId="32" fillId="13" borderId="19" xfId="0" applyFont="1" applyFill="1" applyBorder="1" applyAlignment="1" applyProtection="1">
      <alignment horizontal="center" vertical="center"/>
      <protection locked="0"/>
    </xf>
    <xf numFmtId="0" fontId="32" fillId="13" borderId="2" xfId="0" applyFont="1" applyFill="1" applyBorder="1" applyAlignment="1" applyProtection="1">
      <alignment horizontal="center" vertical="center"/>
      <protection locked="0"/>
    </xf>
    <xf numFmtId="0" fontId="32" fillId="13" borderId="32" xfId="0" applyFont="1" applyFill="1" applyBorder="1" applyAlignment="1" applyProtection="1">
      <alignment horizontal="center" vertical="center"/>
      <protection locked="0"/>
    </xf>
    <xf numFmtId="0" fontId="32" fillId="13" borderId="33" xfId="0" applyFont="1" applyFill="1" applyBorder="1" applyAlignment="1" applyProtection="1">
      <alignment horizontal="center" vertical="center"/>
      <protection locked="0"/>
    </xf>
    <xf numFmtId="0" fontId="32" fillId="13" borderId="14" xfId="0" applyFont="1" applyFill="1" applyBorder="1" applyAlignment="1">
      <alignment horizontal="center" vertical="center"/>
    </xf>
    <xf numFmtId="0" fontId="32" fillId="13" borderId="15" xfId="0" applyFont="1" applyFill="1" applyBorder="1" applyAlignment="1">
      <alignment horizontal="center" vertical="center"/>
    </xf>
    <xf numFmtId="0" fontId="32" fillId="13" borderId="10" xfId="0" applyFont="1" applyFill="1" applyBorder="1" applyAlignment="1">
      <alignment horizontal="center" vertical="center"/>
    </xf>
    <xf numFmtId="0" fontId="32" fillId="13" borderId="11" xfId="0" applyFont="1" applyFill="1" applyBorder="1" applyAlignment="1">
      <alignment horizontal="center" vertical="center"/>
    </xf>
    <xf numFmtId="0" fontId="32" fillId="13" borderId="19" xfId="0" applyFont="1" applyFill="1" applyBorder="1" applyAlignment="1">
      <alignment horizontal="center" vertical="center"/>
    </xf>
    <xf numFmtId="0" fontId="32" fillId="13" borderId="2" xfId="0" applyFont="1" applyFill="1" applyBorder="1" applyAlignment="1">
      <alignment horizontal="center" vertical="center"/>
    </xf>
    <xf numFmtId="0" fontId="32" fillId="13" borderId="32" xfId="0" applyFont="1" applyFill="1" applyBorder="1" applyAlignment="1">
      <alignment horizontal="center" vertical="center"/>
    </xf>
    <xf numFmtId="0" fontId="32" fillId="13" borderId="33" xfId="0" applyFont="1" applyFill="1" applyBorder="1" applyAlignment="1">
      <alignment horizontal="center" vertical="center"/>
    </xf>
    <xf numFmtId="0" fontId="32" fillId="13" borderId="20" xfId="0" applyFont="1" applyFill="1" applyBorder="1" applyAlignment="1">
      <alignment horizontal="center" vertical="center"/>
    </xf>
    <xf numFmtId="0" fontId="32" fillId="13" borderId="21" xfId="0" applyFont="1" applyFill="1" applyBorder="1" applyAlignment="1">
      <alignment horizontal="center" vertical="center"/>
    </xf>
    <xf numFmtId="0" fontId="32" fillId="13" borderId="26" xfId="0" applyFont="1" applyFill="1" applyBorder="1" applyAlignment="1">
      <alignment horizontal="center" vertical="center"/>
    </xf>
    <xf numFmtId="0" fontId="32" fillId="13" borderId="6" xfId="0" applyFont="1" applyFill="1" applyBorder="1" applyAlignment="1">
      <alignment horizontal="center" vertical="center"/>
    </xf>
    <xf numFmtId="0" fontId="32" fillId="13" borderId="39" xfId="0" applyFont="1" applyFill="1" applyBorder="1" applyAlignment="1">
      <alignment horizontal="center" vertical="center"/>
    </xf>
    <xf numFmtId="0" fontId="32" fillId="13" borderId="17" xfId="0" applyFont="1" applyFill="1" applyBorder="1" applyAlignment="1">
      <alignment horizontal="center" vertical="center"/>
    </xf>
    <xf numFmtId="0" fontId="32" fillId="13" borderId="51" xfId="0" applyFont="1" applyFill="1" applyBorder="1" applyAlignment="1">
      <alignment horizontal="center" vertical="center"/>
    </xf>
    <xf numFmtId="0" fontId="32" fillId="13" borderId="4" xfId="0" applyFont="1" applyFill="1" applyBorder="1" applyAlignment="1">
      <alignment horizontal="center" vertical="center"/>
    </xf>
    <xf numFmtId="0" fontId="32" fillId="13" borderId="76" xfId="0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60" fillId="21" borderId="19" xfId="0" applyFont="1" applyFill="1" applyBorder="1" applyAlignment="1" applyProtection="1">
      <alignment horizontal="center" vertical="center"/>
      <protection locked="0"/>
    </xf>
    <xf numFmtId="0" fontId="62" fillId="3" borderId="7" xfId="0" applyFont="1" applyFill="1" applyBorder="1" applyAlignment="1" applyProtection="1">
      <alignment horizontal="center" vertical="center"/>
      <protection locked="0"/>
    </xf>
    <xf numFmtId="0" fontId="25" fillId="2" borderId="7" xfId="3" applyNumberFormat="1" applyFont="1" applyFill="1" applyBorder="1" applyAlignment="1" applyProtection="1">
      <alignment horizontal="center" vertical="center"/>
    </xf>
    <xf numFmtId="0" fontId="25" fillId="2" borderId="8" xfId="3" applyNumberFormat="1" applyFont="1" applyFill="1" applyBorder="1" applyAlignment="1" applyProtection="1">
      <alignment horizontal="center" vertical="center"/>
    </xf>
    <xf numFmtId="0" fontId="33" fillId="3" borderId="2" xfId="0" applyFont="1" applyFill="1" applyBorder="1" applyAlignment="1" applyProtection="1">
      <alignment horizontal="center" vertical="center"/>
      <protection locked="0"/>
    </xf>
    <xf numFmtId="0" fontId="63" fillId="10" borderId="19" xfId="0" applyFont="1" applyFill="1" applyBorder="1" applyAlignment="1" applyProtection="1">
      <alignment horizontal="center" vertical="center"/>
      <protection locked="0"/>
    </xf>
    <xf numFmtId="0" fontId="13" fillId="10" borderId="2" xfId="3" applyNumberFormat="1" applyFont="1" applyFill="1" applyBorder="1" applyAlignment="1" applyProtection="1">
      <alignment horizontal="center" vertical="center"/>
    </xf>
    <xf numFmtId="0" fontId="13" fillId="10" borderId="23" xfId="3" applyNumberFormat="1" applyFont="1" applyFill="1" applyBorder="1" applyAlignment="1" applyProtection="1">
      <alignment horizontal="center" vertical="center"/>
    </xf>
    <xf numFmtId="0" fontId="40" fillId="10" borderId="0" xfId="0" applyFont="1" applyFill="1" applyAlignment="1">
      <alignment horizontal="center" vertical="center"/>
    </xf>
    <xf numFmtId="0" fontId="13" fillId="2" borderId="33" xfId="3" applyFont="1" applyFill="1" applyBorder="1" applyAlignment="1" applyProtection="1">
      <alignment horizontal="center" vertical="center"/>
      <protection locked="0"/>
    </xf>
    <xf numFmtId="0" fontId="25" fillId="11" borderId="6" xfId="3" applyFont="1" applyFill="1" applyBorder="1" applyAlignment="1">
      <alignment horizontal="center" vertical="center"/>
    </xf>
    <xf numFmtId="0" fontId="25" fillId="11" borderId="25" xfId="3" applyFont="1" applyFill="1" applyBorder="1" applyAlignment="1">
      <alignment horizontal="center" vertical="center"/>
    </xf>
    <xf numFmtId="0" fontId="13" fillId="7" borderId="32" xfId="3" applyFont="1" applyFill="1" applyBorder="1" applyAlignment="1">
      <alignment vertical="center"/>
    </xf>
    <xf numFmtId="0" fontId="13" fillId="7" borderId="33" xfId="3" applyFont="1" applyFill="1" applyBorder="1" applyAlignment="1" applyProtection="1">
      <alignment horizontal="center" vertical="center"/>
      <protection locked="0"/>
    </xf>
    <xf numFmtId="0" fontId="13" fillId="7" borderId="37" xfId="3" applyFont="1" applyFill="1" applyBorder="1" applyAlignment="1">
      <alignment horizontal="center" vertical="center"/>
    </xf>
    <xf numFmtId="0" fontId="13" fillId="7" borderId="21" xfId="3" applyFont="1" applyFill="1" applyBorder="1" applyAlignment="1">
      <alignment horizontal="center" vertical="center"/>
    </xf>
    <xf numFmtId="164" fontId="3" fillId="0" borderId="2" xfId="0" applyNumberFormat="1" applyFont="1" applyBorder="1" applyAlignment="1">
      <alignment vertical="center"/>
    </xf>
    <xf numFmtId="1" fontId="5" fillId="9" borderId="2" xfId="0" applyNumberFormat="1" applyFont="1" applyFill="1" applyBorder="1" applyAlignment="1">
      <alignment vertical="center"/>
    </xf>
    <xf numFmtId="9" fontId="5" fillId="0" borderId="2" xfId="0" applyNumberFormat="1" applyFont="1" applyBorder="1" applyAlignment="1">
      <alignment vertical="center"/>
    </xf>
    <xf numFmtId="1" fontId="5" fillId="4" borderId="2" xfId="0" applyNumberFormat="1" applyFont="1" applyFill="1" applyBorder="1" applyAlignment="1">
      <alignment vertical="center"/>
    </xf>
    <xf numFmtId="0" fontId="13" fillId="10" borderId="11" xfId="3" applyNumberFormat="1" applyFont="1" applyFill="1" applyBorder="1" applyAlignment="1" applyProtection="1">
      <alignment horizontal="center" vertical="center"/>
    </xf>
    <xf numFmtId="0" fontId="13" fillId="10" borderId="12" xfId="3" applyNumberFormat="1" applyFont="1" applyFill="1" applyBorder="1" applyAlignment="1" applyProtection="1">
      <alignment horizontal="center" vertical="center"/>
    </xf>
    <xf numFmtId="1" fontId="6" fillId="0" borderId="2" xfId="0" applyNumberFormat="1" applyFont="1" applyBorder="1" applyAlignment="1">
      <alignment horizontal="center" vertical="center"/>
    </xf>
    <xf numFmtId="1" fontId="8" fillId="4" borderId="2" xfId="3" applyNumberFormat="1" applyFont="1" applyFill="1" applyBorder="1" applyAlignment="1" applyProtection="1">
      <alignment horizontal="center" vertical="center"/>
    </xf>
    <xf numFmtId="0" fontId="8" fillId="4" borderId="2" xfId="3" applyNumberFormat="1" applyFont="1" applyFill="1" applyBorder="1" applyAlignment="1" applyProtection="1">
      <alignment horizontal="center" vertical="center"/>
    </xf>
    <xf numFmtId="0" fontId="13" fillId="25" borderId="2" xfId="3" applyNumberFormat="1" applyFont="1" applyFill="1" applyBorder="1" applyAlignment="1" applyProtection="1">
      <alignment horizontal="center" vertical="center"/>
    </xf>
    <xf numFmtId="0" fontId="13" fillId="25" borderId="23" xfId="3" applyNumberFormat="1" applyFont="1" applyFill="1" applyBorder="1" applyAlignment="1" applyProtection="1">
      <alignment horizontal="center" vertical="center"/>
    </xf>
    <xf numFmtId="0" fontId="6" fillId="25" borderId="2" xfId="0" applyFont="1" applyFill="1" applyBorder="1" applyAlignment="1" applyProtection="1">
      <alignment horizontal="center" vertical="center"/>
      <protection locked="0"/>
    </xf>
    <xf numFmtId="0" fontId="60" fillId="25" borderId="2" xfId="0" applyFont="1" applyFill="1" applyBorder="1" applyAlignment="1" applyProtection="1">
      <alignment horizontal="center" vertical="center"/>
      <protection locked="0"/>
    </xf>
    <xf numFmtId="0" fontId="6" fillId="25" borderId="23" xfId="0" applyFont="1" applyFill="1" applyBorder="1" applyAlignment="1" applyProtection="1">
      <alignment horizontal="center" vertical="center"/>
      <protection locked="0"/>
    </xf>
    <xf numFmtId="9" fontId="5" fillId="0" borderId="2" xfId="0" applyNumberFormat="1" applyFont="1" applyBorder="1" applyAlignment="1">
      <alignment horizontal="center" vertical="center"/>
    </xf>
    <xf numFmtId="0" fontId="22" fillId="10" borderId="2" xfId="0" applyFont="1" applyFill="1" applyBorder="1" applyAlignment="1" applyProtection="1">
      <alignment horizontal="center" vertical="center"/>
      <protection locked="0"/>
    </xf>
    <xf numFmtId="0" fontId="22" fillId="10" borderId="19" xfId="0" applyFont="1" applyFill="1" applyBorder="1" applyAlignment="1" applyProtection="1">
      <alignment horizontal="center" vertical="center"/>
      <protection locked="0"/>
    </xf>
    <xf numFmtId="0" fontId="13" fillId="4" borderId="3" xfId="3" applyNumberFormat="1" applyFont="1" applyFill="1" applyBorder="1" applyAlignment="1" applyProtection="1">
      <alignment horizontal="center" vertical="center"/>
    </xf>
    <xf numFmtId="1" fontId="0" fillId="0" borderId="61" xfId="0" applyNumberFormat="1" applyBorder="1" applyAlignment="1">
      <alignment vertical="center"/>
    </xf>
    <xf numFmtId="1" fontId="0" fillId="0" borderId="42" xfId="0" applyNumberFormat="1" applyBorder="1" applyAlignment="1">
      <alignment vertical="center"/>
    </xf>
    <xf numFmtId="1" fontId="0" fillId="0" borderId="44" xfId="0" applyNumberFormat="1" applyBorder="1" applyAlignment="1">
      <alignment vertical="center"/>
    </xf>
    <xf numFmtId="0" fontId="0" fillId="10" borderId="61" xfId="0" applyFill="1" applyBorder="1" applyAlignment="1">
      <alignment vertical="center"/>
    </xf>
    <xf numFmtId="0" fontId="0" fillId="10" borderId="42" xfId="0" applyFill="1" applyBorder="1" applyAlignment="1">
      <alignment vertical="center"/>
    </xf>
    <xf numFmtId="0" fontId="0" fillId="10" borderId="44" xfId="0" applyFill="1" applyBorder="1" applyAlignment="1">
      <alignment vertical="center"/>
    </xf>
    <xf numFmtId="1" fontId="0" fillId="0" borderId="61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44" xfId="0" applyNumberFormat="1" applyBorder="1" applyAlignment="1">
      <alignment horizontal="center" vertical="center"/>
    </xf>
    <xf numFmtId="1" fontId="31" fillId="10" borderId="2" xfId="0" applyNumberFormat="1" applyFont="1" applyFill="1" applyBorder="1" applyAlignment="1">
      <alignment horizontal="center" vertical="center"/>
    </xf>
    <xf numFmtId="164" fontId="30" fillId="5" borderId="30" xfId="0" applyNumberFormat="1" applyFont="1" applyFill="1" applyBorder="1" applyAlignment="1">
      <alignment horizontal="center" vertical="center"/>
    </xf>
    <xf numFmtId="164" fontId="30" fillId="0" borderId="2" xfId="0" applyNumberFormat="1" applyFont="1" applyBorder="1" applyAlignment="1">
      <alignment horizontal="center" vertical="center"/>
    </xf>
    <xf numFmtId="1" fontId="13" fillId="2" borderId="2" xfId="0" applyNumberFormat="1" applyFont="1" applyFill="1" applyBorder="1" applyAlignment="1">
      <alignment horizontal="center" vertical="center"/>
    </xf>
    <xf numFmtId="164" fontId="5" fillId="8" borderId="2" xfId="0" applyNumberFormat="1" applyFont="1" applyFill="1" applyBorder="1" applyAlignment="1">
      <alignment horizontal="center" vertical="center"/>
    </xf>
    <xf numFmtId="164" fontId="3" fillId="8" borderId="2" xfId="0" applyNumberFormat="1" applyFont="1" applyFill="1" applyBorder="1" applyAlignment="1">
      <alignment horizontal="center" vertical="center"/>
    </xf>
    <xf numFmtId="0" fontId="40" fillId="4" borderId="2" xfId="3" applyNumberFormat="1" applyFont="1" applyFill="1" applyBorder="1" applyAlignment="1" applyProtection="1">
      <alignment horizontal="center" vertical="center"/>
    </xf>
    <xf numFmtId="0" fontId="62" fillId="10" borderId="2" xfId="0" applyFont="1" applyFill="1" applyBorder="1" applyAlignment="1" applyProtection="1">
      <alignment horizontal="center" vertical="center"/>
      <protection locked="0"/>
    </xf>
    <xf numFmtId="0" fontId="62" fillId="9" borderId="2" xfId="0" applyFont="1" applyFill="1" applyBorder="1" applyAlignment="1" applyProtection="1">
      <alignment horizontal="center" vertical="center"/>
      <protection locked="0"/>
    </xf>
    <xf numFmtId="0" fontId="62" fillId="9" borderId="23" xfId="0" applyFont="1" applyFill="1" applyBorder="1" applyAlignment="1" applyProtection="1">
      <alignment horizontal="center" vertical="center"/>
      <protection locked="0"/>
    </xf>
    <xf numFmtId="0" fontId="62" fillId="8" borderId="2" xfId="0" applyFont="1" applyFill="1" applyBorder="1" applyAlignment="1" applyProtection="1">
      <alignment horizontal="center" vertical="center"/>
      <protection locked="0"/>
    </xf>
    <xf numFmtId="0" fontId="11" fillId="0" borderId="0" xfId="0" applyFont="1" applyAlignment="1">
      <alignment horizontal="center"/>
    </xf>
    <xf numFmtId="0" fontId="40" fillId="3" borderId="31" xfId="0" applyFont="1" applyFill="1" applyBorder="1" applyAlignment="1" applyProtection="1">
      <alignment horizontal="center" vertical="center"/>
      <protection locked="0"/>
    </xf>
    <xf numFmtId="0" fontId="60" fillId="3" borderId="6" xfId="0" applyFont="1" applyFill="1" applyBorder="1" applyAlignment="1" applyProtection="1">
      <alignment horizontal="center" vertical="center"/>
      <protection locked="0"/>
    </xf>
    <xf numFmtId="0" fontId="11" fillId="10" borderId="90" xfId="0" applyFont="1" applyFill="1" applyBorder="1"/>
    <xf numFmtId="0" fontId="11" fillId="10" borderId="87" xfId="0" applyFont="1" applyFill="1" applyBorder="1"/>
    <xf numFmtId="0" fontId="11" fillId="10" borderId="91" xfId="0" applyFont="1" applyFill="1" applyBorder="1"/>
    <xf numFmtId="164" fontId="11" fillId="5" borderId="18" xfId="0" applyNumberFormat="1" applyFont="1" applyFill="1" applyBorder="1" applyAlignment="1">
      <alignment horizontal="center" vertical="center"/>
    </xf>
    <xf numFmtId="164" fontId="9" fillId="5" borderId="20" xfId="0" applyNumberFormat="1" applyFont="1" applyFill="1" applyBorder="1" applyAlignment="1">
      <alignment horizontal="center" vertical="center"/>
    </xf>
    <xf numFmtId="164" fontId="9" fillId="5" borderId="62" xfId="0" applyNumberFormat="1" applyFont="1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1" fontId="6" fillId="0" borderId="36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8" fillId="4" borderId="35" xfId="3" applyNumberFormat="1" applyFont="1" applyFill="1" applyBorder="1" applyAlignment="1" applyProtection="1">
      <alignment horizontal="center" vertical="center"/>
    </xf>
    <xf numFmtId="0" fontId="6" fillId="0" borderId="38" xfId="0" applyFont="1" applyBorder="1" applyAlignment="1">
      <alignment horizontal="center" vertical="center"/>
    </xf>
    <xf numFmtId="0" fontId="8" fillId="4" borderId="37" xfId="3" applyNumberFormat="1" applyFont="1" applyFill="1" applyBorder="1" applyAlignment="1" applyProtection="1">
      <alignment horizontal="center" vertical="center"/>
    </xf>
    <xf numFmtId="0" fontId="8" fillId="4" borderId="14" xfId="3" applyNumberFormat="1" applyFont="1" applyFill="1" applyBorder="1" applyAlignment="1" applyProtection="1">
      <alignment horizontal="center" vertical="center"/>
    </xf>
    <xf numFmtId="0" fontId="13" fillId="5" borderId="36" xfId="3" applyNumberFormat="1" applyFont="1" applyFill="1" applyBorder="1" applyAlignment="1" applyProtection="1">
      <alignment horizontal="center" vertical="center"/>
    </xf>
    <xf numFmtId="0" fontId="60" fillId="5" borderId="3" xfId="0" applyFont="1" applyFill="1" applyBorder="1" applyAlignment="1" applyProtection="1">
      <alignment horizontal="center" vertical="center"/>
      <protection locked="0"/>
    </xf>
    <xf numFmtId="0" fontId="40" fillId="10" borderId="25" xfId="0" applyFont="1" applyFill="1" applyBorder="1" applyAlignment="1" applyProtection="1">
      <alignment horizontal="center" vertical="center"/>
      <protection locked="0"/>
    </xf>
    <xf numFmtId="0" fontId="40" fillId="10" borderId="38" xfId="0" applyFont="1" applyFill="1" applyBorder="1" applyAlignment="1" applyProtection="1">
      <alignment horizontal="center" vertical="center"/>
      <protection locked="0"/>
    </xf>
    <xf numFmtId="0" fontId="13" fillId="13" borderId="3" xfId="0" applyFont="1" applyFill="1" applyBorder="1" applyAlignment="1" applyProtection="1">
      <alignment horizontal="center" vertical="center"/>
      <protection locked="0"/>
    </xf>
    <xf numFmtId="0" fontId="60" fillId="3" borderId="25" xfId="0" applyFont="1" applyFill="1" applyBorder="1" applyAlignment="1" applyProtection="1">
      <alignment horizontal="center" vertical="center"/>
      <protection locked="0"/>
    </xf>
    <xf numFmtId="0" fontId="60" fillId="8" borderId="36" xfId="0" applyFont="1" applyFill="1" applyBorder="1" applyAlignment="1" applyProtection="1">
      <alignment horizontal="center" vertical="center"/>
      <protection locked="0"/>
    </xf>
    <xf numFmtId="0" fontId="60" fillId="8" borderId="3" xfId="0" applyFont="1" applyFill="1" applyBorder="1" applyAlignment="1" applyProtection="1">
      <alignment horizontal="center" vertical="center"/>
      <protection locked="0"/>
    </xf>
    <xf numFmtId="0" fontId="60" fillId="8" borderId="37" xfId="0" applyFont="1" applyFill="1" applyBorder="1" applyAlignment="1" applyProtection="1">
      <alignment horizontal="center" vertical="center"/>
      <protection locked="0"/>
    </xf>
    <xf numFmtId="0" fontId="6" fillId="10" borderId="38" xfId="0" applyFont="1" applyFill="1" applyBorder="1" applyAlignment="1" applyProtection="1">
      <alignment horizontal="center" vertical="center"/>
      <protection locked="0"/>
    </xf>
    <xf numFmtId="0" fontId="60" fillId="3" borderId="3" xfId="0" applyFont="1" applyFill="1" applyBorder="1" applyAlignment="1" applyProtection="1">
      <alignment horizontal="center" vertical="center"/>
      <protection locked="0"/>
    </xf>
    <xf numFmtId="0" fontId="40" fillId="8" borderId="3" xfId="0" applyFont="1" applyFill="1" applyBorder="1" applyAlignment="1" applyProtection="1">
      <alignment horizontal="center" vertical="center"/>
      <protection locked="0"/>
    </xf>
    <xf numFmtId="0" fontId="6" fillId="21" borderId="3" xfId="0" applyFont="1" applyFill="1" applyBorder="1" applyAlignment="1" applyProtection="1">
      <alignment horizontal="center" vertical="center"/>
      <protection locked="0"/>
    </xf>
    <xf numFmtId="0" fontId="6" fillId="13" borderId="3" xfId="0" applyFont="1" applyFill="1" applyBorder="1" applyAlignment="1" applyProtection="1">
      <alignment horizontal="center" vertical="center"/>
      <protection locked="0"/>
    </xf>
    <xf numFmtId="0" fontId="6" fillId="10" borderId="99" xfId="0" applyFont="1" applyFill="1" applyBorder="1" applyAlignment="1" applyProtection="1">
      <alignment horizontal="center" vertical="center"/>
      <protection locked="0"/>
    </xf>
    <xf numFmtId="0" fontId="6" fillId="10" borderId="35" xfId="0" applyFont="1" applyFill="1" applyBorder="1" applyAlignment="1" applyProtection="1">
      <alignment horizontal="center" vertical="center"/>
      <protection locked="0"/>
    </xf>
    <xf numFmtId="0" fontId="6" fillId="10" borderId="36" xfId="0" applyFont="1" applyFill="1" applyBorder="1" applyAlignment="1" applyProtection="1">
      <alignment horizontal="center" vertical="center"/>
      <protection locked="0"/>
    </xf>
    <xf numFmtId="0" fontId="13" fillId="10" borderId="37" xfId="0" applyFont="1" applyFill="1" applyBorder="1" applyAlignment="1" applyProtection="1">
      <alignment horizontal="center" vertical="center"/>
      <protection locked="0"/>
    </xf>
    <xf numFmtId="0" fontId="6" fillId="5" borderId="3" xfId="0" applyFont="1" applyFill="1" applyBorder="1" applyAlignment="1" applyProtection="1">
      <alignment horizontal="center" vertical="center"/>
      <protection locked="0"/>
    </xf>
    <xf numFmtId="0" fontId="13" fillId="5" borderId="3" xfId="0" applyFont="1" applyFill="1" applyBorder="1" applyAlignment="1" applyProtection="1">
      <alignment horizontal="center" vertical="center"/>
      <protection locked="0"/>
    </xf>
    <xf numFmtId="0" fontId="6" fillId="8" borderId="3" xfId="0" applyFont="1" applyFill="1" applyBorder="1" applyAlignment="1" applyProtection="1">
      <alignment horizontal="center" vertical="center"/>
      <protection locked="0"/>
    </xf>
    <xf numFmtId="0" fontId="6" fillId="10" borderId="37" xfId="0" applyFont="1" applyFill="1" applyBorder="1" applyAlignment="1" applyProtection="1">
      <alignment horizontal="center" vertical="center"/>
      <protection locked="0"/>
    </xf>
    <xf numFmtId="0" fontId="40" fillId="8" borderId="27" xfId="0" applyFont="1" applyFill="1" applyBorder="1" applyAlignment="1" applyProtection="1">
      <alignment horizontal="center" vertical="center"/>
      <protection locked="0"/>
    </xf>
    <xf numFmtId="0" fontId="13" fillId="7" borderId="19" xfId="3" applyNumberFormat="1" applyFont="1" applyFill="1" applyBorder="1" applyAlignment="1" applyProtection="1">
      <alignment horizontal="center" vertical="center"/>
    </xf>
    <xf numFmtId="0" fontId="60" fillId="8" borderId="26" xfId="0" applyFont="1" applyFill="1" applyBorder="1" applyAlignment="1" applyProtection="1">
      <alignment horizontal="center" vertical="center"/>
      <protection locked="0"/>
    </xf>
    <xf numFmtId="0" fontId="60" fillId="8" borderId="27" xfId="0" applyFont="1" applyFill="1" applyBorder="1" applyAlignment="1" applyProtection="1">
      <alignment horizontal="center" vertical="center"/>
      <protection locked="0"/>
    </xf>
    <xf numFmtId="0" fontId="60" fillId="8" borderId="10" xfId="0" applyFont="1" applyFill="1" applyBorder="1" applyAlignment="1" applyProtection="1">
      <alignment horizontal="center" vertical="center"/>
      <protection locked="0"/>
    </xf>
    <xf numFmtId="0" fontId="60" fillId="8" borderId="32" xfId="0" applyFont="1" applyFill="1" applyBorder="1" applyAlignment="1" applyProtection="1">
      <alignment horizontal="center" vertical="center"/>
      <protection locked="0"/>
    </xf>
    <xf numFmtId="0" fontId="6" fillId="8" borderId="19" xfId="0" applyFont="1" applyFill="1" applyBorder="1" applyAlignment="1" applyProtection="1">
      <alignment horizontal="center" vertical="center"/>
      <protection locked="0"/>
    </xf>
    <xf numFmtId="0" fontId="40" fillId="8" borderId="0" xfId="0" applyFont="1" applyFill="1" applyAlignment="1">
      <alignment horizontal="center" vertical="center"/>
    </xf>
    <xf numFmtId="0" fontId="25" fillId="2" borderId="99" xfId="3" applyNumberFormat="1" applyFont="1" applyFill="1" applyBorder="1" applyAlignment="1" applyProtection="1">
      <alignment horizontal="center" vertical="center"/>
    </xf>
    <xf numFmtId="0" fontId="60" fillId="7" borderId="19" xfId="0" applyFont="1" applyFill="1" applyBorder="1" applyAlignment="1" applyProtection="1">
      <alignment horizontal="center" vertical="center"/>
      <protection locked="0"/>
    </xf>
    <xf numFmtId="0" fontId="13" fillId="5" borderId="19" xfId="0" applyFont="1" applyFill="1" applyBorder="1" applyAlignment="1" applyProtection="1">
      <alignment horizontal="center" vertical="center"/>
      <protection locked="0"/>
    </xf>
    <xf numFmtId="0" fontId="33" fillId="7" borderId="2" xfId="3" applyNumberFormat="1" applyFont="1" applyFill="1" applyBorder="1" applyAlignment="1" applyProtection="1">
      <alignment horizontal="center" vertical="center"/>
    </xf>
    <xf numFmtId="0" fontId="33" fillId="4" borderId="23" xfId="3" applyNumberFormat="1" applyFont="1" applyFill="1" applyBorder="1" applyAlignment="1" applyProtection="1">
      <alignment horizontal="center" vertical="center"/>
    </xf>
    <xf numFmtId="0" fontId="33" fillId="4" borderId="19" xfId="3" applyNumberFormat="1" applyFont="1" applyFill="1" applyBorder="1" applyAlignment="1" applyProtection="1">
      <alignment horizontal="center" vertical="center"/>
    </xf>
    <xf numFmtId="0" fontId="33" fillId="4" borderId="2" xfId="3" applyNumberFormat="1" applyFont="1" applyFill="1" applyBorder="1" applyAlignment="1" applyProtection="1">
      <alignment horizontal="center" vertical="center"/>
    </xf>
    <xf numFmtId="0" fontId="33" fillId="7" borderId="23" xfId="3" applyNumberFormat="1" applyFont="1" applyFill="1" applyBorder="1" applyAlignment="1" applyProtection="1">
      <alignment horizontal="center" vertical="center"/>
    </xf>
    <xf numFmtId="0" fontId="27" fillId="4" borderId="33" xfId="3" applyNumberFormat="1" applyFont="1" applyFill="1" applyBorder="1" applyAlignment="1" applyProtection="1">
      <alignment horizontal="center" vertical="center"/>
    </xf>
    <xf numFmtId="0" fontId="27" fillId="7" borderId="33" xfId="3" applyNumberFormat="1" applyFont="1" applyFill="1" applyBorder="1" applyAlignment="1" applyProtection="1">
      <alignment horizontal="center" vertical="center"/>
    </xf>
    <xf numFmtId="0" fontId="27" fillId="4" borderId="32" xfId="3" applyNumberFormat="1" applyFont="1" applyFill="1" applyBorder="1" applyAlignment="1" applyProtection="1">
      <alignment horizontal="center" vertical="center"/>
    </xf>
    <xf numFmtId="0" fontId="27" fillId="7" borderId="31" xfId="3" applyNumberFormat="1" applyFont="1" applyFill="1" applyBorder="1" applyAlignment="1" applyProtection="1">
      <alignment horizontal="center" vertical="center"/>
    </xf>
    <xf numFmtId="0" fontId="27" fillId="10" borderId="0" xfId="3" applyFont="1" applyFill="1" applyBorder="1" applyAlignment="1">
      <alignment vertical="center" wrapText="1"/>
    </xf>
    <xf numFmtId="0" fontId="33" fillId="10" borderId="0" xfId="3" applyNumberFormat="1" applyFont="1" applyFill="1" applyBorder="1" applyAlignment="1" applyProtection="1">
      <alignment horizontal="center" vertical="center"/>
    </xf>
    <xf numFmtId="0" fontId="32" fillId="10" borderId="0" xfId="0" applyFont="1" applyFill="1" applyAlignment="1" applyProtection="1">
      <alignment horizontal="center" vertical="center"/>
      <protection locked="0"/>
    </xf>
    <xf numFmtId="0" fontId="38" fillId="10" borderId="0" xfId="3" applyFont="1" applyFill="1" applyBorder="1" applyAlignment="1">
      <alignment vertical="center"/>
    </xf>
    <xf numFmtId="0" fontId="32" fillId="10" borderId="0" xfId="0" applyFont="1" applyFill="1" applyAlignment="1">
      <alignment horizontal="center" vertical="center"/>
    </xf>
    <xf numFmtId="0" fontId="33" fillId="7" borderId="19" xfId="3" applyNumberFormat="1" applyFont="1" applyFill="1" applyBorder="1" applyAlignment="1" applyProtection="1">
      <alignment horizontal="center" vertical="center"/>
    </xf>
    <xf numFmtId="0" fontId="33" fillId="7" borderId="50" xfId="3" applyFont="1" applyFill="1" applyBorder="1" applyAlignment="1">
      <alignment horizontal="center" vertical="center"/>
    </xf>
    <xf numFmtId="0" fontId="33" fillId="5" borderId="22" xfId="3" applyFont="1" applyFill="1" applyBorder="1" applyAlignment="1">
      <alignment horizontal="center" vertical="center"/>
    </xf>
    <xf numFmtId="0" fontId="33" fillId="7" borderId="16" xfId="3" applyFont="1" applyFill="1" applyBorder="1" applyAlignment="1">
      <alignment horizontal="center" vertical="center"/>
    </xf>
    <xf numFmtId="0" fontId="27" fillId="4" borderId="76" xfId="3" applyNumberFormat="1" applyFont="1" applyFill="1" applyBorder="1" applyAlignment="1" applyProtection="1">
      <alignment horizontal="center" vertical="center"/>
    </xf>
    <xf numFmtId="0" fontId="27" fillId="4" borderId="31" xfId="3" applyNumberFormat="1" applyFont="1" applyFill="1" applyBorder="1" applyAlignment="1" applyProtection="1">
      <alignment horizontal="center" vertical="center"/>
    </xf>
    <xf numFmtId="164" fontId="9" fillId="5" borderId="41" xfId="0" applyNumberFormat="1" applyFont="1" applyFill="1" applyBorder="1" applyAlignment="1">
      <alignment horizontal="center" vertical="center"/>
    </xf>
    <xf numFmtId="0" fontId="13" fillId="3" borderId="2" xfId="0" applyFont="1" applyFill="1" applyBorder="1" applyAlignment="1" applyProtection="1">
      <alignment horizontal="center" vertical="center"/>
      <protection locked="0"/>
    </xf>
    <xf numFmtId="0" fontId="13" fillId="3" borderId="23" xfId="0" applyFont="1" applyFill="1" applyBorder="1" applyAlignment="1" applyProtection="1">
      <alignment horizontal="center" vertical="center"/>
      <protection locked="0"/>
    </xf>
    <xf numFmtId="0" fontId="13" fillId="3" borderId="19" xfId="0" applyFont="1" applyFill="1" applyBorder="1" applyAlignment="1" applyProtection="1">
      <alignment horizontal="center" vertical="center"/>
      <protection locked="0"/>
    </xf>
    <xf numFmtId="0" fontId="60" fillId="3" borderId="15" xfId="0" applyFont="1" applyFill="1" applyBorder="1" applyAlignment="1" applyProtection="1">
      <alignment horizontal="center" vertical="center"/>
      <protection locked="0"/>
    </xf>
    <xf numFmtId="0" fontId="6" fillId="3" borderId="23" xfId="0" applyFont="1" applyFill="1" applyBorder="1" applyAlignment="1" applyProtection="1">
      <alignment horizontal="center" vertical="center"/>
      <protection locked="0"/>
    </xf>
    <xf numFmtId="0" fontId="60" fillId="3" borderId="19" xfId="0" applyFont="1" applyFill="1" applyBorder="1" applyAlignment="1" applyProtection="1">
      <alignment horizontal="center" vertical="center"/>
      <protection locked="0"/>
    </xf>
    <xf numFmtId="0" fontId="6" fillId="3" borderId="19" xfId="0" applyFont="1" applyFill="1" applyBorder="1" applyAlignment="1" applyProtection="1">
      <alignment horizontal="center" vertical="center"/>
      <protection locked="0"/>
    </xf>
    <xf numFmtId="0" fontId="60" fillId="3" borderId="23" xfId="0" applyFont="1" applyFill="1" applyBorder="1" applyAlignment="1" applyProtection="1">
      <alignment horizontal="center" vertical="center"/>
      <protection locked="0"/>
    </xf>
    <xf numFmtId="1" fontId="3" fillId="5" borderId="2" xfId="0" applyNumberFormat="1" applyFont="1" applyFill="1" applyBorder="1" applyAlignment="1">
      <alignment horizontal="center" vertical="center"/>
    </xf>
    <xf numFmtId="0" fontId="40" fillId="3" borderId="33" xfId="0" applyFont="1" applyFill="1" applyBorder="1" applyAlignment="1" applyProtection="1">
      <alignment horizontal="center" vertical="center"/>
      <protection locked="0"/>
    </xf>
    <xf numFmtId="0" fontId="40" fillId="3" borderId="23" xfId="0" applyFont="1" applyFill="1" applyBorder="1" applyAlignment="1" applyProtection="1">
      <alignment horizontal="center" vertical="center"/>
      <protection locked="0"/>
    </xf>
    <xf numFmtId="0" fontId="42" fillId="2" borderId="33" xfId="3" applyFont="1" applyFill="1" applyBorder="1" applyAlignment="1" applyProtection="1">
      <alignment horizontal="center" vertical="center"/>
      <protection locked="0"/>
    </xf>
    <xf numFmtId="0" fontId="42" fillId="5" borderId="6" xfId="3" applyFont="1" applyFill="1" applyBorder="1" applyAlignment="1" applyProtection="1">
      <alignment horizontal="center" vertical="center"/>
      <protection locked="0"/>
    </xf>
    <xf numFmtId="0" fontId="42" fillId="7" borderId="6" xfId="3" applyFont="1" applyFill="1" applyBorder="1" applyAlignment="1" applyProtection="1">
      <alignment horizontal="center" vertical="center"/>
      <protection locked="0"/>
    </xf>
    <xf numFmtId="0" fontId="25" fillId="2" borderId="9" xfId="3" applyNumberFormat="1" applyFont="1" applyFill="1" applyBorder="1" applyAlignment="1" applyProtection="1">
      <alignment horizontal="center" vertical="center"/>
    </xf>
    <xf numFmtId="1" fontId="0" fillId="0" borderId="41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58" xfId="0" applyNumberFormat="1" applyBorder="1" applyAlignment="1">
      <alignment horizontal="center" vertical="center"/>
    </xf>
    <xf numFmtId="0" fontId="0" fillId="10" borderId="16" xfId="0" applyFill="1" applyBorder="1" applyAlignment="1">
      <alignment horizontal="center" vertical="center"/>
    </xf>
    <xf numFmtId="0" fontId="0" fillId="5" borderId="61" xfId="0" applyFill="1" applyBorder="1" applyAlignment="1">
      <alignment horizontal="center" vertical="center"/>
    </xf>
    <xf numFmtId="1" fontId="0" fillId="5" borderId="43" xfId="0" applyNumberFormat="1" applyFill="1" applyBorder="1" applyAlignment="1">
      <alignment horizontal="center" vertical="center"/>
    </xf>
    <xf numFmtId="0" fontId="60" fillId="10" borderId="4" xfId="0" applyFont="1" applyFill="1" applyBorder="1" applyAlignment="1" applyProtection="1">
      <alignment horizontal="center" vertical="center"/>
      <protection locked="0"/>
    </xf>
    <xf numFmtId="0" fontId="5" fillId="4" borderId="6" xfId="3" applyNumberFormat="1" applyFont="1" applyFill="1" applyBorder="1" applyAlignment="1" applyProtection="1">
      <alignment horizontal="center" vertical="center"/>
    </xf>
    <xf numFmtId="0" fontId="5" fillId="4" borderId="27" xfId="3" applyNumberFormat="1" applyFont="1" applyFill="1" applyBorder="1" applyAlignment="1" applyProtection="1">
      <alignment horizontal="center" vertical="center"/>
    </xf>
    <xf numFmtId="0" fontId="5" fillId="4" borderId="26" xfId="3" applyNumberFormat="1" applyFont="1" applyFill="1" applyBorder="1" applyAlignment="1" applyProtection="1">
      <alignment horizontal="center" vertical="center"/>
    </xf>
    <xf numFmtId="0" fontId="5" fillId="7" borderId="6" xfId="3" applyNumberFormat="1" applyFont="1" applyFill="1" applyBorder="1" applyAlignment="1" applyProtection="1">
      <alignment horizontal="center" vertical="center"/>
    </xf>
    <xf numFmtId="0" fontId="60" fillId="5" borderId="10" xfId="0" applyFont="1" applyFill="1" applyBorder="1" applyAlignment="1" applyProtection="1">
      <alignment horizontal="center" vertical="center"/>
      <protection locked="0"/>
    </xf>
    <xf numFmtId="0" fontId="60" fillId="5" borderId="11" xfId="0" applyFont="1" applyFill="1" applyBorder="1" applyAlignment="1" applyProtection="1">
      <alignment horizontal="center" vertical="center"/>
      <protection locked="0"/>
    </xf>
    <xf numFmtId="0" fontId="60" fillId="9" borderId="19" xfId="0" applyFont="1" applyFill="1" applyBorder="1" applyAlignment="1" applyProtection="1">
      <alignment horizontal="center" vertical="center"/>
      <protection locked="0"/>
    </xf>
    <xf numFmtId="0" fontId="40" fillId="9" borderId="19" xfId="0" applyFont="1" applyFill="1" applyBorder="1" applyAlignment="1" applyProtection="1">
      <alignment horizontal="center" vertical="center"/>
      <protection locked="0"/>
    </xf>
    <xf numFmtId="0" fontId="13" fillId="4" borderId="74" xfId="3" applyNumberFormat="1" applyFont="1" applyFill="1" applyBorder="1" applyAlignment="1" applyProtection="1">
      <alignment horizontal="center" vertical="center"/>
    </xf>
    <xf numFmtId="0" fontId="19" fillId="11" borderId="20" xfId="0" applyFont="1" applyFill="1" applyBorder="1" applyAlignment="1">
      <alignment horizontal="center" vertical="center"/>
    </xf>
    <xf numFmtId="164" fontId="9" fillId="3" borderId="41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8" fillId="4" borderId="3" xfId="3" applyNumberFormat="1" applyFont="1" applyFill="1" applyBorder="1" applyAlignment="1" applyProtection="1">
      <alignment horizontal="center" vertical="center"/>
    </xf>
    <xf numFmtId="0" fontId="8" fillId="4" borderId="3" xfId="3" applyNumberFormat="1" applyFont="1" applyFill="1" applyBorder="1" applyAlignment="1" applyProtection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1" fontId="8" fillId="4" borderId="19" xfId="3" applyNumberFormat="1" applyFont="1" applyFill="1" applyBorder="1" applyAlignment="1" applyProtection="1">
      <alignment horizontal="center" vertical="center"/>
    </xf>
    <xf numFmtId="1" fontId="8" fillId="4" borderId="23" xfId="3" applyNumberFormat="1" applyFont="1" applyFill="1" applyBorder="1" applyAlignment="1" applyProtection="1">
      <alignment horizontal="center" vertical="center"/>
    </xf>
    <xf numFmtId="0" fontId="11" fillId="5" borderId="18" xfId="0" applyFont="1" applyFill="1" applyBorder="1" applyAlignment="1">
      <alignment horizontal="center" vertical="center"/>
    </xf>
    <xf numFmtId="0" fontId="0" fillId="10" borderId="53" xfId="0" applyFill="1" applyBorder="1" applyAlignment="1">
      <alignment vertical="center"/>
    </xf>
    <xf numFmtId="0" fontId="6" fillId="26" borderId="19" xfId="0" applyFont="1" applyFill="1" applyBorder="1" applyAlignment="1" applyProtection="1">
      <alignment horizontal="center" vertical="center"/>
      <protection locked="0"/>
    </xf>
    <xf numFmtId="0" fontId="13" fillId="26" borderId="19" xfId="0" applyFont="1" applyFill="1" applyBorder="1" applyAlignment="1" applyProtection="1">
      <alignment horizontal="center" vertical="center"/>
      <protection locked="0"/>
    </xf>
    <xf numFmtId="0" fontId="22" fillId="8" borderId="2" xfId="0" applyFont="1" applyFill="1" applyBorder="1" applyAlignment="1" applyProtection="1">
      <alignment horizontal="center" vertical="center"/>
      <protection locked="0"/>
    </xf>
    <xf numFmtId="0" fontId="22" fillId="10" borderId="23" xfId="0" applyFont="1" applyFill="1" applyBorder="1" applyAlignment="1" applyProtection="1">
      <alignment horizontal="center" vertical="center"/>
      <protection locked="0"/>
    </xf>
    <xf numFmtId="0" fontId="6" fillId="26" borderId="2" xfId="0" applyFont="1" applyFill="1" applyBorder="1" applyAlignment="1" applyProtection="1">
      <alignment horizontal="center" vertical="center"/>
      <protection locked="0"/>
    </xf>
    <xf numFmtId="0" fontId="6" fillId="7" borderId="19" xfId="0" applyFont="1" applyFill="1" applyBorder="1" applyAlignment="1" applyProtection="1">
      <alignment horizontal="center" vertical="center"/>
      <protection locked="0"/>
    </xf>
    <xf numFmtId="0" fontId="13" fillId="26" borderId="2" xfId="0" applyFont="1" applyFill="1" applyBorder="1" applyAlignment="1" applyProtection="1">
      <alignment horizontal="center" vertical="center"/>
      <protection locked="0"/>
    </xf>
    <xf numFmtId="0" fontId="33" fillId="7" borderId="32" xfId="3" applyNumberFormat="1" applyFont="1" applyFill="1" applyBorder="1" applyAlignment="1" applyProtection="1">
      <alignment horizontal="center" vertical="center"/>
    </xf>
    <xf numFmtId="0" fontId="27" fillId="4" borderId="37" xfId="3" applyNumberFormat="1" applyFont="1" applyFill="1" applyBorder="1" applyAlignment="1" applyProtection="1">
      <alignment horizontal="center" vertical="center"/>
    </xf>
    <xf numFmtId="0" fontId="27" fillId="7" borderId="37" xfId="3" applyNumberFormat="1" applyFont="1" applyFill="1" applyBorder="1" applyAlignment="1" applyProtection="1">
      <alignment horizontal="center" vertical="center"/>
    </xf>
    <xf numFmtId="0" fontId="33" fillId="3" borderId="43" xfId="3" applyNumberFormat="1" applyFont="1" applyFill="1" applyBorder="1" applyAlignment="1" applyProtection="1">
      <alignment horizontal="center" vertical="center"/>
    </xf>
    <xf numFmtId="0" fontId="27" fillId="4" borderId="49" xfId="3" applyNumberFormat="1" applyFont="1" applyFill="1" applyBorder="1" applyAlignment="1" applyProtection="1">
      <alignment horizontal="center" vertical="center"/>
    </xf>
    <xf numFmtId="0" fontId="32" fillId="10" borderId="41" xfId="0" applyFont="1" applyFill="1" applyBorder="1" applyAlignment="1" applyProtection="1">
      <alignment horizontal="center" vertical="center"/>
      <protection locked="0"/>
    </xf>
    <xf numFmtId="0" fontId="32" fillId="10" borderId="48" xfId="0" applyFont="1" applyFill="1" applyBorder="1" applyAlignment="1" applyProtection="1">
      <alignment horizontal="center" vertical="center"/>
      <protection locked="0"/>
    </xf>
    <xf numFmtId="0" fontId="32" fillId="10" borderId="49" xfId="0" applyFont="1" applyFill="1" applyBorder="1" applyAlignment="1" applyProtection="1">
      <alignment horizontal="center" vertical="center"/>
      <protection locked="0"/>
    </xf>
    <xf numFmtId="0" fontId="33" fillId="4" borderId="49" xfId="3" applyNumberFormat="1" applyFont="1" applyFill="1" applyBorder="1" applyAlignment="1" applyProtection="1">
      <alignment horizontal="center" vertical="center"/>
    </xf>
    <xf numFmtId="0" fontId="32" fillId="10" borderId="41" xfId="0" applyFont="1" applyFill="1" applyBorder="1" applyAlignment="1">
      <alignment horizontal="center" vertical="center"/>
    </xf>
    <xf numFmtId="0" fontId="32" fillId="10" borderId="48" xfId="0" applyFont="1" applyFill="1" applyBorder="1" applyAlignment="1">
      <alignment horizontal="center" vertical="center"/>
    </xf>
    <xf numFmtId="0" fontId="32" fillId="10" borderId="49" xfId="0" applyFont="1" applyFill="1" applyBorder="1" applyAlignment="1">
      <alignment horizontal="center" vertical="center"/>
    </xf>
    <xf numFmtId="0" fontId="7" fillId="5" borderId="2" xfId="0" applyFont="1" applyFill="1" applyBorder="1" applyAlignment="1" applyProtection="1">
      <alignment horizontal="center" vertical="center"/>
      <protection locked="0"/>
    </xf>
    <xf numFmtId="0" fontId="64" fillId="5" borderId="2" xfId="0" applyFont="1" applyFill="1" applyBorder="1" applyAlignment="1" applyProtection="1">
      <alignment horizontal="center" vertical="center"/>
      <protection locked="0"/>
    </xf>
    <xf numFmtId="0" fontId="7" fillId="5" borderId="23" xfId="0" applyFont="1" applyFill="1" applyBorder="1" applyAlignment="1" applyProtection="1">
      <alignment horizontal="center" vertical="center"/>
      <protection locked="0"/>
    </xf>
    <xf numFmtId="0" fontId="64" fillId="10" borderId="19" xfId="0" applyFont="1" applyFill="1" applyBorder="1" applyAlignment="1" applyProtection="1">
      <alignment horizontal="center" vertical="center"/>
      <protection locked="0"/>
    </xf>
    <xf numFmtId="0" fontId="32" fillId="21" borderId="19" xfId="0" applyFont="1" applyFill="1" applyBorder="1" applyAlignment="1" applyProtection="1">
      <alignment horizontal="center" vertical="center"/>
      <protection locked="0"/>
    </xf>
    <xf numFmtId="0" fontId="32" fillId="15" borderId="2" xfId="0" applyFont="1" applyFill="1" applyBorder="1" applyAlignment="1">
      <alignment horizontal="center" vertical="center"/>
    </xf>
    <xf numFmtId="0" fontId="32" fillId="15" borderId="23" xfId="0" applyFont="1" applyFill="1" applyBorder="1" applyAlignment="1">
      <alignment horizontal="center" vertical="center"/>
    </xf>
    <xf numFmtId="164" fontId="3" fillId="5" borderId="22" xfId="0" applyNumberFormat="1" applyFont="1" applyFill="1" applyBorder="1" applyAlignment="1">
      <alignment horizontal="center" vertical="center"/>
    </xf>
    <xf numFmtId="46" fontId="9" fillId="4" borderId="18" xfId="0" applyNumberFormat="1" applyFont="1" applyFill="1" applyBorder="1" applyAlignment="1">
      <alignment vertical="center"/>
    </xf>
    <xf numFmtId="164" fontId="3" fillId="0" borderId="6" xfId="0" applyNumberFormat="1" applyFont="1" applyBorder="1" applyAlignment="1">
      <alignment vertical="center"/>
    </xf>
    <xf numFmtId="0" fontId="41" fillId="5" borderId="3" xfId="0" applyFont="1" applyFill="1" applyBorder="1" applyAlignment="1">
      <alignment horizontal="center" vertical="center"/>
    </xf>
    <xf numFmtId="164" fontId="41" fillId="5" borderId="48" xfId="0" applyNumberFormat="1" applyFont="1" applyFill="1" applyBorder="1" applyAlignment="1">
      <alignment horizontal="center" vertical="center"/>
    </xf>
    <xf numFmtId="0" fontId="13" fillId="7" borderId="23" xfId="0" applyFont="1" applyFill="1" applyBorder="1" applyAlignment="1" applyProtection="1">
      <alignment horizontal="center" vertical="center"/>
      <protection locked="0"/>
    </xf>
    <xf numFmtId="0" fontId="5" fillId="5" borderId="2" xfId="3" applyFont="1" applyFill="1" applyBorder="1" applyAlignment="1">
      <alignment horizontal="center" vertical="center"/>
    </xf>
    <xf numFmtId="0" fontId="13" fillId="7" borderId="2" xfId="0" applyFont="1" applyFill="1" applyBorder="1" applyAlignment="1" applyProtection="1">
      <alignment horizontal="center" vertical="center"/>
      <protection locked="0"/>
    </xf>
    <xf numFmtId="0" fontId="13" fillId="7" borderId="19" xfId="0" applyFont="1" applyFill="1" applyBorder="1" applyAlignment="1" applyProtection="1">
      <alignment horizontal="center" vertical="center"/>
      <protection locked="0"/>
    </xf>
    <xf numFmtId="0" fontId="11" fillId="0" borderId="24" xfId="0" applyFont="1" applyBorder="1" applyAlignment="1">
      <alignment horizontal="center" vertical="center"/>
    </xf>
    <xf numFmtId="0" fontId="11" fillId="0" borderId="34" xfId="0" applyFont="1" applyBorder="1" applyAlignment="1">
      <alignment horizontal="center" vertical="center"/>
    </xf>
    <xf numFmtId="1" fontId="6" fillId="11" borderId="57" xfId="0" applyNumberFormat="1" applyFont="1" applyFill="1" applyBorder="1" applyAlignment="1">
      <alignment horizontal="center" vertical="center"/>
    </xf>
    <xf numFmtId="0" fontId="9" fillId="4" borderId="0" xfId="0" applyFont="1" applyFill="1" applyAlignment="1">
      <alignment vertical="center"/>
    </xf>
    <xf numFmtId="164" fontId="9" fillId="4" borderId="42" xfId="0" applyNumberFormat="1" applyFont="1" applyFill="1" applyBorder="1" applyAlignment="1">
      <alignment horizontal="center" vertical="center"/>
    </xf>
    <xf numFmtId="164" fontId="9" fillId="4" borderId="28" xfId="0" applyNumberFormat="1" applyFont="1" applyFill="1" applyBorder="1" applyAlignment="1">
      <alignment horizontal="center" vertical="center"/>
    </xf>
    <xf numFmtId="164" fontId="9" fillId="4" borderId="100" xfId="0" applyNumberFormat="1" applyFont="1" applyFill="1" applyBorder="1" applyAlignment="1">
      <alignment horizontal="center" vertical="center"/>
    </xf>
    <xf numFmtId="0" fontId="11" fillId="0" borderId="101" xfId="0" applyFont="1" applyBorder="1" applyAlignment="1">
      <alignment horizontal="center" vertical="center"/>
    </xf>
    <xf numFmtId="164" fontId="9" fillId="20" borderId="102" xfId="0" applyNumberFormat="1" applyFont="1" applyFill="1" applyBorder="1" applyAlignment="1">
      <alignment horizontal="center" vertical="center"/>
    </xf>
    <xf numFmtId="164" fontId="9" fillId="4" borderId="102" xfId="0" applyNumberFormat="1" applyFont="1" applyFill="1" applyBorder="1" applyAlignment="1">
      <alignment horizontal="center" vertical="center"/>
    </xf>
    <xf numFmtId="164" fontId="9" fillId="13" borderId="28" xfId="0" applyNumberFormat="1" applyFont="1" applyFill="1" applyBorder="1" applyAlignment="1">
      <alignment horizontal="center" vertical="center"/>
    </xf>
    <xf numFmtId="164" fontId="9" fillId="13" borderId="100" xfId="0" applyNumberFormat="1" applyFont="1" applyFill="1" applyBorder="1" applyAlignment="1">
      <alignment horizontal="center" vertical="center"/>
    </xf>
    <xf numFmtId="164" fontId="9" fillId="13" borderId="102" xfId="0" applyNumberFormat="1" applyFont="1" applyFill="1" applyBorder="1" applyAlignment="1">
      <alignment horizontal="center" vertical="center"/>
    </xf>
    <xf numFmtId="0" fontId="15" fillId="10" borderId="40" xfId="0" applyFont="1" applyFill="1" applyBorder="1" applyAlignment="1">
      <alignment horizontal="center" vertical="center"/>
    </xf>
    <xf numFmtId="0" fontId="15" fillId="10" borderId="24" xfId="0" applyFont="1" applyFill="1" applyBorder="1" applyAlignment="1">
      <alignment horizontal="center" vertical="center"/>
    </xf>
    <xf numFmtId="164" fontId="9" fillId="4" borderId="103" xfId="0" applyNumberFormat="1" applyFont="1" applyFill="1" applyBorder="1" applyAlignment="1">
      <alignment horizontal="center" vertical="center"/>
    </xf>
    <xf numFmtId="0" fontId="0" fillId="10" borderId="41" xfId="0" applyFill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" fontId="6" fillId="11" borderId="65" xfId="0" applyNumberFormat="1" applyFont="1" applyFill="1" applyBorder="1" applyAlignment="1">
      <alignment horizontal="center" vertical="center"/>
    </xf>
    <xf numFmtId="164" fontId="3" fillId="0" borderId="12" xfId="0" applyNumberFormat="1" applyFont="1" applyBorder="1" applyAlignment="1">
      <alignment horizontal="center" vertical="center"/>
    </xf>
    <xf numFmtId="164" fontId="9" fillId="4" borderId="43" xfId="0" applyNumberFormat="1" applyFont="1" applyFill="1" applyBorder="1" applyAlignment="1">
      <alignment horizontal="center" vertical="center"/>
    </xf>
    <xf numFmtId="0" fontId="11" fillId="0" borderId="66" xfId="0" applyFont="1" applyBorder="1" applyAlignment="1">
      <alignment horizontal="center" vertical="center"/>
    </xf>
    <xf numFmtId="164" fontId="11" fillId="0" borderId="66" xfId="0" applyNumberFormat="1" applyFont="1" applyBorder="1" applyAlignment="1">
      <alignment horizontal="center" vertical="center"/>
    </xf>
    <xf numFmtId="164" fontId="9" fillId="4" borderId="10" xfId="0" applyNumberFormat="1" applyFont="1" applyFill="1" applyBorder="1" applyAlignment="1">
      <alignment horizontal="center" vertical="center"/>
    </xf>
    <xf numFmtId="164" fontId="9" fillId="4" borderId="104" xfId="0" applyNumberFormat="1" applyFont="1" applyFill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164" fontId="9" fillId="20" borderId="106" xfId="0" applyNumberFormat="1" applyFont="1" applyFill="1" applyBorder="1" applyAlignment="1">
      <alignment horizontal="center" vertical="center"/>
    </xf>
    <xf numFmtId="164" fontId="9" fillId="4" borderId="106" xfId="0" applyNumberFormat="1" applyFont="1" applyFill="1" applyBorder="1" applyAlignment="1">
      <alignment horizontal="center" vertical="center"/>
    </xf>
    <xf numFmtId="164" fontId="9" fillId="13" borderId="10" xfId="0" applyNumberFormat="1" applyFont="1" applyFill="1" applyBorder="1" applyAlignment="1">
      <alignment horizontal="center" vertical="center"/>
    </xf>
    <xf numFmtId="164" fontId="9" fillId="13" borderId="104" xfId="0" applyNumberFormat="1" applyFont="1" applyFill="1" applyBorder="1" applyAlignment="1">
      <alignment horizontal="center" vertical="center"/>
    </xf>
    <xf numFmtId="164" fontId="9" fillId="13" borderId="106" xfId="0" applyNumberFormat="1" applyFont="1" applyFill="1" applyBorder="1" applyAlignment="1">
      <alignment horizontal="center" vertical="center"/>
    </xf>
    <xf numFmtId="0" fontId="15" fillId="10" borderId="51" xfId="0" applyFont="1" applyFill="1" applyBorder="1" applyAlignment="1">
      <alignment horizontal="center" vertical="center"/>
    </xf>
    <xf numFmtId="0" fontId="15" fillId="10" borderId="11" xfId="0" applyFont="1" applyFill="1" applyBorder="1" applyAlignment="1">
      <alignment horizontal="center" vertical="center"/>
    </xf>
    <xf numFmtId="164" fontId="9" fillId="4" borderId="67" xfId="0" applyNumberFormat="1" applyFont="1" applyFill="1" applyBorder="1" applyAlignment="1">
      <alignment horizontal="center" vertical="center"/>
    </xf>
    <xf numFmtId="0" fontId="0" fillId="10" borderId="87" xfId="0" applyFill="1" applyBorder="1"/>
    <xf numFmtId="0" fontId="0" fillId="10" borderId="91" xfId="0" applyFill="1" applyBorder="1"/>
    <xf numFmtId="0" fontId="0" fillId="0" borderId="87" xfId="0" applyBorder="1"/>
    <xf numFmtId="0" fontId="11" fillId="0" borderId="30" xfId="0" applyFont="1" applyBorder="1" applyAlignment="1">
      <alignment horizontal="center" vertical="center"/>
    </xf>
    <xf numFmtId="0" fontId="11" fillId="0" borderId="88" xfId="0" applyFont="1" applyBorder="1" applyAlignment="1">
      <alignment horizontal="center" vertical="center"/>
    </xf>
    <xf numFmtId="1" fontId="6" fillId="11" borderId="58" xfId="0" applyNumberFormat="1" applyFont="1" applyFill="1" applyBorder="1" applyAlignment="1">
      <alignment horizontal="center" vertical="center"/>
    </xf>
    <xf numFmtId="0" fontId="9" fillId="4" borderId="59" xfId="0" applyFont="1" applyFill="1" applyBorder="1" applyAlignment="1">
      <alignment vertical="center"/>
    </xf>
    <xf numFmtId="164" fontId="9" fillId="4" borderId="44" xfId="0" applyNumberFormat="1" applyFont="1" applyFill="1" applyBorder="1" applyAlignment="1">
      <alignment horizontal="center" vertical="center"/>
    </xf>
    <xf numFmtId="164" fontId="11" fillId="0" borderId="59" xfId="0" applyNumberFormat="1" applyFont="1" applyBorder="1" applyAlignment="1">
      <alignment horizontal="center" vertical="center"/>
    </xf>
    <xf numFmtId="164" fontId="9" fillId="4" borderId="29" xfId="0" applyNumberFormat="1" applyFont="1" applyFill="1" applyBorder="1" applyAlignment="1">
      <alignment horizontal="center" vertical="center"/>
    </xf>
    <xf numFmtId="164" fontId="9" fillId="4" borderId="107" xfId="0" applyNumberFormat="1" applyFont="1" applyFill="1" applyBorder="1" applyAlignment="1">
      <alignment horizontal="center" vertical="center"/>
    </xf>
    <xf numFmtId="0" fontId="11" fillId="0" borderId="108" xfId="0" applyFont="1" applyBorder="1" applyAlignment="1">
      <alignment horizontal="center" vertical="center"/>
    </xf>
    <xf numFmtId="164" fontId="9" fillId="20" borderId="109" xfId="0" applyNumberFormat="1" applyFont="1" applyFill="1" applyBorder="1" applyAlignment="1">
      <alignment horizontal="center" vertical="center"/>
    </xf>
    <xf numFmtId="164" fontId="9" fillId="4" borderId="109" xfId="0" applyNumberFormat="1" applyFont="1" applyFill="1" applyBorder="1" applyAlignment="1">
      <alignment horizontal="center" vertical="center"/>
    </xf>
    <xf numFmtId="164" fontId="9" fillId="13" borderId="29" xfId="0" applyNumberFormat="1" applyFont="1" applyFill="1" applyBorder="1" applyAlignment="1">
      <alignment horizontal="center" vertical="center"/>
    </xf>
    <xf numFmtId="164" fontId="9" fillId="13" borderId="107" xfId="0" applyNumberFormat="1" applyFont="1" applyFill="1" applyBorder="1" applyAlignment="1">
      <alignment horizontal="center" vertical="center"/>
    </xf>
    <xf numFmtId="164" fontId="9" fillId="13" borderId="109" xfId="0" applyNumberFormat="1" applyFont="1" applyFill="1" applyBorder="1" applyAlignment="1">
      <alignment horizontal="center" vertical="center"/>
    </xf>
    <xf numFmtId="0" fontId="15" fillId="10" borderId="89" xfId="0" applyFont="1" applyFill="1" applyBorder="1" applyAlignment="1">
      <alignment horizontal="center" vertical="center"/>
    </xf>
    <xf numFmtId="0" fontId="15" fillId="10" borderId="30" xfId="0" applyFont="1" applyFill="1" applyBorder="1" applyAlignment="1">
      <alignment horizontal="center" vertical="center"/>
    </xf>
    <xf numFmtId="164" fontId="9" fillId="4" borderId="110" xfId="0" applyNumberFormat="1" applyFont="1" applyFill="1" applyBorder="1" applyAlignment="1">
      <alignment horizontal="center" vertical="center"/>
    </xf>
    <xf numFmtId="0" fontId="0" fillId="10" borderId="59" xfId="0" applyFill="1" applyBorder="1"/>
    <xf numFmtId="0" fontId="0" fillId="10" borderId="84" xfId="0" applyFill="1" applyBorder="1"/>
    <xf numFmtId="1" fontId="0" fillId="0" borderId="53" xfId="0" applyNumberFormat="1" applyBorder="1" applyAlignment="1">
      <alignment horizontal="center" vertical="center"/>
    </xf>
    <xf numFmtId="0" fontId="0" fillId="10" borderId="53" xfId="0" applyFill="1" applyBorder="1" applyAlignment="1">
      <alignment horizontal="center" vertical="center"/>
    </xf>
    <xf numFmtId="46" fontId="9" fillId="5" borderId="66" xfId="0" applyNumberFormat="1" applyFont="1" applyFill="1" applyBorder="1" applyAlignment="1">
      <alignment vertical="center"/>
    </xf>
    <xf numFmtId="0" fontId="13" fillId="5" borderId="43" xfId="3" applyNumberFormat="1" applyFont="1" applyFill="1" applyBorder="1" applyAlignment="1" applyProtection="1">
      <alignment horizontal="center" vertical="center"/>
    </xf>
    <xf numFmtId="0" fontId="5" fillId="7" borderId="48" xfId="3" applyNumberFormat="1" applyFont="1" applyFill="1" applyBorder="1" applyAlignment="1" applyProtection="1">
      <alignment horizontal="center" vertical="center"/>
    </xf>
    <xf numFmtId="0" fontId="60" fillId="9" borderId="48" xfId="0" applyFont="1" applyFill="1" applyBorder="1" applyAlignment="1" applyProtection="1">
      <alignment horizontal="center" vertical="center"/>
      <protection locked="0"/>
    </xf>
    <xf numFmtId="0" fontId="40" fillId="9" borderId="48" xfId="0" applyFont="1" applyFill="1" applyBorder="1" applyAlignment="1" applyProtection="1">
      <alignment horizontal="center" vertical="center"/>
      <protection locked="0"/>
    </xf>
    <xf numFmtId="0" fontId="40" fillId="13" borderId="48" xfId="0" applyFont="1" applyFill="1" applyBorder="1" applyAlignment="1" applyProtection="1">
      <alignment horizontal="center" vertical="center"/>
      <protection locked="0"/>
    </xf>
    <xf numFmtId="0" fontId="6" fillId="3" borderId="48" xfId="0" applyFont="1" applyFill="1" applyBorder="1" applyAlignment="1" applyProtection="1">
      <alignment horizontal="center" vertical="center"/>
      <protection locked="0"/>
    </xf>
    <xf numFmtId="0" fontId="13" fillId="4" borderId="48" xfId="3" applyNumberFormat="1" applyFont="1" applyFill="1" applyBorder="1" applyAlignment="1" applyProtection="1">
      <alignment horizontal="center" vertical="center"/>
    </xf>
    <xf numFmtId="0" fontId="60" fillId="10" borderId="111" xfId="0" applyFont="1" applyFill="1" applyBorder="1" applyAlignment="1" applyProtection="1">
      <alignment horizontal="center" vertical="center"/>
      <protection locked="0"/>
    </xf>
    <xf numFmtId="0" fontId="60" fillId="10" borderId="43" xfId="0" applyFont="1" applyFill="1" applyBorder="1" applyAlignment="1" applyProtection="1">
      <alignment horizontal="center" vertical="center"/>
      <protection locked="0"/>
    </xf>
    <xf numFmtId="0" fontId="60" fillId="10" borderId="48" xfId="0" applyFont="1" applyFill="1" applyBorder="1" applyAlignment="1" applyProtection="1">
      <alignment horizontal="center" vertical="center"/>
      <protection locked="0"/>
    </xf>
    <xf numFmtId="0" fontId="60" fillId="10" borderId="49" xfId="0" applyFont="1" applyFill="1" applyBorder="1" applyAlignment="1" applyProtection="1">
      <alignment horizontal="center" vertical="center"/>
      <protection locked="0"/>
    </xf>
    <xf numFmtId="0" fontId="60" fillId="10" borderId="41" xfId="0" applyFont="1" applyFill="1" applyBorder="1" applyAlignment="1" applyProtection="1">
      <alignment horizontal="center" vertical="center"/>
      <protection locked="0"/>
    </xf>
    <xf numFmtId="0" fontId="6" fillId="13" borderId="48" xfId="0" applyFont="1" applyFill="1" applyBorder="1" applyAlignment="1" applyProtection="1">
      <alignment horizontal="center" vertical="center"/>
      <protection locked="0"/>
    </xf>
    <xf numFmtId="0" fontId="40" fillId="10" borderId="48" xfId="0" applyFont="1" applyFill="1" applyBorder="1" applyAlignment="1" applyProtection="1">
      <alignment horizontal="center" vertical="center"/>
      <protection locked="0"/>
    </xf>
    <xf numFmtId="0" fontId="60" fillId="3" borderId="48" xfId="0" applyFont="1" applyFill="1" applyBorder="1" applyAlignment="1" applyProtection="1">
      <alignment horizontal="center" vertical="center"/>
      <protection locked="0"/>
    </xf>
    <xf numFmtId="0" fontId="6" fillId="10" borderId="48" xfId="0" applyFont="1" applyFill="1" applyBorder="1" applyAlignment="1" applyProtection="1">
      <alignment horizontal="center" vertical="center"/>
      <protection locked="0"/>
    </xf>
    <xf numFmtId="0" fontId="13" fillId="10" borderId="48" xfId="0" applyFont="1" applyFill="1" applyBorder="1" applyAlignment="1" applyProtection="1">
      <alignment horizontal="center" vertical="center"/>
      <protection locked="0"/>
    </xf>
    <xf numFmtId="0" fontId="13" fillId="5" borderId="48" xfId="0" applyFont="1" applyFill="1" applyBorder="1" applyAlignment="1" applyProtection="1">
      <alignment horizontal="center" vertical="center"/>
      <protection locked="0"/>
    </xf>
    <xf numFmtId="0" fontId="13" fillId="3" borderId="48" xfId="0" applyFont="1" applyFill="1" applyBorder="1" applyAlignment="1" applyProtection="1">
      <alignment horizontal="center" vertical="center"/>
      <protection locked="0"/>
    </xf>
    <xf numFmtId="164" fontId="11" fillId="5" borderId="66" xfId="0" applyNumberFormat="1" applyFont="1" applyFill="1" applyBorder="1" applyAlignment="1">
      <alignment horizontal="center" vertical="center"/>
    </xf>
    <xf numFmtId="0" fontId="11" fillId="2" borderId="90" xfId="0" applyFont="1" applyFill="1" applyBorder="1"/>
    <xf numFmtId="0" fontId="11" fillId="2" borderId="87" xfId="0" applyFont="1" applyFill="1" applyBorder="1"/>
    <xf numFmtId="0" fontId="40" fillId="7" borderId="23" xfId="0" applyFont="1" applyFill="1" applyBorder="1" applyAlignment="1" applyProtection="1">
      <alignment horizontal="center" vertical="center"/>
      <protection locked="0"/>
    </xf>
    <xf numFmtId="0" fontId="13" fillId="6" borderId="11" xfId="3" applyNumberFormat="1" applyFont="1" applyFill="1" applyBorder="1" applyAlignment="1" applyProtection="1">
      <alignment horizontal="center" vertical="center"/>
    </xf>
    <xf numFmtId="0" fontId="13" fillId="6" borderId="12" xfId="3" applyNumberFormat="1" applyFont="1" applyFill="1" applyBorder="1" applyAlignment="1" applyProtection="1">
      <alignment horizontal="center" vertical="center"/>
    </xf>
    <xf numFmtId="0" fontId="5" fillId="6" borderId="2" xfId="3" applyNumberFormat="1" applyFont="1" applyFill="1" applyBorder="1" applyAlignment="1" applyProtection="1">
      <alignment horizontal="center" vertical="center"/>
    </xf>
    <xf numFmtId="0" fontId="5" fillId="6" borderId="23" xfId="3" applyNumberFormat="1" applyFont="1" applyFill="1" applyBorder="1" applyAlignment="1" applyProtection="1">
      <alignment horizontal="center" vertical="center"/>
    </xf>
    <xf numFmtId="0" fontId="13" fillId="27" borderId="2" xfId="0" applyFont="1" applyFill="1" applyBorder="1" applyAlignment="1" applyProtection="1">
      <alignment horizontal="center" vertical="center"/>
      <protection locked="0"/>
    </xf>
    <xf numFmtId="0" fontId="13" fillId="27" borderId="19" xfId="0" applyFont="1" applyFill="1" applyBorder="1" applyAlignment="1" applyProtection="1">
      <alignment horizontal="center" vertical="center"/>
      <protection locked="0"/>
    </xf>
    <xf numFmtId="0" fontId="13" fillId="27" borderId="23" xfId="0" applyFont="1" applyFill="1" applyBorder="1" applyAlignment="1" applyProtection="1">
      <alignment horizontal="center" vertical="center"/>
      <protection locked="0"/>
    </xf>
    <xf numFmtId="0" fontId="13" fillId="6" borderId="23" xfId="3" applyNumberFormat="1" applyFont="1" applyFill="1" applyBorder="1" applyAlignment="1" applyProtection="1">
      <alignment horizontal="center" vertical="center"/>
    </xf>
    <xf numFmtId="0" fontId="13" fillId="6" borderId="2" xfId="3" applyNumberFormat="1" applyFont="1" applyFill="1" applyBorder="1" applyAlignment="1" applyProtection="1">
      <alignment horizontal="center" vertical="center"/>
    </xf>
    <xf numFmtId="0" fontId="6" fillId="13" borderId="26" xfId="0" applyFont="1" applyFill="1" applyBorder="1" applyAlignment="1" applyProtection="1">
      <alignment horizontal="center" vertical="center"/>
      <protection locked="0"/>
    </xf>
    <xf numFmtId="0" fontId="6" fillId="13" borderId="10" xfId="0" applyFont="1" applyFill="1" applyBorder="1" applyAlignment="1" applyProtection="1">
      <alignment horizontal="center" vertical="center"/>
      <protection locked="0"/>
    </xf>
    <xf numFmtId="0" fontId="6" fillId="8" borderId="11" xfId="0" applyFont="1" applyFill="1" applyBorder="1" applyAlignment="1" applyProtection="1">
      <alignment horizontal="center" vertical="center"/>
      <protection locked="0"/>
    </xf>
    <xf numFmtId="0" fontId="6" fillId="13" borderId="32" xfId="0" applyFont="1" applyFill="1" applyBorder="1" applyAlignment="1" applyProtection="1">
      <alignment horizontal="center" vertical="center"/>
      <protection locked="0"/>
    </xf>
    <xf numFmtId="0" fontId="6" fillId="5" borderId="31" xfId="0" applyFont="1" applyFill="1" applyBorder="1" applyAlignment="1" applyProtection="1">
      <alignment horizontal="center" vertical="center"/>
      <protection locked="0"/>
    </xf>
    <xf numFmtId="0" fontId="6" fillId="5" borderId="33" xfId="0" applyFont="1" applyFill="1" applyBorder="1" applyAlignment="1" applyProtection="1">
      <alignment horizontal="center" vertical="center"/>
      <protection locked="0"/>
    </xf>
    <xf numFmtId="0" fontId="6" fillId="7" borderId="21" xfId="0" applyFont="1" applyFill="1" applyBorder="1" applyAlignment="1" applyProtection="1">
      <alignment horizontal="center" vertical="center"/>
      <protection locked="0"/>
    </xf>
    <xf numFmtId="0" fontId="6" fillId="13" borderId="20" xfId="0" applyFont="1" applyFill="1" applyBorder="1" applyAlignment="1" applyProtection="1">
      <alignment horizontal="center" vertical="center"/>
      <protection locked="0"/>
    </xf>
    <xf numFmtId="0" fontId="6" fillId="7" borderId="23" xfId="0" applyFont="1" applyFill="1" applyBorder="1" applyAlignment="1" applyProtection="1">
      <alignment horizontal="center" vertical="center"/>
      <protection locked="0"/>
    </xf>
    <xf numFmtId="164" fontId="5" fillId="28" borderId="2" xfId="0" applyNumberFormat="1" applyFont="1" applyFill="1" applyBorder="1" applyAlignment="1">
      <alignment horizontal="center" vertical="center"/>
    </xf>
    <xf numFmtId="0" fontId="60" fillId="5" borderId="32" xfId="0" applyFont="1" applyFill="1" applyBorder="1" applyAlignment="1" applyProtection="1">
      <alignment horizontal="center" vertical="center"/>
      <protection locked="0"/>
    </xf>
    <xf numFmtId="0" fontId="60" fillId="5" borderId="33" xfId="0" applyFont="1" applyFill="1" applyBorder="1" applyAlignment="1" applyProtection="1">
      <alignment horizontal="center" vertical="center"/>
      <protection locked="0"/>
    </xf>
    <xf numFmtId="0" fontId="33" fillId="6" borderId="11" xfId="3" applyNumberFormat="1" applyFont="1" applyFill="1" applyBorder="1" applyAlignment="1" applyProtection="1">
      <alignment horizontal="center" vertical="center"/>
    </xf>
    <xf numFmtId="0" fontId="33" fillId="6" borderId="12" xfId="3" applyNumberFormat="1" applyFont="1" applyFill="1" applyBorder="1" applyAlignment="1" applyProtection="1">
      <alignment horizontal="center" vertical="center"/>
    </xf>
    <xf numFmtId="0" fontId="32" fillId="10" borderId="112" xfId="0" applyFont="1" applyFill="1" applyBorder="1" applyAlignment="1" applyProtection="1">
      <alignment horizontal="center" vertical="center"/>
      <protection locked="0"/>
    </xf>
    <xf numFmtId="0" fontId="32" fillId="10" borderId="29" xfId="0" applyFont="1" applyFill="1" applyBorder="1" applyAlignment="1" applyProtection="1">
      <alignment horizontal="center" vertical="center"/>
      <protection locked="0"/>
    </xf>
    <xf numFmtId="0" fontId="32" fillId="10" borderId="89" xfId="0" applyFont="1" applyFill="1" applyBorder="1" applyAlignment="1" applyProtection="1">
      <alignment horizontal="center" vertical="center"/>
      <protection locked="0"/>
    </xf>
    <xf numFmtId="0" fontId="32" fillId="10" borderId="84" xfId="0" applyFont="1" applyFill="1" applyBorder="1" applyAlignment="1" applyProtection="1">
      <alignment horizontal="center" vertical="center"/>
      <protection locked="0"/>
    </xf>
    <xf numFmtId="0" fontId="32" fillId="10" borderId="112" xfId="0" applyFont="1" applyFill="1" applyBorder="1" applyAlignment="1">
      <alignment horizontal="center" vertical="center"/>
    </xf>
    <xf numFmtId="0" fontId="32" fillId="10" borderId="29" xfId="0" applyFont="1" applyFill="1" applyBorder="1" applyAlignment="1">
      <alignment horizontal="center" vertical="center"/>
    </xf>
    <xf numFmtId="0" fontId="32" fillId="10" borderId="89" xfId="0" applyFont="1" applyFill="1" applyBorder="1" applyAlignment="1">
      <alignment horizontal="center" vertical="center"/>
    </xf>
    <xf numFmtId="0" fontId="32" fillId="10" borderId="84" xfId="0" applyFont="1" applyFill="1" applyBorder="1" applyAlignment="1">
      <alignment horizontal="center" vertical="center"/>
    </xf>
    <xf numFmtId="0" fontId="27" fillId="6" borderId="33" xfId="3" applyNumberFormat="1" applyFont="1" applyFill="1" applyBorder="1" applyAlignment="1" applyProtection="1">
      <alignment horizontal="center" vertical="center"/>
    </xf>
    <xf numFmtId="0" fontId="27" fillId="6" borderId="31" xfId="3" applyNumberFormat="1" applyFont="1" applyFill="1" applyBorder="1" applyAlignment="1" applyProtection="1">
      <alignment horizontal="center" vertical="center"/>
    </xf>
    <xf numFmtId="0" fontId="32" fillId="10" borderId="54" xfId="0" applyFont="1" applyFill="1" applyBorder="1" applyAlignment="1" applyProtection="1">
      <alignment horizontal="center" vertical="center"/>
      <protection locked="0"/>
    </xf>
    <xf numFmtId="0" fontId="33" fillId="6" borderId="31" xfId="3" applyNumberFormat="1" applyFont="1" applyFill="1" applyBorder="1" applyAlignment="1" applyProtection="1">
      <alignment horizontal="center" vertical="center"/>
    </xf>
    <xf numFmtId="0" fontId="33" fillId="6" borderId="33" xfId="3" applyNumberFormat="1" applyFont="1" applyFill="1" applyBorder="1" applyAlignment="1" applyProtection="1">
      <alignment horizontal="center" vertical="center"/>
    </xf>
    <xf numFmtId="0" fontId="32" fillId="10" borderId="54" xfId="0" applyFont="1" applyFill="1" applyBorder="1" applyAlignment="1">
      <alignment horizontal="center" vertical="center"/>
    </xf>
    <xf numFmtId="0" fontId="33" fillId="4" borderId="26" xfId="3" applyNumberFormat="1" applyFont="1" applyFill="1" applyBorder="1" applyAlignment="1" applyProtection="1">
      <alignment horizontal="center" vertical="center"/>
    </xf>
    <xf numFmtId="0" fontId="33" fillId="4" borderId="6" xfId="3" applyNumberFormat="1" applyFont="1" applyFill="1" applyBorder="1" applyAlignment="1" applyProtection="1">
      <alignment horizontal="center" vertical="center"/>
    </xf>
    <xf numFmtId="0" fontId="33" fillId="7" borderId="6" xfId="3" applyNumberFormat="1" applyFont="1" applyFill="1" applyBorder="1" applyAlignment="1" applyProtection="1">
      <alignment horizontal="center" vertical="center"/>
    </xf>
    <xf numFmtId="0" fontId="33" fillId="4" borderId="27" xfId="3" applyNumberFormat="1" applyFont="1" applyFill="1" applyBorder="1" applyAlignment="1" applyProtection="1">
      <alignment horizontal="center" vertical="center"/>
    </xf>
    <xf numFmtId="0" fontId="33" fillId="6" borderId="6" xfId="3" applyNumberFormat="1" applyFont="1" applyFill="1" applyBorder="1" applyAlignment="1" applyProtection="1">
      <alignment horizontal="center" vertical="center"/>
    </xf>
    <xf numFmtId="0" fontId="33" fillId="7" borderId="27" xfId="3" applyNumberFormat="1" applyFont="1" applyFill="1" applyBorder="1" applyAlignment="1" applyProtection="1">
      <alignment horizontal="center" vertical="center"/>
    </xf>
    <xf numFmtId="0" fontId="33" fillId="7" borderId="88" xfId="3" applyFont="1" applyFill="1" applyBorder="1" applyAlignment="1">
      <alignment horizontal="center" vertical="center"/>
    </xf>
    <xf numFmtId="0" fontId="32" fillId="10" borderId="28" xfId="0" applyFont="1" applyFill="1" applyBorder="1" applyAlignment="1">
      <alignment horizontal="center" vertical="center"/>
    </xf>
    <xf numFmtId="0" fontId="32" fillId="10" borderId="40" xfId="0" applyFont="1" applyFill="1" applyBorder="1" applyAlignment="1">
      <alignment horizontal="center" vertical="center"/>
    </xf>
    <xf numFmtId="0" fontId="32" fillId="10" borderId="82" xfId="0" applyFont="1" applyFill="1" applyBorder="1" applyAlignment="1">
      <alignment horizontal="center" vertical="center"/>
    </xf>
    <xf numFmtId="0" fontId="33" fillId="7" borderId="36" xfId="3" applyFont="1" applyFill="1" applyBorder="1" applyAlignment="1">
      <alignment horizontal="center" vertical="center"/>
    </xf>
    <xf numFmtId="0" fontId="33" fillId="7" borderId="25" xfId="3" applyFont="1" applyFill="1" applyBorder="1" applyAlignment="1">
      <alignment horizontal="center" vertical="center"/>
    </xf>
    <xf numFmtId="0" fontId="33" fillId="7" borderId="3" xfId="3" applyFont="1" applyFill="1" applyBorder="1" applyAlignment="1">
      <alignment horizontal="center" vertical="center"/>
    </xf>
    <xf numFmtId="0" fontId="33" fillId="7" borderId="37" xfId="3" applyFont="1" applyFill="1" applyBorder="1" applyAlignment="1">
      <alignment horizontal="center" vertical="center"/>
    </xf>
    <xf numFmtId="0" fontId="33" fillId="6" borderId="3" xfId="3" applyFont="1" applyFill="1" applyBorder="1" applyAlignment="1">
      <alignment horizontal="center" vertical="center"/>
    </xf>
    <xf numFmtId="0" fontId="33" fillId="6" borderId="37" xfId="3" applyFont="1" applyFill="1" applyBorder="1" applyAlignment="1">
      <alignment horizontal="center" vertical="center"/>
    </xf>
    <xf numFmtId="0" fontId="32" fillId="21" borderId="10" xfId="0" applyFont="1" applyFill="1" applyBorder="1" applyAlignment="1">
      <alignment horizontal="center" vertical="center"/>
    </xf>
    <xf numFmtId="0" fontId="32" fillId="21" borderId="51" xfId="0" applyFont="1" applyFill="1" applyBorder="1" applyAlignment="1">
      <alignment horizontal="center" vertical="center"/>
    </xf>
    <xf numFmtId="0" fontId="32" fillId="21" borderId="20" xfId="0" applyFont="1" applyFill="1" applyBorder="1" applyAlignment="1">
      <alignment horizontal="center" vertical="center"/>
    </xf>
    <xf numFmtId="0" fontId="32" fillId="21" borderId="39" xfId="0" applyFont="1" applyFill="1" applyBorder="1" applyAlignment="1">
      <alignment horizontal="center" vertical="center"/>
    </xf>
    <xf numFmtId="0" fontId="32" fillId="21" borderId="54" xfId="0" applyFont="1" applyFill="1" applyBorder="1" applyAlignment="1">
      <alignment horizontal="center" vertical="center"/>
    </xf>
    <xf numFmtId="0" fontId="32" fillId="21" borderId="112" xfId="0" applyFont="1" applyFill="1" applyBorder="1" applyAlignment="1">
      <alignment horizontal="center" vertical="center"/>
    </xf>
    <xf numFmtId="0" fontId="33" fillId="6" borderId="25" xfId="3" applyFont="1" applyFill="1" applyBorder="1" applyAlignment="1">
      <alignment horizontal="center" vertical="center"/>
    </xf>
    <xf numFmtId="0" fontId="33" fillId="6" borderId="36" xfId="3" applyFont="1" applyFill="1" applyBorder="1" applyAlignment="1">
      <alignment horizontal="center" vertical="center"/>
    </xf>
    <xf numFmtId="0" fontId="33" fillId="6" borderId="38" xfId="3" applyFont="1" applyFill="1" applyBorder="1" applyAlignment="1">
      <alignment horizontal="center" vertical="center"/>
    </xf>
    <xf numFmtId="0" fontId="32" fillId="10" borderId="66" xfId="0" applyFont="1" applyFill="1" applyBorder="1" applyAlignment="1">
      <alignment horizontal="center" vertical="center"/>
    </xf>
    <xf numFmtId="0" fontId="32" fillId="10" borderId="18" xfId="0" applyFont="1" applyFill="1" applyBorder="1" applyAlignment="1">
      <alignment horizontal="center" vertical="center"/>
    </xf>
    <xf numFmtId="0" fontId="32" fillId="10" borderId="7" xfId="0" applyFont="1" applyFill="1" applyBorder="1" applyAlignment="1">
      <alignment horizontal="center" vertical="center"/>
    </xf>
    <xf numFmtId="0" fontId="32" fillId="10" borderId="83" xfId="0" applyFont="1" applyFill="1" applyBorder="1" applyAlignment="1">
      <alignment horizontal="center" vertical="center"/>
    </xf>
    <xf numFmtId="0" fontId="32" fillId="10" borderId="91" xfId="0" applyFont="1" applyFill="1" applyBorder="1" applyAlignment="1">
      <alignment horizontal="center" vertical="center"/>
    </xf>
    <xf numFmtId="0" fontId="32" fillId="21" borderId="7" xfId="0" applyFont="1" applyFill="1" applyBorder="1" applyAlignment="1">
      <alignment horizontal="center" vertical="center"/>
    </xf>
    <xf numFmtId="0" fontId="32" fillId="21" borderId="83" xfId="0" applyFont="1" applyFill="1" applyBorder="1" applyAlignment="1">
      <alignment horizontal="center" vertical="center"/>
    </xf>
    <xf numFmtId="0" fontId="32" fillId="10" borderId="28" xfId="0" applyFont="1" applyFill="1" applyBorder="1" applyAlignment="1" applyProtection="1">
      <alignment horizontal="center" vertical="center"/>
      <protection locked="0"/>
    </xf>
    <xf numFmtId="0" fontId="32" fillId="10" borderId="40" xfId="0" applyFont="1" applyFill="1" applyBorder="1" applyAlignment="1" applyProtection="1">
      <alignment horizontal="center" vertical="center"/>
      <protection locked="0"/>
    </xf>
    <xf numFmtId="0" fontId="32" fillId="10" borderId="82" xfId="0" applyFont="1" applyFill="1" applyBorder="1" applyAlignment="1" applyProtection="1">
      <alignment horizontal="center" vertical="center"/>
      <protection locked="0"/>
    </xf>
    <xf numFmtId="0" fontId="33" fillId="7" borderId="99" xfId="3" applyFont="1" applyFill="1" applyBorder="1" applyAlignment="1">
      <alignment horizontal="center" vertical="center"/>
    </xf>
    <xf numFmtId="0" fontId="33" fillId="7" borderId="38" xfId="3" applyFont="1" applyFill="1" applyBorder="1" applyAlignment="1">
      <alignment horizontal="center" vertical="center"/>
    </xf>
    <xf numFmtId="0" fontId="32" fillId="10" borderId="59" xfId="0" applyFont="1" applyFill="1" applyBorder="1" applyAlignment="1">
      <alignment horizontal="center" vertical="center"/>
    </xf>
    <xf numFmtId="0" fontId="32" fillId="21" borderId="28" xfId="0" applyFont="1" applyFill="1" applyBorder="1" applyAlignment="1">
      <alignment horizontal="center" vertical="center"/>
    </xf>
    <xf numFmtId="0" fontId="32" fillId="21" borderId="40" xfId="0" applyFont="1" applyFill="1" applyBorder="1" applyAlignment="1">
      <alignment horizontal="center" vertical="center"/>
    </xf>
    <xf numFmtId="0" fontId="32" fillId="21" borderId="82" xfId="0" applyFont="1" applyFill="1" applyBorder="1" applyAlignment="1">
      <alignment horizontal="center" vertical="center"/>
    </xf>
    <xf numFmtId="164" fontId="3" fillId="7" borderId="2" xfId="0" applyNumberFormat="1" applyFont="1" applyFill="1" applyBorder="1" applyAlignment="1">
      <alignment horizontal="center" vertical="center"/>
    </xf>
    <xf numFmtId="0" fontId="0" fillId="3" borderId="43" xfId="0" applyFill="1" applyBorder="1" applyAlignment="1">
      <alignment horizontal="center" vertical="center"/>
    </xf>
    <xf numFmtId="0" fontId="31" fillId="5" borderId="2" xfId="3" applyFont="1" applyFill="1" applyBorder="1" applyAlignment="1" applyProtection="1">
      <alignment horizontal="center" vertical="center"/>
      <protection locked="0"/>
    </xf>
    <xf numFmtId="0" fontId="60" fillId="29" borderId="2" xfId="0" applyFont="1" applyFill="1" applyBorder="1" applyAlignment="1" applyProtection="1">
      <alignment horizontal="center" vertical="center"/>
      <protection locked="0"/>
    </xf>
    <xf numFmtId="0" fontId="60" fillId="29" borderId="23" xfId="0" applyFont="1" applyFill="1" applyBorder="1" applyAlignment="1" applyProtection="1">
      <alignment horizontal="center" vertical="center"/>
      <protection locked="0"/>
    </xf>
    <xf numFmtId="0" fontId="60" fillId="7" borderId="23" xfId="0" applyFont="1" applyFill="1" applyBorder="1" applyAlignment="1" applyProtection="1">
      <alignment horizontal="center" vertical="center"/>
      <protection locked="0"/>
    </xf>
    <xf numFmtId="0" fontId="40" fillId="7" borderId="2" xfId="0" applyFont="1" applyFill="1" applyBorder="1" applyAlignment="1" applyProtection="1">
      <alignment horizontal="center" vertical="center"/>
      <protection locked="0"/>
    </xf>
    <xf numFmtId="0" fontId="40" fillId="29" borderId="2" xfId="0" applyFont="1" applyFill="1" applyBorder="1" applyAlignment="1" applyProtection="1">
      <alignment horizontal="center" vertical="center"/>
      <protection locked="0"/>
    </xf>
    <xf numFmtId="0" fontId="40" fillId="29" borderId="23" xfId="0" applyFont="1" applyFill="1" applyBorder="1" applyAlignment="1" applyProtection="1">
      <alignment horizontal="center" vertical="center"/>
      <protection locked="0"/>
    </xf>
    <xf numFmtId="0" fontId="6" fillId="2" borderId="2" xfId="0" applyFont="1" applyFill="1" applyBorder="1" applyAlignment="1" applyProtection="1">
      <alignment horizontal="center" vertical="center"/>
      <protection locked="0"/>
    </xf>
    <xf numFmtId="0" fontId="6" fillId="2" borderId="19" xfId="0" applyFont="1" applyFill="1" applyBorder="1" applyAlignment="1" applyProtection="1">
      <alignment horizontal="center" vertical="center"/>
      <protection locked="0"/>
    </xf>
    <xf numFmtId="0" fontId="6" fillId="2" borderId="23" xfId="0" applyFont="1" applyFill="1" applyBorder="1" applyAlignment="1" applyProtection="1">
      <alignment horizontal="center" vertical="center"/>
      <protection locked="0"/>
    </xf>
    <xf numFmtId="0" fontId="60" fillId="3" borderId="22" xfId="0" applyFont="1" applyFill="1" applyBorder="1" applyAlignment="1" applyProtection="1">
      <alignment horizontal="center" vertical="center"/>
      <protection locked="0"/>
    </xf>
    <xf numFmtId="164" fontId="5" fillId="5" borderId="30" xfId="0" applyNumberFormat="1" applyFont="1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25" fillId="11" borderId="6" xfId="3" applyNumberFormat="1" applyFont="1" applyFill="1" applyBorder="1" applyAlignment="1" applyProtection="1">
      <alignment horizontal="center" vertical="center"/>
    </xf>
    <xf numFmtId="0" fontId="13" fillId="2" borderId="14" xfId="3" applyFont="1" applyFill="1" applyBorder="1" applyAlignment="1">
      <alignment horizontal="center" vertical="center"/>
    </xf>
    <xf numFmtId="0" fontId="13" fillId="2" borderId="15" xfId="3" applyFont="1" applyFill="1" applyBorder="1" applyAlignment="1" applyProtection="1">
      <alignment horizontal="center" vertical="center"/>
      <protection locked="0"/>
    </xf>
    <xf numFmtId="0" fontId="13" fillId="2" borderId="16" xfId="3" applyFont="1" applyFill="1" applyBorder="1" applyAlignment="1">
      <alignment horizontal="center" vertical="center"/>
    </xf>
    <xf numFmtId="0" fontId="60" fillId="5" borderId="4" xfId="0" applyFont="1" applyFill="1" applyBorder="1" applyAlignment="1" applyProtection="1">
      <alignment horizontal="center" vertical="center"/>
      <protection locked="0"/>
    </xf>
    <xf numFmtId="0" fontId="13" fillId="2" borderId="20" xfId="3" applyFont="1" applyFill="1" applyBorder="1" applyAlignment="1">
      <alignment horizontal="center" vertical="center"/>
    </xf>
    <xf numFmtId="0" fontId="13" fillId="2" borderId="22" xfId="3" applyFont="1" applyFill="1" applyBorder="1" applyAlignment="1">
      <alignment horizontal="center" vertical="center"/>
    </xf>
    <xf numFmtId="0" fontId="13" fillId="2" borderId="19" xfId="3" applyFont="1" applyFill="1" applyBorder="1" applyAlignment="1">
      <alignment horizontal="center" vertical="center"/>
    </xf>
    <xf numFmtId="0" fontId="13" fillId="2" borderId="23" xfId="3" applyFont="1" applyFill="1" applyBorder="1" applyAlignment="1">
      <alignment horizontal="center" vertical="center"/>
    </xf>
    <xf numFmtId="0" fontId="13" fillId="2" borderId="27" xfId="3" applyFont="1" applyFill="1" applyBorder="1" applyAlignment="1">
      <alignment horizontal="center" vertical="center"/>
    </xf>
    <xf numFmtId="0" fontId="13" fillId="2" borderId="32" xfId="3" applyFont="1" applyFill="1" applyBorder="1" applyAlignment="1">
      <alignment horizontal="center" vertical="center"/>
    </xf>
    <xf numFmtId="0" fontId="6" fillId="10" borderId="4" xfId="0" applyFont="1" applyFill="1" applyBorder="1" applyAlignment="1" applyProtection="1">
      <alignment horizontal="center" vertical="center"/>
      <protection locked="0"/>
    </xf>
    <xf numFmtId="0" fontId="6" fillId="26" borderId="6" xfId="0" applyFont="1" applyFill="1" applyBorder="1" applyAlignment="1" applyProtection="1">
      <alignment horizontal="center" vertical="center"/>
      <protection locked="0"/>
    </xf>
    <xf numFmtId="0" fontId="60" fillId="7" borderId="6" xfId="0" applyFont="1" applyFill="1" applyBorder="1" applyAlignment="1" applyProtection="1">
      <alignment horizontal="center" vertical="center"/>
      <protection locked="0"/>
    </xf>
    <xf numFmtId="0" fontId="11" fillId="0" borderId="83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3" fillId="0" borderId="9" xfId="0" applyNumberFormat="1" applyFont="1" applyBorder="1" applyAlignment="1">
      <alignment horizontal="center" vertical="center"/>
    </xf>
    <xf numFmtId="0" fontId="6" fillId="26" borderId="21" xfId="0" applyFont="1" applyFill="1" applyBorder="1" applyAlignment="1" applyProtection="1">
      <alignment horizontal="center" vertical="center"/>
      <protection locked="0"/>
    </xf>
    <xf numFmtId="0" fontId="6" fillId="5" borderId="22" xfId="0" applyFont="1" applyFill="1" applyBorder="1" applyAlignment="1" applyProtection="1">
      <alignment horizontal="center" vertical="center"/>
      <protection locked="0"/>
    </xf>
    <xf numFmtId="0" fontId="60" fillId="3" borderId="21" xfId="0" applyFont="1" applyFill="1" applyBorder="1" applyAlignment="1" applyProtection="1">
      <alignment horizontal="center" vertical="center"/>
      <protection locked="0"/>
    </xf>
    <xf numFmtId="0" fontId="6" fillId="26" borderId="11" xfId="0" applyFont="1" applyFill="1" applyBorder="1" applyAlignment="1" applyProtection="1">
      <alignment horizontal="center" vertical="center"/>
      <protection locked="0"/>
    </xf>
    <xf numFmtId="0" fontId="6" fillId="26" borderId="33" xfId="0" applyFont="1" applyFill="1" applyBorder="1" applyAlignment="1" applyProtection="1">
      <alignment horizontal="center" vertical="center"/>
      <protection locked="0"/>
    </xf>
    <xf numFmtId="0" fontId="11" fillId="0" borderId="86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164" fontId="3" fillId="0" borderId="16" xfId="0" applyNumberFormat="1" applyFont="1" applyBorder="1" applyAlignment="1">
      <alignment horizontal="center" vertical="center"/>
    </xf>
    <xf numFmtId="0" fontId="11" fillId="2" borderId="113" xfId="0" applyFont="1" applyFill="1" applyBorder="1"/>
    <xf numFmtId="0" fontId="11" fillId="2" borderId="114" xfId="0" applyFont="1" applyFill="1" applyBorder="1"/>
    <xf numFmtId="1" fontId="6" fillId="0" borderId="115" xfId="0" applyNumberFormat="1" applyFont="1" applyBorder="1" applyAlignment="1">
      <alignment horizontal="center" vertical="center"/>
    </xf>
    <xf numFmtId="0" fontId="6" fillId="0" borderId="115" xfId="0" applyFont="1" applyBorder="1" applyAlignment="1">
      <alignment horizontal="center" vertical="center"/>
    </xf>
    <xf numFmtId="1" fontId="8" fillId="4" borderId="115" xfId="3" applyNumberFormat="1" applyFont="1" applyFill="1" applyBorder="1" applyAlignment="1" applyProtection="1">
      <alignment horizontal="center" vertical="center"/>
    </xf>
    <xf numFmtId="0" fontId="8" fillId="4" borderId="115" xfId="3" applyNumberFormat="1" applyFont="1" applyFill="1" applyBorder="1" applyAlignment="1" applyProtection="1">
      <alignment horizontal="center" vertical="center"/>
    </xf>
    <xf numFmtId="0" fontId="13" fillId="3" borderId="118" xfId="3" applyNumberFormat="1" applyFont="1" applyFill="1" applyBorder="1" applyAlignment="1" applyProtection="1">
      <alignment horizontal="center" vertical="center"/>
    </xf>
    <xf numFmtId="0" fontId="5" fillId="4" borderId="115" xfId="3" applyNumberFormat="1" applyFont="1" applyFill="1" applyBorder="1" applyAlignment="1" applyProtection="1">
      <alignment horizontal="center" vertical="center"/>
    </xf>
    <xf numFmtId="0" fontId="6" fillId="10" borderId="119" xfId="0" applyFont="1" applyFill="1" applyBorder="1" applyAlignment="1" applyProtection="1">
      <alignment horizontal="center" vertical="center"/>
      <protection locked="0"/>
    </xf>
    <xf numFmtId="0" fontId="6" fillId="10" borderId="115" xfId="0" applyFont="1" applyFill="1" applyBorder="1" applyAlignment="1" applyProtection="1">
      <alignment horizontal="center" vertical="center"/>
      <protection locked="0"/>
    </xf>
    <xf numFmtId="0" fontId="13" fillId="13" borderId="119" xfId="0" applyFont="1" applyFill="1" applyBorder="1" applyAlignment="1" applyProtection="1">
      <alignment horizontal="center" vertical="center"/>
      <protection locked="0"/>
    </xf>
    <xf numFmtId="0" fontId="13" fillId="10" borderId="119" xfId="0" applyFont="1" applyFill="1" applyBorder="1" applyAlignment="1" applyProtection="1">
      <alignment horizontal="center" vertical="center"/>
      <protection locked="0"/>
    </xf>
    <xf numFmtId="0" fontId="13" fillId="4" borderId="119" xfId="3" applyNumberFormat="1" applyFont="1" applyFill="1" applyBorder="1" applyAlignment="1" applyProtection="1">
      <alignment horizontal="center" vertical="center"/>
    </xf>
    <xf numFmtId="0" fontId="6" fillId="13" borderId="119" xfId="0" applyFont="1" applyFill="1" applyBorder="1" applyAlignment="1" applyProtection="1">
      <alignment horizontal="center" vertical="center"/>
      <protection locked="0"/>
    </xf>
    <xf numFmtId="0" fontId="60" fillId="10" borderId="119" xfId="0" applyFont="1" applyFill="1" applyBorder="1" applyAlignment="1" applyProtection="1">
      <alignment horizontal="center" vertical="center"/>
      <protection locked="0"/>
    </xf>
    <xf numFmtId="0" fontId="6" fillId="10" borderId="116" xfId="0" applyFont="1" applyFill="1" applyBorder="1" applyAlignment="1" applyProtection="1">
      <alignment horizontal="center" vertical="center"/>
      <protection locked="0"/>
    </xf>
    <xf numFmtId="0" fontId="40" fillId="10" borderId="119" xfId="0" applyFont="1" applyFill="1" applyBorder="1" applyAlignment="1" applyProtection="1">
      <alignment horizontal="center" vertical="center"/>
      <protection locked="0"/>
    </xf>
    <xf numFmtId="0" fontId="6" fillId="10" borderId="122" xfId="0" applyFont="1" applyFill="1" applyBorder="1" applyAlignment="1" applyProtection="1">
      <alignment horizontal="center" vertical="center"/>
      <protection locked="0"/>
    </xf>
    <xf numFmtId="0" fontId="6" fillId="10" borderId="123" xfId="0" applyFont="1" applyFill="1" applyBorder="1" applyAlignment="1" applyProtection="1">
      <alignment horizontal="center" vertical="center"/>
      <protection locked="0"/>
    </xf>
    <xf numFmtId="0" fontId="6" fillId="10" borderId="124" xfId="0" applyFont="1" applyFill="1" applyBorder="1" applyAlignment="1" applyProtection="1">
      <alignment horizontal="center" vertical="center"/>
      <protection locked="0"/>
    </xf>
    <xf numFmtId="0" fontId="6" fillId="10" borderId="125" xfId="0" applyFont="1" applyFill="1" applyBorder="1" applyAlignment="1" applyProtection="1">
      <alignment horizontal="center" vertical="center"/>
      <protection locked="0"/>
    </xf>
    <xf numFmtId="0" fontId="3" fillId="10" borderId="123" xfId="0" applyFont="1" applyFill="1" applyBorder="1"/>
    <xf numFmtId="0" fontId="11" fillId="10" borderId="126" xfId="0" applyFont="1" applyFill="1" applyBorder="1"/>
    <xf numFmtId="0" fontId="11" fillId="10" borderId="127" xfId="0" applyFont="1" applyFill="1" applyBorder="1"/>
    <xf numFmtId="0" fontId="13" fillId="3" borderId="36" xfId="3" applyNumberFormat="1" applyFont="1" applyFill="1" applyBorder="1" applyAlignment="1" applyProtection="1">
      <alignment horizontal="center" vertical="center"/>
    </xf>
    <xf numFmtId="0" fontId="5" fillId="4" borderId="3" xfId="3" applyNumberFormat="1" applyFont="1" applyFill="1" applyBorder="1" applyAlignment="1" applyProtection="1">
      <alignment horizontal="center" vertical="center"/>
    </xf>
    <xf numFmtId="0" fontId="13" fillId="27" borderId="3" xfId="0" applyFont="1" applyFill="1" applyBorder="1" applyAlignment="1" applyProtection="1">
      <alignment horizontal="center" vertical="center"/>
      <protection locked="0"/>
    </xf>
    <xf numFmtId="0" fontId="6" fillId="10" borderId="25" xfId="0" applyFont="1" applyFill="1" applyBorder="1" applyAlignment="1" applyProtection="1">
      <alignment horizontal="center" vertical="center"/>
      <protection locked="0"/>
    </xf>
    <xf numFmtId="0" fontId="6" fillId="7" borderId="3" xfId="0" applyFont="1" applyFill="1" applyBorder="1" applyAlignment="1" applyProtection="1">
      <alignment horizontal="center" vertical="center"/>
      <protection locked="0"/>
    </xf>
    <xf numFmtId="0" fontId="40" fillId="13" borderId="3" xfId="0" applyFont="1" applyFill="1" applyBorder="1" applyAlignment="1" applyProtection="1">
      <alignment horizontal="center" vertical="center"/>
      <protection locked="0"/>
    </xf>
    <xf numFmtId="0" fontId="13" fillId="7" borderId="3" xfId="0" applyFont="1" applyFill="1" applyBorder="1" applyAlignment="1" applyProtection="1">
      <alignment horizontal="center" vertical="center"/>
      <protection locked="0"/>
    </xf>
    <xf numFmtId="0" fontId="6" fillId="10" borderId="128" xfId="0" applyFont="1" applyFill="1" applyBorder="1" applyAlignment="1" applyProtection="1">
      <alignment horizontal="center" vertical="center"/>
      <protection locked="0"/>
    </xf>
    <xf numFmtId="0" fontId="8" fillId="4" borderId="120" xfId="3" applyNumberFormat="1" applyFont="1" applyFill="1" applyBorder="1" applyAlignment="1" applyProtection="1">
      <alignment horizontal="center" vertical="center"/>
    </xf>
    <xf numFmtId="0" fontId="13" fillId="5" borderId="129" xfId="3" applyNumberFormat="1" applyFont="1" applyFill="1" applyBorder="1" applyAlignment="1" applyProtection="1">
      <alignment horizontal="center" vertical="center"/>
    </xf>
    <xf numFmtId="0" fontId="5" fillId="7" borderId="130" xfId="3" applyNumberFormat="1" applyFont="1" applyFill="1" applyBorder="1" applyAlignment="1" applyProtection="1">
      <alignment horizontal="center" vertical="center"/>
    </xf>
    <xf numFmtId="0" fontId="60" fillId="9" borderId="130" xfId="0" applyFont="1" applyFill="1" applyBorder="1" applyAlignment="1" applyProtection="1">
      <alignment horizontal="center" vertical="center"/>
      <protection locked="0"/>
    </xf>
    <xf numFmtId="0" fontId="60" fillId="5" borderId="130" xfId="0" applyFont="1" applyFill="1" applyBorder="1" applyAlignment="1" applyProtection="1">
      <alignment horizontal="center" vertical="center"/>
      <protection locked="0"/>
    </xf>
    <xf numFmtId="0" fontId="13" fillId="13" borderId="130" xfId="0" applyFont="1" applyFill="1" applyBorder="1" applyAlignment="1" applyProtection="1">
      <alignment horizontal="center" vertical="center"/>
      <protection locked="0"/>
    </xf>
    <xf numFmtId="0" fontId="6" fillId="9" borderId="130" xfId="0" applyFont="1" applyFill="1" applyBorder="1" applyAlignment="1" applyProtection="1">
      <alignment horizontal="center" vertical="center"/>
      <protection locked="0"/>
    </xf>
    <xf numFmtId="0" fontId="40" fillId="9" borderId="130" xfId="0" applyFont="1" applyFill="1" applyBorder="1" applyAlignment="1" applyProtection="1">
      <alignment horizontal="center" vertical="center"/>
      <protection locked="0"/>
    </xf>
    <xf numFmtId="0" fontId="13" fillId="7" borderId="130" xfId="0" applyFont="1" applyFill="1" applyBorder="1" applyAlignment="1" applyProtection="1">
      <alignment horizontal="center" vertical="center"/>
      <protection locked="0"/>
    </xf>
    <xf numFmtId="0" fontId="40" fillId="5" borderId="130" xfId="0" applyFont="1" applyFill="1" applyBorder="1" applyAlignment="1" applyProtection="1">
      <alignment horizontal="center" vertical="center"/>
      <protection locked="0"/>
    </xf>
    <xf numFmtId="0" fontId="13" fillId="4" borderId="130" xfId="3" applyNumberFormat="1" applyFont="1" applyFill="1" applyBorder="1" applyAlignment="1" applyProtection="1">
      <alignment horizontal="center" vertical="center"/>
    </xf>
    <xf numFmtId="0" fontId="60" fillId="10" borderId="131" xfId="0" applyFont="1" applyFill="1" applyBorder="1" applyAlignment="1" applyProtection="1">
      <alignment horizontal="center" vertical="center"/>
      <protection locked="0"/>
    </xf>
    <xf numFmtId="0" fontId="60" fillId="10" borderId="129" xfId="0" applyFont="1" applyFill="1" applyBorder="1" applyAlignment="1" applyProtection="1">
      <alignment horizontal="center" vertical="center"/>
      <protection locked="0"/>
    </xf>
    <xf numFmtId="0" fontId="60" fillId="10" borderId="130" xfId="0" applyFont="1" applyFill="1" applyBorder="1" applyAlignment="1" applyProtection="1">
      <alignment horizontal="center" vertical="center"/>
      <protection locked="0"/>
    </xf>
    <xf numFmtId="0" fontId="60" fillId="10" borderId="132" xfId="0" applyFont="1" applyFill="1" applyBorder="1" applyAlignment="1" applyProtection="1">
      <alignment horizontal="center" vertical="center"/>
      <protection locked="0"/>
    </xf>
    <xf numFmtId="0" fontId="60" fillId="10" borderId="133" xfId="0" applyFont="1" applyFill="1" applyBorder="1" applyAlignment="1" applyProtection="1">
      <alignment horizontal="center" vertical="center"/>
      <protection locked="0"/>
    </xf>
    <xf numFmtId="0" fontId="6" fillId="10" borderId="130" xfId="0" applyFont="1" applyFill="1" applyBorder="1" applyAlignment="1" applyProtection="1">
      <alignment horizontal="center" vertical="center"/>
      <protection locked="0"/>
    </xf>
    <xf numFmtId="0" fontId="60" fillId="13" borderId="130" xfId="0" applyFont="1" applyFill="1" applyBorder="1" applyAlignment="1" applyProtection="1">
      <alignment horizontal="center" vertical="center"/>
      <protection locked="0"/>
    </xf>
    <xf numFmtId="0" fontId="40" fillId="10" borderId="130" xfId="0" applyFont="1" applyFill="1" applyBorder="1" applyAlignment="1" applyProtection="1">
      <alignment horizontal="center" vertical="center"/>
      <protection locked="0"/>
    </xf>
    <xf numFmtId="0" fontId="40" fillId="3" borderId="130" xfId="0" applyFont="1" applyFill="1" applyBorder="1" applyAlignment="1" applyProtection="1">
      <alignment horizontal="center" vertical="center"/>
      <protection locked="0"/>
    </xf>
    <xf numFmtId="0" fontId="13" fillId="10" borderId="130" xfId="0" applyFont="1" applyFill="1" applyBorder="1" applyAlignment="1" applyProtection="1">
      <alignment horizontal="center" vertical="center"/>
      <protection locked="0"/>
    </xf>
    <xf numFmtId="0" fontId="13" fillId="5" borderId="130" xfId="0" applyFont="1" applyFill="1" applyBorder="1" applyAlignment="1" applyProtection="1">
      <alignment horizontal="center" vertical="center"/>
      <protection locked="0"/>
    </xf>
    <xf numFmtId="0" fontId="6" fillId="5" borderId="130" xfId="0" applyFont="1" applyFill="1" applyBorder="1" applyAlignment="1" applyProtection="1">
      <alignment horizontal="center" vertical="center"/>
      <protection locked="0"/>
    </xf>
    <xf numFmtId="0" fontId="11" fillId="10" borderId="134" xfId="0" applyFont="1" applyFill="1" applyBorder="1"/>
    <xf numFmtId="0" fontId="67" fillId="10" borderId="2" xfId="0" applyFont="1" applyFill="1" applyBorder="1" applyAlignment="1" applyProtection="1">
      <alignment horizontal="center" vertical="center"/>
      <protection locked="0"/>
    </xf>
    <xf numFmtId="0" fontId="67" fillId="10" borderId="23" xfId="0" applyFont="1" applyFill="1" applyBorder="1" applyAlignment="1" applyProtection="1">
      <alignment horizontal="center" vertical="center"/>
      <protection locked="0"/>
    </xf>
    <xf numFmtId="0" fontId="68" fillId="8" borderId="2" xfId="0" applyFont="1" applyFill="1" applyBorder="1" applyAlignment="1" applyProtection="1">
      <alignment horizontal="center" vertical="center"/>
      <protection locked="0"/>
    </xf>
    <xf numFmtId="0" fontId="68" fillId="10" borderId="2" xfId="0" applyFont="1" applyFill="1" applyBorder="1" applyAlignment="1" applyProtection="1">
      <alignment horizontal="center" vertical="center"/>
      <protection locked="0"/>
    </xf>
    <xf numFmtId="0" fontId="67" fillId="10" borderId="19" xfId="0" applyFont="1" applyFill="1" applyBorder="1" applyAlignment="1" applyProtection="1">
      <alignment horizontal="center" vertical="center"/>
      <protection locked="0"/>
    </xf>
    <xf numFmtId="0" fontId="68" fillId="9" borderId="2" xfId="0" applyFont="1" applyFill="1" applyBorder="1" applyAlignment="1" applyProtection="1">
      <alignment horizontal="center" vertical="center"/>
      <protection locked="0"/>
    </xf>
    <xf numFmtId="0" fontId="68" fillId="9" borderId="23" xfId="0" applyFont="1" applyFill="1" applyBorder="1" applyAlignment="1" applyProtection="1">
      <alignment horizontal="center" vertical="center"/>
      <protection locked="0"/>
    </xf>
    <xf numFmtId="0" fontId="68" fillId="10" borderId="23" xfId="0" applyFont="1" applyFill="1" applyBorder="1" applyAlignment="1" applyProtection="1">
      <alignment horizontal="center" vertical="center"/>
      <protection locked="0"/>
    </xf>
    <xf numFmtId="0" fontId="68" fillId="10" borderId="19" xfId="0" applyFont="1" applyFill="1" applyBorder="1" applyAlignment="1" applyProtection="1">
      <alignment horizontal="center" vertical="center"/>
      <protection locked="0"/>
    </xf>
    <xf numFmtId="0" fontId="33" fillId="2" borderId="38" xfId="3" applyFont="1" applyFill="1" applyBorder="1" applyAlignment="1">
      <alignment horizontal="center" vertical="center"/>
    </xf>
    <xf numFmtId="0" fontId="33" fillId="2" borderId="3" xfId="3" applyFont="1" applyFill="1" applyBorder="1" applyAlignment="1">
      <alignment horizontal="center" vertical="center"/>
    </xf>
    <xf numFmtId="0" fontId="33" fillId="2" borderId="25" xfId="3" applyFont="1" applyFill="1" applyBorder="1" applyAlignment="1">
      <alignment horizontal="center" vertical="center"/>
    </xf>
    <xf numFmtId="0" fontId="33" fillId="2" borderId="36" xfId="3" applyFont="1" applyFill="1" applyBorder="1" applyAlignment="1">
      <alignment horizontal="center" vertical="center"/>
    </xf>
    <xf numFmtId="0" fontId="33" fillId="2" borderId="37" xfId="3" applyFont="1" applyFill="1" applyBorder="1" applyAlignment="1">
      <alignment horizontal="center" vertical="center"/>
    </xf>
    <xf numFmtId="0" fontId="33" fillId="5" borderId="25" xfId="3" applyFont="1" applyFill="1" applyBorder="1" applyAlignment="1">
      <alignment horizontal="center" vertical="center"/>
    </xf>
    <xf numFmtId="0" fontId="33" fillId="5" borderId="36" xfId="3" applyFont="1" applyFill="1" applyBorder="1" applyAlignment="1">
      <alignment horizontal="center" vertical="center"/>
    </xf>
    <xf numFmtId="0" fontId="33" fillId="5" borderId="3" xfId="3" applyFont="1" applyFill="1" applyBorder="1" applyAlignment="1">
      <alignment horizontal="center" vertical="center"/>
    </xf>
    <xf numFmtId="0" fontId="33" fillId="5" borderId="37" xfId="3" applyFont="1" applyFill="1" applyBorder="1" applyAlignment="1">
      <alignment horizontal="center" vertical="center"/>
    </xf>
    <xf numFmtId="0" fontId="33" fillId="5" borderId="38" xfId="3" applyFont="1" applyFill="1" applyBorder="1" applyAlignment="1">
      <alignment horizontal="center" vertical="center"/>
    </xf>
    <xf numFmtId="0" fontId="27" fillId="6" borderId="32" xfId="3" applyNumberFormat="1" applyFont="1" applyFill="1" applyBorder="1" applyAlignment="1" applyProtection="1">
      <alignment horizontal="center" vertical="center"/>
    </xf>
    <xf numFmtId="0" fontId="33" fillId="6" borderId="32" xfId="3" applyNumberFormat="1" applyFont="1" applyFill="1" applyBorder="1" applyAlignment="1" applyProtection="1">
      <alignment horizontal="center" vertical="center"/>
    </xf>
    <xf numFmtId="0" fontId="32" fillId="10" borderId="24" xfId="0" applyFont="1" applyFill="1" applyBorder="1" applyAlignment="1">
      <alignment horizontal="center" vertical="center"/>
    </xf>
    <xf numFmtId="0" fontId="32" fillId="10" borderId="34" xfId="0" applyFont="1" applyFill="1" applyBorder="1" applyAlignment="1">
      <alignment horizontal="center" vertical="center"/>
    </xf>
    <xf numFmtId="0" fontId="32" fillId="10" borderId="85" xfId="0" applyFont="1" applyFill="1" applyBorder="1" applyAlignment="1">
      <alignment horizontal="center" vertical="center"/>
    </xf>
    <xf numFmtId="0" fontId="6" fillId="5" borderId="6" xfId="0" applyFont="1" applyFill="1" applyBorder="1" applyAlignment="1" applyProtection="1">
      <alignment horizontal="center" vertical="center"/>
      <protection locked="0"/>
    </xf>
    <xf numFmtId="0" fontId="6" fillId="5" borderId="11" xfId="0" applyFont="1" applyFill="1" applyBorder="1" applyAlignment="1" applyProtection="1">
      <alignment horizontal="center" vertical="center"/>
      <protection locked="0"/>
    </xf>
    <xf numFmtId="0" fontId="18" fillId="10" borderId="0" xfId="0" applyFont="1" applyFill="1"/>
    <xf numFmtId="1" fontId="6" fillId="0" borderId="21" xfId="0" applyNumberFormat="1" applyFont="1" applyBorder="1" applyAlignment="1">
      <alignment horizontal="center" vertical="center"/>
    </xf>
    <xf numFmtId="0" fontId="11" fillId="2" borderId="135" xfId="0" applyFont="1" applyFill="1" applyBorder="1"/>
    <xf numFmtId="0" fontId="11" fillId="2" borderId="136" xfId="0" applyFont="1" applyFill="1" applyBorder="1"/>
    <xf numFmtId="1" fontId="6" fillId="0" borderId="121" xfId="0" applyNumberFormat="1" applyFont="1" applyBorder="1" applyAlignment="1">
      <alignment horizontal="center" vertical="center"/>
    </xf>
    <xf numFmtId="0" fontId="9" fillId="5" borderId="137" xfId="3" applyNumberFormat="1" applyFont="1" applyFill="1" applyBorder="1" applyAlignment="1" applyProtection="1">
      <alignment horizontal="center" vertical="center" wrapText="1"/>
    </xf>
    <xf numFmtId="0" fontId="6" fillId="10" borderId="138" xfId="0" applyFont="1" applyFill="1" applyBorder="1" applyAlignment="1" applyProtection="1">
      <alignment horizontal="center" vertical="center"/>
      <protection locked="0"/>
    </xf>
    <xf numFmtId="0" fontId="13" fillId="13" borderId="138" xfId="0" applyFont="1" applyFill="1" applyBorder="1" applyAlignment="1" applyProtection="1">
      <alignment horizontal="center" vertical="center"/>
      <protection locked="0"/>
    </xf>
    <xf numFmtId="0" fontId="13" fillId="10" borderId="138" xfId="0" applyFont="1" applyFill="1" applyBorder="1" applyAlignment="1" applyProtection="1">
      <alignment horizontal="center" vertical="center"/>
      <protection locked="0"/>
    </xf>
    <xf numFmtId="0" fontId="13" fillId="4" borderId="138" xfId="3" applyNumberFormat="1" applyFont="1" applyFill="1" applyBorder="1" applyAlignment="1" applyProtection="1">
      <alignment horizontal="center" vertical="center"/>
    </xf>
    <xf numFmtId="0" fontId="6" fillId="10" borderId="140" xfId="0" applyFont="1" applyFill="1" applyBorder="1" applyAlignment="1" applyProtection="1">
      <alignment horizontal="center" vertical="center"/>
      <protection locked="0"/>
    </xf>
    <xf numFmtId="0" fontId="6" fillId="5" borderId="138" xfId="0" applyFont="1" applyFill="1" applyBorder="1" applyAlignment="1" applyProtection="1">
      <alignment horizontal="center" vertical="center"/>
      <protection locked="0"/>
    </xf>
    <xf numFmtId="0" fontId="6" fillId="13" borderId="138" xfId="0" applyFont="1" applyFill="1" applyBorder="1" applyAlignment="1" applyProtection="1">
      <alignment horizontal="center" vertical="center"/>
      <protection locked="0"/>
    </xf>
    <xf numFmtId="0" fontId="60" fillId="10" borderId="138" xfId="0" applyFont="1" applyFill="1" applyBorder="1" applyAlignment="1" applyProtection="1">
      <alignment horizontal="center" vertical="center"/>
      <protection locked="0"/>
    </xf>
    <xf numFmtId="0" fontId="40" fillId="10" borderId="138" xfId="0" applyFont="1" applyFill="1" applyBorder="1" applyAlignment="1" applyProtection="1">
      <alignment horizontal="center" vertical="center"/>
      <protection locked="0"/>
    </xf>
    <xf numFmtId="0" fontId="11" fillId="10" borderId="141" xfId="0" applyFont="1" applyFill="1" applyBorder="1"/>
    <xf numFmtId="1" fontId="6" fillId="0" borderId="38" xfId="0" applyNumberFormat="1" applyFont="1" applyBorder="1" applyAlignment="1">
      <alignment horizontal="center" vertical="center"/>
    </xf>
    <xf numFmtId="0" fontId="13" fillId="3" borderId="65" xfId="3" applyNumberFormat="1" applyFont="1" applyFill="1" applyBorder="1" applyAlignment="1" applyProtection="1">
      <alignment horizontal="center" vertical="center"/>
    </xf>
    <xf numFmtId="0" fontId="5" fillId="4" borderId="74" xfId="3" applyNumberFormat="1" applyFont="1" applyFill="1" applyBorder="1" applyAlignment="1" applyProtection="1">
      <alignment horizontal="center" vertical="center"/>
    </xf>
    <xf numFmtId="0" fontId="6" fillId="10" borderId="74" xfId="0" applyFont="1" applyFill="1" applyBorder="1" applyAlignment="1" applyProtection="1">
      <alignment horizontal="center" vertical="center"/>
      <protection locked="0"/>
    </xf>
    <xf numFmtId="0" fontId="13" fillId="13" borderId="74" xfId="0" applyFont="1" applyFill="1" applyBorder="1" applyAlignment="1" applyProtection="1">
      <alignment horizontal="center" vertical="center"/>
      <protection locked="0"/>
    </xf>
    <xf numFmtId="0" fontId="13" fillId="10" borderId="74" xfId="0" applyFont="1" applyFill="1" applyBorder="1" applyAlignment="1" applyProtection="1">
      <alignment horizontal="center" vertical="center"/>
      <protection locked="0"/>
    </xf>
    <xf numFmtId="0" fontId="6" fillId="7" borderId="74" xfId="0" applyFont="1" applyFill="1" applyBorder="1" applyAlignment="1" applyProtection="1">
      <alignment horizontal="center" vertical="center"/>
      <protection locked="0"/>
    </xf>
    <xf numFmtId="0" fontId="11" fillId="2" borderId="137" xfId="0" applyFont="1" applyFill="1" applyBorder="1"/>
    <xf numFmtId="1" fontId="6" fillId="0" borderId="138" xfId="0" applyNumberFormat="1" applyFont="1" applyBorder="1" applyAlignment="1">
      <alignment horizontal="center" vertical="center"/>
    </xf>
    <xf numFmtId="0" fontId="6" fillId="0" borderId="142" xfId="0" applyFont="1" applyBorder="1" applyAlignment="1">
      <alignment horizontal="center" vertical="center"/>
    </xf>
    <xf numFmtId="1" fontId="8" fillId="4" borderId="142" xfId="3" applyNumberFormat="1" applyFont="1" applyFill="1" applyBorder="1" applyAlignment="1" applyProtection="1">
      <alignment horizontal="center" vertical="center"/>
    </xf>
    <xf numFmtId="0" fontId="8" fillId="4" borderId="139" xfId="3" applyNumberFormat="1" applyFont="1" applyFill="1" applyBorder="1" applyAlignment="1" applyProtection="1">
      <alignment horizontal="center" vertical="center"/>
    </xf>
    <xf numFmtId="0" fontId="13" fillId="5" borderId="143" xfId="3" applyNumberFormat="1" applyFont="1" applyFill="1" applyBorder="1" applyAlignment="1" applyProtection="1">
      <alignment horizontal="center" vertical="center"/>
    </xf>
    <xf numFmtId="0" fontId="5" fillId="4" borderId="142" xfId="3" applyNumberFormat="1" applyFont="1" applyFill="1" applyBorder="1" applyAlignment="1" applyProtection="1">
      <alignment horizontal="center" vertical="center"/>
    </xf>
    <xf numFmtId="0" fontId="6" fillId="10" borderId="141" xfId="0" applyFont="1" applyFill="1" applyBorder="1" applyAlignment="1" applyProtection="1">
      <alignment horizontal="center" vertical="center"/>
      <protection locked="0"/>
    </xf>
    <xf numFmtId="0" fontId="32" fillId="13" borderId="142" xfId="0" applyFont="1" applyFill="1" applyBorder="1" applyAlignment="1" applyProtection="1">
      <alignment horizontal="center" vertical="center"/>
      <protection locked="0"/>
    </xf>
    <xf numFmtId="0" fontId="33" fillId="13" borderId="142" xfId="0" applyFont="1" applyFill="1" applyBorder="1" applyAlignment="1" applyProtection="1">
      <alignment horizontal="center" vertical="center"/>
      <protection locked="0"/>
    </xf>
    <xf numFmtId="0" fontId="69" fillId="3" borderId="2" xfId="0" applyFont="1" applyFill="1" applyBorder="1" applyAlignment="1" applyProtection="1">
      <alignment horizontal="center" vertical="center"/>
      <protection locked="0"/>
    </xf>
    <xf numFmtId="164" fontId="9" fillId="5" borderId="64" xfId="0" applyNumberFormat="1" applyFont="1" applyFill="1" applyBorder="1" applyAlignment="1">
      <alignment horizontal="center" vertical="center"/>
    </xf>
    <xf numFmtId="164" fontId="9" fillId="5" borderId="54" xfId="0" applyNumberFormat="1" applyFont="1" applyFill="1" applyBorder="1" applyAlignment="1">
      <alignment horizontal="center" vertical="center"/>
    </xf>
    <xf numFmtId="164" fontId="9" fillId="5" borderId="112" xfId="0" applyNumberFormat="1" applyFont="1" applyFill="1" applyBorder="1" applyAlignment="1">
      <alignment horizontal="center" vertical="center"/>
    </xf>
    <xf numFmtId="164" fontId="9" fillId="5" borderId="84" xfId="0" applyNumberFormat="1" applyFont="1" applyFill="1" applyBorder="1" applyAlignment="1">
      <alignment horizontal="center" vertical="center"/>
    </xf>
    <xf numFmtId="0" fontId="6" fillId="10" borderId="144" xfId="0" applyFont="1" applyFill="1" applyBorder="1" applyAlignment="1" applyProtection="1">
      <alignment horizontal="center" vertical="center"/>
      <protection locked="0"/>
    </xf>
    <xf numFmtId="0" fontId="6" fillId="5" borderId="77" xfId="0" applyFont="1" applyFill="1" applyBorder="1" applyAlignment="1" applyProtection="1">
      <alignment horizontal="center" vertical="center"/>
      <protection locked="0"/>
    </xf>
    <xf numFmtId="0" fontId="6" fillId="10" borderId="65" xfId="0" applyFont="1" applyFill="1" applyBorder="1" applyAlignment="1" applyProtection="1">
      <alignment horizontal="center" vertical="center"/>
      <protection locked="0"/>
    </xf>
    <xf numFmtId="0" fontId="6" fillId="10" borderId="129" xfId="0" applyFont="1" applyFill="1" applyBorder="1" applyAlignment="1" applyProtection="1">
      <alignment horizontal="center" vertical="center"/>
      <protection locked="0"/>
    </xf>
    <xf numFmtId="0" fontId="6" fillId="10" borderId="133" xfId="0" applyFont="1" applyFill="1" applyBorder="1" applyAlignment="1" applyProtection="1">
      <alignment horizontal="center" vertical="center"/>
      <protection locked="0"/>
    </xf>
    <xf numFmtId="0" fontId="6" fillId="10" borderId="69" xfId="0" applyFont="1" applyFill="1" applyBorder="1" applyAlignment="1" applyProtection="1">
      <alignment horizontal="center" vertical="center"/>
      <protection locked="0"/>
    </xf>
    <xf numFmtId="0" fontId="6" fillId="10" borderId="145" xfId="0" applyFont="1" applyFill="1" applyBorder="1" applyAlignment="1" applyProtection="1">
      <alignment horizontal="center" vertical="center"/>
      <protection locked="0"/>
    </xf>
    <xf numFmtId="0" fontId="33" fillId="3" borderId="142" xfId="0" applyFont="1" applyFill="1" applyBorder="1" applyAlignment="1" applyProtection="1">
      <alignment horizontal="center" vertical="center"/>
      <protection locked="0"/>
    </xf>
    <xf numFmtId="0" fontId="31" fillId="5" borderId="2" xfId="0" applyFont="1" applyFill="1" applyBorder="1" applyAlignment="1" applyProtection="1">
      <alignment horizontal="center" vertical="center"/>
      <protection locked="0"/>
    </xf>
    <xf numFmtId="0" fontId="31" fillId="3" borderId="2" xfId="0" applyFont="1" applyFill="1" applyBorder="1" applyAlignment="1" applyProtection="1">
      <alignment horizontal="center" vertical="center"/>
      <protection locked="0"/>
    </xf>
    <xf numFmtId="0" fontId="71" fillId="3" borderId="2" xfId="0" applyFont="1" applyFill="1" applyBorder="1" applyAlignment="1" applyProtection="1">
      <alignment horizontal="center" vertical="center"/>
      <protection locked="0"/>
    </xf>
    <xf numFmtId="0" fontId="64" fillId="3" borderId="2" xfId="0" applyFont="1" applyFill="1" applyBorder="1" applyAlignment="1" applyProtection="1">
      <alignment horizontal="center" vertical="center"/>
      <protection locked="0"/>
    </xf>
    <xf numFmtId="0" fontId="70" fillId="8" borderId="2" xfId="0" applyFont="1" applyFill="1" applyBorder="1" applyAlignment="1" applyProtection="1">
      <alignment horizontal="center" vertical="center"/>
      <protection locked="0"/>
    </xf>
    <xf numFmtId="0" fontId="31" fillId="7" borderId="11" xfId="3" applyFont="1" applyFill="1" applyBorder="1" applyAlignment="1" applyProtection="1">
      <alignment horizontal="center" vertical="center"/>
      <protection locked="0"/>
    </xf>
    <xf numFmtId="0" fontId="71" fillId="9" borderId="23" xfId="0" applyFont="1" applyFill="1" applyBorder="1" applyAlignment="1" applyProtection="1">
      <alignment horizontal="center" vertical="center"/>
      <protection locked="0"/>
    </xf>
    <xf numFmtId="0" fontId="72" fillId="3" borderId="2" xfId="0" applyFont="1" applyFill="1" applyBorder="1" applyAlignment="1" applyProtection="1">
      <alignment horizontal="center" vertical="center"/>
      <protection locked="0"/>
    </xf>
    <xf numFmtId="0" fontId="70" fillId="3" borderId="19" xfId="0" applyFont="1" applyFill="1" applyBorder="1" applyAlignment="1" applyProtection="1">
      <alignment horizontal="center" vertical="center"/>
      <protection locked="0"/>
    </xf>
    <xf numFmtId="0" fontId="13" fillId="21" borderId="19" xfId="0" applyFont="1" applyFill="1" applyBorder="1" applyAlignment="1" applyProtection="1">
      <alignment horizontal="center" vertical="center"/>
      <protection locked="0"/>
    </xf>
    <xf numFmtId="0" fontId="13" fillId="21" borderId="2" xfId="0" applyFont="1" applyFill="1" applyBorder="1" applyAlignment="1" applyProtection="1">
      <alignment horizontal="center" vertical="center"/>
      <protection locked="0"/>
    </xf>
    <xf numFmtId="0" fontId="70" fillId="5" borderId="19" xfId="0" applyFont="1" applyFill="1" applyBorder="1" applyAlignment="1" applyProtection="1">
      <alignment horizontal="center" vertical="center"/>
      <protection locked="0"/>
    </xf>
    <xf numFmtId="0" fontId="70" fillId="5" borderId="2" xfId="0" applyFont="1" applyFill="1" applyBorder="1" applyAlignment="1" applyProtection="1">
      <alignment horizontal="center" vertical="center"/>
      <protection locked="0"/>
    </xf>
    <xf numFmtId="0" fontId="71" fillId="5" borderId="2" xfId="0" applyFont="1" applyFill="1" applyBorder="1" applyAlignment="1" applyProtection="1">
      <alignment horizontal="center" vertical="center"/>
      <protection locked="0"/>
    </xf>
    <xf numFmtId="0" fontId="70" fillId="5" borderId="26" xfId="0" applyFont="1" applyFill="1" applyBorder="1" applyAlignment="1" applyProtection="1">
      <alignment horizontal="center" vertical="center"/>
      <protection locked="0"/>
    </xf>
    <xf numFmtId="0" fontId="13" fillId="29" borderId="2" xfId="0" applyFont="1" applyFill="1" applyBorder="1" applyAlignment="1" applyProtection="1">
      <alignment horizontal="center" vertical="center"/>
      <protection locked="0"/>
    </xf>
    <xf numFmtId="0" fontId="13" fillId="29" borderId="23" xfId="0" applyFont="1" applyFill="1" applyBorder="1" applyAlignment="1" applyProtection="1">
      <alignment horizontal="center" vertical="center"/>
      <protection locked="0"/>
    </xf>
    <xf numFmtId="0" fontId="67" fillId="3" borderId="23" xfId="0" applyFont="1" applyFill="1" applyBorder="1" applyAlignment="1" applyProtection="1">
      <alignment horizontal="center" vertical="center"/>
      <protection locked="0"/>
    </xf>
    <xf numFmtId="0" fontId="73" fillId="0" borderId="78" xfId="0" applyFont="1" applyBorder="1" applyAlignment="1" applyProtection="1">
      <alignment horizontal="center" vertical="center"/>
      <protection locked="0"/>
    </xf>
    <xf numFmtId="0" fontId="11" fillId="2" borderId="146" xfId="0" applyFont="1" applyFill="1" applyBorder="1"/>
    <xf numFmtId="0" fontId="11" fillId="2" borderId="147" xfId="0" applyFont="1" applyFill="1" applyBorder="1"/>
    <xf numFmtId="1" fontId="6" fillId="0" borderId="22" xfId="0" applyNumberFormat="1" applyFont="1" applyBorder="1" applyAlignment="1">
      <alignment horizontal="center" vertical="center"/>
    </xf>
    <xf numFmtId="1" fontId="0" fillId="10" borderId="43" xfId="0" applyNumberFormat="1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1" fontId="0" fillId="10" borderId="23" xfId="0" applyNumberFormat="1" applyFill="1" applyBorder="1" applyAlignment="1">
      <alignment horizontal="center" vertical="center"/>
    </xf>
    <xf numFmtId="0" fontId="0" fillId="10" borderId="23" xfId="0" applyFill="1" applyBorder="1" applyAlignment="1">
      <alignment horizontal="center" vertical="center"/>
    </xf>
    <xf numFmtId="0" fontId="72" fillId="8" borderId="2" xfId="0" applyFont="1" applyFill="1" applyBorder="1" applyAlignment="1" applyProtection="1">
      <alignment horizontal="center" vertical="center"/>
      <protection locked="0"/>
    </xf>
    <xf numFmtId="0" fontId="31" fillId="2" borderId="15" xfId="3" applyFont="1" applyFill="1" applyBorder="1" applyAlignment="1" applyProtection="1">
      <alignment horizontal="center" vertical="center"/>
      <protection locked="0"/>
    </xf>
    <xf numFmtId="0" fontId="70" fillId="9" borderId="2" xfId="0" applyFont="1" applyFill="1" applyBorder="1" applyAlignment="1" applyProtection="1">
      <alignment horizontal="center" vertical="center"/>
      <protection locked="0"/>
    </xf>
    <xf numFmtId="0" fontId="72" fillId="3" borderId="23" xfId="0" applyFont="1" applyFill="1" applyBorder="1" applyAlignment="1" applyProtection="1">
      <alignment horizontal="center" vertical="center"/>
      <protection locked="0"/>
    </xf>
    <xf numFmtId="0" fontId="6" fillId="7" borderId="6" xfId="0" applyFont="1" applyFill="1" applyBorder="1" applyAlignment="1" applyProtection="1">
      <alignment horizontal="center" vertical="center"/>
      <protection locked="0"/>
    </xf>
    <xf numFmtId="0" fontId="6" fillId="7" borderId="27" xfId="0" applyFont="1" applyFill="1" applyBorder="1" applyAlignment="1" applyProtection="1">
      <alignment horizontal="center" vertical="center"/>
      <protection locked="0"/>
    </xf>
    <xf numFmtId="0" fontId="6" fillId="7" borderId="26" xfId="0" applyFont="1" applyFill="1" applyBorder="1" applyAlignment="1" applyProtection="1">
      <alignment horizontal="center" vertical="center"/>
      <protection locked="0"/>
    </xf>
    <xf numFmtId="0" fontId="60" fillId="7" borderId="27" xfId="0" applyFont="1" applyFill="1" applyBorder="1" applyAlignment="1" applyProtection="1">
      <alignment horizontal="center" vertical="center"/>
      <protection locked="0"/>
    </xf>
    <xf numFmtId="0" fontId="60" fillId="7" borderId="26" xfId="0" applyFont="1" applyFill="1" applyBorder="1" applyAlignment="1" applyProtection="1">
      <alignment horizontal="center" vertical="center"/>
      <protection locked="0"/>
    </xf>
    <xf numFmtId="0" fontId="13" fillId="9" borderId="21" xfId="0" applyFont="1" applyFill="1" applyBorder="1" applyAlignment="1" applyProtection="1">
      <alignment horizontal="center" vertical="center"/>
      <protection locked="0"/>
    </xf>
    <xf numFmtId="0" fontId="13" fillId="9" borderId="22" xfId="0" applyFont="1" applyFill="1" applyBorder="1" applyAlignment="1" applyProtection="1">
      <alignment horizontal="center" vertical="center"/>
      <protection locked="0"/>
    </xf>
    <xf numFmtId="0" fontId="13" fillId="8" borderId="21" xfId="0" applyFont="1" applyFill="1" applyBorder="1" applyAlignment="1" applyProtection="1">
      <alignment horizontal="center" vertical="center"/>
      <protection locked="0"/>
    </xf>
    <xf numFmtId="0" fontId="13" fillId="7" borderId="21" xfId="0" applyFont="1" applyFill="1" applyBorder="1" applyAlignment="1" applyProtection="1">
      <alignment horizontal="center" vertical="center"/>
      <protection locked="0"/>
    </xf>
    <xf numFmtId="0" fontId="40" fillId="3" borderId="20" xfId="0" applyFont="1" applyFill="1" applyBorder="1" applyAlignment="1" applyProtection="1">
      <alignment horizontal="center" vertical="center"/>
      <protection locked="0"/>
    </xf>
    <xf numFmtId="0" fontId="40" fillId="9" borderId="11" xfId="0" applyFont="1" applyFill="1" applyBorder="1" applyAlignment="1" applyProtection="1">
      <alignment horizontal="center" vertical="center"/>
      <protection locked="0"/>
    </xf>
    <xf numFmtId="0" fontId="40" fillId="9" borderId="12" xfId="0" applyFont="1" applyFill="1" applyBorder="1" applyAlignment="1" applyProtection="1">
      <alignment horizontal="center" vertical="center"/>
      <protection locked="0"/>
    </xf>
    <xf numFmtId="0" fontId="40" fillId="8" borderId="11" xfId="0" applyFont="1" applyFill="1" applyBorder="1" applyAlignment="1" applyProtection="1">
      <alignment horizontal="center" vertical="center"/>
      <protection locked="0"/>
    </xf>
    <xf numFmtId="0" fontId="75" fillId="12" borderId="8" xfId="3" applyNumberFormat="1" applyFont="1" applyFill="1" applyBorder="1" applyAlignment="1" applyProtection="1">
      <alignment horizontal="center" vertical="center"/>
    </xf>
    <xf numFmtId="0" fontId="70" fillId="3" borderId="2" xfId="0" applyFont="1" applyFill="1" applyBorder="1" applyAlignment="1" applyProtection="1">
      <alignment horizontal="center" vertical="center"/>
      <protection locked="0"/>
    </xf>
    <xf numFmtId="0" fontId="74" fillId="2" borderId="8" xfId="3" applyNumberFormat="1" applyFont="1" applyFill="1" applyBorder="1" applyAlignment="1" applyProtection="1">
      <alignment horizontal="center" vertical="center"/>
    </xf>
    <xf numFmtId="0" fontId="72" fillId="9" borderId="2" xfId="0" applyFont="1" applyFill="1" applyBorder="1" applyAlignment="1" applyProtection="1">
      <alignment horizontal="center" vertical="center"/>
      <protection locked="0"/>
    </xf>
    <xf numFmtId="0" fontId="60" fillId="2" borderId="23" xfId="0" applyFont="1" applyFill="1" applyBorder="1" applyAlignment="1" applyProtection="1">
      <alignment horizontal="center" vertical="center"/>
      <protection locked="0"/>
    </xf>
    <xf numFmtId="0" fontId="72" fillId="10" borderId="2" xfId="0" applyFont="1" applyFill="1" applyBorder="1" applyAlignment="1" applyProtection="1">
      <alignment horizontal="center" vertical="center"/>
      <protection locked="0"/>
    </xf>
    <xf numFmtId="1" fontId="6" fillId="0" borderId="39" xfId="0" applyNumberFormat="1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1" fontId="8" fillId="4" borderId="4" xfId="3" applyNumberFormat="1" applyFont="1" applyFill="1" applyBorder="1" applyAlignment="1" applyProtection="1">
      <alignment horizontal="center" vertical="center"/>
    </xf>
    <xf numFmtId="0" fontId="8" fillId="4" borderId="76" xfId="3" applyNumberFormat="1" applyFont="1" applyFill="1" applyBorder="1" applyAlignment="1" applyProtection="1">
      <alignment horizontal="center" vertical="center"/>
    </xf>
    <xf numFmtId="0" fontId="13" fillId="3" borderId="51" xfId="3" applyNumberFormat="1" applyFont="1" applyFill="1" applyBorder="1" applyAlignment="1" applyProtection="1">
      <alignment horizontal="center" vertical="center"/>
    </xf>
    <xf numFmtId="0" fontId="5" fillId="4" borderId="4" xfId="3" applyNumberFormat="1" applyFont="1" applyFill="1" applyBorder="1" applyAlignment="1" applyProtection="1">
      <alignment horizontal="center" vertical="center"/>
    </xf>
    <xf numFmtId="0" fontId="6" fillId="8" borderId="4" xfId="0" applyFont="1" applyFill="1" applyBorder="1" applyAlignment="1" applyProtection="1">
      <alignment horizontal="center" vertical="center"/>
      <protection locked="0"/>
    </xf>
    <xf numFmtId="0" fontId="60" fillId="8" borderId="4" xfId="0" applyFont="1" applyFill="1" applyBorder="1" applyAlignment="1" applyProtection="1">
      <alignment horizontal="center" vertical="center"/>
      <protection locked="0"/>
    </xf>
    <xf numFmtId="0" fontId="13" fillId="10" borderId="4" xfId="0" applyFont="1" applyFill="1" applyBorder="1" applyAlignment="1" applyProtection="1">
      <alignment horizontal="center" vertical="center"/>
      <protection locked="0"/>
    </xf>
    <xf numFmtId="0" fontId="13" fillId="8" borderId="4" xfId="0" applyFont="1" applyFill="1" applyBorder="1" applyAlignment="1" applyProtection="1">
      <alignment horizontal="center" vertical="center"/>
      <protection locked="0"/>
    </xf>
    <xf numFmtId="0" fontId="40" fillId="8" borderId="4" xfId="0" applyFont="1" applyFill="1" applyBorder="1" applyAlignment="1" applyProtection="1">
      <alignment horizontal="center" vertical="center"/>
      <protection locked="0"/>
    </xf>
    <xf numFmtId="0" fontId="13" fillId="27" borderId="4" xfId="0" applyFont="1" applyFill="1" applyBorder="1" applyAlignment="1" applyProtection="1">
      <alignment horizontal="center" vertical="center"/>
      <protection locked="0"/>
    </xf>
    <xf numFmtId="0" fontId="40" fillId="5" borderId="4" xfId="0" applyFont="1" applyFill="1" applyBorder="1" applyAlignment="1" applyProtection="1">
      <alignment horizontal="center" vertical="center"/>
      <protection locked="0"/>
    </xf>
    <xf numFmtId="0" fontId="13" fillId="4" borderId="4" xfId="3" applyNumberFormat="1" applyFont="1" applyFill="1" applyBorder="1" applyAlignment="1" applyProtection="1">
      <alignment horizontal="center" vertical="center"/>
    </xf>
    <xf numFmtId="0" fontId="6" fillId="10" borderId="17" xfId="0" applyFont="1" applyFill="1" applyBorder="1" applyAlignment="1" applyProtection="1">
      <alignment horizontal="center" vertical="center"/>
      <protection locked="0"/>
    </xf>
    <xf numFmtId="0" fontId="6" fillId="10" borderId="51" xfId="0" applyFont="1" applyFill="1" applyBorder="1" applyAlignment="1" applyProtection="1">
      <alignment horizontal="center" vertical="center"/>
      <protection locked="0"/>
    </xf>
    <xf numFmtId="0" fontId="6" fillId="10" borderId="76" xfId="0" applyFont="1" applyFill="1" applyBorder="1" applyAlignment="1" applyProtection="1">
      <alignment horizontal="center" vertical="center"/>
      <protection locked="0"/>
    </xf>
    <xf numFmtId="0" fontId="6" fillId="10" borderId="39" xfId="0" applyFont="1" applyFill="1" applyBorder="1" applyAlignment="1" applyProtection="1">
      <alignment horizontal="center" vertical="center"/>
      <protection locked="0"/>
    </xf>
    <xf numFmtId="0" fontId="31" fillId="3" borderId="4" xfId="0" applyFont="1" applyFill="1" applyBorder="1" applyAlignment="1" applyProtection="1">
      <alignment horizontal="center" vertical="center"/>
      <protection locked="0"/>
    </xf>
    <xf numFmtId="0" fontId="13" fillId="5" borderId="4" xfId="0" applyFont="1" applyFill="1" applyBorder="1" applyAlignment="1" applyProtection="1">
      <alignment horizontal="center" vertical="center"/>
      <protection locked="0"/>
    </xf>
    <xf numFmtId="0" fontId="6" fillId="7" borderId="4" xfId="0" applyFont="1" applyFill="1" applyBorder="1" applyAlignment="1" applyProtection="1">
      <alignment horizontal="center" vertical="center"/>
      <protection locked="0"/>
    </xf>
    <xf numFmtId="0" fontId="13" fillId="13" borderId="4" xfId="0" applyFont="1" applyFill="1" applyBorder="1" applyAlignment="1" applyProtection="1">
      <alignment horizontal="center" vertical="center"/>
      <protection locked="0"/>
    </xf>
    <xf numFmtId="0" fontId="6" fillId="13" borderId="4" xfId="0" applyFont="1" applyFill="1" applyBorder="1" applyAlignment="1" applyProtection="1">
      <alignment horizontal="center" vertical="center"/>
      <protection locked="0"/>
    </xf>
    <xf numFmtId="0" fontId="60" fillId="3" borderId="4" xfId="0" applyFont="1" applyFill="1" applyBorder="1" applyAlignment="1" applyProtection="1">
      <alignment horizontal="center" vertical="center"/>
      <protection locked="0"/>
    </xf>
    <xf numFmtId="0" fontId="40" fillId="10" borderId="4" xfId="0" applyFont="1" applyFill="1" applyBorder="1" applyAlignment="1" applyProtection="1">
      <alignment horizontal="center" vertical="center"/>
      <protection locked="0"/>
    </xf>
    <xf numFmtId="0" fontId="13" fillId="7" borderId="4" xfId="0" applyFont="1" applyFill="1" applyBorder="1" applyAlignment="1" applyProtection="1">
      <alignment horizontal="center" vertical="center"/>
      <protection locked="0"/>
    </xf>
    <xf numFmtId="0" fontId="11" fillId="2" borderId="148" xfId="0" applyFont="1" applyFill="1" applyBorder="1"/>
    <xf numFmtId="1" fontId="6" fillId="0" borderId="116" xfId="0" applyNumberFormat="1" applyFont="1" applyBorder="1" applyAlignment="1">
      <alignment horizontal="center" vertical="center"/>
    </xf>
    <xf numFmtId="0" fontId="6" fillId="0" borderId="116" xfId="0" applyFont="1" applyBorder="1" applyAlignment="1">
      <alignment horizontal="center" vertical="center"/>
    </xf>
    <xf numFmtId="1" fontId="8" fillId="4" borderId="116" xfId="3" applyNumberFormat="1" applyFont="1" applyFill="1" applyBorder="1" applyAlignment="1" applyProtection="1">
      <alignment horizontal="center" vertical="center"/>
    </xf>
    <xf numFmtId="0" fontId="8" fillId="4" borderId="116" xfId="3" applyNumberFormat="1" applyFont="1" applyFill="1" applyBorder="1" applyAlignment="1" applyProtection="1">
      <alignment horizontal="center" vertical="center"/>
    </xf>
    <xf numFmtId="0" fontId="13" fillId="6" borderId="118" xfId="3" applyNumberFormat="1" applyFont="1" applyFill="1" applyBorder="1" applyAlignment="1" applyProtection="1">
      <alignment horizontal="center" vertical="center"/>
    </xf>
    <xf numFmtId="0" fontId="13" fillId="3" borderId="150" xfId="3" applyNumberFormat="1" applyFont="1" applyFill="1" applyBorder="1" applyAlignment="1" applyProtection="1">
      <alignment horizontal="center" vertical="center"/>
    </xf>
    <xf numFmtId="0" fontId="5" fillId="6" borderId="115" xfId="3" applyNumberFormat="1" applyFont="1" applyFill="1" applyBorder="1" applyAlignment="1" applyProtection="1">
      <alignment horizontal="center" vertical="center"/>
    </xf>
    <xf numFmtId="0" fontId="5" fillId="7" borderId="116" xfId="3" applyNumberFormat="1" applyFont="1" applyFill="1" applyBorder="1" applyAlignment="1" applyProtection="1">
      <alignment horizontal="center" vertical="center"/>
    </xf>
    <xf numFmtId="0" fontId="60" fillId="8" borderId="116" xfId="0" applyFont="1" applyFill="1" applyBorder="1" applyAlignment="1" applyProtection="1">
      <alignment horizontal="center" vertical="center"/>
      <protection locked="0"/>
    </xf>
    <xf numFmtId="0" fontId="60" fillId="5" borderId="116" xfId="0" applyFont="1" applyFill="1" applyBorder="1" applyAlignment="1" applyProtection="1">
      <alignment horizontal="center" vertical="center"/>
      <protection locked="0"/>
    </xf>
    <xf numFmtId="0" fontId="6" fillId="7" borderId="151" xfId="0" applyFont="1" applyFill="1" applyBorder="1" applyAlignment="1" applyProtection="1">
      <alignment horizontal="center" vertical="center"/>
      <protection locked="0"/>
    </xf>
    <xf numFmtId="0" fontId="60" fillId="7" borderId="152" xfId="0" applyFont="1" applyFill="1" applyBorder="1" applyAlignment="1" applyProtection="1">
      <alignment horizontal="center" vertical="center"/>
      <protection locked="0"/>
    </xf>
    <xf numFmtId="0" fontId="6" fillId="10" borderId="118" xfId="0" applyFont="1" applyFill="1" applyBorder="1" applyAlignment="1" applyProtection="1">
      <alignment horizontal="center" vertical="center"/>
      <protection locked="0"/>
    </xf>
    <xf numFmtId="0" fontId="60" fillId="8" borderId="150" xfId="0" applyFont="1" applyFill="1" applyBorder="1" applyAlignment="1" applyProtection="1">
      <alignment horizontal="center" vertical="center"/>
      <protection locked="0"/>
    </xf>
    <xf numFmtId="0" fontId="13" fillId="10" borderId="120" xfId="0" applyFont="1" applyFill="1" applyBorder="1" applyAlignment="1" applyProtection="1">
      <alignment horizontal="center" vertical="center"/>
      <protection locked="0"/>
    </xf>
    <xf numFmtId="0" fontId="40" fillId="8" borderId="153" xfId="0" applyFont="1" applyFill="1" applyBorder="1" applyAlignment="1" applyProtection="1">
      <alignment horizontal="center" vertical="center"/>
      <protection locked="0"/>
    </xf>
    <xf numFmtId="0" fontId="13" fillId="10" borderId="121" xfId="0" applyFont="1" applyFill="1" applyBorder="1" applyAlignment="1" applyProtection="1">
      <alignment horizontal="center" vertical="center"/>
      <protection locked="0"/>
    </xf>
    <xf numFmtId="0" fontId="13" fillId="8" borderId="154" xfId="0" applyFont="1" applyFill="1" applyBorder="1" applyAlignment="1" applyProtection="1">
      <alignment horizontal="center" vertical="center"/>
      <protection locked="0"/>
    </xf>
    <xf numFmtId="0" fontId="13" fillId="10" borderId="115" xfId="0" applyFont="1" applyFill="1" applyBorder="1" applyAlignment="1" applyProtection="1">
      <alignment horizontal="center" vertical="center"/>
      <protection locked="0"/>
    </xf>
    <xf numFmtId="0" fontId="40" fillId="3" borderId="116" xfId="0" applyFont="1" applyFill="1" applyBorder="1" applyAlignment="1" applyProtection="1">
      <alignment horizontal="center" vertical="center"/>
      <protection locked="0"/>
    </xf>
    <xf numFmtId="0" fontId="13" fillId="7" borderId="115" xfId="0" applyFont="1" applyFill="1" applyBorder="1" applyAlignment="1" applyProtection="1">
      <alignment horizontal="center" vertical="center"/>
      <protection locked="0"/>
    </xf>
    <xf numFmtId="0" fontId="13" fillId="7" borderId="116" xfId="0" applyFont="1" applyFill="1" applyBorder="1" applyAlignment="1" applyProtection="1">
      <alignment horizontal="center" vertical="center"/>
      <protection locked="0"/>
    </xf>
    <xf numFmtId="0" fontId="13" fillId="8" borderId="116" xfId="0" applyFont="1" applyFill="1" applyBorder="1" applyAlignment="1" applyProtection="1">
      <alignment horizontal="center" vertical="center"/>
      <protection locked="0"/>
    </xf>
    <xf numFmtId="0" fontId="40" fillId="8" borderId="116" xfId="0" applyFont="1" applyFill="1" applyBorder="1" applyAlignment="1" applyProtection="1">
      <alignment horizontal="center" vertical="center"/>
      <protection locked="0"/>
    </xf>
    <xf numFmtId="0" fontId="13" fillId="6" borderId="115" xfId="3" applyNumberFormat="1" applyFont="1" applyFill="1" applyBorder="1" applyAlignment="1" applyProtection="1">
      <alignment horizontal="center" vertical="center"/>
    </xf>
    <xf numFmtId="0" fontId="13" fillId="4" borderId="116" xfId="3" applyNumberFormat="1" applyFont="1" applyFill="1" applyBorder="1" applyAlignment="1" applyProtection="1">
      <alignment horizontal="center" vertical="center"/>
    </xf>
    <xf numFmtId="0" fontId="6" fillId="2" borderId="115" xfId="0" applyFont="1" applyFill="1" applyBorder="1" applyAlignment="1" applyProtection="1">
      <alignment horizontal="center" vertical="center"/>
      <protection locked="0"/>
    </xf>
    <xf numFmtId="0" fontId="6" fillId="2" borderId="116" xfId="0" applyFont="1" applyFill="1" applyBorder="1" applyAlignment="1" applyProtection="1">
      <alignment horizontal="center" vertical="center"/>
      <protection locked="0"/>
    </xf>
    <xf numFmtId="0" fontId="60" fillId="3" borderId="116" xfId="0" applyFont="1" applyFill="1" applyBorder="1" applyAlignment="1" applyProtection="1">
      <alignment horizontal="center" vertical="center"/>
      <protection locked="0"/>
    </xf>
    <xf numFmtId="0" fontId="6" fillId="10" borderId="151" xfId="0" applyFont="1" applyFill="1" applyBorder="1" applyAlignment="1" applyProtection="1">
      <alignment horizontal="center" vertical="center"/>
      <protection locked="0"/>
    </xf>
    <xf numFmtId="0" fontId="60" fillId="8" borderId="152" xfId="0" applyFont="1" applyFill="1" applyBorder="1" applyAlignment="1" applyProtection="1">
      <alignment horizontal="center" vertical="center"/>
      <protection locked="0"/>
    </xf>
    <xf numFmtId="0" fontId="13" fillId="10" borderId="118" xfId="0" applyFont="1" applyFill="1" applyBorder="1" applyAlignment="1" applyProtection="1">
      <alignment horizontal="center" vertical="center"/>
      <protection locked="0"/>
    </xf>
    <xf numFmtId="0" fontId="40" fillId="8" borderId="150" xfId="0" applyFont="1" applyFill="1" applyBorder="1" applyAlignment="1" applyProtection="1">
      <alignment horizontal="center" vertical="center"/>
      <protection locked="0"/>
    </xf>
    <xf numFmtId="0" fontId="40" fillId="8" borderId="154" xfId="0" applyFont="1" applyFill="1" applyBorder="1" applyAlignment="1" applyProtection="1">
      <alignment horizontal="center" vertical="center"/>
      <protection locked="0"/>
    </xf>
    <xf numFmtId="0" fontId="6" fillId="8" borderId="116" xfId="0" applyFont="1" applyFill="1" applyBorder="1" applyAlignment="1" applyProtection="1">
      <alignment horizontal="center" vertical="center"/>
      <protection locked="0"/>
    </xf>
    <xf numFmtId="0" fontId="13" fillId="7" borderId="115" xfId="3" applyNumberFormat="1" applyFont="1" applyFill="1" applyBorder="1" applyAlignment="1" applyProtection="1">
      <alignment horizontal="center" vertical="center"/>
    </xf>
    <xf numFmtId="0" fontId="60" fillId="8" borderId="115" xfId="0" applyFont="1" applyFill="1" applyBorder="1" applyAlignment="1" applyProtection="1">
      <alignment horizontal="center" vertical="center"/>
      <protection locked="0"/>
    </xf>
    <xf numFmtId="0" fontId="6" fillId="8" borderId="115" xfId="0" applyFont="1" applyFill="1" applyBorder="1" applyAlignment="1" applyProtection="1">
      <alignment horizontal="center" vertical="center"/>
      <protection locked="0"/>
    </xf>
    <xf numFmtId="0" fontId="6" fillId="13" borderId="116" xfId="0" applyFont="1" applyFill="1" applyBorder="1" applyAlignment="1" applyProtection="1">
      <alignment horizontal="center" vertical="center"/>
      <protection locked="0"/>
    </xf>
    <xf numFmtId="0" fontId="40" fillId="10" borderId="115" xfId="0" applyFont="1" applyFill="1" applyBorder="1" applyAlignment="1" applyProtection="1">
      <alignment horizontal="center" vertical="center"/>
      <protection locked="0"/>
    </xf>
    <xf numFmtId="0" fontId="40" fillId="8" borderId="115" xfId="0" applyFont="1" applyFill="1" applyBorder="1" applyAlignment="1" applyProtection="1">
      <alignment horizontal="center" vertical="center"/>
      <protection locked="0"/>
    </xf>
    <xf numFmtId="0" fontId="13" fillId="10" borderId="116" xfId="0" applyFont="1" applyFill="1" applyBorder="1" applyAlignment="1" applyProtection="1">
      <alignment horizontal="center" vertical="center"/>
      <protection locked="0"/>
    </xf>
    <xf numFmtId="0" fontId="60" fillId="13" borderId="115" xfId="0" applyFont="1" applyFill="1" applyBorder="1" applyAlignment="1" applyProtection="1">
      <alignment horizontal="center" vertical="center"/>
      <protection locked="0"/>
    </xf>
    <xf numFmtId="0" fontId="60" fillId="5" borderId="115" xfId="0" applyFont="1" applyFill="1" applyBorder="1" applyAlignment="1" applyProtection="1">
      <alignment horizontal="center" vertical="center"/>
      <protection locked="0"/>
    </xf>
    <xf numFmtId="0" fontId="13" fillId="5" borderId="116" xfId="0" applyFont="1" applyFill="1" applyBorder="1" applyAlignment="1" applyProtection="1">
      <alignment horizontal="center" vertical="center"/>
      <protection locked="0"/>
    </xf>
    <xf numFmtId="0" fontId="6" fillId="13" borderId="115" xfId="0" applyFont="1" applyFill="1" applyBorder="1" applyAlignment="1" applyProtection="1">
      <alignment horizontal="center" vertical="center"/>
      <protection locked="0"/>
    </xf>
    <xf numFmtId="0" fontId="13" fillId="13" borderId="116" xfId="0" applyFont="1" applyFill="1" applyBorder="1" applyAlignment="1" applyProtection="1">
      <alignment horizontal="center" vertical="center"/>
      <protection locked="0"/>
    </xf>
    <xf numFmtId="0" fontId="60" fillId="10" borderId="115" xfId="0" applyFont="1" applyFill="1" applyBorder="1" applyAlignment="1" applyProtection="1">
      <alignment horizontal="center" vertical="center"/>
      <protection locked="0"/>
    </xf>
    <xf numFmtId="0" fontId="60" fillId="3" borderId="115" xfId="0" applyFont="1" applyFill="1" applyBorder="1" applyAlignment="1" applyProtection="1">
      <alignment horizontal="center" vertical="center"/>
      <protection locked="0"/>
    </xf>
    <xf numFmtId="0" fontId="6" fillId="10" borderId="155" xfId="0" applyFont="1" applyFill="1" applyBorder="1" applyAlignment="1" applyProtection="1">
      <alignment horizontal="center" vertical="center"/>
      <protection locked="0"/>
    </xf>
    <xf numFmtId="46" fontId="9" fillId="5" borderId="18" xfId="0" applyNumberFormat="1" applyFont="1" applyFill="1" applyBorder="1" applyAlignment="1">
      <alignment vertical="center"/>
    </xf>
    <xf numFmtId="0" fontId="13" fillId="5" borderId="11" xfId="3" applyFont="1" applyFill="1" applyBorder="1" applyAlignment="1" applyProtection="1">
      <alignment horizontal="center" vertical="center"/>
      <protection locked="0"/>
    </xf>
    <xf numFmtId="0" fontId="13" fillId="5" borderId="10" xfId="3" applyFont="1" applyFill="1" applyBorder="1" applyAlignment="1" applyProtection="1">
      <alignment horizontal="center" vertical="center"/>
      <protection locked="0"/>
    </xf>
    <xf numFmtId="0" fontId="13" fillId="5" borderId="8" xfId="3" applyFont="1" applyFill="1" applyBorder="1" applyAlignment="1" applyProtection="1">
      <alignment horizontal="center" vertical="center"/>
      <protection locked="0"/>
    </xf>
    <xf numFmtId="0" fontId="31" fillId="2" borderId="15" xfId="3" quotePrefix="1" applyFont="1" applyFill="1" applyBorder="1" applyAlignment="1" applyProtection="1">
      <alignment horizontal="center" vertical="center"/>
      <protection locked="0"/>
    </xf>
    <xf numFmtId="0" fontId="25" fillId="11" borderId="18" xfId="0" applyFont="1" applyFill="1" applyBorder="1" applyAlignment="1">
      <alignment horizontal="center" vertical="center"/>
    </xf>
    <xf numFmtId="0" fontId="17" fillId="5" borderId="4" xfId="0" applyFont="1" applyFill="1" applyBorder="1" applyAlignment="1">
      <alignment horizontal="center" vertical="center" wrapText="1"/>
    </xf>
    <xf numFmtId="0" fontId="17" fillId="5" borderId="2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left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5" fillId="5" borderId="25" xfId="0" applyFont="1" applyFill="1" applyBorder="1" applyAlignment="1">
      <alignment horizontal="left" vertical="top" wrapText="1"/>
    </xf>
    <xf numFmtId="0" fontId="5" fillId="5" borderId="13" xfId="0" applyFont="1" applyFill="1" applyBorder="1" applyAlignment="1">
      <alignment horizontal="left" vertical="top" wrapText="1"/>
    </xf>
    <xf numFmtId="0" fontId="5" fillId="5" borderId="17" xfId="0" applyFont="1" applyFill="1" applyBorder="1" applyAlignment="1">
      <alignment horizontal="left" vertical="top" wrapText="1"/>
    </xf>
    <xf numFmtId="0" fontId="5" fillId="5" borderId="34" xfId="0" applyFont="1" applyFill="1" applyBorder="1" applyAlignment="1">
      <alignment horizontal="left" vertical="top" wrapText="1"/>
    </xf>
    <xf numFmtId="0" fontId="5" fillId="5" borderId="0" xfId="0" applyFont="1" applyFill="1" applyAlignment="1">
      <alignment horizontal="left" vertical="top" wrapText="1"/>
    </xf>
    <xf numFmtId="0" fontId="5" fillId="5" borderId="40" xfId="0" applyFont="1" applyFill="1" applyBorder="1" applyAlignment="1">
      <alignment horizontal="left" vertical="top" wrapText="1"/>
    </xf>
    <xf numFmtId="0" fontId="7" fillId="4" borderId="14" xfId="3" applyFont="1" applyFill="1" applyBorder="1" applyAlignment="1">
      <alignment horizontal="center" vertical="center"/>
    </xf>
    <xf numFmtId="0" fontId="7" fillId="4" borderId="15" xfId="3" applyFont="1" applyFill="1" applyBorder="1" applyAlignment="1">
      <alignment horizontal="center" vertical="center"/>
    </xf>
    <xf numFmtId="0" fontId="4" fillId="4" borderId="35" xfId="0" applyFont="1" applyFill="1" applyBorder="1"/>
    <xf numFmtId="0" fontId="3" fillId="0" borderId="27" xfId="0" applyFont="1" applyBorder="1" applyAlignment="1">
      <alignment horizontal="center" vertical="center"/>
    </xf>
    <xf numFmtId="0" fontId="3" fillId="0" borderId="85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4" fillId="4" borderId="2" xfId="3" applyFont="1" applyFill="1" applyBorder="1" applyAlignment="1">
      <alignment horizontal="center" vertical="center" wrapText="1"/>
    </xf>
    <xf numFmtId="0" fontId="4" fillId="4" borderId="3" xfId="3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/>
    </xf>
    <xf numFmtId="164" fontId="5" fillId="4" borderId="3" xfId="0" quotePrefix="1" applyNumberFormat="1" applyFont="1" applyFill="1" applyBorder="1" applyAlignment="1">
      <alignment horizontal="center" vertical="center"/>
    </xf>
    <xf numFmtId="164" fontId="5" fillId="4" borderId="4" xfId="0" quotePrefix="1" applyNumberFormat="1" applyFont="1" applyFill="1" applyBorder="1" applyAlignment="1">
      <alignment horizontal="center" vertical="center"/>
    </xf>
    <xf numFmtId="164" fontId="6" fillId="0" borderId="2" xfId="0" applyNumberFormat="1" applyFont="1" applyBorder="1" applyAlignment="1">
      <alignment horizontal="center" vertical="center"/>
    </xf>
    <xf numFmtId="164" fontId="5" fillId="0" borderId="6" xfId="0" applyNumberFormat="1" applyFont="1" applyBorder="1" applyAlignment="1">
      <alignment horizontal="center" vertical="center"/>
    </xf>
    <xf numFmtId="164" fontId="5" fillId="0" borderId="24" xfId="0" applyNumberFormat="1" applyFont="1" applyBorder="1" applyAlignment="1">
      <alignment horizontal="center" vertical="center"/>
    </xf>
    <xf numFmtId="164" fontId="5" fillId="0" borderId="21" xfId="0" applyNumberFormat="1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 wrapText="1"/>
    </xf>
    <xf numFmtId="0" fontId="5" fillId="4" borderId="2" xfId="3" applyFont="1" applyFill="1" applyBorder="1" applyAlignment="1">
      <alignment horizontal="center" vertical="center" wrapText="1"/>
    </xf>
    <xf numFmtId="0" fontId="5" fillId="4" borderId="24" xfId="3" applyFont="1" applyFill="1" applyBorder="1" applyAlignment="1">
      <alignment horizontal="center" vertical="center" wrapText="1"/>
    </xf>
    <xf numFmtId="0" fontId="13" fillId="4" borderId="13" xfId="0" applyFont="1" applyFill="1" applyBorder="1" applyAlignment="1">
      <alignment horizontal="center" vertical="center"/>
    </xf>
    <xf numFmtId="0" fontId="13" fillId="4" borderId="18" xfId="0" applyFont="1" applyFill="1" applyBorder="1" applyAlignment="1">
      <alignment horizontal="center" vertical="center"/>
    </xf>
    <xf numFmtId="164" fontId="5" fillId="4" borderId="3" xfId="0" applyNumberFormat="1" applyFont="1" applyFill="1" applyBorder="1" applyAlignment="1">
      <alignment horizontal="center" vertical="center"/>
    </xf>
    <xf numFmtId="164" fontId="5" fillId="4" borderId="4" xfId="0" applyNumberFormat="1" applyFont="1" applyFill="1" applyBorder="1" applyAlignment="1">
      <alignment horizontal="center" vertical="center"/>
    </xf>
    <xf numFmtId="0" fontId="5" fillId="4" borderId="25" xfId="4" applyNumberFormat="1" applyFont="1" applyFill="1" applyBorder="1" applyAlignment="1">
      <alignment horizontal="center" vertical="center"/>
    </xf>
    <xf numFmtId="0" fontId="5" fillId="4" borderId="13" xfId="4" applyNumberFormat="1" applyFont="1" applyFill="1" applyBorder="1" applyAlignment="1">
      <alignment horizontal="center" vertical="center"/>
    </xf>
    <xf numFmtId="0" fontId="5" fillId="4" borderId="38" xfId="4" applyNumberFormat="1" applyFont="1" applyFill="1" applyBorder="1" applyAlignment="1">
      <alignment horizontal="center" vertical="center"/>
    </xf>
    <xf numFmtId="0" fontId="5" fillId="4" borderId="18" xfId="4" applyNumberFormat="1" applyFont="1" applyFill="1" applyBorder="1" applyAlignment="1">
      <alignment horizontal="center" vertical="center"/>
    </xf>
    <xf numFmtId="0" fontId="13" fillId="2" borderId="7" xfId="3" applyFont="1" applyFill="1" applyBorder="1" applyAlignment="1">
      <alignment horizontal="center" vertical="center" wrapText="1"/>
    </xf>
    <xf numFmtId="0" fontId="13" fillId="2" borderId="28" xfId="3" applyFont="1" applyFill="1" applyBorder="1" applyAlignment="1">
      <alignment horizontal="center" vertical="center" wrapText="1"/>
    </xf>
    <xf numFmtId="0" fontId="13" fillId="2" borderId="29" xfId="3" applyFont="1" applyFill="1" applyBorder="1" applyAlignment="1">
      <alignment horizontal="center" vertical="center" wrapText="1"/>
    </xf>
    <xf numFmtId="0" fontId="5" fillId="5" borderId="38" xfId="0" applyFont="1" applyFill="1" applyBorder="1" applyAlignment="1">
      <alignment horizontal="left" vertical="top" wrapText="1"/>
    </xf>
    <xf numFmtId="0" fontId="5" fillId="5" borderId="18" xfId="0" applyFont="1" applyFill="1" applyBorder="1" applyAlignment="1">
      <alignment horizontal="left" vertical="top" wrapText="1"/>
    </xf>
    <xf numFmtId="0" fontId="5" fillId="5" borderId="39" xfId="0" applyFont="1" applyFill="1" applyBorder="1" applyAlignment="1">
      <alignment horizontal="left" vertical="top" wrapText="1"/>
    </xf>
    <xf numFmtId="0" fontId="5" fillId="14" borderId="19" xfId="0" applyFont="1" applyFill="1" applyBorder="1" applyAlignment="1">
      <alignment horizontal="center" vertical="center"/>
    </xf>
    <xf numFmtId="0" fontId="5" fillId="14" borderId="2" xfId="0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9" fillId="14" borderId="23" xfId="0" applyFont="1" applyFill="1" applyBorder="1" applyAlignment="1">
      <alignment horizontal="center" vertical="center"/>
    </xf>
    <xf numFmtId="164" fontId="28" fillId="5" borderId="10" xfId="0" applyNumberFormat="1" applyFont="1" applyFill="1" applyBorder="1" applyAlignment="1">
      <alignment horizontal="center" vertical="center"/>
    </xf>
    <xf numFmtId="164" fontId="28" fillId="5" borderId="11" xfId="0" applyNumberFormat="1" applyFont="1" applyFill="1" applyBorder="1" applyAlignment="1">
      <alignment horizontal="center" vertical="center"/>
    </xf>
    <xf numFmtId="164" fontId="28" fillId="5" borderId="12" xfId="0" applyNumberFormat="1" applyFont="1" applyFill="1" applyBorder="1" applyAlignment="1">
      <alignment horizontal="center" vertical="center"/>
    </xf>
    <xf numFmtId="164" fontId="28" fillId="5" borderId="19" xfId="0" applyNumberFormat="1" applyFont="1" applyFill="1" applyBorder="1" applyAlignment="1">
      <alignment horizontal="center" vertical="center"/>
    </xf>
    <xf numFmtId="164" fontId="28" fillId="5" borderId="2" xfId="0" applyNumberFormat="1" applyFont="1" applyFill="1" applyBorder="1" applyAlignment="1">
      <alignment horizontal="center" vertical="center"/>
    </xf>
    <xf numFmtId="164" fontId="28" fillId="5" borderId="23" xfId="0" applyNumberFormat="1" applyFont="1" applyFill="1" applyBorder="1" applyAlignment="1">
      <alignment horizontal="center" vertical="center"/>
    </xf>
    <xf numFmtId="164" fontId="13" fillId="14" borderId="74" xfId="0" applyNumberFormat="1" applyFont="1" applyFill="1" applyBorder="1" applyAlignment="1">
      <alignment horizontal="center" vertical="center"/>
    </xf>
    <xf numFmtId="164" fontId="13" fillId="14" borderId="5" xfId="0" applyNumberFormat="1" applyFont="1" applyFill="1" applyBorder="1" applyAlignment="1">
      <alignment horizontal="center" vertical="center"/>
    </xf>
    <xf numFmtId="164" fontId="13" fillId="14" borderId="4" xfId="0" applyNumberFormat="1" applyFont="1" applyFill="1" applyBorder="1" applyAlignment="1">
      <alignment horizontal="center" vertical="center"/>
    </xf>
    <xf numFmtId="0" fontId="5" fillId="14" borderId="2" xfId="0" applyFont="1" applyFill="1" applyBorder="1" applyAlignment="1">
      <alignment horizontal="center" vertical="center" wrapText="1"/>
    </xf>
    <xf numFmtId="0" fontId="5" fillId="14" borderId="5" xfId="0" applyFont="1" applyFill="1" applyBorder="1" applyAlignment="1">
      <alignment horizontal="center" vertical="center"/>
    </xf>
    <xf numFmtId="167" fontId="8" fillId="5" borderId="2" xfId="0" applyNumberFormat="1" applyFont="1" applyFill="1" applyBorder="1" applyAlignment="1">
      <alignment horizontal="center" vertical="center"/>
    </xf>
    <xf numFmtId="167" fontId="8" fillId="5" borderId="23" xfId="0" applyNumberFormat="1" applyFont="1" applyFill="1" applyBorder="1" applyAlignment="1">
      <alignment horizontal="center" vertical="center"/>
    </xf>
    <xf numFmtId="167" fontId="8" fillId="5" borderId="3" xfId="0" applyNumberFormat="1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0" fontId="4" fillId="14" borderId="21" xfId="0" applyFont="1" applyFill="1" applyBorder="1" applyAlignment="1">
      <alignment horizontal="center" vertical="center" wrapText="1"/>
    </xf>
    <xf numFmtId="164" fontId="3" fillId="0" borderId="2" xfId="0" applyNumberFormat="1" applyFont="1" applyBorder="1" applyAlignment="1">
      <alignment horizontal="center" vertical="center"/>
    </xf>
    <xf numFmtId="1" fontId="5" fillId="4" borderId="6" xfId="0" applyNumberFormat="1" applyFont="1" applyFill="1" applyBorder="1" applyAlignment="1">
      <alignment horizontal="center" vertical="center"/>
    </xf>
    <xf numFmtId="1" fontId="5" fillId="4" borderId="24" xfId="0" applyNumberFormat="1" applyFont="1" applyFill="1" applyBorder="1" applyAlignment="1">
      <alignment horizontal="center" vertical="center"/>
    </xf>
    <xf numFmtId="1" fontId="5" fillId="4" borderId="21" xfId="0" applyNumberFormat="1" applyFont="1" applyFill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28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164" fontId="3" fillId="0" borderId="24" xfId="0" applyNumberFormat="1" applyFont="1" applyBorder="1" applyAlignment="1">
      <alignment horizontal="center" vertical="center"/>
    </xf>
    <xf numFmtId="164" fontId="3" fillId="0" borderId="21" xfId="0" applyNumberFormat="1" applyFont="1" applyBorder="1" applyAlignment="1">
      <alignment horizontal="center" vertical="center"/>
    </xf>
    <xf numFmtId="9" fontId="5" fillId="0" borderId="6" xfId="2" applyFont="1" applyBorder="1" applyAlignment="1">
      <alignment horizontal="center" vertical="center"/>
    </xf>
    <xf numFmtId="9" fontId="5" fillId="0" borderId="24" xfId="2" applyFont="1" applyBorder="1" applyAlignment="1">
      <alignment horizontal="center" vertical="center"/>
    </xf>
    <xf numFmtId="9" fontId="5" fillId="0" borderId="21" xfId="2" applyFont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 vertical="center"/>
    </xf>
    <xf numFmtId="1" fontId="3" fillId="0" borderId="24" xfId="0" applyNumberFormat="1" applyFont="1" applyBorder="1" applyAlignment="1">
      <alignment horizontal="center" vertical="center"/>
    </xf>
    <xf numFmtId="1" fontId="3" fillId="0" borderId="21" xfId="0" applyNumberFormat="1" applyFon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 vertical="center"/>
    </xf>
    <xf numFmtId="9" fontId="5" fillId="0" borderId="6" xfId="0" applyNumberFormat="1" applyFont="1" applyBorder="1" applyAlignment="1">
      <alignment horizontal="center" vertical="center"/>
    </xf>
    <xf numFmtId="9" fontId="5" fillId="0" borderId="24" xfId="0" applyNumberFormat="1" applyFont="1" applyBorder="1" applyAlignment="1">
      <alignment horizontal="center" vertical="center"/>
    </xf>
    <xf numFmtId="9" fontId="5" fillId="0" borderId="21" xfId="0" applyNumberFormat="1" applyFont="1" applyBorder="1" applyAlignment="1">
      <alignment horizontal="center" vertical="center"/>
    </xf>
    <xf numFmtId="1" fontId="5" fillId="9" borderId="6" xfId="0" applyNumberFormat="1" applyFont="1" applyFill="1" applyBorder="1" applyAlignment="1">
      <alignment horizontal="center" vertical="center"/>
    </xf>
    <xf numFmtId="1" fontId="5" fillId="9" borderId="24" xfId="0" applyNumberFormat="1" applyFont="1" applyFill="1" applyBorder="1" applyAlignment="1">
      <alignment horizontal="center" vertical="center"/>
    </xf>
    <xf numFmtId="1" fontId="5" fillId="9" borderId="21" xfId="0" applyNumberFormat="1" applyFont="1" applyFill="1" applyBorder="1" applyAlignment="1">
      <alignment horizontal="center" vertical="center"/>
    </xf>
    <xf numFmtId="164" fontId="5" fillId="9" borderId="6" xfId="0" applyNumberFormat="1" applyFont="1" applyFill="1" applyBorder="1" applyAlignment="1">
      <alignment horizontal="center" vertical="center"/>
    </xf>
    <xf numFmtId="164" fontId="5" fillId="9" borderId="24" xfId="0" applyNumberFormat="1" applyFont="1" applyFill="1" applyBorder="1" applyAlignment="1">
      <alignment horizontal="center" vertical="center"/>
    </xf>
    <xf numFmtId="164" fontId="5" fillId="9" borderId="21" xfId="0" applyNumberFormat="1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164" fontId="13" fillId="4" borderId="3" xfId="0" applyNumberFormat="1" applyFont="1" applyFill="1" applyBorder="1" applyAlignment="1">
      <alignment horizontal="center" vertical="center"/>
    </xf>
    <xf numFmtId="164" fontId="13" fillId="4" borderId="4" xfId="0" applyNumberFormat="1" applyFont="1" applyFill="1" applyBorder="1" applyAlignment="1">
      <alignment horizontal="center" vertical="center"/>
    </xf>
    <xf numFmtId="164" fontId="13" fillId="14" borderId="6" xfId="0" applyNumberFormat="1" applyFont="1" applyFill="1" applyBorder="1" applyAlignment="1">
      <alignment horizontal="center" vertical="center" wrapText="1"/>
    </xf>
    <xf numFmtId="164" fontId="13" fillId="14" borderId="21" xfId="0" applyNumberFormat="1" applyFont="1" applyFill="1" applyBorder="1" applyAlignment="1">
      <alignment horizontal="center" vertical="center" wrapText="1"/>
    </xf>
    <xf numFmtId="164" fontId="13" fillId="3" borderId="25" xfId="0" applyNumberFormat="1" applyFont="1" applyFill="1" applyBorder="1" applyAlignment="1">
      <alignment horizontal="center" vertical="center"/>
    </xf>
    <xf numFmtId="164" fontId="13" fillId="3" borderId="17" xfId="0" applyNumberFormat="1" applyFont="1" applyFill="1" applyBorder="1" applyAlignment="1">
      <alignment horizontal="center" vertical="center"/>
    </xf>
    <xf numFmtId="164" fontId="13" fillId="3" borderId="38" xfId="0" applyNumberFormat="1" applyFont="1" applyFill="1" applyBorder="1" applyAlignment="1">
      <alignment horizontal="center" vertical="center"/>
    </xf>
    <xf numFmtId="164" fontId="13" fillId="3" borderId="39" xfId="0" applyNumberFormat="1" applyFont="1" applyFill="1" applyBorder="1" applyAlignment="1">
      <alignment horizontal="center" vertical="center"/>
    </xf>
    <xf numFmtId="164" fontId="3" fillId="0" borderId="26" xfId="0" applyNumberFormat="1" applyFont="1" applyBorder="1" applyAlignment="1">
      <alignment horizontal="center" vertical="center"/>
    </xf>
    <xf numFmtId="164" fontId="3" fillId="0" borderId="28" xfId="0" applyNumberFormat="1" applyFont="1" applyBorder="1" applyAlignment="1">
      <alignment horizontal="center" vertical="center"/>
    </xf>
    <xf numFmtId="164" fontId="3" fillId="0" borderId="20" xfId="0" applyNumberFormat="1" applyFont="1" applyBorder="1" applyAlignment="1">
      <alignment horizontal="center" vertical="center"/>
    </xf>
    <xf numFmtId="0" fontId="27" fillId="14" borderId="25" xfId="0" applyFont="1" applyFill="1" applyBorder="1" applyAlignment="1">
      <alignment horizontal="center" vertical="center" wrapText="1"/>
    </xf>
    <xf numFmtId="0" fontId="27" fillId="14" borderId="38" xfId="0" applyFont="1" applyFill="1" applyBorder="1" applyAlignment="1">
      <alignment horizontal="center" vertical="center" wrapText="1"/>
    </xf>
    <xf numFmtId="0" fontId="5" fillId="14" borderId="25" xfId="0" applyFont="1" applyFill="1" applyBorder="1" applyAlignment="1">
      <alignment horizontal="center" vertical="center" wrapText="1"/>
    </xf>
    <xf numFmtId="0" fontId="5" fillId="14" borderId="38" xfId="0" applyFont="1" applyFill="1" applyBorder="1" applyAlignment="1">
      <alignment horizontal="center" vertical="center" wrapText="1"/>
    </xf>
    <xf numFmtId="164" fontId="5" fillId="4" borderId="3" xfId="3" applyNumberFormat="1" applyFont="1" applyFill="1" applyBorder="1" applyAlignment="1">
      <alignment horizontal="center" vertical="center"/>
    </xf>
    <xf numFmtId="164" fontId="5" fillId="4" borderId="4" xfId="3" applyNumberFormat="1" applyFont="1" applyFill="1" applyBorder="1" applyAlignment="1">
      <alignment horizontal="center" vertical="center"/>
    </xf>
    <xf numFmtId="164" fontId="5" fillId="14" borderId="74" xfId="0" applyNumberFormat="1" applyFont="1" applyFill="1" applyBorder="1" applyAlignment="1">
      <alignment horizontal="center" vertical="center"/>
    </xf>
    <xf numFmtId="164" fontId="5" fillId="14" borderId="4" xfId="0" applyNumberFormat="1" applyFont="1" applyFill="1" applyBorder="1" applyAlignment="1">
      <alignment horizontal="center" vertical="center"/>
    </xf>
    <xf numFmtId="0" fontId="13" fillId="5" borderId="10" xfId="3" applyFont="1" applyFill="1" applyBorder="1" applyAlignment="1">
      <alignment horizontal="center" vertical="center" wrapText="1"/>
    </xf>
    <xf numFmtId="0" fontId="13" fillId="5" borderId="19" xfId="3" applyFont="1" applyFill="1" applyBorder="1" applyAlignment="1">
      <alignment horizontal="center" vertical="center" wrapText="1"/>
    </xf>
    <xf numFmtId="0" fontId="13" fillId="5" borderId="26" xfId="3" applyFont="1" applyFill="1" applyBorder="1" applyAlignment="1">
      <alignment horizontal="center" vertical="center" wrapText="1"/>
    </xf>
    <xf numFmtId="0" fontId="13" fillId="4" borderId="3" xfId="3" applyFont="1" applyFill="1" applyBorder="1" applyAlignment="1">
      <alignment horizontal="center" vertical="center"/>
    </xf>
    <xf numFmtId="0" fontId="13" fillId="4" borderId="5" xfId="3" applyFont="1" applyFill="1" applyBorder="1" applyAlignment="1">
      <alignment horizontal="center" vertical="center"/>
    </xf>
    <xf numFmtId="0" fontId="5" fillId="4" borderId="3" xfId="3" applyFont="1" applyFill="1" applyBorder="1" applyAlignment="1">
      <alignment horizontal="center" vertical="center"/>
    </xf>
    <xf numFmtId="0" fontId="5" fillId="4" borderId="4" xfId="3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0" fontId="8" fillId="2" borderId="24" xfId="0" applyFont="1" applyFill="1" applyBorder="1" applyAlignment="1">
      <alignment horizontal="center" vertical="center"/>
    </xf>
    <xf numFmtId="0" fontId="8" fillId="2" borderId="21" xfId="0" applyFont="1" applyFill="1" applyBorder="1" applyAlignment="1">
      <alignment horizontal="center" vertical="center"/>
    </xf>
    <xf numFmtId="0" fontId="13" fillId="7" borderId="2" xfId="3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/>
    </xf>
    <xf numFmtId="0" fontId="13" fillId="6" borderId="2" xfId="3" applyFont="1" applyFill="1" applyBorder="1" applyAlignment="1">
      <alignment horizontal="center" vertical="center" wrapText="1"/>
    </xf>
    <xf numFmtId="0" fontId="38" fillId="18" borderId="83" xfId="3" applyFont="1" applyFill="1" applyBorder="1" applyAlignment="1">
      <alignment horizontal="center" vertical="center"/>
    </xf>
    <xf numFmtId="0" fontId="38" fillId="18" borderId="8" xfId="3" applyFont="1" applyFill="1" applyBorder="1" applyAlignment="1">
      <alignment horizontal="center" vertical="center"/>
    </xf>
    <xf numFmtId="0" fontId="38" fillId="18" borderId="9" xfId="3" applyFont="1" applyFill="1" applyBorder="1" applyAlignment="1">
      <alignment horizontal="center" vertical="center"/>
    </xf>
    <xf numFmtId="0" fontId="9" fillId="4" borderId="10" xfId="3" applyFont="1" applyFill="1" applyBorder="1" applyAlignment="1">
      <alignment horizontal="center" vertical="center"/>
    </xf>
    <xf numFmtId="0" fontId="9" fillId="4" borderId="19" xfId="3" applyFont="1" applyFill="1" applyBorder="1" applyAlignment="1">
      <alignment horizontal="center" vertical="center"/>
    </xf>
    <xf numFmtId="0" fontId="9" fillId="4" borderId="32" xfId="3" applyFont="1" applyFill="1" applyBorder="1" applyAlignment="1">
      <alignment horizontal="center" vertical="center"/>
    </xf>
    <xf numFmtId="0" fontId="9" fillId="4" borderId="12" xfId="3" applyFont="1" applyFill="1" applyBorder="1" applyAlignment="1">
      <alignment horizontal="center" vertical="center"/>
    </xf>
    <xf numFmtId="0" fontId="9" fillId="4" borderId="23" xfId="3" applyFont="1" applyFill="1" applyBorder="1" applyAlignment="1">
      <alignment horizontal="center" vertical="center"/>
    </xf>
    <xf numFmtId="0" fontId="9" fillId="4" borderId="31" xfId="3" applyFont="1" applyFill="1" applyBorder="1" applyAlignment="1">
      <alignment horizontal="center" vertical="center"/>
    </xf>
    <xf numFmtId="0" fontId="38" fillId="18" borderId="14" xfId="3" applyFont="1" applyFill="1" applyBorder="1" applyAlignment="1">
      <alignment horizontal="center" vertical="center"/>
    </xf>
    <xf numFmtId="0" fontId="38" fillId="18" borderId="15" xfId="3" applyFont="1" applyFill="1" applyBorder="1" applyAlignment="1">
      <alignment horizontal="center" vertical="center"/>
    </xf>
    <xf numFmtId="0" fontId="38" fillId="18" borderId="16" xfId="3" applyFont="1" applyFill="1" applyBorder="1" applyAlignment="1">
      <alignment horizontal="center" vertical="center"/>
    </xf>
    <xf numFmtId="17" fontId="34" fillId="0" borderId="0" xfId="0" quotePrefix="1" applyNumberFormat="1" applyFont="1" applyAlignment="1">
      <alignment horizontal="center" vertical="center"/>
    </xf>
    <xf numFmtId="14" fontId="37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32" fillId="17" borderId="0" xfId="0" applyFont="1" applyFill="1" applyAlignment="1">
      <alignment horizontal="left" vertical="center"/>
    </xf>
    <xf numFmtId="0" fontId="32" fillId="15" borderId="0" xfId="0" applyFont="1" applyFill="1" applyAlignment="1">
      <alignment horizontal="left" vertical="center"/>
    </xf>
    <xf numFmtId="0" fontId="36" fillId="0" borderId="0" xfId="0" applyFont="1" applyAlignment="1">
      <alignment horizontal="center" vertical="center"/>
    </xf>
    <xf numFmtId="0" fontId="27" fillId="4" borderId="83" xfId="3" applyFont="1" applyFill="1" applyBorder="1" applyAlignment="1">
      <alignment horizontal="center" vertical="center" wrapText="1"/>
    </xf>
    <xf numFmtId="0" fontId="27" fillId="4" borderId="8" xfId="3" applyFont="1" applyFill="1" applyBorder="1" applyAlignment="1">
      <alignment horizontal="center" vertical="center" wrapText="1"/>
    </xf>
    <xf numFmtId="0" fontId="27" fillId="4" borderId="9" xfId="3" applyFont="1" applyFill="1" applyBorder="1" applyAlignment="1">
      <alignment horizontal="center" vertical="center" wrapText="1"/>
    </xf>
    <xf numFmtId="0" fontId="4" fillId="4" borderId="2" xfId="3" applyNumberFormat="1" applyFont="1" applyFill="1" applyBorder="1" applyAlignment="1" applyProtection="1">
      <alignment horizontal="center" vertical="center" wrapText="1"/>
    </xf>
    <xf numFmtId="0" fontId="13" fillId="5" borderId="7" xfId="3" applyFont="1" applyFill="1" applyBorder="1" applyAlignment="1">
      <alignment horizontal="center" vertical="center" wrapText="1"/>
    </xf>
    <xf numFmtId="0" fontId="13" fillId="5" borderId="28" xfId="3" applyFont="1" applyFill="1" applyBorder="1" applyAlignment="1">
      <alignment horizontal="center" vertical="center" wrapText="1"/>
    </xf>
    <xf numFmtId="0" fontId="13" fillId="5" borderId="29" xfId="3" applyFont="1" applyFill="1" applyBorder="1" applyAlignment="1">
      <alignment horizontal="center" vertical="center" wrapText="1"/>
    </xf>
    <xf numFmtId="0" fontId="13" fillId="7" borderId="3" xfId="3" applyFont="1" applyFill="1" applyBorder="1" applyAlignment="1">
      <alignment horizontal="center" vertical="center" wrapText="1"/>
    </xf>
    <xf numFmtId="0" fontId="13" fillId="5" borderId="2" xfId="3" applyFont="1" applyFill="1" applyBorder="1" applyAlignment="1">
      <alignment horizontal="center" vertical="center" wrapText="1"/>
    </xf>
    <xf numFmtId="0" fontId="27" fillId="4" borderId="45" xfId="3" applyFont="1" applyFill="1" applyBorder="1" applyAlignment="1">
      <alignment horizontal="center" vertical="center" wrapText="1"/>
    </xf>
    <xf numFmtId="0" fontId="27" fillId="4" borderId="46" xfId="3" applyFont="1" applyFill="1" applyBorder="1" applyAlignment="1">
      <alignment horizontal="center" vertical="center" wrapText="1"/>
    </xf>
    <xf numFmtId="0" fontId="27" fillId="4" borderId="47" xfId="3" applyFont="1" applyFill="1" applyBorder="1" applyAlignment="1">
      <alignment horizontal="center" vertical="center" wrapText="1"/>
    </xf>
    <xf numFmtId="0" fontId="38" fillId="18" borderId="90" xfId="3" applyFont="1" applyFill="1" applyBorder="1" applyAlignment="1">
      <alignment horizontal="center" vertical="center"/>
    </xf>
    <xf numFmtId="0" fontId="38" fillId="18" borderId="87" xfId="3" applyFont="1" applyFill="1" applyBorder="1" applyAlignment="1">
      <alignment horizontal="center" vertical="center"/>
    </xf>
    <xf numFmtId="0" fontId="38" fillId="18" borderId="91" xfId="3" applyFont="1" applyFill="1" applyBorder="1" applyAlignment="1">
      <alignment horizontal="center" vertical="center"/>
    </xf>
    <xf numFmtId="0" fontId="9" fillId="4" borderId="7" xfId="3" applyFont="1" applyFill="1" applyBorder="1" applyAlignment="1">
      <alignment horizontal="center" vertical="center"/>
    </xf>
    <xf numFmtId="0" fontId="9" fillId="4" borderId="28" xfId="3" applyFont="1" applyFill="1" applyBorder="1" applyAlignment="1">
      <alignment horizontal="center" vertical="center"/>
    </xf>
    <xf numFmtId="0" fontId="9" fillId="4" borderId="29" xfId="3" applyFont="1" applyFill="1" applyBorder="1" applyAlignment="1">
      <alignment horizontal="center" vertical="center"/>
    </xf>
    <xf numFmtId="0" fontId="9" fillId="4" borderId="9" xfId="3" applyFont="1" applyFill="1" applyBorder="1" applyAlignment="1">
      <alignment horizontal="center" vertical="center"/>
    </xf>
    <xf numFmtId="0" fontId="9" fillId="4" borderId="85" xfId="3" applyFont="1" applyFill="1" applyBorder="1" applyAlignment="1">
      <alignment horizontal="center" vertical="center"/>
    </xf>
    <xf numFmtId="0" fontId="9" fillId="4" borderId="50" xfId="3" applyFont="1" applyFill="1" applyBorder="1" applyAlignment="1">
      <alignment horizontal="center" vertical="center"/>
    </xf>
    <xf numFmtId="0" fontId="38" fillId="18" borderId="57" xfId="3" applyFont="1" applyFill="1" applyBorder="1" applyAlignment="1">
      <alignment horizontal="center" vertical="center"/>
    </xf>
    <xf numFmtId="0" fontId="38" fillId="18" borderId="0" xfId="3" applyFont="1" applyFill="1" applyBorder="1" applyAlignment="1">
      <alignment horizontal="center" vertical="center"/>
    </xf>
    <xf numFmtId="0" fontId="38" fillId="18" borderId="82" xfId="3" applyFont="1" applyFill="1" applyBorder="1" applyAlignment="1">
      <alignment horizontal="center" vertical="center"/>
    </xf>
    <xf numFmtId="0" fontId="9" fillId="4" borderId="26" xfId="3" applyFont="1" applyFill="1" applyBorder="1" applyAlignment="1">
      <alignment horizontal="center" vertical="center"/>
    </xf>
    <xf numFmtId="0" fontId="9" fillId="4" borderId="27" xfId="3" applyFont="1" applyFill="1" applyBorder="1" applyAlignment="1">
      <alignment horizontal="center" vertical="center"/>
    </xf>
    <xf numFmtId="0" fontId="27" fillId="4" borderId="87" xfId="3" applyFont="1" applyFill="1" applyBorder="1" applyAlignment="1">
      <alignment horizontal="center" vertical="center" wrapText="1"/>
    </xf>
    <xf numFmtId="0" fontId="27" fillId="4" borderId="91" xfId="3" applyFont="1" applyFill="1" applyBorder="1" applyAlignment="1">
      <alignment horizontal="center" vertical="center" wrapText="1"/>
    </xf>
    <xf numFmtId="0" fontId="27" fillId="4" borderId="90" xfId="3" applyFont="1" applyFill="1" applyBorder="1" applyAlignment="1">
      <alignment horizontal="center" vertical="center" wrapText="1"/>
    </xf>
    <xf numFmtId="0" fontId="38" fillId="18" borderId="29" xfId="3" applyFont="1" applyFill="1" applyBorder="1" applyAlignment="1">
      <alignment horizontal="center" vertical="center"/>
    </xf>
    <xf numFmtId="0" fontId="38" fillId="18" borderId="30" xfId="3" applyFont="1" applyFill="1" applyBorder="1" applyAlignment="1">
      <alignment horizontal="center" vertical="center"/>
    </xf>
    <xf numFmtId="0" fontId="38" fillId="18" borderId="50" xfId="3" applyFont="1" applyFill="1" applyBorder="1" applyAlignment="1">
      <alignment horizontal="center" vertical="center"/>
    </xf>
    <xf numFmtId="0" fontId="9" fillId="4" borderId="99" xfId="3" applyFont="1" applyFill="1" applyBorder="1" applyAlignment="1">
      <alignment horizontal="center" vertical="center"/>
    </xf>
    <xf numFmtId="0" fontId="9" fillId="4" borderId="34" xfId="3" applyFont="1" applyFill="1" applyBorder="1" applyAlignment="1">
      <alignment horizontal="center" vertical="center"/>
    </xf>
    <xf numFmtId="0" fontId="9" fillId="4" borderId="88" xfId="3" applyFont="1" applyFill="1" applyBorder="1" applyAlignment="1">
      <alignment horizontal="center" vertical="center"/>
    </xf>
    <xf numFmtId="0" fontId="9" fillId="4" borderId="36" xfId="3" applyFont="1" applyFill="1" applyBorder="1" applyAlignment="1">
      <alignment horizontal="center" vertical="center"/>
    </xf>
    <xf numFmtId="0" fontId="9" fillId="4" borderId="3" xfId="3" applyFont="1" applyFill="1" applyBorder="1" applyAlignment="1">
      <alignment horizontal="center" vertical="center"/>
    </xf>
    <xf numFmtId="0" fontId="9" fillId="4" borderId="37" xfId="3" applyFont="1" applyFill="1" applyBorder="1" applyAlignment="1">
      <alignment horizontal="center" vertical="center"/>
    </xf>
    <xf numFmtId="17" fontId="9" fillId="3" borderId="45" xfId="3" quotePrefix="1" applyNumberFormat="1" applyFont="1" applyFill="1" applyBorder="1" applyAlignment="1" applyProtection="1">
      <alignment horizontal="center" vertical="center" wrapText="1"/>
    </xf>
    <xf numFmtId="17" fontId="9" fillId="3" borderId="46" xfId="3" quotePrefix="1" applyNumberFormat="1" applyFont="1" applyFill="1" applyBorder="1" applyAlignment="1" applyProtection="1">
      <alignment horizontal="center" vertical="center" wrapText="1"/>
    </xf>
    <xf numFmtId="17" fontId="9" fillId="3" borderId="47" xfId="3" quotePrefix="1" applyNumberFormat="1" applyFont="1" applyFill="1" applyBorder="1" applyAlignment="1" applyProtection="1">
      <alignment horizontal="center" vertical="center" wrapText="1"/>
    </xf>
    <xf numFmtId="0" fontId="9" fillId="5" borderId="45" xfId="3" applyNumberFormat="1" applyFont="1" applyFill="1" applyBorder="1" applyAlignment="1" applyProtection="1">
      <alignment horizontal="center" vertical="center" wrapText="1"/>
    </xf>
    <xf numFmtId="0" fontId="9" fillId="5" borderId="46" xfId="3" applyNumberFormat="1" applyFont="1" applyFill="1" applyBorder="1" applyAlignment="1" applyProtection="1">
      <alignment horizontal="center" vertical="center" wrapText="1"/>
    </xf>
    <xf numFmtId="0" fontId="9" fillId="5" borderId="47" xfId="3" applyNumberFormat="1" applyFont="1" applyFill="1" applyBorder="1" applyAlignment="1" applyProtection="1">
      <alignment horizontal="center" vertical="center" wrapText="1"/>
    </xf>
    <xf numFmtId="164" fontId="9" fillId="4" borderId="65" xfId="0" applyNumberFormat="1" applyFont="1" applyFill="1" applyBorder="1" applyAlignment="1">
      <alignment horizontal="center" vertical="center"/>
    </xf>
    <xf numFmtId="164" fontId="9" fillId="4" borderId="54" xfId="0" applyNumberFormat="1" applyFont="1" applyFill="1" applyBorder="1" applyAlignment="1">
      <alignment horizontal="center" vertical="center"/>
    </xf>
    <xf numFmtId="0" fontId="23" fillId="4" borderId="68" xfId="0" applyFont="1" applyFill="1" applyBorder="1" applyAlignment="1">
      <alignment horizontal="center" vertical="center"/>
    </xf>
    <xf numFmtId="0" fontId="23" fillId="4" borderId="66" xfId="0" applyFont="1" applyFill="1" applyBorder="1" applyAlignment="1">
      <alignment horizontal="center" vertical="center"/>
    </xf>
    <xf numFmtId="0" fontId="23" fillId="4" borderId="54" xfId="0" applyFont="1" applyFill="1" applyBorder="1" applyAlignment="1">
      <alignment horizontal="center" vertical="center"/>
    </xf>
    <xf numFmtId="22" fontId="9" fillId="4" borderId="45" xfId="1" applyNumberFormat="1" applyFont="1" applyFill="1" applyBorder="1" applyAlignment="1" applyProtection="1">
      <alignment horizontal="center" vertical="center"/>
    </xf>
    <xf numFmtId="0" fontId="9" fillId="4" borderId="46" xfId="1" applyNumberFormat="1" applyFont="1" applyFill="1" applyBorder="1" applyAlignment="1" applyProtection="1">
      <alignment horizontal="center" vertical="center"/>
    </xf>
    <xf numFmtId="0" fontId="9" fillId="4" borderId="47" xfId="1" applyNumberFormat="1" applyFont="1" applyFill="1" applyBorder="1" applyAlignment="1" applyProtection="1">
      <alignment horizontal="center" vertical="center"/>
    </xf>
    <xf numFmtId="0" fontId="9" fillId="19" borderId="45" xfId="1" applyNumberFormat="1" applyFont="1" applyFill="1" applyBorder="1" applyAlignment="1" applyProtection="1">
      <alignment horizontal="center" vertical="center"/>
    </xf>
    <xf numFmtId="0" fontId="9" fillId="19" borderId="46" xfId="1" applyNumberFormat="1" applyFont="1" applyFill="1" applyBorder="1" applyAlignment="1" applyProtection="1">
      <alignment horizontal="center" vertical="center"/>
    </xf>
    <xf numFmtId="0" fontId="9" fillId="4" borderId="65" xfId="0" applyFont="1" applyFill="1" applyBorder="1" applyAlignment="1">
      <alignment horizontal="center" vertical="center"/>
    </xf>
    <xf numFmtId="0" fontId="9" fillId="4" borderId="66" xfId="0" applyFont="1" applyFill="1" applyBorder="1" applyAlignment="1">
      <alignment horizontal="center" vertical="center"/>
    </xf>
    <xf numFmtId="0" fontId="9" fillId="4" borderId="67" xfId="0" applyFont="1" applyFill="1" applyBorder="1" applyAlignment="1">
      <alignment horizontal="center" vertical="center"/>
    </xf>
    <xf numFmtId="0" fontId="23" fillId="4" borderId="67" xfId="0" applyFont="1" applyFill="1" applyBorder="1" applyAlignment="1">
      <alignment horizontal="center" vertical="center"/>
    </xf>
    <xf numFmtId="0" fontId="9" fillId="19" borderId="68" xfId="0" applyFont="1" applyFill="1" applyBorder="1" applyAlignment="1">
      <alignment horizontal="center" vertical="center"/>
    </xf>
    <xf numFmtId="0" fontId="9" fillId="19" borderId="66" xfId="0" applyFont="1" applyFill="1" applyBorder="1" applyAlignment="1">
      <alignment horizontal="center" vertical="center"/>
    </xf>
    <xf numFmtId="0" fontId="9" fillId="19" borderId="67" xfId="0" applyFont="1" applyFill="1" applyBorder="1" applyAlignment="1">
      <alignment horizontal="center" vertical="center"/>
    </xf>
    <xf numFmtId="0" fontId="33" fillId="19" borderId="68" xfId="0" applyFont="1" applyFill="1" applyBorder="1" applyAlignment="1">
      <alignment horizontal="center" vertical="center"/>
    </xf>
    <xf numFmtId="0" fontId="33" fillId="19" borderId="66" xfId="0" applyFont="1" applyFill="1" applyBorder="1" applyAlignment="1">
      <alignment horizontal="center" vertical="center"/>
    </xf>
    <xf numFmtId="0" fontId="33" fillId="19" borderId="67" xfId="0" applyFont="1" applyFill="1" applyBorder="1" applyAlignment="1">
      <alignment horizontal="center" vertical="center"/>
    </xf>
    <xf numFmtId="164" fontId="23" fillId="4" borderId="74" xfId="0" applyNumberFormat="1" applyFont="1" applyFill="1" applyBorder="1" applyAlignment="1">
      <alignment horizontal="center" vertical="center"/>
    </xf>
    <xf numFmtId="164" fontId="23" fillId="4" borderId="55" xfId="0" applyNumberFormat="1" applyFont="1" applyFill="1" applyBorder="1" applyAlignment="1">
      <alignment horizontal="center" vertical="center"/>
    </xf>
    <xf numFmtId="0" fontId="13" fillId="5" borderId="32" xfId="3" applyFont="1" applyFill="1" applyBorder="1" applyAlignment="1">
      <alignment horizontal="center" vertical="center" wrapText="1"/>
    </xf>
    <xf numFmtId="17" fontId="9" fillId="3" borderId="117" xfId="3" quotePrefix="1" applyNumberFormat="1" applyFont="1" applyFill="1" applyBorder="1" applyAlignment="1" applyProtection="1">
      <alignment horizontal="center" vertical="center" wrapText="1"/>
    </xf>
    <xf numFmtId="0" fontId="9" fillId="5" borderId="117" xfId="3" applyNumberFormat="1" applyFont="1" applyFill="1" applyBorder="1" applyAlignment="1" applyProtection="1">
      <alignment horizontal="center" vertical="center" wrapText="1"/>
    </xf>
    <xf numFmtId="0" fontId="13" fillId="5" borderId="65" xfId="3" applyFont="1" applyFill="1" applyBorder="1" applyAlignment="1">
      <alignment horizontal="center" vertical="center" wrapText="1"/>
    </xf>
    <xf numFmtId="0" fontId="13" fillId="5" borderId="74" xfId="3" applyFont="1" applyFill="1" applyBorder="1" applyAlignment="1">
      <alignment horizontal="center" vertical="center" wrapText="1"/>
    </xf>
    <xf numFmtId="0" fontId="13" fillId="5" borderId="69" xfId="3" applyFont="1" applyFill="1" applyBorder="1" applyAlignment="1">
      <alignment horizontal="center" vertical="center" wrapText="1"/>
    </xf>
    <xf numFmtId="17" fontId="9" fillId="3" borderId="149" xfId="3" quotePrefix="1" applyNumberFormat="1" applyFont="1" applyFill="1" applyBorder="1" applyAlignment="1" applyProtection="1">
      <alignment horizontal="center" vertical="center" wrapText="1"/>
    </xf>
    <xf numFmtId="0" fontId="41" fillId="2" borderId="43" xfId="0" applyFont="1" applyFill="1" applyBorder="1" applyAlignment="1">
      <alignment horizontal="center" vertical="center" wrapText="1"/>
    </xf>
    <xf numFmtId="0" fontId="41" fillId="2" borderId="48" xfId="0" applyFont="1" applyFill="1" applyBorder="1" applyAlignment="1">
      <alignment horizontal="center" vertical="center" wrapText="1"/>
    </xf>
    <xf numFmtId="164" fontId="41" fillId="4" borderId="25" xfId="0" applyNumberFormat="1" applyFont="1" applyFill="1" applyBorder="1" applyAlignment="1">
      <alignment horizontal="center" vertical="center" wrapText="1"/>
    </xf>
    <xf numFmtId="164" fontId="41" fillId="4" borderId="38" xfId="0" applyNumberFormat="1" applyFont="1" applyFill="1" applyBorder="1" applyAlignment="1">
      <alignment horizontal="center" vertical="center" wrapText="1"/>
    </xf>
    <xf numFmtId="0" fontId="44" fillId="11" borderId="3" xfId="0" applyFont="1" applyFill="1" applyBorder="1" applyAlignment="1">
      <alignment horizontal="center" vertical="center"/>
    </xf>
    <xf numFmtId="0" fontId="44" fillId="11" borderId="4" xfId="0" applyFont="1" applyFill="1" applyBorder="1" applyAlignment="1">
      <alignment horizontal="center" vertical="center"/>
    </xf>
    <xf numFmtId="164" fontId="41" fillId="4" borderId="3" xfId="0" applyNumberFormat="1" applyFont="1" applyFill="1" applyBorder="1" applyAlignment="1">
      <alignment horizontal="center" vertical="center" wrapText="1"/>
    </xf>
    <xf numFmtId="164" fontId="41" fillId="4" borderId="4" xfId="0" applyNumberFormat="1" applyFont="1" applyFill="1" applyBorder="1" applyAlignment="1">
      <alignment horizontal="center" vertical="center" wrapText="1"/>
    </xf>
    <xf numFmtId="0" fontId="41" fillId="4" borderId="25" xfId="3" applyFont="1" applyFill="1" applyBorder="1" applyAlignment="1" applyProtection="1">
      <alignment horizontal="center" vertical="center" wrapText="1"/>
    </xf>
    <xf numFmtId="0" fontId="41" fillId="4" borderId="17" xfId="3" applyFont="1" applyFill="1" applyBorder="1" applyAlignment="1" applyProtection="1">
      <alignment horizontal="center" vertical="center" wrapText="1"/>
    </xf>
    <xf numFmtId="0" fontId="41" fillId="4" borderId="38" xfId="3" applyFont="1" applyFill="1" applyBorder="1" applyAlignment="1" applyProtection="1">
      <alignment horizontal="center" vertical="center" wrapText="1"/>
    </xf>
    <xf numFmtId="0" fontId="41" fillId="4" borderId="39" xfId="3" applyFont="1" applyFill="1" applyBorder="1" applyAlignment="1" applyProtection="1">
      <alignment horizontal="center" vertical="center" wrapText="1"/>
    </xf>
    <xf numFmtId="164" fontId="41" fillId="4" borderId="3" xfId="0" applyNumberFormat="1" applyFont="1" applyFill="1" applyBorder="1" applyAlignment="1">
      <alignment horizontal="center" vertical="center"/>
    </xf>
    <xf numFmtId="164" fontId="41" fillId="4" borderId="4" xfId="0" applyNumberFormat="1" applyFont="1" applyFill="1" applyBorder="1" applyAlignment="1">
      <alignment horizontal="center" vertical="center"/>
    </xf>
    <xf numFmtId="164" fontId="41" fillId="4" borderId="6" xfId="0" applyNumberFormat="1" applyFont="1" applyFill="1" applyBorder="1" applyAlignment="1">
      <alignment horizontal="center" vertical="center"/>
    </xf>
    <xf numFmtId="164" fontId="41" fillId="4" borderId="21" xfId="0" applyNumberFormat="1" applyFont="1" applyFill="1" applyBorder="1" applyAlignment="1">
      <alignment horizontal="center" vertical="center"/>
    </xf>
    <xf numFmtId="164" fontId="41" fillId="4" borderId="25" xfId="0" applyNumberFormat="1" applyFont="1" applyFill="1" applyBorder="1" applyAlignment="1">
      <alignment horizontal="center" vertical="center"/>
    </xf>
    <xf numFmtId="164" fontId="41" fillId="4" borderId="17" xfId="0" applyNumberFormat="1" applyFont="1" applyFill="1" applyBorder="1" applyAlignment="1">
      <alignment horizontal="center" vertical="center"/>
    </xf>
    <xf numFmtId="164" fontId="41" fillId="4" borderId="38" xfId="0" applyNumberFormat="1" applyFont="1" applyFill="1" applyBorder="1" applyAlignment="1">
      <alignment horizontal="center" vertical="center"/>
    </xf>
    <xf numFmtId="164" fontId="41" fillId="4" borderId="39" xfId="0" applyNumberFormat="1" applyFont="1" applyFill="1" applyBorder="1" applyAlignment="1">
      <alignment horizontal="center" vertical="center"/>
    </xf>
    <xf numFmtId="0" fontId="41" fillId="4" borderId="43" xfId="0" applyFont="1" applyFill="1" applyBorder="1" applyAlignment="1">
      <alignment horizontal="center" vertical="center" wrapText="1"/>
    </xf>
    <xf numFmtId="0" fontId="41" fillId="4" borderId="48" xfId="0" applyFont="1" applyFill="1" applyBorder="1" applyAlignment="1">
      <alignment horizontal="center" vertical="center" wrapText="1"/>
    </xf>
    <xf numFmtId="0" fontId="47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0" fontId="53" fillId="4" borderId="6" xfId="0" applyFont="1" applyFill="1" applyBorder="1" applyAlignment="1">
      <alignment horizontal="center" vertical="center" wrapText="1"/>
    </xf>
    <xf numFmtId="0" fontId="53" fillId="4" borderId="21" xfId="0" applyFont="1" applyFill="1" applyBorder="1" applyAlignment="1">
      <alignment horizontal="center" vertical="center" wrapText="1"/>
    </xf>
    <xf numFmtId="0" fontId="53" fillId="4" borderId="2" xfId="0" applyFont="1" applyFill="1" applyBorder="1" applyAlignment="1">
      <alignment horizontal="center" vertical="center" wrapText="1"/>
    </xf>
    <xf numFmtId="0" fontId="53" fillId="0" borderId="2" xfId="0" applyFont="1" applyBorder="1" applyAlignment="1" applyProtection="1">
      <alignment horizontal="center" vertical="center" wrapText="1"/>
      <protection locked="0"/>
    </xf>
    <xf numFmtId="0" fontId="53" fillId="0" borderId="3" xfId="0" applyFont="1" applyBorder="1" applyAlignment="1">
      <alignment horizontal="center" vertical="center" wrapText="1"/>
    </xf>
    <xf numFmtId="0" fontId="53" fillId="0" borderId="5" xfId="0" applyFont="1" applyBorder="1" applyAlignment="1">
      <alignment horizontal="center" vertical="center" wrapText="1"/>
    </xf>
    <xf numFmtId="0" fontId="53" fillId="0" borderId="4" xfId="0" applyFont="1" applyBorder="1" applyAlignment="1">
      <alignment horizontal="center" vertical="center" wrapText="1"/>
    </xf>
    <xf numFmtId="0" fontId="53" fillId="4" borderId="3" xfId="0" applyFont="1" applyFill="1" applyBorder="1" applyAlignment="1">
      <alignment horizontal="center" vertical="center" wrapText="1"/>
    </xf>
    <xf numFmtId="0" fontId="53" fillId="4" borderId="5" xfId="0" applyFont="1" applyFill="1" applyBorder="1" applyAlignment="1">
      <alignment horizontal="center" vertical="center" wrapText="1"/>
    </xf>
    <xf numFmtId="0" fontId="53" fillId="4" borderId="4" xfId="0" applyFont="1" applyFill="1" applyBorder="1" applyAlignment="1">
      <alignment horizontal="center" vertical="center" wrapText="1"/>
    </xf>
    <xf numFmtId="0" fontId="51" fillId="0" borderId="13" xfId="0" applyFont="1" applyBorder="1" applyAlignment="1">
      <alignment horizontal="center" vertical="center" wrapText="1"/>
    </xf>
    <xf numFmtId="0" fontId="51" fillId="0" borderId="0" xfId="0" applyFont="1" applyAlignment="1">
      <alignment horizontal="center" vertical="center" wrapText="1"/>
    </xf>
    <xf numFmtId="0" fontId="52" fillId="4" borderId="2" xfId="0" applyFont="1" applyFill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52" fillId="4" borderId="25" xfId="0" applyFont="1" applyFill="1" applyBorder="1" applyAlignment="1">
      <alignment horizontal="center" vertical="center" wrapText="1"/>
    </xf>
    <xf numFmtId="0" fontId="52" fillId="4" borderId="13" xfId="0" applyFont="1" applyFill="1" applyBorder="1" applyAlignment="1">
      <alignment horizontal="center" vertical="center" wrapText="1"/>
    </xf>
    <xf numFmtId="0" fontId="52" fillId="4" borderId="17" xfId="0" applyFont="1" applyFill="1" applyBorder="1" applyAlignment="1">
      <alignment horizontal="center" vertical="center" wrapText="1"/>
    </xf>
    <xf numFmtId="1" fontId="52" fillId="13" borderId="25" xfId="0" applyNumberFormat="1" applyFont="1" applyFill="1" applyBorder="1" applyAlignment="1">
      <alignment horizontal="center" vertical="center" wrapText="1"/>
    </xf>
    <xf numFmtId="0" fontId="52" fillId="13" borderId="17" xfId="0" applyFont="1" applyFill="1" applyBorder="1" applyAlignment="1">
      <alignment horizontal="center" vertical="center" wrapText="1"/>
    </xf>
    <xf numFmtId="0" fontId="52" fillId="13" borderId="38" xfId="0" applyFont="1" applyFill="1" applyBorder="1" applyAlignment="1">
      <alignment horizontal="center" vertical="center" wrapText="1"/>
    </xf>
    <xf numFmtId="0" fontId="52" fillId="13" borderId="39" xfId="0" applyFont="1" applyFill="1" applyBorder="1" applyAlignment="1">
      <alignment horizontal="center" vertical="center" wrapText="1"/>
    </xf>
    <xf numFmtId="0" fontId="52" fillId="4" borderId="38" xfId="0" applyFont="1" applyFill="1" applyBorder="1" applyAlignment="1">
      <alignment horizontal="center" vertical="center" wrapText="1"/>
    </xf>
    <xf numFmtId="0" fontId="52" fillId="4" borderId="18" xfId="0" applyFont="1" applyFill="1" applyBorder="1" applyAlignment="1">
      <alignment horizontal="center" vertical="center" wrapText="1"/>
    </xf>
    <xf numFmtId="0" fontId="52" fillId="4" borderId="39" xfId="0" applyFont="1" applyFill="1" applyBorder="1" applyAlignment="1">
      <alignment horizontal="center" vertical="center" wrapText="1"/>
    </xf>
    <xf numFmtId="0" fontId="26" fillId="4" borderId="2" xfId="0" applyFont="1" applyFill="1" applyBorder="1" applyAlignment="1">
      <alignment horizontal="center" vertical="center"/>
    </xf>
    <xf numFmtId="10" fontId="52" fillId="0" borderId="3" xfId="0" applyNumberFormat="1" applyFont="1" applyBorder="1" applyAlignment="1">
      <alignment horizontal="center" vertical="center"/>
    </xf>
    <xf numFmtId="10" fontId="52" fillId="0" borderId="4" xfId="0" applyNumberFormat="1" applyFont="1" applyBorder="1" applyAlignment="1">
      <alignment horizontal="center" vertical="center"/>
    </xf>
    <xf numFmtId="168" fontId="26" fillId="0" borderId="3" xfId="0" applyNumberFormat="1" applyFont="1" applyBorder="1" applyAlignment="1">
      <alignment horizontal="center" vertical="center" wrapText="1"/>
    </xf>
    <xf numFmtId="168" fontId="26" fillId="0" borderId="4" xfId="0" applyNumberFormat="1" applyFont="1" applyBorder="1" applyAlignment="1">
      <alignment horizontal="center" vertical="center" wrapText="1"/>
    </xf>
    <xf numFmtId="0" fontId="52" fillId="4" borderId="3" xfId="0" applyFont="1" applyFill="1" applyBorder="1" applyAlignment="1">
      <alignment horizontal="center" vertical="center"/>
    </xf>
    <xf numFmtId="0" fontId="52" fillId="4" borderId="5" xfId="0" applyFont="1" applyFill="1" applyBorder="1" applyAlignment="1">
      <alignment horizontal="center" vertical="center"/>
    </xf>
    <xf numFmtId="0" fontId="52" fillId="4" borderId="4" xfId="0" applyFont="1" applyFill="1" applyBorder="1" applyAlignment="1">
      <alignment horizontal="center" vertical="center"/>
    </xf>
    <xf numFmtId="168" fontId="52" fillId="17" borderId="3" xfId="5" applyNumberFormat="1" applyFont="1" applyFill="1" applyBorder="1" applyAlignment="1">
      <alignment horizontal="center" vertical="center"/>
    </xf>
    <xf numFmtId="168" fontId="52" fillId="17" borderId="4" xfId="5" applyNumberFormat="1" applyFont="1" applyFill="1" applyBorder="1" applyAlignment="1">
      <alignment horizontal="center" vertical="center"/>
    </xf>
    <xf numFmtId="168" fontId="16" fillId="13" borderId="3" xfId="0" applyNumberFormat="1" applyFont="1" applyFill="1" applyBorder="1" applyAlignment="1">
      <alignment horizontal="center" vertical="center"/>
    </xf>
    <xf numFmtId="168" fontId="16" fillId="13" borderId="5" xfId="0" applyNumberFormat="1" applyFont="1" applyFill="1" applyBorder="1" applyAlignment="1">
      <alignment horizontal="center" vertical="center"/>
    </xf>
    <xf numFmtId="168" fontId="16" fillId="13" borderId="4" xfId="0" applyNumberFormat="1" applyFont="1" applyFill="1" applyBorder="1" applyAlignment="1">
      <alignment horizontal="center" vertical="center"/>
    </xf>
    <xf numFmtId="164" fontId="26" fillId="0" borderId="25" xfId="0" applyNumberFormat="1" applyFont="1" applyBorder="1" applyAlignment="1">
      <alignment horizontal="center" vertical="center"/>
    </xf>
    <xf numFmtId="164" fontId="26" fillId="0" borderId="17" xfId="0" applyNumberFormat="1" applyFont="1" applyBorder="1" applyAlignment="1">
      <alignment horizontal="center" vertical="center"/>
    </xf>
    <xf numFmtId="164" fontId="26" fillId="0" borderId="38" xfId="0" applyNumberFormat="1" applyFont="1" applyBorder="1" applyAlignment="1">
      <alignment horizontal="center" vertical="center"/>
    </xf>
    <xf numFmtId="164" fontId="26" fillId="0" borderId="39" xfId="0" applyNumberFormat="1" applyFont="1" applyBorder="1" applyAlignment="1">
      <alignment horizontal="center" vertical="center"/>
    </xf>
    <xf numFmtId="0" fontId="52" fillId="0" borderId="3" xfId="0" applyFont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164" fontId="26" fillId="0" borderId="3" xfId="0" applyNumberFormat="1" applyFont="1" applyBorder="1" applyAlignment="1">
      <alignment horizontal="center" vertical="center" wrapText="1"/>
    </xf>
    <xf numFmtId="164" fontId="26" fillId="0" borderId="4" xfId="0" applyNumberFormat="1" applyFont="1" applyBorder="1" applyAlignment="1">
      <alignment horizontal="center" vertical="center" wrapText="1"/>
    </xf>
    <xf numFmtId="0" fontId="47" fillId="0" borderId="18" xfId="0" applyFont="1" applyBorder="1" applyAlignment="1">
      <alignment horizontal="center"/>
    </xf>
    <xf numFmtId="0" fontId="53" fillId="0" borderId="3" xfId="0" applyFont="1" applyBorder="1" applyAlignment="1" applyProtection="1">
      <alignment horizontal="center" vertical="center" wrapText="1"/>
      <protection locked="0"/>
    </xf>
    <xf numFmtId="0" fontId="53" fillId="0" borderId="5" xfId="0" applyFont="1" applyBorder="1" applyAlignment="1" applyProtection="1">
      <alignment horizontal="center" vertical="center" wrapText="1"/>
      <protection locked="0"/>
    </xf>
    <xf numFmtId="0" fontId="53" fillId="0" borderId="4" xfId="0" applyFont="1" applyBorder="1" applyAlignment="1" applyProtection="1">
      <alignment horizontal="center" vertical="center" wrapText="1"/>
      <protection locked="0"/>
    </xf>
    <xf numFmtId="0" fontId="51" fillId="0" borderId="17" xfId="0" applyFont="1" applyBorder="1" applyAlignment="1">
      <alignment horizontal="center" vertical="center" wrapText="1"/>
    </xf>
    <xf numFmtId="0" fontId="51" fillId="0" borderId="40" xfId="0" applyFont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1" fontId="52" fillId="13" borderId="17" xfId="0" applyNumberFormat="1" applyFont="1" applyFill="1" applyBorder="1" applyAlignment="1">
      <alignment horizontal="center" vertical="center" wrapText="1"/>
    </xf>
    <xf numFmtId="1" fontId="52" fillId="13" borderId="38" xfId="0" applyNumberFormat="1" applyFont="1" applyFill="1" applyBorder="1" applyAlignment="1">
      <alignment horizontal="center" vertical="center" wrapText="1"/>
    </xf>
    <xf numFmtId="1" fontId="52" fillId="13" borderId="39" xfId="0" applyNumberFormat="1" applyFont="1" applyFill="1" applyBorder="1" applyAlignment="1">
      <alignment horizontal="center" vertical="center" wrapText="1"/>
    </xf>
    <xf numFmtId="0" fontId="26" fillId="4" borderId="3" xfId="0" applyFont="1" applyFill="1" applyBorder="1" applyAlignment="1">
      <alignment horizontal="center" vertical="center"/>
    </xf>
    <xf numFmtId="0" fontId="26" fillId="4" borderId="4" xfId="0" applyFont="1" applyFill="1" applyBorder="1" applyAlignment="1">
      <alignment horizontal="center" vertical="center"/>
    </xf>
    <xf numFmtId="0" fontId="18" fillId="0" borderId="0" xfId="0" applyFont="1" applyAlignment="1">
      <alignment horizontal="left" wrapText="1"/>
    </xf>
    <xf numFmtId="0" fontId="18" fillId="0" borderId="0" xfId="0" applyFont="1" applyAlignment="1">
      <alignment horizontal="left" vertical="center" wrapText="1"/>
    </xf>
    <xf numFmtId="0" fontId="52" fillId="13" borderId="25" xfId="0" applyFont="1" applyFill="1" applyBorder="1" applyAlignment="1">
      <alignment horizontal="center" vertical="center" wrapText="1"/>
    </xf>
    <xf numFmtId="16" fontId="52" fillId="13" borderId="25" xfId="0" applyNumberFormat="1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 wrapText="1"/>
    </xf>
    <xf numFmtId="0" fontId="53" fillId="0" borderId="3" xfId="0" applyFont="1" applyBorder="1" applyAlignment="1">
      <alignment horizontal="left" vertical="center" wrapText="1"/>
    </xf>
    <xf numFmtId="0" fontId="53" fillId="0" borderId="5" xfId="0" applyFont="1" applyBorder="1" applyAlignment="1">
      <alignment horizontal="left" vertical="center" wrapText="1"/>
    </xf>
    <xf numFmtId="0" fontId="53" fillId="0" borderId="4" xfId="0" applyFont="1" applyBorder="1" applyAlignment="1">
      <alignment horizontal="left" vertical="center" wrapText="1"/>
    </xf>
    <xf numFmtId="1" fontId="52" fillId="13" borderId="25" xfId="0" applyNumberFormat="1" applyFont="1" applyFill="1" applyBorder="1" applyAlignment="1">
      <alignment horizontal="center" vertical="center"/>
    </xf>
    <xf numFmtId="1" fontId="52" fillId="13" borderId="17" xfId="0" applyNumberFormat="1" applyFont="1" applyFill="1" applyBorder="1" applyAlignment="1">
      <alignment horizontal="center" vertical="center"/>
    </xf>
    <xf numFmtId="1" fontId="52" fillId="13" borderId="38" xfId="0" applyNumberFormat="1" applyFont="1" applyFill="1" applyBorder="1" applyAlignment="1">
      <alignment horizontal="center" vertical="center"/>
    </xf>
    <xf numFmtId="1" fontId="52" fillId="13" borderId="39" xfId="0" applyNumberFormat="1" applyFont="1" applyFill="1" applyBorder="1" applyAlignment="1">
      <alignment horizontal="center" vertical="center"/>
    </xf>
    <xf numFmtId="0" fontId="42" fillId="6" borderId="33" xfId="3" applyFont="1" applyFill="1" applyBorder="1" applyAlignment="1" applyProtection="1">
      <alignment horizontal="center" vertical="center"/>
      <protection locked="0"/>
    </xf>
  </cellXfs>
  <cellStyles count="8">
    <cellStyle name="Comma 2" xfId="4" xr:uid="{12F2B8C3-6352-4611-AFA7-501B221D6719}"/>
    <cellStyle name="Comma 3" xfId="6" xr:uid="{3A1940D2-D7C1-4F45-AA4D-E7BF91D8C95F}"/>
    <cellStyle name="Currency 2" xfId="7" xr:uid="{92A37CD5-84E8-4EF9-AA7B-2C562CA731EB}"/>
    <cellStyle name="Moeda" xfId="5" builtinId="4"/>
    <cellStyle name="Normal" xfId="0" builtinId="0"/>
    <cellStyle name="Percentagem" xfId="2" builtinId="5"/>
    <cellStyle name="Total" xfId="3" builtinId="25"/>
    <cellStyle name="Vírgula" xfId="1" builtinId="3"/>
  </cellStyles>
  <dxfs count="9552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6" tint="0.59996337778862885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6" tint="0.59996337778862885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6" tint="0.59996337778862885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6" tint="0.59996337778862885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6" tint="0.59996337778862885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BF81F7"/>
      <color rgb="FFDB53DE"/>
      <color rgb="FFE28F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styles" Target="styles.xml"/><Relationship Id="rId68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69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25</xdr:row>
      <xdr:rowOff>0</xdr:rowOff>
    </xdr:from>
    <xdr:to>
      <xdr:col>4</xdr:col>
      <xdr:colOff>142240</xdr:colOff>
      <xdr:row>25</xdr:row>
      <xdr:rowOff>435610</xdr:rowOff>
    </xdr:to>
    <xdr:pic>
      <xdr:nvPicPr>
        <xdr:cNvPr id="3" name="Imagem 1" descr="image003">
          <a:extLst>
            <a:ext uri="{FF2B5EF4-FFF2-40B4-BE49-F238E27FC236}">
              <a16:creationId xmlns:a16="http://schemas.microsoft.com/office/drawing/2014/main" id="{CFA58FBF-F8B9-4D36-A88D-D0B415F9B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092950"/>
          <a:ext cx="1367790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B63DB-2DC6-460B-BA5E-446BC4646695}">
  <sheetPr>
    <pageSetUpPr fitToPage="1"/>
  </sheetPr>
  <dimension ref="A1:CU165"/>
  <sheetViews>
    <sheetView showZeros="0" zoomScale="47" zoomScaleNormal="47" workbookViewId="0">
      <pane xSplit="3" ySplit="12" topLeftCell="D84" activePane="bottomRight" state="frozen"/>
      <selection activeCell="Z95" sqref="Z95"/>
      <selection pane="topRight" activeCell="Z95" sqref="Z95"/>
      <selection pane="bottomLeft" activeCell="Z95" sqref="Z95"/>
      <selection pane="bottomRight" activeCell="D99" sqref="D99"/>
    </sheetView>
  </sheetViews>
  <sheetFormatPr defaultColWidth="9.140625" defaultRowHeight="15" x14ac:dyDescent="0.25"/>
  <cols>
    <col min="1" max="1" width="7.5703125" style="1" customWidth="1"/>
    <col min="2" max="2" width="20.5703125" style="238" customWidth="1"/>
    <col min="3" max="3" width="15.5703125" style="1" customWidth="1"/>
    <col min="4" max="4" width="5.42578125" style="2" customWidth="1"/>
    <col min="5" max="34" width="5.5703125" style="2" customWidth="1"/>
    <col min="35" max="35" width="6.85546875" style="1" customWidth="1"/>
    <col min="36" max="36" width="7.85546875" style="1" customWidth="1"/>
    <col min="37" max="38" width="6.28515625" style="1" customWidth="1"/>
    <col min="39" max="41" width="5.5703125" style="1" customWidth="1"/>
    <col min="42" max="42" width="5.5703125" style="2" customWidth="1"/>
    <col min="43" max="43" width="6.42578125" style="2" customWidth="1"/>
    <col min="44" max="54" width="5.5703125" style="2" customWidth="1"/>
    <col min="55" max="55" width="9.85546875" style="1" customWidth="1"/>
    <col min="56" max="56" width="11.5703125" style="48" customWidth="1"/>
    <col min="57" max="57" width="11.5703125" style="3" customWidth="1"/>
    <col min="58" max="66" width="9.5703125" style="49" customWidth="1"/>
    <col min="67" max="67" width="11.85546875" style="50" customWidth="1"/>
    <col min="68" max="68" width="12.42578125" style="50" customWidth="1"/>
    <col min="69" max="69" width="11.85546875" style="50" customWidth="1"/>
    <col min="70" max="70" width="12.85546875" style="50" customWidth="1"/>
    <col min="71" max="71" width="17.140625" style="50" customWidth="1"/>
    <col min="72" max="72" width="12.7109375" style="51" customWidth="1"/>
    <col min="73" max="75" width="8.85546875" style="52" customWidth="1"/>
    <col min="76" max="79" width="8.85546875" style="53" customWidth="1"/>
    <col min="80" max="80" width="18.5703125" style="53" customWidth="1"/>
    <col min="81" max="82" width="6.5703125" customWidth="1"/>
    <col min="83" max="84" width="9.140625" style="18"/>
    <col min="85" max="85" width="9.140625" customWidth="1"/>
    <col min="86" max="86" width="11" customWidth="1"/>
    <col min="89" max="89" width="15" customWidth="1"/>
    <col min="90" max="90" width="13.140625" style="18" customWidth="1"/>
    <col min="92" max="95" width="12.85546875" style="18" customWidth="1"/>
  </cols>
  <sheetData>
    <row r="1" spans="1:95" ht="27" customHeight="1" thickBot="1" x14ac:dyDescent="0.3">
      <c r="A1" s="1516" t="s">
        <v>122</v>
      </c>
      <c r="B1" s="1516"/>
      <c r="C1" s="1516"/>
      <c r="D1" s="855">
        <v>1</v>
      </c>
      <c r="E1" s="856">
        <f>D1+1</f>
        <v>2</v>
      </c>
      <c r="F1" s="856">
        <f t="shared" ref="F1:N1" si="0">E1+1</f>
        <v>3</v>
      </c>
      <c r="G1" s="856">
        <f t="shared" si="0"/>
        <v>4</v>
      </c>
      <c r="H1" s="856">
        <f t="shared" si="0"/>
        <v>5</v>
      </c>
      <c r="I1" s="856">
        <f t="shared" si="0"/>
        <v>6</v>
      </c>
      <c r="J1" s="856">
        <f t="shared" si="0"/>
        <v>7</v>
      </c>
      <c r="K1" s="856">
        <f t="shared" si="0"/>
        <v>8</v>
      </c>
      <c r="L1" s="856">
        <f t="shared" si="0"/>
        <v>9</v>
      </c>
      <c r="M1" s="856">
        <f t="shared" si="0"/>
        <v>10</v>
      </c>
      <c r="N1" s="856">
        <f t="shared" si="0"/>
        <v>11</v>
      </c>
      <c r="O1" s="856">
        <f>N1+1</f>
        <v>12</v>
      </c>
      <c r="P1" s="856">
        <f t="shared" ref="P1:AH1" si="1">O1+1</f>
        <v>13</v>
      </c>
      <c r="Q1" s="856">
        <f t="shared" si="1"/>
        <v>14</v>
      </c>
      <c r="R1" s="954">
        <f t="shared" si="1"/>
        <v>15</v>
      </c>
      <c r="S1" s="855">
        <f t="shared" si="1"/>
        <v>16</v>
      </c>
      <c r="T1" s="856">
        <f t="shared" si="1"/>
        <v>17</v>
      </c>
      <c r="U1" s="856">
        <f t="shared" si="1"/>
        <v>18</v>
      </c>
      <c r="V1" s="856">
        <f t="shared" si="1"/>
        <v>19</v>
      </c>
      <c r="W1" s="856">
        <f>V1+1</f>
        <v>20</v>
      </c>
      <c r="X1" s="856">
        <f t="shared" si="1"/>
        <v>21</v>
      </c>
      <c r="Y1" s="856">
        <f t="shared" si="1"/>
        <v>22</v>
      </c>
      <c r="Z1" s="856">
        <f t="shared" si="1"/>
        <v>23</v>
      </c>
      <c r="AA1" s="856">
        <f t="shared" si="1"/>
        <v>24</v>
      </c>
      <c r="AB1" s="856">
        <f t="shared" si="1"/>
        <v>25</v>
      </c>
      <c r="AC1" s="856">
        <f t="shared" si="1"/>
        <v>26</v>
      </c>
      <c r="AD1" s="856">
        <f t="shared" si="1"/>
        <v>27</v>
      </c>
      <c r="AE1" s="856">
        <f t="shared" si="1"/>
        <v>28</v>
      </c>
      <c r="AF1" s="856">
        <f t="shared" si="1"/>
        <v>29</v>
      </c>
      <c r="AG1" s="856">
        <f t="shared" si="1"/>
        <v>30</v>
      </c>
      <c r="AH1" s="992">
        <f t="shared" si="1"/>
        <v>31</v>
      </c>
      <c r="AI1" s="1517" t="s">
        <v>123</v>
      </c>
      <c r="AJ1" s="1518"/>
      <c r="AK1" s="586"/>
      <c r="AL1" s="586"/>
      <c r="AM1" s="1519" t="s">
        <v>124</v>
      </c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X1" s="1519"/>
      <c r="AY1" s="1519"/>
      <c r="AZ1" s="1519"/>
      <c r="BA1" s="1519"/>
      <c r="BB1" s="1519"/>
      <c r="BC1" s="1519"/>
    </row>
    <row r="2" spans="1:95" ht="21" customHeight="1" x14ac:dyDescent="0.25">
      <c r="A2" s="1520" t="s">
        <v>0</v>
      </c>
      <c r="B2" s="236" t="s">
        <v>1</v>
      </c>
      <c r="C2" s="141">
        <v>1</v>
      </c>
      <c r="D2" s="674">
        <f t="shared" ref="D2:AH2" si="2">COUNTIF(D$13:D$14,"D")+COUNTIF(D$13:D$14,"DTS")+COUNTIF(D$13:D$14,"DTS1")+COUNTIF(D$34:D$35,"D")+COUNTIF(D$34:D$35,"DTS")+COUNTIF(D$34:D$35,"DTS1")+COUNTIF(D$54:D$54,"D")+COUNTIF(D$54:D$54,"DTS")+COUNTIF(D$54:D$54,"DTS1")+COUNTIF(D$75:D$76,"D")+COUNTIF(D$75:D$76,"DTS")+COUNTIF(D$75:D$76,"DTS1")+COUNTIF(D$13:D$14,"DT")+COUNTIF(D$34:D$35,"DT")+COUNTIF(D$54:D$54,"DT")+COUNTIF(D$75:D$76,"DT")+COUNTIF(D$13:D$14,"DTSDS")+COUNTIF(D$13:D$14,"DTSDS1")+COUNTIF(D$34:D$35,"DTSDS")+COUNTIF(D$34:D$35,"DTSDS1")+COUNTIF(D$54:D$54,"DTSDS")+COUNTIF(D$54:D$54,"DTSDS1")+COUNTIF(D$75:D$76,"DTSDS")+COUNTIF(D$75:D$76,"DTSDS1")+COUNTIF(D$13:D$14,"DTS5S")+COUNTIF(D$13:D$14,"DTS5S1")+COUNTIF(D$34:D$35,"DTS5S")+COUNTIF(D$34:D$35,"DTS5S1")+COUNTIF(D$54:D$54,"DTS5S")+COUNTIF(D$54:D$54,"DTS5S1")+COUNTIF(D$75:D$76,"DTS5S")+COUNTIF(D$75:D$76,"DTS5S1")+COUNTIF(D$13:D$14,"S")+COUNTIF(D$34,"S")+COUNTIF(D$54:D$54,"S")+COUNTIF(D$75:D$76,"S")+COUNTIF(D$13:D$14,"DTS4S")+COUNTIF(D$13:D$14,"DTS4S1")+COUNTIF(D$34:D$35,"DTS4S")+COUNTIF(D$34:D$35,"DTS4S1")+COUNTIF(D$54:D$54,"DTS4S")+COUNTIF(D$54:D$54,"DTS4S1")+COUNTIF(D$75:D$76,"DTS4S")+COUNTIF(D$75:D$76,"DTS4S1")</f>
        <v>2</v>
      </c>
      <c r="E2" s="675">
        <f t="shared" si="2"/>
        <v>2</v>
      </c>
      <c r="F2" s="675">
        <f t="shared" si="2"/>
        <v>1</v>
      </c>
      <c r="G2" s="675">
        <f t="shared" si="2"/>
        <v>1</v>
      </c>
      <c r="H2" s="675">
        <f t="shared" si="2"/>
        <v>1</v>
      </c>
      <c r="I2" s="675">
        <f t="shared" si="2"/>
        <v>2</v>
      </c>
      <c r="J2" s="675">
        <f t="shared" si="2"/>
        <v>2</v>
      </c>
      <c r="K2" s="675">
        <f t="shared" si="2"/>
        <v>3</v>
      </c>
      <c r="L2" s="675">
        <f t="shared" si="2"/>
        <v>1</v>
      </c>
      <c r="M2" s="675">
        <f t="shared" si="2"/>
        <v>1</v>
      </c>
      <c r="N2" s="675">
        <f t="shared" si="2"/>
        <v>2</v>
      </c>
      <c r="O2" s="675">
        <f t="shared" si="2"/>
        <v>1</v>
      </c>
      <c r="P2" s="675">
        <f t="shared" si="2"/>
        <v>1</v>
      </c>
      <c r="Q2" s="675">
        <f t="shared" si="2"/>
        <v>1</v>
      </c>
      <c r="R2" s="917">
        <f t="shared" si="2"/>
        <v>2</v>
      </c>
      <c r="S2" s="674">
        <f t="shared" si="2"/>
        <v>1</v>
      </c>
      <c r="T2" s="675">
        <f t="shared" si="2"/>
        <v>1</v>
      </c>
      <c r="U2" s="675">
        <f t="shared" si="2"/>
        <v>1</v>
      </c>
      <c r="V2" s="675">
        <f t="shared" si="2"/>
        <v>1</v>
      </c>
      <c r="W2" s="675">
        <f t="shared" si="2"/>
        <v>1</v>
      </c>
      <c r="X2" s="675">
        <f t="shared" si="2"/>
        <v>2</v>
      </c>
      <c r="Y2" s="675">
        <f t="shared" si="2"/>
        <v>2</v>
      </c>
      <c r="Z2" s="675">
        <f t="shared" si="2"/>
        <v>2</v>
      </c>
      <c r="AA2" s="675">
        <f t="shared" si="2"/>
        <v>2</v>
      </c>
      <c r="AB2" s="675">
        <f t="shared" si="2"/>
        <v>1</v>
      </c>
      <c r="AC2" s="675">
        <f t="shared" si="2"/>
        <v>1</v>
      </c>
      <c r="AD2" s="675">
        <f t="shared" si="2"/>
        <v>1</v>
      </c>
      <c r="AE2" s="675">
        <f t="shared" si="2"/>
        <v>1</v>
      </c>
      <c r="AF2" s="675">
        <f t="shared" si="2"/>
        <v>2</v>
      </c>
      <c r="AG2" s="675">
        <f t="shared" si="2"/>
        <v>1</v>
      </c>
      <c r="AH2" s="676">
        <f t="shared" si="2"/>
        <v>1</v>
      </c>
      <c r="AI2" s="1523">
        <f>SUM(D2:AH2)-31</f>
        <v>13</v>
      </c>
      <c r="AJ2" s="1524"/>
      <c r="AK2" s="574"/>
      <c r="AL2" s="574"/>
      <c r="AM2" s="1525"/>
      <c r="AN2" s="1526"/>
      <c r="AO2" s="1526"/>
      <c r="AP2" s="1526"/>
      <c r="AQ2" s="1526"/>
      <c r="AR2" s="1526"/>
      <c r="AS2" s="1526"/>
      <c r="AT2" s="1526"/>
      <c r="AU2" s="1526"/>
      <c r="AV2" s="1526"/>
      <c r="AW2" s="1526"/>
      <c r="AX2" s="1526"/>
      <c r="AY2" s="1526"/>
      <c r="AZ2" s="1526"/>
      <c r="BA2" s="1526"/>
      <c r="BB2" s="1526"/>
      <c r="BC2" s="1527"/>
      <c r="BD2" s="1542">
        <f>12/24</f>
        <v>0.5</v>
      </c>
      <c r="BE2" s="1585">
        <f>24/24</f>
        <v>1</v>
      </c>
      <c r="BF2" s="1543">
        <f>4/24</f>
        <v>0.16666666666666666</v>
      </c>
      <c r="BG2" s="7"/>
      <c r="BH2" s="7"/>
      <c r="BI2" s="7"/>
      <c r="BJ2" s="7"/>
      <c r="BK2" s="7"/>
      <c r="BL2" s="7"/>
      <c r="BM2" s="7"/>
      <c r="BN2" s="7"/>
    </row>
    <row r="3" spans="1:95" ht="21" customHeight="1" x14ac:dyDescent="0.25">
      <c r="A3" s="1521"/>
      <c r="B3" s="237" t="s">
        <v>2</v>
      </c>
      <c r="C3" s="141">
        <v>4</v>
      </c>
      <c r="D3" s="448">
        <f t="shared" ref="D3:AH3" si="3">COUNTIF(D$15:D$20,"D")+COUNTIF(D$15:D$20,"DT")+COUNTIF(D$15:D$20,"DTS1")+COUNTIF(D$15:D$20,"DTS")+COUNTIF(D$15:D$20,"DTSDS")+COUNTIF(D$15:D$20,"DTSDS1")+COUNTIF(D$15:D$20,"DTS5S")+COUNTIF(D$15:D$20,"DTS5S1")+COUNTIF(D$15:D$20,"S")+COUNTIF(D$15:D$20,"DTS4S")+COUNTIF(D$15:D$20,"DTS4S1")+COUNTIF(D$37:D$42,"D")+COUNTIF(D$37:D$42,"DT")+COUNTIF(D$37:D$42,"DTS")+COUNTIF(D$37:D$42,"DTS1")+COUNTIF(D$37:D$42,"DTSDS")+COUNTIF(D$37:D$42,"DTSDS1")+COUNTIF(D$37:D$42,"DTS5S")+COUNTIF(D$37:D$42,"DTS5S1")+COUNTIF(D$37:D$42,"S")+COUNTIF(D$37:D$42,"DTS4S")+COUNTIF(D$37:D$42,"DTS4S1")+COUNTIF(D$56:D$61,"D")+COUNTIF(D$56:D$61,"DT")+COUNTIF(D$56:D$61,"DTS")+COUNTIF(D$56:D$61,"DTS1")+COUNTIF(D$56:D$61,"DTSDS")+COUNTIF(D$56:D$61,"DTSDS1")+COUNTIF(D$56:D$61,"DTS5S")+COUNTIF(D$56:D$61,"DTS5S1")+COUNTIF(D$56:D$61,"S")+COUNTIF(D$56:D$61,"DTS4S")+COUNTIF(D$56:D$61,"DTS4S1")+COUNTIF(D$77:D$82,"D")+COUNTIF(D$77:D$82,"DT")+COUNTIF(D$77:D$82,"DTS")+COUNTIF(D$77:D$82,"DTS1")+COUNTIF(D$77:D$82,"DTSDS")+COUNTIF(D$77:D$82,"DTSDS1")+COUNTIF(D$77:D$82,"DTS5S")+COUNTIF(D$77:D$82,"DTS5S1")+COUNTIF(D$77:D$82,"S")+COUNTIF(D$77:D$82,"DTS4S")+COUNTIF(D$77:D$82,"DTS4S1")</f>
        <v>7</v>
      </c>
      <c r="E3" s="4">
        <f t="shared" si="3"/>
        <v>6</v>
      </c>
      <c r="F3" s="4">
        <f t="shared" si="3"/>
        <v>5</v>
      </c>
      <c r="G3" s="4">
        <f t="shared" si="3"/>
        <v>4</v>
      </c>
      <c r="H3" s="4">
        <f t="shared" si="3"/>
        <v>4</v>
      </c>
      <c r="I3" s="4">
        <f t="shared" si="3"/>
        <v>5</v>
      </c>
      <c r="J3" s="4">
        <f t="shared" si="3"/>
        <v>5</v>
      </c>
      <c r="K3" s="4">
        <f t="shared" si="3"/>
        <v>3</v>
      </c>
      <c r="L3" s="4">
        <f t="shared" si="3"/>
        <v>6</v>
      </c>
      <c r="M3" s="4">
        <f t="shared" si="3"/>
        <v>7</v>
      </c>
      <c r="N3" s="4">
        <f t="shared" si="3"/>
        <v>6</v>
      </c>
      <c r="O3" s="4">
        <f t="shared" si="3"/>
        <v>6</v>
      </c>
      <c r="P3" s="4">
        <f t="shared" si="3"/>
        <v>5</v>
      </c>
      <c r="Q3" s="4">
        <f t="shared" si="3"/>
        <v>6</v>
      </c>
      <c r="R3" s="918">
        <f t="shared" si="3"/>
        <v>5</v>
      </c>
      <c r="S3" s="448">
        <f t="shared" si="3"/>
        <v>6</v>
      </c>
      <c r="T3" s="4">
        <f t="shared" si="3"/>
        <v>4</v>
      </c>
      <c r="U3" s="4">
        <f t="shared" si="3"/>
        <v>7</v>
      </c>
      <c r="V3" s="4">
        <f t="shared" si="3"/>
        <v>7</v>
      </c>
      <c r="W3" s="4">
        <f t="shared" si="3"/>
        <v>5</v>
      </c>
      <c r="X3" s="4">
        <f t="shared" si="3"/>
        <v>4</v>
      </c>
      <c r="Y3" s="4">
        <f t="shared" si="3"/>
        <v>5</v>
      </c>
      <c r="Z3" s="4">
        <f t="shared" si="3"/>
        <v>5</v>
      </c>
      <c r="AA3" s="4">
        <f t="shared" si="3"/>
        <v>6</v>
      </c>
      <c r="AB3" s="4">
        <f t="shared" si="3"/>
        <v>5</v>
      </c>
      <c r="AC3" s="4">
        <f t="shared" si="3"/>
        <v>5</v>
      </c>
      <c r="AD3" s="4">
        <f t="shared" si="3"/>
        <v>6</v>
      </c>
      <c r="AE3" s="4">
        <f t="shared" si="3"/>
        <v>6</v>
      </c>
      <c r="AF3" s="4">
        <f t="shared" si="3"/>
        <v>4</v>
      </c>
      <c r="AG3" s="4">
        <f t="shared" si="3"/>
        <v>4</v>
      </c>
      <c r="AH3" s="142">
        <f t="shared" si="3"/>
        <v>5</v>
      </c>
      <c r="AI3" s="1523">
        <f>SUM(D3:AH3)-(4*31)</f>
        <v>40</v>
      </c>
      <c r="AJ3" s="1524"/>
      <c r="AK3" s="575"/>
      <c r="AL3" s="575"/>
      <c r="AM3" s="1528"/>
      <c r="AN3" s="1529"/>
      <c r="AO3" s="1529"/>
      <c r="AP3" s="1529"/>
      <c r="AQ3" s="1529"/>
      <c r="AR3" s="1529"/>
      <c r="AS3" s="1529"/>
      <c r="AT3" s="1529"/>
      <c r="AU3" s="1529"/>
      <c r="AV3" s="1529"/>
      <c r="AW3" s="1529"/>
      <c r="AX3" s="1529"/>
      <c r="AY3" s="1529"/>
      <c r="AZ3" s="1529"/>
      <c r="BA3" s="1529"/>
      <c r="BB3" s="1529"/>
      <c r="BC3" s="1530"/>
      <c r="BD3" s="1542"/>
      <c r="BE3" s="1585"/>
      <c r="BF3" s="1544"/>
      <c r="BG3" s="7"/>
      <c r="BH3" s="7"/>
      <c r="BI3" s="7"/>
      <c r="BJ3" s="7"/>
      <c r="BK3" s="7"/>
      <c r="BL3" s="7"/>
      <c r="BM3" s="7"/>
      <c r="BN3" s="7"/>
    </row>
    <row r="4" spans="1:95" ht="21" customHeight="1" thickBot="1" x14ac:dyDescent="0.3">
      <c r="A4" s="1522"/>
      <c r="B4" s="677" t="s">
        <v>3</v>
      </c>
      <c r="C4" s="678">
        <v>8</v>
      </c>
      <c r="D4" s="679">
        <f t="shared" ref="D4:AH4" si="4">COUNTIF(D$22:D$32,"D")+COUNTIF(D$22:D$32,"DT")+COUNTIF(D$22:D$32,"DTS")+COUNTIF(D$22:D$32,"DTS1")+COUNTIF(D$22:D$32,"DTSDS")+COUNTIF(D$22:D$32,"DTSDS1")+COUNTIF(D$22:D$32,"DTS5S")+COUNTIF(D$22:D$32,"DTS5S1")+COUNTIF(D$22:D$32,"S")+COUNTIF(D$22:D$32,"DTS4S")+COUNTIF(D$22:D$32,"DTS4S1")+COUNTIF(D$43:D$52,"D")+COUNTIF(D$43:D$52,"DT")+COUNTIF(D$43:D$52,"DTS")+COUNTIF(D$43:D$52,"DTS1")+COUNTIF(D$43:D$52,"DTSDS")+COUNTIF(D$43:D$52,"DTSDS1")+COUNTIF(D$43:D$52,"DTS5S")+COUNTIF(D$43:D$52,"DTS5S1")+COUNTIF(D$43:D$52,"S")+COUNTIF(D$43:D$52,"DTS4S")+COUNTIF(D$43:D$52,"DTS4S1")+COUNTIF(D$63:D$73,"D")+COUNTIF(D$63:D$73,"DT")+COUNTIF(D$63:D$73,"DTS")+COUNTIF(D$63:D$73,"DTS1")+COUNTIF(D$63:D$73,"DTSDS")+COUNTIF(D$63:D$73,"DTSDS1")+COUNTIF(D$63:D$73,"DTS5S")+COUNTIF(D$63:D$73,"DTS5S1")+COUNTIF(D$63:D$73,"S")+COUNTIF(D$63:D$73,"DTS4S")+COUNTIF(D$63:D$73,"DTS4S1")+COUNTIF(D$84:D$94,"D")+COUNTIF(D$84:D$94,"DT")+COUNTIF(D$84:D$94,"DTS")+COUNTIF(D$84:D$94,"DTS1")+COUNTIF(D$84:D$94,"DTSDS")+COUNTIF(D$84:D$94,"DTSDS1")+COUNTIF(D$84:D$94,"DTS5S")+COUNTIF(D$84:D$94,"DTS5S1")+COUNTIF(D$84:D$94,"S")+COUNTIF(D$84:D$94,"DTS4S")+COUNTIF(D$84:D$94,"DTS4S1")</f>
        <v>4</v>
      </c>
      <c r="E4" s="680">
        <f t="shared" si="4"/>
        <v>5</v>
      </c>
      <c r="F4" s="680">
        <f t="shared" si="4"/>
        <v>7</v>
      </c>
      <c r="G4" s="680">
        <f t="shared" si="4"/>
        <v>8</v>
      </c>
      <c r="H4" s="680">
        <f t="shared" si="4"/>
        <v>8</v>
      </c>
      <c r="I4" s="680">
        <f t="shared" si="4"/>
        <v>6</v>
      </c>
      <c r="J4" s="680">
        <f t="shared" si="4"/>
        <v>6</v>
      </c>
      <c r="K4" s="680">
        <f t="shared" si="4"/>
        <v>7</v>
      </c>
      <c r="L4" s="680">
        <f t="shared" si="4"/>
        <v>6</v>
      </c>
      <c r="M4" s="680">
        <f t="shared" si="4"/>
        <v>5</v>
      </c>
      <c r="N4" s="680">
        <f t="shared" si="4"/>
        <v>5</v>
      </c>
      <c r="O4" s="680">
        <f t="shared" si="4"/>
        <v>6</v>
      </c>
      <c r="P4" s="680">
        <f t="shared" si="4"/>
        <v>7</v>
      </c>
      <c r="Q4" s="680">
        <f t="shared" si="4"/>
        <v>6</v>
      </c>
      <c r="R4" s="919">
        <f t="shared" si="4"/>
        <v>6</v>
      </c>
      <c r="S4" s="679">
        <f t="shared" si="4"/>
        <v>6</v>
      </c>
      <c r="T4" s="680">
        <f t="shared" si="4"/>
        <v>8</v>
      </c>
      <c r="U4" s="680">
        <f t="shared" si="4"/>
        <v>5</v>
      </c>
      <c r="V4" s="680">
        <f t="shared" si="4"/>
        <v>5</v>
      </c>
      <c r="W4" s="680">
        <f t="shared" si="4"/>
        <v>7</v>
      </c>
      <c r="X4" s="680">
        <f t="shared" si="4"/>
        <v>7</v>
      </c>
      <c r="Y4" s="680">
        <f t="shared" si="4"/>
        <v>6</v>
      </c>
      <c r="Z4" s="680">
        <f t="shared" si="4"/>
        <v>6</v>
      </c>
      <c r="AA4" s="680">
        <f t="shared" si="4"/>
        <v>5</v>
      </c>
      <c r="AB4" s="680">
        <f t="shared" si="4"/>
        <v>7</v>
      </c>
      <c r="AC4" s="680">
        <f t="shared" si="4"/>
        <v>7</v>
      </c>
      <c r="AD4" s="680">
        <f t="shared" si="4"/>
        <v>6</v>
      </c>
      <c r="AE4" s="680">
        <f t="shared" si="4"/>
        <v>6</v>
      </c>
      <c r="AF4" s="680">
        <f t="shared" si="4"/>
        <v>7</v>
      </c>
      <c r="AG4" s="680">
        <f t="shared" si="4"/>
        <v>8</v>
      </c>
      <c r="AH4" s="681">
        <f t="shared" si="4"/>
        <v>7</v>
      </c>
      <c r="AI4" s="1523">
        <f>SUM(D4:AH4)-(8*31)</f>
        <v>-53</v>
      </c>
      <c r="AJ4" s="1524"/>
      <c r="AK4" s="575"/>
      <c r="AL4" s="575"/>
      <c r="AM4" s="1528"/>
      <c r="AN4" s="1529"/>
      <c r="AO4" s="1529"/>
      <c r="AP4" s="1529"/>
      <c r="AQ4" s="1529"/>
      <c r="AR4" s="1529"/>
      <c r="AS4" s="1529"/>
      <c r="AT4" s="1529"/>
      <c r="AU4" s="1529"/>
      <c r="AV4" s="1529"/>
      <c r="AW4" s="1529"/>
      <c r="AX4" s="1529"/>
      <c r="AY4" s="1529"/>
      <c r="AZ4" s="1529"/>
      <c r="BA4" s="1529"/>
      <c r="BB4" s="1529"/>
      <c r="BC4" s="1530"/>
      <c r="BD4" s="1542"/>
      <c r="BE4" s="1585"/>
      <c r="BF4" s="1545"/>
      <c r="BG4" s="7"/>
      <c r="BH4" s="7"/>
      <c r="BI4" s="7"/>
      <c r="BJ4" s="7"/>
      <c r="BK4" s="7"/>
      <c r="BL4" s="7"/>
      <c r="BM4" s="7"/>
      <c r="BN4" s="7"/>
    </row>
    <row r="5" spans="1:95" s="11" customFormat="1" ht="21" customHeight="1" thickBot="1" x14ac:dyDescent="0.25">
      <c r="A5" s="1531"/>
      <c r="B5" s="1532"/>
      <c r="C5" s="1533"/>
      <c r="D5" s="687">
        <f>+D2+D3+D4</f>
        <v>13</v>
      </c>
      <c r="E5" s="688">
        <f t="shared" ref="E5:AH5" si="5">+E2+E3+E4</f>
        <v>13</v>
      </c>
      <c r="F5" s="688">
        <f t="shared" si="5"/>
        <v>13</v>
      </c>
      <c r="G5" s="688">
        <f t="shared" si="5"/>
        <v>13</v>
      </c>
      <c r="H5" s="688">
        <f t="shared" si="5"/>
        <v>13</v>
      </c>
      <c r="I5" s="688">
        <f t="shared" si="5"/>
        <v>13</v>
      </c>
      <c r="J5" s="688">
        <f t="shared" si="5"/>
        <v>13</v>
      </c>
      <c r="K5" s="688">
        <f>+K2+K3+K4</f>
        <v>13</v>
      </c>
      <c r="L5" s="688">
        <f t="shared" si="5"/>
        <v>13</v>
      </c>
      <c r="M5" s="688">
        <f t="shared" si="5"/>
        <v>13</v>
      </c>
      <c r="N5" s="688">
        <f t="shared" si="5"/>
        <v>13</v>
      </c>
      <c r="O5" s="688">
        <f t="shared" si="5"/>
        <v>13</v>
      </c>
      <c r="P5" s="688">
        <f t="shared" si="5"/>
        <v>13</v>
      </c>
      <c r="Q5" s="688">
        <f t="shared" si="5"/>
        <v>13</v>
      </c>
      <c r="R5" s="920">
        <f t="shared" si="5"/>
        <v>13</v>
      </c>
      <c r="S5" s="923">
        <f t="shared" si="5"/>
        <v>13</v>
      </c>
      <c r="T5" s="688">
        <f t="shared" si="5"/>
        <v>13</v>
      </c>
      <c r="U5" s="688">
        <f t="shared" si="5"/>
        <v>13</v>
      </c>
      <c r="V5" s="688">
        <f t="shared" si="5"/>
        <v>13</v>
      </c>
      <c r="W5" s="688">
        <f t="shared" si="5"/>
        <v>13</v>
      </c>
      <c r="X5" s="688">
        <f t="shared" si="5"/>
        <v>13</v>
      </c>
      <c r="Y5" s="688">
        <f t="shared" si="5"/>
        <v>13</v>
      </c>
      <c r="Z5" s="688">
        <f t="shared" si="5"/>
        <v>13</v>
      </c>
      <c r="AA5" s="688">
        <f t="shared" si="5"/>
        <v>13</v>
      </c>
      <c r="AB5" s="688">
        <f t="shared" si="5"/>
        <v>13</v>
      </c>
      <c r="AC5" s="688">
        <f t="shared" si="5"/>
        <v>13</v>
      </c>
      <c r="AD5" s="688">
        <f t="shared" si="5"/>
        <v>13</v>
      </c>
      <c r="AE5" s="688">
        <f t="shared" si="5"/>
        <v>13</v>
      </c>
      <c r="AF5" s="688">
        <f t="shared" si="5"/>
        <v>13</v>
      </c>
      <c r="AG5" s="688">
        <f t="shared" si="5"/>
        <v>13</v>
      </c>
      <c r="AH5" s="689">
        <f t="shared" si="5"/>
        <v>13</v>
      </c>
      <c r="AI5" s="1523">
        <f>+AI2+AI3+AI4</f>
        <v>0</v>
      </c>
      <c r="AJ5" s="1524"/>
      <c r="AK5" s="576"/>
      <c r="AL5" s="576"/>
      <c r="AM5" s="1560"/>
      <c r="AN5" s="1561"/>
      <c r="AO5" s="1561"/>
      <c r="AP5" s="1561"/>
      <c r="AQ5" s="1561"/>
      <c r="AR5" s="1561"/>
      <c r="AS5" s="1561"/>
      <c r="AT5" s="1561"/>
      <c r="AU5" s="1561"/>
      <c r="AV5" s="1561"/>
      <c r="AW5" s="1561"/>
      <c r="AX5" s="1561"/>
      <c r="AY5" s="1561"/>
      <c r="AZ5" s="1561"/>
      <c r="BA5" s="1561"/>
      <c r="BB5" s="1561"/>
      <c r="BC5" s="1562"/>
      <c r="BD5" s="54"/>
      <c r="BE5" s="10"/>
      <c r="BF5" s="9"/>
      <c r="BG5" s="9"/>
      <c r="BH5" s="9"/>
      <c r="BI5" s="9"/>
      <c r="BJ5" s="9"/>
      <c r="BK5" s="9"/>
      <c r="BL5" s="9"/>
      <c r="BM5" s="9"/>
      <c r="BN5" s="9"/>
      <c r="BO5" s="51"/>
      <c r="BP5" s="51"/>
      <c r="BQ5" s="51"/>
      <c r="BR5" s="51"/>
      <c r="BS5" s="51"/>
      <c r="BT5" s="51"/>
      <c r="BU5" s="55"/>
      <c r="BV5" s="55"/>
      <c r="BW5" s="55"/>
      <c r="BX5" s="55"/>
      <c r="BY5" s="55"/>
      <c r="BZ5" s="55"/>
      <c r="CA5" s="55"/>
      <c r="CB5" s="55"/>
    </row>
    <row r="6" spans="1:95" ht="21" customHeight="1" thickBot="1" x14ac:dyDescent="0.3">
      <c r="A6" s="1546" t="s">
        <v>4</v>
      </c>
      <c r="B6" s="682" t="s">
        <v>1</v>
      </c>
      <c r="C6" s="683">
        <v>1</v>
      </c>
      <c r="D6" s="684">
        <f t="shared" ref="D6:AH6" si="6">COUNTIF(D$13:D$14,"N")+COUNTIF(D$13:D$14,"NTS")++COUNTIF(D$13:D$14,"NTS1")+COUNTIF(D$34:D$35,"N")+COUNTIF(D$34:D$35,"NTS")+COUNTIF(D$34:D$35,"NTS1")+COUNTIF(D$54:D$54,"N")+COUNTIF(D$54:D$54,"NTS")+COUNTIF(D$54:D$54,"NTS1")+COUNTIF(D$75:D$76,"N")+COUNTIF(D$75:D$76,"NTS")+COUNTIF(D$75:D$76,"NTS1")+COUNTIF(D$13:D$14,"NT")+COUNTIF(D$34:D$35,"NT")+COUNTIF(D$54:D$54,"NT")+COUNTIF(D$75:D$76,"NT")+COUNTIF(D$13:D$14,"NTSDS")+COUNTIF(D$13:D$14,"NTSDS1")+COUNTIF(D$34:D$35,"NTSDS")+COUNTIF(D$34:D$35,"NTSDS1")+COUNTIF(D$54:D$54,"NTSDS")+COUNTIF(D$54:D$54,"NTSDS1")+COUNTIF(D$75:D$76,"NTSDS")+COUNTIF(D$75:D$76,"NTSDS1")+COUNTIF(D$13:D$14,"NTS5S")+COUNTIF(D$13:D$14,"NTS5S1")+COUNTIF(D$34:D$35,"NTS5S")+COUNTIF(D$34:D$35,"NTS5S1")+COUNTIF(D$54:D$54,"NTS5S")+COUNTIF(D$54:D$54,"NTS5S1")+COUNTIF(D$75:D$76,"NTS5S")+COUNTIF(D$75:D$76,"NTS5S1")+COUNTIF(D$13:D$14,"S")+COUNTIF(D$3327,"S")+COUNTIF(D$54:D$54,"S")+COUNTIF(D$75:D$76,"S")+COUNTIF(D$13:D$14,"NTS4S")+COUNTIF(D$13:D$14,"NTS4S1")+COUNTIF(D$34:D$35,"NTS4S")+COUNTIF(D$34:D$35,"NTS4S1")+COUNTIF(D$54:D$54,"NTS4S")+COUNTIF(D$54:D$54,"NTS4S1")+COUNTIF(D$75:D$76,"NTS4S")+COUNTIF(D$75:D$76,"NTS4S1")</f>
        <v>1</v>
      </c>
      <c r="E6" s="685">
        <f t="shared" si="6"/>
        <v>1</v>
      </c>
      <c r="F6" s="685">
        <f t="shared" si="6"/>
        <v>1</v>
      </c>
      <c r="G6" s="685">
        <f t="shared" si="6"/>
        <v>1</v>
      </c>
      <c r="H6" s="685">
        <f t="shared" si="6"/>
        <v>2</v>
      </c>
      <c r="I6" s="685">
        <f t="shared" si="6"/>
        <v>1</v>
      </c>
      <c r="J6" s="685">
        <f t="shared" si="6"/>
        <v>1</v>
      </c>
      <c r="K6" s="685">
        <f t="shared" si="6"/>
        <v>1</v>
      </c>
      <c r="L6" s="685">
        <f t="shared" si="6"/>
        <v>1</v>
      </c>
      <c r="M6" s="685">
        <f t="shared" si="6"/>
        <v>1</v>
      </c>
      <c r="N6" s="685">
        <f t="shared" si="6"/>
        <v>1</v>
      </c>
      <c r="O6" s="685">
        <f t="shared" si="6"/>
        <v>2</v>
      </c>
      <c r="P6" s="685">
        <f t="shared" si="6"/>
        <v>2</v>
      </c>
      <c r="Q6" s="685">
        <f t="shared" si="6"/>
        <v>2</v>
      </c>
      <c r="R6" s="921">
        <f t="shared" si="6"/>
        <v>1</v>
      </c>
      <c r="S6" s="684">
        <f t="shared" si="6"/>
        <v>2</v>
      </c>
      <c r="T6" s="685">
        <f t="shared" si="6"/>
        <v>2</v>
      </c>
      <c r="U6" s="685">
        <f t="shared" si="6"/>
        <v>2</v>
      </c>
      <c r="V6" s="685">
        <f t="shared" si="6"/>
        <v>1</v>
      </c>
      <c r="W6" s="685">
        <f t="shared" si="6"/>
        <v>1</v>
      </c>
      <c r="X6" s="685">
        <f t="shared" si="6"/>
        <v>1</v>
      </c>
      <c r="Y6" s="685">
        <f t="shared" si="6"/>
        <v>1</v>
      </c>
      <c r="Z6" s="685">
        <f t="shared" si="6"/>
        <v>1</v>
      </c>
      <c r="AA6" s="685">
        <f t="shared" si="6"/>
        <v>1</v>
      </c>
      <c r="AB6" s="685">
        <f t="shared" si="6"/>
        <v>1</v>
      </c>
      <c r="AC6" s="685">
        <f t="shared" si="6"/>
        <v>1</v>
      </c>
      <c r="AD6" s="685">
        <f t="shared" si="6"/>
        <v>1</v>
      </c>
      <c r="AE6" s="685">
        <f t="shared" si="6"/>
        <v>1</v>
      </c>
      <c r="AF6" s="685">
        <f t="shared" si="6"/>
        <v>1</v>
      </c>
      <c r="AG6" s="685">
        <f t="shared" si="6"/>
        <v>1</v>
      </c>
      <c r="AH6" s="686">
        <f t="shared" si="6"/>
        <v>1</v>
      </c>
      <c r="AI6" s="139"/>
      <c r="AJ6" s="5"/>
      <c r="AK6" s="5"/>
      <c r="AL6" s="5"/>
      <c r="AM6" s="5"/>
      <c r="AN6" s="5"/>
      <c r="AO6" s="5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5"/>
      <c r="BD6" s="1542">
        <f>12/24</f>
        <v>0.5</v>
      </c>
      <c r="BE6" s="584"/>
      <c r="BF6" s="1543">
        <f>4/24</f>
        <v>0.16666666666666666</v>
      </c>
      <c r="BG6" s="7"/>
      <c r="BH6" s="7"/>
      <c r="BI6" s="7"/>
      <c r="BJ6" s="7"/>
      <c r="BK6" s="7"/>
      <c r="BL6" s="7"/>
      <c r="BM6" s="7"/>
      <c r="BN6" s="7"/>
    </row>
    <row r="7" spans="1:95" ht="21" customHeight="1" x14ac:dyDescent="0.25">
      <c r="A7" s="1520"/>
      <c r="B7" s="237" t="s">
        <v>2</v>
      </c>
      <c r="C7" s="141">
        <v>4</v>
      </c>
      <c r="D7" s="448">
        <f t="shared" ref="D7:AH7" si="7">COUNTIF(D$15:D$20,"N")+COUNTIF(D$15:D$20,"NT")+COUNTIF(D$15:D$20,"NTS1")+COUNTIF(D$15:D$20,"NTS")+COUNTIF(D$15:D$20,"NTSDS")+COUNTIF(D$15:D$20,"NTSDS1")+COUNTIF(D$15:D$20,"NTS5S")+COUNTIF(D$15:D$20,"NTS5S1")+COUNTIF(D$15:D$20,"S")+COUNTIF(D$15:D$20,"NTS4S")+COUNTIF(D$15:D$20,"NTS4S1")+COUNTIF(D$37:D$42,"N")+COUNTIF(D$37:D$42,"NT")+COUNTIF(D$37:D$42,"NTS")+COUNTIF(D$37:D$42,"NTS1")+COUNTIF(D$37:D$42,"NTSDS")+COUNTIF(D$37:D$42,"NTSDS1")+COUNTIF(D$37:D$42,"NTS5S")+COUNTIF(D$37:D$42,"NTS5S1")+COUNTIF(D$37:D$42,"S")+COUNTIF(D$37:D$42,"NTS4S")+COUNTIF(D$37:D$42,"NTS4S1")+COUNTIF(D$56:D$61,"N")+COUNTIF(D$56:D$61,"NT")+COUNTIF(D$56:D$61,"NTS")+COUNTIF(D$56:D$61,"NTS1")+COUNTIF(D$56:D$61,"NTSDS")+COUNTIF(D$56:D$61,"NTSDS1")+COUNTIF(D$56:D$61,"NTS5S")+COUNTIF(D$56:D$61,"NTS5S1")+COUNTIF(D$56:D$61,"S")+COUNTIF(D$56:D$61,"NTS4S")+COUNTIF(D$56:D$61,"NTS4S1")+COUNTIF(D$77:D$82,"N")+COUNTIF(D$77:D$82,"NT")+COUNTIF(D$77:D$82,"NTS")+COUNTIF(D$77:D$82,"NTS1")+COUNTIF(D$77:D$82,"NTSDS")+COUNTIF(D$77:D$82,"NTSDS1")+COUNTIF(D$77:D$82,"NTS5S")+COUNTIF(D$77:D$82,"NTS5S1")+COUNTIF(D$77:D$82,"S")+COUNTIF(D$77:D$82,"NTS4S")+COUNTIF(D$77:D$82,"NTS4S1")</f>
        <v>4</v>
      </c>
      <c r="E7" s="4">
        <f t="shared" si="7"/>
        <v>4</v>
      </c>
      <c r="F7" s="4">
        <f t="shared" si="7"/>
        <v>4</v>
      </c>
      <c r="G7" s="4">
        <f t="shared" si="7"/>
        <v>5</v>
      </c>
      <c r="H7" s="4">
        <f t="shared" si="7"/>
        <v>4</v>
      </c>
      <c r="I7" s="4">
        <f t="shared" si="7"/>
        <v>4</v>
      </c>
      <c r="J7" s="4">
        <f t="shared" si="7"/>
        <v>6</v>
      </c>
      <c r="K7" s="4">
        <f t="shared" si="7"/>
        <v>5</v>
      </c>
      <c r="L7" s="4">
        <f t="shared" si="7"/>
        <v>5</v>
      </c>
      <c r="M7" s="4">
        <f t="shared" si="7"/>
        <v>6</v>
      </c>
      <c r="N7" s="4">
        <f t="shared" si="7"/>
        <v>5</v>
      </c>
      <c r="O7" s="4">
        <f t="shared" si="7"/>
        <v>5</v>
      </c>
      <c r="P7" s="4">
        <f t="shared" si="7"/>
        <v>5</v>
      </c>
      <c r="Q7" s="4">
        <f t="shared" si="7"/>
        <v>4</v>
      </c>
      <c r="R7" s="918">
        <f t="shared" si="7"/>
        <v>6</v>
      </c>
      <c r="S7" s="448">
        <f t="shared" si="7"/>
        <v>5</v>
      </c>
      <c r="T7" s="4">
        <f t="shared" si="7"/>
        <v>5</v>
      </c>
      <c r="U7" s="4">
        <f t="shared" si="7"/>
        <v>5</v>
      </c>
      <c r="V7" s="4">
        <f t="shared" si="7"/>
        <v>5</v>
      </c>
      <c r="W7" s="4">
        <f t="shared" si="7"/>
        <v>5</v>
      </c>
      <c r="X7" s="4">
        <f t="shared" si="7"/>
        <v>6</v>
      </c>
      <c r="Y7" s="4">
        <f t="shared" si="7"/>
        <v>5</v>
      </c>
      <c r="Z7" s="4">
        <f t="shared" si="7"/>
        <v>4</v>
      </c>
      <c r="AA7" s="4">
        <f t="shared" si="7"/>
        <v>5</v>
      </c>
      <c r="AB7" s="4">
        <f t="shared" si="7"/>
        <v>5</v>
      </c>
      <c r="AC7" s="4">
        <f t="shared" si="7"/>
        <v>5</v>
      </c>
      <c r="AD7" s="4">
        <f t="shared" si="7"/>
        <v>5</v>
      </c>
      <c r="AE7" s="4">
        <f t="shared" si="7"/>
        <v>5</v>
      </c>
      <c r="AF7" s="4">
        <f t="shared" si="7"/>
        <v>5</v>
      </c>
      <c r="AG7" s="4">
        <f t="shared" si="7"/>
        <v>5</v>
      </c>
      <c r="AH7" s="142">
        <f t="shared" si="7"/>
        <v>5</v>
      </c>
      <c r="AI7" s="139"/>
      <c r="AJ7" s="5"/>
      <c r="AK7" s="5"/>
      <c r="AL7" s="5"/>
      <c r="AM7" s="5"/>
      <c r="AN7" s="5"/>
      <c r="AO7" s="5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5"/>
      <c r="BD7" s="1542"/>
      <c r="BE7" s="584"/>
      <c r="BF7" s="1544"/>
      <c r="BG7" s="7"/>
      <c r="BH7" s="7"/>
      <c r="BI7" s="7"/>
      <c r="BJ7" s="7"/>
      <c r="BK7" s="7"/>
      <c r="BL7" s="7"/>
      <c r="BM7" s="7"/>
      <c r="BN7" s="141"/>
      <c r="BO7" s="1567" t="s">
        <v>125</v>
      </c>
      <c r="BP7" s="1568"/>
      <c r="BQ7" s="1568"/>
      <c r="BR7" s="1568"/>
      <c r="BS7" s="1568"/>
      <c r="BT7" s="1568"/>
      <c r="BU7" s="1568"/>
      <c r="BV7" s="1568"/>
      <c r="BW7" s="1568"/>
      <c r="BX7" s="1568"/>
      <c r="BY7" s="1568"/>
      <c r="BZ7" s="1568"/>
      <c r="CA7" s="1568"/>
      <c r="CB7" s="1568"/>
      <c r="CC7" s="1568"/>
      <c r="CD7" s="1569"/>
    </row>
    <row r="8" spans="1:95" ht="21" customHeight="1" x14ac:dyDescent="0.25">
      <c r="A8" s="1520"/>
      <c r="B8" s="237" t="s">
        <v>3</v>
      </c>
      <c r="C8" s="141">
        <v>8</v>
      </c>
      <c r="D8" s="448">
        <f t="shared" ref="D8:AH8" si="8">COUNTIF(D$22:D$32,"N")+COUNTIF(D$22:D$32,"NT")+COUNTIF(D$22:D$32,"NTS")+COUNTIF(D$22:D$32,"NTS1")+COUNTIF(D$22:D$32,"NTSDS")+COUNTIF(D$22:D$32,"NTSDS1")+COUNTIF(D$22:D$32,"NTS5S")+COUNTIF(D$22:D$32,"NTS5S1")+COUNTIF(D$22:D$32,"S")+COUNTIF(D$22:D$32,"NTS4S")+COUNTIF(D$22:D$32,"NTS4S1")+COUNTIF(D$43:D$52,"N")+COUNTIF(D$43:D$52,"NT")+COUNTIF(D$43:D$52,"NTS")+COUNTIF(D$43:D$52,"NTS1")+COUNTIF(D$43:D$52,"NTSDS")+COUNTIF(D$43:D$52,"NTSDS1")+COUNTIF(D$43:D$52,"NTS5S")+COUNTIF(D$43:D$52,"NTS5S1")+COUNTIF(D$43:D$52,"S")+COUNTIF(D$43:D$52,"NTS4S")+COUNTIF(D$43:D$52,"NTS4S1")+COUNTIF(D$63:D$73,"N")+COUNTIF(D$63:D$73,"NT")+COUNTIF(D$63:D$73,"NTS")+COUNTIF(D$63:D$73,"NTS1")+COUNTIF(D$63:D$73,"NTSDS")+COUNTIF(D$63:D$73,"NTSDS1")+COUNTIF(D$63:D$73,"NTS5S")+COUNTIF(D$63:D$73,"NTS5S1")+COUNTIF(D$63:D$73,"S")+COUNTIF(D$63:D$73,"NTS4S")+COUNTIF(D$63:D$73,"NTS4S1")+COUNTIF(D$84:D$94,"N")+COUNTIF(D$84:D$94,"NT")+COUNTIF(D$84:D$94,"NTS")+COUNTIF(D$84:D$94,"NTS1")+COUNTIF(D$84:D$94,"NTSDS")+COUNTIF(D$84:D$94,"NTSDS1")+COUNTIF(D$84:D$94,"NTS5S")+COUNTIF(D$84:D$94,"NTS5S1")+COUNTIF(D$84:D$94,"S")+COUNTIF(D$84:D$94,"NTS4S")+COUNTIF(D$84:D$94,"NTS4S1")</f>
        <v>8</v>
      </c>
      <c r="E8" s="4">
        <f t="shared" si="8"/>
        <v>8</v>
      </c>
      <c r="F8" s="4">
        <f t="shared" si="8"/>
        <v>8</v>
      </c>
      <c r="G8" s="4">
        <f t="shared" si="8"/>
        <v>7</v>
      </c>
      <c r="H8" s="4">
        <f t="shared" si="8"/>
        <v>7</v>
      </c>
      <c r="I8" s="4">
        <f t="shared" si="8"/>
        <v>8</v>
      </c>
      <c r="J8" s="4">
        <f t="shared" si="8"/>
        <v>6</v>
      </c>
      <c r="K8" s="4">
        <f t="shared" si="8"/>
        <v>7</v>
      </c>
      <c r="L8" s="4">
        <f t="shared" si="8"/>
        <v>7</v>
      </c>
      <c r="M8" s="4">
        <f t="shared" si="8"/>
        <v>6</v>
      </c>
      <c r="N8" s="4">
        <f t="shared" si="8"/>
        <v>7</v>
      </c>
      <c r="O8" s="4">
        <f t="shared" si="8"/>
        <v>6</v>
      </c>
      <c r="P8" s="4">
        <f t="shared" si="8"/>
        <v>6</v>
      </c>
      <c r="Q8" s="4">
        <f t="shared" si="8"/>
        <v>7</v>
      </c>
      <c r="R8" s="918">
        <f t="shared" si="8"/>
        <v>6</v>
      </c>
      <c r="S8" s="448">
        <f t="shared" si="8"/>
        <v>6</v>
      </c>
      <c r="T8" s="4">
        <f t="shared" si="8"/>
        <v>6</v>
      </c>
      <c r="U8" s="4">
        <f t="shared" si="8"/>
        <v>6</v>
      </c>
      <c r="V8" s="4">
        <f t="shared" si="8"/>
        <v>7</v>
      </c>
      <c r="W8" s="4">
        <f t="shared" si="8"/>
        <v>7</v>
      </c>
      <c r="X8" s="4">
        <f t="shared" si="8"/>
        <v>6</v>
      </c>
      <c r="Y8" s="4">
        <f t="shared" si="8"/>
        <v>7</v>
      </c>
      <c r="Z8" s="4">
        <f t="shared" si="8"/>
        <v>8</v>
      </c>
      <c r="AA8" s="4">
        <f t="shared" si="8"/>
        <v>7</v>
      </c>
      <c r="AB8" s="4">
        <f t="shared" si="8"/>
        <v>7</v>
      </c>
      <c r="AC8" s="4">
        <f t="shared" si="8"/>
        <v>7</v>
      </c>
      <c r="AD8" s="4">
        <f t="shared" si="8"/>
        <v>7</v>
      </c>
      <c r="AE8" s="4">
        <f t="shared" si="8"/>
        <v>7</v>
      </c>
      <c r="AF8" s="4">
        <f t="shared" si="8"/>
        <v>7</v>
      </c>
      <c r="AG8" s="4">
        <f t="shared" si="8"/>
        <v>7</v>
      </c>
      <c r="AH8" s="142">
        <f t="shared" si="8"/>
        <v>7</v>
      </c>
      <c r="AI8" s="139"/>
      <c r="AJ8" s="5"/>
      <c r="AK8" s="5"/>
      <c r="AL8" s="5"/>
      <c r="AM8" s="5"/>
      <c r="AN8" s="5"/>
      <c r="AO8" s="5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5"/>
      <c r="BD8" s="1542"/>
      <c r="BE8" s="584"/>
      <c r="BF8" s="1545"/>
      <c r="BG8" s="7"/>
      <c r="BH8" s="7"/>
      <c r="BI8" s="7"/>
      <c r="BJ8" s="7"/>
      <c r="BK8" s="7"/>
      <c r="BL8" s="7"/>
      <c r="BM8" s="7"/>
      <c r="BN8" s="141"/>
      <c r="BO8" s="1570"/>
      <c r="BP8" s="1571"/>
      <c r="BQ8" s="1571"/>
      <c r="BR8" s="1571"/>
      <c r="BS8" s="1571"/>
      <c r="BT8" s="1571"/>
      <c r="BU8" s="1571"/>
      <c r="BV8" s="1571"/>
      <c r="BW8" s="1571"/>
      <c r="BX8" s="1571"/>
      <c r="BY8" s="1571"/>
      <c r="BZ8" s="1571"/>
      <c r="CA8" s="1571"/>
      <c r="CB8" s="1571"/>
      <c r="CC8" s="1571"/>
      <c r="CD8" s="1572"/>
    </row>
    <row r="9" spans="1:95" s="13" customFormat="1" ht="21" customHeight="1" thickBot="1" x14ac:dyDescent="0.25">
      <c r="A9" s="1537"/>
      <c r="B9" s="1537"/>
      <c r="C9" s="1538"/>
      <c r="D9" s="137">
        <f t="shared" ref="D9:AH9" si="9">+D6+D7+D8</f>
        <v>13</v>
      </c>
      <c r="E9" s="138">
        <f t="shared" si="9"/>
        <v>13</v>
      </c>
      <c r="F9" s="138">
        <f t="shared" si="9"/>
        <v>13</v>
      </c>
      <c r="G9" s="138">
        <f t="shared" si="9"/>
        <v>13</v>
      </c>
      <c r="H9" s="138">
        <f t="shared" si="9"/>
        <v>13</v>
      </c>
      <c r="I9" s="138">
        <f t="shared" si="9"/>
        <v>13</v>
      </c>
      <c r="J9" s="138">
        <f t="shared" si="9"/>
        <v>13</v>
      </c>
      <c r="K9" s="138">
        <f t="shared" si="9"/>
        <v>13</v>
      </c>
      <c r="L9" s="138">
        <f t="shared" si="9"/>
        <v>13</v>
      </c>
      <c r="M9" s="138">
        <f t="shared" si="9"/>
        <v>13</v>
      </c>
      <c r="N9" s="138">
        <f t="shared" si="9"/>
        <v>13</v>
      </c>
      <c r="O9" s="138">
        <f t="shared" si="9"/>
        <v>13</v>
      </c>
      <c r="P9" s="138">
        <f t="shared" si="9"/>
        <v>13</v>
      </c>
      <c r="Q9" s="138">
        <f t="shared" si="9"/>
        <v>13</v>
      </c>
      <c r="R9" s="922">
        <f t="shared" si="9"/>
        <v>13</v>
      </c>
      <c r="S9" s="137">
        <f t="shared" si="9"/>
        <v>13</v>
      </c>
      <c r="T9" s="138">
        <f t="shared" si="9"/>
        <v>13</v>
      </c>
      <c r="U9" s="138">
        <f t="shared" si="9"/>
        <v>13</v>
      </c>
      <c r="V9" s="138">
        <f t="shared" si="9"/>
        <v>13</v>
      </c>
      <c r="W9" s="138">
        <f t="shared" si="9"/>
        <v>13</v>
      </c>
      <c r="X9" s="138">
        <f t="shared" si="9"/>
        <v>13</v>
      </c>
      <c r="Y9" s="138">
        <f t="shared" si="9"/>
        <v>13</v>
      </c>
      <c r="Z9" s="138">
        <f t="shared" si="9"/>
        <v>13</v>
      </c>
      <c r="AA9" s="138">
        <f t="shared" si="9"/>
        <v>13</v>
      </c>
      <c r="AB9" s="138">
        <f t="shared" si="9"/>
        <v>13</v>
      </c>
      <c r="AC9" s="138">
        <f t="shared" si="9"/>
        <v>13</v>
      </c>
      <c r="AD9" s="138">
        <f t="shared" si="9"/>
        <v>13</v>
      </c>
      <c r="AE9" s="138">
        <f t="shared" si="9"/>
        <v>13</v>
      </c>
      <c r="AF9" s="138">
        <f t="shared" si="9"/>
        <v>13</v>
      </c>
      <c r="AG9" s="138">
        <f t="shared" si="9"/>
        <v>13</v>
      </c>
      <c r="AH9" s="251">
        <f t="shared" si="9"/>
        <v>13</v>
      </c>
      <c r="AI9" s="140">
        <f>AVERAGE(D9:AH9)</f>
        <v>13</v>
      </c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539" t="s">
        <v>5</v>
      </c>
      <c r="AX9" s="1539"/>
      <c r="AY9" s="1539"/>
      <c r="AZ9" s="1539"/>
      <c r="BA9" s="1539"/>
      <c r="BB9" s="1539"/>
      <c r="BC9" s="56">
        <f>COUNTIF(D11:AH11,"Seg")+COUNTIF(D11:AH11,"Ter")+COUNTIF(D11:AH11,"Qua")+COUNTIF(D11:AH11,"Qui")+COUNTIF(D11:AH11,"Sex")</f>
        <v>23</v>
      </c>
      <c r="BD9" s="1540" t="s">
        <v>230</v>
      </c>
      <c r="BE9" s="1541"/>
      <c r="BF9" s="119"/>
      <c r="BG9" s="57"/>
      <c r="BH9" s="57"/>
      <c r="BI9" s="57"/>
      <c r="BJ9" s="119"/>
      <c r="BK9" s="57"/>
      <c r="BL9" s="119"/>
      <c r="BM9" s="57"/>
      <c r="BN9" s="143"/>
      <c r="BO9" s="1563" t="s">
        <v>267</v>
      </c>
      <c r="BP9" s="1564"/>
      <c r="BQ9" s="1564"/>
      <c r="BR9" s="1564"/>
      <c r="BS9" s="1564"/>
      <c r="BT9" s="1564"/>
      <c r="BU9" s="1564"/>
      <c r="BV9" s="1564"/>
      <c r="BW9" s="1564"/>
      <c r="BX9" s="1564"/>
      <c r="BY9" s="1564"/>
      <c r="BZ9" s="1564"/>
      <c r="CA9" s="1564"/>
      <c r="CB9" s="1564"/>
      <c r="CC9" s="1565" t="s">
        <v>126</v>
      </c>
      <c r="CD9" s="1566"/>
      <c r="CE9" s="28"/>
      <c r="CF9" s="28"/>
      <c r="CL9" s="28"/>
      <c r="CN9" s="28"/>
      <c r="CO9" s="28"/>
      <c r="CP9" s="28"/>
      <c r="CQ9" s="28"/>
    </row>
    <row r="10" spans="1:95" s="15" customFormat="1" ht="24" customHeight="1" thickBot="1" x14ac:dyDescent="0.3">
      <c r="A10" s="1547" t="s">
        <v>6</v>
      </c>
      <c r="B10" s="1547"/>
      <c r="C10" s="1547"/>
      <c r="D10" s="1548" t="s">
        <v>230</v>
      </c>
      <c r="E10" s="1548"/>
      <c r="F10" s="1548"/>
      <c r="G10" s="1548"/>
      <c r="H10" s="1548"/>
      <c r="I10" s="1548"/>
      <c r="J10" s="1548"/>
      <c r="K10" s="1548"/>
      <c r="L10" s="1548"/>
      <c r="M10" s="1548"/>
      <c r="N10" s="1548"/>
      <c r="O10" s="1548"/>
      <c r="P10" s="1548"/>
      <c r="Q10" s="1548"/>
      <c r="R10" s="1548"/>
      <c r="S10" s="1548"/>
      <c r="T10" s="1548"/>
      <c r="U10" s="1548"/>
      <c r="V10" s="1548"/>
      <c r="W10" s="1548"/>
      <c r="X10" s="1548"/>
      <c r="Y10" s="1548"/>
      <c r="Z10" s="1548"/>
      <c r="AA10" s="1548"/>
      <c r="AB10" s="1548"/>
      <c r="AC10" s="1548"/>
      <c r="AD10" s="1548"/>
      <c r="AE10" s="1548"/>
      <c r="AF10" s="1548"/>
      <c r="AG10" s="1548"/>
      <c r="AH10" s="1548"/>
      <c r="AI10" s="1549"/>
      <c r="AJ10" s="1549"/>
      <c r="AK10" s="1549"/>
      <c r="AL10" s="1549"/>
      <c r="AM10" s="1549"/>
      <c r="AN10" s="1549"/>
      <c r="AO10" s="1549"/>
      <c r="AP10" s="1549"/>
      <c r="AQ10" s="1549"/>
      <c r="AR10" s="1549"/>
      <c r="AS10" s="1549"/>
      <c r="AT10" s="1549"/>
      <c r="AU10" s="1549"/>
      <c r="AV10" s="1549"/>
      <c r="AW10" s="1549"/>
      <c r="AX10" s="1549"/>
      <c r="AY10" s="1549"/>
      <c r="AZ10" s="1549"/>
      <c r="BA10" s="1549"/>
      <c r="BB10" s="1549"/>
      <c r="BC10" s="585" t="s">
        <v>7</v>
      </c>
      <c r="BD10" s="1551" t="s">
        <v>8</v>
      </c>
      <c r="BE10" s="1552"/>
      <c r="BF10" s="1553"/>
      <c r="BG10" s="1554"/>
      <c r="BH10" s="1554"/>
      <c r="BI10" s="1554"/>
      <c r="BJ10" s="1554"/>
      <c r="BK10" s="1554"/>
      <c r="BL10" s="1554"/>
      <c r="BM10" s="1554"/>
      <c r="BN10" s="1554"/>
      <c r="BO10" s="1573" t="s">
        <v>43</v>
      </c>
      <c r="BP10" s="1574"/>
      <c r="BQ10" s="1574"/>
      <c r="BR10" s="1574"/>
      <c r="BS10" s="1575"/>
      <c r="BT10" s="262"/>
      <c r="BU10" s="1576" t="s">
        <v>127</v>
      </c>
      <c r="BV10" s="1576"/>
      <c r="BW10" s="1576"/>
      <c r="BX10" s="1576"/>
      <c r="BY10" s="1576"/>
      <c r="BZ10" s="1577" t="s">
        <v>57</v>
      </c>
      <c r="CA10" s="1577"/>
      <c r="CB10" s="1577"/>
      <c r="CC10" s="1578">
        <f ca="1">NOW()-1</f>
        <v>44341.777564236108</v>
      </c>
      <c r="CD10" s="1579"/>
      <c r="CE10" s="58"/>
      <c r="CF10" s="58"/>
      <c r="CL10" s="58"/>
      <c r="CN10" s="1613" t="s">
        <v>268</v>
      </c>
      <c r="CO10" s="1613"/>
      <c r="CP10" s="1613"/>
      <c r="CQ10" s="1613"/>
    </row>
    <row r="11" spans="1:95" s="17" customFormat="1" ht="24" customHeight="1" thickBot="1" x14ac:dyDescent="0.3">
      <c r="A11" s="1537"/>
      <c r="B11" s="1537"/>
      <c r="C11" s="1538"/>
      <c r="D11" s="402" t="s">
        <v>15</v>
      </c>
      <c r="E11" s="339" t="s">
        <v>9</v>
      </c>
      <c r="F11" s="339" t="s">
        <v>10</v>
      </c>
      <c r="G11" s="339" t="s">
        <v>11</v>
      </c>
      <c r="H11" s="341" t="s">
        <v>12</v>
      </c>
      <c r="I11" s="388" t="s">
        <v>13</v>
      </c>
      <c r="J11" s="340" t="s">
        <v>14</v>
      </c>
      <c r="K11" s="340" t="s">
        <v>15</v>
      </c>
      <c r="L11" s="340" t="s">
        <v>9</v>
      </c>
      <c r="M11" s="340" t="s">
        <v>10</v>
      </c>
      <c r="N11" s="340" t="s">
        <v>11</v>
      </c>
      <c r="O11" s="389" t="s">
        <v>12</v>
      </c>
      <c r="P11" s="338" t="s">
        <v>13</v>
      </c>
      <c r="Q11" s="339" t="s">
        <v>14</v>
      </c>
      <c r="R11" s="924" t="s">
        <v>15</v>
      </c>
      <c r="S11" s="338" t="s">
        <v>9</v>
      </c>
      <c r="T11" s="339" t="s">
        <v>10</v>
      </c>
      <c r="U11" s="339" t="s">
        <v>11</v>
      </c>
      <c r="V11" s="341" t="s">
        <v>12</v>
      </c>
      <c r="W11" s="388" t="s">
        <v>13</v>
      </c>
      <c r="X11" s="340" t="s">
        <v>14</v>
      </c>
      <c r="Y11" s="340" t="s">
        <v>15</v>
      </c>
      <c r="Z11" s="340" t="s">
        <v>9</v>
      </c>
      <c r="AA11" s="340" t="s">
        <v>10</v>
      </c>
      <c r="AB11" s="340" t="s">
        <v>11</v>
      </c>
      <c r="AC11" s="389" t="s">
        <v>12</v>
      </c>
      <c r="AD11" s="338" t="s">
        <v>13</v>
      </c>
      <c r="AE11" s="339" t="s">
        <v>14</v>
      </c>
      <c r="AF11" s="339" t="s">
        <v>15</v>
      </c>
      <c r="AG11" s="339" t="s">
        <v>9</v>
      </c>
      <c r="AH11" s="341" t="s">
        <v>10</v>
      </c>
      <c r="AI11" s="1550"/>
      <c r="AJ11" s="1550"/>
      <c r="AK11" s="1550"/>
      <c r="AL11" s="1550"/>
      <c r="AM11" s="1550"/>
      <c r="AN11" s="1550"/>
      <c r="AO11" s="1550"/>
      <c r="AP11" s="1550"/>
      <c r="AQ11" s="1550"/>
      <c r="AR11" s="1550"/>
      <c r="AS11" s="1550"/>
      <c r="AT11" s="1550"/>
      <c r="AU11" s="1550"/>
      <c r="AV11" s="1550"/>
      <c r="AW11" s="1550"/>
      <c r="AX11" s="1550"/>
      <c r="AY11" s="1550"/>
      <c r="AZ11" s="1550"/>
      <c r="BA11" s="1550"/>
      <c r="BB11" s="1550"/>
      <c r="BC11" s="59">
        <f>(+BC9/5)*4</f>
        <v>18.399999999999999</v>
      </c>
      <c r="BD11" s="1614">
        <f>+BC9*8/24</f>
        <v>7.666666666666667</v>
      </c>
      <c r="BE11" s="1615"/>
      <c r="BF11" s="1555"/>
      <c r="BG11" s="1556"/>
      <c r="BH11" s="1556"/>
      <c r="BI11" s="1556"/>
      <c r="BJ11" s="1556"/>
      <c r="BK11" s="1556"/>
      <c r="BL11" s="1556"/>
      <c r="BM11" s="1556"/>
      <c r="BN11" s="1556"/>
      <c r="BO11" s="1573" t="s">
        <v>250</v>
      </c>
      <c r="BP11" s="1575"/>
      <c r="BQ11" s="1616" t="s">
        <v>123</v>
      </c>
      <c r="BR11" s="1618" t="s">
        <v>129</v>
      </c>
      <c r="BS11" s="1619"/>
      <c r="BT11" s="1581" t="s">
        <v>130</v>
      </c>
      <c r="BU11" s="1583" t="s">
        <v>128</v>
      </c>
      <c r="BV11" s="1583" t="s">
        <v>278</v>
      </c>
      <c r="BW11" s="1576" t="s">
        <v>131</v>
      </c>
      <c r="BX11" s="1576" t="s">
        <v>34</v>
      </c>
      <c r="BY11" s="1576" t="s">
        <v>42</v>
      </c>
      <c r="BZ11" s="1583" t="s">
        <v>248</v>
      </c>
      <c r="CA11" s="1625" t="s">
        <v>274</v>
      </c>
      <c r="CB11" s="1627" t="s">
        <v>201</v>
      </c>
      <c r="CC11" s="1565" t="s">
        <v>132</v>
      </c>
      <c r="CD11" s="1566"/>
      <c r="CN11" s="120" t="s">
        <v>136</v>
      </c>
      <c r="CO11" s="121" t="s">
        <v>183</v>
      </c>
      <c r="CP11" s="120" t="s">
        <v>184</v>
      </c>
      <c r="CQ11" s="121" t="s">
        <v>185</v>
      </c>
    </row>
    <row r="12" spans="1:95" s="18" customFormat="1" ht="24" customHeight="1" thickBot="1" x14ac:dyDescent="0.3">
      <c r="A12" s="266" t="s">
        <v>21</v>
      </c>
      <c r="B12" s="266" t="s">
        <v>22</v>
      </c>
      <c r="C12" s="406" t="s">
        <v>23</v>
      </c>
      <c r="D12" s="307">
        <v>1</v>
      </c>
      <c r="E12" s="265">
        <f>D12+1</f>
        <v>2</v>
      </c>
      <c r="F12" s="639">
        <f t="shared" ref="F12:AH12" si="10">E12+1</f>
        <v>3</v>
      </c>
      <c r="G12" s="265">
        <f t="shared" si="10"/>
        <v>4</v>
      </c>
      <c r="H12" s="640">
        <f t="shared" si="10"/>
        <v>5</v>
      </c>
      <c r="I12" s="307">
        <f t="shared" si="10"/>
        <v>6</v>
      </c>
      <c r="J12" s="265">
        <f t="shared" si="10"/>
        <v>7</v>
      </c>
      <c r="K12" s="265">
        <f t="shared" si="10"/>
        <v>8</v>
      </c>
      <c r="L12" s="265">
        <f t="shared" si="10"/>
        <v>9</v>
      </c>
      <c r="M12" s="265">
        <f t="shared" si="10"/>
        <v>10</v>
      </c>
      <c r="N12" s="264">
        <f t="shared" si="10"/>
        <v>11</v>
      </c>
      <c r="O12" s="640">
        <f t="shared" si="10"/>
        <v>12</v>
      </c>
      <c r="P12" s="307">
        <f t="shared" si="10"/>
        <v>13</v>
      </c>
      <c r="Q12" s="265">
        <f t="shared" si="10"/>
        <v>14</v>
      </c>
      <c r="R12" s="886">
        <f t="shared" si="10"/>
        <v>15</v>
      </c>
      <c r="S12" s="307">
        <f t="shared" si="10"/>
        <v>16</v>
      </c>
      <c r="T12" s="265">
        <f t="shared" si="10"/>
        <v>17</v>
      </c>
      <c r="U12" s="265">
        <f t="shared" si="10"/>
        <v>18</v>
      </c>
      <c r="V12" s="641">
        <f t="shared" si="10"/>
        <v>19</v>
      </c>
      <c r="W12" s="307">
        <f t="shared" si="10"/>
        <v>20</v>
      </c>
      <c r="X12" s="265">
        <f t="shared" si="10"/>
        <v>21</v>
      </c>
      <c r="Y12" s="265">
        <f t="shared" si="10"/>
        <v>22</v>
      </c>
      <c r="Z12" s="264">
        <f t="shared" si="10"/>
        <v>23</v>
      </c>
      <c r="AA12" s="265">
        <f t="shared" si="10"/>
        <v>24</v>
      </c>
      <c r="AB12" s="265">
        <f t="shared" si="10"/>
        <v>25</v>
      </c>
      <c r="AC12" s="640">
        <f t="shared" si="10"/>
        <v>26</v>
      </c>
      <c r="AD12" s="307">
        <f t="shared" si="10"/>
        <v>27</v>
      </c>
      <c r="AE12" s="265">
        <f t="shared" si="10"/>
        <v>28</v>
      </c>
      <c r="AF12" s="265">
        <f t="shared" si="10"/>
        <v>29</v>
      </c>
      <c r="AG12" s="265">
        <f t="shared" si="10"/>
        <v>30</v>
      </c>
      <c r="AH12" s="641">
        <f t="shared" si="10"/>
        <v>31</v>
      </c>
      <c r="AI12" s="136" t="s">
        <v>24</v>
      </c>
      <c r="AJ12" s="14" t="s">
        <v>25</v>
      </c>
      <c r="AK12" s="587" t="s">
        <v>260</v>
      </c>
      <c r="AL12" s="587" t="s">
        <v>261</v>
      </c>
      <c r="AM12" s="14" t="s">
        <v>133</v>
      </c>
      <c r="AN12" s="14" t="s">
        <v>26</v>
      </c>
      <c r="AO12" s="14" t="s">
        <v>27</v>
      </c>
      <c r="AP12" s="61" t="s">
        <v>31</v>
      </c>
      <c r="AQ12" s="61" t="s">
        <v>32</v>
      </c>
      <c r="AR12" s="61" t="s">
        <v>33</v>
      </c>
      <c r="AS12" s="61" t="s">
        <v>34</v>
      </c>
      <c r="AT12" s="61" t="s">
        <v>35</v>
      </c>
      <c r="AU12" s="61" t="s">
        <v>36</v>
      </c>
      <c r="AV12" s="61" t="s">
        <v>37</v>
      </c>
      <c r="AW12" s="61" t="s">
        <v>38</v>
      </c>
      <c r="AX12" s="61" t="s">
        <v>134</v>
      </c>
      <c r="AY12" s="61" t="s">
        <v>39</v>
      </c>
      <c r="AZ12" s="61" t="s">
        <v>135</v>
      </c>
      <c r="BA12" s="61" t="s">
        <v>40</v>
      </c>
      <c r="BB12" s="61" t="s">
        <v>41</v>
      </c>
      <c r="BC12" s="61" t="s">
        <v>42</v>
      </c>
      <c r="BD12" s="1629" t="s">
        <v>43</v>
      </c>
      <c r="BE12" s="1630"/>
      <c r="BF12" s="14" t="s">
        <v>59</v>
      </c>
      <c r="BG12" s="14" t="s">
        <v>56</v>
      </c>
      <c r="BH12" s="14" t="s">
        <v>260</v>
      </c>
      <c r="BI12" s="14" t="s">
        <v>261</v>
      </c>
      <c r="BJ12" s="14" t="s">
        <v>48</v>
      </c>
      <c r="BK12" s="14" t="s">
        <v>49</v>
      </c>
      <c r="BL12" s="14" t="s">
        <v>50</v>
      </c>
      <c r="BM12" s="14" t="s">
        <v>51</v>
      </c>
      <c r="BN12" s="144" t="s">
        <v>57</v>
      </c>
      <c r="BO12" s="1631">
        <f>+BD11</f>
        <v>7.666666666666667</v>
      </c>
      <c r="BP12" s="1632"/>
      <c r="BQ12" s="1617"/>
      <c r="BR12" s="1620"/>
      <c r="BS12" s="1621"/>
      <c r="BT12" s="1582"/>
      <c r="BU12" s="1584"/>
      <c r="BV12" s="1584"/>
      <c r="BW12" s="1576"/>
      <c r="BX12" s="1576"/>
      <c r="BY12" s="1576"/>
      <c r="BZ12" s="1584"/>
      <c r="CA12" s="1626"/>
      <c r="CB12" s="1628"/>
      <c r="CC12" s="1578">
        <v>44226</v>
      </c>
      <c r="CD12" s="1580"/>
      <c r="CE12" s="168" t="s">
        <v>136</v>
      </c>
      <c r="CF12" s="169" t="s">
        <v>137</v>
      </c>
      <c r="CG12" s="170" t="s">
        <v>138</v>
      </c>
      <c r="CH12" s="170" t="s">
        <v>139</v>
      </c>
      <c r="CI12" s="170" t="s">
        <v>140</v>
      </c>
      <c r="CJ12" s="171" t="s">
        <v>141</v>
      </c>
      <c r="CK12" s="445" t="s">
        <v>199</v>
      </c>
      <c r="CL12" s="446" t="s">
        <v>200</v>
      </c>
      <c r="CN12" s="122">
        <f>+BD11</f>
        <v>7.666666666666667</v>
      </c>
      <c r="CO12" s="122">
        <f>+CN12+(BC11*2)/24</f>
        <v>9.1999999999999993</v>
      </c>
      <c r="CP12" s="123">
        <v>15</v>
      </c>
      <c r="CQ12" s="123">
        <v>18</v>
      </c>
    </row>
    <row r="13" spans="1:95" ht="21" customHeight="1" thickBot="1" x14ac:dyDescent="0.3">
      <c r="A13" s="134" t="s">
        <v>55</v>
      </c>
      <c r="B13" s="612">
        <v>1</v>
      </c>
      <c r="C13" s="19" t="s">
        <v>1</v>
      </c>
      <c r="D13" s="693" t="s">
        <v>24</v>
      </c>
      <c r="E13" s="693" t="s">
        <v>24</v>
      </c>
      <c r="F13" s="436"/>
      <c r="G13" s="435" t="s">
        <v>24</v>
      </c>
      <c r="H13" s="440" t="s">
        <v>25</v>
      </c>
      <c r="I13" s="500"/>
      <c r="J13" s="506"/>
      <c r="K13" s="435" t="s">
        <v>24</v>
      </c>
      <c r="L13" s="435" t="s">
        <v>25</v>
      </c>
      <c r="M13" s="498" t="s">
        <v>56</v>
      </c>
      <c r="N13" s="498"/>
      <c r="O13" s="440" t="s">
        <v>24</v>
      </c>
      <c r="P13" s="459" t="s">
        <v>31</v>
      </c>
      <c r="Q13" s="506" t="s">
        <v>26</v>
      </c>
      <c r="R13" s="588"/>
      <c r="S13" s="459" t="s">
        <v>24</v>
      </c>
      <c r="T13" s="435" t="s">
        <v>24</v>
      </c>
      <c r="U13" s="520"/>
      <c r="V13" s="504"/>
      <c r="W13" s="466" t="s">
        <v>57</v>
      </c>
      <c r="X13" s="435" t="s">
        <v>31</v>
      </c>
      <c r="Y13" s="498" t="s">
        <v>26</v>
      </c>
      <c r="Z13" s="498"/>
      <c r="AA13" s="435" t="s">
        <v>24</v>
      </c>
      <c r="AB13" s="433" t="s">
        <v>25</v>
      </c>
      <c r="AC13" s="505"/>
      <c r="AD13" s="423"/>
      <c r="AE13" s="435" t="s">
        <v>24</v>
      </c>
      <c r="AF13" s="435" t="s">
        <v>31</v>
      </c>
      <c r="AG13" s="498"/>
      <c r="AH13" s="421" t="s">
        <v>27</v>
      </c>
      <c r="AI13" s="125">
        <f t="shared" ref="AI13:AI32" si="11">COUNTIF($D13:$AH13,"D")</f>
        <v>9</v>
      </c>
      <c r="AJ13" s="62">
        <f t="shared" ref="AJ13:AJ32" si="12">COUNTIF($D13:$AH13,"N")</f>
        <v>3</v>
      </c>
      <c r="AK13" s="62">
        <f t="shared" ref="AK13:AK32" si="13">COUNTIF($D13:$AH13,"DTS4S")+COUNTIF($D13:$AH13,"DTS4S1")</f>
        <v>0</v>
      </c>
      <c r="AL13" s="62">
        <f t="shared" ref="AL13:AL32" si="14">COUNTIF($D13:$AH13,"NTS4S")+COUNTIF($D13:$AH13,"NTS4S1")</f>
        <v>0</v>
      </c>
      <c r="AM13" s="62">
        <f t="shared" ref="AM13:AM32" si="15">COUNTIF($D13:$AH13,"S")</f>
        <v>0</v>
      </c>
      <c r="AN13" s="62">
        <f t="shared" ref="AN13:AN32" si="16">COUNTIF($D13:$AH13,"DT")</f>
        <v>2</v>
      </c>
      <c r="AO13" s="62">
        <f t="shared" ref="AO13:AO32" si="17">COUNTIF($D13:$AH13,"NT")</f>
        <v>1</v>
      </c>
      <c r="AP13" s="62">
        <f t="shared" ref="AP13:AP32" si="18">COUNTIF($D13:$AH13,"t")</f>
        <v>3</v>
      </c>
      <c r="AQ13" s="62">
        <f t="shared" ref="AQ13:AQ32" si="19">COUNTIF($D13:$AH13,"FE")</f>
        <v>0</v>
      </c>
      <c r="AR13" s="62">
        <f t="shared" ref="AR13:AR32" si="20">COUNTIF($D13:$AH13,"FO")</f>
        <v>0</v>
      </c>
      <c r="AS13" s="62">
        <f t="shared" ref="AS13:AS32" si="21">COUNTIF($D13:$AH13,"DS")</f>
        <v>0</v>
      </c>
      <c r="AT13" s="62">
        <f t="shared" ref="AT13:AT32" si="22">COUNTIF($D13:$AH13,"DISP")</f>
        <v>0</v>
      </c>
      <c r="AU13" s="62">
        <f t="shared" ref="AU13:AU32" si="23">COUNTIF($D13:$AH13,"L")</f>
        <v>0</v>
      </c>
      <c r="AV13" s="62">
        <f t="shared" ref="AV13:AV32" si="24">COUNTIF($D13:$AH13,"B")</f>
        <v>0</v>
      </c>
      <c r="AW13" s="62">
        <f t="shared" ref="AW13:AW32" si="25">COUNTIF($D13:$AH13,"SA")</f>
        <v>0</v>
      </c>
      <c r="AX13" s="62">
        <f t="shared" ref="AX13:AX32" si="26">COUNTIF($D13:$AH13,"SAT")</f>
        <v>0</v>
      </c>
      <c r="AY13" s="62">
        <f t="shared" ref="AY13:AY32" si="27">COUNTIF($D13:$AH13,"SE")</f>
        <v>0</v>
      </c>
      <c r="AZ13" s="62">
        <f t="shared" ref="AZ13:AZ32" si="28">COUNTIF($D13:$AH13,"OJTD")+COUNTIF($D13:$AH13,"OJTN")</f>
        <v>0</v>
      </c>
      <c r="BA13" s="62">
        <f t="shared" ref="BA13:BA32" si="29">COUNTIF($D13:$AH13,"TR")</f>
        <v>0</v>
      </c>
      <c r="BB13" s="62">
        <f t="shared" ref="BB13:BB32" si="30">COUNTIF($D13:$AH13,"F")</f>
        <v>0</v>
      </c>
      <c r="BC13" s="63">
        <f t="shared" ref="BC13:BC32" si="31">+AI13+AJ13+AN13+AO13+((AQ13+AU13+AV13+AY13)*8)/12+AW13+AX13+AZ13+BA13+AM13</f>
        <v>15</v>
      </c>
      <c r="BD13" s="64"/>
      <c r="BE13" s="584">
        <f>+AI13*$BD$2+AJ13*$BD$6+AN13*$BD$2+AO13*$BD$6+AQ13*8/24+AU13*8/24+AV13*8/24+AW13*8/24+AX13*12/24+AY13*8/24+AZ13*$BD$2+BA13*8/24+BN13*(0/24)+(AM13*$BE$2)+AK13*$BF$2+AL13*$BF$6</f>
        <v>7.5</v>
      </c>
      <c r="BF13" s="5">
        <f>COUNTIF($D13:$AH13,"DTS")+COUNTIF($D13:$AH13,"DTS1")</f>
        <v>0</v>
      </c>
      <c r="BG13" s="5">
        <f t="shared" ref="BG13:BG72" si="32">COUNTIF($D13:$AH13,"NTS")+COUNTIF($D13:$AH13,"NTS1")</f>
        <v>1</v>
      </c>
      <c r="BH13" s="5">
        <f>COUNTIF($D13:$AH13,"DTS4S")+COUNTIF($D13:$AH13,"DTS4S1")</f>
        <v>0</v>
      </c>
      <c r="BI13" s="5">
        <f>COUNTIF($D13:$AH13,"NTS4S")+COUNTIF($D13:$AH13,"NTS4S1")</f>
        <v>0</v>
      </c>
      <c r="BJ13" s="5">
        <f t="shared" ref="BJ13:BJ72" si="33">COUNTIF($D13:$AH13,"DTS5S")+COUNTIF($D13:$AH13,"DTS5S1")</f>
        <v>0</v>
      </c>
      <c r="BK13" s="5">
        <f>COUNTIF($D13:$AH13,"NTS5S")+COUNTIF($D13:$AH13,"NTS5S1")</f>
        <v>0</v>
      </c>
      <c r="BL13" s="5">
        <f t="shared" ref="BL13:BL72" si="34">COUNTIF($D13:$AH13,"DTSDS")+COUNTIF($D13:$AH13,"DTSDS1")</f>
        <v>0</v>
      </c>
      <c r="BM13" s="5">
        <f t="shared" ref="BM13:BM72" si="35">COUNTIF($D13:$AH13,"NTSDS")+COUNTIF($D13:$AH13,"NTSDS1")</f>
        <v>0</v>
      </c>
      <c r="BN13" s="145">
        <f t="shared" ref="BN13:BN72" si="36">COUNTIF($D13:$AH13,"FOTS")</f>
        <v>1</v>
      </c>
      <c r="BO13" s="147">
        <f>+BE13</f>
        <v>7.5</v>
      </c>
      <c r="BP13" s="65">
        <f>+BO13+(BN13)*(12/24)-$BO$12</f>
        <v>0.33333333333333304</v>
      </c>
      <c r="BQ13" s="66">
        <f t="shared" ref="BQ13" si="37">IF(BP13&gt;=(-11/24),0,(-BP13)/(12/24))</f>
        <v>0</v>
      </c>
      <c r="BR13" s="584">
        <f t="shared" ref="BR13" si="38">+BO13+BY13*$BD$2</f>
        <v>8</v>
      </c>
      <c r="BS13" s="584">
        <f>+BR13-$BO$12</f>
        <v>0.33333333333333304</v>
      </c>
      <c r="BT13" s="67">
        <f>+(BR13/$BR$96)-1</f>
        <v>2.7591643673630095E-3</v>
      </c>
      <c r="BU13" s="68">
        <f t="shared" ref="BU13" si="39">+BF13+BG13</f>
        <v>1</v>
      </c>
      <c r="BV13" s="5">
        <f t="shared" ref="BV13" si="40">+BH13+BI13</f>
        <v>0</v>
      </c>
      <c r="BW13" s="68">
        <f t="shared" ref="BW13" si="41">+BJ13+BK13</f>
        <v>0</v>
      </c>
      <c r="BX13" s="68">
        <f t="shared" ref="BX13" si="42">+BL13+BM13</f>
        <v>0</v>
      </c>
      <c r="BY13" s="69">
        <f>+BU13+BV13+BW13+BX13</f>
        <v>1</v>
      </c>
      <c r="BZ13" s="68">
        <f>+BN13</f>
        <v>1</v>
      </c>
      <c r="CA13" s="68">
        <f>"6"+BX13</f>
        <v>6</v>
      </c>
      <c r="CB13" s="69">
        <f t="shared" ref="CB13" si="43">+CA13-BZ13</f>
        <v>5</v>
      </c>
      <c r="CE13" s="163">
        <f t="shared" ref="CE13" si="44">+BE13</f>
        <v>7.5</v>
      </c>
      <c r="CF13" s="127">
        <f>+BC13+BF13+BG13+BJ13+BK13+BL13+BM13+BH13+BI13</f>
        <v>16</v>
      </c>
      <c r="CG13" s="165">
        <f>+BE13*24-(AQ13+AU13+AV13)*8</f>
        <v>180</v>
      </c>
      <c r="CH13" s="165">
        <f>+(BF13+BG13+BJ13+BK13+BL13+BM13)*12+(BH13+BI13)*8</f>
        <v>12</v>
      </c>
      <c r="CI13" s="165">
        <f>+CG13+CH13</f>
        <v>192</v>
      </c>
      <c r="CJ13" s="159">
        <f t="shared" ref="CJ13" si="45">+(AQ13+AU13+AV13)*8+(BN13)*12</f>
        <v>12</v>
      </c>
      <c r="CK13" s="444">
        <f>BY13-BV13</f>
        <v>1</v>
      </c>
      <c r="CL13" s="450">
        <f>CK13*12+BV13*8</f>
        <v>12</v>
      </c>
      <c r="CN13" s="126">
        <f>+CE13</f>
        <v>7.5</v>
      </c>
      <c r="CO13" s="126">
        <f>+BR13</f>
        <v>8</v>
      </c>
      <c r="CP13" s="127">
        <f t="shared" ref="CP13" si="46">+BC13</f>
        <v>15</v>
      </c>
      <c r="CQ13" s="127">
        <f>+CF13</f>
        <v>16</v>
      </c>
    </row>
    <row r="14" spans="1:95" ht="21" customHeight="1" thickBot="1" x14ac:dyDescent="0.3">
      <c r="A14" s="134" t="s">
        <v>58</v>
      </c>
      <c r="B14" s="612">
        <v>2</v>
      </c>
      <c r="C14" s="19" t="s">
        <v>1</v>
      </c>
      <c r="D14" s="459"/>
      <c r="E14" s="435"/>
      <c r="F14" s="506"/>
      <c r="G14" s="506"/>
      <c r="H14" s="440"/>
      <c r="I14" s="459"/>
      <c r="J14" s="506"/>
      <c r="K14" s="506"/>
      <c r="L14" s="435"/>
      <c r="M14" s="435"/>
      <c r="N14" s="506"/>
      <c r="O14" s="505"/>
      <c r="P14" s="459"/>
      <c r="Q14" s="435"/>
      <c r="R14" s="588"/>
      <c r="S14" s="500"/>
      <c r="T14" s="435"/>
      <c r="U14" s="435"/>
      <c r="V14" s="505"/>
      <c r="W14" s="500"/>
      <c r="X14" s="435"/>
      <c r="Y14" s="435"/>
      <c r="Z14" s="506"/>
      <c r="AA14" s="506"/>
      <c r="AB14" s="435"/>
      <c r="AC14" s="440"/>
      <c r="AD14" s="500"/>
      <c r="AE14" s="506"/>
      <c r="AF14" s="435"/>
      <c r="AG14" s="435"/>
      <c r="AH14" s="505"/>
      <c r="AI14" s="125">
        <f t="shared" si="11"/>
        <v>0</v>
      </c>
      <c r="AJ14" s="62">
        <f t="shared" si="12"/>
        <v>0</v>
      </c>
      <c r="AK14" s="62">
        <f t="shared" si="13"/>
        <v>0</v>
      </c>
      <c r="AL14" s="62">
        <f t="shared" si="14"/>
        <v>0</v>
      </c>
      <c r="AM14" s="62">
        <f t="shared" si="15"/>
        <v>0</v>
      </c>
      <c r="AN14" s="62">
        <f t="shared" si="16"/>
        <v>0</v>
      </c>
      <c r="AO14" s="62">
        <f t="shared" si="17"/>
        <v>0</v>
      </c>
      <c r="AP14" s="62">
        <f t="shared" si="18"/>
        <v>0</v>
      </c>
      <c r="AQ14" s="62">
        <f t="shared" si="19"/>
        <v>0</v>
      </c>
      <c r="AR14" s="62">
        <f t="shared" si="20"/>
        <v>0</v>
      </c>
      <c r="AS14" s="62">
        <f t="shared" si="21"/>
        <v>0</v>
      </c>
      <c r="AT14" s="62">
        <f t="shared" si="22"/>
        <v>0</v>
      </c>
      <c r="AU14" s="62">
        <f t="shared" si="23"/>
        <v>0</v>
      </c>
      <c r="AV14" s="62">
        <f t="shared" si="24"/>
        <v>0</v>
      </c>
      <c r="AW14" s="62">
        <f t="shared" si="25"/>
        <v>0</v>
      </c>
      <c r="AX14" s="62">
        <f t="shared" si="26"/>
        <v>0</v>
      </c>
      <c r="AY14" s="62">
        <f t="shared" si="27"/>
        <v>0</v>
      </c>
      <c r="AZ14" s="62">
        <f t="shared" si="28"/>
        <v>0</v>
      </c>
      <c r="BA14" s="62">
        <f t="shared" si="29"/>
        <v>0</v>
      </c>
      <c r="BB14" s="62">
        <f t="shared" si="30"/>
        <v>0</v>
      </c>
      <c r="BC14" s="63">
        <f t="shared" si="31"/>
        <v>0</v>
      </c>
      <c r="BD14" s="64"/>
      <c r="BE14" s="584">
        <f>+AI14*$BD$2+AJ14*$BD$6+AN14*$BD$2+AO14*$BD$6+AQ14*8/24+AU14*8/24+AV14*8/24+AW14*8/24+AX14*12/24+AY14*8/24+AZ14*$BD$2+BA14*8/24+BN14*(0/24)+(AM14*$BE$2)+AK14*$BF$2+AL14*$BF$6</f>
        <v>0</v>
      </c>
      <c r="BF14" s="5">
        <f>COUNTIF($D14:$AH14,"DTS")+COUNTIF($D14:$AH14,"DTS1")</f>
        <v>0</v>
      </c>
      <c r="BG14" s="5">
        <f t="shared" si="32"/>
        <v>0</v>
      </c>
      <c r="BH14" s="5">
        <f>COUNTIF($D14:$AH14,"DTS4S")+COUNTIF($D14:$AH14,"DTS4S1")</f>
        <v>0</v>
      </c>
      <c r="BI14" s="5">
        <f>COUNTIF($D14:$AH14,"NTS4S")+COUNTIF($D14:$AH14,"NTS4S1")</f>
        <v>0</v>
      </c>
      <c r="BJ14" s="5">
        <f t="shared" si="33"/>
        <v>0</v>
      </c>
      <c r="BK14" s="5">
        <f>COUNTIF($D14:$AH14,"NTS5S")+COUNTIF($D14:$AH14,"NTS5S1")</f>
        <v>0</v>
      </c>
      <c r="BL14" s="5">
        <f t="shared" si="34"/>
        <v>0</v>
      </c>
      <c r="BM14" s="5">
        <f t="shared" si="35"/>
        <v>0</v>
      </c>
      <c r="BN14" s="145">
        <f t="shared" si="36"/>
        <v>0</v>
      </c>
      <c r="BO14" s="147"/>
      <c r="BP14" s="65"/>
      <c r="BQ14" s="66"/>
      <c r="BR14" s="584"/>
      <c r="BS14" s="584"/>
      <c r="BT14" s="67"/>
      <c r="BU14" s="68">
        <f t="shared" ref="BU14" si="47">+BF14+BG14</f>
        <v>0</v>
      </c>
      <c r="BV14" s="5">
        <f t="shared" ref="BV14" si="48">+BH14+BI14</f>
        <v>0</v>
      </c>
      <c r="BW14" s="68">
        <f t="shared" ref="BW14" si="49">+BJ14+BK14</f>
        <v>0</v>
      </c>
      <c r="BX14" s="68">
        <f t="shared" ref="BX14" si="50">+BL14+BM14</f>
        <v>0</v>
      </c>
      <c r="BY14" s="69">
        <f t="shared" ref="BY14" si="51">+BU14+BV14+BW14+BX14</f>
        <v>0</v>
      </c>
      <c r="BZ14" s="68">
        <f t="shared" ref="BZ14:BZ29" si="52">+BN14</f>
        <v>0</v>
      </c>
      <c r="CA14" s="68"/>
      <c r="CB14" s="69"/>
      <c r="CE14" s="163">
        <f t="shared" ref="CE14:CE20" si="53">+BE14</f>
        <v>0</v>
      </c>
      <c r="CF14" s="127">
        <f>+BC14+BF14+BG14+BJ14+BK14+BL14+BM14+BH14+BI14</f>
        <v>0</v>
      </c>
      <c r="CG14" s="165">
        <f t="shared" ref="CG14:CG77" si="54">+BE14*24-(AQ14+AU14+AV14)*8</f>
        <v>0</v>
      </c>
      <c r="CH14" s="165">
        <f t="shared" ref="CH14:CH77" si="55">+(BF14+BG14+BJ14+BK14+BL14+BM14)*12+(BH14+BI14)*8</f>
        <v>0</v>
      </c>
      <c r="CI14" s="165">
        <f t="shared" ref="CI14:CI77" si="56">+CG14+CH14</f>
        <v>0</v>
      </c>
      <c r="CJ14" s="159">
        <f t="shared" ref="CJ14:CJ77" si="57">+(AQ14+AU14+AV14)*8+(BN14)*12</f>
        <v>0</v>
      </c>
      <c r="CK14" s="444">
        <f t="shared" ref="CK14:CK19" si="58">BY14-BV14</f>
        <v>0</v>
      </c>
      <c r="CL14" s="450">
        <f t="shared" ref="CL14:CL19" si="59">CK14*12+BV14*8</f>
        <v>0</v>
      </c>
      <c r="CN14" s="126">
        <f>+CE14</f>
        <v>0</v>
      </c>
      <c r="CO14" s="126">
        <f t="shared" ref="CO14:CO77" si="60">+BR14</f>
        <v>0</v>
      </c>
      <c r="CP14" s="127">
        <f t="shared" ref="CP14:CP32" si="61">+BC14</f>
        <v>0</v>
      </c>
      <c r="CQ14" s="127">
        <f>+CF14</f>
        <v>0</v>
      </c>
    </row>
    <row r="15" spans="1:95" ht="24" customHeight="1" thickBot="1" x14ac:dyDescent="0.3">
      <c r="A15" s="134" t="s">
        <v>60</v>
      </c>
      <c r="B15" s="612">
        <v>3</v>
      </c>
      <c r="C15" s="19" t="s">
        <v>2</v>
      </c>
      <c r="D15" s="693" t="s">
        <v>24</v>
      </c>
      <c r="E15" s="89"/>
      <c r="F15" s="436"/>
      <c r="G15" s="435" t="s">
        <v>24</v>
      </c>
      <c r="H15" s="440" t="s">
        <v>25</v>
      </c>
      <c r="I15" s="500"/>
      <c r="J15" s="506" t="s">
        <v>56</v>
      </c>
      <c r="K15" s="435" t="s">
        <v>27</v>
      </c>
      <c r="L15" s="435" t="s">
        <v>25</v>
      </c>
      <c r="M15" s="498"/>
      <c r="N15" s="498"/>
      <c r="O15" s="440" t="s">
        <v>24</v>
      </c>
      <c r="P15" s="459" t="s">
        <v>25</v>
      </c>
      <c r="Q15" s="506"/>
      <c r="R15" s="588"/>
      <c r="S15" s="459" t="s">
        <v>27</v>
      </c>
      <c r="T15" s="435" t="s">
        <v>27</v>
      </c>
      <c r="U15" s="520"/>
      <c r="V15" s="504"/>
      <c r="W15" s="459" t="s">
        <v>24</v>
      </c>
      <c r="X15" s="435" t="s">
        <v>25</v>
      </c>
      <c r="Y15" s="498"/>
      <c r="Z15" s="498"/>
      <c r="AA15" s="435" t="s">
        <v>25</v>
      </c>
      <c r="AB15" s="435" t="s">
        <v>25</v>
      </c>
      <c r="AC15" s="505"/>
      <c r="AD15" s="500"/>
      <c r="AE15" s="435" t="s">
        <v>27</v>
      </c>
      <c r="AF15" s="435" t="s">
        <v>25</v>
      </c>
      <c r="AG15" s="498"/>
      <c r="AH15" s="421"/>
      <c r="AI15" s="125">
        <f t="shared" si="11"/>
        <v>4</v>
      </c>
      <c r="AJ15" s="62">
        <f t="shared" si="12"/>
        <v>7</v>
      </c>
      <c r="AK15" s="62">
        <f t="shared" si="13"/>
        <v>0</v>
      </c>
      <c r="AL15" s="62">
        <f t="shared" si="14"/>
        <v>0</v>
      </c>
      <c r="AM15" s="62">
        <f t="shared" si="15"/>
        <v>0</v>
      </c>
      <c r="AN15" s="62">
        <f t="shared" si="16"/>
        <v>0</v>
      </c>
      <c r="AO15" s="62">
        <f t="shared" si="17"/>
        <v>4</v>
      </c>
      <c r="AP15" s="62">
        <f t="shared" si="18"/>
        <v>0</v>
      </c>
      <c r="AQ15" s="62">
        <f t="shared" si="19"/>
        <v>0</v>
      </c>
      <c r="AR15" s="62">
        <f t="shared" si="20"/>
        <v>0</v>
      </c>
      <c r="AS15" s="62">
        <f t="shared" si="21"/>
        <v>0</v>
      </c>
      <c r="AT15" s="62">
        <f t="shared" si="22"/>
        <v>0</v>
      </c>
      <c r="AU15" s="62">
        <f t="shared" si="23"/>
        <v>0</v>
      </c>
      <c r="AV15" s="62">
        <f t="shared" si="24"/>
        <v>0</v>
      </c>
      <c r="AW15" s="62">
        <f t="shared" si="25"/>
        <v>0</v>
      </c>
      <c r="AX15" s="62">
        <f t="shared" si="26"/>
        <v>0</v>
      </c>
      <c r="AY15" s="62">
        <f t="shared" si="27"/>
        <v>0</v>
      </c>
      <c r="AZ15" s="62">
        <f t="shared" si="28"/>
        <v>0</v>
      </c>
      <c r="BA15" s="62">
        <f t="shared" si="29"/>
        <v>0</v>
      </c>
      <c r="BB15" s="62">
        <f t="shared" si="30"/>
        <v>0</v>
      </c>
      <c r="BC15" s="63">
        <f t="shared" si="31"/>
        <v>15</v>
      </c>
      <c r="BD15" s="64"/>
      <c r="BE15" s="584">
        <f t="shared" ref="BE15:BE18" si="62">+AI15*$BD$2+AJ15*$BD$6+AN15*$BD$2+AO15*$BD$6+AQ15*8/24+AU15*8/24+AV15*8/24+AW15*8/24+AX15*12/24+AY15*8/24+AZ15*$BD$2+BA15*8/24+BN15*(0/24)+(AM15*$BE$2)+AK15*$BF$2+AL15*$BF$6</f>
        <v>7.5</v>
      </c>
      <c r="BF15" s="5">
        <f t="shared" ref="BF15:BF73" si="63">COUNTIF($D15:$AH15,"DTS")+COUNTIF($D15:$AH15,"DTS1")</f>
        <v>0</v>
      </c>
      <c r="BG15" s="5">
        <f t="shared" si="32"/>
        <v>1</v>
      </c>
      <c r="BH15" s="5">
        <f t="shared" ref="BH15:BH73" si="64">COUNTIF($D15:$AH15,"DTS4S")+COUNTIF($D15:$AH15,"DTS4S1")</f>
        <v>0</v>
      </c>
      <c r="BI15" s="5">
        <f t="shared" ref="BI15:BI73" si="65">COUNTIF($D15:$AH15,"NTS4S")+COUNTIF($D15:$AH15,"NTS4S1")</f>
        <v>0</v>
      </c>
      <c r="BJ15" s="5">
        <f t="shared" si="33"/>
        <v>0</v>
      </c>
      <c r="BK15" s="5">
        <f t="shared" ref="BK15:BK76" si="66">COUNTIF($D15:$AH15,"NTS5S")+COUNTIF($D15:$AH15,"NTS5S1")</f>
        <v>0</v>
      </c>
      <c r="BL15" s="5">
        <f t="shared" si="34"/>
        <v>0</v>
      </c>
      <c r="BM15" s="5">
        <f t="shared" si="35"/>
        <v>0</v>
      </c>
      <c r="BN15" s="145">
        <f t="shared" si="36"/>
        <v>0</v>
      </c>
      <c r="BO15" s="147">
        <f t="shared" ref="BO15:BO19" si="67">+BE15</f>
        <v>7.5</v>
      </c>
      <c r="BP15" s="65">
        <f>+BO15+(BN15)*(12/24)-$BO$12</f>
        <v>-0.16666666666666696</v>
      </c>
      <c r="BQ15" s="66">
        <f t="shared" ref="BQ15:BQ25" si="68">IF(BP15&gt;=(-11/24),0,(-BP15)/(12/24))</f>
        <v>0</v>
      </c>
      <c r="BR15" s="584">
        <f t="shared" ref="BR15:BR20" si="69">+BO15+BY15*$BD$2</f>
        <v>8</v>
      </c>
      <c r="BS15" s="584">
        <f>+BR15-$BO$12</f>
        <v>0.33333333333333304</v>
      </c>
      <c r="BT15" s="67">
        <f t="shared" ref="BT15:BT20" si="70">+(BR15/$BR$96)-1</f>
        <v>2.7591643673630095E-3</v>
      </c>
      <c r="BU15" s="68">
        <f t="shared" ref="BU15:BU19" si="71">+BF15+BG15</f>
        <v>1</v>
      </c>
      <c r="BV15" s="5">
        <f t="shared" ref="BV15:BV19" si="72">+BH15+BI15</f>
        <v>0</v>
      </c>
      <c r="BW15" s="68">
        <f t="shared" ref="BW15:BW19" si="73">+BJ15+BK15</f>
        <v>0</v>
      </c>
      <c r="BX15" s="68">
        <f t="shared" ref="BX15:BX19" si="74">+BL15+BM15</f>
        <v>0</v>
      </c>
      <c r="BY15" s="69">
        <f t="shared" ref="BY15:BY32" si="75">+BU15+BV15+BW15+BX15</f>
        <v>1</v>
      </c>
      <c r="BZ15" s="68">
        <f t="shared" si="52"/>
        <v>0</v>
      </c>
      <c r="CA15" s="68">
        <f>"5"+BX15</f>
        <v>5</v>
      </c>
      <c r="CB15" s="69">
        <f t="shared" ref="CB15:CB19" si="76">+CA15-BZ15</f>
        <v>5</v>
      </c>
      <c r="CE15" s="163">
        <f t="shared" si="53"/>
        <v>7.5</v>
      </c>
      <c r="CF15" s="127">
        <f t="shared" ref="CF15:CF73" si="77">+BC15+BF15+BG15+BJ15+BK15+BL15+BM15+BH15+BI15</f>
        <v>16</v>
      </c>
      <c r="CG15" s="165">
        <f t="shared" si="54"/>
        <v>180</v>
      </c>
      <c r="CH15" s="165">
        <f t="shared" si="55"/>
        <v>12</v>
      </c>
      <c r="CI15" s="165">
        <f t="shared" si="56"/>
        <v>192</v>
      </c>
      <c r="CJ15" s="159">
        <f t="shared" si="57"/>
        <v>0</v>
      </c>
      <c r="CK15" s="444">
        <f t="shared" si="58"/>
        <v>1</v>
      </c>
      <c r="CL15" s="450">
        <f t="shared" si="59"/>
        <v>12</v>
      </c>
      <c r="CN15" s="126">
        <f t="shared" ref="CN15:CN32" si="78">+CE15</f>
        <v>7.5</v>
      </c>
      <c r="CO15" s="126">
        <f t="shared" si="60"/>
        <v>8</v>
      </c>
      <c r="CP15" s="127">
        <f t="shared" si="61"/>
        <v>15</v>
      </c>
      <c r="CQ15" s="127">
        <f t="shared" ref="CQ15:CQ32" si="79">+CF15</f>
        <v>16</v>
      </c>
    </row>
    <row r="16" spans="1:95" ht="21" customHeight="1" thickBot="1" x14ac:dyDescent="0.3">
      <c r="A16" s="134" t="s">
        <v>61</v>
      </c>
      <c r="B16" s="612">
        <v>4</v>
      </c>
      <c r="C16" s="19" t="s">
        <v>2</v>
      </c>
      <c r="D16" s="693"/>
      <c r="E16" s="693"/>
      <c r="F16" s="436" t="s">
        <v>31</v>
      </c>
      <c r="G16" s="435" t="s">
        <v>24</v>
      </c>
      <c r="H16" s="440" t="s">
        <v>25</v>
      </c>
      <c r="I16" s="500"/>
      <c r="J16" s="506"/>
      <c r="K16" s="435" t="s">
        <v>24</v>
      </c>
      <c r="L16" s="435" t="s">
        <v>25</v>
      </c>
      <c r="M16" s="498"/>
      <c r="N16" s="498"/>
      <c r="O16" s="440" t="s">
        <v>24</v>
      </c>
      <c r="P16" s="459" t="s">
        <v>25</v>
      </c>
      <c r="Q16" s="527"/>
      <c r="R16" s="925"/>
      <c r="S16" s="466" t="s">
        <v>57</v>
      </c>
      <c r="T16" s="433" t="s">
        <v>57</v>
      </c>
      <c r="U16" s="527"/>
      <c r="V16" s="526"/>
      <c r="W16" s="459" t="s">
        <v>24</v>
      </c>
      <c r="X16" s="435" t="s">
        <v>25</v>
      </c>
      <c r="Y16" s="498"/>
      <c r="Z16" s="498"/>
      <c r="AA16" s="435" t="s">
        <v>25</v>
      </c>
      <c r="AB16" s="435" t="s">
        <v>25</v>
      </c>
      <c r="AC16" s="505"/>
      <c r="AD16" s="500" t="s">
        <v>48</v>
      </c>
      <c r="AE16" s="435" t="s">
        <v>24</v>
      </c>
      <c r="AF16" s="435" t="s">
        <v>31</v>
      </c>
      <c r="AG16" s="498" t="s">
        <v>26</v>
      </c>
      <c r="AH16" s="985" t="s">
        <v>50</v>
      </c>
      <c r="AI16" s="125">
        <f t="shared" si="11"/>
        <v>5</v>
      </c>
      <c r="AJ16" s="62">
        <f t="shared" si="12"/>
        <v>6</v>
      </c>
      <c r="AK16" s="62">
        <f t="shared" si="13"/>
        <v>0</v>
      </c>
      <c r="AL16" s="62">
        <f t="shared" si="14"/>
        <v>0</v>
      </c>
      <c r="AM16" s="62">
        <f t="shared" si="15"/>
        <v>0</v>
      </c>
      <c r="AN16" s="62">
        <f t="shared" si="16"/>
        <v>1</v>
      </c>
      <c r="AO16" s="62">
        <f t="shared" si="17"/>
        <v>0</v>
      </c>
      <c r="AP16" s="62">
        <f t="shared" si="18"/>
        <v>2</v>
      </c>
      <c r="AQ16" s="62">
        <f t="shared" si="19"/>
        <v>0</v>
      </c>
      <c r="AR16" s="62">
        <f t="shared" si="20"/>
        <v>0</v>
      </c>
      <c r="AS16" s="62">
        <f t="shared" si="21"/>
        <v>0</v>
      </c>
      <c r="AT16" s="62">
        <f t="shared" si="22"/>
        <v>0</v>
      </c>
      <c r="AU16" s="62">
        <f t="shared" si="23"/>
        <v>0</v>
      </c>
      <c r="AV16" s="62">
        <f t="shared" si="24"/>
        <v>0</v>
      </c>
      <c r="AW16" s="62">
        <f t="shared" si="25"/>
        <v>0</v>
      </c>
      <c r="AX16" s="62">
        <f t="shared" si="26"/>
        <v>0</v>
      </c>
      <c r="AY16" s="62">
        <f t="shared" si="27"/>
        <v>0</v>
      </c>
      <c r="AZ16" s="62">
        <f t="shared" si="28"/>
        <v>0</v>
      </c>
      <c r="BA16" s="62">
        <f t="shared" si="29"/>
        <v>0</v>
      </c>
      <c r="BB16" s="62">
        <f t="shared" si="30"/>
        <v>0</v>
      </c>
      <c r="BC16" s="63">
        <f t="shared" si="31"/>
        <v>12</v>
      </c>
      <c r="BD16" s="64"/>
      <c r="BE16" s="584">
        <f t="shared" si="62"/>
        <v>6</v>
      </c>
      <c r="BF16" s="5">
        <f t="shared" si="63"/>
        <v>0</v>
      </c>
      <c r="BG16" s="5">
        <f t="shared" si="32"/>
        <v>0</v>
      </c>
      <c r="BH16" s="5">
        <f t="shared" si="64"/>
        <v>0</v>
      </c>
      <c r="BI16" s="5">
        <f t="shared" si="65"/>
        <v>0</v>
      </c>
      <c r="BJ16" s="5">
        <f t="shared" si="33"/>
        <v>1</v>
      </c>
      <c r="BK16" s="5">
        <f t="shared" si="66"/>
        <v>0</v>
      </c>
      <c r="BL16" s="5">
        <f t="shared" si="34"/>
        <v>1</v>
      </c>
      <c r="BM16" s="5">
        <f t="shared" si="35"/>
        <v>0</v>
      </c>
      <c r="BN16" s="145">
        <f t="shared" si="36"/>
        <v>2</v>
      </c>
      <c r="BO16" s="147">
        <f t="shared" si="67"/>
        <v>6</v>
      </c>
      <c r="BP16" s="65">
        <f t="shared" ref="BP16:BP18" si="80">+BO16+(BN16)*(12/24)-$BO$12</f>
        <v>-0.66666666666666696</v>
      </c>
      <c r="BQ16" s="66">
        <f t="shared" si="68"/>
        <v>1.3333333333333339</v>
      </c>
      <c r="BR16" s="584">
        <f t="shared" si="69"/>
        <v>7</v>
      </c>
      <c r="BS16" s="584">
        <f t="shared" ref="BS16:BS19" si="81">+BR16-$BO$12</f>
        <v>-0.66666666666666696</v>
      </c>
      <c r="BT16" s="67">
        <f t="shared" si="70"/>
        <v>-0.12258573117855731</v>
      </c>
      <c r="BU16" s="68">
        <f t="shared" si="71"/>
        <v>0</v>
      </c>
      <c r="BV16" s="5">
        <f t="shared" si="72"/>
        <v>0</v>
      </c>
      <c r="BW16" s="68">
        <f t="shared" si="73"/>
        <v>1</v>
      </c>
      <c r="BX16" s="68">
        <f t="shared" si="74"/>
        <v>1</v>
      </c>
      <c r="BY16" s="69">
        <f t="shared" si="75"/>
        <v>2</v>
      </c>
      <c r="BZ16" s="68">
        <f t="shared" si="52"/>
        <v>2</v>
      </c>
      <c r="CA16" s="68">
        <f>"7"+BX16</f>
        <v>8</v>
      </c>
      <c r="CB16" s="69">
        <f t="shared" si="76"/>
        <v>6</v>
      </c>
      <c r="CE16" s="163">
        <f t="shared" si="53"/>
        <v>6</v>
      </c>
      <c r="CF16" s="127">
        <f t="shared" si="77"/>
        <v>14</v>
      </c>
      <c r="CG16" s="165">
        <f t="shared" si="54"/>
        <v>144</v>
      </c>
      <c r="CH16" s="165">
        <f t="shared" si="55"/>
        <v>24</v>
      </c>
      <c r="CI16" s="165">
        <f t="shared" si="56"/>
        <v>168</v>
      </c>
      <c r="CJ16" s="159">
        <f t="shared" si="57"/>
        <v>24</v>
      </c>
      <c r="CK16" s="444">
        <f t="shared" si="58"/>
        <v>2</v>
      </c>
      <c r="CL16" s="450">
        <f t="shared" si="59"/>
        <v>24</v>
      </c>
      <c r="CN16" s="126">
        <f t="shared" si="78"/>
        <v>6</v>
      </c>
      <c r="CO16" s="126">
        <f t="shared" si="60"/>
        <v>7</v>
      </c>
      <c r="CP16" s="127">
        <f t="shared" si="61"/>
        <v>12</v>
      </c>
      <c r="CQ16" s="127">
        <f t="shared" si="79"/>
        <v>14</v>
      </c>
    </row>
    <row r="17" spans="1:99" ht="21" customHeight="1" thickBot="1" x14ac:dyDescent="0.3">
      <c r="A17" s="646" t="s">
        <v>62</v>
      </c>
      <c r="B17" s="612">
        <v>5</v>
      </c>
      <c r="C17" s="25" t="s">
        <v>2</v>
      </c>
      <c r="D17" s="693" t="s">
        <v>25</v>
      </c>
      <c r="E17" s="693" t="s">
        <v>25</v>
      </c>
      <c r="F17" s="436"/>
      <c r="G17" s="435" t="s">
        <v>57</v>
      </c>
      <c r="H17" s="440" t="s">
        <v>57</v>
      </c>
      <c r="I17" s="466"/>
      <c r="J17" s="435" t="s">
        <v>25</v>
      </c>
      <c r="K17" s="432"/>
      <c r="L17" s="498"/>
      <c r="M17" s="435" t="s">
        <v>25</v>
      </c>
      <c r="N17" s="435" t="s">
        <v>25</v>
      </c>
      <c r="O17" s="440"/>
      <c r="P17" s="459"/>
      <c r="Q17" s="435" t="s">
        <v>24</v>
      </c>
      <c r="R17" s="384" t="s">
        <v>24</v>
      </c>
      <c r="S17" s="607" t="s">
        <v>48</v>
      </c>
      <c r="T17" s="432"/>
      <c r="U17" s="435" t="s">
        <v>24</v>
      </c>
      <c r="V17" s="440" t="s">
        <v>25</v>
      </c>
      <c r="W17" s="459"/>
      <c r="X17" s="435"/>
      <c r="Y17" s="435" t="s">
        <v>27</v>
      </c>
      <c r="Z17" s="435" t="s">
        <v>25</v>
      </c>
      <c r="AA17" s="432"/>
      <c r="AB17" s="432"/>
      <c r="AC17" s="440" t="s">
        <v>24</v>
      </c>
      <c r="AD17" s="459" t="s">
        <v>25</v>
      </c>
      <c r="AE17" s="432"/>
      <c r="AF17" s="432"/>
      <c r="AG17" s="435" t="s">
        <v>24</v>
      </c>
      <c r="AH17" s="440" t="s">
        <v>24</v>
      </c>
      <c r="AI17" s="125">
        <f t="shared" si="11"/>
        <v>6</v>
      </c>
      <c r="AJ17" s="62">
        <f t="shared" si="12"/>
        <v>8</v>
      </c>
      <c r="AK17" s="62">
        <f t="shared" si="13"/>
        <v>0</v>
      </c>
      <c r="AL17" s="62">
        <f t="shared" si="14"/>
        <v>0</v>
      </c>
      <c r="AM17" s="62">
        <f t="shared" si="15"/>
        <v>0</v>
      </c>
      <c r="AN17" s="62">
        <f t="shared" si="16"/>
        <v>0</v>
      </c>
      <c r="AO17" s="62">
        <f t="shared" si="17"/>
        <v>1</v>
      </c>
      <c r="AP17" s="62">
        <f t="shared" si="18"/>
        <v>0</v>
      </c>
      <c r="AQ17" s="62">
        <f t="shared" si="19"/>
        <v>0</v>
      </c>
      <c r="AR17" s="62">
        <f t="shared" si="20"/>
        <v>0</v>
      </c>
      <c r="AS17" s="62">
        <f t="shared" si="21"/>
        <v>0</v>
      </c>
      <c r="AT17" s="62">
        <f t="shared" si="22"/>
        <v>0</v>
      </c>
      <c r="AU17" s="62">
        <f t="shared" si="23"/>
        <v>0</v>
      </c>
      <c r="AV17" s="62">
        <f t="shared" si="24"/>
        <v>0</v>
      </c>
      <c r="AW17" s="62">
        <f t="shared" si="25"/>
        <v>0</v>
      </c>
      <c r="AX17" s="62">
        <f t="shared" si="26"/>
        <v>0</v>
      </c>
      <c r="AY17" s="62">
        <f t="shared" si="27"/>
        <v>0</v>
      </c>
      <c r="AZ17" s="62">
        <f t="shared" si="28"/>
        <v>0</v>
      </c>
      <c r="BA17" s="62">
        <f t="shared" si="29"/>
        <v>0</v>
      </c>
      <c r="BB17" s="62">
        <f t="shared" si="30"/>
        <v>0</v>
      </c>
      <c r="BC17" s="63">
        <f t="shared" si="31"/>
        <v>15</v>
      </c>
      <c r="BD17" s="64"/>
      <c r="BE17" s="584">
        <f t="shared" si="62"/>
        <v>7.5</v>
      </c>
      <c r="BF17" s="5">
        <f t="shared" si="63"/>
        <v>0</v>
      </c>
      <c r="BG17" s="5">
        <f t="shared" si="32"/>
        <v>0</v>
      </c>
      <c r="BH17" s="5">
        <f t="shared" si="64"/>
        <v>0</v>
      </c>
      <c r="BI17" s="5">
        <f t="shared" si="65"/>
        <v>0</v>
      </c>
      <c r="BJ17" s="5">
        <f t="shared" si="33"/>
        <v>1</v>
      </c>
      <c r="BK17" s="5">
        <f t="shared" si="66"/>
        <v>0</v>
      </c>
      <c r="BL17" s="5">
        <f t="shared" si="34"/>
        <v>0</v>
      </c>
      <c r="BM17" s="5">
        <f t="shared" si="35"/>
        <v>0</v>
      </c>
      <c r="BN17" s="145">
        <f t="shared" si="36"/>
        <v>2</v>
      </c>
      <c r="BO17" s="147">
        <f t="shared" si="67"/>
        <v>7.5</v>
      </c>
      <c r="BP17" s="65">
        <f t="shared" si="80"/>
        <v>0.83333333333333304</v>
      </c>
      <c r="BQ17" s="66">
        <f t="shared" si="68"/>
        <v>0</v>
      </c>
      <c r="BR17" s="584">
        <f t="shared" si="69"/>
        <v>8</v>
      </c>
      <c r="BS17" s="584">
        <f t="shared" si="81"/>
        <v>0.33333333333333304</v>
      </c>
      <c r="BT17" s="67">
        <f t="shared" si="70"/>
        <v>2.7591643673630095E-3</v>
      </c>
      <c r="BU17" s="68">
        <f t="shared" si="71"/>
        <v>0</v>
      </c>
      <c r="BV17" s="5">
        <f t="shared" si="72"/>
        <v>0</v>
      </c>
      <c r="BW17" s="68">
        <f t="shared" si="73"/>
        <v>1</v>
      </c>
      <c r="BX17" s="68">
        <f t="shared" si="74"/>
        <v>0</v>
      </c>
      <c r="BY17" s="69">
        <f t="shared" si="75"/>
        <v>1</v>
      </c>
      <c r="BZ17" s="68">
        <f t="shared" si="52"/>
        <v>2</v>
      </c>
      <c r="CA17" s="68">
        <f>5+BX17</f>
        <v>5</v>
      </c>
      <c r="CB17" s="69">
        <f t="shared" si="76"/>
        <v>3</v>
      </c>
      <c r="CE17" s="163">
        <f t="shared" si="53"/>
        <v>7.5</v>
      </c>
      <c r="CF17" s="127">
        <f t="shared" si="77"/>
        <v>16</v>
      </c>
      <c r="CG17" s="165">
        <f t="shared" si="54"/>
        <v>180</v>
      </c>
      <c r="CH17" s="165">
        <f t="shared" si="55"/>
        <v>12</v>
      </c>
      <c r="CI17" s="165">
        <f t="shared" si="56"/>
        <v>192</v>
      </c>
      <c r="CJ17" s="159">
        <f t="shared" si="57"/>
        <v>24</v>
      </c>
      <c r="CK17" s="444">
        <f t="shared" si="58"/>
        <v>1</v>
      </c>
      <c r="CL17" s="450">
        <f t="shared" si="59"/>
        <v>12</v>
      </c>
      <c r="CN17" s="126">
        <f t="shared" si="78"/>
        <v>7.5</v>
      </c>
      <c r="CO17" s="126">
        <f t="shared" si="60"/>
        <v>8</v>
      </c>
      <c r="CP17" s="127">
        <f t="shared" si="61"/>
        <v>15</v>
      </c>
      <c r="CQ17" s="127">
        <f t="shared" si="79"/>
        <v>16</v>
      </c>
    </row>
    <row r="18" spans="1:99" ht="21" customHeight="1" thickBot="1" x14ac:dyDescent="0.3">
      <c r="A18" s="134" t="s">
        <v>63</v>
      </c>
      <c r="B18" s="612">
        <v>6</v>
      </c>
      <c r="C18" s="19" t="s">
        <v>2</v>
      </c>
      <c r="D18" s="693"/>
      <c r="E18" s="693"/>
      <c r="F18" s="436" t="s">
        <v>25</v>
      </c>
      <c r="G18" s="435"/>
      <c r="H18" s="440" t="s">
        <v>26</v>
      </c>
      <c r="I18" s="500"/>
      <c r="J18" s="506"/>
      <c r="K18" s="435" t="s">
        <v>31</v>
      </c>
      <c r="L18" s="435" t="s">
        <v>31</v>
      </c>
      <c r="M18" s="498" t="s">
        <v>56</v>
      </c>
      <c r="N18" s="498"/>
      <c r="O18" s="440" t="s">
        <v>24</v>
      </c>
      <c r="P18" s="459" t="s">
        <v>25</v>
      </c>
      <c r="Q18" s="506"/>
      <c r="R18" s="588"/>
      <c r="S18" s="459" t="s">
        <v>27</v>
      </c>
      <c r="T18" s="435" t="s">
        <v>31</v>
      </c>
      <c r="U18" s="520"/>
      <c r="V18" s="504" t="s">
        <v>50</v>
      </c>
      <c r="W18" s="459" t="s">
        <v>24</v>
      </c>
      <c r="X18" s="435" t="s">
        <v>25</v>
      </c>
      <c r="Y18" s="498"/>
      <c r="Z18" s="498" t="s">
        <v>27</v>
      </c>
      <c r="AA18" s="435" t="s">
        <v>25</v>
      </c>
      <c r="AB18" s="435" t="s">
        <v>25</v>
      </c>
      <c r="AC18" s="505" t="s">
        <v>27</v>
      </c>
      <c r="AD18" s="500"/>
      <c r="AE18" s="435" t="s">
        <v>27</v>
      </c>
      <c r="AF18" s="435" t="s">
        <v>25</v>
      </c>
      <c r="AG18" s="498"/>
      <c r="AH18" s="421"/>
      <c r="AI18" s="125">
        <f t="shared" si="11"/>
        <v>2</v>
      </c>
      <c r="AJ18" s="62">
        <f t="shared" si="12"/>
        <v>6</v>
      </c>
      <c r="AK18" s="62">
        <f t="shared" si="13"/>
        <v>0</v>
      </c>
      <c r="AL18" s="62">
        <f t="shared" si="14"/>
        <v>0</v>
      </c>
      <c r="AM18" s="62">
        <f t="shared" si="15"/>
        <v>0</v>
      </c>
      <c r="AN18" s="62">
        <f t="shared" si="16"/>
        <v>1</v>
      </c>
      <c r="AO18" s="62">
        <f t="shared" si="17"/>
        <v>4</v>
      </c>
      <c r="AP18" s="62">
        <f t="shared" si="18"/>
        <v>3</v>
      </c>
      <c r="AQ18" s="62">
        <f t="shared" si="19"/>
        <v>0</v>
      </c>
      <c r="AR18" s="62">
        <f t="shared" si="20"/>
        <v>0</v>
      </c>
      <c r="AS18" s="62">
        <f t="shared" si="21"/>
        <v>0</v>
      </c>
      <c r="AT18" s="62">
        <f t="shared" si="22"/>
        <v>0</v>
      </c>
      <c r="AU18" s="62">
        <f t="shared" si="23"/>
        <v>0</v>
      </c>
      <c r="AV18" s="62">
        <f t="shared" si="24"/>
        <v>0</v>
      </c>
      <c r="AW18" s="62">
        <f t="shared" si="25"/>
        <v>0</v>
      </c>
      <c r="AX18" s="62">
        <f t="shared" si="26"/>
        <v>0</v>
      </c>
      <c r="AY18" s="62">
        <f t="shared" si="27"/>
        <v>0</v>
      </c>
      <c r="AZ18" s="62">
        <f t="shared" si="28"/>
        <v>0</v>
      </c>
      <c r="BA18" s="62">
        <f t="shared" si="29"/>
        <v>0</v>
      </c>
      <c r="BB18" s="62">
        <f t="shared" si="30"/>
        <v>0</v>
      </c>
      <c r="BC18" s="63">
        <f t="shared" si="31"/>
        <v>13</v>
      </c>
      <c r="BD18" s="64"/>
      <c r="BE18" s="584">
        <f t="shared" si="62"/>
        <v>6.5</v>
      </c>
      <c r="BF18" s="5">
        <f t="shared" si="63"/>
        <v>0</v>
      </c>
      <c r="BG18" s="5">
        <f t="shared" si="32"/>
        <v>1</v>
      </c>
      <c r="BH18" s="5">
        <f t="shared" si="64"/>
        <v>0</v>
      </c>
      <c r="BI18" s="5">
        <f t="shared" si="65"/>
        <v>0</v>
      </c>
      <c r="BJ18" s="5">
        <f t="shared" si="33"/>
        <v>0</v>
      </c>
      <c r="BK18" s="5">
        <f t="shared" si="66"/>
        <v>0</v>
      </c>
      <c r="BL18" s="5">
        <f t="shared" si="34"/>
        <v>1</v>
      </c>
      <c r="BM18" s="5">
        <f t="shared" si="35"/>
        <v>0</v>
      </c>
      <c r="BN18" s="145">
        <f t="shared" si="36"/>
        <v>0</v>
      </c>
      <c r="BO18" s="147">
        <f t="shared" si="67"/>
        <v>6.5</v>
      </c>
      <c r="BP18" s="65">
        <f t="shared" si="80"/>
        <v>-1.166666666666667</v>
      </c>
      <c r="BQ18" s="66">
        <f t="shared" si="68"/>
        <v>2.3333333333333339</v>
      </c>
      <c r="BR18" s="584">
        <f t="shared" si="69"/>
        <v>7.5</v>
      </c>
      <c r="BS18" s="584">
        <f t="shared" si="81"/>
        <v>-0.16666666666666696</v>
      </c>
      <c r="BT18" s="67">
        <f t="shared" si="70"/>
        <v>-5.9913283405597095E-2</v>
      </c>
      <c r="BU18" s="68">
        <f t="shared" si="71"/>
        <v>1</v>
      </c>
      <c r="BV18" s="5">
        <f t="shared" si="72"/>
        <v>0</v>
      </c>
      <c r="BW18" s="68">
        <f t="shared" si="73"/>
        <v>0</v>
      </c>
      <c r="BX18" s="68">
        <f t="shared" si="74"/>
        <v>1</v>
      </c>
      <c r="BY18" s="69">
        <f t="shared" si="75"/>
        <v>2</v>
      </c>
      <c r="BZ18" s="68">
        <f t="shared" si="52"/>
        <v>0</v>
      </c>
      <c r="CA18" s="68">
        <f>4+BX18</f>
        <v>5</v>
      </c>
      <c r="CB18" s="69">
        <f t="shared" si="76"/>
        <v>5</v>
      </c>
      <c r="CE18" s="163">
        <f t="shared" si="53"/>
        <v>6.5</v>
      </c>
      <c r="CF18" s="127">
        <f t="shared" si="77"/>
        <v>15</v>
      </c>
      <c r="CG18" s="165">
        <f t="shared" si="54"/>
        <v>156</v>
      </c>
      <c r="CH18" s="165">
        <f t="shared" si="55"/>
        <v>24</v>
      </c>
      <c r="CI18" s="165">
        <f t="shared" si="56"/>
        <v>180</v>
      </c>
      <c r="CJ18" s="159">
        <f t="shared" si="57"/>
        <v>0</v>
      </c>
      <c r="CK18" s="444">
        <f t="shared" si="58"/>
        <v>2</v>
      </c>
      <c r="CL18" s="450">
        <f t="shared" si="59"/>
        <v>24</v>
      </c>
      <c r="CN18" s="126">
        <f t="shared" si="78"/>
        <v>6.5</v>
      </c>
      <c r="CO18" s="126">
        <f t="shared" si="60"/>
        <v>7.5</v>
      </c>
      <c r="CP18" s="127">
        <f t="shared" si="61"/>
        <v>13</v>
      </c>
      <c r="CQ18" s="127">
        <f t="shared" si="79"/>
        <v>15</v>
      </c>
    </row>
    <row r="19" spans="1:99" ht="21" customHeight="1" thickBot="1" x14ac:dyDescent="0.3">
      <c r="A19" s="22" t="s">
        <v>240</v>
      </c>
      <c r="B19" s="612">
        <v>7</v>
      </c>
      <c r="C19" s="19" t="s">
        <v>2</v>
      </c>
      <c r="D19" s="694"/>
      <c r="E19" s="694"/>
      <c r="F19" s="695" t="s">
        <v>31</v>
      </c>
      <c r="G19" s="468" t="s">
        <v>26</v>
      </c>
      <c r="H19" s="469" t="s">
        <v>26</v>
      </c>
      <c r="I19" s="573"/>
      <c r="J19" s="570"/>
      <c r="K19" s="468" t="s">
        <v>24</v>
      </c>
      <c r="L19" s="468" t="s">
        <v>24</v>
      </c>
      <c r="M19" s="571" t="s">
        <v>56</v>
      </c>
      <c r="N19" s="571"/>
      <c r="O19" s="469" t="s">
        <v>24</v>
      </c>
      <c r="P19" s="408" t="s">
        <v>31</v>
      </c>
      <c r="Q19" s="570" t="s">
        <v>26</v>
      </c>
      <c r="R19" s="926"/>
      <c r="S19" s="408" t="s">
        <v>24</v>
      </c>
      <c r="T19" s="468" t="s">
        <v>24</v>
      </c>
      <c r="U19" s="696" t="s">
        <v>26</v>
      </c>
      <c r="V19" s="597" t="s">
        <v>50</v>
      </c>
      <c r="W19" s="697"/>
      <c r="X19" s="468" t="s">
        <v>31</v>
      </c>
      <c r="Y19" s="571" t="s">
        <v>26</v>
      </c>
      <c r="Z19" s="571"/>
      <c r="AA19" s="468" t="s">
        <v>24</v>
      </c>
      <c r="AB19" s="698" t="s">
        <v>31</v>
      </c>
      <c r="AC19" s="572"/>
      <c r="AD19" s="699"/>
      <c r="AE19" s="468" t="s">
        <v>24</v>
      </c>
      <c r="AF19" s="468" t="s">
        <v>26</v>
      </c>
      <c r="AG19" s="571"/>
      <c r="AH19" s="946"/>
      <c r="AI19" s="125">
        <f t="shared" si="11"/>
        <v>7</v>
      </c>
      <c r="AJ19" s="62">
        <f t="shared" si="12"/>
        <v>0</v>
      </c>
      <c r="AK19" s="62">
        <f t="shared" si="13"/>
        <v>0</v>
      </c>
      <c r="AL19" s="62">
        <f t="shared" si="14"/>
        <v>0</v>
      </c>
      <c r="AM19" s="62">
        <f t="shared" si="15"/>
        <v>0</v>
      </c>
      <c r="AN19" s="62">
        <f t="shared" si="16"/>
        <v>6</v>
      </c>
      <c r="AO19" s="62">
        <f t="shared" si="17"/>
        <v>0</v>
      </c>
      <c r="AP19" s="62">
        <f t="shared" si="18"/>
        <v>4</v>
      </c>
      <c r="AQ19" s="62">
        <f t="shared" si="19"/>
        <v>0</v>
      </c>
      <c r="AR19" s="62">
        <f t="shared" si="20"/>
        <v>0</v>
      </c>
      <c r="AS19" s="62">
        <f t="shared" si="21"/>
        <v>0</v>
      </c>
      <c r="AT19" s="62">
        <f t="shared" si="22"/>
        <v>0</v>
      </c>
      <c r="AU19" s="62">
        <f t="shared" si="23"/>
        <v>0</v>
      </c>
      <c r="AV19" s="62">
        <f t="shared" si="24"/>
        <v>0</v>
      </c>
      <c r="AW19" s="62">
        <f t="shared" si="25"/>
        <v>0</v>
      </c>
      <c r="AX19" s="62">
        <f t="shared" si="26"/>
        <v>0</v>
      </c>
      <c r="AY19" s="62">
        <f t="shared" si="27"/>
        <v>0</v>
      </c>
      <c r="AZ19" s="62">
        <f t="shared" si="28"/>
        <v>0</v>
      </c>
      <c r="BA19" s="62">
        <f t="shared" si="29"/>
        <v>0</v>
      </c>
      <c r="BB19" s="62">
        <f t="shared" si="30"/>
        <v>0</v>
      </c>
      <c r="BC19" s="63">
        <f t="shared" si="31"/>
        <v>13</v>
      </c>
      <c r="BD19" s="64"/>
      <c r="BE19" s="584">
        <f>+AI19*$BD$2+AJ19*$BD$6+AN19*$BD$2+AO19*$BD$6+AQ19*8/24+AU19*8/24+AV19*8/24+AW19*8/24+AX19*12/24+AY19*8/24+AZ19*$BD$2+BA19*8/24+BN19*(0/24)+(AM19*$BE$2)+AK19*$BF$2+AL19*$BF$6</f>
        <v>6.5</v>
      </c>
      <c r="BF19" s="5">
        <f t="shared" si="63"/>
        <v>0</v>
      </c>
      <c r="BG19" s="5">
        <f t="shared" si="32"/>
        <v>1</v>
      </c>
      <c r="BH19" s="5">
        <f t="shared" si="64"/>
        <v>0</v>
      </c>
      <c r="BI19" s="5">
        <f t="shared" si="65"/>
        <v>0</v>
      </c>
      <c r="BJ19" s="5">
        <f t="shared" si="33"/>
        <v>0</v>
      </c>
      <c r="BK19" s="5">
        <f t="shared" si="66"/>
        <v>0</v>
      </c>
      <c r="BL19" s="5">
        <f t="shared" si="34"/>
        <v>1</v>
      </c>
      <c r="BM19" s="5">
        <f t="shared" si="35"/>
        <v>0</v>
      </c>
      <c r="BN19" s="145">
        <f t="shared" si="36"/>
        <v>0</v>
      </c>
      <c r="BO19" s="147">
        <f t="shared" si="67"/>
        <v>6.5</v>
      </c>
      <c r="BP19" s="65">
        <f>+BO19+(BN19)*(12/24)-$BO$12</f>
        <v>-1.166666666666667</v>
      </c>
      <c r="BQ19" s="66">
        <f t="shared" si="68"/>
        <v>2.3333333333333339</v>
      </c>
      <c r="BR19" s="584">
        <f t="shared" si="69"/>
        <v>7.5</v>
      </c>
      <c r="BS19" s="584">
        <f t="shared" si="81"/>
        <v>-0.16666666666666696</v>
      </c>
      <c r="BT19" s="67">
        <f t="shared" si="70"/>
        <v>-5.9913283405597095E-2</v>
      </c>
      <c r="BU19" s="68">
        <f t="shared" si="71"/>
        <v>1</v>
      </c>
      <c r="BV19" s="5">
        <f t="shared" si="72"/>
        <v>0</v>
      </c>
      <c r="BW19" s="68">
        <f t="shared" si="73"/>
        <v>0</v>
      </c>
      <c r="BX19" s="68">
        <f t="shared" si="74"/>
        <v>1</v>
      </c>
      <c r="BY19" s="69">
        <f t="shared" si="75"/>
        <v>2</v>
      </c>
      <c r="BZ19" s="68">
        <f t="shared" si="52"/>
        <v>0</v>
      </c>
      <c r="CA19" s="68">
        <f>6+BX19</f>
        <v>7</v>
      </c>
      <c r="CB19" s="69">
        <f t="shared" si="76"/>
        <v>7</v>
      </c>
      <c r="CC19" s="148"/>
      <c r="CE19" s="163">
        <f t="shared" si="53"/>
        <v>6.5</v>
      </c>
      <c r="CF19" s="127">
        <f t="shared" si="77"/>
        <v>15</v>
      </c>
      <c r="CG19" s="165">
        <f t="shared" si="54"/>
        <v>156</v>
      </c>
      <c r="CH19" s="165">
        <f t="shared" si="55"/>
        <v>24</v>
      </c>
      <c r="CI19" s="165">
        <f t="shared" si="56"/>
        <v>180</v>
      </c>
      <c r="CJ19" s="159">
        <f t="shared" si="57"/>
        <v>0</v>
      </c>
      <c r="CK19" s="444">
        <f t="shared" si="58"/>
        <v>2</v>
      </c>
      <c r="CL19" s="450">
        <f t="shared" si="59"/>
        <v>24</v>
      </c>
      <c r="CN19" s="126">
        <f t="shared" si="78"/>
        <v>6.5</v>
      </c>
      <c r="CO19" s="126">
        <f t="shared" si="60"/>
        <v>7.5</v>
      </c>
      <c r="CP19" s="127">
        <f t="shared" si="61"/>
        <v>13</v>
      </c>
      <c r="CQ19" s="127">
        <f t="shared" si="79"/>
        <v>15</v>
      </c>
    </row>
    <row r="20" spans="1:99" ht="21" customHeight="1" thickBot="1" x14ac:dyDescent="0.3">
      <c r="A20" s="1557" t="s">
        <v>64</v>
      </c>
      <c r="B20" s="612">
        <v>8</v>
      </c>
      <c r="C20" s="124" t="s">
        <v>65</v>
      </c>
      <c r="D20" s="700"/>
      <c r="E20" s="700"/>
      <c r="F20" s="701" t="s">
        <v>31</v>
      </c>
      <c r="G20" s="473"/>
      <c r="H20" s="474" t="s">
        <v>25</v>
      </c>
      <c r="I20" s="668"/>
      <c r="J20" s="513"/>
      <c r="K20" s="473"/>
      <c r="L20" s="473" t="s">
        <v>25</v>
      </c>
      <c r="M20" s="702"/>
      <c r="N20" s="702"/>
      <c r="O20" s="474" t="s">
        <v>24</v>
      </c>
      <c r="P20" s="472" t="s">
        <v>25</v>
      </c>
      <c r="Q20" s="513"/>
      <c r="R20" s="606"/>
      <c r="S20" s="472"/>
      <c r="T20" s="473"/>
      <c r="U20" s="703"/>
      <c r="V20" s="704"/>
      <c r="W20" s="472" t="s">
        <v>24</v>
      </c>
      <c r="X20" s="473" t="s">
        <v>25</v>
      </c>
      <c r="Y20" s="702"/>
      <c r="Z20" s="702"/>
      <c r="AA20" s="473"/>
      <c r="AB20" s="473" t="s">
        <v>25</v>
      </c>
      <c r="AC20" s="669"/>
      <c r="AD20" s="668"/>
      <c r="AE20" s="473" t="s">
        <v>24</v>
      </c>
      <c r="AF20" s="473"/>
      <c r="AG20" s="702"/>
      <c r="AH20" s="417"/>
      <c r="AI20" s="125">
        <f t="shared" si="11"/>
        <v>3</v>
      </c>
      <c r="AJ20" s="62">
        <f t="shared" si="12"/>
        <v>5</v>
      </c>
      <c r="AK20" s="62">
        <f t="shared" si="13"/>
        <v>0</v>
      </c>
      <c r="AL20" s="62">
        <f t="shared" si="14"/>
        <v>0</v>
      </c>
      <c r="AM20" s="62">
        <f t="shared" si="15"/>
        <v>0</v>
      </c>
      <c r="AN20" s="62">
        <f t="shared" si="16"/>
        <v>0</v>
      </c>
      <c r="AO20" s="62">
        <f t="shared" si="17"/>
        <v>0</v>
      </c>
      <c r="AP20" s="62">
        <f t="shared" si="18"/>
        <v>1</v>
      </c>
      <c r="AQ20" s="62">
        <f t="shared" si="19"/>
        <v>0</v>
      </c>
      <c r="AR20" s="62">
        <f t="shared" si="20"/>
        <v>0</v>
      </c>
      <c r="AS20" s="62">
        <f t="shared" si="21"/>
        <v>0</v>
      </c>
      <c r="AT20" s="62">
        <f t="shared" si="22"/>
        <v>0</v>
      </c>
      <c r="AU20" s="62">
        <f t="shared" si="23"/>
        <v>0</v>
      </c>
      <c r="AV20" s="62">
        <f t="shared" si="24"/>
        <v>0</v>
      </c>
      <c r="AW20" s="62">
        <f t="shared" si="25"/>
        <v>0</v>
      </c>
      <c r="AX20" s="62">
        <f t="shared" si="26"/>
        <v>0</v>
      </c>
      <c r="AY20" s="62">
        <f t="shared" si="27"/>
        <v>0</v>
      </c>
      <c r="AZ20" s="62">
        <f t="shared" si="28"/>
        <v>0</v>
      </c>
      <c r="BA20" s="62">
        <f t="shared" si="29"/>
        <v>0</v>
      </c>
      <c r="BB20" s="62">
        <f t="shared" si="30"/>
        <v>0</v>
      </c>
      <c r="BC20" s="63">
        <f t="shared" si="31"/>
        <v>8</v>
      </c>
      <c r="BD20" s="309">
        <f>+AI20*$BD$2+AJ20*$BD$6+AN20*$BD$2+AO20*$BD$6+AQ20*8/24+AU20*8/24+AV20*8/24+AW20*8/24+AX20*12/24+AY20*8/24+AZ20*$BD$2+BA20*8/24+BN20*(0/24)+(AM20*$BE$2)+AK20*$BF$2+AL20*$BF$6</f>
        <v>4</v>
      </c>
      <c r="BE20" s="1592">
        <f>+BD20+BD22</f>
        <v>6.5</v>
      </c>
      <c r="BF20" s="5">
        <f t="shared" si="63"/>
        <v>0</v>
      </c>
      <c r="BG20" s="5">
        <f t="shared" si="32"/>
        <v>0</v>
      </c>
      <c r="BH20" s="5">
        <f t="shared" si="64"/>
        <v>0</v>
      </c>
      <c r="BI20" s="5">
        <f t="shared" si="65"/>
        <v>0</v>
      </c>
      <c r="BJ20" s="5">
        <f t="shared" si="33"/>
        <v>0</v>
      </c>
      <c r="BK20" s="5">
        <f t="shared" si="66"/>
        <v>0</v>
      </c>
      <c r="BL20" s="5">
        <f t="shared" si="34"/>
        <v>0</v>
      </c>
      <c r="BM20" s="5">
        <f t="shared" si="35"/>
        <v>0</v>
      </c>
      <c r="BN20" s="145">
        <f t="shared" si="36"/>
        <v>0</v>
      </c>
      <c r="BO20" s="1622">
        <f>+BE20</f>
        <v>6.5</v>
      </c>
      <c r="BP20" s="1610">
        <f>+BO20+(+BN20)*(12/24)-$BO$12</f>
        <v>-1.166666666666667</v>
      </c>
      <c r="BQ20" s="1607">
        <f>IF(BP20&gt;=(-11/24),0,(-BP20)/(12/24))</f>
        <v>2.3333333333333339</v>
      </c>
      <c r="BR20" s="1592">
        <f t="shared" si="69"/>
        <v>9</v>
      </c>
      <c r="BS20" s="1592">
        <f>+BR20-$BO$12</f>
        <v>1.333333333333333</v>
      </c>
      <c r="BT20" s="1595">
        <f t="shared" si="70"/>
        <v>0.12810405991328344</v>
      </c>
      <c r="BU20" s="1598">
        <f>+BF20+BG20+BF22+BG22</f>
        <v>2</v>
      </c>
      <c r="BV20" s="1598">
        <f>+BH20+BI20+BH22+BI22</f>
        <v>0</v>
      </c>
      <c r="BW20" s="1598">
        <f>+BJ20+BK20+BJ22+BK22</f>
        <v>1</v>
      </c>
      <c r="BX20" s="1598">
        <f>+BL20+BM20+BL22+BM22</f>
        <v>2</v>
      </c>
      <c r="BY20" s="1586">
        <f>+BU20+BV20+BW20+BX20</f>
        <v>5</v>
      </c>
      <c r="BZ20" s="1598">
        <f>+BN20+BN22</f>
        <v>0</v>
      </c>
      <c r="CA20" s="1598">
        <f>8+BX20</f>
        <v>10</v>
      </c>
      <c r="CB20" s="1586">
        <f>+CA20-BZ20</f>
        <v>10</v>
      </c>
      <c r="CE20" s="1589">
        <f t="shared" si="53"/>
        <v>6.5</v>
      </c>
      <c r="CF20" s="127">
        <f t="shared" si="77"/>
        <v>8</v>
      </c>
      <c r="CG20" s="165">
        <f t="shared" si="54"/>
        <v>156</v>
      </c>
      <c r="CH20" s="165">
        <f t="shared" si="55"/>
        <v>0</v>
      </c>
      <c r="CI20" s="165">
        <f t="shared" si="56"/>
        <v>156</v>
      </c>
      <c r="CJ20" s="159">
        <f t="shared" si="57"/>
        <v>0</v>
      </c>
      <c r="CK20" s="893">
        <f>BY20-BV20</f>
        <v>5</v>
      </c>
      <c r="CL20" s="617">
        <f>CK20*12+BV20*8</f>
        <v>60</v>
      </c>
      <c r="CN20" s="1589">
        <f t="shared" si="78"/>
        <v>6.5</v>
      </c>
      <c r="CO20" s="126">
        <f t="shared" si="60"/>
        <v>9</v>
      </c>
      <c r="CP20" s="164">
        <f t="shared" si="61"/>
        <v>8</v>
      </c>
      <c r="CQ20" s="310">
        <f t="shared" si="79"/>
        <v>8</v>
      </c>
    </row>
    <row r="21" spans="1:99" ht="12.6" customHeight="1" thickBot="1" x14ac:dyDescent="0.3">
      <c r="A21" s="1558"/>
      <c r="B21" s="612">
        <v>9</v>
      </c>
      <c r="C21" s="19"/>
      <c r="D21" s="693"/>
      <c r="E21" s="693"/>
      <c r="F21" s="436"/>
      <c r="G21" s="435"/>
      <c r="H21" s="440"/>
      <c r="I21" s="500"/>
      <c r="J21" s="506"/>
      <c r="K21" s="435"/>
      <c r="L21" s="435"/>
      <c r="M21" s="498"/>
      <c r="N21" s="498"/>
      <c r="O21" s="440"/>
      <c r="P21" s="459"/>
      <c r="Q21" s="506"/>
      <c r="R21" s="588"/>
      <c r="S21" s="459"/>
      <c r="T21" s="435"/>
      <c r="U21" s="520"/>
      <c r="V21" s="504"/>
      <c r="W21" s="459"/>
      <c r="X21" s="435"/>
      <c r="Y21" s="498"/>
      <c r="Z21" s="498"/>
      <c r="AA21" s="435"/>
      <c r="AB21" s="435"/>
      <c r="AC21" s="505"/>
      <c r="AD21" s="500"/>
      <c r="AE21" s="435"/>
      <c r="AF21" s="435"/>
      <c r="AG21" s="498"/>
      <c r="AH21" s="421"/>
      <c r="AI21" s="125">
        <f t="shared" si="11"/>
        <v>0</v>
      </c>
      <c r="AJ21" s="62">
        <f t="shared" si="12"/>
        <v>0</v>
      </c>
      <c r="AK21" s="62">
        <f t="shared" si="13"/>
        <v>0</v>
      </c>
      <c r="AL21" s="62">
        <f t="shared" si="14"/>
        <v>0</v>
      </c>
      <c r="AM21" s="62">
        <f t="shared" si="15"/>
        <v>0</v>
      </c>
      <c r="AN21" s="62">
        <f t="shared" si="16"/>
        <v>0</v>
      </c>
      <c r="AO21" s="62">
        <f t="shared" si="17"/>
        <v>0</v>
      </c>
      <c r="AP21" s="62">
        <f t="shared" si="18"/>
        <v>0</v>
      </c>
      <c r="AQ21" s="62">
        <f t="shared" si="19"/>
        <v>0</v>
      </c>
      <c r="AR21" s="62">
        <f t="shared" si="20"/>
        <v>0</v>
      </c>
      <c r="AS21" s="62">
        <f t="shared" si="21"/>
        <v>0</v>
      </c>
      <c r="AT21" s="62">
        <f t="shared" si="22"/>
        <v>0</v>
      </c>
      <c r="AU21" s="62">
        <f>COUNTIF($D21:$AH21,"L")</f>
        <v>0</v>
      </c>
      <c r="AV21" s="62">
        <f t="shared" si="24"/>
        <v>0</v>
      </c>
      <c r="AW21" s="62">
        <f t="shared" si="25"/>
        <v>0</v>
      </c>
      <c r="AX21" s="62">
        <f t="shared" si="26"/>
        <v>0</v>
      </c>
      <c r="AY21" s="62">
        <f t="shared" si="27"/>
        <v>0</v>
      </c>
      <c r="AZ21" s="62">
        <f t="shared" si="28"/>
        <v>0</v>
      </c>
      <c r="BA21" s="62">
        <f t="shared" si="29"/>
        <v>0</v>
      </c>
      <c r="BB21" s="62">
        <f t="shared" si="30"/>
        <v>0</v>
      </c>
      <c r="BC21" s="63">
        <f t="shared" si="31"/>
        <v>0</v>
      </c>
      <c r="BD21" s="64"/>
      <c r="BE21" s="1593"/>
      <c r="BF21" s="267">
        <f t="shared" si="63"/>
        <v>0</v>
      </c>
      <c r="BG21" s="267">
        <f t="shared" si="32"/>
        <v>0</v>
      </c>
      <c r="BH21" s="267">
        <f t="shared" si="64"/>
        <v>0</v>
      </c>
      <c r="BI21" s="267">
        <f t="shared" si="65"/>
        <v>0</v>
      </c>
      <c r="BJ21" s="267">
        <f t="shared" si="33"/>
        <v>0</v>
      </c>
      <c r="BK21" s="267">
        <f t="shared" si="66"/>
        <v>0</v>
      </c>
      <c r="BL21" s="267">
        <f t="shared" si="34"/>
        <v>0</v>
      </c>
      <c r="BM21" s="267">
        <f t="shared" si="35"/>
        <v>0</v>
      </c>
      <c r="BN21" s="268">
        <f t="shared" si="36"/>
        <v>0</v>
      </c>
      <c r="BO21" s="1623"/>
      <c r="BP21" s="1611"/>
      <c r="BQ21" s="1608"/>
      <c r="BR21" s="1593"/>
      <c r="BS21" s="1593"/>
      <c r="BT21" s="1596"/>
      <c r="BU21" s="1599"/>
      <c r="BV21" s="1599"/>
      <c r="BW21" s="1599"/>
      <c r="BX21" s="1599"/>
      <c r="BY21" s="1587"/>
      <c r="BZ21" s="1599"/>
      <c r="CA21" s="1599"/>
      <c r="CB21" s="1587"/>
      <c r="CE21" s="1590"/>
      <c r="CF21" s="127">
        <f t="shared" si="77"/>
        <v>0</v>
      </c>
      <c r="CG21" s="165">
        <f t="shared" si="54"/>
        <v>0</v>
      </c>
      <c r="CH21" s="165">
        <f t="shared" si="55"/>
        <v>0</v>
      </c>
      <c r="CI21" s="165">
        <f t="shared" si="56"/>
        <v>0</v>
      </c>
      <c r="CJ21" s="159">
        <f t="shared" si="57"/>
        <v>0</v>
      </c>
      <c r="CK21" s="894"/>
      <c r="CL21" s="618"/>
      <c r="CN21" s="1590"/>
      <c r="CO21" s="126">
        <f t="shared" si="60"/>
        <v>0</v>
      </c>
      <c r="CP21" s="127">
        <f t="shared" si="61"/>
        <v>0</v>
      </c>
      <c r="CQ21" s="311">
        <f t="shared" si="79"/>
        <v>0</v>
      </c>
    </row>
    <row r="22" spans="1:99" ht="21" customHeight="1" thickBot="1" x14ac:dyDescent="0.3">
      <c r="A22" s="1559"/>
      <c r="B22" s="612">
        <v>10</v>
      </c>
      <c r="C22" s="128" t="s">
        <v>3</v>
      </c>
      <c r="D22" s="705"/>
      <c r="E22" s="705"/>
      <c r="F22" s="706"/>
      <c r="G22" s="482"/>
      <c r="H22" s="523"/>
      <c r="I22" s="514"/>
      <c r="J22" s="482" t="s">
        <v>59</v>
      </c>
      <c r="K22" s="475" t="s">
        <v>24</v>
      </c>
      <c r="L22" s="475"/>
      <c r="M22" s="524"/>
      <c r="N22" s="524"/>
      <c r="O22" s="476"/>
      <c r="P22" s="410"/>
      <c r="Q22" s="482"/>
      <c r="R22" s="644" t="s">
        <v>59</v>
      </c>
      <c r="S22" s="410" t="s">
        <v>24</v>
      </c>
      <c r="T22" s="475" t="s">
        <v>24</v>
      </c>
      <c r="U22" s="707"/>
      <c r="V22" s="908" t="s">
        <v>50</v>
      </c>
      <c r="W22" s="410"/>
      <c r="X22" s="475"/>
      <c r="Y22" s="524"/>
      <c r="Z22" s="524"/>
      <c r="AA22" s="475" t="s">
        <v>25</v>
      </c>
      <c r="AB22" s="475"/>
      <c r="AC22" s="523"/>
      <c r="AD22" s="514"/>
      <c r="AE22" s="475"/>
      <c r="AF22" s="475" t="s">
        <v>24</v>
      </c>
      <c r="AG22" s="987" t="s">
        <v>48</v>
      </c>
      <c r="AH22" s="708" t="s">
        <v>50</v>
      </c>
      <c r="AI22" s="125">
        <f t="shared" si="11"/>
        <v>4</v>
      </c>
      <c r="AJ22" s="62">
        <f t="shared" si="12"/>
        <v>1</v>
      </c>
      <c r="AK22" s="62">
        <f t="shared" si="13"/>
        <v>0</v>
      </c>
      <c r="AL22" s="62">
        <f t="shared" si="14"/>
        <v>0</v>
      </c>
      <c r="AM22" s="62">
        <f t="shared" si="15"/>
        <v>0</v>
      </c>
      <c r="AN22" s="62">
        <f t="shared" si="16"/>
        <v>0</v>
      </c>
      <c r="AO22" s="62">
        <f t="shared" si="17"/>
        <v>0</v>
      </c>
      <c r="AP22" s="62">
        <f t="shared" si="18"/>
        <v>0</v>
      </c>
      <c r="AQ22" s="62">
        <f t="shared" si="19"/>
        <v>0</v>
      </c>
      <c r="AR22" s="62">
        <f t="shared" si="20"/>
        <v>0</v>
      </c>
      <c r="AS22" s="62">
        <f t="shared" si="21"/>
        <v>0</v>
      </c>
      <c r="AT22" s="62">
        <f t="shared" si="22"/>
        <v>0</v>
      </c>
      <c r="AU22" s="62">
        <f t="shared" si="23"/>
        <v>0</v>
      </c>
      <c r="AV22" s="62">
        <f t="shared" si="24"/>
        <v>0</v>
      </c>
      <c r="AW22" s="62">
        <f t="shared" si="25"/>
        <v>0</v>
      </c>
      <c r="AX22" s="62">
        <f t="shared" si="26"/>
        <v>0</v>
      </c>
      <c r="AY22" s="62">
        <f t="shared" si="27"/>
        <v>0</v>
      </c>
      <c r="AZ22" s="62">
        <f t="shared" si="28"/>
        <v>0</v>
      </c>
      <c r="BA22" s="62">
        <f t="shared" si="29"/>
        <v>0</v>
      </c>
      <c r="BB22" s="62">
        <f t="shared" si="30"/>
        <v>0</v>
      </c>
      <c r="BC22" s="63">
        <f t="shared" si="31"/>
        <v>5</v>
      </c>
      <c r="BD22" s="309">
        <f>+AI22*$BD$2+AJ22*$BD$6+AN22*$BD$2+AO22*$BD$6+AQ22*8/24+AU22*8/24+AV22*8/24+AW22*8/24+AX22*12/24+AY22*8/24+AZ22*$BD$2+BA22*8/24+BN22*(0/24)+(AM22*$BE$2)+AK22*$BF$2+AL22*$BF$6</f>
        <v>2.5</v>
      </c>
      <c r="BE22" s="1594"/>
      <c r="BF22" s="5">
        <f t="shared" si="63"/>
        <v>2</v>
      </c>
      <c r="BG22" s="5">
        <f t="shared" si="32"/>
        <v>0</v>
      </c>
      <c r="BH22" s="5">
        <f t="shared" si="64"/>
        <v>0</v>
      </c>
      <c r="BI22" s="5">
        <f t="shared" si="65"/>
        <v>0</v>
      </c>
      <c r="BJ22" s="5">
        <f t="shared" si="33"/>
        <v>1</v>
      </c>
      <c r="BK22" s="5">
        <f t="shared" si="66"/>
        <v>0</v>
      </c>
      <c r="BL22" s="5">
        <f t="shared" si="34"/>
        <v>2</v>
      </c>
      <c r="BM22" s="5">
        <f t="shared" si="35"/>
        <v>0</v>
      </c>
      <c r="BN22" s="145">
        <f t="shared" si="36"/>
        <v>0</v>
      </c>
      <c r="BO22" s="1624"/>
      <c r="BP22" s="1612"/>
      <c r="BQ22" s="1609"/>
      <c r="BR22" s="1594"/>
      <c r="BS22" s="1594"/>
      <c r="BT22" s="1597"/>
      <c r="BU22" s="1600"/>
      <c r="BV22" s="1600"/>
      <c r="BW22" s="1600"/>
      <c r="BX22" s="1600"/>
      <c r="BY22" s="1588"/>
      <c r="BZ22" s="1600"/>
      <c r="CA22" s="1600"/>
      <c r="CB22" s="1588"/>
      <c r="CE22" s="1591"/>
      <c r="CF22" s="127">
        <f t="shared" si="77"/>
        <v>10</v>
      </c>
      <c r="CG22" s="165">
        <f t="shared" si="54"/>
        <v>0</v>
      </c>
      <c r="CH22" s="165">
        <f t="shared" si="55"/>
        <v>60</v>
      </c>
      <c r="CI22" s="165">
        <f t="shared" si="56"/>
        <v>60</v>
      </c>
      <c r="CJ22" s="159">
        <f t="shared" si="57"/>
        <v>0</v>
      </c>
      <c r="CK22" s="895"/>
      <c r="CL22" s="619"/>
      <c r="CN22" s="1591"/>
      <c r="CO22" s="126">
        <f t="shared" si="60"/>
        <v>0</v>
      </c>
      <c r="CP22" s="172">
        <f t="shared" si="61"/>
        <v>5</v>
      </c>
      <c r="CQ22" s="312">
        <f t="shared" si="79"/>
        <v>10</v>
      </c>
    </row>
    <row r="23" spans="1:99" ht="21" customHeight="1" thickBot="1" x14ac:dyDescent="0.3">
      <c r="A23" s="129" t="s">
        <v>66</v>
      </c>
      <c r="B23" s="612">
        <v>11</v>
      </c>
      <c r="C23" s="658" t="s">
        <v>3</v>
      </c>
      <c r="D23" s="709"/>
      <c r="E23" s="709"/>
      <c r="F23" s="710" t="s">
        <v>25</v>
      </c>
      <c r="G23" s="470"/>
      <c r="H23" s="471" t="s">
        <v>24</v>
      </c>
      <c r="I23" s="665" t="s">
        <v>25</v>
      </c>
      <c r="J23" s="666"/>
      <c r="K23" s="470" t="s">
        <v>24</v>
      </c>
      <c r="L23" s="470" t="s">
        <v>25</v>
      </c>
      <c r="M23" s="510"/>
      <c r="N23" s="510"/>
      <c r="O23" s="471" t="s">
        <v>24</v>
      </c>
      <c r="P23" s="509" t="s">
        <v>25</v>
      </c>
      <c r="Q23" s="666"/>
      <c r="R23" s="927"/>
      <c r="S23" s="509" t="s">
        <v>24</v>
      </c>
      <c r="T23" s="470" t="s">
        <v>24</v>
      </c>
      <c r="U23" s="711"/>
      <c r="V23" s="712"/>
      <c r="W23" s="509" t="s">
        <v>24</v>
      </c>
      <c r="X23" s="470" t="s">
        <v>25</v>
      </c>
      <c r="Y23" s="510"/>
      <c r="Z23" s="510"/>
      <c r="AA23" s="470" t="s">
        <v>25</v>
      </c>
      <c r="AB23" s="470" t="s">
        <v>25</v>
      </c>
      <c r="AC23" s="667"/>
      <c r="AD23" s="665"/>
      <c r="AE23" s="470" t="s">
        <v>24</v>
      </c>
      <c r="AF23" s="470" t="s">
        <v>25</v>
      </c>
      <c r="AG23" s="510"/>
      <c r="AH23" s="604"/>
      <c r="AI23" s="125">
        <f t="shared" si="11"/>
        <v>7</v>
      </c>
      <c r="AJ23" s="62">
        <f t="shared" si="12"/>
        <v>8</v>
      </c>
      <c r="AK23" s="62">
        <f t="shared" si="13"/>
        <v>0</v>
      </c>
      <c r="AL23" s="62">
        <f t="shared" si="14"/>
        <v>0</v>
      </c>
      <c r="AM23" s="62">
        <f t="shared" si="15"/>
        <v>0</v>
      </c>
      <c r="AN23" s="62">
        <f t="shared" si="16"/>
        <v>0</v>
      </c>
      <c r="AO23" s="62">
        <f t="shared" si="17"/>
        <v>0</v>
      </c>
      <c r="AP23" s="62">
        <f t="shared" si="18"/>
        <v>0</v>
      </c>
      <c r="AQ23" s="62">
        <f t="shared" si="19"/>
        <v>0</v>
      </c>
      <c r="AR23" s="62">
        <f t="shared" si="20"/>
        <v>0</v>
      </c>
      <c r="AS23" s="62">
        <f t="shared" si="21"/>
        <v>0</v>
      </c>
      <c r="AT23" s="62">
        <f t="shared" si="22"/>
        <v>0</v>
      </c>
      <c r="AU23" s="62">
        <f t="shared" si="23"/>
        <v>0</v>
      </c>
      <c r="AV23" s="62">
        <f t="shared" si="24"/>
        <v>0</v>
      </c>
      <c r="AW23" s="62">
        <f t="shared" si="25"/>
        <v>0</v>
      </c>
      <c r="AX23" s="62">
        <f t="shared" si="26"/>
        <v>0</v>
      </c>
      <c r="AY23" s="62">
        <f t="shared" si="27"/>
        <v>0</v>
      </c>
      <c r="AZ23" s="62">
        <f t="shared" si="28"/>
        <v>0</v>
      </c>
      <c r="BA23" s="62">
        <f t="shared" si="29"/>
        <v>0</v>
      </c>
      <c r="BB23" s="62">
        <f t="shared" si="30"/>
        <v>0</v>
      </c>
      <c r="BC23" s="63">
        <f t="shared" si="31"/>
        <v>15</v>
      </c>
      <c r="BD23" s="64"/>
      <c r="BE23" s="584">
        <f>+AI23*$BD$2+AJ23*$BD$6+AN23*$BD$2+AO23*$BD$6+AQ23*8/24+AU23*8/24+AV23*8/24+AW23*8/24+AX23*12/24+AY23*8/24+AZ23*$BD$2+BA23*8/24+BN23*(0/24)+(AM23*$BE$2)+AK23*$BF$2+AL23*$BF$6</f>
        <v>7.5</v>
      </c>
      <c r="BF23" s="5">
        <f t="shared" si="63"/>
        <v>0</v>
      </c>
      <c r="BG23" s="5">
        <f t="shared" si="32"/>
        <v>0</v>
      </c>
      <c r="BH23" s="5">
        <f t="shared" si="64"/>
        <v>0</v>
      </c>
      <c r="BI23" s="5">
        <f t="shared" si="65"/>
        <v>0</v>
      </c>
      <c r="BJ23" s="5">
        <f t="shared" si="33"/>
        <v>0</v>
      </c>
      <c r="BK23" s="5">
        <f t="shared" si="66"/>
        <v>0</v>
      </c>
      <c r="BL23" s="5">
        <f t="shared" si="34"/>
        <v>0</v>
      </c>
      <c r="BM23" s="5">
        <f t="shared" si="35"/>
        <v>0</v>
      </c>
      <c r="BN23" s="145">
        <f t="shared" si="36"/>
        <v>0</v>
      </c>
      <c r="BO23" s="147">
        <f>+BE23</f>
        <v>7.5</v>
      </c>
      <c r="BP23" s="65">
        <f>+BO23+(+BN23)*(12/24)-$BO$12</f>
        <v>-0.16666666666666696</v>
      </c>
      <c r="BQ23" s="66">
        <f t="shared" si="68"/>
        <v>0</v>
      </c>
      <c r="BR23" s="584">
        <f t="shared" ref="BR23:BR25" si="82">+BO23+BY23*$BD$2</f>
        <v>7.5</v>
      </c>
      <c r="BS23" s="584">
        <f t="shared" ref="BS23:BS25" si="83">+BR23-$BO$12</f>
        <v>-0.16666666666666696</v>
      </c>
      <c r="BT23" s="67">
        <f t="shared" ref="BT23:BT30" si="84">+(BR23/$BR$96)-1</f>
        <v>-5.9913283405597095E-2</v>
      </c>
      <c r="BU23" s="68">
        <f t="shared" ref="BU23:BU30" si="85">+BF23+BG23</f>
        <v>0</v>
      </c>
      <c r="BV23" s="68">
        <f>+BH23+BI23</f>
        <v>0</v>
      </c>
      <c r="BW23" s="68">
        <f t="shared" ref="BW23:BW30" si="86">+BJ23+BK23</f>
        <v>0</v>
      </c>
      <c r="BX23" s="68">
        <f t="shared" ref="BX23:BX30" si="87">+BL23+BM23</f>
        <v>0</v>
      </c>
      <c r="BY23" s="69">
        <f t="shared" si="75"/>
        <v>0</v>
      </c>
      <c r="BZ23" s="68">
        <f>+BN23</f>
        <v>0</v>
      </c>
      <c r="CA23" s="68">
        <f>16+BX23</f>
        <v>16</v>
      </c>
      <c r="CB23" s="69">
        <f>+CA23-BZ23</f>
        <v>16</v>
      </c>
      <c r="CC23" s="230"/>
      <c r="CD23" s="230"/>
      <c r="CE23" s="163">
        <f t="shared" ref="CE23:CE32" si="88">+BE23</f>
        <v>7.5</v>
      </c>
      <c r="CF23" s="127">
        <f t="shared" si="77"/>
        <v>15</v>
      </c>
      <c r="CG23" s="165">
        <f t="shared" si="54"/>
        <v>180</v>
      </c>
      <c r="CH23" s="165">
        <f t="shared" si="55"/>
        <v>0</v>
      </c>
      <c r="CI23" s="165">
        <f t="shared" si="56"/>
        <v>180</v>
      </c>
      <c r="CJ23" s="159">
        <f t="shared" si="57"/>
        <v>0</v>
      </c>
      <c r="CK23" s="444">
        <f>BY23-BV23</f>
        <v>0</v>
      </c>
      <c r="CL23" s="450">
        <f>CK23*12+BV23*8</f>
        <v>0</v>
      </c>
      <c r="CM23" s="230"/>
      <c r="CN23" s="126">
        <f t="shared" ref="CN23" si="89">+CE23</f>
        <v>7.5</v>
      </c>
      <c r="CO23" s="126">
        <f t="shared" si="60"/>
        <v>7.5</v>
      </c>
      <c r="CP23" s="127">
        <f t="shared" si="61"/>
        <v>15</v>
      </c>
      <c r="CQ23" s="127">
        <f t="shared" si="79"/>
        <v>15</v>
      </c>
      <c r="CR23" s="230"/>
      <c r="CS23" s="230"/>
      <c r="CT23" s="230"/>
      <c r="CU23" s="230"/>
    </row>
    <row r="24" spans="1:99" ht="21" customHeight="1" thickBot="1" x14ac:dyDescent="0.3">
      <c r="A24" s="134" t="s">
        <v>67</v>
      </c>
      <c r="B24" s="612">
        <v>12</v>
      </c>
      <c r="C24" s="19" t="s">
        <v>3</v>
      </c>
      <c r="D24" s="713"/>
      <c r="E24" s="713"/>
      <c r="F24" s="449" t="s">
        <v>24</v>
      </c>
      <c r="G24" s="438" t="s">
        <v>24</v>
      </c>
      <c r="H24" s="455" t="s">
        <v>25</v>
      </c>
      <c r="I24" s="503"/>
      <c r="J24" s="458"/>
      <c r="K24" s="438" t="s">
        <v>24</v>
      </c>
      <c r="L24" s="438" t="s">
        <v>25</v>
      </c>
      <c r="M24" s="502" t="s">
        <v>56</v>
      </c>
      <c r="N24" s="502"/>
      <c r="O24" s="455" t="s">
        <v>24</v>
      </c>
      <c r="P24" s="460" t="s">
        <v>25</v>
      </c>
      <c r="Q24" s="458"/>
      <c r="R24" s="589"/>
      <c r="S24" s="460" t="s">
        <v>24</v>
      </c>
      <c r="T24" s="438" t="s">
        <v>24</v>
      </c>
      <c r="U24" s="453"/>
      <c r="V24" s="507"/>
      <c r="W24" s="460" t="s">
        <v>24</v>
      </c>
      <c r="X24" s="438" t="s">
        <v>25</v>
      </c>
      <c r="Y24" s="502"/>
      <c r="Z24" s="502"/>
      <c r="AA24" s="438" t="s">
        <v>25</v>
      </c>
      <c r="AB24" s="438" t="s">
        <v>25</v>
      </c>
      <c r="AC24" s="467"/>
      <c r="AD24" s="503"/>
      <c r="AE24" s="438" t="s">
        <v>24</v>
      </c>
      <c r="AF24" s="438" t="s">
        <v>25</v>
      </c>
      <c r="AG24" s="502"/>
      <c r="AH24" s="605"/>
      <c r="AI24" s="125">
        <f t="shared" si="11"/>
        <v>8</v>
      </c>
      <c r="AJ24" s="62">
        <f t="shared" si="12"/>
        <v>7</v>
      </c>
      <c r="AK24" s="62">
        <f t="shared" si="13"/>
        <v>0</v>
      </c>
      <c r="AL24" s="62">
        <f t="shared" si="14"/>
        <v>0</v>
      </c>
      <c r="AM24" s="62">
        <f t="shared" si="15"/>
        <v>0</v>
      </c>
      <c r="AN24" s="62">
        <f t="shared" si="16"/>
        <v>0</v>
      </c>
      <c r="AO24" s="62">
        <f t="shared" si="17"/>
        <v>0</v>
      </c>
      <c r="AP24" s="62">
        <f t="shared" si="18"/>
        <v>0</v>
      </c>
      <c r="AQ24" s="62">
        <f t="shared" si="19"/>
        <v>0</v>
      </c>
      <c r="AR24" s="62">
        <f t="shared" si="20"/>
        <v>0</v>
      </c>
      <c r="AS24" s="62">
        <f t="shared" si="21"/>
        <v>0</v>
      </c>
      <c r="AT24" s="62">
        <f t="shared" si="22"/>
        <v>0</v>
      </c>
      <c r="AU24" s="62">
        <f t="shared" si="23"/>
        <v>0</v>
      </c>
      <c r="AV24" s="62">
        <f t="shared" si="24"/>
        <v>0</v>
      </c>
      <c r="AW24" s="62">
        <f t="shared" si="25"/>
        <v>0</v>
      </c>
      <c r="AX24" s="62">
        <f t="shared" si="26"/>
        <v>0</v>
      </c>
      <c r="AY24" s="62">
        <f t="shared" si="27"/>
        <v>0</v>
      </c>
      <c r="AZ24" s="62">
        <f t="shared" si="28"/>
        <v>0</v>
      </c>
      <c r="BA24" s="62">
        <f t="shared" si="29"/>
        <v>0</v>
      </c>
      <c r="BB24" s="62">
        <f t="shared" si="30"/>
        <v>0</v>
      </c>
      <c r="BC24" s="63">
        <f t="shared" si="31"/>
        <v>15</v>
      </c>
      <c r="BD24" s="64"/>
      <c r="BE24" s="584">
        <f t="shared" ref="BE24:BE31" si="90">+AI24*$BD$2+AJ24*$BD$6+AN24*$BD$2+AO24*$BD$6+AQ24*8/24+AU24*8/24+AV24*8/24+AW24*8/24+AX24*12/24+AY24*8/24+AZ24*$BD$2+BA24*8/24+BN24*(0/24)+(AM24*$BE$2)+AK24*$BF$2+AL24*$BF$6</f>
        <v>7.5</v>
      </c>
      <c r="BF24" s="5">
        <f t="shared" si="63"/>
        <v>0</v>
      </c>
      <c r="BG24" s="5">
        <f t="shared" si="32"/>
        <v>1</v>
      </c>
      <c r="BH24" s="5">
        <f t="shared" si="64"/>
        <v>0</v>
      </c>
      <c r="BI24" s="5">
        <f t="shared" si="65"/>
        <v>0</v>
      </c>
      <c r="BJ24" s="5">
        <f t="shared" si="33"/>
        <v>0</v>
      </c>
      <c r="BK24" s="5">
        <f t="shared" si="66"/>
        <v>0</v>
      </c>
      <c r="BL24" s="5">
        <f t="shared" si="34"/>
        <v>0</v>
      </c>
      <c r="BM24" s="5">
        <f t="shared" si="35"/>
        <v>0</v>
      </c>
      <c r="BN24" s="145">
        <f t="shared" si="36"/>
        <v>0</v>
      </c>
      <c r="BO24" s="147">
        <f t="shared" ref="BO24:BO25" si="91">+BE24</f>
        <v>7.5</v>
      </c>
      <c r="BP24" s="65">
        <f t="shared" ref="BP24:BP25" si="92">+BO24+(+BN24)*(12/24)-$BO$12</f>
        <v>-0.16666666666666696</v>
      </c>
      <c r="BQ24" s="66">
        <f t="shared" si="68"/>
        <v>0</v>
      </c>
      <c r="BR24" s="584">
        <f t="shared" si="82"/>
        <v>8</v>
      </c>
      <c r="BS24" s="584">
        <f t="shared" si="83"/>
        <v>0.33333333333333304</v>
      </c>
      <c r="BT24" s="67">
        <f t="shared" si="84"/>
        <v>2.7591643673630095E-3</v>
      </c>
      <c r="BU24" s="68">
        <f t="shared" si="85"/>
        <v>1</v>
      </c>
      <c r="BV24" s="68">
        <f t="shared" ref="BV24:BV30" si="93">+BH24+BI24</f>
        <v>0</v>
      </c>
      <c r="BW24" s="68">
        <f t="shared" si="86"/>
        <v>0</v>
      </c>
      <c r="BX24" s="68">
        <f t="shared" si="87"/>
        <v>0</v>
      </c>
      <c r="BY24" s="69">
        <f t="shared" si="75"/>
        <v>1</v>
      </c>
      <c r="BZ24" s="68">
        <f t="shared" si="52"/>
        <v>0</v>
      </c>
      <c r="CA24" s="68">
        <f>5+BX24</f>
        <v>5</v>
      </c>
      <c r="CB24" s="69">
        <f t="shared" ref="CB24:CB30" si="94">+CA24-BZ24</f>
        <v>5</v>
      </c>
      <c r="CE24" s="163">
        <f t="shared" si="88"/>
        <v>7.5</v>
      </c>
      <c r="CF24" s="127">
        <f t="shared" si="77"/>
        <v>16</v>
      </c>
      <c r="CG24" s="165">
        <f t="shared" si="54"/>
        <v>180</v>
      </c>
      <c r="CH24" s="165">
        <f t="shared" si="55"/>
        <v>12</v>
      </c>
      <c r="CI24" s="165">
        <f t="shared" si="56"/>
        <v>192</v>
      </c>
      <c r="CJ24" s="159">
        <f t="shared" si="57"/>
        <v>0</v>
      </c>
      <c r="CK24" s="444">
        <f t="shared" ref="CK24:CK32" si="95">BY24-BV24</f>
        <v>1</v>
      </c>
      <c r="CL24" s="450">
        <f t="shared" ref="CL24:CL32" si="96">CK24*12+BV24*8</f>
        <v>12</v>
      </c>
      <c r="CN24" s="126">
        <f t="shared" si="78"/>
        <v>7.5</v>
      </c>
      <c r="CO24" s="126">
        <f t="shared" si="60"/>
        <v>8</v>
      </c>
      <c r="CP24" s="127">
        <f t="shared" si="61"/>
        <v>15</v>
      </c>
      <c r="CQ24" s="127">
        <f t="shared" si="79"/>
        <v>16</v>
      </c>
    </row>
    <row r="25" spans="1:99" ht="21" customHeight="1" thickBot="1" x14ac:dyDescent="0.3">
      <c r="A25" s="134" t="s">
        <v>68</v>
      </c>
      <c r="B25" s="612">
        <v>13</v>
      </c>
      <c r="C25" s="19" t="s">
        <v>3</v>
      </c>
      <c r="D25" s="713" t="s">
        <v>24</v>
      </c>
      <c r="E25" s="713" t="s">
        <v>24</v>
      </c>
      <c r="F25" s="449" t="s">
        <v>26</v>
      </c>
      <c r="G25" s="438" t="s">
        <v>24</v>
      </c>
      <c r="H25" s="455" t="s">
        <v>25</v>
      </c>
      <c r="I25" s="500"/>
      <c r="J25" s="458"/>
      <c r="K25" s="438" t="s">
        <v>27</v>
      </c>
      <c r="L25" s="438" t="s">
        <v>25</v>
      </c>
      <c r="M25" s="502"/>
      <c r="N25" s="502"/>
      <c r="O25" s="455" t="s">
        <v>25</v>
      </c>
      <c r="P25" s="460" t="s">
        <v>25</v>
      </c>
      <c r="Q25" s="458"/>
      <c r="R25" s="589"/>
      <c r="S25" s="460" t="s">
        <v>31</v>
      </c>
      <c r="T25" s="438" t="s">
        <v>31</v>
      </c>
      <c r="U25" s="453"/>
      <c r="V25" s="507"/>
      <c r="W25" s="460" t="s">
        <v>25</v>
      </c>
      <c r="X25" s="438" t="s">
        <v>25</v>
      </c>
      <c r="Y25" s="502"/>
      <c r="Z25" s="502"/>
      <c r="AA25" s="438" t="s">
        <v>25</v>
      </c>
      <c r="AB25" s="438" t="s">
        <v>25</v>
      </c>
      <c r="AC25" s="467" t="s">
        <v>27</v>
      </c>
      <c r="AD25" s="503"/>
      <c r="AE25" s="438" t="s">
        <v>24</v>
      </c>
      <c r="AF25" s="438" t="s">
        <v>25</v>
      </c>
      <c r="AG25" s="502" t="s">
        <v>49</v>
      </c>
      <c r="AH25" s="605"/>
      <c r="AI25" s="125">
        <f t="shared" si="11"/>
        <v>4</v>
      </c>
      <c r="AJ25" s="62">
        <f t="shared" si="12"/>
        <v>9</v>
      </c>
      <c r="AK25" s="62">
        <f t="shared" si="13"/>
        <v>0</v>
      </c>
      <c r="AL25" s="62">
        <f t="shared" si="14"/>
        <v>0</v>
      </c>
      <c r="AM25" s="62">
        <f t="shared" si="15"/>
        <v>0</v>
      </c>
      <c r="AN25" s="62">
        <f t="shared" si="16"/>
        <v>1</v>
      </c>
      <c r="AO25" s="62">
        <f t="shared" si="17"/>
        <v>2</v>
      </c>
      <c r="AP25" s="62">
        <f t="shared" si="18"/>
        <v>2</v>
      </c>
      <c r="AQ25" s="62">
        <f t="shared" si="19"/>
        <v>0</v>
      </c>
      <c r="AR25" s="62">
        <f t="shared" si="20"/>
        <v>0</v>
      </c>
      <c r="AS25" s="62">
        <f t="shared" si="21"/>
        <v>0</v>
      </c>
      <c r="AT25" s="62">
        <f t="shared" si="22"/>
        <v>0</v>
      </c>
      <c r="AU25" s="62">
        <f t="shared" si="23"/>
        <v>0</v>
      </c>
      <c r="AV25" s="62">
        <f t="shared" si="24"/>
        <v>0</v>
      </c>
      <c r="AW25" s="62">
        <f t="shared" si="25"/>
        <v>0</v>
      </c>
      <c r="AX25" s="62">
        <f t="shared" si="26"/>
        <v>0</v>
      </c>
      <c r="AY25" s="62">
        <f t="shared" si="27"/>
        <v>0</v>
      </c>
      <c r="AZ25" s="62">
        <f t="shared" si="28"/>
        <v>0</v>
      </c>
      <c r="BA25" s="62">
        <f t="shared" si="29"/>
        <v>0</v>
      </c>
      <c r="BB25" s="62">
        <f t="shared" si="30"/>
        <v>0</v>
      </c>
      <c r="BC25" s="63">
        <f t="shared" si="31"/>
        <v>16</v>
      </c>
      <c r="BD25" s="64"/>
      <c r="BE25" s="584">
        <f t="shared" si="90"/>
        <v>8</v>
      </c>
      <c r="BF25" s="5">
        <f t="shared" si="63"/>
        <v>0</v>
      </c>
      <c r="BG25" s="5">
        <f t="shared" si="32"/>
        <v>0</v>
      </c>
      <c r="BH25" s="5">
        <f t="shared" si="64"/>
        <v>0</v>
      </c>
      <c r="BI25" s="5">
        <f t="shared" si="65"/>
        <v>0</v>
      </c>
      <c r="BJ25" s="5">
        <f t="shared" si="33"/>
        <v>0</v>
      </c>
      <c r="BK25" s="5">
        <f t="shared" si="66"/>
        <v>1</v>
      </c>
      <c r="BL25" s="5">
        <f t="shared" si="34"/>
        <v>0</v>
      </c>
      <c r="BM25" s="5">
        <f t="shared" si="35"/>
        <v>0</v>
      </c>
      <c r="BN25" s="145">
        <f t="shared" si="36"/>
        <v>0</v>
      </c>
      <c r="BO25" s="147">
        <f t="shared" si="91"/>
        <v>8</v>
      </c>
      <c r="BP25" s="65">
        <f t="shared" si="92"/>
        <v>0.33333333333333304</v>
      </c>
      <c r="BQ25" s="66">
        <f t="shared" si="68"/>
        <v>0</v>
      </c>
      <c r="BR25" s="584">
        <f t="shared" si="82"/>
        <v>8.5</v>
      </c>
      <c r="BS25" s="584">
        <f t="shared" si="83"/>
        <v>0.83333333333333304</v>
      </c>
      <c r="BT25" s="67">
        <f t="shared" si="84"/>
        <v>6.5431612140323336E-2</v>
      </c>
      <c r="BU25" s="68">
        <f t="shared" si="85"/>
        <v>0</v>
      </c>
      <c r="BV25" s="68">
        <f t="shared" si="93"/>
        <v>0</v>
      </c>
      <c r="BW25" s="68">
        <f t="shared" si="86"/>
        <v>1</v>
      </c>
      <c r="BX25" s="68">
        <f t="shared" si="87"/>
        <v>0</v>
      </c>
      <c r="BY25" s="69">
        <f t="shared" si="75"/>
        <v>1</v>
      </c>
      <c r="BZ25" s="68">
        <f t="shared" si="52"/>
        <v>0</v>
      </c>
      <c r="CA25" s="68">
        <f>0+BX25</f>
        <v>0</v>
      </c>
      <c r="CB25" s="69">
        <f t="shared" si="94"/>
        <v>0</v>
      </c>
      <c r="CE25" s="163">
        <f t="shared" si="88"/>
        <v>8</v>
      </c>
      <c r="CF25" s="127">
        <f t="shared" si="77"/>
        <v>17</v>
      </c>
      <c r="CG25" s="165">
        <f t="shared" si="54"/>
        <v>192</v>
      </c>
      <c r="CH25" s="165">
        <f t="shared" si="55"/>
        <v>12</v>
      </c>
      <c r="CI25" s="165">
        <f t="shared" si="56"/>
        <v>204</v>
      </c>
      <c r="CJ25" s="159">
        <f t="shared" si="57"/>
        <v>0</v>
      </c>
      <c r="CK25" s="444">
        <f t="shared" si="95"/>
        <v>1</v>
      </c>
      <c r="CL25" s="450">
        <f t="shared" si="96"/>
        <v>12</v>
      </c>
      <c r="CN25" s="126">
        <f t="shared" si="78"/>
        <v>8</v>
      </c>
      <c r="CO25" s="126">
        <f t="shared" si="60"/>
        <v>8.5</v>
      </c>
      <c r="CP25" s="127">
        <f t="shared" si="61"/>
        <v>16</v>
      </c>
      <c r="CQ25" s="127">
        <f t="shared" si="79"/>
        <v>17</v>
      </c>
    </row>
    <row r="26" spans="1:99" ht="21" customHeight="1" thickBot="1" x14ac:dyDescent="0.3">
      <c r="A26" s="613" t="s">
        <v>69</v>
      </c>
      <c r="B26" s="612">
        <v>14</v>
      </c>
      <c r="C26" s="26" t="s">
        <v>3</v>
      </c>
      <c r="D26" s="447" t="s">
        <v>25</v>
      </c>
      <c r="E26" s="447" t="s">
        <v>25</v>
      </c>
      <c r="F26" s="449"/>
      <c r="G26" s="449" t="s">
        <v>37</v>
      </c>
      <c r="H26" s="490" t="s">
        <v>25</v>
      </c>
      <c r="I26" s="386"/>
      <c r="J26" s="449" t="s">
        <v>24</v>
      </c>
      <c r="K26" s="449" t="s">
        <v>25</v>
      </c>
      <c r="L26" s="449"/>
      <c r="M26" s="449"/>
      <c r="N26" s="449" t="s">
        <v>24</v>
      </c>
      <c r="O26" s="490" t="s">
        <v>24</v>
      </c>
      <c r="P26" s="386"/>
      <c r="Q26" s="449"/>
      <c r="R26" s="928" t="s">
        <v>27</v>
      </c>
      <c r="S26" s="386" t="s">
        <v>25</v>
      </c>
      <c r="T26" s="449"/>
      <c r="U26" s="449"/>
      <c r="V26" s="490" t="s">
        <v>24</v>
      </c>
      <c r="W26" s="386" t="s">
        <v>25</v>
      </c>
      <c r="X26" s="449"/>
      <c r="Y26" s="449"/>
      <c r="Z26" s="449" t="s">
        <v>24</v>
      </c>
      <c r="AA26" s="449" t="s">
        <v>24</v>
      </c>
      <c r="AB26" s="449"/>
      <c r="AC26" s="714" t="s">
        <v>50</v>
      </c>
      <c r="AD26" s="386" t="s">
        <v>24</v>
      </c>
      <c r="AE26" s="449" t="s">
        <v>25</v>
      </c>
      <c r="AF26" s="449"/>
      <c r="AG26" s="449"/>
      <c r="AH26" s="490" t="s">
        <v>25</v>
      </c>
      <c r="AI26" s="125">
        <f t="shared" si="11"/>
        <v>7</v>
      </c>
      <c r="AJ26" s="62">
        <f t="shared" si="12"/>
        <v>8</v>
      </c>
      <c r="AK26" s="62">
        <f t="shared" si="13"/>
        <v>0</v>
      </c>
      <c r="AL26" s="62">
        <f t="shared" si="14"/>
        <v>0</v>
      </c>
      <c r="AM26" s="62">
        <f t="shared" si="15"/>
        <v>0</v>
      </c>
      <c r="AN26" s="62">
        <f t="shared" si="16"/>
        <v>0</v>
      </c>
      <c r="AO26" s="62">
        <f t="shared" si="17"/>
        <v>1</v>
      </c>
      <c r="AP26" s="62">
        <f t="shared" si="18"/>
        <v>0</v>
      </c>
      <c r="AQ26" s="62">
        <f t="shared" si="19"/>
        <v>0</v>
      </c>
      <c r="AR26" s="62">
        <f t="shared" si="20"/>
        <v>0</v>
      </c>
      <c r="AS26" s="62">
        <f t="shared" si="21"/>
        <v>0</v>
      </c>
      <c r="AT26" s="62">
        <f t="shared" si="22"/>
        <v>0</v>
      </c>
      <c r="AU26" s="62">
        <f t="shared" si="23"/>
        <v>0</v>
      </c>
      <c r="AV26" s="62">
        <f t="shared" si="24"/>
        <v>1</v>
      </c>
      <c r="AW26" s="62">
        <f t="shared" si="25"/>
        <v>0</v>
      </c>
      <c r="AX26" s="62">
        <f t="shared" si="26"/>
        <v>0</v>
      </c>
      <c r="AY26" s="62">
        <f t="shared" si="27"/>
        <v>0</v>
      </c>
      <c r="AZ26" s="62">
        <f t="shared" si="28"/>
        <v>0</v>
      </c>
      <c r="BA26" s="62">
        <f t="shared" si="29"/>
        <v>0</v>
      </c>
      <c r="BB26" s="62">
        <f t="shared" si="30"/>
        <v>0</v>
      </c>
      <c r="BC26" s="63">
        <f t="shared" si="31"/>
        <v>16.666666666666668</v>
      </c>
      <c r="BD26" s="64"/>
      <c r="BE26" s="584">
        <f t="shared" si="90"/>
        <v>8.3333333333333339</v>
      </c>
      <c r="BF26" s="5">
        <f t="shared" si="63"/>
        <v>0</v>
      </c>
      <c r="BG26" s="5">
        <f t="shared" si="32"/>
        <v>0</v>
      </c>
      <c r="BH26" s="5">
        <f t="shared" si="64"/>
        <v>0</v>
      </c>
      <c r="BI26" s="5">
        <f t="shared" si="65"/>
        <v>0</v>
      </c>
      <c r="BJ26" s="5">
        <f t="shared" si="33"/>
        <v>0</v>
      </c>
      <c r="BK26" s="5">
        <f t="shared" si="66"/>
        <v>0</v>
      </c>
      <c r="BL26" s="5">
        <f t="shared" si="34"/>
        <v>1</v>
      </c>
      <c r="BM26" s="5">
        <f t="shared" si="35"/>
        <v>0</v>
      </c>
      <c r="BN26" s="145">
        <f t="shared" si="36"/>
        <v>0</v>
      </c>
      <c r="BO26" s="147">
        <f t="shared" ref="BO26:BO30" si="97">+BE26</f>
        <v>8.3333333333333339</v>
      </c>
      <c r="BP26" s="65">
        <f t="shared" ref="BP26:BP30" si="98">+BO26+(+BN26)*(12/24)-$BO$12</f>
        <v>0.66666666666666696</v>
      </c>
      <c r="BQ26" s="66">
        <f t="shared" ref="BQ26:BQ30" si="99">IF(BP26&gt;=(-11/24),0,(-BP26)/(12/24))</f>
        <v>0</v>
      </c>
      <c r="BR26" s="584">
        <f t="shared" ref="BR26:BR30" si="100">+BO26+BY26*$BD$2</f>
        <v>8.8333333333333339</v>
      </c>
      <c r="BS26" s="584">
        <f t="shared" ref="BS26:BS30" si="101">+BR26-$BO$12</f>
        <v>1.166666666666667</v>
      </c>
      <c r="BT26" s="67">
        <f t="shared" si="84"/>
        <v>0.10721324398896348</v>
      </c>
      <c r="BU26" s="68">
        <f t="shared" si="85"/>
        <v>0</v>
      </c>
      <c r="BV26" s="68">
        <f t="shared" si="93"/>
        <v>0</v>
      </c>
      <c r="BW26" s="68">
        <f t="shared" si="86"/>
        <v>0</v>
      </c>
      <c r="BX26" s="68">
        <f t="shared" si="87"/>
        <v>1</v>
      </c>
      <c r="BY26" s="69">
        <f t="shared" si="75"/>
        <v>1</v>
      </c>
      <c r="BZ26" s="68">
        <f t="shared" si="52"/>
        <v>0</v>
      </c>
      <c r="CA26" s="68">
        <f>4+BX26</f>
        <v>5</v>
      </c>
      <c r="CB26" s="69">
        <f t="shared" si="94"/>
        <v>5</v>
      </c>
      <c r="CC26" s="148"/>
      <c r="CE26" s="163">
        <f t="shared" si="88"/>
        <v>8.3333333333333339</v>
      </c>
      <c r="CF26" s="127">
        <f t="shared" si="77"/>
        <v>17.666666666666668</v>
      </c>
      <c r="CG26" s="165">
        <f t="shared" si="54"/>
        <v>192</v>
      </c>
      <c r="CH26" s="165">
        <f t="shared" si="55"/>
        <v>12</v>
      </c>
      <c r="CI26" s="165">
        <f t="shared" si="56"/>
        <v>204</v>
      </c>
      <c r="CJ26" s="159">
        <f t="shared" si="57"/>
        <v>8</v>
      </c>
      <c r="CK26" s="444">
        <f t="shared" si="95"/>
        <v>1</v>
      </c>
      <c r="CL26" s="450">
        <f t="shared" si="96"/>
        <v>12</v>
      </c>
      <c r="CN26" s="126">
        <f t="shared" si="78"/>
        <v>8.3333333333333339</v>
      </c>
      <c r="CO26" s="126">
        <f t="shared" si="60"/>
        <v>8.8333333333333339</v>
      </c>
      <c r="CP26" s="127">
        <f t="shared" si="61"/>
        <v>16.666666666666668</v>
      </c>
      <c r="CQ26" s="127">
        <f t="shared" si="79"/>
        <v>17.666666666666668</v>
      </c>
    </row>
    <row r="27" spans="1:99" ht="21" customHeight="1" thickBot="1" x14ac:dyDescent="0.3">
      <c r="A27" s="134" t="s">
        <v>70</v>
      </c>
      <c r="B27" s="612">
        <v>15</v>
      </c>
      <c r="C27" s="19" t="s">
        <v>3</v>
      </c>
      <c r="D27" s="693"/>
      <c r="E27" s="693"/>
      <c r="F27" s="449" t="s">
        <v>24</v>
      </c>
      <c r="G27" s="438" t="s">
        <v>24</v>
      </c>
      <c r="H27" s="455" t="s">
        <v>26</v>
      </c>
      <c r="I27" s="503"/>
      <c r="J27" s="458"/>
      <c r="K27" s="438" t="s">
        <v>24</v>
      </c>
      <c r="L27" s="438" t="s">
        <v>25</v>
      </c>
      <c r="M27" s="502" t="s">
        <v>56</v>
      </c>
      <c r="N27" s="502"/>
      <c r="O27" s="455" t="s">
        <v>24</v>
      </c>
      <c r="P27" s="460" t="s">
        <v>25</v>
      </c>
      <c r="Q27" s="458"/>
      <c r="R27" s="589"/>
      <c r="S27" s="460" t="s">
        <v>24</v>
      </c>
      <c r="T27" s="438" t="s">
        <v>24</v>
      </c>
      <c r="U27" s="453"/>
      <c r="V27" s="507"/>
      <c r="W27" s="460" t="s">
        <v>24</v>
      </c>
      <c r="X27" s="438" t="s">
        <v>26</v>
      </c>
      <c r="Y27" s="502"/>
      <c r="Z27" s="502"/>
      <c r="AA27" s="438" t="s">
        <v>25</v>
      </c>
      <c r="AB27" s="438" t="s">
        <v>25</v>
      </c>
      <c r="AC27" s="467"/>
      <c r="AD27" s="503"/>
      <c r="AE27" s="438" t="s">
        <v>24</v>
      </c>
      <c r="AF27" s="438" t="s">
        <v>25</v>
      </c>
      <c r="AG27" s="502"/>
      <c r="AH27" s="605"/>
      <c r="AI27" s="125">
        <f t="shared" si="11"/>
        <v>8</v>
      </c>
      <c r="AJ27" s="62">
        <f t="shared" si="12"/>
        <v>5</v>
      </c>
      <c r="AK27" s="62">
        <f t="shared" si="13"/>
        <v>0</v>
      </c>
      <c r="AL27" s="62">
        <f t="shared" si="14"/>
        <v>0</v>
      </c>
      <c r="AM27" s="62">
        <f t="shared" si="15"/>
        <v>0</v>
      </c>
      <c r="AN27" s="62">
        <f t="shared" si="16"/>
        <v>2</v>
      </c>
      <c r="AO27" s="62">
        <f t="shared" si="17"/>
        <v>0</v>
      </c>
      <c r="AP27" s="62">
        <f t="shared" si="18"/>
        <v>0</v>
      </c>
      <c r="AQ27" s="62">
        <f t="shared" si="19"/>
        <v>0</v>
      </c>
      <c r="AR27" s="62">
        <f t="shared" si="20"/>
        <v>0</v>
      </c>
      <c r="AS27" s="62">
        <f t="shared" si="21"/>
        <v>0</v>
      </c>
      <c r="AT27" s="62">
        <f t="shared" si="22"/>
        <v>0</v>
      </c>
      <c r="AU27" s="62">
        <f t="shared" si="23"/>
        <v>0</v>
      </c>
      <c r="AV27" s="62">
        <f t="shared" si="24"/>
        <v>0</v>
      </c>
      <c r="AW27" s="62">
        <f t="shared" si="25"/>
        <v>0</v>
      </c>
      <c r="AX27" s="62">
        <f t="shared" si="26"/>
        <v>0</v>
      </c>
      <c r="AY27" s="62">
        <f t="shared" si="27"/>
        <v>0</v>
      </c>
      <c r="AZ27" s="62">
        <f t="shared" si="28"/>
        <v>0</v>
      </c>
      <c r="BA27" s="62">
        <f t="shared" si="29"/>
        <v>0</v>
      </c>
      <c r="BB27" s="62">
        <f t="shared" si="30"/>
        <v>0</v>
      </c>
      <c r="BC27" s="63">
        <f t="shared" si="31"/>
        <v>15</v>
      </c>
      <c r="BD27" s="64"/>
      <c r="BE27" s="584">
        <f t="shared" si="90"/>
        <v>7.5</v>
      </c>
      <c r="BF27" s="5">
        <f t="shared" si="63"/>
        <v>0</v>
      </c>
      <c r="BG27" s="5">
        <f t="shared" si="32"/>
        <v>1</v>
      </c>
      <c r="BH27" s="5">
        <f t="shared" si="64"/>
        <v>0</v>
      </c>
      <c r="BI27" s="5">
        <f t="shared" si="65"/>
        <v>0</v>
      </c>
      <c r="BJ27" s="5">
        <f t="shared" si="33"/>
        <v>0</v>
      </c>
      <c r="BK27" s="5">
        <f t="shared" si="66"/>
        <v>0</v>
      </c>
      <c r="BL27" s="5">
        <f t="shared" si="34"/>
        <v>0</v>
      </c>
      <c r="BM27" s="5">
        <f t="shared" si="35"/>
        <v>0</v>
      </c>
      <c r="BN27" s="145">
        <f t="shared" si="36"/>
        <v>0</v>
      </c>
      <c r="BO27" s="147">
        <f t="shared" si="97"/>
        <v>7.5</v>
      </c>
      <c r="BP27" s="65">
        <f t="shared" si="98"/>
        <v>-0.16666666666666696</v>
      </c>
      <c r="BQ27" s="66">
        <f t="shared" si="99"/>
        <v>0</v>
      </c>
      <c r="BR27" s="584">
        <f t="shared" si="100"/>
        <v>8</v>
      </c>
      <c r="BS27" s="584">
        <f t="shared" si="101"/>
        <v>0.33333333333333304</v>
      </c>
      <c r="BT27" s="67">
        <f t="shared" si="84"/>
        <v>2.7591643673630095E-3</v>
      </c>
      <c r="BU27" s="68">
        <f t="shared" si="85"/>
        <v>1</v>
      </c>
      <c r="BV27" s="68">
        <f t="shared" si="93"/>
        <v>0</v>
      </c>
      <c r="BW27" s="68">
        <f t="shared" si="86"/>
        <v>0</v>
      </c>
      <c r="BX27" s="68">
        <f t="shared" si="87"/>
        <v>0</v>
      </c>
      <c r="BY27" s="69">
        <f t="shared" si="75"/>
        <v>1</v>
      </c>
      <c r="BZ27" s="68">
        <f t="shared" si="52"/>
        <v>0</v>
      </c>
      <c r="CA27" s="68">
        <f>8+BX27</f>
        <v>8</v>
      </c>
      <c r="CB27" s="69">
        <f t="shared" si="94"/>
        <v>8</v>
      </c>
      <c r="CE27" s="163">
        <f t="shared" si="88"/>
        <v>7.5</v>
      </c>
      <c r="CF27" s="127">
        <f t="shared" si="77"/>
        <v>16</v>
      </c>
      <c r="CG27" s="165">
        <f t="shared" si="54"/>
        <v>180</v>
      </c>
      <c r="CH27" s="165">
        <f t="shared" si="55"/>
        <v>12</v>
      </c>
      <c r="CI27" s="165">
        <f t="shared" si="56"/>
        <v>192</v>
      </c>
      <c r="CJ27" s="159">
        <f t="shared" si="57"/>
        <v>0</v>
      </c>
      <c r="CK27" s="444">
        <f t="shared" si="95"/>
        <v>1</v>
      </c>
      <c r="CL27" s="450">
        <f t="shared" si="96"/>
        <v>12</v>
      </c>
      <c r="CN27" s="126">
        <f t="shared" si="78"/>
        <v>7.5</v>
      </c>
      <c r="CO27" s="126">
        <f t="shared" si="60"/>
        <v>8</v>
      </c>
      <c r="CP27" s="127">
        <f t="shared" si="61"/>
        <v>15</v>
      </c>
      <c r="CQ27" s="127">
        <f t="shared" si="79"/>
        <v>16</v>
      </c>
    </row>
    <row r="28" spans="1:99" ht="21" customHeight="1" thickBot="1" x14ac:dyDescent="0.3">
      <c r="A28" s="134" t="s">
        <v>71</v>
      </c>
      <c r="B28" s="612">
        <v>16</v>
      </c>
      <c r="C28" s="19" t="s">
        <v>3</v>
      </c>
      <c r="D28" s="693"/>
      <c r="E28" s="693"/>
      <c r="F28" s="449" t="s">
        <v>25</v>
      </c>
      <c r="G28" s="438"/>
      <c r="H28" s="455" t="s">
        <v>25</v>
      </c>
      <c r="I28" s="503" t="s">
        <v>25</v>
      </c>
      <c r="J28" s="458"/>
      <c r="K28" s="438" t="s">
        <v>24</v>
      </c>
      <c r="L28" s="438" t="s">
        <v>25</v>
      </c>
      <c r="M28" s="502"/>
      <c r="N28" s="502"/>
      <c r="O28" s="455" t="s">
        <v>24</v>
      </c>
      <c r="P28" s="460" t="s">
        <v>25</v>
      </c>
      <c r="Q28" s="458"/>
      <c r="R28" s="589"/>
      <c r="S28" s="460" t="s">
        <v>24</v>
      </c>
      <c r="T28" s="438" t="s">
        <v>24</v>
      </c>
      <c r="U28" s="453"/>
      <c r="V28" s="507"/>
      <c r="W28" s="460" t="s">
        <v>24</v>
      </c>
      <c r="X28" s="438" t="s">
        <v>25</v>
      </c>
      <c r="Y28" s="502"/>
      <c r="Z28" s="502"/>
      <c r="AA28" s="438" t="s">
        <v>25</v>
      </c>
      <c r="AB28" s="438" t="s">
        <v>25</v>
      </c>
      <c r="AC28" s="467"/>
      <c r="AD28" s="503"/>
      <c r="AE28" s="438" t="s">
        <v>24</v>
      </c>
      <c r="AF28" s="438" t="s">
        <v>25</v>
      </c>
      <c r="AG28" s="502"/>
      <c r="AH28" s="605"/>
      <c r="AI28" s="125">
        <f t="shared" si="11"/>
        <v>6</v>
      </c>
      <c r="AJ28" s="62">
        <f t="shared" si="12"/>
        <v>9</v>
      </c>
      <c r="AK28" s="62">
        <f t="shared" si="13"/>
        <v>0</v>
      </c>
      <c r="AL28" s="62">
        <f t="shared" si="14"/>
        <v>0</v>
      </c>
      <c r="AM28" s="62">
        <f t="shared" si="15"/>
        <v>0</v>
      </c>
      <c r="AN28" s="62">
        <f t="shared" si="16"/>
        <v>0</v>
      </c>
      <c r="AO28" s="62">
        <f t="shared" si="17"/>
        <v>0</v>
      </c>
      <c r="AP28" s="62">
        <f t="shared" si="18"/>
        <v>0</v>
      </c>
      <c r="AQ28" s="62">
        <f t="shared" si="19"/>
        <v>0</v>
      </c>
      <c r="AR28" s="62">
        <f t="shared" si="20"/>
        <v>0</v>
      </c>
      <c r="AS28" s="62">
        <f t="shared" si="21"/>
        <v>0</v>
      </c>
      <c r="AT28" s="62">
        <f t="shared" si="22"/>
        <v>0</v>
      </c>
      <c r="AU28" s="62">
        <f t="shared" si="23"/>
        <v>0</v>
      </c>
      <c r="AV28" s="62">
        <f t="shared" si="24"/>
        <v>0</v>
      </c>
      <c r="AW28" s="62">
        <f t="shared" si="25"/>
        <v>0</v>
      </c>
      <c r="AX28" s="62">
        <f t="shared" si="26"/>
        <v>0</v>
      </c>
      <c r="AY28" s="62">
        <f t="shared" si="27"/>
        <v>0</v>
      </c>
      <c r="AZ28" s="62">
        <f t="shared" si="28"/>
        <v>0</v>
      </c>
      <c r="BA28" s="62">
        <f t="shared" si="29"/>
        <v>0</v>
      </c>
      <c r="BB28" s="62">
        <f t="shared" si="30"/>
        <v>0</v>
      </c>
      <c r="BC28" s="63">
        <f t="shared" si="31"/>
        <v>15</v>
      </c>
      <c r="BD28" s="64"/>
      <c r="BE28" s="584">
        <f t="shared" si="90"/>
        <v>7.5</v>
      </c>
      <c r="BF28" s="5">
        <f t="shared" si="63"/>
        <v>0</v>
      </c>
      <c r="BG28" s="5">
        <f t="shared" si="32"/>
        <v>0</v>
      </c>
      <c r="BH28" s="5">
        <f t="shared" si="64"/>
        <v>0</v>
      </c>
      <c r="BI28" s="5">
        <f t="shared" si="65"/>
        <v>0</v>
      </c>
      <c r="BJ28" s="5">
        <f t="shared" si="33"/>
        <v>0</v>
      </c>
      <c r="BK28" s="5">
        <f t="shared" si="66"/>
        <v>0</v>
      </c>
      <c r="BL28" s="5">
        <f t="shared" si="34"/>
        <v>0</v>
      </c>
      <c r="BM28" s="5">
        <f t="shared" si="35"/>
        <v>0</v>
      </c>
      <c r="BN28" s="145">
        <f t="shared" si="36"/>
        <v>0</v>
      </c>
      <c r="BO28" s="147">
        <f t="shared" si="97"/>
        <v>7.5</v>
      </c>
      <c r="BP28" s="65">
        <f t="shared" si="98"/>
        <v>-0.16666666666666696</v>
      </c>
      <c r="BQ28" s="66">
        <f t="shared" si="99"/>
        <v>0</v>
      </c>
      <c r="BR28" s="584">
        <f t="shared" si="100"/>
        <v>7.5</v>
      </c>
      <c r="BS28" s="584">
        <f t="shared" si="101"/>
        <v>-0.16666666666666696</v>
      </c>
      <c r="BT28" s="67">
        <f t="shared" si="84"/>
        <v>-5.9913283405597095E-2</v>
      </c>
      <c r="BU28" s="68">
        <f t="shared" si="85"/>
        <v>0</v>
      </c>
      <c r="BV28" s="68">
        <f t="shared" si="93"/>
        <v>0</v>
      </c>
      <c r="BW28" s="68">
        <f t="shared" si="86"/>
        <v>0</v>
      </c>
      <c r="BX28" s="68">
        <f t="shared" si="87"/>
        <v>0</v>
      </c>
      <c r="BY28" s="69">
        <f t="shared" si="75"/>
        <v>0</v>
      </c>
      <c r="BZ28" s="68">
        <f t="shared" si="52"/>
        <v>0</v>
      </c>
      <c r="CA28" s="68">
        <f>16+BX28</f>
        <v>16</v>
      </c>
      <c r="CB28" s="69">
        <f t="shared" si="94"/>
        <v>16</v>
      </c>
      <c r="CE28" s="163">
        <f t="shared" si="88"/>
        <v>7.5</v>
      </c>
      <c r="CF28" s="127">
        <f t="shared" si="77"/>
        <v>15</v>
      </c>
      <c r="CG28" s="165">
        <f t="shared" si="54"/>
        <v>180</v>
      </c>
      <c r="CH28" s="165">
        <f t="shared" si="55"/>
        <v>0</v>
      </c>
      <c r="CI28" s="165">
        <f t="shared" si="56"/>
        <v>180</v>
      </c>
      <c r="CJ28" s="159">
        <f t="shared" si="57"/>
        <v>0</v>
      </c>
      <c r="CK28" s="444">
        <f t="shared" si="95"/>
        <v>0</v>
      </c>
      <c r="CL28" s="450">
        <f t="shared" si="96"/>
        <v>0</v>
      </c>
      <c r="CN28" s="126">
        <f t="shared" si="78"/>
        <v>7.5</v>
      </c>
      <c r="CO28" s="126">
        <f t="shared" si="60"/>
        <v>7.5</v>
      </c>
      <c r="CP28" s="127">
        <f t="shared" si="61"/>
        <v>15</v>
      </c>
      <c r="CQ28" s="127">
        <f t="shared" si="79"/>
        <v>15</v>
      </c>
    </row>
    <row r="29" spans="1:99" ht="21" customHeight="1" thickBot="1" x14ac:dyDescent="0.3">
      <c r="A29" s="134" t="s">
        <v>72</v>
      </c>
      <c r="B29" s="612">
        <v>17</v>
      </c>
      <c r="C29" s="19" t="s">
        <v>3</v>
      </c>
      <c r="D29" s="713"/>
      <c r="E29" s="713"/>
      <c r="F29" s="449" t="s">
        <v>24</v>
      </c>
      <c r="G29" s="438" t="s">
        <v>27</v>
      </c>
      <c r="H29" s="455" t="s">
        <v>25</v>
      </c>
      <c r="I29" s="503"/>
      <c r="J29" s="438" t="s">
        <v>27</v>
      </c>
      <c r="K29" s="438" t="s">
        <v>27</v>
      </c>
      <c r="L29" s="438" t="s">
        <v>25</v>
      </c>
      <c r="M29" s="502"/>
      <c r="N29" s="502" t="s">
        <v>50</v>
      </c>
      <c r="O29" s="455" t="s">
        <v>27</v>
      </c>
      <c r="P29" s="460" t="s">
        <v>25</v>
      </c>
      <c r="Q29" s="458"/>
      <c r="R29" s="589"/>
      <c r="S29" s="460" t="s">
        <v>32</v>
      </c>
      <c r="T29" s="438" t="s">
        <v>32</v>
      </c>
      <c r="U29" s="452"/>
      <c r="V29" s="525"/>
      <c r="W29" s="460" t="s">
        <v>31</v>
      </c>
      <c r="X29" s="438" t="s">
        <v>25</v>
      </c>
      <c r="Y29" s="502"/>
      <c r="Z29" s="502"/>
      <c r="AA29" s="438" t="s">
        <v>25</v>
      </c>
      <c r="AB29" s="438" t="s">
        <v>25</v>
      </c>
      <c r="AC29" s="467"/>
      <c r="AD29" s="503"/>
      <c r="AE29" s="438" t="s">
        <v>25</v>
      </c>
      <c r="AF29" s="438" t="s">
        <v>25</v>
      </c>
      <c r="AG29" s="502"/>
      <c r="AH29" s="988" t="s">
        <v>50</v>
      </c>
      <c r="AI29" s="125">
        <f t="shared" si="11"/>
        <v>1</v>
      </c>
      <c r="AJ29" s="62">
        <f t="shared" si="12"/>
        <v>8</v>
      </c>
      <c r="AK29" s="62">
        <f t="shared" si="13"/>
        <v>0</v>
      </c>
      <c r="AL29" s="62">
        <f t="shared" si="14"/>
        <v>0</v>
      </c>
      <c r="AM29" s="62">
        <f t="shared" si="15"/>
        <v>0</v>
      </c>
      <c r="AN29" s="62">
        <f t="shared" si="16"/>
        <v>0</v>
      </c>
      <c r="AO29" s="62">
        <f t="shared" si="17"/>
        <v>4</v>
      </c>
      <c r="AP29" s="62">
        <f t="shared" si="18"/>
        <v>1</v>
      </c>
      <c r="AQ29" s="62">
        <f t="shared" si="19"/>
        <v>2</v>
      </c>
      <c r="AR29" s="62">
        <f t="shared" si="20"/>
        <v>0</v>
      </c>
      <c r="AS29" s="62">
        <f t="shared" si="21"/>
        <v>0</v>
      </c>
      <c r="AT29" s="62">
        <f t="shared" si="22"/>
        <v>0</v>
      </c>
      <c r="AU29" s="62">
        <f t="shared" si="23"/>
        <v>0</v>
      </c>
      <c r="AV29" s="62">
        <f t="shared" si="24"/>
        <v>0</v>
      </c>
      <c r="AW29" s="62">
        <f t="shared" si="25"/>
        <v>0</v>
      </c>
      <c r="AX29" s="62">
        <f t="shared" si="26"/>
        <v>0</v>
      </c>
      <c r="AY29" s="62">
        <f t="shared" si="27"/>
        <v>0</v>
      </c>
      <c r="AZ29" s="62">
        <f t="shared" si="28"/>
        <v>0</v>
      </c>
      <c r="BA29" s="62">
        <f t="shared" si="29"/>
        <v>0</v>
      </c>
      <c r="BB29" s="62">
        <f t="shared" si="30"/>
        <v>0</v>
      </c>
      <c r="BC29" s="63">
        <f t="shared" si="31"/>
        <v>14.333333333333334</v>
      </c>
      <c r="BD29" s="335"/>
      <c r="BE29" s="332">
        <f t="shared" si="90"/>
        <v>7.166666666666667</v>
      </c>
      <c r="BF29" s="334">
        <f>COUNTIF($D29:$AH29,"DTS")+COUNTIF($D29:$AH29,"DTS1")</f>
        <v>0</v>
      </c>
      <c r="BG29" s="334">
        <f>COUNTIF($D29:$AH29,"NTS")+COUNTIF($D29:$AH29,"NTS1")</f>
        <v>0</v>
      </c>
      <c r="BH29" s="5">
        <f t="shared" si="64"/>
        <v>0</v>
      </c>
      <c r="BI29" s="5">
        <f t="shared" si="65"/>
        <v>0</v>
      </c>
      <c r="BJ29" s="334">
        <f>COUNTIF($D29:$AH29,"DTS5S")+COUNTIF($D29:$AH29,"DTS5S1")</f>
        <v>0</v>
      </c>
      <c r="BK29" s="334">
        <f>COUNTIF($D29:$AH29,"NTS5S")+COUNTIF($D29:$AH29,"NTS5S1")</f>
        <v>0</v>
      </c>
      <c r="BL29" s="334">
        <f>COUNTIF($D29:$AH29,"DTSDS")+COUNTIF($D29:$AH29,"DTSDS1")</f>
        <v>2</v>
      </c>
      <c r="BM29" s="334">
        <f>COUNTIF($D29:$AH29,"NTSDS")+COUNTIF($D29:$AH29,"NTSDS1")</f>
        <v>0</v>
      </c>
      <c r="BN29" s="333">
        <f>COUNTIF($D29:$AH29,"FOTS")</f>
        <v>0</v>
      </c>
      <c r="BO29" s="147">
        <f t="shared" si="97"/>
        <v>7.166666666666667</v>
      </c>
      <c r="BP29" s="65">
        <f t="shared" si="98"/>
        <v>-0.5</v>
      </c>
      <c r="BQ29" s="66">
        <f t="shared" si="99"/>
        <v>1</v>
      </c>
      <c r="BR29" s="584">
        <f t="shared" si="100"/>
        <v>8.1666666666666679</v>
      </c>
      <c r="BS29" s="584">
        <f t="shared" si="101"/>
        <v>0.50000000000000089</v>
      </c>
      <c r="BT29" s="67">
        <f t="shared" si="84"/>
        <v>2.3649980291683192E-2</v>
      </c>
      <c r="BU29" s="331">
        <f t="shared" si="85"/>
        <v>0</v>
      </c>
      <c r="BV29" s="68">
        <f t="shared" si="93"/>
        <v>0</v>
      </c>
      <c r="BW29" s="331">
        <f t="shared" si="86"/>
        <v>0</v>
      </c>
      <c r="BX29" s="331">
        <f t="shared" si="87"/>
        <v>2</v>
      </c>
      <c r="BY29" s="69">
        <f t="shared" si="75"/>
        <v>2</v>
      </c>
      <c r="BZ29" s="68">
        <f t="shared" si="52"/>
        <v>0</v>
      </c>
      <c r="CA29" s="68">
        <f>5+BX29</f>
        <v>7</v>
      </c>
      <c r="CB29" s="69">
        <f t="shared" si="94"/>
        <v>7</v>
      </c>
      <c r="CE29" s="163">
        <f t="shared" si="88"/>
        <v>7.166666666666667</v>
      </c>
      <c r="CF29" s="127">
        <f t="shared" si="77"/>
        <v>16.333333333333336</v>
      </c>
      <c r="CG29" s="165">
        <f t="shared" si="54"/>
        <v>156</v>
      </c>
      <c r="CH29" s="165">
        <f t="shared" si="55"/>
        <v>24</v>
      </c>
      <c r="CI29" s="165">
        <f t="shared" si="56"/>
        <v>180</v>
      </c>
      <c r="CJ29" s="159">
        <f t="shared" si="57"/>
        <v>16</v>
      </c>
      <c r="CK29" s="444">
        <f t="shared" si="95"/>
        <v>2</v>
      </c>
      <c r="CL29" s="450">
        <f t="shared" si="96"/>
        <v>24</v>
      </c>
      <c r="CN29" s="126">
        <f>+CE29</f>
        <v>7.166666666666667</v>
      </c>
      <c r="CO29" s="126">
        <f t="shared" si="60"/>
        <v>8.1666666666666679</v>
      </c>
      <c r="CP29" s="127">
        <f t="shared" si="61"/>
        <v>14.333333333333334</v>
      </c>
      <c r="CQ29" s="127">
        <f>+CF29</f>
        <v>16.333333333333336</v>
      </c>
    </row>
    <row r="30" spans="1:99" ht="21" customHeight="1" thickBot="1" x14ac:dyDescent="0.3">
      <c r="A30" s="134" t="s">
        <v>73</v>
      </c>
      <c r="B30" s="612">
        <v>18</v>
      </c>
      <c r="C30" s="19" t="s">
        <v>3</v>
      </c>
      <c r="D30" s="693"/>
      <c r="E30" s="693"/>
      <c r="F30" s="436" t="s">
        <v>24</v>
      </c>
      <c r="G30" s="435" t="s">
        <v>24</v>
      </c>
      <c r="H30" s="440" t="s">
        <v>25</v>
      </c>
      <c r="I30" s="500"/>
      <c r="J30" s="435" t="s">
        <v>37</v>
      </c>
      <c r="K30" s="435" t="s">
        <v>37</v>
      </c>
      <c r="L30" s="435" t="s">
        <v>37</v>
      </c>
      <c r="M30" s="432" t="s">
        <v>37</v>
      </c>
      <c r="N30" s="432"/>
      <c r="O30" s="440"/>
      <c r="P30" s="459" t="s">
        <v>37</v>
      </c>
      <c r="Q30" s="435" t="s">
        <v>37</v>
      </c>
      <c r="R30" s="384" t="s">
        <v>37</v>
      </c>
      <c r="S30" s="459" t="s">
        <v>37</v>
      </c>
      <c r="T30" s="435" t="s">
        <v>37</v>
      </c>
      <c r="U30" s="434"/>
      <c r="V30" s="491"/>
      <c r="W30" s="459" t="s">
        <v>37</v>
      </c>
      <c r="X30" s="435" t="s">
        <v>37</v>
      </c>
      <c r="Y30" s="432" t="s">
        <v>37</v>
      </c>
      <c r="Z30" s="432" t="s">
        <v>37</v>
      </c>
      <c r="AA30" s="435" t="s">
        <v>37</v>
      </c>
      <c r="AB30" s="435"/>
      <c r="AC30" s="440"/>
      <c r="AD30" s="459" t="s">
        <v>37</v>
      </c>
      <c r="AE30" s="435" t="s">
        <v>37</v>
      </c>
      <c r="AF30" s="435" t="s">
        <v>37</v>
      </c>
      <c r="AG30" s="432" t="s">
        <v>37</v>
      </c>
      <c r="AH30" s="381" t="s">
        <v>37</v>
      </c>
      <c r="AI30" s="125">
        <f t="shared" si="11"/>
        <v>2</v>
      </c>
      <c r="AJ30" s="62">
        <f t="shared" si="12"/>
        <v>1</v>
      </c>
      <c r="AK30" s="62">
        <f t="shared" si="13"/>
        <v>0</v>
      </c>
      <c r="AL30" s="62">
        <f t="shared" si="14"/>
        <v>0</v>
      </c>
      <c r="AM30" s="62">
        <f t="shared" si="15"/>
        <v>0</v>
      </c>
      <c r="AN30" s="62">
        <f t="shared" si="16"/>
        <v>0</v>
      </c>
      <c r="AO30" s="62">
        <f t="shared" si="17"/>
        <v>0</v>
      </c>
      <c r="AP30" s="62">
        <f t="shared" si="18"/>
        <v>0</v>
      </c>
      <c r="AQ30" s="62">
        <f t="shared" si="19"/>
        <v>0</v>
      </c>
      <c r="AR30" s="62">
        <f t="shared" si="20"/>
        <v>0</v>
      </c>
      <c r="AS30" s="62">
        <f t="shared" si="21"/>
        <v>0</v>
      </c>
      <c r="AT30" s="62">
        <f t="shared" si="22"/>
        <v>0</v>
      </c>
      <c r="AU30" s="62">
        <f t="shared" si="23"/>
        <v>0</v>
      </c>
      <c r="AV30" s="62">
        <f t="shared" si="24"/>
        <v>19</v>
      </c>
      <c r="AW30" s="62">
        <f t="shared" si="25"/>
        <v>0</v>
      </c>
      <c r="AX30" s="62">
        <f t="shared" si="26"/>
        <v>0</v>
      </c>
      <c r="AY30" s="62">
        <f t="shared" si="27"/>
        <v>0</v>
      </c>
      <c r="AZ30" s="62">
        <f t="shared" si="28"/>
        <v>0</v>
      </c>
      <c r="BA30" s="62">
        <f t="shared" si="29"/>
        <v>0</v>
      </c>
      <c r="BB30" s="62">
        <f t="shared" si="30"/>
        <v>0</v>
      </c>
      <c r="BC30" s="63">
        <f t="shared" si="31"/>
        <v>15.666666666666666</v>
      </c>
      <c r="BD30" s="64"/>
      <c r="BE30" s="584">
        <f t="shared" si="90"/>
        <v>7.833333333333333</v>
      </c>
      <c r="BF30" s="5">
        <f>COUNTIF($D30:$AH30,"DTS")+COUNTIF($D30:$AH30,"DTS1")</f>
        <v>0</v>
      </c>
      <c r="BG30" s="5">
        <f>COUNTIF($D30:$AH30,"NTS")+COUNTIF($D30:$AH30,"NTS1")</f>
        <v>0</v>
      </c>
      <c r="BH30" s="5">
        <f t="shared" si="64"/>
        <v>0</v>
      </c>
      <c r="BI30" s="5">
        <f t="shared" si="65"/>
        <v>0</v>
      </c>
      <c r="BJ30" s="5">
        <f>COUNTIF($D30:$AH30,"DTS5S")+COUNTIF($D30:$AH30,"DTS5S1")</f>
        <v>0</v>
      </c>
      <c r="BK30" s="5">
        <f>COUNTIF($D30:$AH30,"NTS5S")+COUNTIF($D30:$AH30,"NTS5S1")</f>
        <v>0</v>
      </c>
      <c r="BL30" s="5">
        <f>COUNTIF($D30:$AH30,"DTSDS")+COUNTIF($D30:$AH30,"DTSDS1")</f>
        <v>0</v>
      </c>
      <c r="BM30" s="5">
        <f>COUNTIF($D30:$AH30,"NTSDS")+COUNTIF($D30:$AH30,"NTSDS1")</f>
        <v>0</v>
      </c>
      <c r="BN30" s="145">
        <f>COUNTIF($D30:$AH30,"FOTS")</f>
        <v>0</v>
      </c>
      <c r="BO30" s="147">
        <f t="shared" si="97"/>
        <v>7.833333333333333</v>
      </c>
      <c r="BP30" s="65">
        <f t="shared" si="98"/>
        <v>0.16666666666666607</v>
      </c>
      <c r="BQ30" s="66">
        <f t="shared" si="99"/>
        <v>0</v>
      </c>
      <c r="BR30" s="584">
        <f t="shared" si="100"/>
        <v>7.833333333333333</v>
      </c>
      <c r="BS30" s="584">
        <f t="shared" si="101"/>
        <v>0.16666666666666607</v>
      </c>
      <c r="BT30" s="67">
        <f t="shared" si="84"/>
        <v>-1.8131651556957062E-2</v>
      </c>
      <c r="BU30" s="68">
        <f t="shared" si="85"/>
        <v>0</v>
      </c>
      <c r="BV30" s="68">
        <f t="shared" si="93"/>
        <v>0</v>
      </c>
      <c r="BW30" s="68">
        <f t="shared" si="86"/>
        <v>0</v>
      </c>
      <c r="BX30" s="68">
        <f t="shared" si="87"/>
        <v>0</v>
      </c>
      <c r="BY30" s="69">
        <f t="shared" si="75"/>
        <v>0</v>
      </c>
      <c r="BZ30" s="68">
        <f>+BN30</f>
        <v>0</v>
      </c>
      <c r="CA30" s="68">
        <f>12+BX30</f>
        <v>12</v>
      </c>
      <c r="CB30" s="69">
        <f t="shared" si="94"/>
        <v>12</v>
      </c>
      <c r="CE30" s="163">
        <f t="shared" si="88"/>
        <v>7.833333333333333</v>
      </c>
      <c r="CF30" s="127">
        <f t="shared" si="77"/>
        <v>15.666666666666666</v>
      </c>
      <c r="CG30" s="165">
        <f t="shared" si="54"/>
        <v>36</v>
      </c>
      <c r="CH30" s="165">
        <f t="shared" si="55"/>
        <v>0</v>
      </c>
      <c r="CI30" s="165">
        <f t="shared" si="56"/>
        <v>36</v>
      </c>
      <c r="CJ30" s="159">
        <f t="shared" si="57"/>
        <v>152</v>
      </c>
      <c r="CK30" s="444">
        <f t="shared" si="95"/>
        <v>0</v>
      </c>
      <c r="CL30" s="450">
        <f t="shared" si="96"/>
        <v>0</v>
      </c>
      <c r="CN30" s="126">
        <f>+CE30</f>
        <v>7.833333333333333</v>
      </c>
      <c r="CO30" s="126">
        <f t="shared" si="60"/>
        <v>7.833333333333333</v>
      </c>
      <c r="CP30" s="127">
        <f t="shared" si="61"/>
        <v>15.666666666666666</v>
      </c>
      <c r="CQ30" s="127">
        <f>+CF30</f>
        <v>15.666666666666666</v>
      </c>
    </row>
    <row r="31" spans="1:99" ht="21" customHeight="1" thickBot="1" x14ac:dyDescent="0.3">
      <c r="A31" s="134" t="s">
        <v>74</v>
      </c>
      <c r="B31" s="612">
        <v>19</v>
      </c>
      <c r="C31" s="19" t="s">
        <v>3</v>
      </c>
      <c r="D31" s="459"/>
      <c r="E31" s="435"/>
      <c r="F31" s="506"/>
      <c r="G31" s="506"/>
      <c r="H31" s="440"/>
      <c r="I31" s="459"/>
      <c r="J31" s="506"/>
      <c r="K31" s="506"/>
      <c r="L31" s="435"/>
      <c r="M31" s="435"/>
      <c r="N31" s="506"/>
      <c r="O31" s="505"/>
      <c r="P31" s="459"/>
      <c r="Q31" s="435"/>
      <c r="R31" s="588"/>
      <c r="S31" s="500"/>
      <c r="T31" s="435"/>
      <c r="U31" s="435"/>
      <c r="V31" s="505"/>
      <c r="W31" s="500"/>
      <c r="X31" s="435"/>
      <c r="Y31" s="435"/>
      <c r="Z31" s="506"/>
      <c r="AA31" s="506"/>
      <c r="AB31" s="435"/>
      <c r="AC31" s="440"/>
      <c r="AD31" s="500"/>
      <c r="AE31" s="435" t="s">
        <v>279</v>
      </c>
      <c r="AF31" s="435" t="s">
        <v>280</v>
      </c>
      <c r="AG31" s="498" t="s">
        <v>280</v>
      </c>
      <c r="AH31" s="498"/>
      <c r="AI31" s="125">
        <f t="shared" si="11"/>
        <v>0</v>
      </c>
      <c r="AJ31" s="62">
        <f t="shared" si="12"/>
        <v>0</v>
      </c>
      <c r="AK31" s="62">
        <f t="shared" si="13"/>
        <v>0</v>
      </c>
      <c r="AL31" s="62">
        <f t="shared" si="14"/>
        <v>0</v>
      </c>
      <c r="AM31" s="62">
        <f t="shared" si="15"/>
        <v>0</v>
      </c>
      <c r="AN31" s="62">
        <f t="shared" si="16"/>
        <v>0</v>
      </c>
      <c r="AO31" s="62">
        <f t="shared" si="17"/>
        <v>0</v>
      </c>
      <c r="AP31" s="62">
        <f t="shared" si="18"/>
        <v>0</v>
      </c>
      <c r="AQ31" s="62">
        <f t="shared" si="19"/>
        <v>0</v>
      </c>
      <c r="AR31" s="62">
        <f t="shared" si="20"/>
        <v>0</v>
      </c>
      <c r="AS31" s="62">
        <f t="shared" si="21"/>
        <v>0</v>
      </c>
      <c r="AT31" s="62">
        <f t="shared" si="22"/>
        <v>0</v>
      </c>
      <c r="AU31" s="62">
        <f t="shared" si="23"/>
        <v>0</v>
      </c>
      <c r="AV31" s="62">
        <f t="shared" si="24"/>
        <v>0</v>
      </c>
      <c r="AW31" s="62">
        <f t="shared" si="25"/>
        <v>0</v>
      </c>
      <c r="AX31" s="62">
        <f t="shared" si="26"/>
        <v>0</v>
      </c>
      <c r="AY31" s="62">
        <f t="shared" si="27"/>
        <v>0</v>
      </c>
      <c r="AZ31" s="62">
        <f t="shared" si="28"/>
        <v>3</v>
      </c>
      <c r="BA31" s="62">
        <f t="shared" si="29"/>
        <v>0</v>
      </c>
      <c r="BB31" s="62">
        <f t="shared" si="30"/>
        <v>0</v>
      </c>
      <c r="BC31" s="63">
        <f t="shared" si="31"/>
        <v>3</v>
      </c>
      <c r="BD31" s="64"/>
      <c r="BE31" s="584">
        <f t="shared" si="90"/>
        <v>1.5</v>
      </c>
      <c r="BF31" s="5">
        <f t="shared" si="63"/>
        <v>0</v>
      </c>
      <c r="BG31" s="5">
        <f t="shared" si="32"/>
        <v>0</v>
      </c>
      <c r="BH31" s="5">
        <f t="shared" si="64"/>
        <v>0</v>
      </c>
      <c r="BI31" s="5">
        <f t="shared" si="65"/>
        <v>0</v>
      </c>
      <c r="BJ31" s="5">
        <f t="shared" si="33"/>
        <v>0</v>
      </c>
      <c r="BK31" s="5">
        <f t="shared" si="66"/>
        <v>0</v>
      </c>
      <c r="BL31" s="5">
        <f t="shared" si="34"/>
        <v>0</v>
      </c>
      <c r="BM31" s="5">
        <f t="shared" si="35"/>
        <v>0</v>
      </c>
      <c r="BN31" s="145">
        <f t="shared" si="36"/>
        <v>0</v>
      </c>
      <c r="BO31" s="147">
        <f t="shared" ref="BO31:BO32" si="102">+BE31</f>
        <v>1.5</v>
      </c>
      <c r="BP31" s="65">
        <f t="shared" ref="BP31:BP32" si="103">+BO31+(+BN31)*(12/24)-$BO$12</f>
        <v>-6.166666666666667</v>
      </c>
      <c r="BQ31" s="66">
        <f t="shared" ref="BQ31:BQ32" si="104">IF(BP31&gt;=(-11/24),0,(-BP31)/(12/24))</f>
        <v>12.333333333333334</v>
      </c>
      <c r="BR31" s="584"/>
      <c r="BS31" s="584"/>
      <c r="BT31" s="67"/>
      <c r="BU31" s="68"/>
      <c r="BV31" s="68"/>
      <c r="BW31" s="68"/>
      <c r="BX31" s="68"/>
      <c r="BY31" s="69">
        <f t="shared" si="75"/>
        <v>0</v>
      </c>
      <c r="BZ31" s="68"/>
      <c r="CA31" s="68"/>
      <c r="CB31" s="69"/>
      <c r="CE31" s="163">
        <f t="shared" si="88"/>
        <v>1.5</v>
      </c>
      <c r="CF31" s="127">
        <f t="shared" si="77"/>
        <v>3</v>
      </c>
      <c r="CG31" s="165">
        <f t="shared" si="54"/>
        <v>36</v>
      </c>
      <c r="CH31" s="165">
        <f t="shared" si="55"/>
        <v>0</v>
      </c>
      <c r="CI31" s="165">
        <f t="shared" si="56"/>
        <v>36</v>
      </c>
      <c r="CJ31" s="159">
        <f t="shared" si="57"/>
        <v>0</v>
      </c>
      <c r="CK31" s="444">
        <f t="shared" si="95"/>
        <v>0</v>
      </c>
      <c r="CL31" s="450">
        <f t="shared" si="96"/>
        <v>0</v>
      </c>
      <c r="CN31" s="126">
        <f t="shared" si="78"/>
        <v>1.5</v>
      </c>
      <c r="CO31" s="126">
        <f t="shared" si="60"/>
        <v>0</v>
      </c>
      <c r="CP31" s="127">
        <f t="shared" si="61"/>
        <v>3</v>
      </c>
      <c r="CQ31" s="127">
        <f t="shared" si="79"/>
        <v>3</v>
      </c>
    </row>
    <row r="32" spans="1:99" ht="21" customHeight="1" thickBot="1" x14ac:dyDescent="0.3">
      <c r="A32" s="134" t="s">
        <v>269</v>
      </c>
      <c r="B32" s="612">
        <v>20</v>
      </c>
      <c r="C32" s="19" t="s">
        <v>3</v>
      </c>
      <c r="D32" s="460"/>
      <c r="E32" s="438"/>
      <c r="F32" s="438"/>
      <c r="G32" s="438"/>
      <c r="H32" s="455"/>
      <c r="I32" s="460"/>
      <c r="J32" s="438"/>
      <c r="K32" s="438"/>
      <c r="L32" s="438"/>
      <c r="M32" s="438"/>
      <c r="N32" s="438"/>
      <c r="O32" s="455"/>
      <c r="P32" s="460"/>
      <c r="Q32" s="438"/>
      <c r="R32" s="385"/>
      <c r="S32" s="460"/>
      <c r="T32" s="438"/>
      <c r="U32" s="438"/>
      <c r="V32" s="455"/>
      <c r="W32" s="459"/>
      <c r="X32" s="438"/>
      <c r="Y32" s="438"/>
      <c r="Z32" s="438"/>
      <c r="AA32" s="438"/>
      <c r="AB32" s="438"/>
      <c r="AC32" s="455"/>
      <c r="AD32" s="503"/>
      <c r="AE32" s="438" t="s">
        <v>279</v>
      </c>
      <c r="AF32" s="438" t="s">
        <v>280</v>
      </c>
      <c r="AG32" s="439" t="s">
        <v>280</v>
      </c>
      <c r="AH32" s="439"/>
      <c r="AI32" s="125">
        <f t="shared" si="11"/>
        <v>0</v>
      </c>
      <c r="AJ32" s="62">
        <f t="shared" si="12"/>
        <v>0</v>
      </c>
      <c r="AK32" s="62">
        <f t="shared" si="13"/>
        <v>0</v>
      </c>
      <c r="AL32" s="62">
        <f t="shared" si="14"/>
        <v>0</v>
      </c>
      <c r="AM32" s="62">
        <f t="shared" si="15"/>
        <v>0</v>
      </c>
      <c r="AN32" s="62">
        <f t="shared" si="16"/>
        <v>0</v>
      </c>
      <c r="AO32" s="62">
        <f t="shared" si="17"/>
        <v>0</v>
      </c>
      <c r="AP32" s="62">
        <f t="shared" si="18"/>
        <v>0</v>
      </c>
      <c r="AQ32" s="62">
        <f t="shared" si="19"/>
        <v>0</v>
      </c>
      <c r="AR32" s="62">
        <f t="shared" si="20"/>
        <v>0</v>
      </c>
      <c r="AS32" s="62">
        <f t="shared" si="21"/>
        <v>0</v>
      </c>
      <c r="AT32" s="62">
        <f t="shared" si="22"/>
        <v>0</v>
      </c>
      <c r="AU32" s="62">
        <f t="shared" si="23"/>
        <v>0</v>
      </c>
      <c r="AV32" s="62">
        <f t="shared" si="24"/>
        <v>0</v>
      </c>
      <c r="AW32" s="62">
        <f t="shared" si="25"/>
        <v>0</v>
      </c>
      <c r="AX32" s="62">
        <f t="shared" si="26"/>
        <v>0</v>
      </c>
      <c r="AY32" s="62">
        <f t="shared" si="27"/>
        <v>0</v>
      </c>
      <c r="AZ32" s="62">
        <f t="shared" si="28"/>
        <v>3</v>
      </c>
      <c r="BA32" s="62">
        <f t="shared" si="29"/>
        <v>0</v>
      </c>
      <c r="BB32" s="62">
        <f t="shared" si="30"/>
        <v>0</v>
      </c>
      <c r="BC32" s="63">
        <f t="shared" si="31"/>
        <v>3</v>
      </c>
      <c r="BD32" s="64"/>
      <c r="BE32" s="584">
        <f t="shared" ref="BE32" si="105">+AI32*$BD$2+AJ32*$BD$6+AN32*$BD$2+AO32*$BD$6+AQ32*8/24+AU32*8/24+AV32*8/24+AW32*8/24+AX32*12/24+AY32*8/24+AZ32*$BD$2+BA32*8/24+BN32*(0/24)+(AM32*$BE$2)</f>
        <v>1.5</v>
      </c>
      <c r="BF32" s="5">
        <f t="shared" si="63"/>
        <v>0</v>
      </c>
      <c r="BG32" s="5">
        <f t="shared" si="32"/>
        <v>0</v>
      </c>
      <c r="BH32" s="5">
        <f t="shared" si="64"/>
        <v>0</v>
      </c>
      <c r="BI32" s="5">
        <f t="shared" si="65"/>
        <v>0</v>
      </c>
      <c r="BJ32" s="5">
        <f t="shared" si="33"/>
        <v>0</v>
      </c>
      <c r="BK32" s="5">
        <f t="shared" si="66"/>
        <v>0</v>
      </c>
      <c r="BL32" s="5">
        <f t="shared" si="34"/>
        <v>0</v>
      </c>
      <c r="BM32" s="5">
        <f t="shared" si="35"/>
        <v>0</v>
      </c>
      <c r="BN32" s="145">
        <f t="shared" si="36"/>
        <v>0</v>
      </c>
      <c r="BO32" s="147">
        <f t="shared" si="102"/>
        <v>1.5</v>
      </c>
      <c r="BP32" s="65">
        <f t="shared" si="103"/>
        <v>-6.166666666666667</v>
      </c>
      <c r="BQ32" s="66">
        <f t="shared" si="104"/>
        <v>12.333333333333334</v>
      </c>
      <c r="BR32" s="584"/>
      <c r="BS32" s="584"/>
      <c r="BT32" s="67"/>
      <c r="BU32" s="68"/>
      <c r="BV32" s="68"/>
      <c r="BW32" s="68"/>
      <c r="BX32" s="68"/>
      <c r="BY32" s="69">
        <f t="shared" si="75"/>
        <v>0</v>
      </c>
      <c r="BZ32" s="68"/>
      <c r="CA32" s="68"/>
      <c r="CB32" s="69"/>
      <c r="CE32" s="163">
        <f t="shared" si="88"/>
        <v>1.5</v>
      </c>
      <c r="CF32" s="127">
        <f t="shared" si="77"/>
        <v>3</v>
      </c>
      <c r="CG32" s="165">
        <f t="shared" si="54"/>
        <v>36</v>
      </c>
      <c r="CH32" s="165">
        <f t="shared" si="55"/>
        <v>0</v>
      </c>
      <c r="CI32" s="165">
        <f t="shared" si="56"/>
        <v>36</v>
      </c>
      <c r="CJ32" s="159">
        <f t="shared" si="57"/>
        <v>0</v>
      </c>
      <c r="CK32" s="444">
        <f t="shared" si="95"/>
        <v>0</v>
      </c>
      <c r="CL32" s="450">
        <f t="shared" si="96"/>
        <v>0</v>
      </c>
      <c r="CM32" s="23"/>
      <c r="CN32" s="126">
        <f t="shared" si="78"/>
        <v>1.5</v>
      </c>
      <c r="CO32" s="126">
        <f t="shared" si="60"/>
        <v>0</v>
      </c>
      <c r="CP32" s="127">
        <f t="shared" si="61"/>
        <v>3</v>
      </c>
      <c r="CQ32" s="127">
        <f t="shared" si="79"/>
        <v>3</v>
      </c>
    </row>
    <row r="33" spans="1:95" s="23" customFormat="1" ht="24" customHeight="1" thickBot="1" x14ac:dyDescent="0.3">
      <c r="A33" s="60" t="s">
        <v>21</v>
      </c>
      <c r="B33" s="60" t="s">
        <v>22</v>
      </c>
      <c r="C33" s="225" t="s">
        <v>23</v>
      </c>
      <c r="D33" s="307">
        <v>1</v>
      </c>
      <c r="E33" s="265">
        <f>D33+1</f>
        <v>2</v>
      </c>
      <c r="F33" s="265">
        <f t="shared" ref="F33:AH33" si="106">E33+1</f>
        <v>3</v>
      </c>
      <c r="G33" s="264">
        <f t="shared" si="106"/>
        <v>4</v>
      </c>
      <c r="H33" s="640">
        <f t="shared" si="106"/>
        <v>5</v>
      </c>
      <c r="I33" s="307">
        <f t="shared" si="106"/>
        <v>6</v>
      </c>
      <c r="J33" s="265">
        <f t="shared" si="106"/>
        <v>7</v>
      </c>
      <c r="K33" s="265">
        <f t="shared" si="106"/>
        <v>8</v>
      </c>
      <c r="L33" s="265">
        <f t="shared" si="106"/>
        <v>9</v>
      </c>
      <c r="M33" s="265">
        <f t="shared" si="106"/>
        <v>10</v>
      </c>
      <c r="N33" s="265">
        <f t="shared" si="106"/>
        <v>11</v>
      </c>
      <c r="O33" s="641">
        <f t="shared" si="106"/>
        <v>12</v>
      </c>
      <c r="P33" s="307">
        <f t="shared" si="106"/>
        <v>13</v>
      </c>
      <c r="Q33" s="265">
        <f t="shared" si="106"/>
        <v>14</v>
      </c>
      <c r="R33" s="886">
        <f t="shared" si="106"/>
        <v>15</v>
      </c>
      <c r="S33" s="947">
        <f t="shared" si="106"/>
        <v>16</v>
      </c>
      <c r="T33" s="265">
        <f t="shared" si="106"/>
        <v>17</v>
      </c>
      <c r="U33" s="265">
        <f t="shared" si="106"/>
        <v>18</v>
      </c>
      <c r="V33" s="640">
        <f t="shared" si="106"/>
        <v>19</v>
      </c>
      <c r="W33" s="307">
        <f t="shared" si="106"/>
        <v>20</v>
      </c>
      <c r="X33" s="265">
        <f t="shared" si="106"/>
        <v>21</v>
      </c>
      <c r="Y33" s="265">
        <f t="shared" si="106"/>
        <v>22</v>
      </c>
      <c r="Z33" s="265">
        <f t="shared" si="106"/>
        <v>23</v>
      </c>
      <c r="AA33" s="264">
        <f t="shared" si="106"/>
        <v>24</v>
      </c>
      <c r="AB33" s="265">
        <f t="shared" si="106"/>
        <v>25</v>
      </c>
      <c r="AC33" s="640">
        <f t="shared" si="106"/>
        <v>26</v>
      </c>
      <c r="AD33" s="307">
        <f t="shared" si="106"/>
        <v>27</v>
      </c>
      <c r="AE33" s="265">
        <f t="shared" si="106"/>
        <v>28</v>
      </c>
      <c r="AF33" s="265">
        <f t="shared" si="106"/>
        <v>29</v>
      </c>
      <c r="AG33" s="265">
        <f t="shared" si="106"/>
        <v>30</v>
      </c>
      <c r="AH33" s="640">
        <f t="shared" si="106"/>
        <v>31</v>
      </c>
      <c r="AI33" s="133">
        <f>SUM(AI13:AI32)</f>
        <v>83</v>
      </c>
      <c r="AJ33" s="133">
        <f t="shared" ref="AJ33:BB33" si="107">SUM(AJ13:AJ32)</f>
        <v>91</v>
      </c>
      <c r="AK33" s="133">
        <f t="shared" si="107"/>
        <v>0</v>
      </c>
      <c r="AL33" s="133">
        <f t="shared" si="107"/>
        <v>0</v>
      </c>
      <c r="AM33" s="133">
        <f t="shared" si="107"/>
        <v>0</v>
      </c>
      <c r="AN33" s="133">
        <f t="shared" si="107"/>
        <v>13</v>
      </c>
      <c r="AO33" s="133">
        <f t="shared" si="107"/>
        <v>17</v>
      </c>
      <c r="AP33" s="133">
        <f t="shared" si="107"/>
        <v>16</v>
      </c>
      <c r="AQ33" s="133">
        <f t="shared" si="107"/>
        <v>2</v>
      </c>
      <c r="AR33" s="133">
        <f t="shared" si="107"/>
        <v>0</v>
      </c>
      <c r="AS33" s="133">
        <f t="shared" si="107"/>
        <v>0</v>
      </c>
      <c r="AT33" s="133">
        <f t="shared" si="107"/>
        <v>0</v>
      </c>
      <c r="AU33" s="133">
        <f t="shared" si="107"/>
        <v>0</v>
      </c>
      <c r="AV33" s="133">
        <f t="shared" si="107"/>
        <v>20</v>
      </c>
      <c r="AW33" s="133">
        <f t="shared" si="107"/>
        <v>0</v>
      </c>
      <c r="AX33" s="133">
        <f t="shared" si="107"/>
        <v>0</v>
      </c>
      <c r="AY33" s="133">
        <f t="shared" si="107"/>
        <v>0</v>
      </c>
      <c r="AZ33" s="133">
        <f t="shared" si="107"/>
        <v>6</v>
      </c>
      <c r="BA33" s="133">
        <f t="shared" si="107"/>
        <v>0</v>
      </c>
      <c r="BB33" s="133">
        <f t="shared" si="107"/>
        <v>0</v>
      </c>
      <c r="BC33" s="396">
        <f>SUM(BC13:BC32)</f>
        <v>224.66666666666666</v>
      </c>
      <c r="BD33" s="73"/>
      <c r="BE33" s="74"/>
      <c r="BF33" s="267">
        <f t="shared" si="63"/>
        <v>0</v>
      </c>
      <c r="BG33" s="267">
        <f t="shared" si="32"/>
        <v>0</v>
      </c>
      <c r="BH33" s="267">
        <f t="shared" si="64"/>
        <v>0</v>
      </c>
      <c r="BI33" s="267">
        <f t="shared" si="65"/>
        <v>0</v>
      </c>
      <c r="BJ33" s="267">
        <f t="shared" si="33"/>
        <v>0</v>
      </c>
      <c r="BK33" s="267">
        <f t="shared" si="66"/>
        <v>0</v>
      </c>
      <c r="BL33" s="267">
        <f t="shared" si="34"/>
        <v>0</v>
      </c>
      <c r="BM33" s="267">
        <f t="shared" si="35"/>
        <v>0</v>
      </c>
      <c r="BN33" s="268">
        <f t="shared" si="36"/>
        <v>0</v>
      </c>
      <c r="BO33" s="149" t="s">
        <v>142</v>
      </c>
      <c r="BP33" s="76">
        <f>AVERAGE(BP13:BP32)</f>
        <v>-0.91176470588235314</v>
      </c>
      <c r="BQ33" s="76">
        <f>AVERAGE(BQ13:BQ32)</f>
        <v>2.0000000000000004</v>
      </c>
      <c r="BR33" s="75" t="s">
        <v>142</v>
      </c>
      <c r="BS33" s="76">
        <f>AVERAGE(BS13:BS32)</f>
        <v>0.2888888888888887</v>
      </c>
      <c r="BT33" s="77">
        <f t="shared" ref="BT33:BW33" si="108">AVERAGE(BT13:BT32)</f>
        <v>-2.8117198791222839E-3</v>
      </c>
      <c r="BU33" s="77">
        <f>AVERAGE(BU13:BU32)</f>
        <v>0.5</v>
      </c>
      <c r="BV33" s="77">
        <f t="shared" si="108"/>
        <v>0</v>
      </c>
      <c r="BW33" s="77">
        <f t="shared" si="108"/>
        <v>0.25</v>
      </c>
      <c r="BX33" s="77">
        <f>AVERAGE(BX13:BX32)</f>
        <v>0.5</v>
      </c>
      <c r="BY33" s="77">
        <f>AVERAGE(BY13:BY32)</f>
        <v>1.1111111111111112</v>
      </c>
      <c r="BZ33" s="77"/>
      <c r="CA33" s="77"/>
      <c r="CB33" s="77">
        <f>SUM(CB13:CB32)</f>
        <v>110</v>
      </c>
      <c r="CE33" s="163"/>
      <c r="CF33" s="127"/>
      <c r="CG33" s="165"/>
      <c r="CH33" s="165"/>
      <c r="CI33" s="165"/>
      <c r="CJ33" s="159"/>
      <c r="CK33" s="444"/>
      <c r="CL33" s="450"/>
      <c r="CM33"/>
      <c r="CN33" s="602"/>
      <c r="CO33" s="126" t="str">
        <f t="shared" si="60"/>
        <v>MÉDIAS</v>
      </c>
      <c r="CP33" s="601"/>
      <c r="CQ33" s="601"/>
    </row>
    <row r="34" spans="1:95" ht="21" customHeight="1" thickBot="1" x14ac:dyDescent="0.3">
      <c r="A34" s="411" t="s">
        <v>75</v>
      </c>
      <c r="B34" s="616">
        <v>21</v>
      </c>
      <c r="C34" s="659" t="s">
        <v>1</v>
      </c>
      <c r="D34" s="694"/>
      <c r="E34" s="694"/>
      <c r="F34" s="695" t="s">
        <v>25</v>
      </c>
      <c r="G34" s="478"/>
      <c r="H34" s="479" t="s">
        <v>24</v>
      </c>
      <c r="I34" s="477" t="s">
        <v>25</v>
      </c>
      <c r="J34" s="664"/>
      <c r="K34" s="664"/>
      <c r="L34" s="478" t="s">
        <v>24</v>
      </c>
      <c r="M34" s="478" t="s">
        <v>24</v>
      </c>
      <c r="N34" s="715"/>
      <c r="O34" s="716"/>
      <c r="P34" s="477" t="s">
        <v>24</v>
      </c>
      <c r="Q34" s="478" t="s">
        <v>25</v>
      </c>
      <c r="R34" s="929"/>
      <c r="S34" s="948"/>
      <c r="T34" s="478" t="s">
        <v>25</v>
      </c>
      <c r="U34" s="478" t="s">
        <v>25</v>
      </c>
      <c r="V34" s="518"/>
      <c r="W34" s="663"/>
      <c r="X34" s="478" t="s">
        <v>24</v>
      </c>
      <c r="Y34" s="478" t="s">
        <v>25</v>
      </c>
      <c r="Z34" s="515"/>
      <c r="AA34" s="515"/>
      <c r="AB34" s="478" t="s">
        <v>24</v>
      </c>
      <c r="AC34" s="479" t="s">
        <v>26</v>
      </c>
      <c r="AD34" s="663" t="s">
        <v>56</v>
      </c>
      <c r="AE34" s="664"/>
      <c r="AF34" s="478"/>
      <c r="AG34" s="478" t="s">
        <v>25</v>
      </c>
      <c r="AH34" s="949"/>
      <c r="AI34" s="125">
        <f t="shared" ref="AI34:AI52" si="109">COUNTIF($D34:$AH34,"D")</f>
        <v>6</v>
      </c>
      <c r="AJ34" s="62">
        <f t="shared" ref="AJ34:AJ52" si="110">COUNTIF($D34:$AH34,"N")</f>
        <v>7</v>
      </c>
      <c r="AK34" s="62">
        <f>COUNTIF($D34:$AH34,"DTS4S")+COUNTIF($D34:$AH34,"DTS4S1")</f>
        <v>0</v>
      </c>
      <c r="AL34" s="62">
        <f>COUNTIF($D34:$AH34,"NTS4S")+COUNTIF($D34:$AH34,"NTS4S1")</f>
        <v>0</v>
      </c>
      <c r="AM34" s="62">
        <f t="shared" ref="AM34:AM52" si="111">COUNTIF($D34:$AH34,"S")</f>
        <v>0</v>
      </c>
      <c r="AN34" s="62">
        <f t="shared" ref="AN34:AN52" si="112">COUNTIF($D34:$AH34,"DT")</f>
        <v>1</v>
      </c>
      <c r="AO34" s="62">
        <f t="shared" ref="AO34:AO52" si="113">COUNTIF($D34:$AH34,"NT")</f>
        <v>0</v>
      </c>
      <c r="AP34" s="62">
        <f t="shared" ref="AP34:AP52" si="114">COUNTIF($D34:$AH34,"t")</f>
        <v>0</v>
      </c>
      <c r="AQ34" s="62">
        <f t="shared" ref="AQ34:AQ52" si="115">COUNTIF($D34:$AH34,"FE")</f>
        <v>0</v>
      </c>
      <c r="AR34" s="62">
        <f t="shared" ref="AR34:AR52" si="116">COUNTIF($D34:$AH34,"FO")</f>
        <v>0</v>
      </c>
      <c r="AS34" s="62">
        <f t="shared" ref="AS34:AS52" si="117">COUNTIF($D34:$AH34,"DS")</f>
        <v>0</v>
      </c>
      <c r="AT34" s="62">
        <f t="shared" ref="AT34:AT52" si="118">COUNTIF($D34:$AH34,"DISP")</f>
        <v>0</v>
      </c>
      <c r="AU34" s="62">
        <f t="shared" ref="AU34:AU52" si="119">COUNTIF($D34:$AH34,"L")</f>
        <v>0</v>
      </c>
      <c r="AV34" s="62">
        <f t="shared" ref="AV34:AV52" si="120">COUNTIF($D34:$AH34,"B")</f>
        <v>0</v>
      </c>
      <c r="AW34" s="62">
        <f t="shared" ref="AW34:AW52" si="121">COUNTIF($D34:$AH34,"SA")</f>
        <v>0</v>
      </c>
      <c r="AX34" s="62">
        <f t="shared" ref="AX34:AX52" si="122">COUNTIF($D34:$AH34,"SAT")</f>
        <v>0</v>
      </c>
      <c r="AY34" s="62">
        <f t="shared" ref="AY34:AY52" si="123">COUNTIF($D34:$AH34,"SE")</f>
        <v>0</v>
      </c>
      <c r="AZ34" s="62">
        <f t="shared" ref="AZ34:AZ52" si="124">COUNTIF($D34:$AH34,"OJTD")+COUNTIF($D34:$AH34,"OJTN")</f>
        <v>0</v>
      </c>
      <c r="BA34" s="62">
        <f t="shared" ref="BA34:BA52" si="125">COUNTIF($D34:$AH34,"TR")</f>
        <v>0</v>
      </c>
      <c r="BB34" s="62">
        <f t="shared" ref="BB34:BB52" si="126">COUNTIF($D34:$AH34,"F")</f>
        <v>0</v>
      </c>
      <c r="BC34" s="63">
        <f t="shared" ref="BC34:BC52" si="127">+AI34+AJ34+AN34+AO34+((AQ34+AU34+AV34+AY34)*8)/12+AW34+AX34+AZ34+BA34+AM34</f>
        <v>14</v>
      </c>
      <c r="BD34" s="64"/>
      <c r="BE34" s="584">
        <f>+AI34*$BD$2+AJ34*$BD$6+AN34*$BD$2+AO34*$BD$6+AQ34*8/24+AU34*8/24+AV34*8/24+AW34*8/24+AX34*12/24+AY34*8/24+AZ34*$BD$2+BA34*8/24+BN34*(0/24)+(AM34*$BE$2)+AK34*$BF$2+AL34*$BF$6</f>
        <v>7</v>
      </c>
      <c r="BF34" s="5">
        <f t="shared" si="63"/>
        <v>0</v>
      </c>
      <c r="BG34" s="5">
        <f t="shared" si="32"/>
        <v>1</v>
      </c>
      <c r="BH34" s="5">
        <f t="shared" si="64"/>
        <v>0</v>
      </c>
      <c r="BI34" s="5">
        <f t="shared" si="65"/>
        <v>0</v>
      </c>
      <c r="BJ34" s="5">
        <f t="shared" si="33"/>
        <v>0</v>
      </c>
      <c r="BK34" s="5">
        <f t="shared" si="66"/>
        <v>0</v>
      </c>
      <c r="BL34" s="5">
        <f t="shared" si="34"/>
        <v>0</v>
      </c>
      <c r="BM34" s="5">
        <f t="shared" si="35"/>
        <v>0</v>
      </c>
      <c r="BN34" s="145">
        <f t="shared" si="36"/>
        <v>0</v>
      </c>
      <c r="BO34" s="147">
        <f>+BE34</f>
        <v>7</v>
      </c>
      <c r="BP34" s="65">
        <f>+BO34+(BN34)*(12/24)-$BO$12</f>
        <v>-0.66666666666666696</v>
      </c>
      <c r="BQ34" s="66">
        <f t="shared" ref="BQ34:BQ35" si="128">IF(BP34&gt;=(-11/24),0,(-BP34)/(12/24))</f>
        <v>1.3333333333333339</v>
      </c>
      <c r="BR34" s="584">
        <f>+BO34+BY34*$BD$2</f>
        <v>7.5</v>
      </c>
      <c r="BS34" s="584">
        <f t="shared" ref="BS34" si="129">+BR34-$BO$12</f>
        <v>-0.16666666666666696</v>
      </c>
      <c r="BT34" s="67">
        <f>+(BR34/$BR$96)-1</f>
        <v>-5.9913283405597095E-2</v>
      </c>
      <c r="BU34" s="68">
        <f>+BF34+BG34</f>
        <v>1</v>
      </c>
      <c r="BV34" s="68">
        <f>+BH34+BI34</f>
        <v>0</v>
      </c>
      <c r="BW34" s="68">
        <f>+BJ34+BK34</f>
        <v>0</v>
      </c>
      <c r="BX34" s="68">
        <f>+BL34+BM34</f>
        <v>0</v>
      </c>
      <c r="BY34" s="69">
        <f>+BU34+BV34+BW34+BX34</f>
        <v>1</v>
      </c>
      <c r="BZ34" s="68">
        <f>+BN34</f>
        <v>0</v>
      </c>
      <c r="CA34" s="68">
        <f>21+BX34</f>
        <v>21</v>
      </c>
      <c r="CB34" s="69">
        <f>+CA34-BZ34</f>
        <v>21</v>
      </c>
      <c r="CE34" s="163">
        <f t="shared" ref="CE34:CE52" si="130">+BE34</f>
        <v>7</v>
      </c>
      <c r="CF34" s="127">
        <f t="shared" ref="CF34:CF52" si="131">+BC34+BF34+BG34+BJ34+BK34+BL34+BM34+BH34+BI34</f>
        <v>15</v>
      </c>
      <c r="CG34" s="165">
        <f t="shared" si="54"/>
        <v>168</v>
      </c>
      <c r="CH34" s="165">
        <f t="shared" si="55"/>
        <v>12</v>
      </c>
      <c r="CI34" s="165">
        <f t="shared" si="56"/>
        <v>180</v>
      </c>
      <c r="CJ34" s="159">
        <f t="shared" si="57"/>
        <v>0</v>
      </c>
      <c r="CK34" s="444">
        <f>BY34-BV34</f>
        <v>1</v>
      </c>
      <c r="CL34" s="916">
        <f>CK34*12+BV34*8+"2"</f>
        <v>14</v>
      </c>
      <c r="CN34" s="126">
        <f t="shared" ref="CN34:CN52" si="132">+CE34</f>
        <v>7</v>
      </c>
      <c r="CO34" s="126">
        <f t="shared" si="60"/>
        <v>7.5</v>
      </c>
      <c r="CP34" s="127">
        <f t="shared" ref="CP34:CP52" si="133">+BC34</f>
        <v>14</v>
      </c>
      <c r="CQ34" s="127">
        <f t="shared" ref="CQ34:CQ52" si="134">+CF34</f>
        <v>15</v>
      </c>
    </row>
    <row r="35" spans="1:95" ht="21" customHeight="1" thickBot="1" x14ac:dyDescent="0.3">
      <c r="A35" s="1633" t="s">
        <v>243</v>
      </c>
      <c r="B35" s="1514">
        <v>22</v>
      </c>
      <c r="C35" s="660" t="s">
        <v>76</v>
      </c>
      <c r="D35" s="700"/>
      <c r="E35" s="700"/>
      <c r="F35" s="701"/>
      <c r="G35" s="473"/>
      <c r="H35" s="474"/>
      <c r="I35" s="472"/>
      <c r="J35" s="513"/>
      <c r="K35" s="513"/>
      <c r="L35" s="473"/>
      <c r="M35" s="473"/>
      <c r="N35" s="703"/>
      <c r="O35" s="704"/>
      <c r="P35" s="472"/>
      <c r="Q35" s="473" t="s">
        <v>25</v>
      </c>
      <c r="R35" s="930"/>
      <c r="S35" s="950"/>
      <c r="T35" s="473"/>
      <c r="U35" s="473"/>
      <c r="V35" s="669"/>
      <c r="W35" s="668"/>
      <c r="X35" s="473" t="s">
        <v>24</v>
      </c>
      <c r="Y35" s="473"/>
      <c r="Z35" s="702"/>
      <c r="AA35" s="702"/>
      <c r="AB35" s="473"/>
      <c r="AC35" s="474"/>
      <c r="AD35" s="668"/>
      <c r="AE35" s="513"/>
      <c r="AF35" s="473" t="s">
        <v>24</v>
      </c>
      <c r="AG35" s="473"/>
      <c r="AH35" s="417"/>
      <c r="AI35" s="125">
        <f t="shared" si="109"/>
        <v>2</v>
      </c>
      <c r="AJ35" s="62">
        <f t="shared" si="110"/>
        <v>1</v>
      </c>
      <c r="AK35" s="62">
        <f t="shared" ref="AK35:AK52" si="135">COUNTIF($D35:$AH35,"DTS4S")+COUNTIF($D35:$AH35,"DTS4S1")</f>
        <v>0</v>
      </c>
      <c r="AL35" s="62">
        <f t="shared" ref="AL35:AL52" si="136">COUNTIF($D35:$AH35,"NTS4S")+COUNTIF($D35:$AH35,"NTS4S1")</f>
        <v>0</v>
      </c>
      <c r="AM35" s="62">
        <f t="shared" si="111"/>
        <v>0</v>
      </c>
      <c r="AN35" s="62">
        <f t="shared" si="112"/>
        <v>0</v>
      </c>
      <c r="AO35" s="62">
        <f t="shared" si="113"/>
        <v>0</v>
      </c>
      <c r="AP35" s="62">
        <f t="shared" si="114"/>
        <v>0</v>
      </c>
      <c r="AQ35" s="62">
        <f t="shared" si="115"/>
        <v>0</v>
      </c>
      <c r="AR35" s="62">
        <f t="shared" si="116"/>
        <v>0</v>
      </c>
      <c r="AS35" s="62">
        <f t="shared" si="117"/>
        <v>0</v>
      </c>
      <c r="AT35" s="62">
        <f t="shared" si="118"/>
        <v>0</v>
      </c>
      <c r="AU35" s="62">
        <f t="shared" si="119"/>
        <v>0</v>
      </c>
      <c r="AV35" s="62">
        <f t="shared" si="120"/>
        <v>0</v>
      </c>
      <c r="AW35" s="62">
        <f t="shared" si="121"/>
        <v>0</v>
      </c>
      <c r="AX35" s="62">
        <f t="shared" si="122"/>
        <v>0</v>
      </c>
      <c r="AY35" s="62">
        <f t="shared" si="123"/>
        <v>0</v>
      </c>
      <c r="AZ35" s="62">
        <f t="shared" si="124"/>
        <v>0</v>
      </c>
      <c r="BA35" s="62">
        <f t="shared" si="125"/>
        <v>0</v>
      </c>
      <c r="BB35" s="62">
        <f t="shared" si="126"/>
        <v>0</v>
      </c>
      <c r="BC35" s="63">
        <f t="shared" si="127"/>
        <v>3</v>
      </c>
      <c r="BD35" s="20">
        <f>+AI35*$BD$2+AJ35*$BD$6+AN35*$BD$2+AO35*$BD$6+AQ35*8/24+AU35*8/24+AV35*8/24+AW35*8/24+AX35*12/24+AY35*8/24+AZ35*$BD$2+BA35*8/24+BN35*(0/24)+(AM35*$BE$2)+AK35*$BF$2+AL35*$BF$6</f>
        <v>1.5</v>
      </c>
      <c r="BE35" s="1592">
        <f>+BD35+BD37</f>
        <v>8</v>
      </c>
      <c r="BF35" s="5">
        <f t="shared" si="63"/>
        <v>0</v>
      </c>
      <c r="BG35" s="5">
        <f t="shared" si="32"/>
        <v>0</v>
      </c>
      <c r="BH35" s="5">
        <f t="shared" si="64"/>
        <v>0</v>
      </c>
      <c r="BI35" s="5">
        <f t="shared" si="65"/>
        <v>0</v>
      </c>
      <c r="BJ35" s="5">
        <f t="shared" si="33"/>
        <v>0</v>
      </c>
      <c r="BK35" s="5">
        <f t="shared" si="66"/>
        <v>0</v>
      </c>
      <c r="BL35" s="5">
        <f t="shared" si="34"/>
        <v>0</v>
      </c>
      <c r="BM35" s="5">
        <f t="shared" si="35"/>
        <v>0</v>
      </c>
      <c r="BN35" s="1534">
        <f>COUNTIF($D35:$AH35,"FOTS")+COUNTIF($D37:$AH37,"FOTS")</f>
        <v>0</v>
      </c>
      <c r="BO35" s="1622">
        <f>+BE35</f>
        <v>8</v>
      </c>
      <c r="BP35" s="1610">
        <f t="shared" ref="BP35" si="137">+BO35+(BN35)*(12/24)-$BO$12</f>
        <v>0.33333333333333304</v>
      </c>
      <c r="BQ35" s="1607">
        <f t="shared" si="128"/>
        <v>0</v>
      </c>
      <c r="BR35" s="1592">
        <f>+BO35+BY35*$BD$2</f>
        <v>8</v>
      </c>
      <c r="BS35" s="1592">
        <f>+BR35-$BO$12</f>
        <v>0.33333333333333304</v>
      </c>
      <c r="BT35" s="1604">
        <f>+(BR35/$BR$96)-1</f>
        <v>2.7591643673630095E-3</v>
      </c>
      <c r="BU35" s="1598">
        <f>+BF35+BG35+BF37+BG37</f>
        <v>0</v>
      </c>
      <c r="BV35" s="1598">
        <f>+BH35+BI35+BH37+BI37</f>
        <v>0</v>
      </c>
      <c r="BW35" s="1598">
        <f>+BJ35+BK35+BJ37+BK37</f>
        <v>0</v>
      </c>
      <c r="BX35" s="1598">
        <f>+BL35+BM35+BL37+BM37</f>
        <v>0</v>
      </c>
      <c r="BY35" s="1586">
        <f t="shared" ref="BY35:BY51" si="138">+BU35+BV35+BW35+BX35</f>
        <v>0</v>
      </c>
      <c r="BZ35" s="1598">
        <f>+BN35+BN37</f>
        <v>0</v>
      </c>
      <c r="CA35" s="1598">
        <f>9+BX35</f>
        <v>9</v>
      </c>
      <c r="CB35" s="1586">
        <f>+CA35-BZ35+CA37-BZ37</f>
        <v>9</v>
      </c>
      <c r="CE35" s="163">
        <f t="shared" si="130"/>
        <v>8</v>
      </c>
      <c r="CF35" s="127">
        <f t="shared" si="131"/>
        <v>3</v>
      </c>
      <c r="CG35" s="165">
        <f t="shared" si="54"/>
        <v>192</v>
      </c>
      <c r="CH35" s="165">
        <f t="shared" si="55"/>
        <v>0</v>
      </c>
      <c r="CI35" s="165">
        <f t="shared" si="56"/>
        <v>192</v>
      </c>
      <c r="CJ35" s="159">
        <f t="shared" si="57"/>
        <v>0</v>
      </c>
      <c r="CK35" s="887">
        <f>BY35-BV35</f>
        <v>0</v>
      </c>
      <c r="CL35" s="890">
        <f>CK35*12+BV35*8</f>
        <v>0</v>
      </c>
      <c r="CN35" s="1601">
        <f t="shared" si="132"/>
        <v>8</v>
      </c>
      <c r="CO35" s="126">
        <f t="shared" si="60"/>
        <v>8</v>
      </c>
      <c r="CP35" s="127">
        <f t="shared" si="133"/>
        <v>3</v>
      </c>
      <c r="CQ35" s="127">
        <f t="shared" si="134"/>
        <v>3</v>
      </c>
    </row>
    <row r="36" spans="1:95" ht="11.1" customHeight="1" thickBot="1" x14ac:dyDescent="0.3">
      <c r="A36" s="1634"/>
      <c r="B36" s="616">
        <v>23</v>
      </c>
      <c r="C36" s="24"/>
      <c r="D36" s="693"/>
      <c r="E36" s="693"/>
      <c r="F36" s="436"/>
      <c r="G36" s="435"/>
      <c r="H36" s="440"/>
      <c r="I36" s="459"/>
      <c r="J36" s="506"/>
      <c r="K36" s="506"/>
      <c r="L36" s="435"/>
      <c r="M36" s="435"/>
      <c r="N36" s="520"/>
      <c r="O36" s="504"/>
      <c r="P36" s="459"/>
      <c r="Q36" s="435"/>
      <c r="R36" s="931"/>
      <c r="S36" s="607"/>
      <c r="T36" s="435"/>
      <c r="U36" s="435"/>
      <c r="V36" s="505"/>
      <c r="W36" s="500"/>
      <c r="X36" s="435"/>
      <c r="Y36" s="435"/>
      <c r="Z36" s="498"/>
      <c r="AA36" s="498"/>
      <c r="AB36" s="435"/>
      <c r="AC36" s="440"/>
      <c r="AD36" s="500"/>
      <c r="AE36" s="506"/>
      <c r="AF36" s="435"/>
      <c r="AG36" s="435"/>
      <c r="AH36" s="421"/>
      <c r="AI36" s="125">
        <f t="shared" si="109"/>
        <v>0</v>
      </c>
      <c r="AJ36" s="62">
        <f t="shared" si="110"/>
        <v>0</v>
      </c>
      <c r="AK36" s="62">
        <f t="shared" si="135"/>
        <v>0</v>
      </c>
      <c r="AL36" s="62">
        <f t="shared" si="136"/>
        <v>0</v>
      </c>
      <c r="AM36" s="62">
        <f t="shared" si="111"/>
        <v>0</v>
      </c>
      <c r="AN36" s="62">
        <f t="shared" si="112"/>
        <v>0</v>
      </c>
      <c r="AO36" s="62">
        <f t="shared" si="113"/>
        <v>0</v>
      </c>
      <c r="AP36" s="62">
        <f t="shared" si="114"/>
        <v>0</v>
      </c>
      <c r="AQ36" s="62">
        <f t="shared" si="115"/>
        <v>0</v>
      </c>
      <c r="AR36" s="62">
        <f t="shared" si="116"/>
        <v>0</v>
      </c>
      <c r="AS36" s="62">
        <f t="shared" si="117"/>
        <v>0</v>
      </c>
      <c r="AT36" s="62">
        <f t="shared" si="118"/>
        <v>0</v>
      </c>
      <c r="AU36" s="62">
        <f t="shared" si="119"/>
        <v>0</v>
      </c>
      <c r="AV36" s="62">
        <f t="shared" si="120"/>
        <v>0</v>
      </c>
      <c r="AW36" s="62">
        <f t="shared" si="121"/>
        <v>0</v>
      </c>
      <c r="AX36" s="62">
        <f t="shared" si="122"/>
        <v>0</v>
      </c>
      <c r="AY36" s="62">
        <f t="shared" si="123"/>
        <v>0</v>
      </c>
      <c r="AZ36" s="62">
        <f t="shared" si="124"/>
        <v>0</v>
      </c>
      <c r="BA36" s="62">
        <f t="shared" si="125"/>
        <v>0</v>
      </c>
      <c r="BB36" s="62">
        <f t="shared" si="126"/>
        <v>0</v>
      </c>
      <c r="BC36" s="63">
        <f t="shared" si="127"/>
        <v>0</v>
      </c>
      <c r="BD36" s="71"/>
      <c r="BE36" s="1593"/>
      <c r="BF36" s="5">
        <f t="shared" si="63"/>
        <v>0</v>
      </c>
      <c r="BG36" s="5">
        <f t="shared" si="32"/>
        <v>0</v>
      </c>
      <c r="BH36" s="5">
        <f t="shared" si="64"/>
        <v>0</v>
      </c>
      <c r="BI36" s="5">
        <f t="shared" si="65"/>
        <v>0</v>
      </c>
      <c r="BJ36" s="5">
        <f t="shared" si="33"/>
        <v>0</v>
      </c>
      <c r="BK36" s="5">
        <f t="shared" si="66"/>
        <v>0</v>
      </c>
      <c r="BL36" s="5">
        <f t="shared" si="34"/>
        <v>0</v>
      </c>
      <c r="BM36" s="5">
        <f t="shared" si="35"/>
        <v>0</v>
      </c>
      <c r="BN36" s="1535"/>
      <c r="BO36" s="1623"/>
      <c r="BP36" s="1611"/>
      <c r="BQ36" s="1608"/>
      <c r="BR36" s="1593"/>
      <c r="BS36" s="1593"/>
      <c r="BT36" s="1605" t="e">
        <f>+(BR35/$BK$96)-1</f>
        <v>#DIV/0!</v>
      </c>
      <c r="BU36" s="1599"/>
      <c r="BV36" s="1599"/>
      <c r="BW36" s="1599"/>
      <c r="BX36" s="1599"/>
      <c r="BY36" s="1587"/>
      <c r="BZ36" s="1599"/>
      <c r="CA36" s="1599"/>
      <c r="CB36" s="1587"/>
      <c r="CE36" s="163">
        <f t="shared" si="130"/>
        <v>0</v>
      </c>
      <c r="CF36" s="127">
        <f t="shared" si="131"/>
        <v>0</v>
      </c>
      <c r="CG36" s="165">
        <f t="shared" si="54"/>
        <v>0</v>
      </c>
      <c r="CH36" s="165">
        <f t="shared" si="55"/>
        <v>0</v>
      </c>
      <c r="CI36" s="165">
        <f t="shared" si="56"/>
        <v>0</v>
      </c>
      <c r="CJ36" s="159">
        <f t="shared" si="57"/>
        <v>0</v>
      </c>
      <c r="CK36" s="888"/>
      <c r="CL36" s="891"/>
      <c r="CN36" s="1602"/>
      <c r="CO36" s="126">
        <f t="shared" si="60"/>
        <v>0</v>
      </c>
      <c r="CP36" s="127">
        <f t="shared" si="133"/>
        <v>0</v>
      </c>
      <c r="CQ36" s="127">
        <f t="shared" si="134"/>
        <v>0</v>
      </c>
    </row>
    <row r="37" spans="1:95" ht="21" customHeight="1" thickBot="1" x14ac:dyDescent="0.3">
      <c r="A37" s="1635"/>
      <c r="B37" s="1514">
        <v>24</v>
      </c>
      <c r="C37" s="659" t="s">
        <v>2</v>
      </c>
      <c r="D37" s="717" t="s">
        <v>24</v>
      </c>
      <c r="E37" s="717" t="s">
        <v>24</v>
      </c>
      <c r="F37" s="706" t="s">
        <v>26</v>
      </c>
      <c r="G37" s="462" t="s">
        <v>27</v>
      </c>
      <c r="H37" s="463" t="s">
        <v>31</v>
      </c>
      <c r="I37" s="461" t="s">
        <v>35</v>
      </c>
      <c r="J37" s="673"/>
      <c r="K37" s="673"/>
      <c r="L37" s="462" t="s">
        <v>24</v>
      </c>
      <c r="M37" s="462" t="s">
        <v>24</v>
      </c>
      <c r="N37" s="718"/>
      <c r="O37" s="719"/>
      <c r="P37" s="461" t="s">
        <v>24</v>
      </c>
      <c r="Q37" s="462"/>
      <c r="R37" s="932"/>
      <c r="S37" s="951"/>
      <c r="T37" s="462" t="s">
        <v>25</v>
      </c>
      <c r="U37" s="462" t="s">
        <v>25</v>
      </c>
      <c r="V37" s="529"/>
      <c r="W37" s="672"/>
      <c r="X37" s="462"/>
      <c r="Y37" s="462" t="s">
        <v>25</v>
      </c>
      <c r="Z37" s="530"/>
      <c r="AA37" s="530"/>
      <c r="AB37" s="462" t="s">
        <v>24</v>
      </c>
      <c r="AC37" s="463" t="s">
        <v>25</v>
      </c>
      <c r="AD37" s="672" t="s">
        <v>31</v>
      </c>
      <c r="AE37" s="673"/>
      <c r="AF37" s="462"/>
      <c r="AG37" s="462" t="s">
        <v>25</v>
      </c>
      <c r="AH37" s="568"/>
      <c r="AI37" s="125">
        <f t="shared" si="109"/>
        <v>6</v>
      </c>
      <c r="AJ37" s="62">
        <f t="shared" si="110"/>
        <v>5</v>
      </c>
      <c r="AK37" s="62">
        <f t="shared" si="135"/>
        <v>0</v>
      </c>
      <c r="AL37" s="62">
        <f t="shared" si="136"/>
        <v>0</v>
      </c>
      <c r="AM37" s="62">
        <f t="shared" si="111"/>
        <v>0</v>
      </c>
      <c r="AN37" s="62">
        <f t="shared" si="112"/>
        <v>1</v>
      </c>
      <c r="AO37" s="62">
        <f t="shared" si="113"/>
        <v>1</v>
      </c>
      <c r="AP37" s="62">
        <f t="shared" si="114"/>
        <v>2</v>
      </c>
      <c r="AQ37" s="62">
        <f t="shared" si="115"/>
        <v>0</v>
      </c>
      <c r="AR37" s="62">
        <f t="shared" si="116"/>
        <v>0</v>
      </c>
      <c r="AS37" s="62">
        <f t="shared" si="117"/>
        <v>0</v>
      </c>
      <c r="AT37" s="62">
        <f t="shared" si="118"/>
        <v>1</v>
      </c>
      <c r="AU37" s="62">
        <f t="shared" si="119"/>
        <v>0</v>
      </c>
      <c r="AV37" s="62">
        <f t="shared" si="120"/>
        <v>0</v>
      </c>
      <c r="AW37" s="62">
        <f t="shared" si="121"/>
        <v>0</v>
      </c>
      <c r="AX37" s="62">
        <f t="shared" si="122"/>
        <v>0</v>
      </c>
      <c r="AY37" s="62">
        <f t="shared" si="123"/>
        <v>0</v>
      </c>
      <c r="AZ37" s="62">
        <f t="shared" si="124"/>
        <v>0</v>
      </c>
      <c r="BA37" s="62">
        <f t="shared" si="125"/>
        <v>0</v>
      </c>
      <c r="BB37" s="62">
        <f t="shared" si="126"/>
        <v>0</v>
      </c>
      <c r="BC37" s="63">
        <f t="shared" si="127"/>
        <v>13</v>
      </c>
      <c r="BD37" s="20">
        <f>+AI37*$BD$2+AJ37*$BD$6+AN37*$BD$2+AO37*$BD$6+AQ37*8/24+AU37*8/24+AV37*8/24+AW37*8/24+AX37*12/24+AY37*8/24+AZ37*$BD$2+BA37*8/24+BN37*(0/24)+(AM37*$BE$2)+AK37*$BF$2+AL37*$BF$6</f>
        <v>6.5</v>
      </c>
      <c r="BE37" s="1594"/>
      <c r="BF37" s="5">
        <f t="shared" si="63"/>
        <v>0</v>
      </c>
      <c r="BG37" s="5">
        <f t="shared" si="32"/>
        <v>0</v>
      </c>
      <c r="BH37" s="5">
        <f t="shared" si="64"/>
        <v>0</v>
      </c>
      <c r="BI37" s="5">
        <f t="shared" si="65"/>
        <v>0</v>
      </c>
      <c r="BJ37" s="5">
        <f t="shared" si="33"/>
        <v>0</v>
      </c>
      <c r="BK37" s="5">
        <f t="shared" si="66"/>
        <v>0</v>
      </c>
      <c r="BL37" s="5">
        <f t="shared" si="34"/>
        <v>0</v>
      </c>
      <c r="BM37" s="5">
        <f t="shared" si="35"/>
        <v>0</v>
      </c>
      <c r="BN37" s="1536"/>
      <c r="BO37" s="1624"/>
      <c r="BP37" s="1612"/>
      <c r="BQ37" s="1609"/>
      <c r="BR37" s="1594"/>
      <c r="BS37" s="1594"/>
      <c r="BT37" s="1606" t="e">
        <f>+(BR37/$BK$96)-1</f>
        <v>#DIV/0!</v>
      </c>
      <c r="BU37" s="1600"/>
      <c r="BV37" s="1600"/>
      <c r="BW37" s="1600"/>
      <c r="BX37" s="1600"/>
      <c r="BY37" s="1588"/>
      <c r="BZ37" s="1600"/>
      <c r="CA37" s="1600"/>
      <c r="CB37" s="1588"/>
      <c r="CE37" s="163">
        <f t="shared" si="130"/>
        <v>0</v>
      </c>
      <c r="CF37" s="127">
        <f t="shared" si="131"/>
        <v>13</v>
      </c>
      <c r="CG37" s="165">
        <f t="shared" si="54"/>
        <v>0</v>
      </c>
      <c r="CH37" s="165">
        <f t="shared" si="55"/>
        <v>0</v>
      </c>
      <c r="CI37" s="165">
        <f t="shared" si="56"/>
        <v>0</v>
      </c>
      <c r="CJ37" s="159">
        <f t="shared" si="57"/>
        <v>0</v>
      </c>
      <c r="CK37" s="889"/>
      <c r="CL37" s="892"/>
      <c r="CN37" s="1603"/>
      <c r="CO37" s="126">
        <f t="shared" si="60"/>
        <v>0</v>
      </c>
      <c r="CP37" s="127">
        <f t="shared" si="133"/>
        <v>13</v>
      </c>
      <c r="CQ37" s="127">
        <f t="shared" si="134"/>
        <v>13</v>
      </c>
    </row>
    <row r="38" spans="1:95" ht="21" customHeight="1" thickBot="1" x14ac:dyDescent="0.3">
      <c r="A38" s="690" t="s">
        <v>77</v>
      </c>
      <c r="B38" s="616">
        <v>25</v>
      </c>
      <c r="C38" s="692" t="s">
        <v>2</v>
      </c>
      <c r="D38" s="720" t="s">
        <v>24</v>
      </c>
      <c r="E38" s="720" t="s">
        <v>24</v>
      </c>
      <c r="F38" s="721"/>
      <c r="G38" s="519" t="s">
        <v>31</v>
      </c>
      <c r="H38" s="516" t="s">
        <v>26</v>
      </c>
      <c r="I38" s="521"/>
      <c r="J38" s="480" t="s">
        <v>24</v>
      </c>
      <c r="K38" s="722" t="s">
        <v>25</v>
      </c>
      <c r="L38" s="517"/>
      <c r="M38" s="517"/>
      <c r="N38" s="480" t="s">
        <v>24</v>
      </c>
      <c r="O38" s="481" t="s">
        <v>25</v>
      </c>
      <c r="P38" s="521"/>
      <c r="Q38" s="519"/>
      <c r="R38" s="933" t="s">
        <v>27</v>
      </c>
      <c r="S38" s="492" t="s">
        <v>27</v>
      </c>
      <c r="T38" s="517"/>
      <c r="U38" s="517" t="s">
        <v>31</v>
      </c>
      <c r="V38" s="481" t="s">
        <v>24</v>
      </c>
      <c r="W38" s="492" t="s">
        <v>25</v>
      </c>
      <c r="X38" s="519"/>
      <c r="Y38" s="519"/>
      <c r="Z38" s="480" t="s">
        <v>24</v>
      </c>
      <c r="AA38" s="480" t="s">
        <v>24</v>
      </c>
      <c r="AB38" s="723" t="s">
        <v>51</v>
      </c>
      <c r="AC38" s="724"/>
      <c r="AD38" s="492" t="s">
        <v>24</v>
      </c>
      <c r="AE38" s="480" t="s">
        <v>26</v>
      </c>
      <c r="AF38" s="517"/>
      <c r="AG38" s="725"/>
      <c r="AH38" s="481" t="s">
        <v>25</v>
      </c>
      <c r="AI38" s="125">
        <f t="shared" si="109"/>
        <v>8</v>
      </c>
      <c r="AJ38" s="62">
        <f t="shared" si="110"/>
        <v>4</v>
      </c>
      <c r="AK38" s="62">
        <f t="shared" si="135"/>
        <v>0</v>
      </c>
      <c r="AL38" s="62">
        <f t="shared" si="136"/>
        <v>0</v>
      </c>
      <c r="AM38" s="62">
        <f t="shared" si="111"/>
        <v>0</v>
      </c>
      <c r="AN38" s="62">
        <f t="shared" si="112"/>
        <v>2</v>
      </c>
      <c r="AO38" s="62">
        <f t="shared" si="113"/>
        <v>2</v>
      </c>
      <c r="AP38" s="62">
        <f t="shared" si="114"/>
        <v>2</v>
      </c>
      <c r="AQ38" s="62">
        <f t="shared" si="115"/>
        <v>0</v>
      </c>
      <c r="AR38" s="62">
        <f t="shared" si="116"/>
        <v>0</v>
      </c>
      <c r="AS38" s="62">
        <f t="shared" si="117"/>
        <v>0</v>
      </c>
      <c r="AT38" s="62">
        <f t="shared" si="118"/>
        <v>0</v>
      </c>
      <c r="AU38" s="62">
        <f t="shared" si="119"/>
        <v>0</v>
      </c>
      <c r="AV38" s="62">
        <f t="shared" si="120"/>
        <v>0</v>
      </c>
      <c r="AW38" s="62">
        <f t="shared" si="121"/>
        <v>0</v>
      </c>
      <c r="AX38" s="62">
        <f t="shared" si="122"/>
        <v>0</v>
      </c>
      <c r="AY38" s="62">
        <f t="shared" si="123"/>
        <v>0</v>
      </c>
      <c r="AZ38" s="62">
        <f t="shared" si="124"/>
        <v>0</v>
      </c>
      <c r="BA38" s="62">
        <f t="shared" si="125"/>
        <v>0</v>
      </c>
      <c r="BB38" s="62">
        <f t="shared" si="126"/>
        <v>0</v>
      </c>
      <c r="BC38" s="63">
        <f t="shared" si="127"/>
        <v>16</v>
      </c>
      <c r="BD38" s="64"/>
      <c r="BE38" s="584">
        <f>+AI38*$BD$2+AJ38*$BD$6+AN38*$BD$2+AO38*$BD$6+AQ38*8/24+AU38*8/24+AV38*8/24+AW38*8/24+AX38*12/24+AY38*8/24+AZ38*$BD$2+BA38*8/24+BN38*(0/24)+(AM38*$BE$2)+AK38*$BF$2+AL38*$BF$6</f>
        <v>8</v>
      </c>
      <c r="BF38" s="5">
        <f t="shared" si="63"/>
        <v>0</v>
      </c>
      <c r="BG38" s="5">
        <f t="shared" si="32"/>
        <v>0</v>
      </c>
      <c r="BH38" s="5">
        <f t="shared" si="64"/>
        <v>0</v>
      </c>
      <c r="BI38" s="5">
        <f t="shared" si="65"/>
        <v>0</v>
      </c>
      <c r="BJ38" s="5">
        <f t="shared" si="33"/>
        <v>0</v>
      </c>
      <c r="BK38" s="5">
        <f t="shared" si="66"/>
        <v>0</v>
      </c>
      <c r="BL38" s="5">
        <f t="shared" si="34"/>
        <v>0</v>
      </c>
      <c r="BM38" s="5">
        <f t="shared" si="35"/>
        <v>1</v>
      </c>
      <c r="BN38" s="145">
        <f t="shared" si="36"/>
        <v>0</v>
      </c>
      <c r="BO38" s="147">
        <f>+BE38</f>
        <v>8</v>
      </c>
      <c r="BP38" s="65">
        <f>+BO38+(BN38)*(12/24)-$BO$12</f>
        <v>0.33333333333333304</v>
      </c>
      <c r="BQ38" s="66">
        <f t="shared" ref="BQ38:BQ41" si="139">IF(BP38&gt;=(-11/24),0,(-BP38)/(12/24))</f>
        <v>0</v>
      </c>
      <c r="BR38" s="584">
        <f t="shared" ref="BR38:BR41" si="140">+BO38+BY38*$BD$2</f>
        <v>8.5</v>
      </c>
      <c r="BS38" s="584">
        <f>+BR38-$BO$12</f>
        <v>0.83333333333333304</v>
      </c>
      <c r="BT38" s="67">
        <f t="shared" ref="BT38:BT49" si="141">+(BR38/$BR$96)-1</f>
        <v>6.5431612140323336E-2</v>
      </c>
      <c r="BU38" s="68">
        <f>+BF38+BG38</f>
        <v>0</v>
      </c>
      <c r="BV38" s="68">
        <f t="shared" ref="BV38:BV52" si="142">+BH38+BI38</f>
        <v>0</v>
      </c>
      <c r="BW38" s="68">
        <f>+BJ38+BK38</f>
        <v>0</v>
      </c>
      <c r="BX38" s="68">
        <f>+BL38+BM38</f>
        <v>1</v>
      </c>
      <c r="BY38" s="69">
        <f t="shared" si="138"/>
        <v>1</v>
      </c>
      <c r="BZ38" s="68">
        <f>+BN38</f>
        <v>0</v>
      </c>
      <c r="CA38" s="68">
        <f>11+BX38</f>
        <v>12</v>
      </c>
      <c r="CB38" s="69">
        <f>+CA38-BZ38</f>
        <v>12</v>
      </c>
      <c r="CE38" s="163">
        <f t="shared" si="130"/>
        <v>8</v>
      </c>
      <c r="CF38" s="127">
        <f t="shared" si="131"/>
        <v>17</v>
      </c>
      <c r="CG38" s="165">
        <f t="shared" si="54"/>
        <v>192</v>
      </c>
      <c r="CH38" s="165">
        <f t="shared" si="55"/>
        <v>12</v>
      </c>
      <c r="CI38" s="165">
        <f t="shared" si="56"/>
        <v>204</v>
      </c>
      <c r="CJ38" s="159">
        <f t="shared" si="57"/>
        <v>0</v>
      </c>
      <c r="CK38" s="444">
        <f>BY38-BV38</f>
        <v>1</v>
      </c>
      <c r="CL38" s="450">
        <f>CK38*12+BV38*8</f>
        <v>12</v>
      </c>
      <c r="CN38" s="126">
        <f t="shared" si="132"/>
        <v>8</v>
      </c>
      <c r="CO38" s="126">
        <f t="shared" si="60"/>
        <v>8.5</v>
      </c>
      <c r="CP38" s="127">
        <f t="shared" si="133"/>
        <v>16</v>
      </c>
      <c r="CQ38" s="127">
        <f t="shared" si="134"/>
        <v>17</v>
      </c>
    </row>
    <row r="39" spans="1:95" ht="21" customHeight="1" thickBot="1" x14ac:dyDescent="0.3">
      <c r="A39" s="670" t="s">
        <v>78</v>
      </c>
      <c r="B39" s="1514">
        <v>26</v>
      </c>
      <c r="C39" s="24" t="s">
        <v>2</v>
      </c>
      <c r="D39" s="693"/>
      <c r="E39" s="693"/>
      <c r="F39" s="436" t="s">
        <v>25</v>
      </c>
      <c r="G39" s="435"/>
      <c r="H39" s="440" t="s">
        <v>24</v>
      </c>
      <c r="I39" s="459" t="s">
        <v>26</v>
      </c>
      <c r="J39" s="506"/>
      <c r="K39" s="506" t="s">
        <v>26</v>
      </c>
      <c r="L39" s="435" t="s">
        <v>24</v>
      </c>
      <c r="M39" s="435" t="s">
        <v>24</v>
      </c>
      <c r="N39" s="520"/>
      <c r="O39" s="504"/>
      <c r="P39" s="459" t="s">
        <v>24</v>
      </c>
      <c r="Q39" s="435" t="s">
        <v>25</v>
      </c>
      <c r="R39" s="931"/>
      <c r="S39" s="607"/>
      <c r="T39" s="435" t="s">
        <v>24</v>
      </c>
      <c r="U39" s="435" t="s">
        <v>26</v>
      </c>
      <c r="V39" s="505" t="s">
        <v>48</v>
      </c>
      <c r="W39" s="500"/>
      <c r="X39" s="435" t="s">
        <v>24</v>
      </c>
      <c r="Y39" s="435" t="s">
        <v>26</v>
      </c>
      <c r="Z39" s="498"/>
      <c r="AA39" s="498"/>
      <c r="AB39" s="435" t="s">
        <v>24</v>
      </c>
      <c r="AC39" s="440" t="s">
        <v>31</v>
      </c>
      <c r="AD39" s="500"/>
      <c r="AE39" s="506"/>
      <c r="AF39" s="435" t="s">
        <v>24</v>
      </c>
      <c r="AG39" s="435" t="s">
        <v>25</v>
      </c>
      <c r="AH39" s="421"/>
      <c r="AI39" s="125">
        <f t="shared" si="109"/>
        <v>8</v>
      </c>
      <c r="AJ39" s="62">
        <f t="shared" si="110"/>
        <v>3</v>
      </c>
      <c r="AK39" s="62">
        <f t="shared" si="135"/>
        <v>0</v>
      </c>
      <c r="AL39" s="62">
        <f t="shared" si="136"/>
        <v>0</v>
      </c>
      <c r="AM39" s="62">
        <f t="shared" si="111"/>
        <v>0</v>
      </c>
      <c r="AN39" s="62">
        <f t="shared" si="112"/>
        <v>4</v>
      </c>
      <c r="AO39" s="62">
        <f t="shared" si="113"/>
        <v>0</v>
      </c>
      <c r="AP39" s="62">
        <f t="shared" si="114"/>
        <v>1</v>
      </c>
      <c r="AQ39" s="62">
        <f t="shared" si="115"/>
        <v>0</v>
      </c>
      <c r="AR39" s="62">
        <f t="shared" si="116"/>
        <v>0</v>
      </c>
      <c r="AS39" s="62">
        <f t="shared" si="117"/>
        <v>0</v>
      </c>
      <c r="AT39" s="62">
        <f t="shared" si="118"/>
        <v>0</v>
      </c>
      <c r="AU39" s="62">
        <f t="shared" si="119"/>
        <v>0</v>
      </c>
      <c r="AV39" s="62">
        <f t="shared" si="120"/>
        <v>0</v>
      </c>
      <c r="AW39" s="62">
        <f t="shared" si="121"/>
        <v>0</v>
      </c>
      <c r="AX39" s="62">
        <f t="shared" si="122"/>
        <v>0</v>
      </c>
      <c r="AY39" s="62">
        <f t="shared" si="123"/>
        <v>0</v>
      </c>
      <c r="AZ39" s="62">
        <f t="shared" si="124"/>
        <v>0</v>
      </c>
      <c r="BA39" s="62">
        <f t="shared" si="125"/>
        <v>0</v>
      </c>
      <c r="BB39" s="62">
        <f t="shared" si="126"/>
        <v>0</v>
      </c>
      <c r="BC39" s="63">
        <f t="shared" si="127"/>
        <v>15</v>
      </c>
      <c r="BD39" s="64"/>
      <c r="BE39" s="584">
        <f t="shared" ref="BE39:BE42" si="143">+AI39*$BD$2+AJ39*$BD$6+AN39*$BD$2+AO39*$BD$6+AQ39*8/24+AU39*8/24+AV39*8/24+AW39*8/24+AX39*12/24+AY39*8/24+AZ39*$BD$2+BA39*8/24+BN39*(0/24)+(AM39*$BE$2)+AK39*$BF$2+AL39*$BF$6</f>
        <v>7.5</v>
      </c>
      <c r="BF39" s="5">
        <f t="shared" si="63"/>
        <v>0</v>
      </c>
      <c r="BG39" s="5">
        <f t="shared" si="32"/>
        <v>0</v>
      </c>
      <c r="BH39" s="5">
        <f t="shared" si="64"/>
        <v>0</v>
      </c>
      <c r="BI39" s="5">
        <f t="shared" si="65"/>
        <v>0</v>
      </c>
      <c r="BJ39" s="5">
        <f t="shared" si="33"/>
        <v>1</v>
      </c>
      <c r="BK39" s="5">
        <f t="shared" si="66"/>
        <v>0</v>
      </c>
      <c r="BL39" s="5">
        <f t="shared" si="34"/>
        <v>0</v>
      </c>
      <c r="BM39" s="5">
        <f t="shared" si="35"/>
        <v>0</v>
      </c>
      <c r="BN39" s="145">
        <f t="shared" si="36"/>
        <v>0</v>
      </c>
      <c r="BO39" s="147">
        <f t="shared" ref="BO39:BO42" si="144">+BE39</f>
        <v>7.5</v>
      </c>
      <c r="BP39" s="65">
        <f t="shared" ref="BP39:BP41" si="145">+BO39+(BN39)*(12/24)-$BO$12</f>
        <v>-0.16666666666666696</v>
      </c>
      <c r="BQ39" s="66">
        <f t="shared" si="139"/>
        <v>0</v>
      </c>
      <c r="BR39" s="584">
        <f t="shared" si="140"/>
        <v>8</v>
      </c>
      <c r="BS39" s="584">
        <f t="shared" ref="BS39:BS41" si="146">+BR39-$BO$12</f>
        <v>0.33333333333333304</v>
      </c>
      <c r="BT39" s="67">
        <f t="shared" si="141"/>
        <v>2.7591643673630095E-3</v>
      </c>
      <c r="BU39" s="68">
        <f>+BF39+BG39</f>
        <v>0</v>
      </c>
      <c r="BV39" s="68">
        <f t="shared" si="142"/>
        <v>0</v>
      </c>
      <c r="BW39" s="68">
        <f>+BJ39+BK39</f>
        <v>1</v>
      </c>
      <c r="BX39" s="68">
        <f>+BL39+BM39</f>
        <v>0</v>
      </c>
      <c r="BY39" s="69">
        <f t="shared" si="138"/>
        <v>1</v>
      </c>
      <c r="BZ39" s="68">
        <f t="shared" ref="BZ39:BZ52" si="147">+BN39</f>
        <v>0</v>
      </c>
      <c r="CA39" s="68">
        <f>7+BX39</f>
        <v>7</v>
      </c>
      <c r="CB39" s="69">
        <f t="shared" ref="CB39:CB42" si="148">+CA39-BZ39</f>
        <v>7</v>
      </c>
      <c r="CE39" s="163">
        <f t="shared" si="130"/>
        <v>7.5</v>
      </c>
      <c r="CF39" s="127">
        <f t="shared" si="131"/>
        <v>16</v>
      </c>
      <c r="CG39" s="165">
        <f t="shared" si="54"/>
        <v>180</v>
      </c>
      <c r="CH39" s="165">
        <f t="shared" si="55"/>
        <v>12</v>
      </c>
      <c r="CI39" s="165">
        <f t="shared" si="56"/>
        <v>192</v>
      </c>
      <c r="CJ39" s="159">
        <f t="shared" si="57"/>
        <v>0</v>
      </c>
      <c r="CK39" s="444">
        <f t="shared" ref="CK39:CK52" si="149">BY39-BV39</f>
        <v>1</v>
      </c>
      <c r="CL39" s="450">
        <f t="shared" ref="CL39:CL52" si="150">CK39*12+BV39*8</f>
        <v>12</v>
      </c>
      <c r="CN39" s="126">
        <f t="shared" si="132"/>
        <v>7.5</v>
      </c>
      <c r="CO39" s="126">
        <f t="shared" si="60"/>
        <v>8</v>
      </c>
      <c r="CP39" s="127">
        <f t="shared" si="133"/>
        <v>15</v>
      </c>
      <c r="CQ39" s="127">
        <f t="shared" si="134"/>
        <v>16</v>
      </c>
    </row>
    <row r="40" spans="1:95" ht="21" customHeight="1" thickBot="1" x14ac:dyDescent="0.3">
      <c r="A40" s="670" t="s">
        <v>143</v>
      </c>
      <c r="B40" s="616">
        <v>27</v>
      </c>
      <c r="C40" s="24" t="s">
        <v>2</v>
      </c>
      <c r="D40" s="693"/>
      <c r="E40" s="693" t="s">
        <v>38</v>
      </c>
      <c r="F40" s="436" t="s">
        <v>38</v>
      </c>
      <c r="G40" s="436"/>
      <c r="H40" s="443"/>
      <c r="I40" s="454" t="s">
        <v>38</v>
      </c>
      <c r="J40" s="436" t="s">
        <v>38</v>
      </c>
      <c r="K40" s="436"/>
      <c r="L40" s="436" t="s">
        <v>24</v>
      </c>
      <c r="M40" s="436" t="s">
        <v>24</v>
      </c>
      <c r="N40" s="497" t="s">
        <v>56</v>
      </c>
      <c r="O40" s="443"/>
      <c r="P40" s="454" t="s">
        <v>24</v>
      </c>
      <c r="Q40" s="436" t="s">
        <v>25</v>
      </c>
      <c r="R40" s="934" t="s">
        <v>49</v>
      </c>
      <c r="S40" s="454"/>
      <c r="T40" s="436" t="s">
        <v>25</v>
      </c>
      <c r="U40" s="436" t="s">
        <v>25</v>
      </c>
      <c r="V40" s="443"/>
      <c r="W40" s="454"/>
      <c r="X40" s="436" t="s">
        <v>24</v>
      </c>
      <c r="Y40" s="436" t="s">
        <v>25</v>
      </c>
      <c r="Z40" s="436"/>
      <c r="AA40" s="436"/>
      <c r="AB40" s="436" t="s">
        <v>24</v>
      </c>
      <c r="AC40" s="443" t="s">
        <v>25</v>
      </c>
      <c r="AD40" s="454"/>
      <c r="AE40" s="436"/>
      <c r="AF40" s="436" t="s">
        <v>24</v>
      </c>
      <c r="AG40" s="436" t="s">
        <v>25</v>
      </c>
      <c r="AH40" s="443"/>
      <c r="AI40" s="125">
        <f t="shared" si="109"/>
        <v>6</v>
      </c>
      <c r="AJ40" s="62">
        <f t="shared" si="110"/>
        <v>6</v>
      </c>
      <c r="AK40" s="62">
        <f t="shared" si="135"/>
        <v>0</v>
      </c>
      <c r="AL40" s="62">
        <f t="shared" si="136"/>
        <v>0</v>
      </c>
      <c r="AM40" s="62">
        <f t="shared" si="111"/>
        <v>0</v>
      </c>
      <c r="AN40" s="62">
        <f t="shared" si="112"/>
        <v>0</v>
      </c>
      <c r="AO40" s="62">
        <f t="shared" si="113"/>
        <v>0</v>
      </c>
      <c r="AP40" s="62">
        <f t="shared" si="114"/>
        <v>0</v>
      </c>
      <c r="AQ40" s="62">
        <f t="shared" si="115"/>
        <v>0</v>
      </c>
      <c r="AR40" s="62">
        <f t="shared" si="116"/>
        <v>0</v>
      </c>
      <c r="AS40" s="62">
        <f t="shared" si="117"/>
        <v>0</v>
      </c>
      <c r="AT40" s="62">
        <f t="shared" si="118"/>
        <v>0</v>
      </c>
      <c r="AU40" s="62">
        <f t="shared" si="119"/>
        <v>0</v>
      </c>
      <c r="AV40" s="62">
        <f t="shared" si="120"/>
        <v>0</v>
      </c>
      <c r="AW40" s="62">
        <f t="shared" si="121"/>
        <v>4</v>
      </c>
      <c r="AX40" s="62">
        <f t="shared" si="122"/>
        <v>0</v>
      </c>
      <c r="AY40" s="62">
        <f t="shared" si="123"/>
        <v>0</v>
      </c>
      <c r="AZ40" s="62">
        <f t="shared" si="124"/>
        <v>0</v>
      </c>
      <c r="BA40" s="62">
        <f t="shared" si="125"/>
        <v>0</v>
      </c>
      <c r="BB40" s="62">
        <f t="shared" si="126"/>
        <v>0</v>
      </c>
      <c r="BC40" s="63">
        <f t="shared" si="127"/>
        <v>16</v>
      </c>
      <c r="BD40" s="64"/>
      <c r="BE40" s="584">
        <f t="shared" si="143"/>
        <v>7.333333333333333</v>
      </c>
      <c r="BF40" s="5">
        <f t="shared" si="63"/>
        <v>0</v>
      </c>
      <c r="BG40" s="5">
        <f t="shared" si="32"/>
        <v>1</v>
      </c>
      <c r="BH40" s="5">
        <f t="shared" si="64"/>
        <v>0</v>
      </c>
      <c r="BI40" s="5">
        <f t="shared" si="65"/>
        <v>0</v>
      </c>
      <c r="BJ40" s="5">
        <f t="shared" si="33"/>
        <v>0</v>
      </c>
      <c r="BK40" s="5">
        <f t="shared" si="66"/>
        <v>1</v>
      </c>
      <c r="BL40" s="5">
        <f t="shared" si="34"/>
        <v>0</v>
      </c>
      <c r="BM40" s="5">
        <f t="shared" si="35"/>
        <v>0</v>
      </c>
      <c r="BN40" s="145">
        <f t="shared" si="36"/>
        <v>0</v>
      </c>
      <c r="BO40" s="147">
        <f t="shared" si="144"/>
        <v>7.333333333333333</v>
      </c>
      <c r="BP40" s="65">
        <f t="shared" si="145"/>
        <v>-0.33333333333333393</v>
      </c>
      <c r="BQ40" s="66">
        <f t="shared" si="139"/>
        <v>0</v>
      </c>
      <c r="BR40" s="584">
        <f t="shared" si="140"/>
        <v>8.3333333333333321</v>
      </c>
      <c r="BS40" s="584">
        <f t="shared" si="146"/>
        <v>0.66666666666666519</v>
      </c>
      <c r="BT40" s="67">
        <f t="shared" si="141"/>
        <v>4.4540796216002931E-2</v>
      </c>
      <c r="BU40" s="68">
        <f>+BF40+BG40</f>
        <v>1</v>
      </c>
      <c r="BV40" s="68">
        <f t="shared" si="142"/>
        <v>0</v>
      </c>
      <c r="BW40" s="68">
        <f>+BJ40+BK40</f>
        <v>1</v>
      </c>
      <c r="BX40" s="68">
        <f>+BL40+BM40</f>
        <v>0</v>
      </c>
      <c r="BY40" s="69">
        <f t="shared" si="138"/>
        <v>2</v>
      </c>
      <c r="BZ40" s="68">
        <f t="shared" si="147"/>
        <v>0</v>
      </c>
      <c r="CA40" s="986">
        <f>4+BX40</f>
        <v>4</v>
      </c>
      <c r="CB40" s="69">
        <f t="shared" si="148"/>
        <v>4</v>
      </c>
      <c r="CE40" s="163">
        <f t="shared" si="130"/>
        <v>7.333333333333333</v>
      </c>
      <c r="CF40" s="127">
        <f t="shared" si="131"/>
        <v>18</v>
      </c>
      <c r="CG40" s="165">
        <f t="shared" si="54"/>
        <v>176</v>
      </c>
      <c r="CH40" s="165">
        <f t="shared" si="55"/>
        <v>24</v>
      </c>
      <c r="CI40" s="165">
        <f t="shared" si="56"/>
        <v>200</v>
      </c>
      <c r="CJ40" s="159">
        <f t="shared" si="57"/>
        <v>0</v>
      </c>
      <c r="CK40" s="444">
        <f t="shared" si="149"/>
        <v>2</v>
      </c>
      <c r="CL40" s="450">
        <f t="shared" si="150"/>
        <v>24</v>
      </c>
      <c r="CN40" s="126">
        <f t="shared" si="132"/>
        <v>7.333333333333333</v>
      </c>
      <c r="CO40" s="126">
        <f t="shared" si="60"/>
        <v>8.3333333333333321</v>
      </c>
      <c r="CP40" s="127">
        <f t="shared" si="133"/>
        <v>16</v>
      </c>
      <c r="CQ40" s="127">
        <f t="shared" si="134"/>
        <v>18</v>
      </c>
    </row>
    <row r="41" spans="1:95" ht="21" customHeight="1" thickBot="1" x14ac:dyDescent="0.3">
      <c r="A41" s="670" t="s">
        <v>186</v>
      </c>
      <c r="B41" s="1514">
        <v>28</v>
      </c>
      <c r="C41" s="24" t="s">
        <v>2</v>
      </c>
      <c r="D41" s="693" t="s">
        <v>25</v>
      </c>
      <c r="E41" s="693" t="s">
        <v>25</v>
      </c>
      <c r="F41" s="436"/>
      <c r="G41" s="458"/>
      <c r="H41" s="455" t="s">
        <v>27</v>
      </c>
      <c r="I41" s="460" t="s">
        <v>25</v>
      </c>
      <c r="J41" s="458"/>
      <c r="K41" s="458"/>
      <c r="L41" s="438" t="s">
        <v>24</v>
      </c>
      <c r="M41" s="438" t="s">
        <v>24</v>
      </c>
      <c r="N41" s="453"/>
      <c r="O41" s="507"/>
      <c r="P41" s="460" t="s">
        <v>24</v>
      </c>
      <c r="Q41" s="438" t="s">
        <v>25</v>
      </c>
      <c r="R41" s="935"/>
      <c r="S41" s="608" t="s">
        <v>50</v>
      </c>
      <c r="T41" s="438" t="s">
        <v>26</v>
      </c>
      <c r="U41" s="438" t="s">
        <v>25</v>
      </c>
      <c r="V41" s="467"/>
      <c r="W41" s="503"/>
      <c r="X41" s="438" t="s">
        <v>24</v>
      </c>
      <c r="Y41" s="438" t="s">
        <v>25</v>
      </c>
      <c r="Z41" s="502"/>
      <c r="AA41" s="502"/>
      <c r="AB41" s="438" t="s">
        <v>24</v>
      </c>
      <c r="AC41" s="455" t="s">
        <v>25</v>
      </c>
      <c r="AD41" s="503" t="s">
        <v>56</v>
      </c>
      <c r="AE41" s="458"/>
      <c r="AF41" s="438" t="s">
        <v>24</v>
      </c>
      <c r="AG41" s="438" t="s">
        <v>25</v>
      </c>
      <c r="AH41" s="605"/>
      <c r="AI41" s="125">
        <f t="shared" si="109"/>
        <v>6</v>
      </c>
      <c r="AJ41" s="62">
        <f t="shared" si="110"/>
        <v>8</v>
      </c>
      <c r="AK41" s="62">
        <f t="shared" si="135"/>
        <v>0</v>
      </c>
      <c r="AL41" s="62">
        <f t="shared" si="136"/>
        <v>0</v>
      </c>
      <c r="AM41" s="62">
        <f t="shared" si="111"/>
        <v>0</v>
      </c>
      <c r="AN41" s="62">
        <f t="shared" si="112"/>
        <v>1</v>
      </c>
      <c r="AO41" s="62">
        <f t="shared" si="113"/>
        <v>1</v>
      </c>
      <c r="AP41" s="62">
        <f t="shared" si="114"/>
        <v>0</v>
      </c>
      <c r="AQ41" s="62">
        <f t="shared" si="115"/>
        <v>0</v>
      </c>
      <c r="AR41" s="62">
        <f t="shared" si="116"/>
        <v>0</v>
      </c>
      <c r="AS41" s="62">
        <f t="shared" si="117"/>
        <v>0</v>
      </c>
      <c r="AT41" s="62">
        <f t="shared" si="118"/>
        <v>0</v>
      </c>
      <c r="AU41" s="62">
        <f t="shared" si="119"/>
        <v>0</v>
      </c>
      <c r="AV41" s="62">
        <f t="shared" si="120"/>
        <v>0</v>
      </c>
      <c r="AW41" s="62">
        <f t="shared" si="121"/>
        <v>0</v>
      </c>
      <c r="AX41" s="62">
        <f t="shared" si="122"/>
        <v>0</v>
      </c>
      <c r="AY41" s="62">
        <f t="shared" si="123"/>
        <v>0</v>
      </c>
      <c r="AZ41" s="62">
        <f t="shared" si="124"/>
        <v>0</v>
      </c>
      <c r="BA41" s="62">
        <f t="shared" si="125"/>
        <v>0</v>
      </c>
      <c r="BB41" s="62">
        <f t="shared" si="126"/>
        <v>0</v>
      </c>
      <c r="BC41" s="63">
        <f t="shared" si="127"/>
        <v>16</v>
      </c>
      <c r="BD41" s="64"/>
      <c r="BE41" s="584">
        <f t="shared" si="143"/>
        <v>8</v>
      </c>
      <c r="BF41" s="5">
        <f t="shared" si="63"/>
        <v>0</v>
      </c>
      <c r="BG41" s="5">
        <f t="shared" si="32"/>
        <v>1</v>
      </c>
      <c r="BH41" s="5">
        <f t="shared" si="64"/>
        <v>0</v>
      </c>
      <c r="BI41" s="5">
        <f t="shared" si="65"/>
        <v>0</v>
      </c>
      <c r="BJ41" s="5">
        <f t="shared" si="33"/>
        <v>0</v>
      </c>
      <c r="BK41" s="5">
        <f t="shared" si="66"/>
        <v>0</v>
      </c>
      <c r="BL41" s="5">
        <f t="shared" si="34"/>
        <v>1</v>
      </c>
      <c r="BM41" s="5">
        <f t="shared" si="35"/>
        <v>0</v>
      </c>
      <c r="BN41" s="145">
        <f t="shared" si="36"/>
        <v>0</v>
      </c>
      <c r="BO41" s="147">
        <f t="shared" si="144"/>
        <v>8</v>
      </c>
      <c r="BP41" s="65">
        <f t="shared" si="145"/>
        <v>0.33333333333333304</v>
      </c>
      <c r="BQ41" s="66">
        <f t="shared" si="139"/>
        <v>0</v>
      </c>
      <c r="BR41" s="584">
        <f t="shared" si="140"/>
        <v>9</v>
      </c>
      <c r="BS41" s="584">
        <f t="shared" si="146"/>
        <v>1.333333333333333</v>
      </c>
      <c r="BT41" s="67">
        <f t="shared" si="141"/>
        <v>0.12810405991328344</v>
      </c>
      <c r="BU41" s="68">
        <f>+BF41+BG41</f>
        <v>1</v>
      </c>
      <c r="BV41" s="68">
        <f t="shared" si="142"/>
        <v>0</v>
      </c>
      <c r="BW41" s="68">
        <f>+BJ41+BK41</f>
        <v>0</v>
      </c>
      <c r="BX41" s="68">
        <f>+BL41+BM41</f>
        <v>1</v>
      </c>
      <c r="BY41" s="69">
        <f t="shared" si="138"/>
        <v>2</v>
      </c>
      <c r="BZ41" s="68">
        <f t="shared" si="147"/>
        <v>0</v>
      </c>
      <c r="CA41" s="68">
        <f>8+BX41</f>
        <v>9</v>
      </c>
      <c r="CB41" s="69">
        <f t="shared" si="148"/>
        <v>9</v>
      </c>
      <c r="CE41" s="163">
        <f t="shared" si="130"/>
        <v>8</v>
      </c>
      <c r="CF41" s="127">
        <f t="shared" si="131"/>
        <v>18</v>
      </c>
      <c r="CG41" s="165">
        <f t="shared" si="54"/>
        <v>192</v>
      </c>
      <c r="CH41" s="165">
        <f t="shared" si="55"/>
        <v>24</v>
      </c>
      <c r="CI41" s="165">
        <f t="shared" si="56"/>
        <v>216</v>
      </c>
      <c r="CJ41" s="159">
        <f t="shared" si="57"/>
        <v>0</v>
      </c>
      <c r="CK41" s="444">
        <f t="shared" si="149"/>
        <v>2</v>
      </c>
      <c r="CL41" s="450">
        <f t="shared" si="150"/>
        <v>24</v>
      </c>
      <c r="CN41" s="126">
        <f t="shared" si="132"/>
        <v>8</v>
      </c>
      <c r="CO41" s="126">
        <f t="shared" si="60"/>
        <v>9</v>
      </c>
      <c r="CP41" s="127">
        <f t="shared" si="133"/>
        <v>16</v>
      </c>
      <c r="CQ41" s="127">
        <f t="shared" si="134"/>
        <v>18</v>
      </c>
    </row>
    <row r="42" spans="1:95" ht="21" customHeight="1" thickBot="1" x14ac:dyDescent="0.3">
      <c r="A42" s="671" t="s">
        <v>242</v>
      </c>
      <c r="B42" s="616">
        <v>29</v>
      </c>
      <c r="C42" s="661" t="s">
        <v>2</v>
      </c>
      <c r="D42" s="713"/>
      <c r="E42" s="713"/>
      <c r="F42" s="449" t="s">
        <v>31</v>
      </c>
      <c r="G42" s="506" t="s">
        <v>27</v>
      </c>
      <c r="H42" s="440" t="s">
        <v>31</v>
      </c>
      <c r="I42" s="459" t="s">
        <v>25</v>
      </c>
      <c r="J42" s="506"/>
      <c r="K42" s="506"/>
      <c r="L42" s="435" t="s">
        <v>31</v>
      </c>
      <c r="M42" s="435" t="s">
        <v>24</v>
      </c>
      <c r="N42" s="520" t="s">
        <v>27</v>
      </c>
      <c r="O42" s="504"/>
      <c r="P42" s="459" t="s">
        <v>24</v>
      </c>
      <c r="Q42" s="435" t="s">
        <v>25</v>
      </c>
      <c r="R42" s="931"/>
      <c r="S42" s="983" t="s">
        <v>50</v>
      </c>
      <c r="T42" s="435" t="s">
        <v>25</v>
      </c>
      <c r="U42" s="435" t="s">
        <v>25</v>
      </c>
      <c r="V42" s="505"/>
      <c r="W42" s="500"/>
      <c r="X42" s="435" t="s">
        <v>24</v>
      </c>
      <c r="Y42" s="435" t="s">
        <v>25</v>
      </c>
      <c r="Z42" s="498"/>
      <c r="AA42" s="498"/>
      <c r="AB42" s="435" t="s">
        <v>24</v>
      </c>
      <c r="AC42" s="440" t="s">
        <v>25</v>
      </c>
      <c r="AD42" s="500"/>
      <c r="AE42" s="531" t="s">
        <v>59</v>
      </c>
      <c r="AF42" s="435" t="s">
        <v>27</v>
      </c>
      <c r="AG42" s="435" t="s">
        <v>25</v>
      </c>
      <c r="AH42" s="421" t="s">
        <v>49</v>
      </c>
      <c r="AI42" s="125">
        <f t="shared" si="109"/>
        <v>4</v>
      </c>
      <c r="AJ42" s="62">
        <f t="shared" si="110"/>
        <v>7</v>
      </c>
      <c r="AK42" s="62">
        <f t="shared" si="135"/>
        <v>0</v>
      </c>
      <c r="AL42" s="62">
        <f t="shared" si="136"/>
        <v>0</v>
      </c>
      <c r="AM42" s="62">
        <f t="shared" si="111"/>
        <v>0</v>
      </c>
      <c r="AN42" s="62">
        <f t="shared" si="112"/>
        <v>0</v>
      </c>
      <c r="AO42" s="62">
        <f t="shared" si="113"/>
        <v>3</v>
      </c>
      <c r="AP42" s="62">
        <f t="shared" si="114"/>
        <v>3</v>
      </c>
      <c r="AQ42" s="62">
        <f t="shared" si="115"/>
        <v>0</v>
      </c>
      <c r="AR42" s="62">
        <f t="shared" si="116"/>
        <v>0</v>
      </c>
      <c r="AS42" s="62">
        <f t="shared" si="117"/>
        <v>0</v>
      </c>
      <c r="AT42" s="62">
        <f t="shared" si="118"/>
        <v>0</v>
      </c>
      <c r="AU42" s="62">
        <f t="shared" si="119"/>
        <v>0</v>
      </c>
      <c r="AV42" s="62">
        <f t="shared" si="120"/>
        <v>0</v>
      </c>
      <c r="AW42" s="62">
        <f t="shared" si="121"/>
        <v>0</v>
      </c>
      <c r="AX42" s="62">
        <f t="shared" si="122"/>
        <v>0</v>
      </c>
      <c r="AY42" s="62">
        <f t="shared" si="123"/>
        <v>0</v>
      </c>
      <c r="AZ42" s="62">
        <f t="shared" si="124"/>
        <v>0</v>
      </c>
      <c r="BA42" s="62">
        <f t="shared" si="125"/>
        <v>0</v>
      </c>
      <c r="BB42" s="62">
        <f t="shared" si="126"/>
        <v>0</v>
      </c>
      <c r="BC42" s="63">
        <f t="shared" si="127"/>
        <v>14</v>
      </c>
      <c r="BD42" s="64"/>
      <c r="BE42" s="584">
        <f t="shared" si="143"/>
        <v>7</v>
      </c>
      <c r="BF42" s="5">
        <f>COUNTIF($D42:$AH42,"DTS")+COUNTIF($D42:$AH42,"DTS1")</f>
        <v>1</v>
      </c>
      <c r="BG42" s="5">
        <f>COUNTIF($D42:$AH42,"NTS")+COUNTIF($D42:$AH42,"NTS1")</f>
        <v>0</v>
      </c>
      <c r="BH42" s="5">
        <f t="shared" si="64"/>
        <v>0</v>
      </c>
      <c r="BI42" s="5">
        <f t="shared" si="65"/>
        <v>0</v>
      </c>
      <c r="BJ42" s="5">
        <f>COUNTIF($D42:$AH42,"DTS5S")+COUNTIF($D42:$AH42,"DTS5S1")</f>
        <v>0</v>
      </c>
      <c r="BK42" s="5">
        <f>COUNTIF($D42:$AH42,"NTS5S")+COUNTIF($D42:$AH42,"NTS5S1")</f>
        <v>1</v>
      </c>
      <c r="BL42" s="5">
        <f>COUNTIF($D42:$AH42,"DTSDS")+COUNTIF($D42:$AH42,"DTSDS1")</f>
        <v>1</v>
      </c>
      <c r="BM42" s="5">
        <f>COUNTIF($D42:$AH42,"NTSDS")+COUNTIF($D42:$AH42,"NTSDS1")</f>
        <v>0</v>
      </c>
      <c r="BN42" s="145">
        <f>COUNTIF($D42:$AH42,"FOTS")</f>
        <v>0</v>
      </c>
      <c r="BO42" s="147">
        <f t="shared" si="144"/>
        <v>7</v>
      </c>
      <c r="BP42" s="65">
        <f t="shared" ref="BP42" si="151">+BO42+(BN42)*(12/24)-$BO$12</f>
        <v>-0.66666666666666696</v>
      </c>
      <c r="BQ42" s="66">
        <f t="shared" ref="BQ42" si="152">IF(BP42&gt;=(-11/24),0,(-BP42)/(12/24))</f>
        <v>1.3333333333333339</v>
      </c>
      <c r="BR42" s="584">
        <f t="shared" ref="BR42" si="153">+BO42+BY42*$BD$2</f>
        <v>8.5</v>
      </c>
      <c r="BS42" s="584">
        <f t="shared" ref="BS42" si="154">+BR42-$BO$12</f>
        <v>0.83333333333333304</v>
      </c>
      <c r="BT42" s="67">
        <f t="shared" si="141"/>
        <v>6.5431612140323336E-2</v>
      </c>
      <c r="BU42" s="68">
        <f>+BF42+BG42</f>
        <v>1</v>
      </c>
      <c r="BV42" s="68">
        <f t="shared" si="142"/>
        <v>0</v>
      </c>
      <c r="BW42" s="68">
        <f>+BJ42+BK42</f>
        <v>1</v>
      </c>
      <c r="BX42" s="68">
        <f>+BL42+BM42</f>
        <v>1</v>
      </c>
      <c r="BY42" s="69">
        <f t="shared" si="138"/>
        <v>3</v>
      </c>
      <c r="BZ42" s="68">
        <f t="shared" si="147"/>
        <v>0</v>
      </c>
      <c r="CA42" s="68">
        <f>5+BX42</f>
        <v>6</v>
      </c>
      <c r="CB42" s="69">
        <f t="shared" si="148"/>
        <v>6</v>
      </c>
      <c r="CE42" s="163">
        <f t="shared" si="130"/>
        <v>7</v>
      </c>
      <c r="CF42" s="127">
        <f t="shared" si="131"/>
        <v>17</v>
      </c>
      <c r="CG42" s="165">
        <f t="shared" si="54"/>
        <v>168</v>
      </c>
      <c r="CH42" s="165">
        <f t="shared" si="55"/>
        <v>36</v>
      </c>
      <c r="CI42" s="165">
        <f t="shared" si="56"/>
        <v>204</v>
      </c>
      <c r="CJ42" s="159">
        <f t="shared" si="57"/>
        <v>0</v>
      </c>
      <c r="CK42" s="444">
        <f t="shared" si="149"/>
        <v>3</v>
      </c>
      <c r="CL42" s="450">
        <f t="shared" si="150"/>
        <v>36</v>
      </c>
      <c r="CN42" s="126">
        <f t="shared" si="132"/>
        <v>7</v>
      </c>
      <c r="CO42" s="126">
        <f t="shared" si="60"/>
        <v>8.5</v>
      </c>
      <c r="CP42" s="127">
        <f t="shared" si="133"/>
        <v>14</v>
      </c>
      <c r="CQ42" s="127">
        <f t="shared" si="134"/>
        <v>17</v>
      </c>
    </row>
    <row r="43" spans="1:95" ht="21" customHeight="1" thickBot="1" x14ac:dyDescent="0.3">
      <c r="A43" s="412" t="s">
        <v>80</v>
      </c>
      <c r="B43" s="1514">
        <v>30</v>
      </c>
      <c r="C43" s="404" t="s">
        <v>3</v>
      </c>
      <c r="D43" s="713"/>
      <c r="E43" s="713"/>
      <c r="F43" s="449" t="s">
        <v>26</v>
      </c>
      <c r="G43" s="438"/>
      <c r="H43" s="455" t="s">
        <v>24</v>
      </c>
      <c r="I43" s="460" t="s">
        <v>26</v>
      </c>
      <c r="J43" s="458"/>
      <c r="K43" s="452"/>
      <c r="L43" s="447" t="s">
        <v>57</v>
      </c>
      <c r="M43" s="438" t="s">
        <v>57</v>
      </c>
      <c r="N43" s="452"/>
      <c r="O43" s="525"/>
      <c r="P43" s="460" t="s">
        <v>24</v>
      </c>
      <c r="Q43" s="438" t="s">
        <v>26</v>
      </c>
      <c r="R43" s="935" t="s">
        <v>48</v>
      </c>
      <c r="S43" s="608" t="s">
        <v>31</v>
      </c>
      <c r="T43" s="438" t="s">
        <v>32</v>
      </c>
      <c r="U43" s="438" t="s">
        <v>32</v>
      </c>
      <c r="V43" s="525"/>
      <c r="W43" s="569" t="s">
        <v>48</v>
      </c>
      <c r="X43" s="438" t="s">
        <v>24</v>
      </c>
      <c r="Y43" s="438" t="s">
        <v>26</v>
      </c>
      <c r="Z43" s="502"/>
      <c r="AA43" s="502" t="s">
        <v>26</v>
      </c>
      <c r="AB43" s="438" t="s">
        <v>24</v>
      </c>
      <c r="AC43" s="455" t="s">
        <v>31</v>
      </c>
      <c r="AD43" s="503"/>
      <c r="AE43" s="452"/>
      <c r="AF43" s="438" t="s">
        <v>24</v>
      </c>
      <c r="AG43" s="438" t="s">
        <v>24</v>
      </c>
      <c r="AH43" s="605" t="s">
        <v>56</v>
      </c>
      <c r="AI43" s="125">
        <f t="shared" si="109"/>
        <v>6</v>
      </c>
      <c r="AJ43" s="62">
        <f t="shared" si="110"/>
        <v>0</v>
      </c>
      <c r="AK43" s="62">
        <f t="shared" si="135"/>
        <v>0</v>
      </c>
      <c r="AL43" s="62">
        <f t="shared" si="136"/>
        <v>0</v>
      </c>
      <c r="AM43" s="62">
        <f t="shared" si="111"/>
        <v>0</v>
      </c>
      <c r="AN43" s="62">
        <f t="shared" si="112"/>
        <v>5</v>
      </c>
      <c r="AO43" s="62">
        <f t="shared" si="113"/>
        <v>0</v>
      </c>
      <c r="AP43" s="62">
        <f t="shared" si="114"/>
        <v>2</v>
      </c>
      <c r="AQ43" s="62">
        <f t="shared" si="115"/>
        <v>2</v>
      </c>
      <c r="AR43" s="62">
        <f t="shared" si="116"/>
        <v>0</v>
      </c>
      <c r="AS43" s="62">
        <f t="shared" si="117"/>
        <v>0</v>
      </c>
      <c r="AT43" s="62">
        <f t="shared" si="118"/>
        <v>0</v>
      </c>
      <c r="AU43" s="62">
        <f t="shared" si="119"/>
        <v>0</v>
      </c>
      <c r="AV43" s="62">
        <f t="shared" si="120"/>
        <v>0</v>
      </c>
      <c r="AW43" s="62">
        <f t="shared" si="121"/>
        <v>0</v>
      </c>
      <c r="AX43" s="62">
        <f t="shared" si="122"/>
        <v>0</v>
      </c>
      <c r="AY43" s="62">
        <f t="shared" si="123"/>
        <v>0</v>
      </c>
      <c r="AZ43" s="62">
        <f t="shared" si="124"/>
        <v>0</v>
      </c>
      <c r="BA43" s="62">
        <f t="shared" si="125"/>
        <v>0</v>
      </c>
      <c r="BB43" s="62">
        <f t="shared" si="126"/>
        <v>0</v>
      </c>
      <c r="BC43" s="63">
        <f t="shared" si="127"/>
        <v>12.333333333333334</v>
      </c>
      <c r="BD43" s="64"/>
      <c r="BE43" s="584">
        <f>+AI43*$BD$2+AJ43*$BD$6+AN43*$BD$2+AO43*$BD$6+AQ43*8/24+AU43*8/24+AV43*8/24+AW43*8/24+AX43*12/24+AY43*8/24+AZ43*$BD$2+BA43*8/24+BN43*(0/24)+(AM43*$BE$2)+AK43*$BF$2+AL43*$BF$6</f>
        <v>6.166666666666667</v>
      </c>
      <c r="BF43" s="5">
        <f t="shared" si="63"/>
        <v>0</v>
      </c>
      <c r="BG43" s="5">
        <f t="shared" si="32"/>
        <v>1</v>
      </c>
      <c r="BH43" s="5">
        <f t="shared" si="64"/>
        <v>0</v>
      </c>
      <c r="BI43" s="5">
        <f t="shared" si="65"/>
        <v>0</v>
      </c>
      <c r="BJ43" s="5">
        <f t="shared" si="33"/>
        <v>2</v>
      </c>
      <c r="BK43" s="5">
        <f t="shared" si="66"/>
        <v>0</v>
      </c>
      <c r="BL43" s="5">
        <f t="shared" si="34"/>
        <v>0</v>
      </c>
      <c r="BM43" s="5">
        <f t="shared" si="35"/>
        <v>0</v>
      </c>
      <c r="BN43" s="145">
        <f t="shared" si="36"/>
        <v>2</v>
      </c>
      <c r="BO43" s="147">
        <f>+BE43</f>
        <v>6.166666666666667</v>
      </c>
      <c r="BP43" s="65">
        <f>+BO43+(+BN43)*(12/24)-$BO$12</f>
        <v>-0.5</v>
      </c>
      <c r="BQ43" s="66">
        <f t="shared" ref="BQ43:BQ49" si="155">IF(BP43&gt;=(-11/24),0,(-BP43)/(12/24))</f>
        <v>1</v>
      </c>
      <c r="BR43" s="584">
        <f t="shared" ref="BR43:BR49" si="156">+BO43+BY43*$BD$2</f>
        <v>7.666666666666667</v>
      </c>
      <c r="BS43" s="584">
        <f t="shared" ref="BS43:BS49" si="157">+BR43-$BO$12</f>
        <v>0</v>
      </c>
      <c r="BT43" s="67">
        <f t="shared" si="141"/>
        <v>-3.9022467481277023E-2</v>
      </c>
      <c r="BU43" s="68">
        <f t="shared" ref="BU43:BU49" si="158">+BF43+BG43</f>
        <v>1</v>
      </c>
      <c r="BV43" s="68">
        <f t="shared" si="142"/>
        <v>0</v>
      </c>
      <c r="BW43" s="68">
        <f t="shared" ref="BW43:BW52" si="159">+BJ43+BK43</f>
        <v>2</v>
      </c>
      <c r="BX43" s="68">
        <f t="shared" ref="BX43:BX52" si="160">+BL43+BM43</f>
        <v>0</v>
      </c>
      <c r="BY43" s="69">
        <f>+BU43+BV43+BW43+BX43</f>
        <v>3</v>
      </c>
      <c r="BZ43" s="68">
        <f t="shared" si="147"/>
        <v>2</v>
      </c>
      <c r="CA43" s="68">
        <f>8+BX43</f>
        <v>8</v>
      </c>
      <c r="CB43" s="69">
        <f>+CA43-BZ43</f>
        <v>6</v>
      </c>
      <c r="CE43" s="163">
        <f t="shared" si="130"/>
        <v>6.166666666666667</v>
      </c>
      <c r="CF43" s="127">
        <f t="shared" si="131"/>
        <v>15.333333333333334</v>
      </c>
      <c r="CG43" s="165">
        <f t="shared" si="54"/>
        <v>132</v>
      </c>
      <c r="CH43" s="165">
        <f t="shared" si="55"/>
        <v>36</v>
      </c>
      <c r="CI43" s="165">
        <f t="shared" si="56"/>
        <v>168</v>
      </c>
      <c r="CJ43" s="159">
        <f t="shared" si="57"/>
        <v>40</v>
      </c>
      <c r="CK43" s="444">
        <f t="shared" si="149"/>
        <v>3</v>
      </c>
      <c r="CL43" s="450">
        <f t="shared" si="150"/>
        <v>36</v>
      </c>
      <c r="CN43" s="126">
        <f t="shared" si="132"/>
        <v>6.166666666666667</v>
      </c>
      <c r="CO43" s="126">
        <f t="shared" si="60"/>
        <v>7.666666666666667</v>
      </c>
      <c r="CP43" s="127">
        <f t="shared" si="133"/>
        <v>12.333333333333334</v>
      </c>
      <c r="CQ43" s="127">
        <f t="shared" si="134"/>
        <v>15.333333333333334</v>
      </c>
    </row>
    <row r="44" spans="1:95" ht="21" customHeight="1" thickBot="1" x14ac:dyDescent="0.3">
      <c r="A44" s="615" t="s">
        <v>81</v>
      </c>
      <c r="B44" s="616">
        <v>31</v>
      </c>
      <c r="C44" s="24" t="s">
        <v>3</v>
      </c>
      <c r="D44" s="713" t="s">
        <v>24</v>
      </c>
      <c r="E44" s="713" t="s">
        <v>24</v>
      </c>
      <c r="F44" s="449"/>
      <c r="G44" s="438"/>
      <c r="H44" s="455" t="s">
        <v>24</v>
      </c>
      <c r="I44" s="460" t="s">
        <v>25</v>
      </c>
      <c r="J44" s="458" t="s">
        <v>56</v>
      </c>
      <c r="K44" s="458"/>
      <c r="L44" s="438" t="s">
        <v>24</v>
      </c>
      <c r="M44" s="438" t="s">
        <v>281</v>
      </c>
      <c r="N44" s="453"/>
      <c r="O44" s="507"/>
      <c r="P44" s="460" t="s">
        <v>24</v>
      </c>
      <c r="Q44" s="438" t="s">
        <v>25</v>
      </c>
      <c r="R44" s="935"/>
      <c r="S44" s="608"/>
      <c r="T44" s="438" t="s">
        <v>25</v>
      </c>
      <c r="U44" s="438" t="s">
        <v>25</v>
      </c>
      <c r="V44" s="467"/>
      <c r="W44" s="503"/>
      <c r="X44" s="438" t="s">
        <v>24</v>
      </c>
      <c r="Y44" s="438" t="s">
        <v>25</v>
      </c>
      <c r="Z44" s="502" t="s">
        <v>49</v>
      </c>
      <c r="AA44" s="502"/>
      <c r="AB44" s="438" t="s">
        <v>24</v>
      </c>
      <c r="AC44" s="455" t="s">
        <v>25</v>
      </c>
      <c r="AD44" s="503"/>
      <c r="AE44" s="458"/>
      <c r="AF44" s="438" t="s">
        <v>24</v>
      </c>
      <c r="AG44" s="438" t="s">
        <v>25</v>
      </c>
      <c r="AH44" s="605"/>
      <c r="AI44" s="125">
        <f t="shared" si="109"/>
        <v>8</v>
      </c>
      <c r="AJ44" s="62">
        <f t="shared" si="110"/>
        <v>7</v>
      </c>
      <c r="AK44" s="62">
        <f t="shared" si="135"/>
        <v>0</v>
      </c>
      <c r="AL44" s="62">
        <f t="shared" si="136"/>
        <v>0</v>
      </c>
      <c r="AM44" s="62">
        <f t="shared" si="111"/>
        <v>0</v>
      </c>
      <c r="AN44" s="62">
        <f t="shared" si="112"/>
        <v>0</v>
      </c>
      <c r="AO44" s="62">
        <f t="shared" si="113"/>
        <v>0</v>
      </c>
      <c r="AP44" s="62">
        <f t="shared" si="114"/>
        <v>0</v>
      </c>
      <c r="AQ44" s="62">
        <f t="shared" si="115"/>
        <v>0</v>
      </c>
      <c r="AR44" s="62">
        <f t="shared" si="116"/>
        <v>0</v>
      </c>
      <c r="AS44" s="62">
        <f t="shared" si="117"/>
        <v>0</v>
      </c>
      <c r="AT44" s="62">
        <f t="shared" si="118"/>
        <v>1</v>
      </c>
      <c r="AU44" s="62">
        <f t="shared" si="119"/>
        <v>0</v>
      </c>
      <c r="AV44" s="62">
        <f t="shared" si="120"/>
        <v>0</v>
      </c>
      <c r="AW44" s="62">
        <f t="shared" si="121"/>
        <v>0</v>
      </c>
      <c r="AX44" s="62">
        <f t="shared" si="122"/>
        <v>0</v>
      </c>
      <c r="AY44" s="62">
        <f t="shared" si="123"/>
        <v>0</v>
      </c>
      <c r="AZ44" s="62">
        <f t="shared" si="124"/>
        <v>0</v>
      </c>
      <c r="BA44" s="62">
        <f t="shared" si="125"/>
        <v>0</v>
      </c>
      <c r="BB44" s="62">
        <f t="shared" si="126"/>
        <v>0</v>
      </c>
      <c r="BC44" s="63">
        <f t="shared" si="127"/>
        <v>15</v>
      </c>
      <c r="BD44" s="64"/>
      <c r="BE44" s="584">
        <f t="shared" ref="BE44:BE52" si="161">+AI44*$BD$2+AJ44*$BD$6+AN44*$BD$2+AO44*$BD$6+AQ44*8/24+AU44*8/24+AV44*8/24+AW44*8/24+AX44*12/24+AY44*8/24+AZ44*$BD$2+BA44*8/24+BN44*(0/24)+(AM44*$BE$2)+AK44*$BF$2+AL44*$BF$6</f>
        <v>7.5</v>
      </c>
      <c r="BF44" s="5">
        <f t="shared" si="63"/>
        <v>0</v>
      </c>
      <c r="BG44" s="5">
        <f t="shared" si="32"/>
        <v>1</v>
      </c>
      <c r="BH44" s="5">
        <f t="shared" si="64"/>
        <v>0</v>
      </c>
      <c r="BI44" s="5">
        <f t="shared" si="65"/>
        <v>0</v>
      </c>
      <c r="BJ44" s="5">
        <f t="shared" si="33"/>
        <v>0</v>
      </c>
      <c r="BK44" s="5">
        <f t="shared" si="66"/>
        <v>1</v>
      </c>
      <c r="BL44" s="5">
        <f t="shared" si="34"/>
        <v>0</v>
      </c>
      <c r="BM44" s="5">
        <f t="shared" si="35"/>
        <v>0</v>
      </c>
      <c r="BN44" s="145">
        <f t="shared" si="36"/>
        <v>0</v>
      </c>
      <c r="BO44" s="147">
        <f>+BE44</f>
        <v>7.5</v>
      </c>
      <c r="BP44" s="65">
        <f>+BO44+(+BN44)*(12/24)-$BO$12</f>
        <v>-0.16666666666666696</v>
      </c>
      <c r="BQ44" s="66">
        <f t="shared" ref="BQ44" si="162">IF(BP44&gt;=(-11/24),0,(-BP44)/(12/24))</f>
        <v>0</v>
      </c>
      <c r="BR44" s="584">
        <f t="shared" ref="BR44" si="163">+BO44+BY44*$BD$2</f>
        <v>8.5</v>
      </c>
      <c r="BS44" s="584">
        <f t="shared" ref="BS44" si="164">+BR44-$BO$12</f>
        <v>0.83333333333333304</v>
      </c>
      <c r="BT44" s="67">
        <f t="shared" si="141"/>
        <v>6.5431612140323336E-2</v>
      </c>
      <c r="BU44" s="68">
        <f t="shared" si="158"/>
        <v>1</v>
      </c>
      <c r="BV44" s="68">
        <f t="shared" si="142"/>
        <v>0</v>
      </c>
      <c r="BW44" s="68">
        <f t="shared" si="159"/>
        <v>1</v>
      </c>
      <c r="BX44" s="68">
        <f t="shared" si="160"/>
        <v>0</v>
      </c>
      <c r="BY44" s="69">
        <f t="shared" si="138"/>
        <v>2</v>
      </c>
      <c r="BZ44" s="68">
        <f t="shared" si="147"/>
        <v>0</v>
      </c>
      <c r="CA44" s="68">
        <f>4+BX44</f>
        <v>4</v>
      </c>
      <c r="CB44" s="69">
        <f t="shared" ref="CB44:CB49" si="165">+CA44-BZ44</f>
        <v>4</v>
      </c>
      <c r="CE44" s="163">
        <f t="shared" si="130"/>
        <v>7.5</v>
      </c>
      <c r="CF44" s="127">
        <f t="shared" si="131"/>
        <v>17</v>
      </c>
      <c r="CG44" s="165">
        <f t="shared" si="54"/>
        <v>180</v>
      </c>
      <c r="CH44" s="165">
        <f t="shared" si="55"/>
        <v>24</v>
      </c>
      <c r="CI44" s="165">
        <f t="shared" si="56"/>
        <v>204</v>
      </c>
      <c r="CJ44" s="159">
        <f t="shared" si="57"/>
        <v>0</v>
      </c>
      <c r="CK44" s="444">
        <f t="shared" si="149"/>
        <v>2</v>
      </c>
      <c r="CL44" s="450">
        <f t="shared" si="150"/>
        <v>24</v>
      </c>
      <c r="CN44" s="126">
        <f t="shared" si="132"/>
        <v>7.5</v>
      </c>
      <c r="CO44" s="126">
        <f t="shared" si="60"/>
        <v>8.5</v>
      </c>
      <c r="CP44" s="127">
        <f t="shared" si="133"/>
        <v>15</v>
      </c>
      <c r="CQ44" s="127">
        <f t="shared" si="134"/>
        <v>17</v>
      </c>
    </row>
    <row r="45" spans="1:95" ht="21" customHeight="1" thickBot="1" x14ac:dyDescent="0.3">
      <c r="A45" s="615" t="s">
        <v>82</v>
      </c>
      <c r="B45" s="1514">
        <v>32</v>
      </c>
      <c r="C45" s="24" t="s">
        <v>3</v>
      </c>
      <c r="D45" s="713" t="s">
        <v>25</v>
      </c>
      <c r="E45" s="713" t="s">
        <v>25</v>
      </c>
      <c r="F45" s="449"/>
      <c r="G45" s="857" t="s">
        <v>50</v>
      </c>
      <c r="H45" s="455" t="s">
        <v>31</v>
      </c>
      <c r="I45" s="460" t="s">
        <v>25</v>
      </c>
      <c r="J45" s="458"/>
      <c r="K45" s="458"/>
      <c r="L45" s="438" t="s">
        <v>24</v>
      </c>
      <c r="M45" s="438" t="s">
        <v>24</v>
      </c>
      <c r="N45" s="453"/>
      <c r="O45" s="507"/>
      <c r="P45" s="460" t="s">
        <v>24</v>
      </c>
      <c r="Q45" s="438" t="s">
        <v>25</v>
      </c>
      <c r="R45" s="935"/>
      <c r="S45" s="608" t="s">
        <v>50</v>
      </c>
      <c r="T45" s="438" t="s">
        <v>25</v>
      </c>
      <c r="U45" s="438" t="s">
        <v>25</v>
      </c>
      <c r="V45" s="467"/>
      <c r="W45" s="503"/>
      <c r="X45" s="438" t="s">
        <v>24</v>
      </c>
      <c r="Y45" s="438" t="s">
        <v>25</v>
      </c>
      <c r="Z45" s="502" t="s">
        <v>49</v>
      </c>
      <c r="AA45" s="502"/>
      <c r="AB45" s="438" t="s">
        <v>24</v>
      </c>
      <c r="AC45" s="455" t="s">
        <v>25</v>
      </c>
      <c r="AD45" s="503"/>
      <c r="AE45" s="458"/>
      <c r="AF45" s="438" t="s">
        <v>24</v>
      </c>
      <c r="AG45" s="438" t="s">
        <v>25</v>
      </c>
      <c r="AH45" s="605"/>
      <c r="AI45" s="125">
        <f t="shared" si="109"/>
        <v>6</v>
      </c>
      <c r="AJ45" s="62">
        <f t="shared" si="110"/>
        <v>9</v>
      </c>
      <c r="AK45" s="62">
        <f t="shared" si="135"/>
        <v>0</v>
      </c>
      <c r="AL45" s="62">
        <f t="shared" si="136"/>
        <v>0</v>
      </c>
      <c r="AM45" s="62">
        <f t="shared" si="111"/>
        <v>0</v>
      </c>
      <c r="AN45" s="62">
        <f t="shared" si="112"/>
        <v>0</v>
      </c>
      <c r="AO45" s="62">
        <f t="shared" si="113"/>
        <v>0</v>
      </c>
      <c r="AP45" s="62">
        <f t="shared" si="114"/>
        <v>1</v>
      </c>
      <c r="AQ45" s="62">
        <f t="shared" si="115"/>
        <v>0</v>
      </c>
      <c r="AR45" s="62">
        <f t="shared" si="116"/>
        <v>0</v>
      </c>
      <c r="AS45" s="62">
        <f t="shared" si="117"/>
        <v>0</v>
      </c>
      <c r="AT45" s="62">
        <f t="shared" si="118"/>
        <v>0</v>
      </c>
      <c r="AU45" s="62">
        <f t="shared" si="119"/>
        <v>0</v>
      </c>
      <c r="AV45" s="62">
        <f t="shared" si="120"/>
        <v>0</v>
      </c>
      <c r="AW45" s="62">
        <f t="shared" si="121"/>
        <v>0</v>
      </c>
      <c r="AX45" s="62">
        <f t="shared" si="122"/>
        <v>0</v>
      </c>
      <c r="AY45" s="62">
        <f t="shared" si="123"/>
        <v>0</v>
      </c>
      <c r="AZ45" s="62">
        <f t="shared" si="124"/>
        <v>0</v>
      </c>
      <c r="BA45" s="62">
        <f t="shared" si="125"/>
        <v>0</v>
      </c>
      <c r="BB45" s="62">
        <f t="shared" si="126"/>
        <v>0</v>
      </c>
      <c r="BC45" s="63">
        <f t="shared" si="127"/>
        <v>15</v>
      </c>
      <c r="BD45" s="64"/>
      <c r="BE45" s="584">
        <f t="shared" si="161"/>
        <v>7.5</v>
      </c>
      <c r="BF45" s="5">
        <f t="shared" si="63"/>
        <v>0</v>
      </c>
      <c r="BG45" s="5">
        <f t="shared" si="32"/>
        <v>0</v>
      </c>
      <c r="BH45" s="5">
        <f t="shared" si="64"/>
        <v>0</v>
      </c>
      <c r="BI45" s="5">
        <f t="shared" si="65"/>
        <v>0</v>
      </c>
      <c r="BJ45" s="5">
        <f t="shared" si="33"/>
        <v>0</v>
      </c>
      <c r="BK45" s="5">
        <f t="shared" si="66"/>
        <v>1</v>
      </c>
      <c r="BL45" s="5">
        <f t="shared" si="34"/>
        <v>2</v>
      </c>
      <c r="BM45" s="5">
        <f t="shared" si="35"/>
        <v>0</v>
      </c>
      <c r="BN45" s="145">
        <f t="shared" si="36"/>
        <v>0</v>
      </c>
      <c r="BO45" s="147">
        <f t="shared" ref="BO45:BO49" si="166">+BE45</f>
        <v>7.5</v>
      </c>
      <c r="BP45" s="65">
        <f t="shared" ref="BP45:BP48" si="167">+BO45+(+BN45)*(12/24)-$BO$12</f>
        <v>-0.16666666666666696</v>
      </c>
      <c r="BQ45" s="66">
        <f t="shared" si="155"/>
        <v>0</v>
      </c>
      <c r="BR45" s="584">
        <f t="shared" si="156"/>
        <v>9</v>
      </c>
      <c r="BS45" s="584">
        <f t="shared" si="157"/>
        <v>1.333333333333333</v>
      </c>
      <c r="BT45" s="67">
        <f t="shared" si="141"/>
        <v>0.12810405991328344</v>
      </c>
      <c r="BU45" s="68">
        <f t="shared" si="158"/>
        <v>0</v>
      </c>
      <c r="BV45" s="68">
        <f t="shared" si="142"/>
        <v>0</v>
      </c>
      <c r="BW45" s="68">
        <f t="shared" si="159"/>
        <v>1</v>
      </c>
      <c r="BX45" s="68">
        <f t="shared" si="160"/>
        <v>2</v>
      </c>
      <c r="BY45" s="69">
        <f t="shared" si="138"/>
        <v>3</v>
      </c>
      <c r="BZ45" s="68">
        <f t="shared" si="147"/>
        <v>0</v>
      </c>
      <c r="CA45" s="68">
        <f>3+BX45</f>
        <v>5</v>
      </c>
      <c r="CB45" s="69">
        <f t="shared" si="165"/>
        <v>5</v>
      </c>
      <c r="CE45" s="163">
        <f t="shared" si="130"/>
        <v>7.5</v>
      </c>
      <c r="CF45" s="127">
        <f t="shared" si="131"/>
        <v>18</v>
      </c>
      <c r="CG45" s="165">
        <f t="shared" si="54"/>
        <v>180</v>
      </c>
      <c r="CH45" s="165">
        <f t="shared" si="55"/>
        <v>36</v>
      </c>
      <c r="CI45" s="165">
        <f t="shared" si="56"/>
        <v>216</v>
      </c>
      <c r="CJ45" s="159">
        <f t="shared" si="57"/>
        <v>0</v>
      </c>
      <c r="CK45" s="444">
        <f t="shared" si="149"/>
        <v>3</v>
      </c>
      <c r="CL45" s="450">
        <f t="shared" si="150"/>
        <v>36</v>
      </c>
      <c r="CN45" s="126">
        <f t="shared" si="132"/>
        <v>7.5</v>
      </c>
      <c r="CO45" s="126">
        <f t="shared" si="60"/>
        <v>9</v>
      </c>
      <c r="CP45" s="127">
        <f t="shared" si="133"/>
        <v>15</v>
      </c>
      <c r="CQ45" s="127">
        <f t="shared" si="134"/>
        <v>18</v>
      </c>
    </row>
    <row r="46" spans="1:95" ht="21" customHeight="1" thickBot="1" x14ac:dyDescent="0.3">
      <c r="A46" s="615" t="s">
        <v>83</v>
      </c>
      <c r="B46" s="616">
        <v>33</v>
      </c>
      <c r="C46" s="24" t="s">
        <v>3</v>
      </c>
      <c r="D46" s="693" t="s">
        <v>25</v>
      </c>
      <c r="E46" s="693" t="s">
        <v>25</v>
      </c>
      <c r="F46" s="436"/>
      <c r="G46" s="506" t="s">
        <v>50</v>
      </c>
      <c r="H46" s="440" t="s">
        <v>24</v>
      </c>
      <c r="I46" s="454" t="s">
        <v>26</v>
      </c>
      <c r="J46" s="497"/>
      <c r="K46" s="497"/>
      <c r="L46" s="436" t="s">
        <v>31</v>
      </c>
      <c r="M46" s="436" t="s">
        <v>24</v>
      </c>
      <c r="N46" s="497" t="s">
        <v>27</v>
      </c>
      <c r="O46" s="522"/>
      <c r="P46" s="454" t="s">
        <v>24</v>
      </c>
      <c r="Q46" s="436" t="s">
        <v>25</v>
      </c>
      <c r="R46" s="931"/>
      <c r="S46" s="607"/>
      <c r="T46" s="436" t="s">
        <v>25</v>
      </c>
      <c r="U46" s="436" t="s">
        <v>25</v>
      </c>
      <c r="V46" s="522"/>
      <c r="W46" s="499" t="s">
        <v>48</v>
      </c>
      <c r="X46" s="449" t="s">
        <v>24</v>
      </c>
      <c r="Y46" s="449" t="s">
        <v>25</v>
      </c>
      <c r="Z46" s="531" t="s">
        <v>49</v>
      </c>
      <c r="AA46" s="502"/>
      <c r="AB46" s="449" t="s">
        <v>24</v>
      </c>
      <c r="AC46" s="490" t="s">
        <v>25</v>
      </c>
      <c r="AD46" s="499"/>
      <c r="AE46" s="497"/>
      <c r="AF46" s="449" t="s">
        <v>24</v>
      </c>
      <c r="AG46" s="449" t="s">
        <v>25</v>
      </c>
      <c r="AH46" s="421"/>
      <c r="AI46" s="125">
        <f t="shared" si="109"/>
        <v>6</v>
      </c>
      <c r="AJ46" s="62">
        <f t="shared" si="110"/>
        <v>8</v>
      </c>
      <c r="AK46" s="62">
        <f t="shared" si="135"/>
        <v>0</v>
      </c>
      <c r="AL46" s="62">
        <f t="shared" si="136"/>
        <v>0</v>
      </c>
      <c r="AM46" s="62">
        <f t="shared" si="111"/>
        <v>0</v>
      </c>
      <c r="AN46" s="62">
        <f t="shared" si="112"/>
        <v>1</v>
      </c>
      <c r="AO46" s="62">
        <f t="shared" si="113"/>
        <v>1</v>
      </c>
      <c r="AP46" s="62">
        <f t="shared" si="114"/>
        <v>1</v>
      </c>
      <c r="AQ46" s="62">
        <f t="shared" si="115"/>
        <v>0</v>
      </c>
      <c r="AR46" s="62">
        <f t="shared" si="116"/>
        <v>0</v>
      </c>
      <c r="AS46" s="62">
        <f t="shared" si="117"/>
        <v>0</v>
      </c>
      <c r="AT46" s="62">
        <f t="shared" si="118"/>
        <v>0</v>
      </c>
      <c r="AU46" s="62">
        <f t="shared" si="119"/>
        <v>0</v>
      </c>
      <c r="AV46" s="62">
        <f t="shared" si="120"/>
        <v>0</v>
      </c>
      <c r="AW46" s="62">
        <f t="shared" si="121"/>
        <v>0</v>
      </c>
      <c r="AX46" s="62">
        <f t="shared" si="122"/>
        <v>0</v>
      </c>
      <c r="AY46" s="62">
        <f t="shared" si="123"/>
        <v>0</v>
      </c>
      <c r="AZ46" s="62">
        <f t="shared" si="124"/>
        <v>0</v>
      </c>
      <c r="BA46" s="62">
        <f t="shared" si="125"/>
        <v>0</v>
      </c>
      <c r="BB46" s="62">
        <f t="shared" si="126"/>
        <v>0</v>
      </c>
      <c r="BC46" s="63">
        <f t="shared" si="127"/>
        <v>16</v>
      </c>
      <c r="BD46" s="64"/>
      <c r="BE46" s="584">
        <f t="shared" si="161"/>
        <v>8</v>
      </c>
      <c r="BF46" s="5">
        <f t="shared" si="63"/>
        <v>0</v>
      </c>
      <c r="BG46" s="5">
        <f t="shared" si="32"/>
        <v>0</v>
      </c>
      <c r="BH46" s="5">
        <f t="shared" si="64"/>
        <v>0</v>
      </c>
      <c r="BI46" s="5">
        <f t="shared" si="65"/>
        <v>0</v>
      </c>
      <c r="BJ46" s="5">
        <f t="shared" si="33"/>
        <v>1</v>
      </c>
      <c r="BK46" s="5">
        <f t="shared" si="66"/>
        <v>1</v>
      </c>
      <c r="BL46" s="5">
        <f t="shared" si="34"/>
        <v>1</v>
      </c>
      <c r="BM46" s="5">
        <f t="shared" si="35"/>
        <v>0</v>
      </c>
      <c r="BN46" s="145">
        <f t="shared" si="36"/>
        <v>0</v>
      </c>
      <c r="BO46" s="147">
        <f t="shared" si="166"/>
        <v>8</v>
      </c>
      <c r="BP46" s="65">
        <f t="shared" si="167"/>
        <v>0.33333333333333304</v>
      </c>
      <c r="BQ46" s="66">
        <f t="shared" si="155"/>
        <v>0</v>
      </c>
      <c r="BR46" s="584">
        <f t="shared" si="156"/>
        <v>9.5</v>
      </c>
      <c r="BS46" s="584">
        <f t="shared" si="157"/>
        <v>1.833333333333333</v>
      </c>
      <c r="BT46" s="67">
        <f t="shared" si="141"/>
        <v>0.19077650768624355</v>
      </c>
      <c r="BU46" s="68">
        <f t="shared" si="158"/>
        <v>0</v>
      </c>
      <c r="BV46" s="68">
        <f t="shared" si="142"/>
        <v>0</v>
      </c>
      <c r="BW46" s="68">
        <f t="shared" si="159"/>
        <v>2</v>
      </c>
      <c r="BX46" s="68">
        <f t="shared" si="160"/>
        <v>1</v>
      </c>
      <c r="BY46" s="69">
        <f t="shared" si="138"/>
        <v>3</v>
      </c>
      <c r="BZ46" s="68">
        <f t="shared" si="147"/>
        <v>0</v>
      </c>
      <c r="CA46" s="68">
        <f>5+BX46</f>
        <v>6</v>
      </c>
      <c r="CB46" s="69">
        <f t="shared" si="165"/>
        <v>6</v>
      </c>
      <c r="CC46" s="148"/>
      <c r="CE46" s="163">
        <f t="shared" si="130"/>
        <v>8</v>
      </c>
      <c r="CF46" s="127">
        <f t="shared" si="131"/>
        <v>19</v>
      </c>
      <c r="CG46" s="165">
        <f t="shared" si="54"/>
        <v>192</v>
      </c>
      <c r="CH46" s="165">
        <f t="shared" si="55"/>
        <v>36</v>
      </c>
      <c r="CI46" s="165">
        <f t="shared" si="56"/>
        <v>228</v>
      </c>
      <c r="CJ46" s="159">
        <f t="shared" si="57"/>
        <v>0</v>
      </c>
      <c r="CK46" s="444">
        <f t="shared" si="149"/>
        <v>3</v>
      </c>
      <c r="CL46" s="450">
        <f t="shared" si="150"/>
        <v>36</v>
      </c>
      <c r="CN46" s="126">
        <f t="shared" si="132"/>
        <v>8</v>
      </c>
      <c r="CO46" s="126">
        <f t="shared" si="60"/>
        <v>9.5</v>
      </c>
      <c r="CP46" s="127">
        <f t="shared" si="133"/>
        <v>16</v>
      </c>
      <c r="CQ46" s="127">
        <f t="shared" si="134"/>
        <v>19</v>
      </c>
    </row>
    <row r="47" spans="1:95" ht="21" customHeight="1" thickBot="1" x14ac:dyDescent="0.3">
      <c r="A47" s="615" t="s">
        <v>84</v>
      </c>
      <c r="B47" s="1514">
        <v>34</v>
      </c>
      <c r="C47" s="24" t="s">
        <v>3</v>
      </c>
      <c r="D47" s="693" t="s">
        <v>25</v>
      </c>
      <c r="E47" s="693" t="s">
        <v>25</v>
      </c>
      <c r="F47" s="436"/>
      <c r="G47" s="435"/>
      <c r="H47" s="440" t="s">
        <v>27</v>
      </c>
      <c r="I47" s="454" t="s">
        <v>25</v>
      </c>
      <c r="J47" s="497"/>
      <c r="K47" s="497"/>
      <c r="L47" s="436" t="s">
        <v>24</v>
      </c>
      <c r="M47" s="436" t="s">
        <v>24</v>
      </c>
      <c r="N47" s="497" t="s">
        <v>56</v>
      </c>
      <c r="O47" s="522"/>
      <c r="P47" s="454" t="s">
        <v>24</v>
      </c>
      <c r="Q47" s="436" t="s">
        <v>25</v>
      </c>
      <c r="R47" s="931"/>
      <c r="S47" s="607"/>
      <c r="T47" s="436" t="s">
        <v>31</v>
      </c>
      <c r="U47" s="436" t="s">
        <v>37</v>
      </c>
      <c r="V47" s="522"/>
      <c r="W47" s="499"/>
      <c r="X47" s="449" t="s">
        <v>27</v>
      </c>
      <c r="Y47" s="449" t="s">
        <v>25</v>
      </c>
      <c r="Z47" s="498"/>
      <c r="AA47" s="502"/>
      <c r="AB47" s="449" t="s">
        <v>24</v>
      </c>
      <c r="AC47" s="490" t="s">
        <v>25</v>
      </c>
      <c r="AD47" s="499" t="s">
        <v>27</v>
      </c>
      <c r="AE47" s="497"/>
      <c r="AF47" s="449" t="s">
        <v>24</v>
      </c>
      <c r="AG47" s="449" t="s">
        <v>25</v>
      </c>
      <c r="AH47" s="421"/>
      <c r="AI47" s="125">
        <f t="shared" si="109"/>
        <v>5</v>
      </c>
      <c r="AJ47" s="62">
        <f t="shared" si="110"/>
        <v>7</v>
      </c>
      <c r="AK47" s="62">
        <f t="shared" si="135"/>
        <v>0</v>
      </c>
      <c r="AL47" s="62">
        <f t="shared" si="136"/>
        <v>0</v>
      </c>
      <c r="AM47" s="62">
        <f t="shared" si="111"/>
        <v>0</v>
      </c>
      <c r="AN47" s="62">
        <f t="shared" si="112"/>
        <v>0</v>
      </c>
      <c r="AO47" s="62">
        <f t="shared" si="113"/>
        <v>3</v>
      </c>
      <c r="AP47" s="62">
        <f t="shared" si="114"/>
        <v>1</v>
      </c>
      <c r="AQ47" s="62">
        <f t="shared" si="115"/>
        <v>0</v>
      </c>
      <c r="AR47" s="62">
        <f t="shared" si="116"/>
        <v>0</v>
      </c>
      <c r="AS47" s="62">
        <f t="shared" si="117"/>
        <v>0</v>
      </c>
      <c r="AT47" s="62">
        <f t="shared" si="118"/>
        <v>0</v>
      </c>
      <c r="AU47" s="62">
        <f t="shared" si="119"/>
        <v>0</v>
      </c>
      <c r="AV47" s="62">
        <f t="shared" si="120"/>
        <v>1</v>
      </c>
      <c r="AW47" s="62">
        <f t="shared" si="121"/>
        <v>0</v>
      </c>
      <c r="AX47" s="62">
        <f t="shared" si="122"/>
        <v>0</v>
      </c>
      <c r="AY47" s="62">
        <f t="shared" si="123"/>
        <v>0</v>
      </c>
      <c r="AZ47" s="62">
        <f t="shared" si="124"/>
        <v>0</v>
      </c>
      <c r="BA47" s="62">
        <f t="shared" si="125"/>
        <v>0</v>
      </c>
      <c r="BB47" s="62">
        <f t="shared" si="126"/>
        <v>0</v>
      </c>
      <c r="BC47" s="63">
        <f t="shared" si="127"/>
        <v>15.666666666666666</v>
      </c>
      <c r="BD47" s="64"/>
      <c r="BE47" s="584">
        <f t="shared" si="161"/>
        <v>7.833333333333333</v>
      </c>
      <c r="BF47" s="5">
        <f t="shared" si="63"/>
        <v>0</v>
      </c>
      <c r="BG47" s="5">
        <f t="shared" si="32"/>
        <v>1</v>
      </c>
      <c r="BH47" s="5">
        <f t="shared" si="64"/>
        <v>0</v>
      </c>
      <c r="BI47" s="5">
        <f t="shared" si="65"/>
        <v>0</v>
      </c>
      <c r="BJ47" s="5">
        <f t="shared" si="33"/>
        <v>0</v>
      </c>
      <c r="BK47" s="5">
        <f t="shared" si="66"/>
        <v>0</v>
      </c>
      <c r="BL47" s="5">
        <f t="shared" si="34"/>
        <v>0</v>
      </c>
      <c r="BM47" s="5">
        <f t="shared" si="35"/>
        <v>0</v>
      </c>
      <c r="BN47" s="145">
        <f t="shared" si="36"/>
        <v>0</v>
      </c>
      <c r="BO47" s="147">
        <f t="shared" si="166"/>
        <v>7.833333333333333</v>
      </c>
      <c r="BP47" s="65">
        <f t="shared" si="167"/>
        <v>0.16666666666666607</v>
      </c>
      <c r="BQ47" s="66">
        <f t="shared" si="155"/>
        <v>0</v>
      </c>
      <c r="BR47" s="584">
        <f t="shared" si="156"/>
        <v>8.3333333333333321</v>
      </c>
      <c r="BS47" s="584">
        <f t="shared" si="157"/>
        <v>0.66666666666666519</v>
      </c>
      <c r="BT47" s="67">
        <f t="shared" si="141"/>
        <v>4.4540796216002931E-2</v>
      </c>
      <c r="BU47" s="68">
        <f t="shared" si="158"/>
        <v>1</v>
      </c>
      <c r="BV47" s="68">
        <f t="shared" si="142"/>
        <v>0</v>
      </c>
      <c r="BW47" s="68">
        <f t="shared" si="159"/>
        <v>0</v>
      </c>
      <c r="BX47" s="68">
        <f t="shared" si="160"/>
        <v>0</v>
      </c>
      <c r="BY47" s="69">
        <f t="shared" si="138"/>
        <v>1</v>
      </c>
      <c r="BZ47" s="68">
        <f t="shared" si="147"/>
        <v>0</v>
      </c>
      <c r="CA47" s="68">
        <f>4+BX47</f>
        <v>4</v>
      </c>
      <c r="CB47" s="69">
        <f t="shared" si="165"/>
        <v>4</v>
      </c>
      <c r="CC47" s="148"/>
      <c r="CE47" s="163">
        <f t="shared" si="130"/>
        <v>7.833333333333333</v>
      </c>
      <c r="CF47" s="127">
        <f t="shared" si="131"/>
        <v>16.666666666666664</v>
      </c>
      <c r="CG47" s="165">
        <f t="shared" si="54"/>
        <v>180</v>
      </c>
      <c r="CH47" s="165">
        <f t="shared" si="55"/>
        <v>12</v>
      </c>
      <c r="CI47" s="165">
        <f t="shared" si="56"/>
        <v>192</v>
      </c>
      <c r="CJ47" s="159">
        <f t="shared" si="57"/>
        <v>8</v>
      </c>
      <c r="CK47" s="444">
        <f t="shared" si="149"/>
        <v>1</v>
      </c>
      <c r="CL47" s="450">
        <f t="shared" si="150"/>
        <v>12</v>
      </c>
      <c r="CN47" s="126">
        <f t="shared" si="132"/>
        <v>7.833333333333333</v>
      </c>
      <c r="CO47" s="126">
        <f t="shared" si="60"/>
        <v>8.3333333333333321</v>
      </c>
      <c r="CP47" s="127">
        <f t="shared" si="133"/>
        <v>15.666666666666666</v>
      </c>
      <c r="CQ47" s="127">
        <f t="shared" si="134"/>
        <v>16.666666666666664</v>
      </c>
    </row>
    <row r="48" spans="1:95" ht="20.100000000000001" customHeight="1" thickBot="1" x14ac:dyDescent="0.3">
      <c r="A48" s="615" t="s">
        <v>85</v>
      </c>
      <c r="B48" s="616">
        <v>35</v>
      </c>
      <c r="C48" s="24" t="s">
        <v>3</v>
      </c>
      <c r="D48" s="713" t="s">
        <v>25</v>
      </c>
      <c r="E48" s="713" t="s">
        <v>31</v>
      </c>
      <c r="F48" s="449" t="s">
        <v>27</v>
      </c>
      <c r="G48" s="438"/>
      <c r="H48" s="455" t="s">
        <v>24</v>
      </c>
      <c r="I48" s="460" t="s">
        <v>25</v>
      </c>
      <c r="J48" s="458"/>
      <c r="K48" s="458"/>
      <c r="L48" s="438" t="s">
        <v>24</v>
      </c>
      <c r="M48" s="438" t="s">
        <v>24</v>
      </c>
      <c r="N48" s="453"/>
      <c r="O48" s="507"/>
      <c r="P48" s="460" t="s">
        <v>24</v>
      </c>
      <c r="Q48" s="438" t="s">
        <v>25</v>
      </c>
      <c r="R48" s="935"/>
      <c r="S48" s="608"/>
      <c r="T48" s="438" t="s">
        <v>24</v>
      </c>
      <c r="U48" s="438" t="s">
        <v>25</v>
      </c>
      <c r="V48" s="467" t="s">
        <v>49</v>
      </c>
      <c r="W48" s="503"/>
      <c r="X48" s="438" t="s">
        <v>24</v>
      </c>
      <c r="Y48" s="438" t="s">
        <v>25</v>
      </c>
      <c r="Z48" s="502"/>
      <c r="AA48" s="502"/>
      <c r="AB48" s="438" t="s">
        <v>24</v>
      </c>
      <c r="AC48" s="455" t="s">
        <v>25</v>
      </c>
      <c r="AD48" s="503"/>
      <c r="AE48" s="458"/>
      <c r="AF48" s="438" t="s">
        <v>24</v>
      </c>
      <c r="AG48" s="438" t="s">
        <v>25</v>
      </c>
      <c r="AH48" s="421"/>
      <c r="AI48" s="125">
        <f t="shared" si="109"/>
        <v>8</v>
      </c>
      <c r="AJ48" s="62">
        <f t="shared" si="110"/>
        <v>7</v>
      </c>
      <c r="AK48" s="62">
        <f t="shared" si="135"/>
        <v>0</v>
      </c>
      <c r="AL48" s="62">
        <f t="shared" si="136"/>
        <v>0</v>
      </c>
      <c r="AM48" s="62">
        <f t="shared" si="111"/>
        <v>0</v>
      </c>
      <c r="AN48" s="62">
        <f t="shared" si="112"/>
        <v>0</v>
      </c>
      <c r="AO48" s="62">
        <f t="shared" si="113"/>
        <v>1</v>
      </c>
      <c r="AP48" s="62">
        <f t="shared" si="114"/>
        <v>1</v>
      </c>
      <c r="AQ48" s="62">
        <f t="shared" si="115"/>
        <v>0</v>
      </c>
      <c r="AR48" s="62">
        <f t="shared" si="116"/>
        <v>0</v>
      </c>
      <c r="AS48" s="62">
        <f t="shared" si="117"/>
        <v>0</v>
      </c>
      <c r="AT48" s="62">
        <f t="shared" si="118"/>
        <v>0</v>
      </c>
      <c r="AU48" s="62">
        <f t="shared" si="119"/>
        <v>0</v>
      </c>
      <c r="AV48" s="62">
        <f t="shared" si="120"/>
        <v>0</v>
      </c>
      <c r="AW48" s="62">
        <f t="shared" si="121"/>
        <v>0</v>
      </c>
      <c r="AX48" s="62">
        <f t="shared" si="122"/>
        <v>0</v>
      </c>
      <c r="AY48" s="62">
        <f t="shared" si="123"/>
        <v>0</v>
      </c>
      <c r="AZ48" s="62">
        <f t="shared" si="124"/>
        <v>0</v>
      </c>
      <c r="BA48" s="62">
        <f t="shared" si="125"/>
        <v>0</v>
      </c>
      <c r="BB48" s="62">
        <f t="shared" si="126"/>
        <v>0</v>
      </c>
      <c r="BC48" s="63">
        <f t="shared" si="127"/>
        <v>16</v>
      </c>
      <c r="BD48" s="64">
        <f t="shared" ref="BD48" si="168">IF((BE48-$BD$11)&lt;(-23/24),2,IF((BE48-$BD$11)&lt;0,1,0))</f>
        <v>0</v>
      </c>
      <c r="BE48" s="584">
        <f t="shared" si="161"/>
        <v>8</v>
      </c>
      <c r="BF48" s="5">
        <f t="shared" si="63"/>
        <v>0</v>
      </c>
      <c r="BG48" s="5">
        <f t="shared" si="32"/>
        <v>0</v>
      </c>
      <c r="BH48" s="5">
        <f t="shared" si="64"/>
        <v>0</v>
      </c>
      <c r="BI48" s="5">
        <f t="shared" si="65"/>
        <v>0</v>
      </c>
      <c r="BJ48" s="5">
        <f t="shared" si="33"/>
        <v>0</v>
      </c>
      <c r="BK48" s="5">
        <f t="shared" si="66"/>
        <v>1</v>
      </c>
      <c r="BL48" s="5">
        <f t="shared" si="34"/>
        <v>0</v>
      </c>
      <c r="BM48" s="5">
        <f t="shared" si="35"/>
        <v>0</v>
      </c>
      <c r="BN48" s="145">
        <f t="shared" si="36"/>
        <v>0</v>
      </c>
      <c r="BO48" s="147">
        <f t="shared" si="166"/>
        <v>8</v>
      </c>
      <c r="BP48" s="65">
        <f t="shared" si="167"/>
        <v>0.33333333333333304</v>
      </c>
      <c r="BQ48" s="66">
        <f t="shared" si="155"/>
        <v>0</v>
      </c>
      <c r="BR48" s="584">
        <f t="shared" si="156"/>
        <v>8.5</v>
      </c>
      <c r="BS48" s="584">
        <f t="shared" si="157"/>
        <v>0.83333333333333304</v>
      </c>
      <c r="BT48" s="67">
        <f t="shared" si="141"/>
        <v>6.5431612140323336E-2</v>
      </c>
      <c r="BU48" s="68">
        <f t="shared" si="158"/>
        <v>0</v>
      </c>
      <c r="BV48" s="68">
        <f t="shared" si="142"/>
        <v>0</v>
      </c>
      <c r="BW48" s="68">
        <f t="shared" si="159"/>
        <v>1</v>
      </c>
      <c r="BX48" s="68">
        <f t="shared" si="160"/>
        <v>0</v>
      </c>
      <c r="BY48" s="69">
        <f t="shared" si="138"/>
        <v>1</v>
      </c>
      <c r="BZ48" s="68">
        <f t="shared" si="147"/>
        <v>0</v>
      </c>
      <c r="CA48" s="68">
        <f>6+BX48</f>
        <v>6</v>
      </c>
      <c r="CB48" s="69">
        <f t="shared" si="165"/>
        <v>6</v>
      </c>
      <c r="CE48" s="163">
        <f t="shared" si="130"/>
        <v>8</v>
      </c>
      <c r="CF48" s="127">
        <f t="shared" si="131"/>
        <v>17</v>
      </c>
      <c r="CG48" s="165">
        <f t="shared" si="54"/>
        <v>192</v>
      </c>
      <c r="CH48" s="165">
        <f t="shared" si="55"/>
        <v>12</v>
      </c>
      <c r="CI48" s="165">
        <f t="shared" si="56"/>
        <v>204</v>
      </c>
      <c r="CJ48" s="159">
        <f t="shared" si="57"/>
        <v>0</v>
      </c>
      <c r="CK48" s="444">
        <f t="shared" si="149"/>
        <v>1</v>
      </c>
      <c r="CL48" s="450">
        <f t="shared" si="150"/>
        <v>12</v>
      </c>
      <c r="CM48" s="23"/>
      <c r="CN48" s="126">
        <f t="shared" si="132"/>
        <v>8</v>
      </c>
      <c r="CO48" s="126">
        <f t="shared" si="60"/>
        <v>8.5</v>
      </c>
      <c r="CP48" s="127">
        <f t="shared" si="133"/>
        <v>16</v>
      </c>
      <c r="CQ48" s="127">
        <f t="shared" si="134"/>
        <v>17</v>
      </c>
    </row>
    <row r="49" spans="1:95" ht="21" customHeight="1" thickBot="1" x14ac:dyDescent="0.3">
      <c r="A49" s="615" t="s">
        <v>86</v>
      </c>
      <c r="B49" s="1514">
        <v>36</v>
      </c>
      <c r="C49" s="24" t="s">
        <v>3</v>
      </c>
      <c r="D49" s="693"/>
      <c r="E49" s="693"/>
      <c r="F49" s="433"/>
      <c r="G49" s="506" t="s">
        <v>50</v>
      </c>
      <c r="H49" s="440" t="s">
        <v>24</v>
      </c>
      <c r="I49" s="459" t="s">
        <v>24</v>
      </c>
      <c r="J49" s="506"/>
      <c r="K49" s="506"/>
      <c r="L49" s="435" t="s">
        <v>57</v>
      </c>
      <c r="M49" s="435" t="s">
        <v>57</v>
      </c>
      <c r="N49" s="520"/>
      <c r="O49" s="504"/>
      <c r="P49" s="459" t="s">
        <v>32</v>
      </c>
      <c r="Q49" s="435" t="s">
        <v>32</v>
      </c>
      <c r="R49" s="931"/>
      <c r="S49" s="607"/>
      <c r="T49" s="435" t="s">
        <v>25</v>
      </c>
      <c r="U49" s="435" t="s">
        <v>25</v>
      </c>
      <c r="V49" s="505"/>
      <c r="W49" s="500"/>
      <c r="X49" s="438" t="s">
        <v>24</v>
      </c>
      <c r="Y49" s="438" t="s">
        <v>25</v>
      </c>
      <c r="Z49" s="498"/>
      <c r="AA49" s="498"/>
      <c r="AB49" s="438" t="s">
        <v>25</v>
      </c>
      <c r="AC49" s="455" t="s">
        <v>25</v>
      </c>
      <c r="AD49" s="500"/>
      <c r="AE49" s="506" t="s">
        <v>59</v>
      </c>
      <c r="AF49" s="438" t="s">
        <v>25</v>
      </c>
      <c r="AG49" s="438" t="s">
        <v>25</v>
      </c>
      <c r="AH49" s="421"/>
      <c r="AI49" s="125">
        <f t="shared" si="109"/>
        <v>3</v>
      </c>
      <c r="AJ49" s="62">
        <f t="shared" si="110"/>
        <v>7</v>
      </c>
      <c r="AK49" s="62">
        <f t="shared" si="135"/>
        <v>0</v>
      </c>
      <c r="AL49" s="62">
        <f t="shared" si="136"/>
        <v>0</v>
      </c>
      <c r="AM49" s="62">
        <f t="shared" si="111"/>
        <v>0</v>
      </c>
      <c r="AN49" s="62">
        <f t="shared" si="112"/>
        <v>0</v>
      </c>
      <c r="AO49" s="62">
        <f t="shared" si="113"/>
        <v>0</v>
      </c>
      <c r="AP49" s="62">
        <f t="shared" si="114"/>
        <v>0</v>
      </c>
      <c r="AQ49" s="62">
        <f t="shared" si="115"/>
        <v>2</v>
      </c>
      <c r="AR49" s="62">
        <f t="shared" si="116"/>
        <v>0</v>
      </c>
      <c r="AS49" s="62">
        <f t="shared" si="117"/>
        <v>0</v>
      </c>
      <c r="AT49" s="62">
        <f t="shared" si="118"/>
        <v>0</v>
      </c>
      <c r="AU49" s="62">
        <f t="shared" si="119"/>
        <v>0</v>
      </c>
      <c r="AV49" s="62">
        <f t="shared" si="120"/>
        <v>0</v>
      </c>
      <c r="AW49" s="62">
        <f t="shared" si="121"/>
        <v>0</v>
      </c>
      <c r="AX49" s="62">
        <f t="shared" si="122"/>
        <v>0</v>
      </c>
      <c r="AY49" s="62">
        <f t="shared" si="123"/>
        <v>0</v>
      </c>
      <c r="AZ49" s="62">
        <f t="shared" si="124"/>
        <v>0</v>
      </c>
      <c r="BA49" s="62">
        <f t="shared" si="125"/>
        <v>0</v>
      </c>
      <c r="BB49" s="62">
        <f t="shared" si="126"/>
        <v>0</v>
      </c>
      <c r="BC49" s="63">
        <f t="shared" si="127"/>
        <v>11.333333333333334</v>
      </c>
      <c r="BD49" s="64"/>
      <c r="BE49" s="584">
        <f t="shared" si="161"/>
        <v>5.666666666666667</v>
      </c>
      <c r="BF49" s="5">
        <f t="shared" si="63"/>
        <v>1</v>
      </c>
      <c r="BG49" s="5">
        <f t="shared" si="32"/>
        <v>0</v>
      </c>
      <c r="BH49" s="5">
        <f t="shared" si="64"/>
        <v>0</v>
      </c>
      <c r="BI49" s="5">
        <f t="shared" si="65"/>
        <v>0</v>
      </c>
      <c r="BJ49" s="5">
        <f t="shared" si="33"/>
        <v>0</v>
      </c>
      <c r="BK49" s="5">
        <f t="shared" si="66"/>
        <v>0</v>
      </c>
      <c r="BL49" s="5">
        <f t="shared" si="34"/>
        <v>1</v>
      </c>
      <c r="BM49" s="5">
        <f t="shared" si="35"/>
        <v>0</v>
      </c>
      <c r="BN49" s="145">
        <f t="shared" si="36"/>
        <v>2</v>
      </c>
      <c r="BO49" s="147">
        <f t="shared" si="166"/>
        <v>5.666666666666667</v>
      </c>
      <c r="BP49" s="65">
        <f>+BO49+(+BN49)*(12/24)-$BO$12</f>
        <v>-1</v>
      </c>
      <c r="BQ49" s="66">
        <f t="shared" si="155"/>
        <v>2</v>
      </c>
      <c r="BR49" s="584">
        <f t="shared" si="156"/>
        <v>6.666666666666667</v>
      </c>
      <c r="BS49" s="584">
        <f t="shared" si="157"/>
        <v>-1</v>
      </c>
      <c r="BT49" s="67">
        <f t="shared" si="141"/>
        <v>-0.16436736302719746</v>
      </c>
      <c r="BU49" s="68">
        <f t="shared" si="158"/>
        <v>1</v>
      </c>
      <c r="BV49" s="68">
        <f t="shared" si="142"/>
        <v>0</v>
      </c>
      <c r="BW49" s="68">
        <f t="shared" si="159"/>
        <v>0</v>
      </c>
      <c r="BX49" s="68">
        <f t="shared" si="160"/>
        <v>1</v>
      </c>
      <c r="BY49" s="69">
        <f t="shared" si="138"/>
        <v>2</v>
      </c>
      <c r="BZ49" s="68">
        <f t="shared" si="147"/>
        <v>2</v>
      </c>
      <c r="CA49" s="68">
        <f>9+BX49</f>
        <v>10</v>
      </c>
      <c r="CB49" s="69">
        <f t="shared" si="165"/>
        <v>8</v>
      </c>
      <c r="CE49" s="163">
        <f t="shared" si="130"/>
        <v>5.666666666666667</v>
      </c>
      <c r="CF49" s="127">
        <f t="shared" si="131"/>
        <v>13.333333333333334</v>
      </c>
      <c r="CG49" s="165">
        <f t="shared" si="54"/>
        <v>120</v>
      </c>
      <c r="CH49" s="165">
        <f t="shared" si="55"/>
        <v>24</v>
      </c>
      <c r="CI49" s="165">
        <f t="shared" si="56"/>
        <v>144</v>
      </c>
      <c r="CJ49" s="159">
        <f t="shared" si="57"/>
        <v>40</v>
      </c>
      <c r="CK49" s="444">
        <f t="shared" si="149"/>
        <v>2</v>
      </c>
      <c r="CL49" s="450">
        <f t="shared" si="150"/>
        <v>24</v>
      </c>
      <c r="CN49" s="126">
        <f t="shared" si="132"/>
        <v>5.666666666666667</v>
      </c>
      <c r="CO49" s="126">
        <f t="shared" si="60"/>
        <v>6.666666666666667</v>
      </c>
      <c r="CP49" s="127">
        <f t="shared" si="133"/>
        <v>11.333333333333334</v>
      </c>
      <c r="CQ49" s="127">
        <f t="shared" si="134"/>
        <v>13.333333333333334</v>
      </c>
    </row>
    <row r="50" spans="1:95" ht="21" customHeight="1" thickBot="1" x14ac:dyDescent="0.3">
      <c r="A50" s="615" t="s">
        <v>87</v>
      </c>
      <c r="B50" s="616">
        <v>37</v>
      </c>
      <c r="C50" s="24" t="s">
        <v>3</v>
      </c>
      <c r="D50" s="500"/>
      <c r="E50" s="506"/>
      <c r="F50" s="435"/>
      <c r="G50" s="506"/>
      <c r="H50" s="505"/>
      <c r="I50" s="459"/>
      <c r="J50" s="435"/>
      <c r="K50" s="506"/>
      <c r="L50" s="506"/>
      <c r="M50" s="435"/>
      <c r="N50" s="435"/>
      <c r="O50" s="505"/>
      <c r="P50" s="500"/>
      <c r="Q50" s="435"/>
      <c r="R50" s="384"/>
      <c r="S50" s="500"/>
      <c r="T50" s="506"/>
      <c r="U50" s="435"/>
      <c r="V50" s="440"/>
      <c r="W50" s="500"/>
      <c r="X50" s="506"/>
      <c r="Y50" s="435"/>
      <c r="Z50" s="435"/>
      <c r="AA50" s="506"/>
      <c r="AB50" s="506"/>
      <c r="AC50" s="440"/>
      <c r="AD50" s="499" t="s">
        <v>280</v>
      </c>
      <c r="AE50" s="497"/>
      <c r="AF50" s="449" t="s">
        <v>279</v>
      </c>
      <c r="AG50" s="449" t="s">
        <v>280</v>
      </c>
      <c r="AH50" s="498"/>
      <c r="AI50" s="125">
        <f t="shared" si="109"/>
        <v>0</v>
      </c>
      <c r="AJ50" s="62">
        <f t="shared" si="110"/>
        <v>0</v>
      </c>
      <c r="AK50" s="62">
        <f t="shared" si="135"/>
        <v>0</v>
      </c>
      <c r="AL50" s="62">
        <f t="shared" si="136"/>
        <v>0</v>
      </c>
      <c r="AM50" s="62">
        <f t="shared" si="111"/>
        <v>0</v>
      </c>
      <c r="AN50" s="62">
        <f t="shared" si="112"/>
        <v>0</v>
      </c>
      <c r="AO50" s="62">
        <f t="shared" si="113"/>
        <v>0</v>
      </c>
      <c r="AP50" s="62">
        <f t="shared" si="114"/>
        <v>0</v>
      </c>
      <c r="AQ50" s="62">
        <f t="shared" si="115"/>
        <v>0</v>
      </c>
      <c r="AR50" s="62">
        <f t="shared" si="116"/>
        <v>0</v>
      </c>
      <c r="AS50" s="62">
        <f t="shared" si="117"/>
        <v>0</v>
      </c>
      <c r="AT50" s="62">
        <f t="shared" si="118"/>
        <v>0</v>
      </c>
      <c r="AU50" s="62">
        <f t="shared" si="119"/>
        <v>0</v>
      </c>
      <c r="AV50" s="62">
        <f t="shared" si="120"/>
        <v>0</v>
      </c>
      <c r="AW50" s="62">
        <f t="shared" si="121"/>
        <v>0</v>
      </c>
      <c r="AX50" s="62">
        <f t="shared" si="122"/>
        <v>0</v>
      </c>
      <c r="AY50" s="62">
        <f t="shared" si="123"/>
        <v>0</v>
      </c>
      <c r="AZ50" s="62">
        <f t="shared" si="124"/>
        <v>3</v>
      </c>
      <c r="BA50" s="62">
        <f t="shared" si="125"/>
        <v>0</v>
      </c>
      <c r="BB50" s="62">
        <f t="shared" si="126"/>
        <v>0</v>
      </c>
      <c r="BC50" s="63">
        <f t="shared" si="127"/>
        <v>3</v>
      </c>
      <c r="BD50" s="64"/>
      <c r="BE50" s="584">
        <f t="shared" si="161"/>
        <v>1.5</v>
      </c>
      <c r="BF50" s="5">
        <f t="shared" si="63"/>
        <v>0</v>
      </c>
      <c r="BG50" s="5">
        <f t="shared" si="32"/>
        <v>0</v>
      </c>
      <c r="BH50" s="5">
        <f t="shared" si="64"/>
        <v>0</v>
      </c>
      <c r="BI50" s="5">
        <f t="shared" si="65"/>
        <v>0</v>
      </c>
      <c r="BJ50" s="5">
        <f t="shared" si="33"/>
        <v>0</v>
      </c>
      <c r="BK50" s="5">
        <f t="shared" si="66"/>
        <v>0</v>
      </c>
      <c r="BL50" s="5">
        <f t="shared" si="34"/>
        <v>0</v>
      </c>
      <c r="BM50" s="5">
        <f t="shared" si="35"/>
        <v>0</v>
      </c>
      <c r="BN50" s="145">
        <f t="shared" si="36"/>
        <v>0</v>
      </c>
      <c r="BO50" s="147">
        <f t="shared" ref="BO50" si="169">+BE50</f>
        <v>1.5</v>
      </c>
      <c r="BP50" s="65">
        <f t="shared" ref="BP50" si="170">+BO50+(+BN50)*(12/24)-$BO$12</f>
        <v>-6.166666666666667</v>
      </c>
      <c r="BQ50" s="66">
        <f t="shared" ref="BQ50" si="171">IF(BP50&gt;=(-11/24),0,(-BP50)/(12/24))</f>
        <v>12.333333333333334</v>
      </c>
      <c r="BR50" s="584"/>
      <c r="BS50" s="584"/>
      <c r="BT50" s="67"/>
      <c r="BU50" s="68"/>
      <c r="BV50" s="68">
        <f t="shared" si="142"/>
        <v>0</v>
      </c>
      <c r="BW50" s="68">
        <f t="shared" si="159"/>
        <v>0</v>
      </c>
      <c r="BX50" s="68">
        <f t="shared" si="160"/>
        <v>0</v>
      </c>
      <c r="BY50" s="69">
        <f t="shared" si="138"/>
        <v>0</v>
      </c>
      <c r="BZ50" s="68">
        <f t="shared" si="147"/>
        <v>0</v>
      </c>
      <c r="CA50" s="68"/>
      <c r="CB50" s="69"/>
      <c r="CE50" s="163">
        <f t="shared" si="130"/>
        <v>1.5</v>
      </c>
      <c r="CF50" s="127">
        <f t="shared" si="131"/>
        <v>3</v>
      </c>
      <c r="CG50" s="165">
        <f t="shared" si="54"/>
        <v>36</v>
      </c>
      <c r="CH50" s="165">
        <f t="shared" si="55"/>
        <v>0</v>
      </c>
      <c r="CI50" s="165">
        <f t="shared" si="56"/>
        <v>36</v>
      </c>
      <c r="CJ50" s="159">
        <f t="shared" si="57"/>
        <v>0</v>
      </c>
      <c r="CK50" s="444">
        <f t="shared" si="149"/>
        <v>0</v>
      </c>
      <c r="CL50" s="450">
        <f t="shared" si="150"/>
        <v>0</v>
      </c>
      <c r="CN50" s="126">
        <f t="shared" si="132"/>
        <v>1.5</v>
      </c>
      <c r="CO50" s="126">
        <f t="shared" si="60"/>
        <v>0</v>
      </c>
      <c r="CP50" s="127">
        <f t="shared" si="133"/>
        <v>3</v>
      </c>
      <c r="CQ50" s="127">
        <f t="shared" si="134"/>
        <v>3</v>
      </c>
    </row>
    <row r="51" spans="1:95" ht="21" customHeight="1" thickBot="1" x14ac:dyDescent="0.3">
      <c r="A51" s="615" t="s">
        <v>88</v>
      </c>
      <c r="B51" s="1514">
        <v>38</v>
      </c>
      <c r="C51" s="24" t="s">
        <v>3</v>
      </c>
      <c r="D51" s="460"/>
      <c r="E51" s="438"/>
      <c r="F51" s="438"/>
      <c r="G51" s="438"/>
      <c r="H51" s="455"/>
      <c r="I51" s="460"/>
      <c r="J51" s="438"/>
      <c r="K51" s="438"/>
      <c r="L51" s="438"/>
      <c r="M51" s="438"/>
      <c r="N51" s="438"/>
      <c r="O51" s="455"/>
      <c r="P51" s="460"/>
      <c r="Q51" s="438"/>
      <c r="R51" s="385"/>
      <c r="S51" s="460"/>
      <c r="T51" s="438"/>
      <c r="U51" s="438"/>
      <c r="V51" s="455"/>
      <c r="W51" s="460"/>
      <c r="X51" s="438"/>
      <c r="Y51" s="438"/>
      <c r="Z51" s="438"/>
      <c r="AA51" s="438"/>
      <c r="AB51" s="438"/>
      <c r="AC51" s="455"/>
      <c r="AD51" s="460"/>
      <c r="AE51" s="438"/>
      <c r="AF51" s="458"/>
      <c r="AG51" s="438"/>
      <c r="AH51" s="455"/>
      <c r="AI51" s="125">
        <f t="shared" si="109"/>
        <v>0</v>
      </c>
      <c r="AJ51" s="62">
        <f t="shared" si="110"/>
        <v>0</v>
      </c>
      <c r="AK51" s="62">
        <f t="shared" si="135"/>
        <v>0</v>
      </c>
      <c r="AL51" s="62">
        <f t="shared" si="136"/>
        <v>0</v>
      </c>
      <c r="AM51" s="62">
        <f t="shared" si="111"/>
        <v>0</v>
      </c>
      <c r="AN51" s="62">
        <f t="shared" si="112"/>
        <v>0</v>
      </c>
      <c r="AO51" s="62">
        <f t="shared" si="113"/>
        <v>0</v>
      </c>
      <c r="AP51" s="62">
        <f t="shared" si="114"/>
        <v>0</v>
      </c>
      <c r="AQ51" s="62">
        <f t="shared" si="115"/>
        <v>0</v>
      </c>
      <c r="AR51" s="62">
        <f t="shared" si="116"/>
        <v>0</v>
      </c>
      <c r="AS51" s="62">
        <f t="shared" si="117"/>
        <v>0</v>
      </c>
      <c r="AT51" s="62">
        <f t="shared" si="118"/>
        <v>0</v>
      </c>
      <c r="AU51" s="62">
        <f t="shared" si="119"/>
        <v>0</v>
      </c>
      <c r="AV51" s="62">
        <f t="shared" si="120"/>
        <v>0</v>
      </c>
      <c r="AW51" s="62">
        <f t="shared" si="121"/>
        <v>0</v>
      </c>
      <c r="AX51" s="62">
        <f t="shared" si="122"/>
        <v>0</v>
      </c>
      <c r="AY51" s="62">
        <f t="shared" si="123"/>
        <v>0</v>
      </c>
      <c r="AZ51" s="62">
        <f t="shared" si="124"/>
        <v>0</v>
      </c>
      <c r="BA51" s="62">
        <f t="shared" si="125"/>
        <v>0</v>
      </c>
      <c r="BB51" s="62">
        <f t="shared" si="126"/>
        <v>0</v>
      </c>
      <c r="BC51" s="63">
        <f t="shared" si="127"/>
        <v>0</v>
      </c>
      <c r="BD51" s="64"/>
      <c r="BE51" s="584">
        <f t="shared" si="161"/>
        <v>0</v>
      </c>
      <c r="BF51" s="5">
        <f t="shared" si="63"/>
        <v>0</v>
      </c>
      <c r="BG51" s="5">
        <f t="shared" si="32"/>
        <v>0</v>
      </c>
      <c r="BH51" s="5">
        <f t="shared" si="64"/>
        <v>0</v>
      </c>
      <c r="BI51" s="5">
        <f t="shared" si="65"/>
        <v>0</v>
      </c>
      <c r="BJ51" s="5">
        <f t="shared" si="33"/>
        <v>0</v>
      </c>
      <c r="BK51" s="5">
        <f t="shared" si="66"/>
        <v>0</v>
      </c>
      <c r="BL51" s="5">
        <f t="shared" si="34"/>
        <v>0</v>
      </c>
      <c r="BM51" s="5">
        <f t="shared" si="35"/>
        <v>0</v>
      </c>
      <c r="BN51" s="145">
        <f t="shared" si="36"/>
        <v>0</v>
      </c>
      <c r="BO51" s="147"/>
      <c r="BP51" s="65"/>
      <c r="BQ51" s="66"/>
      <c r="BR51" s="584"/>
      <c r="BS51" s="584"/>
      <c r="BT51" s="67"/>
      <c r="BU51" s="68"/>
      <c r="BV51" s="68">
        <f t="shared" si="142"/>
        <v>0</v>
      </c>
      <c r="BW51" s="68">
        <f t="shared" si="159"/>
        <v>0</v>
      </c>
      <c r="BX51" s="68">
        <f t="shared" si="160"/>
        <v>0</v>
      </c>
      <c r="BY51" s="69">
        <f t="shared" si="138"/>
        <v>0</v>
      </c>
      <c r="BZ51" s="68">
        <f t="shared" si="147"/>
        <v>0</v>
      </c>
      <c r="CA51" s="68"/>
      <c r="CB51" s="69"/>
      <c r="CE51" s="163">
        <f t="shared" si="130"/>
        <v>0</v>
      </c>
      <c r="CF51" s="127">
        <f t="shared" si="131"/>
        <v>0</v>
      </c>
      <c r="CG51" s="165">
        <f t="shared" si="54"/>
        <v>0</v>
      </c>
      <c r="CH51" s="165">
        <f t="shared" si="55"/>
        <v>0</v>
      </c>
      <c r="CI51" s="165">
        <f t="shared" si="56"/>
        <v>0</v>
      </c>
      <c r="CJ51" s="159">
        <f t="shared" si="57"/>
        <v>0</v>
      </c>
      <c r="CK51" s="444">
        <f t="shared" si="149"/>
        <v>0</v>
      </c>
      <c r="CL51" s="450">
        <f t="shared" si="150"/>
        <v>0</v>
      </c>
      <c r="CN51" s="126">
        <f t="shared" si="132"/>
        <v>0</v>
      </c>
      <c r="CO51" s="126">
        <f t="shared" si="60"/>
        <v>0</v>
      </c>
      <c r="CP51" s="127">
        <f t="shared" si="133"/>
        <v>0</v>
      </c>
      <c r="CQ51" s="127">
        <f t="shared" si="134"/>
        <v>0</v>
      </c>
    </row>
    <row r="52" spans="1:95" ht="21" customHeight="1" thickBot="1" x14ac:dyDescent="0.3">
      <c r="A52" s="615" t="s">
        <v>89</v>
      </c>
      <c r="B52" s="616">
        <v>39</v>
      </c>
      <c r="C52" s="24" t="s">
        <v>3</v>
      </c>
      <c r="D52" s="500"/>
      <c r="E52" s="435"/>
      <c r="F52" s="435"/>
      <c r="G52" s="506"/>
      <c r="H52" s="505"/>
      <c r="I52" s="459"/>
      <c r="J52" s="435"/>
      <c r="K52" s="506"/>
      <c r="L52" s="506"/>
      <c r="M52" s="435"/>
      <c r="N52" s="435"/>
      <c r="O52" s="505"/>
      <c r="P52" s="500"/>
      <c r="Q52" s="435"/>
      <c r="R52" s="384"/>
      <c r="S52" s="500"/>
      <c r="T52" s="506"/>
      <c r="U52" s="435"/>
      <c r="V52" s="440"/>
      <c r="W52" s="500"/>
      <c r="X52" s="506"/>
      <c r="Y52" s="435"/>
      <c r="Z52" s="435"/>
      <c r="AA52" s="506"/>
      <c r="AB52" s="506"/>
      <c r="AC52" s="440"/>
      <c r="AD52" s="459"/>
      <c r="AE52" s="506"/>
      <c r="AF52" s="506"/>
      <c r="AG52" s="435"/>
      <c r="AH52" s="440"/>
      <c r="AI52" s="125">
        <f t="shared" si="109"/>
        <v>0</v>
      </c>
      <c r="AJ52" s="62">
        <f t="shared" si="110"/>
        <v>0</v>
      </c>
      <c r="AK52" s="62">
        <f t="shared" si="135"/>
        <v>0</v>
      </c>
      <c r="AL52" s="62">
        <f t="shared" si="136"/>
        <v>0</v>
      </c>
      <c r="AM52" s="62">
        <f t="shared" si="111"/>
        <v>0</v>
      </c>
      <c r="AN52" s="62">
        <f t="shared" si="112"/>
        <v>0</v>
      </c>
      <c r="AO52" s="62">
        <f t="shared" si="113"/>
        <v>0</v>
      </c>
      <c r="AP52" s="62">
        <f t="shared" si="114"/>
        <v>0</v>
      </c>
      <c r="AQ52" s="62">
        <f t="shared" si="115"/>
        <v>0</v>
      </c>
      <c r="AR52" s="62">
        <f t="shared" si="116"/>
        <v>0</v>
      </c>
      <c r="AS52" s="62">
        <f t="shared" si="117"/>
        <v>0</v>
      </c>
      <c r="AT52" s="62">
        <f t="shared" si="118"/>
        <v>0</v>
      </c>
      <c r="AU52" s="62">
        <f t="shared" si="119"/>
        <v>0</v>
      </c>
      <c r="AV52" s="62">
        <f t="shared" si="120"/>
        <v>0</v>
      </c>
      <c r="AW52" s="62">
        <f t="shared" si="121"/>
        <v>0</v>
      </c>
      <c r="AX52" s="62">
        <f t="shared" si="122"/>
        <v>0</v>
      </c>
      <c r="AY52" s="62">
        <f t="shared" si="123"/>
        <v>0</v>
      </c>
      <c r="AZ52" s="62">
        <f t="shared" si="124"/>
        <v>0</v>
      </c>
      <c r="BA52" s="62">
        <f t="shared" si="125"/>
        <v>0</v>
      </c>
      <c r="BB52" s="62">
        <f t="shared" si="126"/>
        <v>0</v>
      </c>
      <c r="BC52" s="63">
        <f t="shared" si="127"/>
        <v>0</v>
      </c>
      <c r="BD52" s="64"/>
      <c r="BE52" s="584">
        <f t="shared" si="161"/>
        <v>0</v>
      </c>
      <c r="BF52" s="5">
        <f t="shared" si="63"/>
        <v>0</v>
      </c>
      <c r="BG52" s="5">
        <f t="shared" si="32"/>
        <v>0</v>
      </c>
      <c r="BH52" s="5">
        <f t="shared" si="64"/>
        <v>0</v>
      </c>
      <c r="BI52" s="5">
        <f t="shared" si="65"/>
        <v>0</v>
      </c>
      <c r="BJ52" s="5">
        <f t="shared" si="33"/>
        <v>0</v>
      </c>
      <c r="BK52" s="5">
        <f t="shared" si="66"/>
        <v>0</v>
      </c>
      <c r="BL52" s="5">
        <f t="shared" si="34"/>
        <v>0</v>
      </c>
      <c r="BM52" s="5">
        <f t="shared" si="35"/>
        <v>0</v>
      </c>
      <c r="BN52" s="145">
        <f t="shared" si="36"/>
        <v>0</v>
      </c>
      <c r="BO52" s="147"/>
      <c r="BP52" s="65"/>
      <c r="BQ52" s="66"/>
      <c r="BR52" s="584"/>
      <c r="BS52" s="584"/>
      <c r="BT52" s="67"/>
      <c r="BU52" s="68"/>
      <c r="BV52" s="68">
        <f t="shared" si="142"/>
        <v>0</v>
      </c>
      <c r="BW52" s="68">
        <f t="shared" si="159"/>
        <v>0</v>
      </c>
      <c r="BX52" s="68">
        <f t="shared" si="160"/>
        <v>0</v>
      </c>
      <c r="BY52" s="69">
        <f>+BU52+BV52+BW52+BX52</f>
        <v>0</v>
      </c>
      <c r="BZ52" s="68">
        <f t="shared" si="147"/>
        <v>0</v>
      </c>
      <c r="CA52" s="68"/>
      <c r="CB52" s="69"/>
      <c r="CE52" s="163">
        <f t="shared" si="130"/>
        <v>0</v>
      </c>
      <c r="CF52" s="127">
        <f t="shared" si="131"/>
        <v>0</v>
      </c>
      <c r="CG52" s="165">
        <f t="shared" si="54"/>
        <v>0</v>
      </c>
      <c r="CH52" s="165">
        <f t="shared" si="55"/>
        <v>0</v>
      </c>
      <c r="CI52" s="165">
        <f t="shared" si="56"/>
        <v>0</v>
      </c>
      <c r="CJ52" s="159">
        <f t="shared" si="57"/>
        <v>0</v>
      </c>
      <c r="CK52" s="444">
        <f t="shared" si="149"/>
        <v>0</v>
      </c>
      <c r="CL52" s="450">
        <f t="shared" si="150"/>
        <v>0</v>
      </c>
      <c r="CN52" s="126">
        <f t="shared" si="132"/>
        <v>0</v>
      </c>
      <c r="CO52" s="126">
        <f t="shared" si="60"/>
        <v>0</v>
      </c>
      <c r="CP52" s="127">
        <f t="shared" si="133"/>
        <v>0</v>
      </c>
      <c r="CQ52" s="127">
        <f t="shared" si="134"/>
        <v>0</v>
      </c>
    </row>
    <row r="53" spans="1:95" ht="26.1" customHeight="1" thickBot="1" x14ac:dyDescent="0.3">
      <c r="A53" s="60" t="s">
        <v>21</v>
      </c>
      <c r="B53" s="60" t="s">
        <v>22</v>
      </c>
      <c r="C53" s="225" t="s">
        <v>23</v>
      </c>
      <c r="D53" s="307">
        <v>1</v>
      </c>
      <c r="E53" s="265">
        <f>D53+1</f>
        <v>2</v>
      </c>
      <c r="F53" s="265">
        <f t="shared" ref="F53:AH53" si="172">E53+1</f>
        <v>3</v>
      </c>
      <c r="G53" s="265">
        <f t="shared" si="172"/>
        <v>4</v>
      </c>
      <c r="H53" s="641">
        <f t="shared" si="172"/>
        <v>5</v>
      </c>
      <c r="I53" s="307">
        <f t="shared" si="172"/>
        <v>6</v>
      </c>
      <c r="J53" s="265">
        <f t="shared" si="172"/>
        <v>7</v>
      </c>
      <c r="K53" s="265">
        <f t="shared" si="172"/>
        <v>8</v>
      </c>
      <c r="L53" s="264">
        <f t="shared" si="172"/>
        <v>9</v>
      </c>
      <c r="M53" s="265">
        <f t="shared" si="172"/>
        <v>10</v>
      </c>
      <c r="N53" s="265">
        <f t="shared" si="172"/>
        <v>11</v>
      </c>
      <c r="O53" s="640">
        <f t="shared" si="172"/>
        <v>12</v>
      </c>
      <c r="P53" s="307">
        <f t="shared" si="172"/>
        <v>13</v>
      </c>
      <c r="Q53" s="265">
        <f t="shared" si="172"/>
        <v>14</v>
      </c>
      <c r="R53" s="886">
        <f t="shared" si="172"/>
        <v>15</v>
      </c>
      <c r="S53" s="307">
        <f t="shared" si="172"/>
        <v>16</v>
      </c>
      <c r="T53" s="264">
        <f t="shared" si="172"/>
        <v>17</v>
      </c>
      <c r="U53" s="265">
        <f t="shared" si="172"/>
        <v>18</v>
      </c>
      <c r="V53" s="640">
        <f t="shared" si="172"/>
        <v>19</v>
      </c>
      <c r="W53" s="307">
        <f t="shared" si="172"/>
        <v>20</v>
      </c>
      <c r="X53" s="265">
        <f t="shared" si="172"/>
        <v>21</v>
      </c>
      <c r="Y53" s="265">
        <f t="shared" si="172"/>
        <v>22</v>
      </c>
      <c r="Z53" s="265">
        <f t="shared" si="172"/>
        <v>23</v>
      </c>
      <c r="AA53" s="265">
        <f t="shared" si="172"/>
        <v>24</v>
      </c>
      <c r="AB53" s="264">
        <f t="shared" si="172"/>
        <v>25</v>
      </c>
      <c r="AC53" s="640">
        <f t="shared" si="172"/>
        <v>26</v>
      </c>
      <c r="AD53" s="307">
        <f t="shared" si="172"/>
        <v>27</v>
      </c>
      <c r="AE53" s="265">
        <f t="shared" si="172"/>
        <v>28</v>
      </c>
      <c r="AF53" s="265">
        <f t="shared" si="172"/>
        <v>29</v>
      </c>
      <c r="AG53" s="265">
        <f t="shared" si="172"/>
        <v>30</v>
      </c>
      <c r="AH53" s="640">
        <f t="shared" si="172"/>
        <v>31</v>
      </c>
      <c r="AI53" s="133">
        <f>SUM(AI34:AI52)</f>
        <v>88</v>
      </c>
      <c r="AJ53" s="133">
        <f t="shared" ref="AJ53:BB53" si="173">SUM(AJ34:AJ52)</f>
        <v>86</v>
      </c>
      <c r="AK53" s="133">
        <f t="shared" si="173"/>
        <v>0</v>
      </c>
      <c r="AL53" s="133">
        <f t="shared" si="173"/>
        <v>0</v>
      </c>
      <c r="AM53" s="133">
        <f t="shared" si="173"/>
        <v>0</v>
      </c>
      <c r="AN53" s="133">
        <f t="shared" si="173"/>
        <v>15</v>
      </c>
      <c r="AO53" s="133">
        <f t="shared" si="173"/>
        <v>12</v>
      </c>
      <c r="AP53" s="133">
        <f t="shared" si="173"/>
        <v>14</v>
      </c>
      <c r="AQ53" s="133">
        <f t="shared" si="173"/>
        <v>4</v>
      </c>
      <c r="AR53" s="133">
        <f t="shared" si="173"/>
        <v>0</v>
      </c>
      <c r="AS53" s="133">
        <f t="shared" si="173"/>
        <v>0</v>
      </c>
      <c r="AT53" s="133">
        <f t="shared" si="173"/>
        <v>2</v>
      </c>
      <c r="AU53" s="133">
        <f t="shared" si="173"/>
        <v>0</v>
      </c>
      <c r="AV53" s="133">
        <f t="shared" si="173"/>
        <v>1</v>
      </c>
      <c r="AW53" s="133">
        <f t="shared" si="173"/>
        <v>4</v>
      </c>
      <c r="AX53" s="133">
        <f t="shared" si="173"/>
        <v>0</v>
      </c>
      <c r="AY53" s="133">
        <f t="shared" si="173"/>
        <v>0</v>
      </c>
      <c r="AZ53" s="133">
        <f t="shared" si="173"/>
        <v>3</v>
      </c>
      <c r="BA53" s="133">
        <f t="shared" si="173"/>
        <v>0</v>
      </c>
      <c r="BB53" s="133">
        <f t="shared" si="173"/>
        <v>0</v>
      </c>
      <c r="BC53" s="395">
        <f>SUM(BC34:BC52)</f>
        <v>211.33333333333331</v>
      </c>
      <c r="BD53" s="73"/>
      <c r="BE53" s="195"/>
      <c r="BF53" s="267">
        <f t="shared" si="63"/>
        <v>0</v>
      </c>
      <c r="BG53" s="267">
        <f t="shared" si="32"/>
        <v>0</v>
      </c>
      <c r="BH53" s="267">
        <f t="shared" si="64"/>
        <v>0</v>
      </c>
      <c r="BI53" s="267">
        <f t="shared" si="65"/>
        <v>0</v>
      </c>
      <c r="BJ53" s="267">
        <f t="shared" si="33"/>
        <v>0</v>
      </c>
      <c r="BK53" s="267">
        <f t="shared" si="66"/>
        <v>0</v>
      </c>
      <c r="BL53" s="267">
        <f t="shared" si="34"/>
        <v>0</v>
      </c>
      <c r="BM53" s="267">
        <f t="shared" si="35"/>
        <v>0</v>
      </c>
      <c r="BN53" s="268">
        <f t="shared" si="36"/>
        <v>0</v>
      </c>
      <c r="BO53" s="150" t="s">
        <v>142</v>
      </c>
      <c r="BP53" s="79">
        <f>AVERAGE(BP34:BP52)</f>
        <v>-0.53333333333333355</v>
      </c>
      <c r="BQ53" s="79">
        <f>AVERAGE(BQ34:BQ52)</f>
        <v>1.2</v>
      </c>
      <c r="BR53" s="78" t="s">
        <v>142</v>
      </c>
      <c r="BS53" s="79">
        <f>AVERAGE(BS34:BS52)</f>
        <v>0.61904761904761862</v>
      </c>
      <c r="BT53" s="80"/>
      <c r="BU53" s="81">
        <f>AVERAGE(BU34:BU52)</f>
        <v>0.5714285714285714</v>
      </c>
      <c r="BV53" s="81">
        <f t="shared" ref="BV53:BX53" si="174">AVERAGE(BV34:BV52)</f>
        <v>0</v>
      </c>
      <c r="BW53" s="81">
        <f t="shared" si="174"/>
        <v>0.58823529411764708</v>
      </c>
      <c r="BX53" s="81">
        <f t="shared" si="174"/>
        <v>0.41176470588235292</v>
      </c>
      <c r="BY53" s="81">
        <f t="shared" ref="BY53" si="175">AVERAGE(BY34:BY52)</f>
        <v>1.4705882352941178</v>
      </c>
      <c r="BZ53" s="81"/>
      <c r="CA53" s="81"/>
      <c r="CB53" s="82">
        <f>SUM(CB34:CB52)</f>
        <v>107</v>
      </c>
      <c r="CC53" s="23"/>
      <c r="CD53" s="23"/>
      <c r="CE53" s="163"/>
      <c r="CF53" s="127"/>
      <c r="CG53" s="165"/>
      <c r="CH53" s="165"/>
      <c r="CI53" s="165"/>
      <c r="CJ53" s="159"/>
      <c r="CK53" s="444"/>
      <c r="CL53" s="450"/>
      <c r="CN53" s="126"/>
      <c r="CO53" s="126" t="str">
        <f t="shared" si="60"/>
        <v>MÉDIAS</v>
      </c>
      <c r="CP53" s="127"/>
      <c r="CQ53" s="127"/>
    </row>
    <row r="54" spans="1:95" ht="21" customHeight="1" thickBot="1" x14ac:dyDescent="0.3">
      <c r="A54" s="646" t="s">
        <v>90</v>
      </c>
      <c r="B54" s="652">
        <v>40</v>
      </c>
      <c r="C54" s="25" t="s">
        <v>1</v>
      </c>
      <c r="D54" s="693" t="s">
        <v>25</v>
      </c>
      <c r="E54" s="433" t="s">
        <v>25</v>
      </c>
      <c r="F54" s="436"/>
      <c r="G54" s="520"/>
      <c r="H54" s="504"/>
      <c r="I54" s="459" t="s">
        <v>24</v>
      </c>
      <c r="J54" s="435" t="s">
        <v>25</v>
      </c>
      <c r="K54" s="498" t="s">
        <v>25</v>
      </c>
      <c r="L54" s="498"/>
      <c r="M54" s="433"/>
      <c r="N54" s="435" t="s">
        <v>25</v>
      </c>
      <c r="O54" s="505"/>
      <c r="P54" s="500" t="s">
        <v>27</v>
      </c>
      <c r="Q54" s="435" t="s">
        <v>31</v>
      </c>
      <c r="R54" s="384" t="s">
        <v>25</v>
      </c>
      <c r="S54" s="607"/>
      <c r="T54" s="498"/>
      <c r="U54" s="435" t="s">
        <v>24</v>
      </c>
      <c r="V54" s="440" t="s">
        <v>25</v>
      </c>
      <c r="W54" s="500"/>
      <c r="X54" s="506" t="s">
        <v>27</v>
      </c>
      <c r="Y54" s="435" t="s">
        <v>31</v>
      </c>
      <c r="Z54" s="435" t="s">
        <v>25</v>
      </c>
      <c r="AA54" s="498"/>
      <c r="AB54" s="498"/>
      <c r="AC54" s="440" t="s">
        <v>27</v>
      </c>
      <c r="AD54" s="459"/>
      <c r="AE54" s="527"/>
      <c r="AF54" s="506" t="s">
        <v>24</v>
      </c>
      <c r="AG54" s="435" t="s">
        <v>24</v>
      </c>
      <c r="AH54" s="440" t="s">
        <v>24</v>
      </c>
      <c r="AI54" s="125">
        <f t="shared" ref="AI54:AI73" si="176">COUNTIF($D54:$AH54,"D")</f>
        <v>5</v>
      </c>
      <c r="AJ54" s="62">
        <f t="shared" ref="AJ54:AJ73" si="177">COUNTIF($D54:$AH54,"N")</f>
        <v>8</v>
      </c>
      <c r="AK54" s="62">
        <f>COUNTIF($D54:$AH54,"DTS4S")+COUNTIF($D54:$AH54,"DTS4S1")</f>
        <v>0</v>
      </c>
      <c r="AL54" s="62">
        <f>COUNTIF($D54:$AH54,"NTS4S")+COUNTIF($D54:$AH54,"NTS4S1")</f>
        <v>0</v>
      </c>
      <c r="AM54" s="62">
        <f t="shared" ref="AM54:AM73" si="178">COUNTIF($D54:$AH54,"S")</f>
        <v>0</v>
      </c>
      <c r="AN54" s="62">
        <f t="shared" ref="AN54:AN73" si="179">COUNTIF($D54:$AH54,"DT")</f>
        <v>0</v>
      </c>
      <c r="AO54" s="62">
        <f t="shared" ref="AO54:AO73" si="180">COUNTIF($D54:$AH54,"NT")</f>
        <v>3</v>
      </c>
      <c r="AP54" s="62">
        <f t="shared" ref="AP54:AP73" si="181">COUNTIF($D54:$AH54,"t")</f>
        <v>2</v>
      </c>
      <c r="AQ54" s="62">
        <f t="shared" ref="AQ54:AQ73" si="182">COUNTIF($D54:$AH54,"FE")</f>
        <v>0</v>
      </c>
      <c r="AR54" s="62">
        <f t="shared" ref="AR54:AR73" si="183">COUNTIF($D54:$AH54,"FO")</f>
        <v>0</v>
      </c>
      <c r="AS54" s="62">
        <f t="shared" ref="AS54:AS73" si="184">COUNTIF($D54:$AH54,"DS")</f>
        <v>0</v>
      </c>
      <c r="AT54" s="62">
        <f t="shared" ref="AT54:AT73" si="185">COUNTIF($D54:$AH54,"DISP")</f>
        <v>0</v>
      </c>
      <c r="AU54" s="62">
        <f t="shared" ref="AU54:AU73" si="186">COUNTIF($D54:$AH54,"L")</f>
        <v>0</v>
      </c>
      <c r="AV54" s="62">
        <f t="shared" ref="AV54:AV73" si="187">COUNTIF($D54:$AH54,"B")</f>
        <v>0</v>
      </c>
      <c r="AW54" s="62">
        <f t="shared" ref="AW54:AW73" si="188">COUNTIF($D54:$AH54,"SA")</f>
        <v>0</v>
      </c>
      <c r="AX54" s="62">
        <f t="shared" ref="AX54:AX73" si="189">COUNTIF($D54:$AH54,"SAT")</f>
        <v>0</v>
      </c>
      <c r="AY54" s="62">
        <f t="shared" ref="AY54:AY73" si="190">COUNTIF($D54:$AH54,"SE")</f>
        <v>0</v>
      </c>
      <c r="AZ54" s="62">
        <f t="shared" ref="AZ54:AZ73" si="191">COUNTIF($D54:$AH54,"OJTD")+COUNTIF($D54:$AH54,"OJTN")</f>
        <v>0</v>
      </c>
      <c r="BA54" s="62">
        <f t="shared" ref="BA54:BA73" si="192">COUNTIF($D54:$AH54,"TR")</f>
        <v>0</v>
      </c>
      <c r="BB54" s="62">
        <f t="shared" ref="BB54:BB73" si="193">COUNTIF($D54:$AH54,"F")</f>
        <v>0</v>
      </c>
      <c r="BC54" s="63">
        <f t="shared" ref="BC54:BC73" si="194">+AI54+AJ54+AN54+AO54+((AQ54+AU54+AV54+AY54)*8)/12+AW54+AX54+AZ54+BA54+AM54</f>
        <v>16</v>
      </c>
      <c r="BD54" s="64">
        <f>IF((BE54-$BD$11)&lt;(-23/24),2,IF((BE54-$BD$11)&lt;0,1,0))</f>
        <v>0</v>
      </c>
      <c r="BE54" s="584">
        <f>+AI54*$BD$2+AJ54*$BD$6+AN54*$BD$2+AO54*$BD$6+AQ54*8/24+AU54*8/24+AV54*8/24+AW54*8/24+AX54*12/24+AY54*8/24+AZ54*$BD$2+BA54*8/24+BN54*(0/24)+(AM54*$BE$2)+AK54*$BF$2+AL54*$BF$6</f>
        <v>8</v>
      </c>
      <c r="BF54" s="5">
        <f t="shared" si="63"/>
        <v>0</v>
      </c>
      <c r="BG54" s="5">
        <f t="shared" si="32"/>
        <v>0</v>
      </c>
      <c r="BH54" s="5">
        <f t="shared" si="64"/>
        <v>0</v>
      </c>
      <c r="BI54" s="5">
        <f t="shared" si="65"/>
        <v>0</v>
      </c>
      <c r="BJ54" s="5">
        <f t="shared" si="33"/>
        <v>0</v>
      </c>
      <c r="BK54" s="5">
        <f t="shared" si="66"/>
        <v>0</v>
      </c>
      <c r="BL54" s="5">
        <f t="shared" si="34"/>
        <v>0</v>
      </c>
      <c r="BM54" s="5">
        <f t="shared" si="35"/>
        <v>0</v>
      </c>
      <c r="BN54" s="145">
        <f t="shared" si="36"/>
        <v>0</v>
      </c>
      <c r="BO54" s="147">
        <f>+BE54</f>
        <v>8</v>
      </c>
      <c r="BP54" s="65">
        <f>+BO54+(+BN54)*(12/24)-$BO$12</f>
        <v>0.33333333333333304</v>
      </c>
      <c r="BQ54" s="66">
        <f>IF(BP54&gt;=(-11/24),0,(-BP54)/(12/24))</f>
        <v>0</v>
      </c>
      <c r="BR54" s="584">
        <f>+BO54+BY54*$BD$2</f>
        <v>8</v>
      </c>
      <c r="BS54" s="584">
        <f>+BR54-$BO$12</f>
        <v>0.33333333333333304</v>
      </c>
      <c r="BT54" s="67">
        <f>+(BR54/$BR$96)-1</f>
        <v>2.7591643673630095E-3</v>
      </c>
      <c r="BU54" s="68">
        <f>+BF54+BG54</f>
        <v>0</v>
      </c>
      <c r="BV54" s="68">
        <f>+BH54+BI54</f>
        <v>0</v>
      </c>
      <c r="BW54" s="68">
        <f>+BJ54+BK54</f>
        <v>0</v>
      </c>
      <c r="BX54" s="68">
        <f>+BL54+BM54</f>
        <v>0</v>
      </c>
      <c r="BY54" s="69">
        <f>+BU54+BV54+BW54+BX54</f>
        <v>0</v>
      </c>
      <c r="BZ54" s="68">
        <f>+BN54</f>
        <v>0</v>
      </c>
      <c r="CA54" s="68">
        <f>9+BX54</f>
        <v>9</v>
      </c>
      <c r="CB54" s="69">
        <f>+CA54-BZ54</f>
        <v>9</v>
      </c>
      <c r="CE54" s="163">
        <f t="shared" ref="CE54:CE73" si="195">+BE54</f>
        <v>8</v>
      </c>
      <c r="CF54" s="127">
        <f t="shared" ref="CF54:CF60" si="196">+BC54+BF54+BG54+BJ54+BK54+BL54+BM54+BH54+BI54</f>
        <v>16</v>
      </c>
      <c r="CG54" s="165">
        <f t="shared" si="54"/>
        <v>192</v>
      </c>
      <c r="CH54" s="165">
        <f t="shared" si="55"/>
        <v>0</v>
      </c>
      <c r="CI54" s="165">
        <f t="shared" si="56"/>
        <v>192</v>
      </c>
      <c r="CJ54" s="159">
        <f t="shared" si="57"/>
        <v>0</v>
      </c>
      <c r="CK54" s="444">
        <f>BY54-BV54</f>
        <v>0</v>
      </c>
      <c r="CL54" s="450">
        <f>CK54*12+BV54*8</f>
        <v>0</v>
      </c>
      <c r="CN54" s="126">
        <f t="shared" ref="CN54:CN73" si="197">+CE54</f>
        <v>8</v>
      </c>
      <c r="CO54" s="126">
        <f t="shared" si="60"/>
        <v>8</v>
      </c>
      <c r="CP54" s="127">
        <f t="shared" ref="CP54:CP73" si="198">+BC54</f>
        <v>16</v>
      </c>
      <c r="CQ54" s="127">
        <f t="shared" ref="CQ54:CQ73" si="199">+CF54</f>
        <v>16</v>
      </c>
    </row>
    <row r="55" spans="1:95" ht="21" customHeight="1" thickBot="1" x14ac:dyDescent="0.3">
      <c r="A55" s="646"/>
      <c r="B55" s="652">
        <v>41</v>
      </c>
      <c r="C55" s="25" t="s">
        <v>1</v>
      </c>
      <c r="D55" s="500"/>
      <c r="E55" s="506"/>
      <c r="F55" s="435"/>
      <c r="G55" s="435"/>
      <c r="H55" s="505"/>
      <c r="I55" s="500"/>
      <c r="J55" s="435"/>
      <c r="K55" s="435"/>
      <c r="L55" s="506"/>
      <c r="M55" s="506"/>
      <c r="N55" s="435"/>
      <c r="O55" s="440"/>
      <c r="P55" s="500"/>
      <c r="Q55" s="506"/>
      <c r="R55" s="384"/>
      <c r="S55" s="459"/>
      <c r="T55" s="506"/>
      <c r="U55" s="506"/>
      <c r="V55" s="440"/>
      <c r="W55" s="459"/>
      <c r="X55" s="506"/>
      <c r="Y55" s="506"/>
      <c r="Z55" s="435"/>
      <c r="AA55" s="435"/>
      <c r="AB55" s="506"/>
      <c r="AC55" s="505"/>
      <c r="AD55" s="459"/>
      <c r="AE55" s="435"/>
      <c r="AF55" s="435"/>
      <c r="AG55" s="435"/>
      <c r="AH55" s="440"/>
      <c r="AI55" s="125">
        <f t="shared" si="176"/>
        <v>0</v>
      </c>
      <c r="AJ55" s="62">
        <f t="shared" si="177"/>
        <v>0</v>
      </c>
      <c r="AK55" s="62">
        <f t="shared" ref="AK55:AK73" si="200">COUNTIF($D55:$AH55,"DTS4S")+COUNTIF($D55:$AH55,"DTS4S1")</f>
        <v>0</v>
      </c>
      <c r="AL55" s="62">
        <f t="shared" ref="AL55:AL73" si="201">COUNTIF($D55:$AH55,"NTS4S")+COUNTIF($D55:$AH55,"NTS4S1")</f>
        <v>0</v>
      </c>
      <c r="AM55" s="62">
        <f t="shared" si="178"/>
        <v>0</v>
      </c>
      <c r="AN55" s="62">
        <f t="shared" si="179"/>
        <v>0</v>
      </c>
      <c r="AO55" s="62">
        <f t="shared" si="180"/>
        <v>0</v>
      </c>
      <c r="AP55" s="62">
        <f t="shared" si="181"/>
        <v>0</v>
      </c>
      <c r="AQ55" s="62">
        <f t="shared" si="182"/>
        <v>0</v>
      </c>
      <c r="AR55" s="62">
        <f t="shared" si="183"/>
        <v>0</v>
      </c>
      <c r="AS55" s="62">
        <f t="shared" si="184"/>
        <v>0</v>
      </c>
      <c r="AT55" s="62">
        <f t="shared" si="185"/>
        <v>0</v>
      </c>
      <c r="AU55" s="62">
        <f t="shared" si="186"/>
        <v>0</v>
      </c>
      <c r="AV55" s="62">
        <f t="shared" si="187"/>
        <v>0</v>
      </c>
      <c r="AW55" s="62">
        <f t="shared" si="188"/>
        <v>0</v>
      </c>
      <c r="AX55" s="62">
        <f t="shared" si="189"/>
        <v>0</v>
      </c>
      <c r="AY55" s="62">
        <f t="shared" si="190"/>
        <v>0</v>
      </c>
      <c r="AZ55" s="62">
        <f t="shared" si="191"/>
        <v>0</v>
      </c>
      <c r="BA55" s="62">
        <f t="shared" si="192"/>
        <v>0</v>
      </c>
      <c r="BB55" s="62">
        <f t="shared" si="193"/>
        <v>0</v>
      </c>
      <c r="BC55" s="63">
        <f t="shared" si="194"/>
        <v>0</v>
      </c>
      <c r="BD55" s="64"/>
      <c r="BE55" s="584"/>
      <c r="BF55" s="5"/>
      <c r="BG55" s="5"/>
      <c r="BH55" s="5"/>
      <c r="BI55" s="5"/>
      <c r="BJ55" s="5"/>
      <c r="BK55" s="5"/>
      <c r="BL55" s="5"/>
      <c r="BM55" s="5"/>
      <c r="BN55" s="145"/>
      <c r="BO55" s="147"/>
      <c r="BP55" s="65"/>
      <c r="BQ55" s="66"/>
      <c r="BR55" s="584"/>
      <c r="BS55" s="584"/>
      <c r="BT55" s="67"/>
      <c r="BU55" s="68"/>
      <c r="BV55" s="68"/>
      <c r="BW55" s="68"/>
      <c r="BX55" s="68"/>
      <c r="BY55" s="69"/>
      <c r="BZ55" s="68">
        <f t="shared" ref="BZ55:BZ60" si="202">+BN55</f>
        <v>0</v>
      </c>
      <c r="CA55" s="68"/>
      <c r="CB55" s="69"/>
      <c r="CE55" s="163"/>
      <c r="CF55" s="127"/>
      <c r="CG55" s="165">
        <f t="shared" si="54"/>
        <v>0</v>
      </c>
      <c r="CH55" s="165">
        <f t="shared" si="55"/>
        <v>0</v>
      </c>
      <c r="CI55" s="165">
        <f t="shared" si="56"/>
        <v>0</v>
      </c>
      <c r="CJ55" s="159">
        <f t="shared" si="57"/>
        <v>0</v>
      </c>
      <c r="CK55" s="444">
        <f t="shared" ref="CK55:CK60" si="203">BY55-BV55</f>
        <v>0</v>
      </c>
      <c r="CL55" s="450">
        <f t="shared" ref="CL55:CL60" si="204">CK55*12+BV55*8</f>
        <v>0</v>
      </c>
      <c r="CN55" s="126"/>
      <c r="CO55" s="126">
        <f t="shared" si="60"/>
        <v>0</v>
      </c>
      <c r="CP55" s="127"/>
      <c r="CQ55" s="127"/>
    </row>
    <row r="56" spans="1:95" ht="21" customHeight="1" thickBot="1" x14ac:dyDescent="0.3">
      <c r="A56" s="646" t="s">
        <v>92</v>
      </c>
      <c r="B56" s="652">
        <v>42</v>
      </c>
      <c r="C56" s="25" t="s">
        <v>2</v>
      </c>
      <c r="D56" s="693"/>
      <c r="E56" s="693" t="s">
        <v>31</v>
      </c>
      <c r="F56" s="436" t="s">
        <v>27</v>
      </c>
      <c r="G56" s="520" t="s">
        <v>27</v>
      </c>
      <c r="H56" s="504"/>
      <c r="I56" s="459" t="s">
        <v>27</v>
      </c>
      <c r="J56" s="435" t="s">
        <v>25</v>
      </c>
      <c r="K56" s="498"/>
      <c r="L56" s="498"/>
      <c r="M56" s="435" t="s">
        <v>25</v>
      </c>
      <c r="N56" s="435"/>
      <c r="O56" s="440" t="s">
        <v>24</v>
      </c>
      <c r="P56" s="459" t="s">
        <v>25</v>
      </c>
      <c r="Q56" s="435"/>
      <c r="R56" s="384" t="s">
        <v>25</v>
      </c>
      <c r="S56" s="607"/>
      <c r="T56" s="498"/>
      <c r="U56" s="435" t="s">
        <v>27</v>
      </c>
      <c r="V56" s="440" t="s">
        <v>25</v>
      </c>
      <c r="W56" s="500"/>
      <c r="X56" s="506" t="s">
        <v>27</v>
      </c>
      <c r="Y56" s="435" t="s">
        <v>31</v>
      </c>
      <c r="Z56" s="435" t="s">
        <v>25</v>
      </c>
      <c r="AA56" s="498"/>
      <c r="AB56" s="498"/>
      <c r="AC56" s="440" t="s">
        <v>24</v>
      </c>
      <c r="AD56" s="459" t="s">
        <v>25</v>
      </c>
      <c r="AE56" s="506" t="s">
        <v>56</v>
      </c>
      <c r="AF56" s="506" t="s">
        <v>27</v>
      </c>
      <c r="AG56" s="435" t="s">
        <v>31</v>
      </c>
      <c r="AH56" s="440" t="s">
        <v>24</v>
      </c>
      <c r="AI56" s="125">
        <f t="shared" si="176"/>
        <v>3</v>
      </c>
      <c r="AJ56" s="62">
        <f t="shared" si="177"/>
        <v>7</v>
      </c>
      <c r="AK56" s="62">
        <f t="shared" si="200"/>
        <v>0</v>
      </c>
      <c r="AL56" s="62">
        <f t="shared" si="201"/>
        <v>0</v>
      </c>
      <c r="AM56" s="62">
        <f t="shared" si="178"/>
        <v>0</v>
      </c>
      <c r="AN56" s="62">
        <f t="shared" si="179"/>
        <v>0</v>
      </c>
      <c r="AO56" s="62">
        <f t="shared" si="180"/>
        <v>6</v>
      </c>
      <c r="AP56" s="62">
        <f t="shared" si="181"/>
        <v>3</v>
      </c>
      <c r="AQ56" s="62">
        <f t="shared" si="182"/>
        <v>0</v>
      </c>
      <c r="AR56" s="62">
        <f t="shared" si="183"/>
        <v>0</v>
      </c>
      <c r="AS56" s="62">
        <f t="shared" si="184"/>
        <v>0</v>
      </c>
      <c r="AT56" s="62">
        <f t="shared" si="185"/>
        <v>0</v>
      </c>
      <c r="AU56" s="62">
        <f t="shared" si="186"/>
        <v>0</v>
      </c>
      <c r="AV56" s="62">
        <f t="shared" si="187"/>
        <v>0</v>
      </c>
      <c r="AW56" s="62">
        <f t="shared" si="188"/>
        <v>0</v>
      </c>
      <c r="AX56" s="62">
        <f t="shared" si="189"/>
        <v>0</v>
      </c>
      <c r="AY56" s="62">
        <f t="shared" si="190"/>
        <v>0</v>
      </c>
      <c r="AZ56" s="62">
        <f t="shared" si="191"/>
        <v>0</v>
      </c>
      <c r="BA56" s="62">
        <f t="shared" si="192"/>
        <v>0</v>
      </c>
      <c r="BB56" s="62">
        <f t="shared" si="193"/>
        <v>0</v>
      </c>
      <c r="BC56" s="63">
        <f t="shared" si="194"/>
        <v>16</v>
      </c>
      <c r="BD56" s="64"/>
      <c r="BE56" s="584">
        <f>+AI56*$BD$2+AJ56*$BD$6+AN56*$BD$2+AO56*$BD$6+AQ56*8/24+AU56*8/24+AV56*8/24+AW56*8/24+AX56*12/24+AY56*8/24+AZ56*$BD$2+BA56*8/24+BN56*(0/24)+(AM56*$BE$2)+AK56*$BF$2+AL56*$BF$6</f>
        <v>8</v>
      </c>
      <c r="BF56" s="5">
        <f t="shared" si="63"/>
        <v>0</v>
      </c>
      <c r="BG56" s="5">
        <f t="shared" si="32"/>
        <v>1</v>
      </c>
      <c r="BH56" s="5">
        <f t="shared" si="64"/>
        <v>0</v>
      </c>
      <c r="BI56" s="5">
        <f t="shared" si="65"/>
        <v>0</v>
      </c>
      <c r="BJ56" s="5">
        <f t="shared" si="33"/>
        <v>0</v>
      </c>
      <c r="BK56" s="5">
        <f t="shared" si="66"/>
        <v>0</v>
      </c>
      <c r="BL56" s="5">
        <f t="shared" si="34"/>
        <v>0</v>
      </c>
      <c r="BM56" s="5">
        <f t="shared" si="35"/>
        <v>0</v>
      </c>
      <c r="BN56" s="145">
        <f t="shared" si="36"/>
        <v>0</v>
      </c>
      <c r="BO56" s="147">
        <f>+BE56</f>
        <v>8</v>
      </c>
      <c r="BP56" s="65">
        <f>+BO56+(BN56)*(12/24)-$BO$12</f>
        <v>0.33333333333333304</v>
      </c>
      <c r="BQ56" s="66">
        <f t="shared" ref="BQ56:BQ60" si="205">IF(BP56&gt;=(-11/24),0,(-BP56)/(12/24))</f>
        <v>0</v>
      </c>
      <c r="BR56" s="584">
        <f t="shared" ref="BR56:BR60" si="206">+BO56+BY56*$BD$2</f>
        <v>8.5</v>
      </c>
      <c r="BS56" s="584">
        <f t="shared" ref="BS56:BS60" si="207">+BR56-$BO$12</f>
        <v>0.83333333333333304</v>
      </c>
      <c r="BT56" s="67">
        <f>+(BR56/$BR$96)-1</f>
        <v>6.5431612140323336E-2</v>
      </c>
      <c r="BU56" s="68">
        <f>+BF56+BG56</f>
        <v>1</v>
      </c>
      <c r="BV56" s="68">
        <f t="shared" ref="BV56:BV73" si="208">+BH56+BI56</f>
        <v>0</v>
      </c>
      <c r="BW56" s="68">
        <f>+BJ56+BK56</f>
        <v>0</v>
      </c>
      <c r="BX56" s="68">
        <f>+BL56+BM56</f>
        <v>0</v>
      </c>
      <c r="BY56" s="69">
        <f t="shared" ref="BY56:BY73" si="209">+BU56+BV56+BW56+BX56</f>
        <v>1</v>
      </c>
      <c r="BZ56" s="68">
        <f t="shared" si="202"/>
        <v>0</v>
      </c>
      <c r="CA56" s="68">
        <f>18+BX56</f>
        <v>18</v>
      </c>
      <c r="CB56" s="69">
        <f>+CA56-BZ56</f>
        <v>18</v>
      </c>
      <c r="CE56" s="163">
        <f t="shared" si="195"/>
        <v>8</v>
      </c>
      <c r="CF56" s="127">
        <f t="shared" si="196"/>
        <v>17</v>
      </c>
      <c r="CG56" s="165">
        <f t="shared" si="54"/>
        <v>192</v>
      </c>
      <c r="CH56" s="165">
        <f t="shared" si="55"/>
        <v>12</v>
      </c>
      <c r="CI56" s="165">
        <f t="shared" si="56"/>
        <v>204</v>
      </c>
      <c r="CJ56" s="159">
        <f t="shared" si="57"/>
        <v>0</v>
      </c>
      <c r="CK56" s="444">
        <f t="shared" si="203"/>
        <v>1</v>
      </c>
      <c r="CL56" s="450">
        <f t="shared" si="204"/>
        <v>12</v>
      </c>
      <c r="CN56" s="126">
        <f t="shared" si="197"/>
        <v>8</v>
      </c>
      <c r="CO56" s="126">
        <f t="shared" si="60"/>
        <v>8.5</v>
      </c>
      <c r="CP56" s="127">
        <f t="shared" si="198"/>
        <v>16</v>
      </c>
      <c r="CQ56" s="127">
        <f t="shared" si="199"/>
        <v>17</v>
      </c>
    </row>
    <row r="57" spans="1:95" ht="21" customHeight="1" thickBot="1" x14ac:dyDescent="0.3">
      <c r="A57" s="646" t="s">
        <v>93</v>
      </c>
      <c r="B57" s="652">
        <v>43</v>
      </c>
      <c r="C57" s="25" t="s">
        <v>2</v>
      </c>
      <c r="D57" s="693" t="s">
        <v>24</v>
      </c>
      <c r="E57" s="693" t="s">
        <v>24</v>
      </c>
      <c r="F57" s="436"/>
      <c r="G57" s="434"/>
      <c r="H57" s="491"/>
      <c r="I57" s="459" t="s">
        <v>24</v>
      </c>
      <c r="J57" s="435" t="s">
        <v>24</v>
      </c>
      <c r="K57" s="432"/>
      <c r="L57" s="432"/>
      <c r="M57" s="435" t="s">
        <v>24</v>
      </c>
      <c r="N57" s="435" t="s">
        <v>24</v>
      </c>
      <c r="O57" s="505"/>
      <c r="P57" s="500"/>
      <c r="Q57" s="435" t="s">
        <v>24</v>
      </c>
      <c r="R57" s="384" t="s">
        <v>24</v>
      </c>
      <c r="S57" s="952"/>
      <c r="T57" s="432"/>
      <c r="U57" s="435" t="s">
        <v>24</v>
      </c>
      <c r="V57" s="440"/>
      <c r="W57" s="459" t="s">
        <v>24</v>
      </c>
      <c r="X57" s="435"/>
      <c r="Y57" s="435" t="s">
        <v>24</v>
      </c>
      <c r="Z57" s="435" t="s">
        <v>24</v>
      </c>
      <c r="AA57" s="432"/>
      <c r="AB57" s="432"/>
      <c r="AC57" s="440" t="s">
        <v>24</v>
      </c>
      <c r="AD57" s="459" t="s">
        <v>24</v>
      </c>
      <c r="AE57" s="435"/>
      <c r="AF57" s="435"/>
      <c r="AG57" s="435" t="s">
        <v>24</v>
      </c>
      <c r="AH57" s="440" t="s">
        <v>24</v>
      </c>
      <c r="AI57" s="125">
        <f t="shared" si="176"/>
        <v>16</v>
      </c>
      <c r="AJ57" s="62">
        <f t="shared" si="177"/>
        <v>0</v>
      </c>
      <c r="AK57" s="62">
        <f t="shared" si="200"/>
        <v>0</v>
      </c>
      <c r="AL57" s="62">
        <f t="shared" si="201"/>
        <v>0</v>
      </c>
      <c r="AM57" s="62">
        <f t="shared" si="178"/>
        <v>0</v>
      </c>
      <c r="AN57" s="62">
        <f t="shared" si="179"/>
        <v>0</v>
      </c>
      <c r="AO57" s="62">
        <f t="shared" si="180"/>
        <v>0</v>
      </c>
      <c r="AP57" s="62">
        <f t="shared" si="181"/>
        <v>0</v>
      </c>
      <c r="AQ57" s="62">
        <f t="shared" si="182"/>
        <v>0</v>
      </c>
      <c r="AR57" s="62">
        <f t="shared" si="183"/>
        <v>0</v>
      </c>
      <c r="AS57" s="62">
        <f t="shared" si="184"/>
        <v>0</v>
      </c>
      <c r="AT57" s="62">
        <f t="shared" si="185"/>
        <v>0</v>
      </c>
      <c r="AU57" s="62">
        <f t="shared" si="186"/>
        <v>0</v>
      </c>
      <c r="AV57" s="62">
        <f t="shared" si="187"/>
        <v>0</v>
      </c>
      <c r="AW57" s="62">
        <f t="shared" si="188"/>
        <v>0</v>
      </c>
      <c r="AX57" s="62">
        <f t="shared" si="189"/>
        <v>0</v>
      </c>
      <c r="AY57" s="62">
        <f t="shared" si="190"/>
        <v>0</v>
      </c>
      <c r="AZ57" s="62">
        <f t="shared" si="191"/>
        <v>0</v>
      </c>
      <c r="BA57" s="62">
        <f t="shared" si="192"/>
        <v>0</v>
      </c>
      <c r="BB57" s="62">
        <f t="shared" si="193"/>
        <v>0</v>
      </c>
      <c r="BC57" s="63">
        <f t="shared" si="194"/>
        <v>16</v>
      </c>
      <c r="BD57" s="64"/>
      <c r="BE57" s="584">
        <f t="shared" ref="BE57:BE60" si="210">+AI57*$BD$2+AJ57*$BD$6+AN57*$BD$2+AO57*$BD$6+AQ57*8/24+AU57*8/24+AV57*8/24+AW57*8/24+AX57*12/24+AY57*8/24+AZ57*$BD$2+BA57*8/24+BN57*(0/24)+(AM57*$BE$2)+AK57*$BF$2+AL57*$BF$6</f>
        <v>8</v>
      </c>
      <c r="BF57" s="5">
        <f t="shared" si="63"/>
        <v>0</v>
      </c>
      <c r="BG57" s="5">
        <f t="shared" si="32"/>
        <v>0</v>
      </c>
      <c r="BH57" s="5">
        <f t="shared" si="64"/>
        <v>0</v>
      </c>
      <c r="BI57" s="5">
        <f t="shared" si="65"/>
        <v>0</v>
      </c>
      <c r="BJ57" s="5">
        <f t="shared" si="33"/>
        <v>0</v>
      </c>
      <c r="BK57" s="5">
        <f t="shared" si="66"/>
        <v>0</v>
      </c>
      <c r="BL57" s="5">
        <f t="shared" si="34"/>
        <v>0</v>
      </c>
      <c r="BM57" s="5">
        <f t="shared" si="35"/>
        <v>0</v>
      </c>
      <c r="BN57" s="145">
        <f t="shared" si="36"/>
        <v>0</v>
      </c>
      <c r="BO57" s="147">
        <f t="shared" ref="BO57:BO60" si="211">+BE57</f>
        <v>8</v>
      </c>
      <c r="BP57" s="65">
        <f t="shared" ref="BP57:BP60" si="212">+BO57+(BN57)*(12/24)-$BO$12</f>
        <v>0.33333333333333304</v>
      </c>
      <c r="BQ57" s="66">
        <f t="shared" si="205"/>
        <v>0</v>
      </c>
      <c r="BR57" s="584">
        <f t="shared" si="206"/>
        <v>8</v>
      </c>
      <c r="BS57" s="584">
        <f t="shared" si="207"/>
        <v>0.33333333333333304</v>
      </c>
      <c r="BT57" s="67">
        <f>+(BR57/$BR$96)-1</f>
        <v>2.7591643673630095E-3</v>
      </c>
      <c r="BU57" s="68">
        <f>+BF57+BG57</f>
        <v>0</v>
      </c>
      <c r="BV57" s="68">
        <f t="shared" si="208"/>
        <v>0</v>
      </c>
      <c r="BW57" s="68">
        <f>+BJ57+BK57</f>
        <v>0</v>
      </c>
      <c r="BX57" s="68">
        <f>+BL57+BM57</f>
        <v>0</v>
      </c>
      <c r="BY57" s="69">
        <f t="shared" si="209"/>
        <v>0</v>
      </c>
      <c r="BZ57" s="68">
        <f t="shared" si="202"/>
        <v>0</v>
      </c>
      <c r="CA57" s="68">
        <f>1+BX57</f>
        <v>1</v>
      </c>
      <c r="CB57" s="69">
        <f t="shared" ref="CB57:CB60" si="213">+CA57-BZ57</f>
        <v>1</v>
      </c>
      <c r="CE57" s="163">
        <f t="shared" si="195"/>
        <v>8</v>
      </c>
      <c r="CF57" s="127">
        <f t="shared" si="196"/>
        <v>16</v>
      </c>
      <c r="CG57" s="165">
        <f t="shared" si="54"/>
        <v>192</v>
      </c>
      <c r="CH57" s="165">
        <f t="shared" si="55"/>
        <v>0</v>
      </c>
      <c r="CI57" s="165">
        <f t="shared" si="56"/>
        <v>192</v>
      </c>
      <c r="CJ57" s="159">
        <f t="shared" si="57"/>
        <v>0</v>
      </c>
      <c r="CK57" s="444">
        <f t="shared" si="203"/>
        <v>0</v>
      </c>
      <c r="CL57" s="450">
        <f t="shared" si="204"/>
        <v>0</v>
      </c>
      <c r="CN57" s="126">
        <f t="shared" si="197"/>
        <v>8</v>
      </c>
      <c r="CO57" s="126">
        <f t="shared" si="60"/>
        <v>8</v>
      </c>
      <c r="CP57" s="127">
        <f t="shared" si="198"/>
        <v>16</v>
      </c>
      <c r="CQ57" s="127">
        <f t="shared" si="199"/>
        <v>16</v>
      </c>
    </row>
    <row r="58" spans="1:95" ht="21" customHeight="1" thickBot="1" x14ac:dyDescent="0.3">
      <c r="A58" s="646" t="s">
        <v>94</v>
      </c>
      <c r="B58" s="652">
        <v>44</v>
      </c>
      <c r="C58" s="25" t="s">
        <v>2</v>
      </c>
      <c r="D58" s="693" t="s">
        <v>24</v>
      </c>
      <c r="E58" s="693" t="s">
        <v>24</v>
      </c>
      <c r="F58" s="436" t="s">
        <v>27</v>
      </c>
      <c r="G58" s="520"/>
      <c r="H58" s="504"/>
      <c r="I58" s="459" t="s">
        <v>24</v>
      </c>
      <c r="J58" s="435" t="s">
        <v>25</v>
      </c>
      <c r="K58" s="498"/>
      <c r="L58" s="498" t="s">
        <v>26</v>
      </c>
      <c r="M58" s="435" t="s">
        <v>25</v>
      </c>
      <c r="N58" s="435" t="s">
        <v>31</v>
      </c>
      <c r="O58" s="505"/>
      <c r="P58" s="500"/>
      <c r="Q58" s="435" t="s">
        <v>24</v>
      </c>
      <c r="R58" s="384" t="s">
        <v>25</v>
      </c>
      <c r="S58" s="607"/>
      <c r="T58" s="498" t="s">
        <v>26</v>
      </c>
      <c r="U58" s="435" t="s">
        <v>24</v>
      </c>
      <c r="V58" s="440" t="s">
        <v>25</v>
      </c>
      <c r="W58" s="500"/>
      <c r="X58" s="506"/>
      <c r="Y58" s="435" t="s">
        <v>24</v>
      </c>
      <c r="Z58" s="435" t="s">
        <v>25</v>
      </c>
      <c r="AA58" s="498" t="s">
        <v>56</v>
      </c>
      <c r="AB58" s="498"/>
      <c r="AC58" s="440" t="s">
        <v>24</v>
      </c>
      <c r="AD58" s="459" t="s">
        <v>25</v>
      </c>
      <c r="AE58" s="506"/>
      <c r="AF58" s="506"/>
      <c r="AG58" s="435" t="s">
        <v>24</v>
      </c>
      <c r="AH58" s="440" t="s">
        <v>24</v>
      </c>
      <c r="AI58" s="125">
        <f t="shared" si="176"/>
        <v>9</v>
      </c>
      <c r="AJ58" s="62">
        <f t="shared" si="177"/>
        <v>6</v>
      </c>
      <c r="AK58" s="62">
        <f t="shared" si="200"/>
        <v>0</v>
      </c>
      <c r="AL58" s="62">
        <f t="shared" si="201"/>
        <v>0</v>
      </c>
      <c r="AM58" s="62">
        <f t="shared" si="178"/>
        <v>0</v>
      </c>
      <c r="AN58" s="62">
        <f t="shared" si="179"/>
        <v>2</v>
      </c>
      <c r="AO58" s="62">
        <f t="shared" si="180"/>
        <v>1</v>
      </c>
      <c r="AP58" s="62">
        <f t="shared" si="181"/>
        <v>1</v>
      </c>
      <c r="AQ58" s="62">
        <f t="shared" si="182"/>
        <v>0</v>
      </c>
      <c r="AR58" s="62">
        <f t="shared" si="183"/>
        <v>0</v>
      </c>
      <c r="AS58" s="62">
        <f t="shared" si="184"/>
        <v>0</v>
      </c>
      <c r="AT58" s="62">
        <f t="shared" si="185"/>
        <v>0</v>
      </c>
      <c r="AU58" s="62">
        <f t="shared" si="186"/>
        <v>0</v>
      </c>
      <c r="AV58" s="62">
        <f t="shared" si="187"/>
        <v>0</v>
      </c>
      <c r="AW58" s="62">
        <f t="shared" si="188"/>
        <v>0</v>
      </c>
      <c r="AX58" s="62">
        <f t="shared" si="189"/>
        <v>0</v>
      </c>
      <c r="AY58" s="62">
        <f t="shared" si="190"/>
        <v>0</v>
      </c>
      <c r="AZ58" s="62">
        <f t="shared" si="191"/>
        <v>0</v>
      </c>
      <c r="BA58" s="62">
        <f t="shared" si="192"/>
        <v>0</v>
      </c>
      <c r="BB58" s="62">
        <f t="shared" si="193"/>
        <v>0</v>
      </c>
      <c r="BC58" s="63">
        <f t="shared" si="194"/>
        <v>18</v>
      </c>
      <c r="BD58" s="64">
        <f t="shared" ref="BD58" si="214">IF((BE58-$BD$11)&lt;(-23/24),2,IF((BE58-$BD$11)&lt;0,1,0))</f>
        <v>0</v>
      </c>
      <c r="BE58" s="584">
        <f t="shared" si="210"/>
        <v>9</v>
      </c>
      <c r="BF58" s="5">
        <f t="shared" si="63"/>
        <v>0</v>
      </c>
      <c r="BG58" s="5">
        <f t="shared" si="32"/>
        <v>1</v>
      </c>
      <c r="BH58" s="5">
        <f t="shared" si="64"/>
        <v>0</v>
      </c>
      <c r="BI58" s="5">
        <f t="shared" si="65"/>
        <v>0</v>
      </c>
      <c r="BJ58" s="5">
        <f t="shared" si="33"/>
        <v>0</v>
      </c>
      <c r="BK58" s="5">
        <f t="shared" si="66"/>
        <v>0</v>
      </c>
      <c r="BL58" s="5">
        <f t="shared" si="34"/>
        <v>0</v>
      </c>
      <c r="BM58" s="5">
        <f t="shared" si="35"/>
        <v>0</v>
      </c>
      <c r="BN58" s="145">
        <f t="shared" si="36"/>
        <v>0</v>
      </c>
      <c r="BO58" s="147">
        <f t="shared" si="211"/>
        <v>9</v>
      </c>
      <c r="BP58" s="65">
        <f t="shared" si="212"/>
        <v>1.333333333333333</v>
      </c>
      <c r="BQ58" s="66">
        <f t="shared" si="205"/>
        <v>0</v>
      </c>
      <c r="BR58" s="584">
        <f t="shared" si="206"/>
        <v>9.5</v>
      </c>
      <c r="BS58" s="584">
        <f t="shared" si="207"/>
        <v>1.833333333333333</v>
      </c>
      <c r="BT58" s="67">
        <f>+(BR58/$BR$96)-1</f>
        <v>0.19077650768624355</v>
      </c>
      <c r="BU58" s="68">
        <f>+BF58+BG58</f>
        <v>1</v>
      </c>
      <c r="BV58" s="68">
        <f t="shared" si="208"/>
        <v>0</v>
      </c>
      <c r="BW58" s="68">
        <f>+BJ58+BK58</f>
        <v>0</v>
      </c>
      <c r="BX58" s="68">
        <f>+BL58+BM58</f>
        <v>0</v>
      </c>
      <c r="BY58" s="69">
        <f t="shared" si="209"/>
        <v>1</v>
      </c>
      <c r="BZ58" s="68">
        <f t="shared" si="202"/>
        <v>0</v>
      </c>
      <c r="CA58" s="68">
        <f>15+BX58</f>
        <v>15</v>
      </c>
      <c r="CB58" s="69">
        <f t="shared" si="213"/>
        <v>15</v>
      </c>
      <c r="CE58" s="163">
        <f t="shared" si="195"/>
        <v>9</v>
      </c>
      <c r="CF58" s="127">
        <f t="shared" si="196"/>
        <v>19</v>
      </c>
      <c r="CG58" s="165">
        <f t="shared" si="54"/>
        <v>216</v>
      </c>
      <c r="CH58" s="165">
        <f t="shared" si="55"/>
        <v>12</v>
      </c>
      <c r="CI58" s="165">
        <f t="shared" si="56"/>
        <v>228</v>
      </c>
      <c r="CJ58" s="159">
        <f t="shared" si="57"/>
        <v>0</v>
      </c>
      <c r="CK58" s="444">
        <f t="shared" si="203"/>
        <v>1</v>
      </c>
      <c r="CL58" s="450">
        <f t="shared" si="204"/>
        <v>12</v>
      </c>
      <c r="CN58" s="126">
        <f t="shared" si="197"/>
        <v>9</v>
      </c>
      <c r="CO58" s="126">
        <f t="shared" si="60"/>
        <v>9.5</v>
      </c>
      <c r="CP58" s="127">
        <f t="shared" si="198"/>
        <v>18</v>
      </c>
      <c r="CQ58" s="127">
        <f t="shared" si="199"/>
        <v>19</v>
      </c>
    </row>
    <row r="59" spans="1:95" ht="21" customHeight="1" thickBot="1" x14ac:dyDescent="0.3">
      <c r="A59" s="646" t="s">
        <v>95</v>
      </c>
      <c r="B59" s="652">
        <v>45</v>
      </c>
      <c r="C59" s="25" t="s">
        <v>2</v>
      </c>
      <c r="D59" s="693" t="s">
        <v>25</v>
      </c>
      <c r="E59" s="693" t="s">
        <v>25</v>
      </c>
      <c r="F59" s="72"/>
      <c r="G59" s="726"/>
      <c r="H59" s="504"/>
      <c r="I59" s="591" t="s">
        <v>25</v>
      </c>
      <c r="J59" s="269" t="s">
        <v>25</v>
      </c>
      <c r="K59" s="590"/>
      <c r="L59" s="590"/>
      <c r="M59" s="269" t="s">
        <v>24</v>
      </c>
      <c r="N59" s="269" t="s">
        <v>25</v>
      </c>
      <c r="O59" s="592"/>
      <c r="P59" s="853"/>
      <c r="Q59" s="269" t="s">
        <v>24</v>
      </c>
      <c r="R59" s="936" t="s">
        <v>25</v>
      </c>
      <c r="S59" s="955"/>
      <c r="T59" s="497"/>
      <c r="U59" s="436"/>
      <c r="V59" s="443"/>
      <c r="W59" s="499"/>
      <c r="X59" s="497"/>
      <c r="Y59" s="436"/>
      <c r="Z59" s="436"/>
      <c r="AA59" s="497"/>
      <c r="AB59" s="497"/>
      <c r="AC59" s="443"/>
      <c r="AD59" s="454"/>
      <c r="AE59" s="497"/>
      <c r="AF59" s="497"/>
      <c r="AG59" s="436"/>
      <c r="AH59" s="443"/>
      <c r="AI59" s="125">
        <f t="shared" si="176"/>
        <v>2</v>
      </c>
      <c r="AJ59" s="62">
        <f t="shared" si="177"/>
        <v>6</v>
      </c>
      <c r="AK59" s="62">
        <f t="shared" si="200"/>
        <v>0</v>
      </c>
      <c r="AL59" s="62">
        <f t="shared" si="201"/>
        <v>0</v>
      </c>
      <c r="AM59" s="62">
        <f t="shared" si="178"/>
        <v>0</v>
      </c>
      <c r="AN59" s="62">
        <f t="shared" si="179"/>
        <v>0</v>
      </c>
      <c r="AO59" s="62">
        <f t="shared" si="180"/>
        <v>0</v>
      </c>
      <c r="AP59" s="62">
        <f t="shared" si="181"/>
        <v>0</v>
      </c>
      <c r="AQ59" s="62">
        <f t="shared" si="182"/>
        <v>0</v>
      </c>
      <c r="AR59" s="62">
        <f t="shared" si="183"/>
        <v>0</v>
      </c>
      <c r="AS59" s="62">
        <f t="shared" si="184"/>
        <v>0</v>
      </c>
      <c r="AT59" s="62">
        <f t="shared" si="185"/>
        <v>0</v>
      </c>
      <c r="AU59" s="62">
        <f t="shared" si="186"/>
        <v>0</v>
      </c>
      <c r="AV59" s="62">
        <f t="shared" si="187"/>
        <v>0</v>
      </c>
      <c r="AW59" s="62">
        <f t="shared" si="188"/>
        <v>0</v>
      </c>
      <c r="AX59" s="62">
        <f t="shared" si="189"/>
        <v>0</v>
      </c>
      <c r="AY59" s="62">
        <f t="shared" si="190"/>
        <v>0</v>
      </c>
      <c r="AZ59" s="62">
        <f t="shared" si="191"/>
        <v>0</v>
      </c>
      <c r="BA59" s="62">
        <f t="shared" si="192"/>
        <v>0</v>
      </c>
      <c r="BB59" s="62">
        <f t="shared" si="193"/>
        <v>0</v>
      </c>
      <c r="BC59" s="63">
        <f t="shared" si="194"/>
        <v>8</v>
      </c>
      <c r="BD59" s="64"/>
      <c r="BE59" s="584">
        <f t="shared" si="210"/>
        <v>4</v>
      </c>
      <c r="BF59" s="5">
        <f t="shared" si="63"/>
        <v>0</v>
      </c>
      <c r="BG59" s="5">
        <f t="shared" si="32"/>
        <v>0</v>
      </c>
      <c r="BH59" s="5">
        <f t="shared" si="64"/>
        <v>0</v>
      </c>
      <c r="BI59" s="5">
        <f t="shared" si="65"/>
        <v>0</v>
      </c>
      <c r="BJ59" s="5">
        <f t="shared" si="33"/>
        <v>0</v>
      </c>
      <c r="BK59" s="5">
        <f t="shared" si="66"/>
        <v>0</v>
      </c>
      <c r="BL59" s="5">
        <f t="shared" si="34"/>
        <v>0</v>
      </c>
      <c r="BM59" s="5">
        <f t="shared" si="35"/>
        <v>0</v>
      </c>
      <c r="BN59" s="145">
        <f t="shared" si="36"/>
        <v>0</v>
      </c>
      <c r="BO59" s="147">
        <f t="shared" si="211"/>
        <v>4</v>
      </c>
      <c r="BP59" s="65"/>
      <c r="BQ59" s="66"/>
      <c r="BR59" s="584"/>
      <c r="BS59" s="584"/>
      <c r="BT59" s="67"/>
      <c r="BU59" s="68">
        <f>+BF59+BG59</f>
        <v>0</v>
      </c>
      <c r="BV59" s="68">
        <f t="shared" si="208"/>
        <v>0</v>
      </c>
      <c r="BW59" s="68">
        <f>+BJ59+BK59</f>
        <v>0</v>
      </c>
      <c r="BX59" s="68">
        <f>+BL59+BM59</f>
        <v>0</v>
      </c>
      <c r="BY59" s="69">
        <f t="shared" si="209"/>
        <v>0</v>
      </c>
      <c r="BZ59" s="68">
        <f t="shared" si="202"/>
        <v>0</v>
      </c>
      <c r="CA59" s="68">
        <f>4+BX59</f>
        <v>4</v>
      </c>
      <c r="CB59" s="69">
        <f t="shared" si="213"/>
        <v>4</v>
      </c>
      <c r="CE59" s="163">
        <f t="shared" si="195"/>
        <v>4</v>
      </c>
      <c r="CF59" s="127">
        <f t="shared" si="196"/>
        <v>8</v>
      </c>
      <c r="CG59" s="165">
        <f t="shared" si="54"/>
        <v>96</v>
      </c>
      <c r="CH59" s="165">
        <f t="shared" si="55"/>
        <v>0</v>
      </c>
      <c r="CI59" s="165">
        <f t="shared" si="56"/>
        <v>96</v>
      </c>
      <c r="CJ59" s="159">
        <f t="shared" si="57"/>
        <v>0</v>
      </c>
      <c r="CK59" s="444">
        <f t="shared" si="203"/>
        <v>0</v>
      </c>
      <c r="CL59" s="450">
        <f t="shared" si="204"/>
        <v>0</v>
      </c>
      <c r="CN59" s="126">
        <f t="shared" si="197"/>
        <v>4</v>
      </c>
      <c r="CO59" s="126">
        <f t="shared" si="60"/>
        <v>0</v>
      </c>
      <c r="CP59" s="127">
        <f t="shared" si="198"/>
        <v>8</v>
      </c>
      <c r="CQ59" s="127">
        <f t="shared" si="199"/>
        <v>8</v>
      </c>
    </row>
    <row r="60" spans="1:95" ht="20.100000000000001" customHeight="1" thickBot="1" x14ac:dyDescent="0.3">
      <c r="A60" s="646" t="s">
        <v>241</v>
      </c>
      <c r="B60" s="652">
        <v>46</v>
      </c>
      <c r="C60" s="25" t="s">
        <v>2</v>
      </c>
      <c r="D60" s="693"/>
      <c r="E60" s="693"/>
      <c r="F60" s="436" t="s">
        <v>24</v>
      </c>
      <c r="G60" s="527"/>
      <c r="H60" s="526"/>
      <c r="I60" s="454" t="s">
        <v>24</v>
      </c>
      <c r="J60" s="436" t="s">
        <v>25</v>
      </c>
      <c r="K60" s="497"/>
      <c r="L60" s="497" t="s">
        <v>27</v>
      </c>
      <c r="M60" s="436" t="s">
        <v>25</v>
      </c>
      <c r="N60" s="436" t="s">
        <v>25</v>
      </c>
      <c r="O60" s="522"/>
      <c r="P60" s="499"/>
      <c r="Q60" s="436" t="s">
        <v>24</v>
      </c>
      <c r="R60" s="937" t="s">
        <v>25</v>
      </c>
      <c r="S60" s="499"/>
      <c r="T60" s="497"/>
      <c r="U60" s="436" t="s">
        <v>24</v>
      </c>
      <c r="V60" s="443" t="s">
        <v>25</v>
      </c>
      <c r="W60" s="499"/>
      <c r="X60" s="497"/>
      <c r="Y60" s="436" t="s">
        <v>24</v>
      </c>
      <c r="Z60" s="436" t="s">
        <v>31</v>
      </c>
      <c r="AA60" s="497" t="s">
        <v>56</v>
      </c>
      <c r="AB60" s="497"/>
      <c r="AC60" s="443" t="s">
        <v>24</v>
      </c>
      <c r="AD60" s="454" t="s">
        <v>25</v>
      </c>
      <c r="AE60" s="436" t="s">
        <v>37</v>
      </c>
      <c r="AF60" s="436" t="s">
        <v>37</v>
      </c>
      <c r="AG60" s="436" t="s">
        <v>37</v>
      </c>
      <c r="AH60" s="443" t="s">
        <v>37</v>
      </c>
      <c r="AI60" s="125">
        <f t="shared" si="176"/>
        <v>6</v>
      </c>
      <c r="AJ60" s="62">
        <f t="shared" si="177"/>
        <v>6</v>
      </c>
      <c r="AK60" s="62">
        <f t="shared" si="200"/>
        <v>0</v>
      </c>
      <c r="AL60" s="62">
        <f t="shared" si="201"/>
        <v>0</v>
      </c>
      <c r="AM60" s="62">
        <f t="shared" si="178"/>
        <v>0</v>
      </c>
      <c r="AN60" s="62">
        <f t="shared" si="179"/>
        <v>0</v>
      </c>
      <c r="AO60" s="62">
        <f t="shared" si="180"/>
        <v>1</v>
      </c>
      <c r="AP60" s="62">
        <f t="shared" si="181"/>
        <v>1</v>
      </c>
      <c r="AQ60" s="62">
        <f t="shared" si="182"/>
        <v>0</v>
      </c>
      <c r="AR60" s="62">
        <f t="shared" si="183"/>
        <v>0</v>
      </c>
      <c r="AS60" s="62">
        <f t="shared" si="184"/>
        <v>0</v>
      </c>
      <c r="AT60" s="62">
        <f t="shared" si="185"/>
        <v>0</v>
      </c>
      <c r="AU60" s="62">
        <f t="shared" si="186"/>
        <v>0</v>
      </c>
      <c r="AV60" s="62">
        <f t="shared" si="187"/>
        <v>4</v>
      </c>
      <c r="AW60" s="62">
        <f t="shared" si="188"/>
        <v>0</v>
      </c>
      <c r="AX60" s="62">
        <f t="shared" si="189"/>
        <v>0</v>
      </c>
      <c r="AY60" s="62">
        <f t="shared" si="190"/>
        <v>0</v>
      </c>
      <c r="AZ60" s="62">
        <f t="shared" si="191"/>
        <v>0</v>
      </c>
      <c r="BA60" s="62">
        <f t="shared" si="192"/>
        <v>0</v>
      </c>
      <c r="BB60" s="62">
        <f t="shared" si="193"/>
        <v>0</v>
      </c>
      <c r="BC60" s="63">
        <f t="shared" si="194"/>
        <v>15.666666666666666</v>
      </c>
      <c r="BD60" s="64"/>
      <c r="BE60" s="584">
        <f t="shared" si="210"/>
        <v>7.833333333333333</v>
      </c>
      <c r="BF60" s="5">
        <f t="shared" si="63"/>
        <v>0</v>
      </c>
      <c r="BG60" s="5">
        <f t="shared" si="32"/>
        <v>1</v>
      </c>
      <c r="BH60" s="5">
        <f t="shared" si="64"/>
        <v>0</v>
      </c>
      <c r="BI60" s="5">
        <f t="shared" si="65"/>
        <v>0</v>
      </c>
      <c r="BJ60" s="5">
        <f t="shared" si="33"/>
        <v>0</v>
      </c>
      <c r="BK60" s="5">
        <f t="shared" si="66"/>
        <v>0</v>
      </c>
      <c r="BL60" s="5">
        <f t="shared" si="34"/>
        <v>0</v>
      </c>
      <c r="BM60" s="5">
        <f t="shared" si="35"/>
        <v>0</v>
      </c>
      <c r="BN60" s="145">
        <f t="shared" si="36"/>
        <v>0</v>
      </c>
      <c r="BO60" s="147">
        <f t="shared" si="211"/>
        <v>7.833333333333333</v>
      </c>
      <c r="BP60" s="65">
        <f t="shared" si="212"/>
        <v>0.16666666666666607</v>
      </c>
      <c r="BQ60" s="66">
        <f t="shared" si="205"/>
        <v>0</v>
      </c>
      <c r="BR60" s="584">
        <f t="shared" si="206"/>
        <v>8.3333333333333321</v>
      </c>
      <c r="BS60" s="584">
        <f t="shared" si="207"/>
        <v>0.66666666666666519</v>
      </c>
      <c r="BT60" s="67">
        <f>+(BR60/$BR$96)-1</f>
        <v>4.4540796216002931E-2</v>
      </c>
      <c r="BU60" s="68">
        <f>+BF60+BG60</f>
        <v>1</v>
      </c>
      <c r="BV60" s="68">
        <f t="shared" si="208"/>
        <v>0</v>
      </c>
      <c r="BW60" s="68">
        <f>+BJ60+BK60</f>
        <v>0</v>
      </c>
      <c r="BX60" s="68">
        <f>+BL60+BM60</f>
        <v>0</v>
      </c>
      <c r="BY60" s="69">
        <f t="shared" si="209"/>
        <v>1</v>
      </c>
      <c r="BZ60" s="68">
        <f t="shared" si="202"/>
        <v>0</v>
      </c>
      <c r="CA60" s="68">
        <f>2+BX60</f>
        <v>2</v>
      </c>
      <c r="CB60" s="69">
        <f t="shared" si="213"/>
        <v>2</v>
      </c>
      <c r="CE60" s="163">
        <f t="shared" si="195"/>
        <v>7.833333333333333</v>
      </c>
      <c r="CF60" s="127">
        <f t="shared" si="196"/>
        <v>16.666666666666664</v>
      </c>
      <c r="CG60" s="165">
        <f t="shared" si="54"/>
        <v>156</v>
      </c>
      <c r="CH60" s="165">
        <f t="shared" si="55"/>
        <v>12</v>
      </c>
      <c r="CI60" s="165">
        <f t="shared" si="56"/>
        <v>168</v>
      </c>
      <c r="CJ60" s="159">
        <f t="shared" si="57"/>
        <v>32</v>
      </c>
      <c r="CK60" s="444">
        <f t="shared" si="203"/>
        <v>1</v>
      </c>
      <c r="CL60" s="450">
        <f t="shared" si="204"/>
        <v>12</v>
      </c>
      <c r="CN60" s="126">
        <f t="shared" si="197"/>
        <v>7.833333333333333</v>
      </c>
      <c r="CO60" s="126">
        <f t="shared" si="60"/>
        <v>8.3333333333333321</v>
      </c>
      <c r="CP60" s="127">
        <f t="shared" si="198"/>
        <v>15.666666666666666</v>
      </c>
      <c r="CQ60" s="127">
        <f t="shared" si="199"/>
        <v>16.666666666666664</v>
      </c>
    </row>
    <row r="61" spans="1:95" ht="21.6" customHeight="1" thickBot="1" x14ac:dyDescent="0.3">
      <c r="A61" s="1648" t="s">
        <v>144</v>
      </c>
      <c r="B61" s="652">
        <v>47</v>
      </c>
      <c r="C61" s="25" t="s">
        <v>2</v>
      </c>
      <c r="D61" s="693" t="s">
        <v>26</v>
      </c>
      <c r="E61" s="693"/>
      <c r="F61" s="436" t="s">
        <v>24</v>
      </c>
      <c r="G61" s="435" t="s">
        <v>25</v>
      </c>
      <c r="H61" s="504"/>
      <c r="I61" s="459" t="s">
        <v>57</v>
      </c>
      <c r="J61" s="435" t="s">
        <v>57</v>
      </c>
      <c r="K61" s="497"/>
      <c r="L61" s="497"/>
      <c r="M61" s="435" t="s">
        <v>57</v>
      </c>
      <c r="N61" s="435" t="s">
        <v>57</v>
      </c>
      <c r="O61" s="522"/>
      <c r="P61" s="499"/>
      <c r="Q61" s="72"/>
      <c r="R61" s="384"/>
      <c r="S61" s="607"/>
      <c r="T61" s="498"/>
      <c r="U61" s="435"/>
      <c r="V61" s="440"/>
      <c r="W61" s="500"/>
      <c r="X61" s="506"/>
      <c r="Y61" s="435"/>
      <c r="Z61" s="435"/>
      <c r="AA61" s="498"/>
      <c r="AB61" s="498"/>
      <c r="AC61" s="440"/>
      <c r="AD61" s="459"/>
      <c r="AE61" s="506"/>
      <c r="AF61" s="506"/>
      <c r="AG61" s="435"/>
      <c r="AH61" s="440"/>
      <c r="AI61" s="125">
        <f t="shared" si="176"/>
        <v>1</v>
      </c>
      <c r="AJ61" s="62">
        <f t="shared" si="177"/>
        <v>1</v>
      </c>
      <c r="AK61" s="62">
        <f t="shared" si="200"/>
        <v>0</v>
      </c>
      <c r="AL61" s="62">
        <f t="shared" si="201"/>
        <v>0</v>
      </c>
      <c r="AM61" s="62">
        <f t="shared" si="178"/>
        <v>0</v>
      </c>
      <c r="AN61" s="62">
        <f t="shared" si="179"/>
        <v>1</v>
      </c>
      <c r="AO61" s="62">
        <f t="shared" si="180"/>
        <v>0</v>
      </c>
      <c r="AP61" s="62">
        <f t="shared" si="181"/>
        <v>0</v>
      </c>
      <c r="AQ61" s="62">
        <f t="shared" si="182"/>
        <v>0</v>
      </c>
      <c r="AR61" s="62">
        <f t="shared" si="183"/>
        <v>0</v>
      </c>
      <c r="AS61" s="62">
        <f t="shared" si="184"/>
        <v>0</v>
      </c>
      <c r="AT61" s="62">
        <f t="shared" si="185"/>
        <v>0</v>
      </c>
      <c r="AU61" s="62">
        <f t="shared" si="186"/>
        <v>0</v>
      </c>
      <c r="AV61" s="62">
        <f t="shared" si="187"/>
        <v>0</v>
      </c>
      <c r="AW61" s="62">
        <f t="shared" si="188"/>
        <v>0</v>
      </c>
      <c r="AX61" s="62">
        <f t="shared" si="189"/>
        <v>0</v>
      </c>
      <c r="AY61" s="62">
        <f t="shared" si="190"/>
        <v>0</v>
      </c>
      <c r="AZ61" s="62">
        <f t="shared" si="191"/>
        <v>0</v>
      </c>
      <c r="BA61" s="62">
        <f t="shared" si="192"/>
        <v>0</v>
      </c>
      <c r="BB61" s="62">
        <f t="shared" si="193"/>
        <v>0</v>
      </c>
      <c r="BC61" s="63">
        <f t="shared" si="194"/>
        <v>3</v>
      </c>
      <c r="BD61" s="20">
        <f>+AI61*$BD$2+AJ61*$BD$6+AN61*$BD$2+AO61*$BD$6+AQ61*8/24+AU61*8/24+AV61*8/24+AW61*8/24+AX61*12/24+AY61*8/24+AZ61*$BD$2+BA61*8/24+BN61*(0/24)+(AM61*$BE$2)+AK61*$BF$2+AL61*$BF$6</f>
        <v>1.5</v>
      </c>
      <c r="BE61" s="1592">
        <f>+BD61+BD63</f>
        <v>1.5</v>
      </c>
      <c r="BF61" s="5">
        <f t="shared" si="63"/>
        <v>0</v>
      </c>
      <c r="BG61" s="5">
        <f t="shared" si="32"/>
        <v>0</v>
      </c>
      <c r="BH61" s="5">
        <f t="shared" si="64"/>
        <v>0</v>
      </c>
      <c r="BI61" s="5">
        <f t="shared" si="65"/>
        <v>0</v>
      </c>
      <c r="BJ61" s="5">
        <f t="shared" si="33"/>
        <v>0</v>
      </c>
      <c r="BK61" s="5">
        <f t="shared" si="66"/>
        <v>0</v>
      </c>
      <c r="BL61" s="5">
        <f t="shared" si="34"/>
        <v>0</v>
      </c>
      <c r="BM61" s="5">
        <f t="shared" si="35"/>
        <v>0</v>
      </c>
      <c r="BN61" s="145">
        <f t="shared" si="36"/>
        <v>4</v>
      </c>
      <c r="BO61" s="1622">
        <f>+BE61</f>
        <v>1.5</v>
      </c>
      <c r="BP61" s="1610"/>
      <c r="BQ61" s="1607"/>
      <c r="BR61" s="1592"/>
      <c r="BS61" s="1592"/>
      <c r="BT61" s="1604"/>
      <c r="BU61" s="1598">
        <f>+BF61+BG61+BF63+BG63</f>
        <v>0</v>
      </c>
      <c r="BV61" s="1598">
        <f>+BH61+BI61+BH63+BI63</f>
        <v>0</v>
      </c>
      <c r="BW61" s="1598">
        <f>+BJ61+BK61+BJ63+BK63</f>
        <v>0</v>
      </c>
      <c r="BX61" s="1598">
        <f>+BL61+BM61+BL63+BM63</f>
        <v>0</v>
      </c>
      <c r="BY61" s="1586">
        <f>+BU61+BV61+BW61+BX61</f>
        <v>0</v>
      </c>
      <c r="BZ61" s="1598">
        <f>+BN61+BN63</f>
        <v>4</v>
      </c>
      <c r="CA61" s="1598">
        <f>9+BX61</f>
        <v>9</v>
      </c>
      <c r="CB61" s="1586">
        <f>+CA61-BZ61+CA63-BZ63</f>
        <v>5</v>
      </c>
      <c r="CE61" s="163">
        <f t="shared" si="195"/>
        <v>1.5</v>
      </c>
      <c r="CF61" s="127">
        <f t="shared" si="77"/>
        <v>3</v>
      </c>
      <c r="CG61" s="165">
        <f t="shared" si="54"/>
        <v>36</v>
      </c>
      <c r="CH61" s="165">
        <f t="shared" si="55"/>
        <v>0</v>
      </c>
      <c r="CI61" s="165">
        <f t="shared" si="56"/>
        <v>36</v>
      </c>
      <c r="CJ61" s="159">
        <f t="shared" si="57"/>
        <v>48</v>
      </c>
      <c r="CK61" s="444">
        <f>BY61-BV61</f>
        <v>0</v>
      </c>
      <c r="CL61" s="890">
        <f>CK61*12+BV61*8</f>
        <v>0</v>
      </c>
      <c r="CN61" s="126">
        <f t="shared" si="197"/>
        <v>1.5</v>
      </c>
      <c r="CO61" s="126">
        <f t="shared" si="60"/>
        <v>0</v>
      </c>
      <c r="CP61" s="127">
        <f t="shared" si="198"/>
        <v>3</v>
      </c>
      <c r="CQ61" s="127">
        <f t="shared" si="199"/>
        <v>3</v>
      </c>
    </row>
    <row r="62" spans="1:95" ht="12.6" customHeight="1" thickBot="1" x14ac:dyDescent="0.3">
      <c r="A62" s="1648"/>
      <c r="B62" s="652">
        <v>48</v>
      </c>
      <c r="C62" s="25"/>
      <c r="D62" s="500"/>
      <c r="E62" s="506"/>
      <c r="F62" s="435"/>
      <c r="G62" s="435"/>
      <c r="H62" s="505"/>
      <c r="I62" s="500"/>
      <c r="J62" s="435"/>
      <c r="K62" s="435"/>
      <c r="L62" s="506"/>
      <c r="M62" s="506"/>
      <c r="N62" s="435"/>
      <c r="O62" s="440"/>
      <c r="P62" s="500"/>
      <c r="Q62" s="506"/>
      <c r="R62" s="384"/>
      <c r="S62" s="459"/>
      <c r="T62" s="506"/>
      <c r="U62" s="506"/>
      <c r="V62" s="440"/>
      <c r="W62" s="459"/>
      <c r="X62" s="506"/>
      <c r="Y62" s="506"/>
      <c r="Z62" s="435"/>
      <c r="AA62" s="435"/>
      <c r="AB62" s="506"/>
      <c r="AC62" s="505"/>
      <c r="AD62" s="459"/>
      <c r="AE62" s="435"/>
      <c r="AF62" s="435"/>
      <c r="AG62" s="435"/>
      <c r="AH62" s="440"/>
      <c r="AI62" s="125">
        <f t="shared" si="176"/>
        <v>0</v>
      </c>
      <c r="AJ62" s="62">
        <f t="shared" si="177"/>
        <v>0</v>
      </c>
      <c r="AK62" s="62">
        <f t="shared" si="200"/>
        <v>0</v>
      </c>
      <c r="AL62" s="62">
        <f t="shared" si="201"/>
        <v>0</v>
      </c>
      <c r="AM62" s="62">
        <f t="shared" si="178"/>
        <v>0</v>
      </c>
      <c r="AN62" s="62">
        <f t="shared" si="179"/>
        <v>0</v>
      </c>
      <c r="AO62" s="62">
        <f t="shared" si="180"/>
        <v>0</v>
      </c>
      <c r="AP62" s="62">
        <f t="shared" si="181"/>
        <v>0</v>
      </c>
      <c r="AQ62" s="62">
        <f t="shared" si="182"/>
        <v>0</v>
      </c>
      <c r="AR62" s="62">
        <f t="shared" si="183"/>
        <v>0</v>
      </c>
      <c r="AS62" s="62">
        <f t="shared" si="184"/>
        <v>0</v>
      </c>
      <c r="AT62" s="62">
        <f t="shared" si="185"/>
        <v>0</v>
      </c>
      <c r="AU62" s="62">
        <f t="shared" si="186"/>
        <v>0</v>
      </c>
      <c r="AV62" s="62">
        <f t="shared" si="187"/>
        <v>0</v>
      </c>
      <c r="AW62" s="62">
        <f t="shared" si="188"/>
        <v>0</v>
      </c>
      <c r="AX62" s="62">
        <f t="shared" si="189"/>
        <v>0</v>
      </c>
      <c r="AY62" s="62">
        <f t="shared" si="190"/>
        <v>0</v>
      </c>
      <c r="AZ62" s="62">
        <f t="shared" si="191"/>
        <v>0</v>
      </c>
      <c r="BA62" s="62">
        <f t="shared" si="192"/>
        <v>0</v>
      </c>
      <c r="BB62" s="62">
        <f t="shared" si="193"/>
        <v>0</v>
      </c>
      <c r="BC62" s="63">
        <f t="shared" si="194"/>
        <v>0</v>
      </c>
      <c r="BD62" s="71"/>
      <c r="BE62" s="1593"/>
      <c r="BF62" s="5">
        <f t="shared" si="63"/>
        <v>0</v>
      </c>
      <c r="BG62" s="5">
        <f t="shared" si="32"/>
        <v>0</v>
      </c>
      <c r="BH62" s="5">
        <f t="shared" si="64"/>
        <v>0</v>
      </c>
      <c r="BI62" s="5">
        <f t="shared" si="65"/>
        <v>0</v>
      </c>
      <c r="BJ62" s="5">
        <f t="shared" si="33"/>
        <v>0</v>
      </c>
      <c r="BK62" s="5">
        <f t="shared" si="66"/>
        <v>0</v>
      </c>
      <c r="BL62" s="5">
        <f t="shared" si="34"/>
        <v>0</v>
      </c>
      <c r="BM62" s="5">
        <f t="shared" si="35"/>
        <v>0</v>
      </c>
      <c r="BN62" s="145">
        <f t="shared" si="36"/>
        <v>0</v>
      </c>
      <c r="BO62" s="1623"/>
      <c r="BP62" s="1611"/>
      <c r="BQ62" s="1608"/>
      <c r="BR62" s="1593"/>
      <c r="BS62" s="1593"/>
      <c r="BT62" s="1605"/>
      <c r="BU62" s="1599"/>
      <c r="BV62" s="1599"/>
      <c r="BW62" s="1599"/>
      <c r="BX62" s="1599"/>
      <c r="BY62" s="1587"/>
      <c r="BZ62" s="1599"/>
      <c r="CA62" s="1599"/>
      <c r="CB62" s="1587"/>
      <c r="CE62" s="163">
        <f t="shared" si="195"/>
        <v>0</v>
      </c>
      <c r="CF62" s="127">
        <f t="shared" si="77"/>
        <v>0</v>
      </c>
      <c r="CG62" s="165">
        <f t="shared" si="54"/>
        <v>0</v>
      </c>
      <c r="CH62" s="165">
        <f t="shared" si="55"/>
        <v>0</v>
      </c>
      <c r="CI62" s="165">
        <f t="shared" si="56"/>
        <v>0</v>
      </c>
      <c r="CJ62" s="159">
        <f t="shared" si="57"/>
        <v>0</v>
      </c>
      <c r="CK62" s="444">
        <f>BY62-BV62</f>
        <v>0</v>
      </c>
      <c r="CL62" s="891"/>
      <c r="CN62" s="126">
        <f t="shared" si="197"/>
        <v>0</v>
      </c>
      <c r="CO62" s="126">
        <f t="shared" si="60"/>
        <v>0</v>
      </c>
      <c r="CP62" s="127">
        <f t="shared" si="198"/>
        <v>0</v>
      </c>
      <c r="CQ62" s="127">
        <f t="shared" si="199"/>
        <v>0</v>
      </c>
    </row>
    <row r="63" spans="1:95" ht="21" customHeight="1" thickBot="1" x14ac:dyDescent="0.3">
      <c r="A63" s="1648"/>
      <c r="B63" s="652">
        <v>49</v>
      </c>
      <c r="C63" s="25" t="s">
        <v>3</v>
      </c>
      <c r="D63" s="500"/>
      <c r="E63" s="506"/>
      <c r="F63" s="435"/>
      <c r="G63" s="435"/>
      <c r="H63" s="505"/>
      <c r="I63" s="500"/>
      <c r="J63" s="435"/>
      <c r="K63" s="647"/>
      <c r="L63" s="506"/>
      <c r="M63" s="506"/>
      <c r="N63" s="435"/>
      <c r="O63" s="440"/>
      <c r="P63" s="500"/>
      <c r="Q63" s="506"/>
      <c r="R63" s="384"/>
      <c r="S63" s="459"/>
      <c r="T63" s="506"/>
      <c r="U63" s="506"/>
      <c r="V63" s="440"/>
      <c r="W63" s="459"/>
      <c r="X63" s="506"/>
      <c r="Y63" s="506"/>
      <c r="Z63" s="435"/>
      <c r="AA63" s="435"/>
      <c r="AB63" s="506"/>
      <c r="AC63" s="505"/>
      <c r="AD63" s="459"/>
      <c r="AE63" s="435"/>
      <c r="AF63" s="506"/>
      <c r="AG63" s="506"/>
      <c r="AH63" s="440"/>
      <c r="AI63" s="125">
        <f t="shared" si="176"/>
        <v>0</v>
      </c>
      <c r="AJ63" s="62">
        <f t="shared" si="177"/>
        <v>0</v>
      </c>
      <c r="AK63" s="62">
        <f t="shared" si="200"/>
        <v>0</v>
      </c>
      <c r="AL63" s="62">
        <f t="shared" si="201"/>
        <v>0</v>
      </c>
      <c r="AM63" s="62">
        <f t="shared" si="178"/>
        <v>0</v>
      </c>
      <c r="AN63" s="62">
        <f t="shared" si="179"/>
        <v>0</v>
      </c>
      <c r="AO63" s="62">
        <f t="shared" si="180"/>
        <v>0</v>
      </c>
      <c r="AP63" s="62">
        <f t="shared" si="181"/>
        <v>0</v>
      </c>
      <c r="AQ63" s="62">
        <f t="shared" si="182"/>
        <v>0</v>
      </c>
      <c r="AR63" s="62">
        <f t="shared" si="183"/>
        <v>0</v>
      </c>
      <c r="AS63" s="62">
        <f t="shared" si="184"/>
        <v>0</v>
      </c>
      <c r="AT63" s="62">
        <f t="shared" si="185"/>
        <v>0</v>
      </c>
      <c r="AU63" s="62">
        <f t="shared" si="186"/>
        <v>0</v>
      </c>
      <c r="AV63" s="62">
        <f t="shared" si="187"/>
        <v>0</v>
      </c>
      <c r="AW63" s="62">
        <f t="shared" si="188"/>
        <v>0</v>
      </c>
      <c r="AX63" s="62">
        <f t="shared" si="189"/>
        <v>0</v>
      </c>
      <c r="AY63" s="62">
        <f t="shared" si="190"/>
        <v>0</v>
      </c>
      <c r="AZ63" s="62">
        <f t="shared" si="191"/>
        <v>0</v>
      </c>
      <c r="BA63" s="62">
        <f t="shared" si="192"/>
        <v>0</v>
      </c>
      <c r="BB63" s="62">
        <f t="shared" si="193"/>
        <v>0</v>
      </c>
      <c r="BC63" s="63">
        <f t="shared" si="194"/>
        <v>0</v>
      </c>
      <c r="BD63" s="20">
        <f>+AI63*$BD$2+AJ63*$BD$6+AN63*$BD$2+AO63*$BD$6+AQ63*8/24+AU63*8/24+AV63*8/24+AW63*8/24+AX63*12/24+AY63*8/24+AZ63*$BD$2+BA63*8/24+BN63*(0/24)+(AM63*$BE$2)+AK63*$BF$2+AL63*$BF$6</f>
        <v>0</v>
      </c>
      <c r="BE63" s="1594"/>
      <c r="BF63" s="5">
        <f t="shared" si="63"/>
        <v>0</v>
      </c>
      <c r="BG63" s="5">
        <f t="shared" si="32"/>
        <v>0</v>
      </c>
      <c r="BH63" s="5">
        <f t="shared" si="64"/>
        <v>0</v>
      </c>
      <c r="BI63" s="5">
        <f t="shared" si="65"/>
        <v>0</v>
      </c>
      <c r="BJ63" s="5">
        <f t="shared" si="33"/>
        <v>0</v>
      </c>
      <c r="BK63" s="5">
        <f t="shared" si="66"/>
        <v>0</v>
      </c>
      <c r="BL63" s="5">
        <f t="shared" si="34"/>
        <v>0</v>
      </c>
      <c r="BM63" s="5">
        <f t="shared" si="35"/>
        <v>0</v>
      </c>
      <c r="BN63" s="145">
        <f t="shared" si="36"/>
        <v>0</v>
      </c>
      <c r="BO63" s="1624"/>
      <c r="BP63" s="1612"/>
      <c r="BQ63" s="1609"/>
      <c r="BR63" s="1594"/>
      <c r="BS63" s="1594"/>
      <c r="BT63" s="1606"/>
      <c r="BU63" s="1600"/>
      <c r="BV63" s="1600"/>
      <c r="BW63" s="1600"/>
      <c r="BX63" s="1600"/>
      <c r="BY63" s="1588"/>
      <c r="BZ63" s="1600"/>
      <c r="CA63" s="1600"/>
      <c r="CB63" s="1588"/>
      <c r="CE63" s="163">
        <f t="shared" si="195"/>
        <v>0</v>
      </c>
      <c r="CF63" s="127">
        <f t="shared" si="77"/>
        <v>0</v>
      </c>
      <c r="CG63" s="165">
        <f t="shared" si="54"/>
        <v>0</v>
      </c>
      <c r="CH63" s="165">
        <f t="shared" si="55"/>
        <v>0</v>
      </c>
      <c r="CI63" s="165">
        <f t="shared" si="56"/>
        <v>0</v>
      </c>
      <c r="CJ63" s="159">
        <f t="shared" si="57"/>
        <v>0</v>
      </c>
      <c r="CK63" s="444">
        <f>BY63-BV63</f>
        <v>0</v>
      </c>
      <c r="CL63" s="892"/>
      <c r="CN63" s="126">
        <f t="shared" si="197"/>
        <v>0</v>
      </c>
      <c r="CO63" s="126">
        <f t="shared" si="60"/>
        <v>0</v>
      </c>
      <c r="CP63" s="127">
        <f t="shared" si="198"/>
        <v>0</v>
      </c>
      <c r="CQ63" s="127">
        <f t="shared" si="199"/>
        <v>0</v>
      </c>
    </row>
    <row r="64" spans="1:95" ht="21" customHeight="1" thickBot="1" x14ac:dyDescent="0.3">
      <c r="A64" s="646" t="s">
        <v>96</v>
      </c>
      <c r="B64" s="652">
        <v>50</v>
      </c>
      <c r="C64" s="25" t="s">
        <v>3</v>
      </c>
      <c r="D64" s="713"/>
      <c r="E64" s="713"/>
      <c r="F64" s="449" t="s">
        <v>31</v>
      </c>
      <c r="G64" s="458" t="s">
        <v>59</v>
      </c>
      <c r="H64" s="467"/>
      <c r="I64" s="460" t="s">
        <v>27</v>
      </c>
      <c r="J64" s="438" t="s">
        <v>31</v>
      </c>
      <c r="K64" s="502" t="s">
        <v>26</v>
      </c>
      <c r="L64" s="502" t="s">
        <v>26</v>
      </c>
      <c r="M64" s="438" t="s">
        <v>25</v>
      </c>
      <c r="N64" s="438" t="s">
        <v>31</v>
      </c>
      <c r="O64" s="467"/>
      <c r="P64" s="503"/>
      <c r="Q64" s="438" t="s">
        <v>24</v>
      </c>
      <c r="R64" s="385" t="s">
        <v>37</v>
      </c>
      <c r="S64" s="608"/>
      <c r="T64" s="502"/>
      <c r="U64" s="438" t="s">
        <v>24</v>
      </c>
      <c r="V64" s="455" t="s">
        <v>57</v>
      </c>
      <c r="W64" s="503"/>
      <c r="X64" s="458"/>
      <c r="Y64" s="438" t="s">
        <v>24</v>
      </c>
      <c r="Z64" s="438" t="s">
        <v>25</v>
      </c>
      <c r="AA64" s="502"/>
      <c r="AB64" s="502"/>
      <c r="AC64" s="455" t="s">
        <v>24</v>
      </c>
      <c r="AD64" s="460" t="s">
        <v>25</v>
      </c>
      <c r="AE64" s="458"/>
      <c r="AF64" s="458"/>
      <c r="AG64" s="438" t="s">
        <v>24</v>
      </c>
      <c r="AH64" s="455" t="s">
        <v>24</v>
      </c>
      <c r="AI64" s="125">
        <f t="shared" si="176"/>
        <v>6</v>
      </c>
      <c r="AJ64" s="62">
        <f t="shared" si="177"/>
        <v>3</v>
      </c>
      <c r="AK64" s="62">
        <f t="shared" si="200"/>
        <v>0</v>
      </c>
      <c r="AL64" s="62">
        <f t="shared" si="201"/>
        <v>0</v>
      </c>
      <c r="AM64" s="62">
        <f t="shared" si="178"/>
        <v>0</v>
      </c>
      <c r="AN64" s="62">
        <f t="shared" si="179"/>
        <v>2</v>
      </c>
      <c r="AO64" s="62">
        <f t="shared" si="180"/>
        <v>1</v>
      </c>
      <c r="AP64" s="62">
        <f t="shared" si="181"/>
        <v>3</v>
      </c>
      <c r="AQ64" s="62">
        <f t="shared" si="182"/>
        <v>0</v>
      </c>
      <c r="AR64" s="62">
        <f t="shared" si="183"/>
        <v>0</v>
      </c>
      <c r="AS64" s="62">
        <f t="shared" si="184"/>
        <v>0</v>
      </c>
      <c r="AT64" s="62">
        <f t="shared" si="185"/>
        <v>0</v>
      </c>
      <c r="AU64" s="62">
        <f t="shared" si="186"/>
        <v>0</v>
      </c>
      <c r="AV64" s="62">
        <f t="shared" si="187"/>
        <v>1</v>
      </c>
      <c r="AW64" s="62">
        <f t="shared" si="188"/>
        <v>0</v>
      </c>
      <c r="AX64" s="62">
        <f t="shared" si="189"/>
        <v>0</v>
      </c>
      <c r="AY64" s="62">
        <f t="shared" si="190"/>
        <v>0</v>
      </c>
      <c r="AZ64" s="62">
        <f t="shared" si="191"/>
        <v>0</v>
      </c>
      <c r="BA64" s="62">
        <f t="shared" si="192"/>
        <v>0</v>
      </c>
      <c r="BB64" s="62">
        <f t="shared" si="193"/>
        <v>0</v>
      </c>
      <c r="BC64" s="63">
        <f t="shared" si="194"/>
        <v>12.666666666666666</v>
      </c>
      <c r="BD64" s="64"/>
      <c r="BE64" s="584">
        <f>+AI64*$BD$2+AJ64*$BD$6+AN64*$BD$2+AO64*$BD$6+AQ64*8/24+AU64*8/24+AV64*8/24+AW64*8/24+AX64*12/24+AY64*8/24+AZ64*$BD$2+BA64*8/24+BN64*(0/24)+(AM64*$BE$2)+AK64*$BF$2+AL64*$BF$6</f>
        <v>6.333333333333333</v>
      </c>
      <c r="BF64" s="5">
        <f t="shared" si="63"/>
        <v>1</v>
      </c>
      <c r="BG64" s="5">
        <f t="shared" si="32"/>
        <v>0</v>
      </c>
      <c r="BH64" s="5">
        <f t="shared" si="64"/>
        <v>0</v>
      </c>
      <c r="BI64" s="5">
        <f t="shared" si="65"/>
        <v>0</v>
      </c>
      <c r="BJ64" s="5">
        <f t="shared" si="33"/>
        <v>0</v>
      </c>
      <c r="BK64" s="5">
        <f t="shared" si="66"/>
        <v>0</v>
      </c>
      <c r="BL64" s="5">
        <f t="shared" si="34"/>
        <v>0</v>
      </c>
      <c r="BM64" s="5">
        <f t="shared" si="35"/>
        <v>0</v>
      </c>
      <c r="BN64" s="145">
        <f t="shared" si="36"/>
        <v>1</v>
      </c>
      <c r="BO64" s="147">
        <f>+BE64</f>
        <v>6.333333333333333</v>
      </c>
      <c r="BP64" s="65">
        <f>+BO64+(BN64)*(12/24)-$BO$12</f>
        <v>-0.83333333333333393</v>
      </c>
      <c r="BQ64" s="66">
        <f t="shared" ref="BQ64:BQ75" si="215">IF(BP64&gt;=(-11/24),0,(-BP64)/(12/24))</f>
        <v>1.6666666666666679</v>
      </c>
      <c r="BR64" s="584">
        <f t="shared" ref="BR64:BR70" si="216">+BO64+BY64*$BD$2</f>
        <v>6.833333333333333</v>
      </c>
      <c r="BS64" s="584">
        <f t="shared" ref="BS64:BS70" si="217">+BR64-$BO$12</f>
        <v>-0.83333333333333393</v>
      </c>
      <c r="BT64" s="67">
        <f t="shared" ref="BT64:BT70" si="218">+(BR64/$BR$96)-1</f>
        <v>-0.14347654710287749</v>
      </c>
      <c r="BU64" s="68">
        <f t="shared" ref="BU64:BU71" si="219">+BF64+BG64</f>
        <v>1</v>
      </c>
      <c r="BV64" s="68">
        <f>+BH64+BI64</f>
        <v>0</v>
      </c>
      <c r="BW64" s="68">
        <f t="shared" ref="BW64:BW71" si="220">+BJ64+BK64</f>
        <v>0</v>
      </c>
      <c r="BX64" s="68">
        <f t="shared" ref="BX64:BX71" si="221">+BL64+BM64</f>
        <v>0</v>
      </c>
      <c r="BY64" s="69">
        <f>+BU64+BV64+BW64+BX64</f>
        <v>1</v>
      </c>
      <c r="BZ64" s="68">
        <f>+BN64</f>
        <v>1</v>
      </c>
      <c r="CA64" s="68">
        <f>4+BX64</f>
        <v>4</v>
      </c>
      <c r="CB64" s="69">
        <f t="shared" ref="CB64:CB70" si="222">+CA64-BZ64</f>
        <v>3</v>
      </c>
      <c r="CE64" s="163">
        <f t="shared" si="195"/>
        <v>6.333333333333333</v>
      </c>
      <c r="CF64" s="127">
        <f t="shared" si="77"/>
        <v>13.666666666666666</v>
      </c>
      <c r="CG64" s="165">
        <f t="shared" si="54"/>
        <v>144</v>
      </c>
      <c r="CH64" s="165">
        <f t="shared" si="55"/>
        <v>12</v>
      </c>
      <c r="CI64" s="165">
        <f t="shared" si="56"/>
        <v>156</v>
      </c>
      <c r="CJ64" s="159">
        <f t="shared" si="57"/>
        <v>20</v>
      </c>
      <c r="CK64" s="444">
        <f>BY64-BV64</f>
        <v>1</v>
      </c>
      <c r="CL64" s="450">
        <f>CK64*12+BV64*8</f>
        <v>12</v>
      </c>
      <c r="CN64" s="126">
        <f t="shared" si="197"/>
        <v>6.333333333333333</v>
      </c>
      <c r="CO64" s="126">
        <f t="shared" si="60"/>
        <v>6.833333333333333</v>
      </c>
      <c r="CP64" s="127">
        <f t="shared" si="198"/>
        <v>12.666666666666666</v>
      </c>
      <c r="CQ64" s="127">
        <f t="shared" si="199"/>
        <v>13.666666666666666</v>
      </c>
    </row>
    <row r="65" spans="1:95" ht="21" customHeight="1" thickBot="1" x14ac:dyDescent="0.3">
      <c r="A65" s="646" t="s">
        <v>97</v>
      </c>
      <c r="B65" s="652">
        <v>51</v>
      </c>
      <c r="C65" s="25" t="s">
        <v>3</v>
      </c>
      <c r="D65" s="713" t="s">
        <v>24</v>
      </c>
      <c r="E65" s="713" t="s">
        <v>24</v>
      </c>
      <c r="F65" s="501" t="s">
        <v>31</v>
      </c>
      <c r="G65" s="428" t="s">
        <v>56</v>
      </c>
      <c r="H65" s="507"/>
      <c r="I65" s="460" t="s">
        <v>24</v>
      </c>
      <c r="J65" s="438" t="s">
        <v>25</v>
      </c>
      <c r="K65" s="502"/>
      <c r="L65" s="502" t="s">
        <v>50</v>
      </c>
      <c r="M65" s="438" t="s">
        <v>25</v>
      </c>
      <c r="N65" s="438" t="s">
        <v>25</v>
      </c>
      <c r="O65" s="467"/>
      <c r="P65" s="503"/>
      <c r="Q65" s="438" t="s">
        <v>27</v>
      </c>
      <c r="R65" s="385" t="s">
        <v>25</v>
      </c>
      <c r="S65" s="608"/>
      <c r="T65" s="502" t="s">
        <v>26</v>
      </c>
      <c r="U65" s="438" t="s">
        <v>24</v>
      </c>
      <c r="V65" s="455" t="s">
        <v>25</v>
      </c>
      <c r="W65" s="503"/>
      <c r="X65" s="458"/>
      <c r="Y65" s="438" t="s">
        <v>37</v>
      </c>
      <c r="Z65" s="438" t="s">
        <v>37</v>
      </c>
      <c r="AA65" s="439" t="s">
        <v>37</v>
      </c>
      <c r="AB65" s="502"/>
      <c r="AC65" s="455" t="s">
        <v>24</v>
      </c>
      <c r="AD65" s="460" t="s">
        <v>25</v>
      </c>
      <c r="AE65" s="458"/>
      <c r="AF65" s="458"/>
      <c r="AG65" s="438" t="s">
        <v>24</v>
      </c>
      <c r="AH65" s="455" t="s">
        <v>24</v>
      </c>
      <c r="AI65" s="125">
        <f t="shared" si="176"/>
        <v>7</v>
      </c>
      <c r="AJ65" s="62">
        <f t="shared" si="177"/>
        <v>6</v>
      </c>
      <c r="AK65" s="62">
        <f t="shared" si="200"/>
        <v>0</v>
      </c>
      <c r="AL65" s="62">
        <f t="shared" si="201"/>
        <v>0</v>
      </c>
      <c r="AM65" s="62">
        <f t="shared" si="178"/>
        <v>0</v>
      </c>
      <c r="AN65" s="62">
        <f t="shared" si="179"/>
        <v>1</v>
      </c>
      <c r="AO65" s="62">
        <f t="shared" si="180"/>
        <v>1</v>
      </c>
      <c r="AP65" s="62">
        <f t="shared" si="181"/>
        <v>1</v>
      </c>
      <c r="AQ65" s="62">
        <f t="shared" si="182"/>
        <v>0</v>
      </c>
      <c r="AR65" s="62">
        <f t="shared" si="183"/>
        <v>0</v>
      </c>
      <c r="AS65" s="62">
        <f t="shared" si="184"/>
        <v>0</v>
      </c>
      <c r="AT65" s="62">
        <f t="shared" si="185"/>
        <v>0</v>
      </c>
      <c r="AU65" s="62">
        <f t="shared" si="186"/>
        <v>0</v>
      </c>
      <c r="AV65" s="62">
        <f t="shared" si="187"/>
        <v>3</v>
      </c>
      <c r="AW65" s="62">
        <f t="shared" si="188"/>
        <v>0</v>
      </c>
      <c r="AX65" s="62">
        <f t="shared" si="189"/>
        <v>0</v>
      </c>
      <c r="AY65" s="62">
        <f t="shared" si="190"/>
        <v>0</v>
      </c>
      <c r="AZ65" s="62">
        <f t="shared" si="191"/>
        <v>0</v>
      </c>
      <c r="BA65" s="62">
        <f t="shared" si="192"/>
        <v>0</v>
      </c>
      <c r="BB65" s="62">
        <f t="shared" si="193"/>
        <v>0</v>
      </c>
      <c r="BC65" s="63">
        <f t="shared" si="194"/>
        <v>17</v>
      </c>
      <c r="BD65" s="64"/>
      <c r="BE65" s="584">
        <f t="shared" ref="BE65:BE73" si="223">+AI65*$BD$2+AJ65*$BD$6+AN65*$BD$2+AO65*$BD$6+AQ65*8/24+AU65*8/24+AV65*8/24+AW65*8/24+AX65*12/24+AY65*8/24+AZ65*$BD$2+BA65*8/24+BN65*(0/24)+(AM65*$BE$2)+AK65*$BF$2+AL65*$BF$6</f>
        <v>8.5</v>
      </c>
      <c r="BF65" s="5">
        <f t="shared" si="63"/>
        <v>0</v>
      </c>
      <c r="BG65" s="5">
        <f t="shared" si="32"/>
        <v>1</v>
      </c>
      <c r="BH65" s="5">
        <f t="shared" si="64"/>
        <v>0</v>
      </c>
      <c r="BI65" s="5">
        <f t="shared" si="65"/>
        <v>0</v>
      </c>
      <c r="BJ65" s="5">
        <f t="shared" si="33"/>
        <v>0</v>
      </c>
      <c r="BK65" s="5">
        <f t="shared" si="66"/>
        <v>0</v>
      </c>
      <c r="BL65" s="5">
        <f t="shared" si="34"/>
        <v>1</v>
      </c>
      <c r="BM65" s="5">
        <f t="shared" si="35"/>
        <v>0</v>
      </c>
      <c r="BN65" s="145">
        <f t="shared" si="36"/>
        <v>0</v>
      </c>
      <c r="BO65" s="147">
        <f t="shared" ref="BO65:BO73" si="224">+BE65</f>
        <v>8.5</v>
      </c>
      <c r="BP65" s="65">
        <f t="shared" ref="BP65:BP68" si="225">+BO65+(BN65)*(12/24)-$BO$12</f>
        <v>0.83333333333333304</v>
      </c>
      <c r="BQ65" s="66">
        <f t="shared" si="215"/>
        <v>0</v>
      </c>
      <c r="BR65" s="584">
        <f t="shared" si="216"/>
        <v>9.5</v>
      </c>
      <c r="BS65" s="584">
        <f t="shared" si="217"/>
        <v>1.833333333333333</v>
      </c>
      <c r="BT65" s="67">
        <f t="shared" si="218"/>
        <v>0.19077650768624355</v>
      </c>
      <c r="BU65" s="68">
        <f t="shared" si="219"/>
        <v>1</v>
      </c>
      <c r="BV65" s="68">
        <f t="shared" si="208"/>
        <v>0</v>
      </c>
      <c r="BW65" s="68">
        <f t="shared" si="220"/>
        <v>0</v>
      </c>
      <c r="BX65" s="68">
        <f t="shared" si="221"/>
        <v>1</v>
      </c>
      <c r="BY65" s="69">
        <f t="shared" si="209"/>
        <v>2</v>
      </c>
      <c r="BZ65" s="68">
        <f t="shared" ref="BZ65:BZ73" si="226">+BN65</f>
        <v>0</v>
      </c>
      <c r="CA65" s="986">
        <f>7+BX65</f>
        <v>8</v>
      </c>
      <c r="CB65" s="69">
        <f t="shared" si="222"/>
        <v>8</v>
      </c>
      <c r="CE65" s="163">
        <f t="shared" si="195"/>
        <v>8.5</v>
      </c>
      <c r="CF65" s="127">
        <f t="shared" si="77"/>
        <v>19</v>
      </c>
      <c r="CG65" s="165">
        <f t="shared" si="54"/>
        <v>180</v>
      </c>
      <c r="CH65" s="165">
        <f t="shared" si="55"/>
        <v>24</v>
      </c>
      <c r="CI65" s="165">
        <f t="shared" si="56"/>
        <v>204</v>
      </c>
      <c r="CJ65" s="159">
        <f t="shared" si="57"/>
        <v>24</v>
      </c>
      <c r="CK65" s="444">
        <f>BY65-BV65</f>
        <v>2</v>
      </c>
      <c r="CL65" s="450">
        <f>CK65*12+BV65*8</f>
        <v>24</v>
      </c>
      <c r="CN65" s="126">
        <f t="shared" si="197"/>
        <v>8.5</v>
      </c>
      <c r="CO65" s="126">
        <f t="shared" si="60"/>
        <v>9.5</v>
      </c>
      <c r="CP65" s="127">
        <f t="shared" si="198"/>
        <v>17</v>
      </c>
      <c r="CQ65" s="127">
        <f t="shared" si="199"/>
        <v>19</v>
      </c>
    </row>
    <row r="66" spans="1:95" ht="21" customHeight="1" thickBot="1" x14ac:dyDescent="0.3">
      <c r="A66" s="646" t="s">
        <v>98</v>
      </c>
      <c r="B66" s="652">
        <v>52</v>
      </c>
      <c r="C66" s="25" t="s">
        <v>3</v>
      </c>
      <c r="D66" s="713"/>
      <c r="E66" s="713" t="s">
        <v>27</v>
      </c>
      <c r="F66" s="449" t="s">
        <v>31</v>
      </c>
      <c r="G66" s="453"/>
      <c r="H66" s="507"/>
      <c r="I66" s="460" t="s">
        <v>31</v>
      </c>
      <c r="J66" s="438" t="s">
        <v>25</v>
      </c>
      <c r="K66" s="502"/>
      <c r="L66" s="502"/>
      <c r="M66" s="438"/>
      <c r="N66" s="438" t="s">
        <v>25</v>
      </c>
      <c r="O66" s="467" t="s">
        <v>25</v>
      </c>
      <c r="P66" s="503"/>
      <c r="Q66" s="438" t="s">
        <v>26</v>
      </c>
      <c r="R66" s="385" t="s">
        <v>25</v>
      </c>
      <c r="S66" s="608"/>
      <c r="T66" s="428" t="s">
        <v>50</v>
      </c>
      <c r="U66" s="438" t="s">
        <v>24</v>
      </c>
      <c r="V66" s="455" t="s">
        <v>25</v>
      </c>
      <c r="W66" s="503"/>
      <c r="X66" s="458"/>
      <c r="Y66" s="438" t="s">
        <v>24</v>
      </c>
      <c r="Z66" s="438" t="s">
        <v>25</v>
      </c>
      <c r="AA66" s="502"/>
      <c r="AB66" s="502"/>
      <c r="AC66" s="455" t="s">
        <v>24</v>
      </c>
      <c r="AD66" s="460" t="s">
        <v>25</v>
      </c>
      <c r="AE66" s="458"/>
      <c r="AF66" s="458"/>
      <c r="AG66" s="438" t="s">
        <v>24</v>
      </c>
      <c r="AH66" s="455" t="s">
        <v>24</v>
      </c>
      <c r="AI66" s="125">
        <f t="shared" si="176"/>
        <v>5</v>
      </c>
      <c r="AJ66" s="62">
        <f t="shared" si="177"/>
        <v>7</v>
      </c>
      <c r="AK66" s="62">
        <f t="shared" si="200"/>
        <v>0</v>
      </c>
      <c r="AL66" s="62">
        <f t="shared" si="201"/>
        <v>0</v>
      </c>
      <c r="AM66" s="62">
        <f t="shared" si="178"/>
        <v>0</v>
      </c>
      <c r="AN66" s="62">
        <f t="shared" si="179"/>
        <v>1</v>
      </c>
      <c r="AO66" s="62">
        <f t="shared" si="180"/>
        <v>1</v>
      </c>
      <c r="AP66" s="62">
        <f t="shared" si="181"/>
        <v>2</v>
      </c>
      <c r="AQ66" s="62">
        <f t="shared" si="182"/>
        <v>0</v>
      </c>
      <c r="AR66" s="62">
        <f t="shared" si="183"/>
        <v>0</v>
      </c>
      <c r="AS66" s="62">
        <f t="shared" si="184"/>
        <v>0</v>
      </c>
      <c r="AT66" s="62">
        <f t="shared" si="185"/>
        <v>0</v>
      </c>
      <c r="AU66" s="62">
        <f t="shared" si="186"/>
        <v>0</v>
      </c>
      <c r="AV66" s="62">
        <f t="shared" si="187"/>
        <v>0</v>
      </c>
      <c r="AW66" s="62">
        <f t="shared" si="188"/>
        <v>0</v>
      </c>
      <c r="AX66" s="62">
        <f t="shared" si="189"/>
        <v>0</v>
      </c>
      <c r="AY66" s="62">
        <f t="shared" si="190"/>
        <v>0</v>
      </c>
      <c r="AZ66" s="62">
        <f t="shared" si="191"/>
        <v>0</v>
      </c>
      <c r="BA66" s="62">
        <f t="shared" si="192"/>
        <v>0</v>
      </c>
      <c r="BB66" s="62">
        <f t="shared" si="193"/>
        <v>0</v>
      </c>
      <c r="BC66" s="63">
        <f t="shared" si="194"/>
        <v>14</v>
      </c>
      <c r="BD66" s="64"/>
      <c r="BE66" s="584">
        <f t="shared" si="223"/>
        <v>7</v>
      </c>
      <c r="BF66" s="5">
        <f t="shared" si="63"/>
        <v>0</v>
      </c>
      <c r="BG66" s="5">
        <f t="shared" si="32"/>
        <v>0</v>
      </c>
      <c r="BH66" s="5">
        <f t="shared" si="64"/>
        <v>0</v>
      </c>
      <c r="BI66" s="5">
        <f t="shared" si="65"/>
        <v>0</v>
      </c>
      <c r="BJ66" s="5">
        <f t="shared" si="33"/>
        <v>0</v>
      </c>
      <c r="BK66" s="5">
        <f t="shared" si="66"/>
        <v>0</v>
      </c>
      <c r="BL66" s="5">
        <f t="shared" si="34"/>
        <v>1</v>
      </c>
      <c r="BM66" s="5">
        <f t="shared" si="35"/>
        <v>0</v>
      </c>
      <c r="BN66" s="145">
        <f t="shared" si="36"/>
        <v>0</v>
      </c>
      <c r="BO66" s="147">
        <f t="shared" si="224"/>
        <v>7</v>
      </c>
      <c r="BP66" s="65">
        <f t="shared" si="225"/>
        <v>-0.66666666666666696</v>
      </c>
      <c r="BQ66" s="66">
        <f t="shared" si="215"/>
        <v>1.3333333333333339</v>
      </c>
      <c r="BR66" s="584">
        <f t="shared" si="216"/>
        <v>7.5</v>
      </c>
      <c r="BS66" s="584">
        <f t="shared" si="217"/>
        <v>-0.16666666666666696</v>
      </c>
      <c r="BT66" s="67">
        <f t="shared" si="218"/>
        <v>-5.9913283405597095E-2</v>
      </c>
      <c r="BU66" s="68">
        <f t="shared" si="219"/>
        <v>0</v>
      </c>
      <c r="BV66" s="68">
        <f t="shared" si="208"/>
        <v>0</v>
      </c>
      <c r="BW66" s="68">
        <f t="shared" si="220"/>
        <v>0</v>
      </c>
      <c r="BX66" s="68">
        <f t="shared" si="221"/>
        <v>1</v>
      </c>
      <c r="BY66" s="69">
        <f t="shared" si="209"/>
        <v>1</v>
      </c>
      <c r="BZ66" s="68">
        <f t="shared" si="226"/>
        <v>0</v>
      </c>
      <c r="CA66" s="68">
        <f>22+BX66</f>
        <v>23</v>
      </c>
      <c r="CB66" s="69">
        <f t="shared" si="222"/>
        <v>23</v>
      </c>
      <c r="CE66" s="163">
        <f t="shared" si="195"/>
        <v>7</v>
      </c>
      <c r="CF66" s="127">
        <f t="shared" si="77"/>
        <v>15</v>
      </c>
      <c r="CG66" s="165">
        <f t="shared" si="54"/>
        <v>168</v>
      </c>
      <c r="CH66" s="165">
        <f t="shared" si="55"/>
        <v>12</v>
      </c>
      <c r="CI66" s="165">
        <f t="shared" si="56"/>
        <v>180</v>
      </c>
      <c r="CJ66" s="159">
        <f t="shared" si="57"/>
        <v>0</v>
      </c>
      <c r="CK66" s="444">
        <f t="shared" ref="CK66:CK73" si="227">BY66-BV66</f>
        <v>1</v>
      </c>
      <c r="CL66" s="450">
        <f t="shared" ref="CL66:CL73" si="228">CK66*12+BV66*8</f>
        <v>12</v>
      </c>
      <c r="CN66" s="126">
        <f t="shared" si="197"/>
        <v>7</v>
      </c>
      <c r="CO66" s="126">
        <f t="shared" si="60"/>
        <v>7.5</v>
      </c>
      <c r="CP66" s="127">
        <f t="shared" si="198"/>
        <v>14</v>
      </c>
      <c r="CQ66" s="127">
        <f t="shared" si="199"/>
        <v>15</v>
      </c>
    </row>
    <row r="67" spans="1:95" ht="21" customHeight="1" thickBot="1" x14ac:dyDescent="0.3">
      <c r="A67" s="646" t="s">
        <v>99</v>
      </c>
      <c r="B67" s="652">
        <v>53</v>
      </c>
      <c r="C67" s="25" t="s">
        <v>3</v>
      </c>
      <c r="D67" s="713" t="s">
        <v>24</v>
      </c>
      <c r="E67" s="713" t="s">
        <v>24</v>
      </c>
      <c r="F67" s="449"/>
      <c r="G67" s="453"/>
      <c r="H67" s="507"/>
      <c r="I67" s="460" t="s">
        <v>24</v>
      </c>
      <c r="J67" s="438" t="s">
        <v>31</v>
      </c>
      <c r="K67" s="502"/>
      <c r="L67" s="502"/>
      <c r="M67" s="438"/>
      <c r="N67" s="438" t="s">
        <v>25</v>
      </c>
      <c r="O67" s="467" t="s">
        <v>25</v>
      </c>
      <c r="P67" s="503"/>
      <c r="Q67" s="438" t="s">
        <v>24</v>
      </c>
      <c r="R67" s="385" t="s">
        <v>26</v>
      </c>
      <c r="S67" s="608"/>
      <c r="T67" s="502"/>
      <c r="U67" s="438" t="s">
        <v>24</v>
      </c>
      <c r="V67" s="455" t="s">
        <v>25</v>
      </c>
      <c r="W67" s="503" t="s">
        <v>27</v>
      </c>
      <c r="X67" s="458"/>
      <c r="Y67" s="438" t="s">
        <v>24</v>
      </c>
      <c r="Z67" s="438" t="s">
        <v>25</v>
      </c>
      <c r="AA67" s="502"/>
      <c r="AB67" s="502"/>
      <c r="AC67" s="455" t="s">
        <v>24</v>
      </c>
      <c r="AD67" s="460" t="s">
        <v>25</v>
      </c>
      <c r="AE67" s="458"/>
      <c r="AF67" s="458"/>
      <c r="AG67" s="438" t="s">
        <v>24</v>
      </c>
      <c r="AH67" s="455" t="s">
        <v>24</v>
      </c>
      <c r="AI67" s="125">
        <f t="shared" si="176"/>
        <v>9</v>
      </c>
      <c r="AJ67" s="62">
        <f t="shared" si="177"/>
        <v>5</v>
      </c>
      <c r="AK67" s="62">
        <f t="shared" si="200"/>
        <v>0</v>
      </c>
      <c r="AL67" s="62">
        <f t="shared" si="201"/>
        <v>0</v>
      </c>
      <c r="AM67" s="62">
        <f t="shared" si="178"/>
        <v>0</v>
      </c>
      <c r="AN67" s="62">
        <f t="shared" si="179"/>
        <v>1</v>
      </c>
      <c r="AO67" s="62">
        <f t="shared" si="180"/>
        <v>1</v>
      </c>
      <c r="AP67" s="62">
        <f t="shared" si="181"/>
        <v>1</v>
      </c>
      <c r="AQ67" s="62">
        <f t="shared" si="182"/>
        <v>0</v>
      </c>
      <c r="AR67" s="62">
        <f t="shared" si="183"/>
        <v>0</v>
      </c>
      <c r="AS67" s="62">
        <f t="shared" si="184"/>
        <v>0</v>
      </c>
      <c r="AT67" s="62">
        <f t="shared" si="185"/>
        <v>0</v>
      </c>
      <c r="AU67" s="62">
        <f t="shared" si="186"/>
        <v>0</v>
      </c>
      <c r="AV67" s="62">
        <f t="shared" si="187"/>
        <v>0</v>
      </c>
      <c r="AW67" s="62">
        <f t="shared" si="188"/>
        <v>0</v>
      </c>
      <c r="AX67" s="62">
        <f t="shared" si="189"/>
        <v>0</v>
      </c>
      <c r="AY67" s="62">
        <f t="shared" si="190"/>
        <v>0</v>
      </c>
      <c r="AZ67" s="62">
        <f t="shared" si="191"/>
        <v>0</v>
      </c>
      <c r="BA67" s="62">
        <f t="shared" si="192"/>
        <v>0</v>
      </c>
      <c r="BB67" s="62">
        <f t="shared" si="193"/>
        <v>0</v>
      </c>
      <c r="BC67" s="63">
        <f t="shared" si="194"/>
        <v>16</v>
      </c>
      <c r="BD67" s="64"/>
      <c r="BE67" s="584">
        <f t="shared" si="223"/>
        <v>8</v>
      </c>
      <c r="BF67" s="5">
        <f t="shared" si="63"/>
        <v>0</v>
      </c>
      <c r="BG67" s="5">
        <f t="shared" si="32"/>
        <v>0</v>
      </c>
      <c r="BH67" s="5">
        <f t="shared" si="64"/>
        <v>0</v>
      </c>
      <c r="BI67" s="5">
        <f t="shared" si="65"/>
        <v>0</v>
      </c>
      <c r="BJ67" s="5">
        <f t="shared" si="33"/>
        <v>0</v>
      </c>
      <c r="BK67" s="5">
        <f t="shared" si="66"/>
        <v>0</v>
      </c>
      <c r="BL67" s="5">
        <f t="shared" si="34"/>
        <v>0</v>
      </c>
      <c r="BM67" s="5">
        <f t="shared" si="35"/>
        <v>0</v>
      </c>
      <c r="BN67" s="145">
        <f t="shared" si="36"/>
        <v>0</v>
      </c>
      <c r="BO67" s="147">
        <f t="shared" si="224"/>
        <v>8</v>
      </c>
      <c r="BP67" s="65">
        <f t="shared" si="225"/>
        <v>0.33333333333333304</v>
      </c>
      <c r="BQ67" s="66">
        <f t="shared" si="215"/>
        <v>0</v>
      </c>
      <c r="BR67" s="584">
        <f t="shared" si="216"/>
        <v>8</v>
      </c>
      <c r="BS67" s="584">
        <f t="shared" si="217"/>
        <v>0.33333333333333304</v>
      </c>
      <c r="BT67" s="67">
        <f t="shared" si="218"/>
        <v>2.7591643673630095E-3</v>
      </c>
      <c r="BU67" s="68">
        <f t="shared" si="219"/>
        <v>0</v>
      </c>
      <c r="BV67" s="68">
        <f t="shared" si="208"/>
        <v>0</v>
      </c>
      <c r="BW67" s="68">
        <f t="shared" si="220"/>
        <v>0</v>
      </c>
      <c r="BX67" s="68">
        <f t="shared" si="221"/>
        <v>0</v>
      </c>
      <c r="BY67" s="69">
        <f t="shared" si="209"/>
        <v>0</v>
      </c>
      <c r="BZ67" s="68">
        <f t="shared" si="226"/>
        <v>0</v>
      </c>
      <c r="CA67" s="68">
        <f>12+BX67</f>
        <v>12</v>
      </c>
      <c r="CB67" s="69">
        <f t="shared" si="222"/>
        <v>12</v>
      </c>
      <c r="CE67" s="163">
        <f t="shared" si="195"/>
        <v>8</v>
      </c>
      <c r="CF67" s="127">
        <f t="shared" si="77"/>
        <v>16</v>
      </c>
      <c r="CG67" s="165">
        <f t="shared" si="54"/>
        <v>192</v>
      </c>
      <c r="CH67" s="165">
        <f t="shared" si="55"/>
        <v>0</v>
      </c>
      <c r="CI67" s="165">
        <f t="shared" si="56"/>
        <v>192</v>
      </c>
      <c r="CJ67" s="159">
        <f t="shared" si="57"/>
        <v>0</v>
      </c>
      <c r="CK67" s="444">
        <f t="shared" si="227"/>
        <v>0</v>
      </c>
      <c r="CL67" s="450">
        <f t="shared" si="228"/>
        <v>0</v>
      </c>
      <c r="CN67" s="126">
        <f t="shared" si="197"/>
        <v>8</v>
      </c>
      <c r="CO67" s="126">
        <f t="shared" si="60"/>
        <v>8</v>
      </c>
      <c r="CP67" s="127">
        <f t="shared" si="198"/>
        <v>16</v>
      </c>
      <c r="CQ67" s="127">
        <f t="shared" si="199"/>
        <v>16</v>
      </c>
    </row>
    <row r="68" spans="1:95" ht="21" customHeight="1" thickBot="1" x14ac:dyDescent="0.3">
      <c r="A68" s="646" t="s">
        <v>100</v>
      </c>
      <c r="B68" s="652">
        <v>54</v>
      </c>
      <c r="C68" s="25" t="s">
        <v>3</v>
      </c>
      <c r="D68" s="713" t="s">
        <v>25</v>
      </c>
      <c r="E68" s="713" t="s">
        <v>25</v>
      </c>
      <c r="F68" s="449" t="s">
        <v>27</v>
      </c>
      <c r="G68" s="458" t="s">
        <v>31</v>
      </c>
      <c r="H68" s="507"/>
      <c r="I68" s="460" t="s">
        <v>27</v>
      </c>
      <c r="J68" s="438" t="s">
        <v>25</v>
      </c>
      <c r="K68" s="502"/>
      <c r="L68" s="502" t="s">
        <v>27</v>
      </c>
      <c r="M68" s="438" t="s">
        <v>25</v>
      </c>
      <c r="N68" s="438" t="s">
        <v>25</v>
      </c>
      <c r="O68" s="467"/>
      <c r="P68" s="503" t="s">
        <v>48</v>
      </c>
      <c r="Q68" s="438" t="s">
        <v>24</v>
      </c>
      <c r="R68" s="385" t="s">
        <v>25</v>
      </c>
      <c r="S68" s="608"/>
      <c r="T68" s="502" t="s">
        <v>27</v>
      </c>
      <c r="U68" s="438" t="s">
        <v>25</v>
      </c>
      <c r="V68" s="455" t="s">
        <v>25</v>
      </c>
      <c r="W68" s="503"/>
      <c r="X68" s="458"/>
      <c r="Y68" s="438" t="s">
        <v>24</v>
      </c>
      <c r="Z68" s="438" t="s">
        <v>25</v>
      </c>
      <c r="AA68" s="502"/>
      <c r="AB68" s="502"/>
      <c r="AC68" s="455" t="s">
        <v>24</v>
      </c>
      <c r="AD68" s="460" t="s">
        <v>26</v>
      </c>
      <c r="AE68" s="458"/>
      <c r="AF68" s="458"/>
      <c r="AG68" s="438" t="s">
        <v>31</v>
      </c>
      <c r="AH68" s="455" t="s">
        <v>31</v>
      </c>
      <c r="AI68" s="125">
        <f t="shared" si="176"/>
        <v>3</v>
      </c>
      <c r="AJ68" s="62">
        <f t="shared" si="177"/>
        <v>9</v>
      </c>
      <c r="AK68" s="62">
        <f t="shared" si="200"/>
        <v>0</v>
      </c>
      <c r="AL68" s="62">
        <f t="shared" si="201"/>
        <v>0</v>
      </c>
      <c r="AM68" s="62">
        <f t="shared" si="178"/>
        <v>0</v>
      </c>
      <c r="AN68" s="62">
        <f t="shared" si="179"/>
        <v>1</v>
      </c>
      <c r="AO68" s="62">
        <f t="shared" si="180"/>
        <v>4</v>
      </c>
      <c r="AP68" s="62">
        <f t="shared" si="181"/>
        <v>3</v>
      </c>
      <c r="AQ68" s="62">
        <f t="shared" si="182"/>
        <v>0</v>
      </c>
      <c r="AR68" s="62">
        <f t="shared" si="183"/>
        <v>0</v>
      </c>
      <c r="AS68" s="62">
        <f t="shared" si="184"/>
        <v>0</v>
      </c>
      <c r="AT68" s="62">
        <f t="shared" si="185"/>
        <v>0</v>
      </c>
      <c r="AU68" s="62">
        <f t="shared" si="186"/>
        <v>0</v>
      </c>
      <c r="AV68" s="62">
        <f t="shared" si="187"/>
        <v>0</v>
      </c>
      <c r="AW68" s="62">
        <f t="shared" si="188"/>
        <v>0</v>
      </c>
      <c r="AX68" s="62">
        <f t="shared" si="189"/>
        <v>0</v>
      </c>
      <c r="AY68" s="62">
        <f t="shared" si="190"/>
        <v>0</v>
      </c>
      <c r="AZ68" s="62">
        <f t="shared" si="191"/>
        <v>0</v>
      </c>
      <c r="BA68" s="62">
        <f t="shared" si="192"/>
        <v>0</v>
      </c>
      <c r="BB68" s="62">
        <f t="shared" si="193"/>
        <v>0</v>
      </c>
      <c r="BC68" s="63">
        <f t="shared" si="194"/>
        <v>17</v>
      </c>
      <c r="BD68" s="64"/>
      <c r="BE68" s="584">
        <f t="shared" si="223"/>
        <v>8.5</v>
      </c>
      <c r="BF68" s="5">
        <f t="shared" si="63"/>
        <v>0</v>
      </c>
      <c r="BG68" s="5">
        <f t="shared" si="32"/>
        <v>0</v>
      </c>
      <c r="BH68" s="5">
        <f t="shared" si="64"/>
        <v>0</v>
      </c>
      <c r="BI68" s="5">
        <f t="shared" si="65"/>
        <v>0</v>
      </c>
      <c r="BJ68" s="5">
        <f t="shared" si="33"/>
        <v>1</v>
      </c>
      <c r="BK68" s="5">
        <f t="shared" si="66"/>
        <v>0</v>
      </c>
      <c r="BL68" s="5">
        <f t="shared" si="34"/>
        <v>0</v>
      </c>
      <c r="BM68" s="5">
        <f t="shared" si="35"/>
        <v>0</v>
      </c>
      <c r="BN68" s="145">
        <f t="shared" si="36"/>
        <v>0</v>
      </c>
      <c r="BO68" s="147">
        <f t="shared" si="224"/>
        <v>8.5</v>
      </c>
      <c r="BP68" s="65">
        <f t="shared" si="225"/>
        <v>0.83333333333333304</v>
      </c>
      <c r="BQ68" s="66">
        <f t="shared" si="215"/>
        <v>0</v>
      </c>
      <c r="BR68" s="584">
        <f t="shared" si="216"/>
        <v>9</v>
      </c>
      <c r="BS68" s="584">
        <f t="shared" si="217"/>
        <v>1.333333333333333</v>
      </c>
      <c r="BT68" s="67">
        <f t="shared" si="218"/>
        <v>0.12810405991328344</v>
      </c>
      <c r="BU68" s="68">
        <f t="shared" si="219"/>
        <v>0</v>
      </c>
      <c r="BV68" s="68">
        <f t="shared" si="208"/>
        <v>0</v>
      </c>
      <c r="BW68" s="68">
        <f t="shared" si="220"/>
        <v>1</v>
      </c>
      <c r="BX68" s="68">
        <f t="shared" si="221"/>
        <v>0</v>
      </c>
      <c r="BY68" s="69">
        <f t="shared" si="209"/>
        <v>1</v>
      </c>
      <c r="BZ68" s="68">
        <f t="shared" si="226"/>
        <v>0</v>
      </c>
      <c r="CA68" s="68">
        <f>0+BX68</f>
        <v>0</v>
      </c>
      <c r="CB68" s="69">
        <f t="shared" si="222"/>
        <v>0</v>
      </c>
      <c r="CE68" s="163">
        <f t="shared" si="195"/>
        <v>8.5</v>
      </c>
      <c r="CF68" s="127">
        <f t="shared" si="77"/>
        <v>18</v>
      </c>
      <c r="CG68" s="165">
        <f t="shared" si="54"/>
        <v>204</v>
      </c>
      <c r="CH68" s="165">
        <f t="shared" si="55"/>
        <v>12</v>
      </c>
      <c r="CI68" s="165">
        <f t="shared" si="56"/>
        <v>216</v>
      </c>
      <c r="CJ68" s="159">
        <f t="shared" si="57"/>
        <v>0</v>
      </c>
      <c r="CK68" s="444">
        <f t="shared" si="227"/>
        <v>1</v>
      </c>
      <c r="CL68" s="450">
        <f t="shared" si="228"/>
        <v>12</v>
      </c>
      <c r="CM68" s="23"/>
      <c r="CN68" s="126">
        <f t="shared" si="197"/>
        <v>8.5</v>
      </c>
      <c r="CO68" s="126">
        <f t="shared" si="60"/>
        <v>9</v>
      </c>
      <c r="CP68" s="127">
        <f t="shared" si="198"/>
        <v>17</v>
      </c>
      <c r="CQ68" s="127">
        <f t="shared" si="199"/>
        <v>18</v>
      </c>
    </row>
    <row r="69" spans="1:95" ht="21" customHeight="1" thickBot="1" x14ac:dyDescent="0.3">
      <c r="A69" s="646" t="s">
        <v>101</v>
      </c>
      <c r="B69" s="652">
        <v>55</v>
      </c>
      <c r="C69" s="25" t="s">
        <v>3</v>
      </c>
      <c r="D69" s="713" t="s">
        <v>37</v>
      </c>
      <c r="E69" s="713" t="s">
        <v>37</v>
      </c>
      <c r="F69" s="449" t="s">
        <v>37</v>
      </c>
      <c r="G69" s="438"/>
      <c r="H69" s="455"/>
      <c r="I69" s="386" t="s">
        <v>37</v>
      </c>
      <c r="J69" s="449" t="s">
        <v>37</v>
      </c>
      <c r="K69" s="449" t="s">
        <v>37</v>
      </c>
      <c r="L69" s="449" t="s">
        <v>37</v>
      </c>
      <c r="M69" s="449" t="s">
        <v>37</v>
      </c>
      <c r="N69" s="449"/>
      <c r="O69" s="490"/>
      <c r="P69" s="386" t="s">
        <v>37</v>
      </c>
      <c r="Q69" s="449" t="s">
        <v>37</v>
      </c>
      <c r="R69" s="928" t="s">
        <v>37</v>
      </c>
      <c r="S69" s="386" t="s">
        <v>37</v>
      </c>
      <c r="T69" s="449" t="s">
        <v>37</v>
      </c>
      <c r="U69" s="449"/>
      <c r="V69" s="490"/>
      <c r="W69" s="386" t="s">
        <v>37</v>
      </c>
      <c r="X69" s="449" t="s">
        <v>37</v>
      </c>
      <c r="Y69" s="449" t="s">
        <v>37</v>
      </c>
      <c r="Z69" s="449" t="s">
        <v>37</v>
      </c>
      <c r="AA69" s="449" t="s">
        <v>37</v>
      </c>
      <c r="AB69" s="449"/>
      <c r="AC69" s="490"/>
      <c r="AD69" s="386" t="s">
        <v>37</v>
      </c>
      <c r="AE69" s="449" t="s">
        <v>37</v>
      </c>
      <c r="AF69" s="449" t="s">
        <v>37</v>
      </c>
      <c r="AG69" s="449" t="s">
        <v>37</v>
      </c>
      <c r="AH69" s="490" t="s">
        <v>37</v>
      </c>
      <c r="AI69" s="125">
        <f t="shared" si="176"/>
        <v>0</v>
      </c>
      <c r="AJ69" s="62">
        <f t="shared" si="177"/>
        <v>0</v>
      </c>
      <c r="AK69" s="62">
        <f t="shared" si="200"/>
        <v>0</v>
      </c>
      <c r="AL69" s="62">
        <f t="shared" si="201"/>
        <v>0</v>
      </c>
      <c r="AM69" s="62">
        <f t="shared" si="178"/>
        <v>0</v>
      </c>
      <c r="AN69" s="62">
        <f t="shared" si="179"/>
        <v>0</v>
      </c>
      <c r="AO69" s="62">
        <f t="shared" si="180"/>
        <v>0</v>
      </c>
      <c r="AP69" s="62">
        <f t="shared" si="181"/>
        <v>0</v>
      </c>
      <c r="AQ69" s="62">
        <f t="shared" si="182"/>
        <v>0</v>
      </c>
      <c r="AR69" s="62">
        <f t="shared" si="183"/>
        <v>0</v>
      </c>
      <c r="AS69" s="62">
        <f t="shared" si="184"/>
        <v>0</v>
      </c>
      <c r="AT69" s="62">
        <f t="shared" si="185"/>
        <v>0</v>
      </c>
      <c r="AU69" s="62">
        <f t="shared" si="186"/>
        <v>0</v>
      </c>
      <c r="AV69" s="62">
        <f t="shared" si="187"/>
        <v>23</v>
      </c>
      <c r="AW69" s="62">
        <f t="shared" si="188"/>
        <v>0</v>
      </c>
      <c r="AX69" s="62">
        <f t="shared" si="189"/>
        <v>0</v>
      </c>
      <c r="AY69" s="62">
        <f t="shared" si="190"/>
        <v>0</v>
      </c>
      <c r="AZ69" s="62">
        <f t="shared" si="191"/>
        <v>0</v>
      </c>
      <c r="BA69" s="62">
        <f t="shared" si="192"/>
        <v>0</v>
      </c>
      <c r="BB69" s="62">
        <f t="shared" si="193"/>
        <v>0</v>
      </c>
      <c r="BC69" s="63">
        <f t="shared" si="194"/>
        <v>15.333333333333334</v>
      </c>
      <c r="BD69" s="64"/>
      <c r="BE69" s="584">
        <f t="shared" si="223"/>
        <v>7.666666666666667</v>
      </c>
      <c r="BF69" s="5">
        <f t="shared" si="63"/>
        <v>0</v>
      </c>
      <c r="BG69" s="5">
        <f t="shared" si="32"/>
        <v>0</v>
      </c>
      <c r="BH69" s="5">
        <f t="shared" si="64"/>
        <v>0</v>
      </c>
      <c r="BI69" s="5">
        <f t="shared" si="65"/>
        <v>0</v>
      </c>
      <c r="BJ69" s="5">
        <f t="shared" si="33"/>
        <v>0</v>
      </c>
      <c r="BK69" s="5">
        <f t="shared" si="66"/>
        <v>0</v>
      </c>
      <c r="BL69" s="5">
        <f t="shared" si="34"/>
        <v>0</v>
      </c>
      <c r="BM69" s="5">
        <f t="shared" si="35"/>
        <v>0</v>
      </c>
      <c r="BN69" s="145">
        <f t="shared" si="36"/>
        <v>0</v>
      </c>
      <c r="BO69" s="147">
        <f t="shared" ref="BO69:BO72" si="229">+BE69</f>
        <v>7.666666666666667</v>
      </c>
      <c r="BP69" s="65">
        <f t="shared" ref="BP69:BP72" si="230">+BO69+(BN69)*(12/24)-$BO$12</f>
        <v>0</v>
      </c>
      <c r="BQ69" s="66">
        <f t="shared" ref="BQ69:BQ72" si="231">IF(BP69&gt;=(-11/24),0,(-BP69)/(12/24))</f>
        <v>0</v>
      </c>
      <c r="BR69" s="584">
        <f t="shared" si="216"/>
        <v>7.666666666666667</v>
      </c>
      <c r="BS69" s="584">
        <f t="shared" si="217"/>
        <v>0</v>
      </c>
      <c r="BT69" s="67">
        <f t="shared" si="218"/>
        <v>-3.9022467481277023E-2</v>
      </c>
      <c r="BU69" s="68">
        <f t="shared" si="219"/>
        <v>0</v>
      </c>
      <c r="BV69" s="68">
        <f t="shared" si="208"/>
        <v>0</v>
      </c>
      <c r="BW69" s="68">
        <f t="shared" si="220"/>
        <v>0</v>
      </c>
      <c r="BX69" s="68">
        <f t="shared" si="221"/>
        <v>0</v>
      </c>
      <c r="BY69" s="69">
        <f t="shared" si="209"/>
        <v>0</v>
      </c>
      <c r="BZ69" s="68">
        <f t="shared" si="226"/>
        <v>0</v>
      </c>
      <c r="CA69" s="68">
        <f>1+BX69</f>
        <v>1</v>
      </c>
      <c r="CB69" s="69">
        <f t="shared" si="222"/>
        <v>1</v>
      </c>
      <c r="CE69" s="163">
        <f t="shared" si="195"/>
        <v>7.666666666666667</v>
      </c>
      <c r="CF69" s="127">
        <f t="shared" si="77"/>
        <v>15.333333333333334</v>
      </c>
      <c r="CG69" s="165">
        <f t="shared" si="54"/>
        <v>0</v>
      </c>
      <c r="CH69" s="165">
        <f t="shared" si="55"/>
        <v>0</v>
      </c>
      <c r="CI69" s="165">
        <f t="shared" si="56"/>
        <v>0</v>
      </c>
      <c r="CJ69" s="159">
        <f t="shared" si="57"/>
        <v>184</v>
      </c>
      <c r="CK69" s="444">
        <f t="shared" si="227"/>
        <v>0</v>
      </c>
      <c r="CL69" s="450">
        <f t="shared" si="228"/>
        <v>0</v>
      </c>
      <c r="CN69" s="126">
        <f t="shared" si="197"/>
        <v>7.666666666666667</v>
      </c>
      <c r="CO69" s="126">
        <f t="shared" si="60"/>
        <v>7.666666666666667</v>
      </c>
      <c r="CP69" s="127">
        <f t="shared" si="198"/>
        <v>15.333333333333334</v>
      </c>
      <c r="CQ69" s="127">
        <f t="shared" si="199"/>
        <v>15.333333333333334</v>
      </c>
    </row>
    <row r="70" spans="1:95" ht="21" customHeight="1" thickBot="1" x14ac:dyDescent="0.3">
      <c r="A70" s="646" t="s">
        <v>102</v>
      </c>
      <c r="B70" s="652">
        <v>56</v>
      </c>
      <c r="C70" s="25" t="s">
        <v>3</v>
      </c>
      <c r="D70" s="693"/>
      <c r="E70" s="693"/>
      <c r="F70" s="497" t="s">
        <v>25</v>
      </c>
      <c r="G70" s="520"/>
      <c r="H70" s="504"/>
      <c r="I70" s="459" t="s">
        <v>41</v>
      </c>
      <c r="J70" s="435" t="s">
        <v>41</v>
      </c>
      <c r="K70" s="498"/>
      <c r="L70" s="498"/>
      <c r="M70" s="435" t="s">
        <v>25</v>
      </c>
      <c r="N70" s="435" t="s">
        <v>25</v>
      </c>
      <c r="O70" s="505"/>
      <c r="P70" s="500"/>
      <c r="Q70" s="435" t="s">
        <v>24</v>
      </c>
      <c r="R70" s="384" t="s">
        <v>25</v>
      </c>
      <c r="S70" s="607" t="s">
        <v>49</v>
      </c>
      <c r="T70" s="498"/>
      <c r="U70" s="435" t="s">
        <v>24</v>
      </c>
      <c r="V70" s="440" t="s">
        <v>25</v>
      </c>
      <c r="W70" s="500"/>
      <c r="X70" s="506"/>
      <c r="Y70" s="435" t="s">
        <v>27</v>
      </c>
      <c r="Z70" s="435" t="s">
        <v>25</v>
      </c>
      <c r="AA70" s="498"/>
      <c r="AB70" s="498"/>
      <c r="AC70" s="440" t="s">
        <v>24</v>
      </c>
      <c r="AD70" s="459" t="s">
        <v>25</v>
      </c>
      <c r="AE70" s="506"/>
      <c r="AF70" s="506"/>
      <c r="AG70" s="435" t="s">
        <v>24</v>
      </c>
      <c r="AH70" s="440" t="s">
        <v>24</v>
      </c>
      <c r="AI70" s="125">
        <f t="shared" si="176"/>
        <v>5</v>
      </c>
      <c r="AJ70" s="62">
        <f t="shared" si="177"/>
        <v>7</v>
      </c>
      <c r="AK70" s="62">
        <f t="shared" si="200"/>
        <v>0</v>
      </c>
      <c r="AL70" s="62">
        <f t="shared" si="201"/>
        <v>0</v>
      </c>
      <c r="AM70" s="62">
        <f t="shared" si="178"/>
        <v>0</v>
      </c>
      <c r="AN70" s="62">
        <f t="shared" si="179"/>
        <v>0</v>
      </c>
      <c r="AO70" s="62">
        <f t="shared" si="180"/>
        <v>1</v>
      </c>
      <c r="AP70" s="62">
        <f t="shared" si="181"/>
        <v>0</v>
      </c>
      <c r="AQ70" s="62">
        <f t="shared" si="182"/>
        <v>0</v>
      </c>
      <c r="AR70" s="62">
        <f t="shared" si="183"/>
        <v>0</v>
      </c>
      <c r="AS70" s="62">
        <f t="shared" si="184"/>
        <v>0</v>
      </c>
      <c r="AT70" s="62">
        <f t="shared" si="185"/>
        <v>0</v>
      </c>
      <c r="AU70" s="62">
        <f t="shared" si="186"/>
        <v>0</v>
      </c>
      <c r="AV70" s="62">
        <f t="shared" si="187"/>
        <v>0</v>
      </c>
      <c r="AW70" s="62">
        <f t="shared" si="188"/>
        <v>0</v>
      </c>
      <c r="AX70" s="62">
        <f t="shared" si="189"/>
        <v>0</v>
      </c>
      <c r="AY70" s="62">
        <f t="shared" si="190"/>
        <v>0</v>
      </c>
      <c r="AZ70" s="62">
        <f t="shared" si="191"/>
        <v>0</v>
      </c>
      <c r="BA70" s="62">
        <f t="shared" si="192"/>
        <v>0</v>
      </c>
      <c r="BB70" s="62">
        <f t="shared" si="193"/>
        <v>2</v>
      </c>
      <c r="BC70" s="63">
        <f t="shared" si="194"/>
        <v>13</v>
      </c>
      <c r="BD70" s="64"/>
      <c r="BE70" s="584">
        <f t="shared" si="223"/>
        <v>6.5</v>
      </c>
      <c r="BF70" s="5">
        <f t="shared" si="63"/>
        <v>0</v>
      </c>
      <c r="BG70" s="5">
        <f t="shared" si="32"/>
        <v>0</v>
      </c>
      <c r="BH70" s="5">
        <f t="shared" si="64"/>
        <v>0</v>
      </c>
      <c r="BI70" s="5">
        <f t="shared" si="65"/>
        <v>0</v>
      </c>
      <c r="BJ70" s="5">
        <f t="shared" si="33"/>
        <v>0</v>
      </c>
      <c r="BK70" s="5">
        <f t="shared" si="66"/>
        <v>1</v>
      </c>
      <c r="BL70" s="5">
        <f t="shared" si="34"/>
        <v>0</v>
      </c>
      <c r="BM70" s="5">
        <f t="shared" si="35"/>
        <v>0</v>
      </c>
      <c r="BN70" s="145">
        <f t="shared" si="36"/>
        <v>0</v>
      </c>
      <c r="BO70" s="147">
        <f t="shared" si="229"/>
        <v>6.5</v>
      </c>
      <c r="BP70" s="65">
        <f t="shared" si="230"/>
        <v>-1.166666666666667</v>
      </c>
      <c r="BQ70" s="66">
        <f t="shared" si="231"/>
        <v>2.3333333333333339</v>
      </c>
      <c r="BR70" s="584">
        <f t="shared" si="216"/>
        <v>7</v>
      </c>
      <c r="BS70" s="584">
        <f t="shared" si="217"/>
        <v>-0.66666666666666696</v>
      </c>
      <c r="BT70" s="67">
        <f t="shared" si="218"/>
        <v>-0.12258573117855731</v>
      </c>
      <c r="BU70" s="68">
        <f t="shared" si="219"/>
        <v>0</v>
      </c>
      <c r="BV70" s="68">
        <f t="shared" si="208"/>
        <v>0</v>
      </c>
      <c r="BW70" s="68">
        <f t="shared" si="220"/>
        <v>1</v>
      </c>
      <c r="BX70" s="68">
        <f t="shared" si="221"/>
        <v>0</v>
      </c>
      <c r="BY70" s="69">
        <f t="shared" si="209"/>
        <v>1</v>
      </c>
      <c r="BZ70" s="68">
        <f t="shared" si="226"/>
        <v>0</v>
      </c>
      <c r="CA70" s="68">
        <f>3+BX70</f>
        <v>3</v>
      </c>
      <c r="CB70" s="69">
        <f t="shared" si="222"/>
        <v>3</v>
      </c>
      <c r="CE70" s="163">
        <f t="shared" si="195"/>
        <v>6.5</v>
      </c>
      <c r="CF70" s="127">
        <f t="shared" si="77"/>
        <v>14</v>
      </c>
      <c r="CG70" s="165">
        <f t="shared" si="54"/>
        <v>156</v>
      </c>
      <c r="CH70" s="165">
        <f t="shared" si="55"/>
        <v>12</v>
      </c>
      <c r="CI70" s="165">
        <f t="shared" si="56"/>
        <v>168</v>
      </c>
      <c r="CJ70" s="159">
        <f t="shared" si="57"/>
        <v>0</v>
      </c>
      <c r="CK70" s="444">
        <f t="shared" si="227"/>
        <v>1</v>
      </c>
      <c r="CL70" s="450">
        <f t="shared" si="228"/>
        <v>12</v>
      </c>
      <c r="CN70" s="126">
        <f t="shared" si="197"/>
        <v>6.5</v>
      </c>
      <c r="CO70" s="126">
        <f t="shared" si="60"/>
        <v>7</v>
      </c>
      <c r="CP70" s="127">
        <f t="shared" si="198"/>
        <v>13</v>
      </c>
      <c r="CQ70" s="127">
        <f t="shared" si="199"/>
        <v>14</v>
      </c>
    </row>
    <row r="71" spans="1:95" ht="21" customHeight="1" thickBot="1" x14ac:dyDescent="0.3">
      <c r="A71" s="646" t="s">
        <v>103</v>
      </c>
      <c r="B71" s="652">
        <v>57</v>
      </c>
      <c r="C71" s="25" t="s">
        <v>3</v>
      </c>
      <c r="D71" s="500"/>
      <c r="E71" s="506"/>
      <c r="F71" s="435"/>
      <c r="G71" s="435"/>
      <c r="H71" s="505"/>
      <c r="I71" s="500"/>
      <c r="J71" s="435"/>
      <c r="K71" s="435"/>
      <c r="L71" s="506"/>
      <c r="M71" s="506"/>
      <c r="N71" s="435"/>
      <c r="O71" s="440"/>
      <c r="P71" s="500"/>
      <c r="Q71" s="506"/>
      <c r="R71" s="384"/>
      <c r="S71" s="459"/>
      <c r="T71" s="506"/>
      <c r="U71" s="506"/>
      <c r="V71" s="440"/>
      <c r="W71" s="459"/>
      <c r="X71" s="506"/>
      <c r="Y71" s="506"/>
      <c r="Z71" s="435"/>
      <c r="AA71" s="435"/>
      <c r="AB71" s="506"/>
      <c r="AC71" s="505"/>
      <c r="AD71" s="459" t="s">
        <v>280</v>
      </c>
      <c r="AE71" s="506"/>
      <c r="AF71" s="506"/>
      <c r="AG71" s="435" t="s">
        <v>279</v>
      </c>
      <c r="AH71" s="435" t="s">
        <v>280</v>
      </c>
      <c r="AI71" s="125">
        <f t="shared" si="176"/>
        <v>0</v>
      </c>
      <c r="AJ71" s="62">
        <f t="shared" si="177"/>
        <v>0</v>
      </c>
      <c r="AK71" s="62">
        <f t="shared" si="200"/>
        <v>0</v>
      </c>
      <c r="AL71" s="62">
        <f t="shared" si="201"/>
        <v>0</v>
      </c>
      <c r="AM71" s="62">
        <f t="shared" si="178"/>
        <v>0</v>
      </c>
      <c r="AN71" s="62">
        <f t="shared" si="179"/>
        <v>0</v>
      </c>
      <c r="AO71" s="62">
        <f t="shared" si="180"/>
        <v>0</v>
      </c>
      <c r="AP71" s="62">
        <f t="shared" si="181"/>
        <v>0</v>
      </c>
      <c r="AQ71" s="62">
        <f t="shared" si="182"/>
        <v>0</v>
      </c>
      <c r="AR71" s="62">
        <f t="shared" si="183"/>
        <v>0</v>
      </c>
      <c r="AS71" s="62">
        <f t="shared" si="184"/>
        <v>0</v>
      </c>
      <c r="AT71" s="62">
        <f t="shared" si="185"/>
        <v>0</v>
      </c>
      <c r="AU71" s="62">
        <f t="shared" si="186"/>
        <v>0</v>
      </c>
      <c r="AV71" s="62">
        <f t="shared" si="187"/>
        <v>0</v>
      </c>
      <c r="AW71" s="62">
        <f t="shared" si="188"/>
        <v>0</v>
      </c>
      <c r="AX71" s="62">
        <f t="shared" si="189"/>
        <v>0</v>
      </c>
      <c r="AY71" s="62">
        <f t="shared" si="190"/>
        <v>0</v>
      </c>
      <c r="AZ71" s="62">
        <f t="shared" si="191"/>
        <v>3</v>
      </c>
      <c r="BA71" s="62">
        <f t="shared" si="192"/>
        <v>0</v>
      </c>
      <c r="BB71" s="62">
        <f t="shared" si="193"/>
        <v>0</v>
      </c>
      <c r="BC71" s="63">
        <f t="shared" si="194"/>
        <v>3</v>
      </c>
      <c r="BD71" s="64"/>
      <c r="BE71" s="584">
        <f t="shared" si="223"/>
        <v>1.5</v>
      </c>
      <c r="BF71" s="5">
        <f t="shared" si="63"/>
        <v>0</v>
      </c>
      <c r="BG71" s="5">
        <f t="shared" si="32"/>
        <v>0</v>
      </c>
      <c r="BH71" s="5">
        <f t="shared" si="64"/>
        <v>0</v>
      </c>
      <c r="BI71" s="5">
        <f t="shared" si="65"/>
        <v>0</v>
      </c>
      <c r="BJ71" s="5">
        <f t="shared" si="33"/>
        <v>0</v>
      </c>
      <c r="BK71" s="5">
        <f t="shared" si="66"/>
        <v>0</v>
      </c>
      <c r="BL71" s="5">
        <f t="shared" si="34"/>
        <v>0</v>
      </c>
      <c r="BM71" s="5">
        <f t="shared" si="35"/>
        <v>0</v>
      </c>
      <c r="BN71" s="145">
        <f t="shared" si="36"/>
        <v>0</v>
      </c>
      <c r="BO71" s="147">
        <f t="shared" si="229"/>
        <v>1.5</v>
      </c>
      <c r="BP71" s="65">
        <f t="shared" si="230"/>
        <v>-6.166666666666667</v>
      </c>
      <c r="BQ71" s="66">
        <f t="shared" si="231"/>
        <v>12.333333333333334</v>
      </c>
      <c r="BR71" s="584"/>
      <c r="BS71" s="584"/>
      <c r="BT71" s="67"/>
      <c r="BU71" s="68">
        <f t="shared" si="219"/>
        <v>0</v>
      </c>
      <c r="BV71" s="68">
        <f t="shared" si="208"/>
        <v>0</v>
      </c>
      <c r="BW71" s="68">
        <f t="shared" si="220"/>
        <v>0</v>
      </c>
      <c r="BX71" s="68">
        <f t="shared" si="221"/>
        <v>0</v>
      </c>
      <c r="BY71" s="69">
        <f t="shared" si="209"/>
        <v>0</v>
      </c>
      <c r="BZ71" s="68">
        <f t="shared" si="226"/>
        <v>0</v>
      </c>
      <c r="CA71" s="68"/>
      <c r="CB71" s="69"/>
      <c r="CE71" s="163">
        <f t="shared" si="195"/>
        <v>1.5</v>
      </c>
      <c r="CF71" s="127">
        <f t="shared" si="77"/>
        <v>3</v>
      </c>
      <c r="CG71" s="165">
        <f t="shared" si="54"/>
        <v>36</v>
      </c>
      <c r="CH71" s="165">
        <f t="shared" si="55"/>
        <v>0</v>
      </c>
      <c r="CI71" s="165">
        <f t="shared" si="56"/>
        <v>36</v>
      </c>
      <c r="CJ71" s="159">
        <f t="shared" si="57"/>
        <v>0</v>
      </c>
      <c r="CK71" s="444">
        <f t="shared" si="227"/>
        <v>0</v>
      </c>
      <c r="CL71" s="450">
        <f t="shared" si="228"/>
        <v>0</v>
      </c>
      <c r="CN71" s="126">
        <f t="shared" si="197"/>
        <v>1.5</v>
      </c>
      <c r="CO71" s="126">
        <f t="shared" si="60"/>
        <v>0</v>
      </c>
      <c r="CP71" s="127">
        <f t="shared" si="198"/>
        <v>3</v>
      </c>
      <c r="CQ71" s="127">
        <f t="shared" si="199"/>
        <v>3</v>
      </c>
    </row>
    <row r="72" spans="1:95" ht="21" customHeight="1" thickBot="1" x14ac:dyDescent="0.3">
      <c r="A72" s="646" t="s">
        <v>271</v>
      </c>
      <c r="B72" s="652">
        <v>58</v>
      </c>
      <c r="C72" s="25" t="s">
        <v>3</v>
      </c>
      <c r="D72" s="500"/>
      <c r="E72" s="506"/>
      <c r="F72" s="435"/>
      <c r="G72" s="435"/>
      <c r="H72" s="505"/>
      <c r="I72" s="500"/>
      <c r="J72" s="435"/>
      <c r="K72" s="435"/>
      <c r="L72" s="506"/>
      <c r="M72" s="506"/>
      <c r="N72" s="435"/>
      <c r="O72" s="440"/>
      <c r="P72" s="500"/>
      <c r="Q72" s="506"/>
      <c r="R72" s="384"/>
      <c r="S72" s="459"/>
      <c r="T72" s="506"/>
      <c r="U72" s="506"/>
      <c r="V72" s="440"/>
      <c r="W72" s="459"/>
      <c r="X72" s="506"/>
      <c r="Y72" s="506"/>
      <c r="Z72" s="435"/>
      <c r="AA72" s="435"/>
      <c r="AB72" s="506"/>
      <c r="AC72" s="505"/>
      <c r="AD72" s="459" t="s">
        <v>280</v>
      </c>
      <c r="AE72" s="506"/>
      <c r="AF72" s="506"/>
      <c r="AG72" s="435" t="s">
        <v>279</v>
      </c>
      <c r="AH72" s="435" t="s">
        <v>280</v>
      </c>
      <c r="AI72" s="125">
        <f t="shared" si="176"/>
        <v>0</v>
      </c>
      <c r="AJ72" s="62">
        <f t="shared" si="177"/>
        <v>0</v>
      </c>
      <c r="AK72" s="62">
        <f t="shared" si="200"/>
        <v>0</v>
      </c>
      <c r="AL72" s="62">
        <f t="shared" si="201"/>
        <v>0</v>
      </c>
      <c r="AM72" s="62">
        <f t="shared" si="178"/>
        <v>0</v>
      </c>
      <c r="AN72" s="62">
        <f t="shared" si="179"/>
        <v>0</v>
      </c>
      <c r="AO72" s="62">
        <f t="shared" si="180"/>
        <v>0</v>
      </c>
      <c r="AP72" s="62">
        <f t="shared" si="181"/>
        <v>0</v>
      </c>
      <c r="AQ72" s="62">
        <f t="shared" si="182"/>
        <v>0</v>
      </c>
      <c r="AR72" s="62">
        <f t="shared" si="183"/>
        <v>0</v>
      </c>
      <c r="AS72" s="62">
        <f t="shared" si="184"/>
        <v>0</v>
      </c>
      <c r="AT72" s="62">
        <f t="shared" si="185"/>
        <v>0</v>
      </c>
      <c r="AU72" s="62">
        <f t="shared" si="186"/>
        <v>0</v>
      </c>
      <c r="AV72" s="62">
        <f t="shared" si="187"/>
        <v>0</v>
      </c>
      <c r="AW72" s="62">
        <f t="shared" si="188"/>
        <v>0</v>
      </c>
      <c r="AX72" s="62">
        <f t="shared" si="189"/>
        <v>0</v>
      </c>
      <c r="AY72" s="62">
        <f t="shared" si="190"/>
        <v>0</v>
      </c>
      <c r="AZ72" s="62">
        <f t="shared" si="191"/>
        <v>3</v>
      </c>
      <c r="BA72" s="62">
        <f t="shared" si="192"/>
        <v>0</v>
      </c>
      <c r="BB72" s="62">
        <f t="shared" si="193"/>
        <v>0</v>
      </c>
      <c r="BC72" s="63">
        <f t="shared" si="194"/>
        <v>3</v>
      </c>
      <c r="BD72" s="64"/>
      <c r="BE72" s="584">
        <f t="shared" si="223"/>
        <v>1.5</v>
      </c>
      <c r="BF72" s="5">
        <f t="shared" si="63"/>
        <v>0</v>
      </c>
      <c r="BG72" s="5">
        <f t="shared" si="32"/>
        <v>0</v>
      </c>
      <c r="BH72" s="5">
        <f t="shared" si="64"/>
        <v>0</v>
      </c>
      <c r="BI72" s="5">
        <f t="shared" si="65"/>
        <v>0</v>
      </c>
      <c r="BJ72" s="5">
        <f t="shared" si="33"/>
        <v>0</v>
      </c>
      <c r="BK72" s="5">
        <f t="shared" si="66"/>
        <v>0</v>
      </c>
      <c r="BL72" s="5">
        <f t="shared" si="34"/>
        <v>0</v>
      </c>
      <c r="BM72" s="5">
        <f t="shared" si="35"/>
        <v>0</v>
      </c>
      <c r="BN72" s="145">
        <f t="shared" si="36"/>
        <v>0</v>
      </c>
      <c r="BO72" s="147">
        <f t="shared" si="229"/>
        <v>1.5</v>
      </c>
      <c r="BP72" s="65">
        <f t="shared" si="230"/>
        <v>-6.166666666666667</v>
      </c>
      <c r="BQ72" s="66">
        <f t="shared" si="231"/>
        <v>12.333333333333334</v>
      </c>
      <c r="BR72" s="584"/>
      <c r="BS72" s="584"/>
      <c r="BT72" s="67"/>
      <c r="BU72" s="68"/>
      <c r="BV72" s="68"/>
      <c r="BW72" s="68"/>
      <c r="BX72" s="68"/>
      <c r="BY72" s="69"/>
      <c r="BZ72" s="68">
        <f>+BN72</f>
        <v>0</v>
      </c>
      <c r="CA72" s="68"/>
      <c r="CB72" s="69"/>
      <c r="CE72" s="163">
        <f t="shared" ref="CE72" si="232">+BE72</f>
        <v>1.5</v>
      </c>
      <c r="CF72" s="127">
        <f t="shared" ref="CF72" si="233">+BC72+BF72+BG72+BJ72+BK72+BL72+BM72+BH72+BI72</f>
        <v>3</v>
      </c>
      <c r="CG72" s="165">
        <f t="shared" ref="CG72" si="234">+BE72*24-(AQ72+AU72+AV72)*8</f>
        <v>36</v>
      </c>
      <c r="CH72" s="165">
        <f t="shared" ref="CH72" si="235">+(BF72+BG72+BJ72+BK72+BL72+BM72)*12+(BH72+BI72)*8</f>
        <v>0</v>
      </c>
      <c r="CI72" s="165">
        <f t="shared" ref="CI72" si="236">+CG72+CH72</f>
        <v>36</v>
      </c>
      <c r="CJ72" s="159">
        <f t="shared" ref="CJ72" si="237">+(AQ72+AU72+AV72)*8+(BN72)*12</f>
        <v>0</v>
      </c>
      <c r="CK72" s="444">
        <f t="shared" si="227"/>
        <v>0</v>
      </c>
      <c r="CL72" s="450">
        <f t="shared" si="228"/>
        <v>0</v>
      </c>
      <c r="CN72" s="126"/>
      <c r="CO72" s="126">
        <f t="shared" si="60"/>
        <v>0</v>
      </c>
      <c r="CP72" s="127"/>
      <c r="CQ72" s="127"/>
    </row>
    <row r="73" spans="1:95" ht="21" customHeight="1" thickBot="1" x14ac:dyDescent="0.3">
      <c r="A73" s="646" t="s">
        <v>272</v>
      </c>
      <c r="B73" s="652">
        <v>59</v>
      </c>
      <c r="C73" s="25" t="s">
        <v>3</v>
      </c>
      <c r="D73" s="459"/>
      <c r="E73" s="435"/>
      <c r="F73" s="435"/>
      <c r="G73" s="435"/>
      <c r="H73" s="440"/>
      <c r="I73" s="459"/>
      <c r="J73" s="435"/>
      <c r="K73" s="435"/>
      <c r="L73" s="435"/>
      <c r="M73" s="435"/>
      <c r="N73" s="435"/>
      <c r="O73" s="440"/>
      <c r="P73" s="459"/>
      <c r="Q73" s="435"/>
      <c r="R73" s="384"/>
      <c r="S73" s="459"/>
      <c r="T73" s="435"/>
      <c r="U73" s="435"/>
      <c r="V73" s="440"/>
      <c r="W73" s="459"/>
      <c r="X73" s="435"/>
      <c r="Y73" s="435"/>
      <c r="Z73" s="435"/>
      <c r="AA73" s="435"/>
      <c r="AB73" s="435"/>
      <c r="AC73" s="440"/>
      <c r="AD73" s="459"/>
      <c r="AE73" s="435"/>
      <c r="AF73" s="435"/>
      <c r="AG73" s="435"/>
      <c r="AH73" s="440"/>
      <c r="AI73" s="125">
        <f t="shared" si="176"/>
        <v>0</v>
      </c>
      <c r="AJ73" s="62">
        <f t="shared" si="177"/>
        <v>0</v>
      </c>
      <c r="AK73" s="62">
        <f t="shared" si="200"/>
        <v>0</v>
      </c>
      <c r="AL73" s="62">
        <f t="shared" si="201"/>
        <v>0</v>
      </c>
      <c r="AM73" s="62">
        <f t="shared" si="178"/>
        <v>0</v>
      </c>
      <c r="AN73" s="62">
        <f t="shared" si="179"/>
        <v>0</v>
      </c>
      <c r="AO73" s="62">
        <f t="shared" si="180"/>
        <v>0</v>
      </c>
      <c r="AP73" s="62">
        <f t="shared" si="181"/>
        <v>0</v>
      </c>
      <c r="AQ73" s="62">
        <f t="shared" si="182"/>
        <v>0</v>
      </c>
      <c r="AR73" s="62">
        <f t="shared" si="183"/>
        <v>0</v>
      </c>
      <c r="AS73" s="62">
        <f t="shared" si="184"/>
        <v>0</v>
      </c>
      <c r="AT73" s="62">
        <f t="shared" si="185"/>
        <v>0</v>
      </c>
      <c r="AU73" s="62">
        <f t="shared" si="186"/>
        <v>0</v>
      </c>
      <c r="AV73" s="62">
        <f t="shared" si="187"/>
        <v>0</v>
      </c>
      <c r="AW73" s="62">
        <f t="shared" si="188"/>
        <v>0</v>
      </c>
      <c r="AX73" s="62">
        <f t="shared" si="189"/>
        <v>0</v>
      </c>
      <c r="AY73" s="62">
        <f t="shared" si="190"/>
        <v>0</v>
      </c>
      <c r="AZ73" s="62">
        <f t="shared" si="191"/>
        <v>0</v>
      </c>
      <c r="BA73" s="62">
        <f t="shared" si="192"/>
        <v>0</v>
      </c>
      <c r="BB73" s="62">
        <f t="shared" si="193"/>
        <v>0</v>
      </c>
      <c r="BC73" s="63">
        <f t="shared" si="194"/>
        <v>0</v>
      </c>
      <c r="BD73" s="64"/>
      <c r="BE73" s="584">
        <f t="shared" si="223"/>
        <v>0</v>
      </c>
      <c r="BF73" s="5">
        <f t="shared" si="63"/>
        <v>0</v>
      </c>
      <c r="BG73" s="5">
        <f t="shared" ref="BG73:BG94" si="238">COUNTIF($D73:$AH73,"NTS")+COUNTIF($D73:$AH73,"NTS1")</f>
        <v>0</v>
      </c>
      <c r="BH73" s="5">
        <f t="shared" si="64"/>
        <v>0</v>
      </c>
      <c r="BI73" s="5">
        <f t="shared" si="65"/>
        <v>0</v>
      </c>
      <c r="BJ73" s="5">
        <f t="shared" ref="BJ73:BJ94" si="239">COUNTIF($D73:$AH73,"DTS5S")+COUNTIF($D73:$AH73,"DTS5S1")</f>
        <v>0</v>
      </c>
      <c r="BK73" s="5">
        <f t="shared" si="66"/>
        <v>0</v>
      </c>
      <c r="BL73" s="5">
        <f t="shared" ref="BL73:BL94" si="240">COUNTIF($D73:$AH73,"DTSDS")+COUNTIF($D73:$AH73,"DTSDS1")</f>
        <v>0</v>
      </c>
      <c r="BM73" s="5">
        <f t="shared" ref="BM73:BM94" si="241">COUNTIF($D73:$AH73,"NTSDS")+COUNTIF($D73:$AH73,"NTSDS1")</f>
        <v>0</v>
      </c>
      <c r="BN73" s="145">
        <f t="shared" ref="BN73:BN94" si="242">COUNTIF($D73:$AH73,"FOTS")</f>
        <v>0</v>
      </c>
      <c r="BO73" s="147">
        <f t="shared" si="224"/>
        <v>0</v>
      </c>
      <c r="BP73" s="65"/>
      <c r="BQ73" s="66"/>
      <c r="BR73" s="584"/>
      <c r="BS73" s="584"/>
      <c r="BT73" s="67"/>
      <c r="BU73" s="68"/>
      <c r="BV73" s="68">
        <f t="shared" si="208"/>
        <v>0</v>
      </c>
      <c r="BW73" s="68"/>
      <c r="BX73" s="68"/>
      <c r="BY73" s="69">
        <f t="shared" si="209"/>
        <v>0</v>
      </c>
      <c r="BZ73" s="68">
        <f t="shared" si="226"/>
        <v>0</v>
      </c>
      <c r="CA73" s="68"/>
      <c r="CB73" s="69"/>
      <c r="CE73" s="163">
        <f t="shared" si="195"/>
        <v>0</v>
      </c>
      <c r="CF73" s="127">
        <f t="shared" si="77"/>
        <v>0</v>
      </c>
      <c r="CG73" s="165">
        <f t="shared" si="54"/>
        <v>0</v>
      </c>
      <c r="CH73" s="165">
        <f t="shared" si="55"/>
        <v>0</v>
      </c>
      <c r="CI73" s="165">
        <f t="shared" si="56"/>
        <v>0</v>
      </c>
      <c r="CJ73" s="159">
        <f t="shared" si="57"/>
        <v>0</v>
      </c>
      <c r="CK73" s="444">
        <f t="shared" si="227"/>
        <v>0</v>
      </c>
      <c r="CL73" s="450">
        <f t="shared" si="228"/>
        <v>0</v>
      </c>
      <c r="CN73" s="126">
        <f t="shared" si="197"/>
        <v>0</v>
      </c>
      <c r="CO73" s="126">
        <f t="shared" si="60"/>
        <v>0</v>
      </c>
      <c r="CP73" s="127">
        <f t="shared" si="198"/>
        <v>0</v>
      </c>
      <c r="CQ73" s="127">
        <f t="shared" si="199"/>
        <v>0</v>
      </c>
    </row>
    <row r="74" spans="1:95" ht="21" customHeight="1" thickBot="1" x14ac:dyDescent="0.3">
      <c r="A74" s="60" t="s">
        <v>21</v>
      </c>
      <c r="B74" s="60" t="s">
        <v>22</v>
      </c>
      <c r="C74" s="225" t="s">
        <v>23</v>
      </c>
      <c r="D74" s="307">
        <v>1</v>
      </c>
      <c r="E74" s="265">
        <f>D74+1</f>
        <v>2</v>
      </c>
      <c r="F74" s="265">
        <f t="shared" ref="F74:AH74" si="243">E74+1</f>
        <v>3</v>
      </c>
      <c r="G74" s="265">
        <f t="shared" si="243"/>
        <v>4</v>
      </c>
      <c r="H74" s="640">
        <f t="shared" si="243"/>
        <v>5</v>
      </c>
      <c r="I74" s="307">
        <f t="shared" si="243"/>
        <v>6</v>
      </c>
      <c r="J74" s="265">
        <f t="shared" si="243"/>
        <v>7</v>
      </c>
      <c r="K74" s="265">
        <f t="shared" si="243"/>
        <v>8</v>
      </c>
      <c r="L74" s="265">
        <f t="shared" si="243"/>
        <v>9</v>
      </c>
      <c r="M74" s="264">
        <f t="shared" si="243"/>
        <v>10</v>
      </c>
      <c r="N74" s="265">
        <f t="shared" si="243"/>
        <v>11</v>
      </c>
      <c r="O74" s="640">
        <f t="shared" si="243"/>
        <v>12</v>
      </c>
      <c r="P74" s="307">
        <f t="shared" si="243"/>
        <v>13</v>
      </c>
      <c r="Q74" s="265">
        <f t="shared" si="243"/>
        <v>14</v>
      </c>
      <c r="R74" s="886">
        <f t="shared" si="243"/>
        <v>15</v>
      </c>
      <c r="S74" s="307">
        <f t="shared" si="243"/>
        <v>16</v>
      </c>
      <c r="T74" s="265">
        <f t="shared" si="243"/>
        <v>17</v>
      </c>
      <c r="U74" s="264">
        <f t="shared" si="243"/>
        <v>18</v>
      </c>
      <c r="V74" s="640">
        <f t="shared" si="243"/>
        <v>19</v>
      </c>
      <c r="W74" s="307">
        <f t="shared" si="243"/>
        <v>20</v>
      </c>
      <c r="X74" s="265">
        <f t="shared" si="243"/>
        <v>21</v>
      </c>
      <c r="Y74" s="265">
        <f t="shared" si="243"/>
        <v>22</v>
      </c>
      <c r="Z74" s="265">
        <f t="shared" si="243"/>
        <v>23</v>
      </c>
      <c r="AA74" s="265">
        <f t="shared" si="243"/>
        <v>24</v>
      </c>
      <c r="AB74" s="265">
        <f t="shared" si="243"/>
        <v>25</v>
      </c>
      <c r="AC74" s="641">
        <f t="shared" si="243"/>
        <v>26</v>
      </c>
      <c r="AD74" s="307">
        <f t="shared" si="243"/>
        <v>27</v>
      </c>
      <c r="AE74" s="265">
        <f t="shared" si="243"/>
        <v>28</v>
      </c>
      <c r="AF74" s="265">
        <f t="shared" si="243"/>
        <v>29</v>
      </c>
      <c r="AG74" s="264">
        <f t="shared" si="243"/>
        <v>30</v>
      </c>
      <c r="AH74" s="640">
        <f t="shared" si="243"/>
        <v>31</v>
      </c>
      <c r="AI74" s="133">
        <f>SUM(AI54:AI73)</f>
        <v>77</v>
      </c>
      <c r="AJ74" s="133">
        <f t="shared" ref="AJ74:BB74" si="244">SUM(AJ54:AJ73)</f>
        <v>71</v>
      </c>
      <c r="AK74" s="133">
        <f t="shared" si="244"/>
        <v>0</v>
      </c>
      <c r="AL74" s="133">
        <f t="shared" si="244"/>
        <v>0</v>
      </c>
      <c r="AM74" s="133">
        <f t="shared" si="244"/>
        <v>0</v>
      </c>
      <c r="AN74" s="133">
        <f t="shared" si="244"/>
        <v>9</v>
      </c>
      <c r="AO74" s="133">
        <f t="shared" si="244"/>
        <v>20</v>
      </c>
      <c r="AP74" s="133">
        <f t="shared" si="244"/>
        <v>17</v>
      </c>
      <c r="AQ74" s="133">
        <f t="shared" si="244"/>
        <v>0</v>
      </c>
      <c r="AR74" s="133">
        <f t="shared" si="244"/>
        <v>0</v>
      </c>
      <c r="AS74" s="133">
        <f t="shared" si="244"/>
        <v>0</v>
      </c>
      <c r="AT74" s="133">
        <f t="shared" si="244"/>
        <v>0</v>
      </c>
      <c r="AU74" s="133">
        <f t="shared" si="244"/>
        <v>0</v>
      </c>
      <c r="AV74" s="133">
        <f t="shared" si="244"/>
        <v>31</v>
      </c>
      <c r="AW74" s="133">
        <f t="shared" si="244"/>
        <v>0</v>
      </c>
      <c r="AX74" s="133">
        <f t="shared" si="244"/>
        <v>0</v>
      </c>
      <c r="AY74" s="133">
        <f t="shared" si="244"/>
        <v>0</v>
      </c>
      <c r="AZ74" s="133">
        <f t="shared" si="244"/>
        <v>6</v>
      </c>
      <c r="BA74" s="133">
        <f t="shared" si="244"/>
        <v>0</v>
      </c>
      <c r="BB74" s="133">
        <f t="shared" si="244"/>
        <v>2</v>
      </c>
      <c r="BC74" s="395">
        <f>SUM(BC54:BC73)</f>
        <v>203.66666666666669</v>
      </c>
      <c r="BD74" s="73"/>
      <c r="BE74" s="195"/>
      <c r="BF74" s="267">
        <f t="shared" ref="BF74:BF94" si="245">COUNTIF($D74:$AH74,"DTS")+COUNTIF($D74:$AH74,"DTS1")</f>
        <v>0</v>
      </c>
      <c r="BG74" s="267">
        <f t="shared" si="238"/>
        <v>0</v>
      </c>
      <c r="BH74" s="267">
        <f t="shared" ref="BH74:BH94" si="246">COUNTIF($D74:$AH74,"DTS4S")+COUNTIF($D74:$AH74,"DTS4S1")</f>
        <v>0</v>
      </c>
      <c r="BI74" s="267">
        <f t="shared" ref="BI74:BI94" si="247">COUNTIF($D74:$AH74,"NTS4S")+COUNTIF($D74:$AH74,"NTS4S1")</f>
        <v>0</v>
      </c>
      <c r="BJ74" s="267">
        <f t="shared" si="239"/>
        <v>0</v>
      </c>
      <c r="BK74" s="267">
        <f t="shared" si="66"/>
        <v>0</v>
      </c>
      <c r="BL74" s="267">
        <f t="shared" si="240"/>
        <v>0</v>
      </c>
      <c r="BM74" s="267">
        <f t="shared" si="241"/>
        <v>0</v>
      </c>
      <c r="BN74" s="268">
        <f t="shared" si="242"/>
        <v>0</v>
      </c>
      <c r="BO74" s="151" t="s">
        <v>142</v>
      </c>
      <c r="BP74" s="85">
        <f>AVERAGE(BP54:BP73)</f>
        <v>-0.75000000000000022</v>
      </c>
      <c r="BQ74" s="85"/>
      <c r="BR74" s="84" t="s">
        <v>142</v>
      </c>
      <c r="BS74" s="85">
        <f>AVERAGE(BS54:BS73)</f>
        <v>0.48611111111111072</v>
      </c>
      <c r="BT74" s="86"/>
      <c r="BU74" s="87"/>
      <c r="BV74" s="87">
        <f t="shared" ref="BV74:BX74" si="248">AVERAGE(BV54:BV73)</f>
        <v>0</v>
      </c>
      <c r="BW74" s="87">
        <f t="shared" si="248"/>
        <v>0.13333333333333333</v>
      </c>
      <c r="BX74" s="87">
        <f t="shared" si="248"/>
        <v>0.13333333333333333</v>
      </c>
      <c r="BY74" s="87"/>
      <c r="BZ74" s="87"/>
      <c r="CA74" s="87"/>
      <c r="CB74" s="88">
        <f>SUM(CB54:CB73)</f>
        <v>104</v>
      </c>
      <c r="CC74" s="23"/>
      <c r="CD74" s="23"/>
      <c r="CE74" s="163"/>
      <c r="CF74" s="127"/>
      <c r="CG74" s="165"/>
      <c r="CH74" s="165"/>
      <c r="CI74" s="165"/>
      <c r="CJ74" s="159"/>
      <c r="CK74" s="444"/>
      <c r="CL74" s="450"/>
      <c r="CN74" s="126"/>
      <c r="CO74" s="126" t="str">
        <f t="shared" si="60"/>
        <v>MÉDIAS</v>
      </c>
      <c r="CP74" s="127"/>
      <c r="CQ74" s="127"/>
    </row>
    <row r="75" spans="1:95" ht="21" customHeight="1" thickBot="1" x14ac:dyDescent="0.3">
      <c r="A75" s="613" t="s">
        <v>104</v>
      </c>
      <c r="B75" s="611">
        <v>60</v>
      </c>
      <c r="C75" s="26" t="s">
        <v>1</v>
      </c>
      <c r="D75" s="727" t="s">
        <v>24</v>
      </c>
      <c r="E75" s="727" t="s">
        <v>31</v>
      </c>
      <c r="F75" s="728" t="s">
        <v>26</v>
      </c>
      <c r="G75" s="729" t="s">
        <v>25</v>
      </c>
      <c r="H75" s="730"/>
      <c r="I75" s="854" t="s">
        <v>48</v>
      </c>
      <c r="J75" s="729" t="s">
        <v>24</v>
      </c>
      <c r="K75" s="729" t="s">
        <v>24</v>
      </c>
      <c r="L75" s="732"/>
      <c r="M75" s="732"/>
      <c r="N75" s="729" t="s">
        <v>24</v>
      </c>
      <c r="O75" s="733" t="s">
        <v>25</v>
      </c>
      <c r="P75" s="731"/>
      <c r="Q75" s="734"/>
      <c r="R75" s="938" t="s">
        <v>24</v>
      </c>
      <c r="S75" s="735" t="s">
        <v>25</v>
      </c>
      <c r="T75" s="732" t="s">
        <v>56</v>
      </c>
      <c r="U75" s="732"/>
      <c r="V75" s="733" t="s">
        <v>24</v>
      </c>
      <c r="W75" s="735" t="s">
        <v>26</v>
      </c>
      <c r="X75" s="734"/>
      <c r="Y75" s="734"/>
      <c r="Z75" s="729" t="s">
        <v>24</v>
      </c>
      <c r="AA75" s="729" t="s">
        <v>26</v>
      </c>
      <c r="AB75" s="736"/>
      <c r="AC75" s="737"/>
      <c r="AD75" s="735" t="s">
        <v>57</v>
      </c>
      <c r="AE75" s="729" t="s">
        <v>57</v>
      </c>
      <c r="AF75" s="732"/>
      <c r="AG75" s="732"/>
      <c r="AH75" s="733" t="s">
        <v>57</v>
      </c>
      <c r="AI75" s="125">
        <f t="shared" ref="AI75:AI94" si="249">COUNTIF($D75:$AH75,"D")</f>
        <v>7</v>
      </c>
      <c r="AJ75" s="62">
        <f t="shared" ref="AJ75:AJ94" si="250">COUNTIF($D75:$AH75,"N")</f>
        <v>3</v>
      </c>
      <c r="AK75" s="62">
        <f>COUNTIF($D75:$AH75,"DTS4S")+COUNTIF($D75:$AH75,"DTS4S1")</f>
        <v>0</v>
      </c>
      <c r="AL75" s="62">
        <f>COUNTIF($D75:$AH75,"NTS4S")+COUNTIF($D75:$AH75,"NTS4S1")</f>
        <v>0</v>
      </c>
      <c r="AM75" s="62">
        <f t="shared" ref="AM75:AM94" si="251">COUNTIF($D75:$AH75,"S")</f>
        <v>0</v>
      </c>
      <c r="AN75" s="62">
        <f t="shared" ref="AN75:AN94" si="252">COUNTIF($D75:$AH75,"DT")</f>
        <v>3</v>
      </c>
      <c r="AO75" s="62">
        <f t="shared" ref="AO75:AO94" si="253">COUNTIF($D75:$AH75,"NT")</f>
        <v>0</v>
      </c>
      <c r="AP75" s="62">
        <f t="shared" ref="AP75:AP94" si="254">COUNTIF($D75:$AH75,"t")</f>
        <v>1</v>
      </c>
      <c r="AQ75" s="62">
        <f t="shared" ref="AQ75:AQ94" si="255">COUNTIF($D75:$AH75,"FE")</f>
        <v>0</v>
      </c>
      <c r="AR75" s="62">
        <f t="shared" ref="AR75:AR94" si="256">COUNTIF($D75:$AH75,"FO")</f>
        <v>0</v>
      </c>
      <c r="AS75" s="62">
        <f t="shared" ref="AS75:AS94" si="257">COUNTIF($D75:$AH75,"DS")</f>
        <v>0</v>
      </c>
      <c r="AT75" s="62">
        <f t="shared" ref="AT75:AT94" si="258">COUNTIF($D75:$AH75,"DISP")</f>
        <v>0</v>
      </c>
      <c r="AU75" s="62">
        <f t="shared" ref="AU75:AU94" si="259">COUNTIF($D75:$AH75,"L")</f>
        <v>0</v>
      </c>
      <c r="AV75" s="62">
        <f t="shared" ref="AV75:AV94" si="260">COUNTIF($D75:$AH75,"B")</f>
        <v>0</v>
      </c>
      <c r="AW75" s="62">
        <f t="shared" ref="AW75:AW94" si="261">COUNTIF($D75:$AH75,"SA")</f>
        <v>0</v>
      </c>
      <c r="AX75" s="62">
        <f t="shared" ref="AX75:AX94" si="262">COUNTIF($D75:$AH75,"SAT")</f>
        <v>0</v>
      </c>
      <c r="AY75" s="62">
        <f t="shared" ref="AY75:AY94" si="263">COUNTIF($D75:$AH75,"SE")</f>
        <v>0</v>
      </c>
      <c r="AZ75" s="62">
        <f t="shared" ref="AZ75:AZ94" si="264">COUNTIF($D75:$AH75,"OJTD")+COUNTIF($D75:$AH75,"OJTN")</f>
        <v>0</v>
      </c>
      <c r="BA75" s="62">
        <f t="shared" ref="BA75:BA94" si="265">COUNTIF($D75:$AH75,"TR")</f>
        <v>0</v>
      </c>
      <c r="BB75" s="62">
        <f t="shared" ref="BB75:BB94" si="266">COUNTIF($D75:$AH75,"F")</f>
        <v>0</v>
      </c>
      <c r="BC75" s="63">
        <f t="shared" ref="BC75:BC94" si="267">+AI75+AJ75+AN75+AO75+((AQ75+AU75+AV75+AY75)*8)/12+AW75+AX75+AZ75+BA75+AM75</f>
        <v>13</v>
      </c>
      <c r="BD75" s="64"/>
      <c r="BE75" s="584">
        <f>+AI75*$BD$2+AJ75*$BD$6+AN75*$BD$2+AO75*$BD$6+AQ75*8/24+AU75*8/24+AV75*8/24+AW75*8/24+AX75*12/24+AY75*8/24+AZ75*$BD$2+BA75*8/24+BN75*(0/24)+(AM75*$BE$2)+AK75*$BF$2+AL75*$BF$6</f>
        <v>6.5</v>
      </c>
      <c r="BF75" s="5">
        <f t="shared" si="245"/>
        <v>0</v>
      </c>
      <c r="BG75" s="5">
        <f t="shared" si="238"/>
        <v>1</v>
      </c>
      <c r="BH75" s="5">
        <f t="shared" si="246"/>
        <v>0</v>
      </c>
      <c r="BI75" s="5">
        <f t="shared" si="247"/>
        <v>0</v>
      </c>
      <c r="BJ75" s="5">
        <f t="shared" si="239"/>
        <v>1</v>
      </c>
      <c r="BK75" s="5">
        <f t="shared" si="66"/>
        <v>0</v>
      </c>
      <c r="BL75" s="5">
        <f t="shared" si="240"/>
        <v>0</v>
      </c>
      <c r="BM75" s="5">
        <f t="shared" si="241"/>
        <v>0</v>
      </c>
      <c r="BN75" s="145">
        <f t="shared" si="242"/>
        <v>3</v>
      </c>
      <c r="BO75" s="147">
        <f>+BE75</f>
        <v>6.5</v>
      </c>
      <c r="BP75" s="65">
        <f>+BO75+(BN75)*(12/24)-$BO$12</f>
        <v>0.33333333333333304</v>
      </c>
      <c r="BQ75" s="66">
        <f t="shared" si="215"/>
        <v>0</v>
      </c>
      <c r="BR75" s="584">
        <f>+BO75+BY75*$BD$2</f>
        <v>7.5</v>
      </c>
      <c r="BS75" s="584">
        <f t="shared" ref="BS75" si="268">+BR75-$BO$12</f>
        <v>-0.16666666666666696</v>
      </c>
      <c r="BT75" s="67">
        <f>+(BR75/$BR$96)-1</f>
        <v>-5.9913283405597095E-2</v>
      </c>
      <c r="BU75" s="68">
        <f t="shared" ref="BU75:BU80" si="269">+BF75+BG75</f>
        <v>1</v>
      </c>
      <c r="BV75" s="68">
        <f>+BH75+BI75</f>
        <v>0</v>
      </c>
      <c r="BW75" s="68">
        <f t="shared" ref="BW75:BW81" si="270">+BJ75+BK75</f>
        <v>1</v>
      </c>
      <c r="BX75" s="68">
        <f t="shared" ref="BX75:BX81" si="271">+BL75+BM75</f>
        <v>0</v>
      </c>
      <c r="BY75" s="69">
        <f>+BU75+BV75+BW75+BX75</f>
        <v>2</v>
      </c>
      <c r="BZ75" s="68">
        <f>+BN75</f>
        <v>3</v>
      </c>
      <c r="CA75" s="986">
        <f>5+BX75</f>
        <v>5</v>
      </c>
      <c r="CB75" s="69">
        <f>+CA75-BZ75</f>
        <v>2</v>
      </c>
      <c r="CE75" s="163">
        <f t="shared" ref="CE75:CE88" si="272">+BE75</f>
        <v>6.5</v>
      </c>
      <c r="CF75" s="127">
        <f t="shared" ref="CF75:CF88" si="273">+BC75+BF75+BG75+BJ75+BK75+BL75+BM75+BH75+BI75</f>
        <v>15</v>
      </c>
      <c r="CG75" s="165">
        <f t="shared" si="54"/>
        <v>156</v>
      </c>
      <c r="CH75" s="165">
        <f t="shared" si="55"/>
        <v>24</v>
      </c>
      <c r="CI75" s="165">
        <f t="shared" si="56"/>
        <v>180</v>
      </c>
      <c r="CJ75" s="159">
        <f t="shared" si="57"/>
        <v>36</v>
      </c>
      <c r="CK75" s="444">
        <f>BY75-BV75</f>
        <v>2</v>
      </c>
      <c r="CL75" s="450">
        <f>CK75*12+BV75*8</f>
        <v>24</v>
      </c>
      <c r="CN75" s="126">
        <f t="shared" ref="CN75:CN76" si="274">+CE75</f>
        <v>6.5</v>
      </c>
      <c r="CO75" s="126">
        <f t="shared" si="60"/>
        <v>7.5</v>
      </c>
      <c r="CP75" s="127">
        <f t="shared" ref="CP75:CP94" si="275">+BC75</f>
        <v>13</v>
      </c>
      <c r="CQ75" s="127">
        <f t="shared" ref="CQ75:CQ76" si="276">+CF75</f>
        <v>15</v>
      </c>
    </row>
    <row r="76" spans="1:95" ht="20.100000000000001" customHeight="1" thickBot="1" x14ac:dyDescent="0.3">
      <c r="A76" s="662" t="s">
        <v>105</v>
      </c>
      <c r="B76" s="611">
        <v>61</v>
      </c>
      <c r="C76" s="26" t="s">
        <v>1</v>
      </c>
      <c r="D76" s="738"/>
      <c r="E76" s="739" t="s">
        <v>26</v>
      </c>
      <c r="F76" s="740" t="s">
        <v>31</v>
      </c>
      <c r="G76" s="741" t="s">
        <v>31</v>
      </c>
      <c r="H76" s="742" t="s">
        <v>27</v>
      </c>
      <c r="I76" s="743"/>
      <c r="J76" s="741" t="s">
        <v>24</v>
      </c>
      <c r="K76" s="741" t="s">
        <v>26</v>
      </c>
      <c r="L76" s="744"/>
      <c r="M76" s="744"/>
      <c r="N76" s="741" t="s">
        <v>24</v>
      </c>
      <c r="O76" s="745" t="s">
        <v>25</v>
      </c>
      <c r="P76" s="743" t="s">
        <v>56</v>
      </c>
      <c r="Q76" s="746" t="s">
        <v>31</v>
      </c>
      <c r="R76" s="939" t="s">
        <v>24</v>
      </c>
      <c r="S76" s="747" t="s">
        <v>25</v>
      </c>
      <c r="T76" s="744"/>
      <c r="U76" s="744" t="s">
        <v>51</v>
      </c>
      <c r="V76" s="745"/>
      <c r="W76" s="747" t="s">
        <v>27</v>
      </c>
      <c r="X76" s="746"/>
      <c r="Y76" s="981" t="s">
        <v>59</v>
      </c>
      <c r="Z76" s="741" t="s">
        <v>24</v>
      </c>
      <c r="AA76" s="741" t="s">
        <v>27</v>
      </c>
      <c r="AB76" s="748"/>
      <c r="AC76" s="749"/>
      <c r="AD76" s="747" t="s">
        <v>24</v>
      </c>
      <c r="AE76" s="741" t="s">
        <v>25</v>
      </c>
      <c r="AF76" s="744" t="s">
        <v>27</v>
      </c>
      <c r="AG76" s="744"/>
      <c r="AH76" s="745" t="s">
        <v>31</v>
      </c>
      <c r="AI76" s="125">
        <f t="shared" si="249"/>
        <v>5</v>
      </c>
      <c r="AJ76" s="62">
        <f t="shared" si="250"/>
        <v>3</v>
      </c>
      <c r="AK76" s="62">
        <f t="shared" ref="AK76:AK94" si="277">COUNTIF($D76:$AH76,"DTS4S")+COUNTIF($D76:$AH76,"DTS4S1")</f>
        <v>0</v>
      </c>
      <c r="AL76" s="62">
        <f t="shared" ref="AL76:AL94" si="278">COUNTIF($D76:$AH76,"NTS4S")+COUNTIF($D76:$AH76,"NTS4S1")</f>
        <v>0</v>
      </c>
      <c r="AM76" s="62">
        <f t="shared" si="251"/>
        <v>0</v>
      </c>
      <c r="AN76" s="62">
        <f t="shared" si="252"/>
        <v>2</v>
      </c>
      <c r="AO76" s="62">
        <f t="shared" si="253"/>
        <v>4</v>
      </c>
      <c r="AP76" s="62">
        <f t="shared" si="254"/>
        <v>4</v>
      </c>
      <c r="AQ76" s="62">
        <f t="shared" si="255"/>
        <v>0</v>
      </c>
      <c r="AR76" s="62">
        <f t="shared" si="256"/>
        <v>0</v>
      </c>
      <c r="AS76" s="62">
        <f t="shared" si="257"/>
        <v>0</v>
      </c>
      <c r="AT76" s="62">
        <f t="shared" si="258"/>
        <v>0</v>
      </c>
      <c r="AU76" s="62">
        <f t="shared" si="259"/>
        <v>0</v>
      </c>
      <c r="AV76" s="62">
        <f t="shared" si="260"/>
        <v>0</v>
      </c>
      <c r="AW76" s="62">
        <f t="shared" si="261"/>
        <v>0</v>
      </c>
      <c r="AX76" s="62">
        <f t="shared" si="262"/>
        <v>0</v>
      </c>
      <c r="AY76" s="62">
        <f t="shared" si="263"/>
        <v>0</v>
      </c>
      <c r="AZ76" s="62">
        <f t="shared" si="264"/>
        <v>0</v>
      </c>
      <c r="BA76" s="62">
        <f t="shared" si="265"/>
        <v>0</v>
      </c>
      <c r="BB76" s="62">
        <f t="shared" si="266"/>
        <v>0</v>
      </c>
      <c r="BC76" s="63">
        <f t="shared" si="267"/>
        <v>14</v>
      </c>
      <c r="BD76" s="64"/>
      <c r="BE76" s="584">
        <f t="shared" ref="BE76:BE81" si="279">+AI76*$BD$2+AJ76*$BD$6+AN76*$BD$2+AO76*$BD$6+AQ76*8/24+AU76*8/24+AV76*8/24+AW76*8/24+AX76*12/24+AY76*8/24+AZ76*$BD$2+BA76*8/24+BN76*(0/24)+(AM76*$BE$2)+AK76*$BF$2+AL76*$BF$6</f>
        <v>7</v>
      </c>
      <c r="BF76" s="5">
        <f t="shared" si="245"/>
        <v>1</v>
      </c>
      <c r="BG76" s="5">
        <f t="shared" si="238"/>
        <v>1</v>
      </c>
      <c r="BH76" s="5">
        <f t="shared" si="246"/>
        <v>0</v>
      </c>
      <c r="BI76" s="5">
        <f t="shared" si="247"/>
        <v>0</v>
      </c>
      <c r="BJ76" s="5">
        <f t="shared" si="239"/>
        <v>0</v>
      </c>
      <c r="BK76" s="5">
        <f t="shared" si="66"/>
        <v>0</v>
      </c>
      <c r="BL76" s="5">
        <f t="shared" si="240"/>
        <v>0</v>
      </c>
      <c r="BM76" s="5">
        <f t="shared" si="241"/>
        <v>1</v>
      </c>
      <c r="BN76" s="145">
        <f t="shared" si="242"/>
        <v>0</v>
      </c>
      <c r="BO76" s="147">
        <f>+BE76</f>
        <v>7</v>
      </c>
      <c r="BP76" s="65">
        <f>+BO76+(BN76)*(12/24)-$BO$12</f>
        <v>-0.66666666666666696</v>
      </c>
      <c r="BQ76" s="66">
        <f t="shared" ref="BQ76" si="280">IF(BP76&gt;=(-11/24),0,(-BP76)/(12/24))</f>
        <v>1.3333333333333339</v>
      </c>
      <c r="BR76" s="584">
        <f>+BO76+BY76*$BD$2</f>
        <v>8.5</v>
      </c>
      <c r="BS76" s="584">
        <f t="shared" ref="BS76" si="281">+BR76-$BO$12</f>
        <v>0.83333333333333304</v>
      </c>
      <c r="BT76" s="67">
        <f>+(BR76/$BR$96)-1</f>
        <v>6.5431612140323336E-2</v>
      </c>
      <c r="BU76" s="68">
        <f t="shared" si="269"/>
        <v>2</v>
      </c>
      <c r="BV76" s="68">
        <f>+BH76+BI76</f>
        <v>0</v>
      </c>
      <c r="BW76" s="68">
        <f t="shared" si="270"/>
        <v>0</v>
      </c>
      <c r="BX76" s="68">
        <f t="shared" si="271"/>
        <v>1</v>
      </c>
      <c r="BY76" s="69">
        <f>+BU76+BV76+BW76+BX76</f>
        <v>3</v>
      </c>
      <c r="BZ76" s="68">
        <f t="shared" ref="BZ76:BZ79" si="282">+BN76</f>
        <v>0</v>
      </c>
      <c r="CA76" s="986">
        <f>6+BX76</f>
        <v>7</v>
      </c>
      <c r="CB76" s="69">
        <f>+CA76-BZ76</f>
        <v>7</v>
      </c>
      <c r="CE76" s="163">
        <f t="shared" si="272"/>
        <v>7</v>
      </c>
      <c r="CF76" s="127">
        <f t="shared" si="273"/>
        <v>17</v>
      </c>
      <c r="CG76" s="165">
        <f t="shared" si="54"/>
        <v>168</v>
      </c>
      <c r="CH76" s="165">
        <f t="shared" si="55"/>
        <v>36</v>
      </c>
      <c r="CI76" s="165">
        <f t="shared" si="56"/>
        <v>204</v>
      </c>
      <c r="CJ76" s="159">
        <f t="shared" si="57"/>
        <v>0</v>
      </c>
      <c r="CK76" s="444">
        <f t="shared" ref="CK76:CK94" si="283">BY76-BV76</f>
        <v>3</v>
      </c>
      <c r="CL76" s="450">
        <f t="shared" ref="CL76:CL81" si="284">CK76*12+BV76*8</f>
        <v>36</v>
      </c>
      <c r="CN76" s="126">
        <f t="shared" si="274"/>
        <v>7</v>
      </c>
      <c r="CO76" s="126">
        <f t="shared" si="60"/>
        <v>8.5</v>
      </c>
      <c r="CP76" s="127">
        <f t="shared" si="275"/>
        <v>14</v>
      </c>
      <c r="CQ76" s="127">
        <f t="shared" si="276"/>
        <v>17</v>
      </c>
    </row>
    <row r="77" spans="1:95" ht="21" customHeight="1" thickBot="1" x14ac:dyDescent="0.3">
      <c r="A77" s="613" t="s">
        <v>106</v>
      </c>
      <c r="B77" s="611">
        <v>62</v>
      </c>
      <c r="C77" s="26" t="s">
        <v>2</v>
      </c>
      <c r="D77" s="720"/>
      <c r="E77" s="720" t="s">
        <v>26</v>
      </c>
      <c r="F77" s="721" t="s">
        <v>26</v>
      </c>
      <c r="G77" s="480" t="s">
        <v>31</v>
      </c>
      <c r="H77" s="516"/>
      <c r="I77" s="521"/>
      <c r="J77" s="480" t="s">
        <v>24</v>
      </c>
      <c r="K77" s="480" t="s">
        <v>25</v>
      </c>
      <c r="L77" s="517"/>
      <c r="M77" s="517"/>
      <c r="N77" s="480" t="s">
        <v>24</v>
      </c>
      <c r="O77" s="481" t="s">
        <v>25</v>
      </c>
      <c r="P77" s="521"/>
      <c r="Q77" s="519"/>
      <c r="R77" s="933" t="s">
        <v>24</v>
      </c>
      <c r="S77" s="492" t="s">
        <v>25</v>
      </c>
      <c r="T77" s="517" t="s">
        <v>56</v>
      </c>
      <c r="U77" s="517"/>
      <c r="V77" s="481" t="s">
        <v>24</v>
      </c>
      <c r="W77" s="492" t="s">
        <v>25</v>
      </c>
      <c r="X77" s="519"/>
      <c r="Y77" s="519"/>
      <c r="Z77" s="480" t="s">
        <v>24</v>
      </c>
      <c r="AA77" s="480" t="s">
        <v>24</v>
      </c>
      <c r="AB77" s="723"/>
      <c r="AC77" s="724"/>
      <c r="AD77" s="492" t="s">
        <v>24</v>
      </c>
      <c r="AE77" s="480" t="s">
        <v>25</v>
      </c>
      <c r="AF77" s="517"/>
      <c r="AG77" s="517"/>
      <c r="AH77" s="481" t="s">
        <v>25</v>
      </c>
      <c r="AI77" s="125">
        <f t="shared" si="249"/>
        <v>7</v>
      </c>
      <c r="AJ77" s="62">
        <f t="shared" si="250"/>
        <v>6</v>
      </c>
      <c r="AK77" s="62">
        <f t="shared" si="277"/>
        <v>0</v>
      </c>
      <c r="AL77" s="62">
        <f t="shared" si="278"/>
        <v>0</v>
      </c>
      <c r="AM77" s="62">
        <f t="shared" si="251"/>
        <v>0</v>
      </c>
      <c r="AN77" s="62">
        <f t="shared" si="252"/>
        <v>2</v>
      </c>
      <c r="AO77" s="62">
        <f t="shared" si="253"/>
        <v>0</v>
      </c>
      <c r="AP77" s="62">
        <f t="shared" si="254"/>
        <v>1</v>
      </c>
      <c r="AQ77" s="62">
        <f t="shared" si="255"/>
        <v>0</v>
      </c>
      <c r="AR77" s="62">
        <f t="shared" si="256"/>
        <v>0</v>
      </c>
      <c r="AS77" s="62">
        <f t="shared" si="257"/>
        <v>0</v>
      </c>
      <c r="AT77" s="62">
        <f t="shared" si="258"/>
        <v>0</v>
      </c>
      <c r="AU77" s="62">
        <f t="shared" si="259"/>
        <v>0</v>
      </c>
      <c r="AV77" s="62">
        <f t="shared" si="260"/>
        <v>0</v>
      </c>
      <c r="AW77" s="62">
        <f t="shared" si="261"/>
        <v>0</v>
      </c>
      <c r="AX77" s="62">
        <f t="shared" si="262"/>
        <v>0</v>
      </c>
      <c r="AY77" s="62">
        <f t="shared" si="263"/>
        <v>0</v>
      </c>
      <c r="AZ77" s="62">
        <f t="shared" si="264"/>
        <v>0</v>
      </c>
      <c r="BA77" s="62">
        <f t="shared" si="265"/>
        <v>0</v>
      </c>
      <c r="BB77" s="62">
        <f t="shared" si="266"/>
        <v>0</v>
      </c>
      <c r="BC77" s="63">
        <f t="shared" si="267"/>
        <v>15</v>
      </c>
      <c r="BD77" s="64"/>
      <c r="BE77" s="584">
        <f t="shared" si="279"/>
        <v>7.5</v>
      </c>
      <c r="BF77" s="5">
        <f t="shared" si="245"/>
        <v>0</v>
      </c>
      <c r="BG77" s="5">
        <f t="shared" si="238"/>
        <v>1</v>
      </c>
      <c r="BH77" s="5">
        <f t="shared" si="246"/>
        <v>0</v>
      </c>
      <c r="BI77" s="5">
        <f t="shared" si="247"/>
        <v>0</v>
      </c>
      <c r="BJ77" s="5">
        <f t="shared" si="239"/>
        <v>0</v>
      </c>
      <c r="BK77" s="5">
        <f t="shared" ref="BK77:BK94" si="285">COUNTIF($D77:$AH77,"NTS5S")+COUNTIF($D77:$AH77,"NTS5S1")</f>
        <v>0</v>
      </c>
      <c r="BL77" s="5">
        <f t="shared" si="240"/>
        <v>0</v>
      </c>
      <c r="BM77" s="5">
        <f t="shared" si="241"/>
        <v>0</v>
      </c>
      <c r="BN77" s="145">
        <f t="shared" si="242"/>
        <v>0</v>
      </c>
      <c r="BO77" s="147">
        <f>+BE77</f>
        <v>7.5</v>
      </c>
      <c r="BP77" s="65">
        <f>+BO77+(BN77)*(12/24)-$BO$12</f>
        <v>-0.16666666666666696</v>
      </c>
      <c r="BQ77" s="66">
        <f t="shared" ref="BQ77:BQ78" si="286">IF(BP77&gt;=(-11/24),0,(-BP77)/(12/24))</f>
        <v>0</v>
      </c>
      <c r="BR77" s="584">
        <f>+BO77+BY77*$BD$2</f>
        <v>8</v>
      </c>
      <c r="BS77" s="584">
        <f t="shared" ref="BS77:BS78" si="287">+BR77-$BO$12</f>
        <v>0.33333333333333304</v>
      </c>
      <c r="BT77" s="67">
        <f>+(BR77/$BR$96)-1</f>
        <v>2.7591643673630095E-3</v>
      </c>
      <c r="BU77" s="68">
        <f t="shared" si="269"/>
        <v>1</v>
      </c>
      <c r="BV77" s="68">
        <f t="shared" ref="BV77:BV91" si="288">+BH77+BI77</f>
        <v>0</v>
      </c>
      <c r="BW77" s="68">
        <f t="shared" si="270"/>
        <v>0</v>
      </c>
      <c r="BX77" s="68">
        <f t="shared" si="271"/>
        <v>0</v>
      </c>
      <c r="BY77" s="69">
        <f t="shared" ref="BY77:BY94" si="289">+BU77+BV77+BW77+BX77</f>
        <v>1</v>
      </c>
      <c r="BZ77" s="68">
        <f t="shared" si="282"/>
        <v>0</v>
      </c>
      <c r="CA77" s="68">
        <f>2+BX77</f>
        <v>2</v>
      </c>
      <c r="CB77" s="69">
        <f>+CA77-BZ77</f>
        <v>2</v>
      </c>
      <c r="CE77" s="163">
        <f t="shared" si="272"/>
        <v>7.5</v>
      </c>
      <c r="CF77" s="127">
        <f t="shared" si="273"/>
        <v>16</v>
      </c>
      <c r="CG77" s="165">
        <f t="shared" si="54"/>
        <v>180</v>
      </c>
      <c r="CH77" s="165">
        <f t="shared" si="55"/>
        <v>12</v>
      </c>
      <c r="CI77" s="165">
        <f t="shared" si="56"/>
        <v>192</v>
      </c>
      <c r="CJ77" s="159">
        <f t="shared" si="57"/>
        <v>0</v>
      </c>
      <c r="CK77" s="444">
        <f t="shared" si="283"/>
        <v>1</v>
      </c>
      <c r="CL77" s="450">
        <f t="shared" si="284"/>
        <v>12</v>
      </c>
      <c r="CN77" s="126">
        <f>+CE77</f>
        <v>7.5</v>
      </c>
      <c r="CO77" s="126">
        <f t="shared" si="60"/>
        <v>8</v>
      </c>
      <c r="CP77" s="127">
        <f t="shared" si="275"/>
        <v>15</v>
      </c>
      <c r="CQ77" s="127">
        <f>+CF77</f>
        <v>16</v>
      </c>
    </row>
    <row r="78" spans="1:95" ht="21" customHeight="1" thickBot="1" x14ac:dyDescent="0.3">
      <c r="A78" s="613" t="s">
        <v>107</v>
      </c>
      <c r="B78" s="611">
        <v>63</v>
      </c>
      <c r="C78" s="26" t="s">
        <v>2</v>
      </c>
      <c r="D78" s="693" t="s">
        <v>24</v>
      </c>
      <c r="E78" s="693" t="s">
        <v>24</v>
      </c>
      <c r="F78" s="436" t="s">
        <v>26</v>
      </c>
      <c r="G78" s="435" t="s">
        <v>24</v>
      </c>
      <c r="H78" s="505"/>
      <c r="I78" s="500"/>
      <c r="J78" s="435" t="s">
        <v>24</v>
      </c>
      <c r="K78" s="435" t="s">
        <v>25</v>
      </c>
      <c r="L78" s="498"/>
      <c r="M78" s="498"/>
      <c r="N78" s="435" t="s">
        <v>24</v>
      </c>
      <c r="O78" s="440" t="s">
        <v>25</v>
      </c>
      <c r="P78" s="500"/>
      <c r="Q78" s="506"/>
      <c r="R78" s="384" t="s">
        <v>26</v>
      </c>
      <c r="S78" s="459" t="s">
        <v>26</v>
      </c>
      <c r="T78" s="498"/>
      <c r="U78" s="498" t="s">
        <v>50</v>
      </c>
      <c r="V78" s="440" t="s">
        <v>24</v>
      </c>
      <c r="W78" s="459" t="s">
        <v>25</v>
      </c>
      <c r="X78" s="531" t="s">
        <v>56</v>
      </c>
      <c r="Y78" s="506"/>
      <c r="Z78" s="435" t="s">
        <v>24</v>
      </c>
      <c r="AA78" s="435" t="s">
        <v>24</v>
      </c>
      <c r="AB78" s="520"/>
      <c r="AC78" s="504"/>
      <c r="AD78" s="459" t="s">
        <v>24</v>
      </c>
      <c r="AE78" s="435" t="s">
        <v>25</v>
      </c>
      <c r="AF78" s="531" t="s">
        <v>49</v>
      </c>
      <c r="AG78" s="498"/>
      <c r="AH78" s="440" t="s">
        <v>25</v>
      </c>
      <c r="AI78" s="125">
        <f t="shared" si="249"/>
        <v>9</v>
      </c>
      <c r="AJ78" s="62">
        <f t="shared" si="250"/>
        <v>5</v>
      </c>
      <c r="AK78" s="62">
        <f t="shared" si="277"/>
        <v>0</v>
      </c>
      <c r="AL78" s="62">
        <f t="shared" si="278"/>
        <v>0</v>
      </c>
      <c r="AM78" s="62">
        <f t="shared" si="251"/>
        <v>0</v>
      </c>
      <c r="AN78" s="62">
        <f t="shared" si="252"/>
        <v>3</v>
      </c>
      <c r="AO78" s="62">
        <f t="shared" si="253"/>
        <v>0</v>
      </c>
      <c r="AP78" s="62">
        <f t="shared" si="254"/>
        <v>0</v>
      </c>
      <c r="AQ78" s="62">
        <f t="shared" si="255"/>
        <v>0</v>
      </c>
      <c r="AR78" s="62">
        <f t="shared" si="256"/>
        <v>0</v>
      </c>
      <c r="AS78" s="62">
        <f t="shared" si="257"/>
        <v>0</v>
      </c>
      <c r="AT78" s="62">
        <f t="shared" si="258"/>
        <v>0</v>
      </c>
      <c r="AU78" s="62">
        <f t="shared" si="259"/>
        <v>0</v>
      </c>
      <c r="AV78" s="62">
        <f t="shared" si="260"/>
        <v>0</v>
      </c>
      <c r="AW78" s="62">
        <f t="shared" si="261"/>
        <v>0</v>
      </c>
      <c r="AX78" s="62">
        <f t="shared" si="262"/>
        <v>0</v>
      </c>
      <c r="AY78" s="62">
        <f t="shared" si="263"/>
        <v>0</v>
      </c>
      <c r="AZ78" s="62">
        <f t="shared" si="264"/>
        <v>0</v>
      </c>
      <c r="BA78" s="62">
        <f t="shared" si="265"/>
        <v>0</v>
      </c>
      <c r="BB78" s="62">
        <f t="shared" si="266"/>
        <v>0</v>
      </c>
      <c r="BC78" s="63">
        <f t="shared" si="267"/>
        <v>17</v>
      </c>
      <c r="BD78" s="64"/>
      <c r="BE78" s="584">
        <f t="shared" si="279"/>
        <v>8.5</v>
      </c>
      <c r="BF78" s="5">
        <f t="shared" si="245"/>
        <v>0</v>
      </c>
      <c r="BG78" s="5">
        <f t="shared" si="238"/>
        <v>1</v>
      </c>
      <c r="BH78" s="5">
        <f t="shared" si="246"/>
        <v>0</v>
      </c>
      <c r="BI78" s="5">
        <f t="shared" si="247"/>
        <v>0</v>
      </c>
      <c r="BJ78" s="5">
        <f t="shared" si="239"/>
        <v>0</v>
      </c>
      <c r="BK78" s="5">
        <f t="shared" si="285"/>
        <v>1</v>
      </c>
      <c r="BL78" s="5">
        <f t="shared" si="240"/>
        <v>1</v>
      </c>
      <c r="BM78" s="5">
        <f t="shared" si="241"/>
        <v>0</v>
      </c>
      <c r="BN78" s="145">
        <f t="shared" si="242"/>
        <v>0</v>
      </c>
      <c r="BO78" s="147">
        <f t="shared" ref="BO78" si="290">+BE78</f>
        <v>8.5</v>
      </c>
      <c r="BP78" s="65">
        <f t="shared" ref="BP78" si="291">+BO78+(BN78)*(12/24)-$BO$12</f>
        <v>0.83333333333333304</v>
      </c>
      <c r="BQ78" s="66">
        <f t="shared" si="286"/>
        <v>0</v>
      </c>
      <c r="BR78" s="584">
        <f>+BO78+BY78*$BD$2</f>
        <v>10</v>
      </c>
      <c r="BS78" s="584">
        <f t="shared" si="287"/>
        <v>2.333333333333333</v>
      </c>
      <c r="BT78" s="67">
        <f t="shared" ref="BT78" si="292">+(BR78/$BR$96)-1</f>
        <v>0.25344895545920387</v>
      </c>
      <c r="BU78" s="68">
        <f t="shared" si="269"/>
        <v>1</v>
      </c>
      <c r="BV78" s="68">
        <f t="shared" si="288"/>
        <v>0</v>
      </c>
      <c r="BW78" s="68">
        <f t="shared" si="270"/>
        <v>1</v>
      </c>
      <c r="BX78" s="68">
        <f t="shared" si="271"/>
        <v>1</v>
      </c>
      <c r="BY78" s="69">
        <f t="shared" si="289"/>
        <v>3</v>
      </c>
      <c r="BZ78" s="68">
        <f t="shared" si="282"/>
        <v>0</v>
      </c>
      <c r="CA78" s="68">
        <f>4+BX78</f>
        <v>5</v>
      </c>
      <c r="CB78" s="69">
        <f t="shared" ref="CB78" si="293">+CA78-BZ78</f>
        <v>5</v>
      </c>
      <c r="CE78" s="163">
        <f t="shared" si="272"/>
        <v>8.5</v>
      </c>
      <c r="CF78" s="127">
        <f t="shared" si="273"/>
        <v>20</v>
      </c>
      <c r="CG78" s="165">
        <f t="shared" ref="CG78:CG88" si="294">+BE78*24-(AQ78+AU78+AV78)*8</f>
        <v>204</v>
      </c>
      <c r="CH78" s="165">
        <f t="shared" ref="CH78:CH88" si="295">+(BF78+BG78+BJ78+BK78+BL78+BM78)*12+(BH78+BI78)*8</f>
        <v>36</v>
      </c>
      <c r="CI78" s="165">
        <f t="shared" ref="CI78:CI88" si="296">+CG78+CH78</f>
        <v>240</v>
      </c>
      <c r="CJ78" s="159">
        <f t="shared" ref="CJ78:CJ88" si="297">+(AQ78+AU78+AV78)*8+(BN78)*12</f>
        <v>0</v>
      </c>
      <c r="CK78" s="444">
        <f t="shared" si="283"/>
        <v>3</v>
      </c>
      <c r="CL78" s="450">
        <f t="shared" si="284"/>
        <v>36</v>
      </c>
      <c r="CN78" s="126">
        <f t="shared" ref="CN78:CN94" si="298">+CE78</f>
        <v>8.5</v>
      </c>
      <c r="CO78" s="126">
        <f t="shared" ref="CO78:CO94" si="299">+BR78</f>
        <v>10</v>
      </c>
      <c r="CP78" s="127">
        <f t="shared" si="275"/>
        <v>17</v>
      </c>
      <c r="CQ78" s="127">
        <f t="shared" ref="CQ78:CQ94" si="300">+CF78</f>
        <v>20</v>
      </c>
    </row>
    <row r="79" spans="1:95" ht="21" customHeight="1" thickBot="1" x14ac:dyDescent="0.3">
      <c r="A79" s="613" t="s">
        <v>108</v>
      </c>
      <c r="B79" s="611">
        <v>64</v>
      </c>
      <c r="C79" s="26" t="s">
        <v>2</v>
      </c>
      <c r="D79" s="693" t="s">
        <v>25</v>
      </c>
      <c r="E79" s="693" t="s">
        <v>25</v>
      </c>
      <c r="F79" s="436"/>
      <c r="G79" s="435" t="s">
        <v>25</v>
      </c>
      <c r="H79" s="526"/>
      <c r="I79" s="500" t="s">
        <v>26</v>
      </c>
      <c r="J79" s="435" t="s">
        <v>24</v>
      </c>
      <c r="K79" s="435" t="s">
        <v>25</v>
      </c>
      <c r="L79" s="498" t="s">
        <v>49</v>
      </c>
      <c r="M79" s="498"/>
      <c r="N79" s="435" t="s">
        <v>24</v>
      </c>
      <c r="O79" s="440" t="s">
        <v>25</v>
      </c>
      <c r="P79" s="500"/>
      <c r="Q79" s="506"/>
      <c r="R79" s="384" t="s">
        <v>24</v>
      </c>
      <c r="S79" s="984" t="s">
        <v>59</v>
      </c>
      <c r="T79" s="498"/>
      <c r="U79" s="527"/>
      <c r="V79" s="456" t="s">
        <v>25</v>
      </c>
      <c r="W79" s="459" t="s">
        <v>25</v>
      </c>
      <c r="X79" s="506"/>
      <c r="Y79" s="506"/>
      <c r="Z79" s="435" t="s">
        <v>24</v>
      </c>
      <c r="AA79" s="435" t="s">
        <v>24</v>
      </c>
      <c r="AB79" s="527"/>
      <c r="AC79" s="526"/>
      <c r="AD79" s="459" t="s">
        <v>24</v>
      </c>
      <c r="AE79" s="435" t="s">
        <v>26</v>
      </c>
      <c r="AF79" s="498"/>
      <c r="AG79" s="498"/>
      <c r="AH79" s="440" t="s">
        <v>25</v>
      </c>
      <c r="AI79" s="125">
        <f t="shared" si="249"/>
        <v>6</v>
      </c>
      <c r="AJ79" s="62">
        <f t="shared" si="250"/>
        <v>8</v>
      </c>
      <c r="AK79" s="62">
        <f t="shared" si="277"/>
        <v>0</v>
      </c>
      <c r="AL79" s="62">
        <f t="shared" si="278"/>
        <v>0</v>
      </c>
      <c r="AM79" s="62">
        <f t="shared" si="251"/>
        <v>0</v>
      </c>
      <c r="AN79" s="62">
        <f t="shared" si="252"/>
        <v>2</v>
      </c>
      <c r="AO79" s="62">
        <f t="shared" si="253"/>
        <v>0</v>
      </c>
      <c r="AP79" s="62">
        <f t="shared" si="254"/>
        <v>0</v>
      </c>
      <c r="AQ79" s="62">
        <f t="shared" si="255"/>
        <v>0</v>
      </c>
      <c r="AR79" s="62">
        <f t="shared" si="256"/>
        <v>0</v>
      </c>
      <c r="AS79" s="62">
        <f t="shared" si="257"/>
        <v>0</v>
      </c>
      <c r="AT79" s="62">
        <f t="shared" si="258"/>
        <v>0</v>
      </c>
      <c r="AU79" s="62">
        <f t="shared" si="259"/>
        <v>0</v>
      </c>
      <c r="AV79" s="62">
        <f t="shared" si="260"/>
        <v>0</v>
      </c>
      <c r="AW79" s="62">
        <f t="shared" si="261"/>
        <v>0</v>
      </c>
      <c r="AX79" s="62">
        <f t="shared" si="262"/>
        <v>0</v>
      </c>
      <c r="AY79" s="62">
        <f t="shared" si="263"/>
        <v>0</v>
      </c>
      <c r="AZ79" s="62">
        <f t="shared" si="264"/>
        <v>0</v>
      </c>
      <c r="BA79" s="62">
        <f t="shared" si="265"/>
        <v>0</v>
      </c>
      <c r="BB79" s="62">
        <f t="shared" si="266"/>
        <v>0</v>
      </c>
      <c r="BC79" s="63">
        <f t="shared" si="267"/>
        <v>16</v>
      </c>
      <c r="BD79" s="64"/>
      <c r="BE79" s="584">
        <f t="shared" si="279"/>
        <v>8</v>
      </c>
      <c r="BF79" s="5">
        <f t="shared" si="245"/>
        <v>1</v>
      </c>
      <c r="BG79" s="5">
        <f t="shared" si="238"/>
        <v>0</v>
      </c>
      <c r="BH79" s="5">
        <f t="shared" si="246"/>
        <v>0</v>
      </c>
      <c r="BI79" s="5">
        <f t="shared" si="247"/>
        <v>0</v>
      </c>
      <c r="BJ79" s="5">
        <f t="shared" si="239"/>
        <v>0</v>
      </c>
      <c r="BK79" s="5">
        <f t="shared" si="285"/>
        <v>1</v>
      </c>
      <c r="BL79" s="5">
        <f t="shared" si="240"/>
        <v>0</v>
      </c>
      <c r="BM79" s="5">
        <f t="shared" si="241"/>
        <v>0</v>
      </c>
      <c r="BN79" s="145">
        <f t="shared" si="242"/>
        <v>0</v>
      </c>
      <c r="BO79" s="147">
        <f t="shared" ref="BO79" si="301">+BE79</f>
        <v>8</v>
      </c>
      <c r="BP79" s="65">
        <f t="shared" ref="BP79" si="302">+BO79+(BN79)*(12/24)-$BO$12</f>
        <v>0.33333333333333304</v>
      </c>
      <c r="BQ79" s="66">
        <f t="shared" ref="BQ79" si="303">IF(BP79&gt;=(-11/24),0,(-BP79)/(12/24))</f>
        <v>0</v>
      </c>
      <c r="BR79" s="584">
        <f>+BO79+BY79*$BD$2</f>
        <v>9</v>
      </c>
      <c r="BS79" s="584">
        <f t="shared" ref="BS79" si="304">+BR79-$BO$12</f>
        <v>1.333333333333333</v>
      </c>
      <c r="BT79" s="67">
        <f>+(BR79/$BR$96)-1</f>
        <v>0.12810405991328344</v>
      </c>
      <c r="BU79" s="68">
        <f t="shared" si="269"/>
        <v>1</v>
      </c>
      <c r="BV79" s="68">
        <f t="shared" ref="BV79" si="305">+BH79+BI79</f>
        <v>0</v>
      </c>
      <c r="BW79" s="68">
        <f t="shared" si="270"/>
        <v>1</v>
      </c>
      <c r="BX79" s="68">
        <f t="shared" si="271"/>
        <v>0</v>
      </c>
      <c r="BY79" s="69">
        <f t="shared" ref="BY79" si="306">+BU79+BV79+BW79+BX79</f>
        <v>2</v>
      </c>
      <c r="BZ79" s="68">
        <f t="shared" si="282"/>
        <v>0</v>
      </c>
      <c r="CA79" s="68">
        <f>8+BX79</f>
        <v>8</v>
      </c>
      <c r="CB79" s="69">
        <f>+CA79-BZ79</f>
        <v>8</v>
      </c>
      <c r="CE79" s="163">
        <f t="shared" ref="CE79" si="307">+BE79</f>
        <v>8</v>
      </c>
      <c r="CF79" s="127">
        <f t="shared" ref="CF79" si="308">+BC79+BF79+BG79+BJ79+BK79+BL79+BM79+BH79+BI79</f>
        <v>18</v>
      </c>
      <c r="CG79" s="165">
        <f t="shared" si="294"/>
        <v>192</v>
      </c>
      <c r="CH79" s="165">
        <f t="shared" si="295"/>
        <v>24</v>
      </c>
      <c r="CI79" s="165">
        <f t="shared" si="296"/>
        <v>216</v>
      </c>
      <c r="CJ79" s="159">
        <f t="shared" si="297"/>
        <v>0</v>
      </c>
      <c r="CK79" s="444">
        <f t="shared" ref="CK79" si="309">BY79-BV79</f>
        <v>2</v>
      </c>
      <c r="CL79" s="450">
        <f t="shared" ref="CL79" si="310">CK79*12+BV79*8</f>
        <v>24</v>
      </c>
      <c r="CN79" s="126">
        <f t="shared" si="298"/>
        <v>8</v>
      </c>
      <c r="CO79" s="126">
        <f t="shared" si="299"/>
        <v>9</v>
      </c>
      <c r="CP79" s="127">
        <f t="shared" si="275"/>
        <v>16</v>
      </c>
      <c r="CQ79" s="127">
        <f t="shared" si="300"/>
        <v>18</v>
      </c>
    </row>
    <row r="80" spans="1:95" ht="21" customHeight="1" thickBot="1" x14ac:dyDescent="0.3">
      <c r="A80" s="613" t="s">
        <v>109</v>
      </c>
      <c r="B80" s="611">
        <v>65</v>
      </c>
      <c r="C80" s="26" t="s">
        <v>2</v>
      </c>
      <c r="D80" s="459"/>
      <c r="E80" s="506"/>
      <c r="F80" s="506"/>
      <c r="G80" s="435"/>
      <c r="H80" s="440"/>
      <c r="I80" s="500"/>
      <c r="J80" s="506"/>
      <c r="K80" s="435"/>
      <c r="L80" s="435"/>
      <c r="M80" s="506"/>
      <c r="N80" s="506"/>
      <c r="O80" s="440"/>
      <c r="P80" s="459"/>
      <c r="Q80" s="506"/>
      <c r="R80" s="588"/>
      <c r="S80" s="459"/>
      <c r="T80" s="435"/>
      <c r="U80" s="506"/>
      <c r="V80" s="505"/>
      <c r="W80" s="459"/>
      <c r="X80" s="435"/>
      <c r="Y80" s="506"/>
      <c r="Z80" s="506"/>
      <c r="AA80" s="435"/>
      <c r="AB80" s="435"/>
      <c r="AC80" s="505"/>
      <c r="AD80" s="500"/>
      <c r="AE80" s="435"/>
      <c r="AF80" s="435"/>
      <c r="AG80" s="506"/>
      <c r="AH80" s="440"/>
      <c r="AI80" s="125">
        <f t="shared" si="249"/>
        <v>0</v>
      </c>
      <c r="AJ80" s="62">
        <f t="shared" si="250"/>
        <v>0</v>
      </c>
      <c r="AK80" s="62">
        <f t="shared" si="277"/>
        <v>0</v>
      </c>
      <c r="AL80" s="62">
        <f t="shared" si="278"/>
        <v>0</v>
      </c>
      <c r="AM80" s="62">
        <f t="shared" si="251"/>
        <v>0</v>
      </c>
      <c r="AN80" s="62">
        <f t="shared" si="252"/>
        <v>0</v>
      </c>
      <c r="AO80" s="62">
        <f t="shared" si="253"/>
        <v>0</v>
      </c>
      <c r="AP80" s="62">
        <f t="shared" si="254"/>
        <v>0</v>
      </c>
      <c r="AQ80" s="62">
        <f t="shared" si="255"/>
        <v>0</v>
      </c>
      <c r="AR80" s="62">
        <f t="shared" si="256"/>
        <v>0</v>
      </c>
      <c r="AS80" s="62">
        <f t="shared" si="257"/>
        <v>0</v>
      </c>
      <c r="AT80" s="62">
        <f t="shared" si="258"/>
        <v>0</v>
      </c>
      <c r="AU80" s="62">
        <f t="shared" si="259"/>
        <v>0</v>
      </c>
      <c r="AV80" s="62">
        <f t="shared" si="260"/>
        <v>0</v>
      </c>
      <c r="AW80" s="62">
        <f t="shared" si="261"/>
        <v>0</v>
      </c>
      <c r="AX80" s="62">
        <f t="shared" si="262"/>
        <v>0</v>
      </c>
      <c r="AY80" s="62">
        <f t="shared" si="263"/>
        <v>0</v>
      </c>
      <c r="AZ80" s="62">
        <f t="shared" si="264"/>
        <v>0</v>
      </c>
      <c r="BA80" s="62">
        <f t="shared" si="265"/>
        <v>0</v>
      </c>
      <c r="BB80" s="62">
        <f t="shared" si="266"/>
        <v>0</v>
      </c>
      <c r="BC80" s="63">
        <f t="shared" si="267"/>
        <v>0</v>
      </c>
      <c r="BD80" s="64"/>
      <c r="BE80" s="584">
        <f t="shared" si="279"/>
        <v>0</v>
      </c>
      <c r="BF80" s="5">
        <f t="shared" si="245"/>
        <v>0</v>
      </c>
      <c r="BG80" s="5">
        <f t="shared" si="238"/>
        <v>0</v>
      </c>
      <c r="BH80" s="5">
        <f t="shared" si="246"/>
        <v>0</v>
      </c>
      <c r="BI80" s="5">
        <f t="shared" si="247"/>
        <v>0</v>
      </c>
      <c r="BJ80" s="5">
        <f t="shared" si="239"/>
        <v>0</v>
      </c>
      <c r="BK80" s="5">
        <f t="shared" si="285"/>
        <v>0</v>
      </c>
      <c r="BL80" s="5">
        <f t="shared" si="240"/>
        <v>0</v>
      </c>
      <c r="BM80" s="5">
        <f t="shared" si="241"/>
        <v>0</v>
      </c>
      <c r="BN80" s="145">
        <f t="shared" si="242"/>
        <v>0</v>
      </c>
      <c r="BO80" s="147"/>
      <c r="BP80" s="65"/>
      <c r="BQ80" s="66"/>
      <c r="BR80" s="584"/>
      <c r="BS80" s="584"/>
      <c r="BT80" s="67"/>
      <c r="BU80" s="68">
        <f t="shared" si="269"/>
        <v>0</v>
      </c>
      <c r="BV80" s="68">
        <f t="shared" si="288"/>
        <v>0</v>
      </c>
      <c r="BW80" s="68">
        <f t="shared" si="270"/>
        <v>0</v>
      </c>
      <c r="BX80" s="68">
        <f t="shared" si="271"/>
        <v>0</v>
      </c>
      <c r="BY80" s="69">
        <f t="shared" si="289"/>
        <v>0</v>
      </c>
      <c r="BZ80" s="68"/>
      <c r="CA80" s="68"/>
      <c r="CB80" s="69"/>
      <c r="CE80" s="163">
        <f t="shared" si="272"/>
        <v>0</v>
      </c>
      <c r="CF80" s="127">
        <f t="shared" si="273"/>
        <v>0</v>
      </c>
      <c r="CG80" s="165">
        <f t="shared" si="294"/>
        <v>0</v>
      </c>
      <c r="CH80" s="165">
        <f t="shared" si="295"/>
        <v>0</v>
      </c>
      <c r="CI80" s="165">
        <f t="shared" si="296"/>
        <v>0</v>
      </c>
      <c r="CJ80" s="159">
        <f t="shared" si="297"/>
        <v>0</v>
      </c>
      <c r="CK80" s="444">
        <f t="shared" si="283"/>
        <v>0</v>
      </c>
      <c r="CL80" s="450">
        <f t="shared" si="284"/>
        <v>0</v>
      </c>
      <c r="CN80" s="126">
        <f t="shared" si="298"/>
        <v>0</v>
      </c>
      <c r="CO80" s="126">
        <f t="shared" si="299"/>
        <v>0</v>
      </c>
      <c r="CP80" s="127">
        <f t="shared" si="275"/>
        <v>0</v>
      </c>
      <c r="CQ80" s="127">
        <f t="shared" si="300"/>
        <v>0</v>
      </c>
    </row>
    <row r="81" spans="1:95" ht="21.6" customHeight="1" thickBot="1" x14ac:dyDescent="0.3">
      <c r="A81" s="645" t="s">
        <v>110</v>
      </c>
      <c r="B81" s="611">
        <v>66</v>
      </c>
      <c r="C81" s="26" t="s">
        <v>2</v>
      </c>
      <c r="D81" s="459"/>
      <c r="E81" s="506"/>
      <c r="F81" s="506"/>
      <c r="G81" s="435"/>
      <c r="H81" s="440"/>
      <c r="I81" s="500"/>
      <c r="J81" s="506"/>
      <c r="K81" s="435"/>
      <c r="L81" s="435"/>
      <c r="M81" s="506"/>
      <c r="N81" s="506"/>
      <c r="O81" s="440"/>
      <c r="P81" s="459"/>
      <c r="Q81" s="506"/>
      <c r="R81" s="588"/>
      <c r="S81" s="459"/>
      <c r="T81" s="435"/>
      <c r="U81" s="506"/>
      <c r="V81" s="505"/>
      <c r="W81" s="459"/>
      <c r="X81" s="435"/>
      <c r="Y81" s="506"/>
      <c r="Z81" s="506"/>
      <c r="AA81" s="435"/>
      <c r="AB81" s="435"/>
      <c r="AC81" s="505"/>
      <c r="AD81" s="500"/>
      <c r="AE81" s="435"/>
      <c r="AF81" s="435"/>
      <c r="AG81" s="506"/>
      <c r="AH81" s="440"/>
      <c r="AI81" s="125">
        <f t="shared" si="249"/>
        <v>0</v>
      </c>
      <c r="AJ81" s="62">
        <f t="shared" si="250"/>
        <v>0</v>
      </c>
      <c r="AK81" s="62">
        <f t="shared" si="277"/>
        <v>0</v>
      </c>
      <c r="AL81" s="62">
        <f t="shared" si="278"/>
        <v>0</v>
      </c>
      <c r="AM81" s="62">
        <f t="shared" si="251"/>
        <v>0</v>
      </c>
      <c r="AN81" s="62">
        <f t="shared" si="252"/>
        <v>0</v>
      </c>
      <c r="AO81" s="62">
        <f t="shared" si="253"/>
        <v>0</v>
      </c>
      <c r="AP81" s="62">
        <f t="shared" si="254"/>
        <v>0</v>
      </c>
      <c r="AQ81" s="62">
        <f t="shared" si="255"/>
        <v>0</v>
      </c>
      <c r="AR81" s="62">
        <f t="shared" si="256"/>
        <v>0</v>
      </c>
      <c r="AS81" s="62">
        <f t="shared" si="257"/>
        <v>0</v>
      </c>
      <c r="AT81" s="62">
        <f t="shared" si="258"/>
        <v>0</v>
      </c>
      <c r="AU81" s="62">
        <f t="shared" si="259"/>
        <v>0</v>
      </c>
      <c r="AV81" s="62">
        <f t="shared" si="260"/>
        <v>0</v>
      </c>
      <c r="AW81" s="62">
        <f t="shared" si="261"/>
        <v>0</v>
      </c>
      <c r="AX81" s="62">
        <f t="shared" si="262"/>
        <v>0</v>
      </c>
      <c r="AY81" s="62">
        <f t="shared" si="263"/>
        <v>0</v>
      </c>
      <c r="AZ81" s="62">
        <f t="shared" si="264"/>
        <v>0</v>
      </c>
      <c r="BA81" s="62">
        <f t="shared" si="265"/>
        <v>0</v>
      </c>
      <c r="BB81" s="62">
        <f t="shared" si="266"/>
        <v>0</v>
      </c>
      <c r="BC81" s="63">
        <f t="shared" si="267"/>
        <v>0</v>
      </c>
      <c r="BD81" s="64"/>
      <c r="BE81" s="584">
        <f t="shared" si="279"/>
        <v>0</v>
      </c>
      <c r="BF81" s="5">
        <f t="shared" si="245"/>
        <v>0</v>
      </c>
      <c r="BG81" s="5">
        <f t="shared" si="238"/>
        <v>0</v>
      </c>
      <c r="BH81" s="5">
        <f t="shared" si="246"/>
        <v>0</v>
      </c>
      <c r="BI81" s="5">
        <f t="shared" si="247"/>
        <v>0</v>
      </c>
      <c r="BJ81" s="5">
        <f t="shared" si="239"/>
        <v>0</v>
      </c>
      <c r="BK81" s="5">
        <f t="shared" si="285"/>
        <v>0</v>
      </c>
      <c r="BL81" s="5">
        <f t="shared" si="240"/>
        <v>0</v>
      </c>
      <c r="BM81" s="5">
        <f t="shared" si="241"/>
        <v>0</v>
      </c>
      <c r="BN81" s="145">
        <f t="shared" si="242"/>
        <v>0</v>
      </c>
      <c r="BO81" s="147"/>
      <c r="BP81" s="65"/>
      <c r="BQ81" s="66"/>
      <c r="BR81" s="600"/>
      <c r="BS81" s="599"/>
      <c r="BT81" s="67"/>
      <c r="BU81" s="603"/>
      <c r="BV81" s="68">
        <f t="shared" si="288"/>
        <v>0</v>
      </c>
      <c r="BW81" s="68">
        <f t="shared" si="270"/>
        <v>0</v>
      </c>
      <c r="BX81" s="68">
        <f t="shared" si="271"/>
        <v>0</v>
      </c>
      <c r="BY81" s="69">
        <f t="shared" si="289"/>
        <v>0</v>
      </c>
      <c r="BZ81" s="68"/>
      <c r="CA81" s="68"/>
      <c r="CB81" s="69"/>
      <c r="CE81" s="163">
        <f t="shared" si="272"/>
        <v>0</v>
      </c>
      <c r="CF81" s="127">
        <f t="shared" si="273"/>
        <v>0</v>
      </c>
      <c r="CG81" s="165">
        <f t="shared" si="294"/>
        <v>0</v>
      </c>
      <c r="CH81" s="165">
        <f t="shared" si="295"/>
        <v>0</v>
      </c>
      <c r="CI81" s="165">
        <f t="shared" si="296"/>
        <v>0</v>
      </c>
      <c r="CJ81" s="159">
        <f t="shared" si="297"/>
        <v>0</v>
      </c>
      <c r="CK81" s="444">
        <f t="shared" si="283"/>
        <v>0</v>
      </c>
      <c r="CL81" s="450">
        <f t="shared" si="284"/>
        <v>0</v>
      </c>
      <c r="CN81" s="126">
        <f t="shared" si="298"/>
        <v>0</v>
      </c>
      <c r="CO81" s="126">
        <f t="shared" si="299"/>
        <v>0</v>
      </c>
      <c r="CP81" s="127">
        <f t="shared" si="275"/>
        <v>0</v>
      </c>
      <c r="CQ81" s="127">
        <f t="shared" si="300"/>
        <v>0</v>
      </c>
    </row>
    <row r="82" spans="1:95" ht="21.6" customHeight="1" thickBot="1" x14ac:dyDescent="0.3">
      <c r="A82" s="1646" t="s">
        <v>111</v>
      </c>
      <c r="B82" s="611">
        <v>67</v>
      </c>
      <c r="C82" s="26" t="s">
        <v>65</v>
      </c>
      <c r="D82" s="750"/>
      <c r="E82" s="750"/>
      <c r="F82" s="751"/>
      <c r="G82" s="473"/>
      <c r="H82" s="669"/>
      <c r="I82" s="668"/>
      <c r="J82" s="473"/>
      <c r="K82" s="473"/>
      <c r="L82" s="702"/>
      <c r="M82" s="702"/>
      <c r="N82" s="473" t="s">
        <v>24</v>
      </c>
      <c r="O82" s="474" t="s">
        <v>25</v>
      </c>
      <c r="P82" s="668"/>
      <c r="Q82" s="513"/>
      <c r="R82" s="940"/>
      <c r="S82" s="472" t="s">
        <v>25</v>
      </c>
      <c r="T82" s="702"/>
      <c r="U82" s="702"/>
      <c r="V82" s="474" t="s">
        <v>24</v>
      </c>
      <c r="W82" s="472" t="s">
        <v>25</v>
      </c>
      <c r="X82" s="513"/>
      <c r="Y82" s="513"/>
      <c r="Z82" s="473"/>
      <c r="AA82" s="473" t="s">
        <v>24</v>
      </c>
      <c r="AB82" s="703"/>
      <c r="AC82" s="704"/>
      <c r="AD82" s="472"/>
      <c r="AE82" s="473"/>
      <c r="AF82" s="702"/>
      <c r="AG82" s="702"/>
      <c r="AH82" s="474"/>
      <c r="AI82" s="125">
        <f t="shared" si="249"/>
        <v>3</v>
      </c>
      <c r="AJ82" s="62">
        <f t="shared" si="250"/>
        <v>3</v>
      </c>
      <c r="AK82" s="62">
        <f t="shared" si="277"/>
        <v>0</v>
      </c>
      <c r="AL82" s="62">
        <f t="shared" si="278"/>
        <v>0</v>
      </c>
      <c r="AM82" s="62">
        <f t="shared" si="251"/>
        <v>0</v>
      </c>
      <c r="AN82" s="62">
        <f t="shared" si="252"/>
        <v>0</v>
      </c>
      <c r="AO82" s="62">
        <f t="shared" si="253"/>
        <v>0</v>
      </c>
      <c r="AP82" s="62">
        <f t="shared" si="254"/>
        <v>0</v>
      </c>
      <c r="AQ82" s="62">
        <f t="shared" si="255"/>
        <v>0</v>
      </c>
      <c r="AR82" s="62">
        <f t="shared" si="256"/>
        <v>0</v>
      </c>
      <c r="AS82" s="62">
        <f t="shared" si="257"/>
        <v>0</v>
      </c>
      <c r="AT82" s="62">
        <f t="shared" si="258"/>
        <v>0</v>
      </c>
      <c r="AU82" s="62">
        <f t="shared" si="259"/>
        <v>0</v>
      </c>
      <c r="AV82" s="62">
        <f t="shared" si="260"/>
        <v>0</v>
      </c>
      <c r="AW82" s="62">
        <f t="shared" si="261"/>
        <v>0</v>
      </c>
      <c r="AX82" s="62">
        <f t="shared" si="262"/>
        <v>0</v>
      </c>
      <c r="AY82" s="62">
        <f t="shared" si="263"/>
        <v>0</v>
      </c>
      <c r="AZ82" s="62">
        <f t="shared" si="264"/>
        <v>0</v>
      </c>
      <c r="BA82" s="62">
        <f t="shared" si="265"/>
        <v>0</v>
      </c>
      <c r="BB82" s="62">
        <f t="shared" si="266"/>
        <v>0</v>
      </c>
      <c r="BC82" s="63">
        <f t="shared" si="267"/>
        <v>6</v>
      </c>
      <c r="BD82" s="20">
        <f>+AI82*$BD$2+AJ82*$BD$6+AN82*$BD$2+AO82*$BD$6+AQ82*8/24+AU82*8/24+AV82*8/24+AW82*8/24+AX82*12/24+AY82*8/24+AZ82*$BD$2+BA82*8/24+BN82*(0/24)+(AM82*$BE$2)+AK82*$BF$2+AL82*$BF$6</f>
        <v>3</v>
      </c>
      <c r="BE82" s="1592">
        <f>+BD82+BD84</f>
        <v>7</v>
      </c>
      <c r="BF82" s="5">
        <f t="shared" si="245"/>
        <v>0</v>
      </c>
      <c r="BG82" s="5">
        <f t="shared" si="238"/>
        <v>0</v>
      </c>
      <c r="BH82" s="5">
        <f t="shared" si="246"/>
        <v>0</v>
      </c>
      <c r="BI82" s="5">
        <f t="shared" si="247"/>
        <v>0</v>
      </c>
      <c r="BJ82" s="5">
        <f t="shared" si="239"/>
        <v>0</v>
      </c>
      <c r="BK82" s="5">
        <f t="shared" si="285"/>
        <v>0</v>
      </c>
      <c r="BL82" s="5">
        <f t="shared" si="240"/>
        <v>0</v>
      </c>
      <c r="BM82" s="5">
        <f t="shared" si="241"/>
        <v>0</v>
      </c>
      <c r="BN82" s="145">
        <f t="shared" si="242"/>
        <v>0</v>
      </c>
      <c r="BO82" s="1622">
        <f>+BE82</f>
        <v>7</v>
      </c>
      <c r="BP82" s="1610">
        <f t="shared" ref="BP82" si="311">+BO82+(BN82)*(12/24)-$BO$12</f>
        <v>-0.66666666666666696</v>
      </c>
      <c r="BQ82" s="1607">
        <f t="shared" ref="BQ82" si="312">IF(BP82&gt;=(-11/24),0,(-BP82)/(12/24))</f>
        <v>1.3333333333333339</v>
      </c>
      <c r="BR82" s="1592">
        <f>+BO82+BY82*$BD$2</f>
        <v>7</v>
      </c>
      <c r="BS82" s="1592">
        <f>+BR82-$BO$12</f>
        <v>-0.66666666666666696</v>
      </c>
      <c r="BT82" s="1604">
        <f>+(BR82/$BR$96)-1</f>
        <v>-0.12258573117855731</v>
      </c>
      <c r="BU82" s="1598">
        <f>+BF82+BG82+BF84+BG84</f>
        <v>0</v>
      </c>
      <c r="BV82" s="1598">
        <f>+BH82+BI82+BH84+BI84</f>
        <v>0</v>
      </c>
      <c r="BW82" s="1598">
        <f>+BJ82+BK82+BJ84+BK84</f>
        <v>0</v>
      </c>
      <c r="BX82" s="1598">
        <f>+BL82+BM82+BL84+BM84</f>
        <v>0</v>
      </c>
      <c r="BY82" s="1586">
        <f>+BU82+BV82+BW82+BX82</f>
        <v>0</v>
      </c>
      <c r="BZ82" s="1598">
        <f>+BN82+BN84</f>
        <v>0</v>
      </c>
      <c r="CA82" s="1598">
        <f>7+BX82</f>
        <v>7</v>
      </c>
      <c r="CB82" s="1586">
        <f>+BX82+CA82-BZ82+BX84+CA84-BZ84</f>
        <v>7</v>
      </c>
      <c r="CE82" s="163">
        <f t="shared" si="272"/>
        <v>7</v>
      </c>
      <c r="CF82" s="127">
        <f t="shared" si="273"/>
        <v>6</v>
      </c>
      <c r="CG82" s="165">
        <f t="shared" si="294"/>
        <v>168</v>
      </c>
      <c r="CH82" s="165">
        <f t="shared" si="295"/>
        <v>0</v>
      </c>
      <c r="CI82" s="165">
        <f t="shared" si="296"/>
        <v>168</v>
      </c>
      <c r="CJ82" s="159">
        <f t="shared" si="297"/>
        <v>0</v>
      </c>
      <c r="CK82" s="444">
        <f t="shared" si="283"/>
        <v>0</v>
      </c>
      <c r="CL82" s="890">
        <f>CK82*12+BV82*8</f>
        <v>0</v>
      </c>
      <c r="CN82" s="126">
        <f t="shared" si="298"/>
        <v>7</v>
      </c>
      <c r="CO82" s="126">
        <f t="shared" si="299"/>
        <v>7</v>
      </c>
      <c r="CP82" s="127">
        <f t="shared" si="275"/>
        <v>6</v>
      </c>
      <c r="CQ82" s="127">
        <f t="shared" si="300"/>
        <v>6</v>
      </c>
    </row>
    <row r="83" spans="1:95" ht="11.1" customHeight="1" thickBot="1" x14ac:dyDescent="0.3">
      <c r="A83" s="1646"/>
      <c r="B83" s="611">
        <v>68</v>
      </c>
      <c r="C83" s="26"/>
      <c r="D83" s="693"/>
      <c r="E83" s="693"/>
      <c r="F83" s="436"/>
      <c r="G83" s="435"/>
      <c r="H83" s="505"/>
      <c r="I83" s="500"/>
      <c r="J83" s="435"/>
      <c r="K83" s="435"/>
      <c r="L83" s="498"/>
      <c r="M83" s="498"/>
      <c r="N83" s="435"/>
      <c r="O83" s="440"/>
      <c r="P83" s="500"/>
      <c r="Q83" s="506"/>
      <c r="R83" s="384"/>
      <c r="S83" s="459"/>
      <c r="T83" s="498"/>
      <c r="U83" s="498"/>
      <c r="V83" s="440"/>
      <c r="W83" s="459"/>
      <c r="X83" s="506"/>
      <c r="Y83" s="506"/>
      <c r="Z83" s="435"/>
      <c r="AA83" s="435"/>
      <c r="AB83" s="520"/>
      <c r="AC83" s="504"/>
      <c r="AD83" s="459"/>
      <c r="AE83" s="435"/>
      <c r="AF83" s="498"/>
      <c r="AG83" s="498"/>
      <c r="AH83" s="440"/>
      <c r="AI83" s="125">
        <f t="shared" si="249"/>
        <v>0</v>
      </c>
      <c r="AJ83" s="62">
        <f t="shared" si="250"/>
        <v>0</v>
      </c>
      <c r="AK83" s="62">
        <f t="shared" si="277"/>
        <v>0</v>
      </c>
      <c r="AL83" s="62">
        <f t="shared" si="278"/>
        <v>0</v>
      </c>
      <c r="AM83" s="62">
        <f t="shared" si="251"/>
        <v>0</v>
      </c>
      <c r="AN83" s="62">
        <f t="shared" si="252"/>
        <v>0</v>
      </c>
      <c r="AO83" s="62">
        <f t="shared" si="253"/>
        <v>0</v>
      </c>
      <c r="AP83" s="62">
        <f t="shared" si="254"/>
        <v>0</v>
      </c>
      <c r="AQ83" s="62">
        <f t="shared" si="255"/>
        <v>0</v>
      </c>
      <c r="AR83" s="62">
        <f t="shared" si="256"/>
        <v>0</v>
      </c>
      <c r="AS83" s="62">
        <f t="shared" si="257"/>
        <v>0</v>
      </c>
      <c r="AT83" s="62">
        <f t="shared" si="258"/>
        <v>0</v>
      </c>
      <c r="AU83" s="62">
        <f t="shared" si="259"/>
        <v>0</v>
      </c>
      <c r="AV83" s="62">
        <f t="shared" si="260"/>
        <v>0</v>
      </c>
      <c r="AW83" s="62">
        <f t="shared" si="261"/>
        <v>0</v>
      </c>
      <c r="AX83" s="62">
        <f t="shared" si="262"/>
        <v>0</v>
      </c>
      <c r="AY83" s="62">
        <f t="shared" si="263"/>
        <v>0</v>
      </c>
      <c r="AZ83" s="62">
        <f t="shared" si="264"/>
        <v>0</v>
      </c>
      <c r="BA83" s="62">
        <f t="shared" si="265"/>
        <v>0</v>
      </c>
      <c r="BB83" s="62">
        <f t="shared" si="266"/>
        <v>0</v>
      </c>
      <c r="BC83" s="63">
        <f t="shared" si="267"/>
        <v>0</v>
      </c>
      <c r="BD83" s="71"/>
      <c r="BE83" s="1593"/>
      <c r="BF83" s="5">
        <f t="shared" si="245"/>
        <v>0</v>
      </c>
      <c r="BG83" s="5">
        <f t="shared" si="238"/>
        <v>0</v>
      </c>
      <c r="BH83" s="5">
        <f t="shared" si="246"/>
        <v>0</v>
      </c>
      <c r="BI83" s="5">
        <f t="shared" si="247"/>
        <v>0</v>
      </c>
      <c r="BJ83" s="5">
        <f t="shared" si="239"/>
        <v>0</v>
      </c>
      <c r="BK83" s="5">
        <f t="shared" si="285"/>
        <v>0</v>
      </c>
      <c r="BL83" s="5">
        <f t="shared" si="240"/>
        <v>0</v>
      </c>
      <c r="BM83" s="5">
        <f t="shared" si="241"/>
        <v>0</v>
      </c>
      <c r="BN83" s="145">
        <f t="shared" si="242"/>
        <v>0</v>
      </c>
      <c r="BO83" s="1623"/>
      <c r="BP83" s="1611"/>
      <c r="BQ83" s="1608"/>
      <c r="BR83" s="1593"/>
      <c r="BS83" s="1593"/>
      <c r="BT83" s="1605" t="e">
        <f>+(BR82/$BK$96)-1</f>
        <v>#DIV/0!</v>
      </c>
      <c r="BU83" s="1599"/>
      <c r="BV83" s="1599"/>
      <c r="BW83" s="1599"/>
      <c r="BX83" s="1599"/>
      <c r="BY83" s="1587"/>
      <c r="BZ83" s="1599"/>
      <c r="CA83" s="1599"/>
      <c r="CB83" s="1587"/>
      <c r="CE83" s="163">
        <f t="shared" si="272"/>
        <v>0</v>
      </c>
      <c r="CF83" s="127">
        <f t="shared" si="273"/>
        <v>0</v>
      </c>
      <c r="CG83" s="165">
        <f t="shared" si="294"/>
        <v>0</v>
      </c>
      <c r="CH83" s="165">
        <f t="shared" si="295"/>
        <v>0</v>
      </c>
      <c r="CI83" s="165">
        <f t="shared" si="296"/>
        <v>0</v>
      </c>
      <c r="CJ83" s="159">
        <f t="shared" si="297"/>
        <v>0</v>
      </c>
      <c r="CK83" s="444">
        <f t="shared" si="283"/>
        <v>0</v>
      </c>
      <c r="CL83" s="891"/>
      <c r="CN83" s="126">
        <f t="shared" si="298"/>
        <v>0</v>
      </c>
      <c r="CO83" s="126">
        <f t="shared" si="299"/>
        <v>0</v>
      </c>
      <c r="CP83" s="127">
        <f t="shared" si="275"/>
        <v>0</v>
      </c>
      <c r="CQ83" s="127">
        <f t="shared" si="300"/>
        <v>0</v>
      </c>
    </row>
    <row r="84" spans="1:95" ht="21" customHeight="1" thickBot="1" x14ac:dyDescent="0.3">
      <c r="A84" s="1646"/>
      <c r="B84" s="611">
        <v>69</v>
      </c>
      <c r="C84" s="26" t="s">
        <v>3</v>
      </c>
      <c r="D84" s="705" t="s">
        <v>31</v>
      </c>
      <c r="E84" s="705" t="s">
        <v>24</v>
      </c>
      <c r="F84" s="706"/>
      <c r="G84" s="475" t="s">
        <v>25</v>
      </c>
      <c r="H84" s="523"/>
      <c r="I84" s="514"/>
      <c r="J84" s="475" t="s">
        <v>25</v>
      </c>
      <c r="K84" s="475" t="s">
        <v>25</v>
      </c>
      <c r="L84" s="524"/>
      <c r="M84" s="524"/>
      <c r="N84" s="475"/>
      <c r="O84" s="476"/>
      <c r="P84" s="514"/>
      <c r="Q84" s="482"/>
      <c r="R84" s="941" t="s">
        <v>41</v>
      </c>
      <c r="S84" s="410"/>
      <c r="T84" s="524"/>
      <c r="U84" s="524"/>
      <c r="V84" s="476"/>
      <c r="W84" s="410"/>
      <c r="X84" s="482"/>
      <c r="Y84" s="482" t="s">
        <v>31</v>
      </c>
      <c r="Z84" s="475" t="s">
        <v>24</v>
      </c>
      <c r="AA84" s="475"/>
      <c r="AB84" s="707"/>
      <c r="AC84" s="413"/>
      <c r="AD84" s="410" t="s">
        <v>24</v>
      </c>
      <c r="AE84" s="475" t="s">
        <v>25</v>
      </c>
      <c r="AF84" s="524"/>
      <c r="AG84" s="524"/>
      <c r="AH84" s="476" t="s">
        <v>25</v>
      </c>
      <c r="AI84" s="125">
        <f t="shared" si="249"/>
        <v>3</v>
      </c>
      <c r="AJ84" s="62">
        <f t="shared" si="250"/>
        <v>5</v>
      </c>
      <c r="AK84" s="62">
        <f t="shared" si="277"/>
        <v>0</v>
      </c>
      <c r="AL84" s="62">
        <f t="shared" si="278"/>
        <v>0</v>
      </c>
      <c r="AM84" s="62">
        <f t="shared" si="251"/>
        <v>0</v>
      </c>
      <c r="AN84" s="62">
        <f t="shared" si="252"/>
        <v>0</v>
      </c>
      <c r="AO84" s="62">
        <f t="shared" si="253"/>
        <v>0</v>
      </c>
      <c r="AP84" s="62">
        <f t="shared" si="254"/>
        <v>2</v>
      </c>
      <c r="AQ84" s="62">
        <f t="shared" si="255"/>
        <v>0</v>
      </c>
      <c r="AR84" s="62">
        <f t="shared" si="256"/>
        <v>0</v>
      </c>
      <c r="AS84" s="62">
        <f t="shared" si="257"/>
        <v>0</v>
      </c>
      <c r="AT84" s="62">
        <f t="shared" si="258"/>
        <v>0</v>
      </c>
      <c r="AU84" s="62">
        <f t="shared" si="259"/>
        <v>0</v>
      </c>
      <c r="AV84" s="62">
        <f t="shared" si="260"/>
        <v>0</v>
      </c>
      <c r="AW84" s="62">
        <f t="shared" si="261"/>
        <v>0</v>
      </c>
      <c r="AX84" s="62">
        <f t="shared" si="262"/>
        <v>0</v>
      </c>
      <c r="AY84" s="62">
        <f t="shared" si="263"/>
        <v>0</v>
      </c>
      <c r="AZ84" s="62">
        <f t="shared" si="264"/>
        <v>0</v>
      </c>
      <c r="BA84" s="62">
        <f t="shared" si="265"/>
        <v>0</v>
      </c>
      <c r="BB84" s="62">
        <f t="shared" si="266"/>
        <v>1</v>
      </c>
      <c r="BC84" s="63">
        <f t="shared" si="267"/>
        <v>8</v>
      </c>
      <c r="BD84" s="20">
        <f>+AI84*$BD$2+AJ84*$BD$6+AN84*$BD$2+AO84*$BD$6+AQ84*8/24+AU84*8/24+AV84*8/24+AW84*8/24+AX84*12/24+AY84*8/24+AZ84*$BD$2+BA84*8/24+BN84*(0/24)+(AM84*$BE$2)+AK84*$BF$2+AL84*$BF$6</f>
        <v>4</v>
      </c>
      <c r="BE84" s="1594"/>
      <c r="BF84" s="5">
        <f t="shared" si="245"/>
        <v>0</v>
      </c>
      <c r="BG84" s="5">
        <f t="shared" si="238"/>
        <v>0</v>
      </c>
      <c r="BH84" s="5">
        <f t="shared" si="246"/>
        <v>0</v>
      </c>
      <c r="BI84" s="5">
        <f t="shared" si="247"/>
        <v>0</v>
      </c>
      <c r="BJ84" s="5">
        <f t="shared" si="239"/>
        <v>0</v>
      </c>
      <c r="BK84" s="5">
        <f t="shared" si="285"/>
        <v>0</v>
      </c>
      <c r="BL84" s="5">
        <f t="shared" si="240"/>
        <v>0</v>
      </c>
      <c r="BM84" s="5">
        <f t="shared" si="241"/>
        <v>0</v>
      </c>
      <c r="BN84" s="145">
        <f t="shared" si="242"/>
        <v>0</v>
      </c>
      <c r="BO84" s="1624"/>
      <c r="BP84" s="1612"/>
      <c r="BQ84" s="1609"/>
      <c r="BR84" s="1594"/>
      <c r="BS84" s="1594"/>
      <c r="BT84" s="1606" t="e">
        <f>+(BR84/$BK$96)-1</f>
        <v>#DIV/0!</v>
      </c>
      <c r="BU84" s="1600"/>
      <c r="BV84" s="1600"/>
      <c r="BW84" s="1600"/>
      <c r="BX84" s="1600"/>
      <c r="BY84" s="1588"/>
      <c r="BZ84" s="1600"/>
      <c r="CA84" s="1600"/>
      <c r="CB84" s="1588"/>
      <c r="CE84" s="163">
        <f t="shared" si="272"/>
        <v>0</v>
      </c>
      <c r="CF84" s="127">
        <f t="shared" si="273"/>
        <v>8</v>
      </c>
      <c r="CG84" s="165">
        <f t="shared" si="294"/>
        <v>0</v>
      </c>
      <c r="CH84" s="165">
        <f t="shared" si="295"/>
        <v>0</v>
      </c>
      <c r="CI84" s="165">
        <f t="shared" si="296"/>
        <v>0</v>
      </c>
      <c r="CJ84" s="159">
        <f t="shared" si="297"/>
        <v>0</v>
      </c>
      <c r="CK84" s="444">
        <f t="shared" si="283"/>
        <v>0</v>
      </c>
      <c r="CL84" s="892"/>
      <c r="CN84" s="126">
        <f t="shared" si="298"/>
        <v>0</v>
      </c>
      <c r="CO84" s="126">
        <f t="shared" si="299"/>
        <v>0</v>
      </c>
      <c r="CP84" s="127">
        <f t="shared" si="275"/>
        <v>8</v>
      </c>
      <c r="CQ84" s="127">
        <f t="shared" si="300"/>
        <v>8</v>
      </c>
    </row>
    <row r="85" spans="1:95" ht="21" customHeight="1" thickBot="1" x14ac:dyDescent="0.3">
      <c r="A85" s="613" t="s">
        <v>112</v>
      </c>
      <c r="B85" s="611">
        <v>70</v>
      </c>
      <c r="C85" s="90" t="s">
        <v>3</v>
      </c>
      <c r="D85" s="693"/>
      <c r="E85" s="693"/>
      <c r="F85" s="436"/>
      <c r="G85" s="435"/>
      <c r="H85" s="440"/>
      <c r="I85" s="459"/>
      <c r="J85" s="435"/>
      <c r="K85" s="435"/>
      <c r="L85" s="433"/>
      <c r="M85" s="433" t="s">
        <v>24</v>
      </c>
      <c r="N85" s="435"/>
      <c r="O85" s="440"/>
      <c r="P85" s="459"/>
      <c r="Q85" s="435"/>
      <c r="R85" s="942" t="s">
        <v>25</v>
      </c>
      <c r="S85" s="466"/>
      <c r="T85" s="432"/>
      <c r="U85" s="432"/>
      <c r="V85" s="440"/>
      <c r="W85" s="466" t="s">
        <v>25</v>
      </c>
      <c r="X85" s="433"/>
      <c r="Y85" s="435"/>
      <c r="Z85" s="435"/>
      <c r="AA85" s="435"/>
      <c r="AB85" s="520"/>
      <c r="AC85" s="504"/>
      <c r="AD85" s="466" t="s">
        <v>25</v>
      </c>
      <c r="AE85" s="433"/>
      <c r="AF85" s="498"/>
      <c r="AG85" s="498"/>
      <c r="AH85" s="455"/>
      <c r="AI85" s="125">
        <f t="shared" si="249"/>
        <v>1</v>
      </c>
      <c r="AJ85" s="62">
        <f t="shared" si="250"/>
        <v>3</v>
      </c>
      <c r="AK85" s="62">
        <f t="shared" si="277"/>
        <v>0</v>
      </c>
      <c r="AL85" s="62">
        <f t="shared" si="278"/>
        <v>0</v>
      </c>
      <c r="AM85" s="62">
        <f t="shared" si="251"/>
        <v>0</v>
      </c>
      <c r="AN85" s="62">
        <f t="shared" si="252"/>
        <v>0</v>
      </c>
      <c r="AO85" s="62">
        <f t="shared" si="253"/>
        <v>0</v>
      </c>
      <c r="AP85" s="62">
        <f t="shared" si="254"/>
        <v>0</v>
      </c>
      <c r="AQ85" s="62">
        <f t="shared" si="255"/>
        <v>0</v>
      </c>
      <c r="AR85" s="62">
        <f t="shared" si="256"/>
        <v>0</v>
      </c>
      <c r="AS85" s="62">
        <f t="shared" si="257"/>
        <v>0</v>
      </c>
      <c r="AT85" s="62">
        <f t="shared" si="258"/>
        <v>0</v>
      </c>
      <c r="AU85" s="62">
        <f t="shared" si="259"/>
        <v>0</v>
      </c>
      <c r="AV85" s="62">
        <f t="shared" si="260"/>
        <v>0</v>
      </c>
      <c r="AW85" s="62">
        <f t="shared" si="261"/>
        <v>0</v>
      </c>
      <c r="AX85" s="62">
        <f t="shared" si="262"/>
        <v>0</v>
      </c>
      <c r="AY85" s="62">
        <f t="shared" si="263"/>
        <v>0</v>
      </c>
      <c r="AZ85" s="62">
        <f t="shared" si="264"/>
        <v>0</v>
      </c>
      <c r="BA85" s="62">
        <f t="shared" si="265"/>
        <v>0</v>
      </c>
      <c r="BB85" s="62">
        <f t="shared" si="266"/>
        <v>0</v>
      </c>
      <c r="BC85" s="63">
        <f t="shared" si="267"/>
        <v>4</v>
      </c>
      <c r="BD85" s="64"/>
      <c r="BE85" s="584">
        <f t="shared" ref="BE85:BE90" si="313">+AI85*$BD$2+AJ85*$BD$6+AN85*$BD$2+AO85*$BD$6+AQ85*8/24+AU85*8/24+AV85*8/24+AW85*8/24+AX85*12/24+AY85*8/24+AZ85*$BD$2+BA85*8/24+BN85*(0/24)+(AM85*$BE$2)+AK85*$BF$2+AL85*$BF$6</f>
        <v>2</v>
      </c>
      <c r="BF85" s="5">
        <f t="shared" si="245"/>
        <v>0</v>
      </c>
      <c r="BG85" s="5">
        <f t="shared" si="238"/>
        <v>0</v>
      </c>
      <c r="BH85" s="5">
        <f t="shared" si="246"/>
        <v>0</v>
      </c>
      <c r="BI85" s="5">
        <f t="shared" si="247"/>
        <v>0</v>
      </c>
      <c r="BJ85" s="5">
        <f t="shared" si="239"/>
        <v>0</v>
      </c>
      <c r="BK85" s="5">
        <f t="shared" si="285"/>
        <v>0</v>
      </c>
      <c r="BL85" s="5">
        <f t="shared" si="240"/>
        <v>0</v>
      </c>
      <c r="BM85" s="5">
        <f t="shared" si="241"/>
        <v>0</v>
      </c>
      <c r="BN85" s="145">
        <f t="shared" si="242"/>
        <v>0</v>
      </c>
      <c r="BO85" s="147">
        <f t="shared" ref="BO85:BO90" si="314">+BE85</f>
        <v>2</v>
      </c>
      <c r="BP85" s="65"/>
      <c r="BQ85" s="66"/>
      <c r="BR85" s="584"/>
      <c r="BS85" s="584"/>
      <c r="BT85" s="67"/>
      <c r="BU85" s="68">
        <f>+BF85+BG85</f>
        <v>0</v>
      </c>
      <c r="BV85" s="68">
        <f t="shared" si="288"/>
        <v>0</v>
      </c>
      <c r="BW85" s="68">
        <f>+BJ85+BK85</f>
        <v>0</v>
      </c>
      <c r="BX85" s="68">
        <f>+BL85+BM85</f>
        <v>0</v>
      </c>
      <c r="BY85" s="69">
        <f>+BU85+BV85+BW85+BX85</f>
        <v>0</v>
      </c>
      <c r="BZ85" s="68">
        <f>+BN85</f>
        <v>0</v>
      </c>
      <c r="CA85" s="68">
        <f>0+BX85</f>
        <v>0</v>
      </c>
      <c r="CB85" s="69">
        <f>+CA85-BZ85</f>
        <v>0</v>
      </c>
      <c r="CE85" s="163">
        <f t="shared" si="272"/>
        <v>2</v>
      </c>
      <c r="CF85" s="127">
        <f t="shared" si="273"/>
        <v>4</v>
      </c>
      <c r="CG85" s="165">
        <f t="shared" si="294"/>
        <v>48</v>
      </c>
      <c r="CH85" s="165">
        <f t="shared" si="295"/>
        <v>0</v>
      </c>
      <c r="CI85" s="165">
        <f t="shared" si="296"/>
        <v>48</v>
      </c>
      <c r="CJ85" s="159">
        <f t="shared" si="297"/>
        <v>0</v>
      </c>
      <c r="CK85" s="444">
        <f t="shared" si="283"/>
        <v>0</v>
      </c>
      <c r="CL85" s="450">
        <f t="shared" ref="CL85:CL93" si="315">CK85*12+BV85*8</f>
        <v>0</v>
      </c>
      <c r="CN85" s="126">
        <f t="shared" si="298"/>
        <v>2</v>
      </c>
      <c r="CO85" s="126">
        <f t="shared" si="299"/>
        <v>0</v>
      </c>
      <c r="CP85" s="127">
        <f t="shared" si="275"/>
        <v>4</v>
      </c>
      <c r="CQ85" s="127">
        <f t="shared" si="300"/>
        <v>4</v>
      </c>
    </row>
    <row r="86" spans="1:95" ht="21" customHeight="1" thickBot="1" x14ac:dyDescent="0.3">
      <c r="A86" s="613" t="s">
        <v>113</v>
      </c>
      <c r="B86" s="611">
        <v>71</v>
      </c>
      <c r="C86" s="90" t="s">
        <v>3</v>
      </c>
      <c r="D86" s="693"/>
      <c r="E86" s="693"/>
      <c r="F86" s="436" t="s">
        <v>27</v>
      </c>
      <c r="G86" s="449" t="s">
        <v>25</v>
      </c>
      <c r="H86" s="714"/>
      <c r="I86" s="752"/>
      <c r="J86" s="449"/>
      <c r="K86" s="449"/>
      <c r="L86" s="501"/>
      <c r="M86" s="501"/>
      <c r="N86" s="449"/>
      <c r="O86" s="490"/>
      <c r="P86" s="508"/>
      <c r="Q86" s="501"/>
      <c r="R86" s="928"/>
      <c r="S86" s="386"/>
      <c r="T86" s="501"/>
      <c r="U86" s="501"/>
      <c r="V86" s="490"/>
      <c r="W86" s="386"/>
      <c r="X86" s="501"/>
      <c r="Y86" s="501"/>
      <c r="Z86" s="449"/>
      <c r="AA86" s="449"/>
      <c r="AB86" s="501"/>
      <c r="AC86" s="714"/>
      <c r="AD86" s="386"/>
      <c r="AE86" s="449"/>
      <c r="AF86" s="501"/>
      <c r="AG86" s="501"/>
      <c r="AH86" s="490"/>
      <c r="AI86" s="125">
        <f t="shared" si="249"/>
        <v>0</v>
      </c>
      <c r="AJ86" s="62">
        <f t="shared" si="250"/>
        <v>1</v>
      </c>
      <c r="AK86" s="62">
        <f t="shared" si="277"/>
        <v>0</v>
      </c>
      <c r="AL86" s="62">
        <f t="shared" si="278"/>
        <v>0</v>
      </c>
      <c r="AM86" s="62">
        <f t="shared" si="251"/>
        <v>0</v>
      </c>
      <c r="AN86" s="62">
        <f t="shared" si="252"/>
        <v>0</v>
      </c>
      <c r="AO86" s="62">
        <f t="shared" si="253"/>
        <v>1</v>
      </c>
      <c r="AP86" s="62">
        <f t="shared" si="254"/>
        <v>0</v>
      </c>
      <c r="AQ86" s="62">
        <f t="shared" si="255"/>
        <v>0</v>
      </c>
      <c r="AR86" s="62">
        <f t="shared" si="256"/>
        <v>0</v>
      </c>
      <c r="AS86" s="62">
        <f t="shared" si="257"/>
        <v>0</v>
      </c>
      <c r="AT86" s="62">
        <f t="shared" si="258"/>
        <v>0</v>
      </c>
      <c r="AU86" s="62">
        <f t="shared" si="259"/>
        <v>0</v>
      </c>
      <c r="AV86" s="62">
        <f t="shared" si="260"/>
        <v>0</v>
      </c>
      <c r="AW86" s="62">
        <f t="shared" si="261"/>
        <v>0</v>
      </c>
      <c r="AX86" s="62">
        <f t="shared" si="262"/>
        <v>0</v>
      </c>
      <c r="AY86" s="62">
        <f t="shared" si="263"/>
        <v>0</v>
      </c>
      <c r="AZ86" s="62">
        <f t="shared" si="264"/>
        <v>0</v>
      </c>
      <c r="BA86" s="62">
        <f t="shared" si="265"/>
        <v>0</v>
      </c>
      <c r="BB86" s="62">
        <f t="shared" si="266"/>
        <v>0</v>
      </c>
      <c r="BC86" s="63">
        <f t="shared" si="267"/>
        <v>2</v>
      </c>
      <c r="BD86" s="64"/>
      <c r="BE86" s="584">
        <f t="shared" si="313"/>
        <v>1</v>
      </c>
      <c r="BF86" s="5"/>
      <c r="BG86" s="5"/>
      <c r="BH86" s="5"/>
      <c r="BI86" s="5"/>
      <c r="BJ86" s="5"/>
      <c r="BK86" s="5"/>
      <c r="BL86" s="5"/>
      <c r="BM86" s="5"/>
      <c r="BN86" s="145"/>
      <c r="BO86" s="147"/>
      <c r="BP86" s="65"/>
      <c r="BQ86" s="66"/>
      <c r="BR86" s="584">
        <f t="shared" ref="BR86:BR90" si="316">+BO86+BY86*$BD$2</f>
        <v>0</v>
      </c>
      <c r="BS86" s="584"/>
      <c r="BT86" s="67"/>
      <c r="BU86" s="68">
        <f t="shared" ref="BU86:BU89" si="317">+BF86+BG86</f>
        <v>0</v>
      </c>
      <c r="BV86" s="68">
        <f t="shared" ref="BV86:BV89" si="318">+BH86+BI86</f>
        <v>0</v>
      </c>
      <c r="BW86" s="68">
        <f t="shared" ref="BW86:BW89" si="319">+BJ86+BK86</f>
        <v>0</v>
      </c>
      <c r="BX86" s="68">
        <f t="shared" ref="BX86:BX89" si="320">+BL86+BM86</f>
        <v>0</v>
      </c>
      <c r="BY86" s="69"/>
      <c r="BZ86" s="68">
        <f t="shared" ref="BZ86:BZ91" si="321">+BN86</f>
        <v>0</v>
      </c>
      <c r="CA86" s="68">
        <f>5+BX86</f>
        <v>5</v>
      </c>
      <c r="CB86" s="69">
        <f t="shared" ref="CB86:CB91" si="322">+CA86-BZ86</f>
        <v>5</v>
      </c>
      <c r="CE86" s="163">
        <f t="shared" ref="CE86" si="323">+BE86</f>
        <v>1</v>
      </c>
      <c r="CF86" s="127">
        <f t="shared" ref="CF86" si="324">+BC86+BF86+BG86+BJ86+BK86+BL86+BM86+BH86+BI86</f>
        <v>2</v>
      </c>
      <c r="CG86" s="165">
        <f t="shared" ref="CG86" si="325">+BE86*24-(AQ86+AU86+AV86)*8</f>
        <v>24</v>
      </c>
      <c r="CH86" s="165">
        <f t="shared" ref="CH86" si="326">+(BF86+BG86+BJ86+BK86+BL86+BM86)*12+(BH86+BI86)*8</f>
        <v>0</v>
      </c>
      <c r="CI86" s="165">
        <f t="shared" ref="CI86" si="327">+CG86+CH86</f>
        <v>24</v>
      </c>
      <c r="CJ86" s="159">
        <f t="shared" ref="CJ86" si="328">+(AQ86+AU86+AV86)*8+(BN86)*12</f>
        <v>0</v>
      </c>
      <c r="CK86" s="444">
        <f t="shared" si="283"/>
        <v>0</v>
      </c>
      <c r="CL86" s="450">
        <f t="shared" si="315"/>
        <v>0</v>
      </c>
      <c r="CN86" s="126"/>
      <c r="CO86" s="126">
        <f t="shared" si="299"/>
        <v>0</v>
      </c>
      <c r="CP86" s="127"/>
      <c r="CQ86" s="127"/>
    </row>
    <row r="87" spans="1:95" ht="21" customHeight="1" thickBot="1" x14ac:dyDescent="0.3">
      <c r="A87" s="613" t="s">
        <v>114</v>
      </c>
      <c r="B87" s="611">
        <v>72</v>
      </c>
      <c r="C87" s="90" t="s">
        <v>3</v>
      </c>
      <c r="D87" s="713" t="s">
        <v>25</v>
      </c>
      <c r="E87" s="713" t="s">
        <v>25</v>
      </c>
      <c r="F87" s="449" t="s">
        <v>27</v>
      </c>
      <c r="G87" s="438" t="s">
        <v>31</v>
      </c>
      <c r="H87" s="467" t="s">
        <v>26</v>
      </c>
      <c r="I87" s="503"/>
      <c r="J87" s="438" t="s">
        <v>24</v>
      </c>
      <c r="K87" s="438" t="s">
        <v>26</v>
      </c>
      <c r="L87" s="502"/>
      <c r="M87" s="502"/>
      <c r="N87" s="438" t="s">
        <v>24</v>
      </c>
      <c r="O87" s="455" t="s">
        <v>26</v>
      </c>
      <c r="P87" s="528"/>
      <c r="Q87" s="458" t="s">
        <v>27</v>
      </c>
      <c r="R87" s="943"/>
      <c r="S87" s="460" t="s">
        <v>25</v>
      </c>
      <c r="T87" s="502"/>
      <c r="U87" s="502"/>
      <c r="V87" s="455" t="s">
        <v>24</v>
      </c>
      <c r="W87" s="460" t="s">
        <v>24</v>
      </c>
      <c r="X87" s="452"/>
      <c r="Y87" s="458" t="s">
        <v>59</v>
      </c>
      <c r="Z87" s="438" t="s">
        <v>24</v>
      </c>
      <c r="AA87" s="438" t="s">
        <v>31</v>
      </c>
      <c r="AB87" s="453"/>
      <c r="AC87" s="507"/>
      <c r="AD87" s="460" t="s">
        <v>24</v>
      </c>
      <c r="AE87" s="438" t="s">
        <v>25</v>
      </c>
      <c r="AF87" s="502"/>
      <c r="AG87" s="953"/>
      <c r="AH87" s="455" t="s">
        <v>25</v>
      </c>
      <c r="AI87" s="125">
        <f t="shared" si="249"/>
        <v>6</v>
      </c>
      <c r="AJ87" s="62">
        <f t="shared" si="250"/>
        <v>5</v>
      </c>
      <c r="AK87" s="62">
        <f t="shared" si="277"/>
        <v>0</v>
      </c>
      <c r="AL87" s="62">
        <f t="shared" si="278"/>
        <v>0</v>
      </c>
      <c r="AM87" s="62">
        <f t="shared" si="251"/>
        <v>0</v>
      </c>
      <c r="AN87" s="62">
        <f t="shared" si="252"/>
        <v>3</v>
      </c>
      <c r="AO87" s="62">
        <f t="shared" si="253"/>
        <v>2</v>
      </c>
      <c r="AP87" s="62">
        <f t="shared" si="254"/>
        <v>2</v>
      </c>
      <c r="AQ87" s="62">
        <f t="shared" si="255"/>
        <v>0</v>
      </c>
      <c r="AR87" s="62">
        <f t="shared" si="256"/>
        <v>0</v>
      </c>
      <c r="AS87" s="62">
        <f t="shared" si="257"/>
        <v>0</v>
      </c>
      <c r="AT87" s="62">
        <f t="shared" si="258"/>
        <v>0</v>
      </c>
      <c r="AU87" s="62">
        <f t="shared" si="259"/>
        <v>0</v>
      </c>
      <c r="AV87" s="62">
        <f t="shared" si="260"/>
        <v>0</v>
      </c>
      <c r="AW87" s="62">
        <f t="shared" si="261"/>
        <v>0</v>
      </c>
      <c r="AX87" s="62">
        <f t="shared" si="262"/>
        <v>0</v>
      </c>
      <c r="AY87" s="62">
        <f t="shared" si="263"/>
        <v>0</v>
      </c>
      <c r="AZ87" s="62">
        <f t="shared" si="264"/>
        <v>0</v>
      </c>
      <c r="BA87" s="62">
        <f t="shared" si="265"/>
        <v>0</v>
      </c>
      <c r="BB87" s="62">
        <f t="shared" si="266"/>
        <v>0</v>
      </c>
      <c r="BC87" s="63">
        <f t="shared" si="267"/>
        <v>16</v>
      </c>
      <c r="BD87" s="64"/>
      <c r="BE87" s="584">
        <f t="shared" si="313"/>
        <v>8</v>
      </c>
      <c r="BF87" s="5">
        <f t="shared" si="245"/>
        <v>1</v>
      </c>
      <c r="BG87" s="5">
        <f t="shared" si="238"/>
        <v>0</v>
      </c>
      <c r="BH87" s="5">
        <f t="shared" si="246"/>
        <v>0</v>
      </c>
      <c r="BI87" s="5">
        <f t="shared" si="247"/>
        <v>0</v>
      </c>
      <c r="BJ87" s="5">
        <f t="shared" si="239"/>
        <v>0</v>
      </c>
      <c r="BK87" s="5">
        <f t="shared" si="285"/>
        <v>0</v>
      </c>
      <c r="BL87" s="5">
        <f t="shared" si="240"/>
        <v>0</v>
      </c>
      <c r="BM87" s="5">
        <f t="shared" si="241"/>
        <v>0</v>
      </c>
      <c r="BN87" s="145">
        <f t="shared" si="242"/>
        <v>0</v>
      </c>
      <c r="BO87" s="147">
        <f t="shared" si="314"/>
        <v>8</v>
      </c>
      <c r="BP87" s="65">
        <f t="shared" ref="BP87:BP90" si="329">+BO87+(BN87)*(12/24)-$BO$12</f>
        <v>0.33333333333333304</v>
      </c>
      <c r="BQ87" s="66">
        <f t="shared" ref="BQ87:BQ90" si="330">IF(BP87&gt;=(-11/24),0,(-BP87)/(12/24))</f>
        <v>0</v>
      </c>
      <c r="BR87" s="584">
        <f t="shared" si="316"/>
        <v>8.5</v>
      </c>
      <c r="BS87" s="584">
        <f t="shared" ref="BS87:BS90" si="331">+BR87-$BO$12</f>
        <v>0.83333333333333304</v>
      </c>
      <c r="BT87" s="67">
        <f t="shared" ref="BT87:BT90" si="332">+(BR87/$BR$96)-1</f>
        <v>6.5431612140323336E-2</v>
      </c>
      <c r="BU87" s="68">
        <f t="shared" si="317"/>
        <v>1</v>
      </c>
      <c r="BV87" s="68">
        <f t="shared" si="318"/>
        <v>0</v>
      </c>
      <c r="BW87" s="68">
        <f t="shared" si="319"/>
        <v>0</v>
      </c>
      <c r="BX87" s="68">
        <f t="shared" si="320"/>
        <v>0</v>
      </c>
      <c r="BY87" s="69">
        <f t="shared" si="289"/>
        <v>1</v>
      </c>
      <c r="BZ87" s="68">
        <f t="shared" si="321"/>
        <v>0</v>
      </c>
      <c r="CA87" s="68">
        <f>9+BX87</f>
        <v>9</v>
      </c>
      <c r="CB87" s="69">
        <f t="shared" si="322"/>
        <v>9</v>
      </c>
      <c r="CE87" s="163">
        <f t="shared" si="272"/>
        <v>8</v>
      </c>
      <c r="CF87" s="127">
        <f t="shared" si="273"/>
        <v>17</v>
      </c>
      <c r="CG87" s="165">
        <f t="shared" si="294"/>
        <v>192</v>
      </c>
      <c r="CH87" s="165">
        <f t="shared" si="295"/>
        <v>12</v>
      </c>
      <c r="CI87" s="165">
        <f t="shared" si="296"/>
        <v>204</v>
      </c>
      <c r="CJ87" s="159">
        <f t="shared" si="297"/>
        <v>0</v>
      </c>
      <c r="CK87" s="444">
        <f t="shared" si="283"/>
        <v>1</v>
      </c>
      <c r="CL87" s="450">
        <f t="shared" si="315"/>
        <v>12</v>
      </c>
      <c r="CM87" s="23"/>
      <c r="CN87" s="126">
        <f t="shared" si="298"/>
        <v>8</v>
      </c>
      <c r="CO87" s="126">
        <f t="shared" si="299"/>
        <v>8.5</v>
      </c>
      <c r="CP87" s="127">
        <f t="shared" si="275"/>
        <v>16</v>
      </c>
      <c r="CQ87" s="127">
        <f t="shared" si="300"/>
        <v>17</v>
      </c>
    </row>
    <row r="88" spans="1:95" ht="21" customHeight="1" thickBot="1" x14ac:dyDescent="0.3">
      <c r="A88" s="613" t="s">
        <v>115</v>
      </c>
      <c r="B88" s="611">
        <v>73</v>
      </c>
      <c r="C88" s="90" t="s">
        <v>3</v>
      </c>
      <c r="D88" s="713" t="s">
        <v>25</v>
      </c>
      <c r="E88" s="713" t="s">
        <v>25</v>
      </c>
      <c r="F88" s="449"/>
      <c r="G88" s="438" t="s">
        <v>25</v>
      </c>
      <c r="H88" s="467"/>
      <c r="I88" s="503"/>
      <c r="J88" s="438" t="s">
        <v>24</v>
      </c>
      <c r="K88" s="438" t="s">
        <v>25</v>
      </c>
      <c r="L88" s="502"/>
      <c r="M88" s="502"/>
      <c r="N88" s="438" t="s">
        <v>24</v>
      </c>
      <c r="O88" s="455" t="s">
        <v>25</v>
      </c>
      <c r="P88" s="503"/>
      <c r="Q88" s="458"/>
      <c r="R88" s="385" t="s">
        <v>24</v>
      </c>
      <c r="S88" s="460" t="s">
        <v>25</v>
      </c>
      <c r="T88" s="502" t="s">
        <v>31</v>
      </c>
      <c r="U88" s="502"/>
      <c r="V88" s="455" t="s">
        <v>24</v>
      </c>
      <c r="W88" s="460" t="s">
        <v>25</v>
      </c>
      <c r="X88" s="458"/>
      <c r="Y88" s="458"/>
      <c r="Z88" s="438" t="s">
        <v>24</v>
      </c>
      <c r="AA88" s="438" t="s">
        <v>24</v>
      </c>
      <c r="AB88" s="453"/>
      <c r="AC88" s="507"/>
      <c r="AD88" s="460" t="s">
        <v>24</v>
      </c>
      <c r="AE88" s="438" t="s">
        <v>25</v>
      </c>
      <c r="AF88" s="502"/>
      <c r="AG88" s="502"/>
      <c r="AH88" s="455" t="s">
        <v>25</v>
      </c>
      <c r="AI88" s="125">
        <f t="shared" si="249"/>
        <v>7</v>
      </c>
      <c r="AJ88" s="62">
        <f t="shared" si="250"/>
        <v>9</v>
      </c>
      <c r="AK88" s="62">
        <f t="shared" si="277"/>
        <v>0</v>
      </c>
      <c r="AL88" s="62">
        <f t="shared" si="278"/>
        <v>0</v>
      </c>
      <c r="AM88" s="62">
        <f t="shared" si="251"/>
        <v>0</v>
      </c>
      <c r="AN88" s="62">
        <f t="shared" si="252"/>
        <v>0</v>
      </c>
      <c r="AO88" s="62">
        <f t="shared" si="253"/>
        <v>0</v>
      </c>
      <c r="AP88" s="62">
        <f t="shared" si="254"/>
        <v>1</v>
      </c>
      <c r="AQ88" s="62">
        <f t="shared" si="255"/>
        <v>0</v>
      </c>
      <c r="AR88" s="62">
        <f t="shared" si="256"/>
        <v>0</v>
      </c>
      <c r="AS88" s="62">
        <f t="shared" si="257"/>
        <v>0</v>
      </c>
      <c r="AT88" s="62">
        <f t="shared" si="258"/>
        <v>0</v>
      </c>
      <c r="AU88" s="62">
        <f t="shared" si="259"/>
        <v>0</v>
      </c>
      <c r="AV88" s="62">
        <f t="shared" si="260"/>
        <v>0</v>
      </c>
      <c r="AW88" s="62">
        <f t="shared" si="261"/>
        <v>0</v>
      </c>
      <c r="AX88" s="62">
        <f t="shared" si="262"/>
        <v>0</v>
      </c>
      <c r="AY88" s="62">
        <f t="shared" si="263"/>
        <v>0</v>
      </c>
      <c r="AZ88" s="62">
        <f t="shared" si="264"/>
        <v>0</v>
      </c>
      <c r="BA88" s="62">
        <f t="shared" si="265"/>
        <v>0</v>
      </c>
      <c r="BB88" s="62">
        <f t="shared" si="266"/>
        <v>0</v>
      </c>
      <c r="BC88" s="63">
        <f t="shared" si="267"/>
        <v>16</v>
      </c>
      <c r="BD88" s="64"/>
      <c r="BE88" s="584">
        <f t="shared" si="313"/>
        <v>8</v>
      </c>
      <c r="BF88" s="5">
        <f t="shared" si="245"/>
        <v>0</v>
      </c>
      <c r="BG88" s="5">
        <f t="shared" si="238"/>
        <v>0</v>
      </c>
      <c r="BH88" s="5">
        <f t="shared" si="246"/>
        <v>0</v>
      </c>
      <c r="BI88" s="5">
        <f t="shared" si="247"/>
        <v>0</v>
      </c>
      <c r="BJ88" s="5">
        <f t="shared" si="239"/>
        <v>0</v>
      </c>
      <c r="BK88" s="5">
        <f t="shared" si="285"/>
        <v>0</v>
      </c>
      <c r="BL88" s="5">
        <f t="shared" si="240"/>
        <v>0</v>
      </c>
      <c r="BM88" s="5">
        <f t="shared" si="241"/>
        <v>0</v>
      </c>
      <c r="BN88" s="145">
        <f t="shared" si="242"/>
        <v>0</v>
      </c>
      <c r="BO88" s="147">
        <f t="shared" si="314"/>
        <v>8</v>
      </c>
      <c r="BP88" s="65">
        <f t="shared" si="329"/>
        <v>0.33333333333333304</v>
      </c>
      <c r="BQ88" s="66">
        <f t="shared" si="330"/>
        <v>0</v>
      </c>
      <c r="BR88" s="584">
        <f t="shared" si="316"/>
        <v>8</v>
      </c>
      <c r="BS88" s="584">
        <f t="shared" si="331"/>
        <v>0.33333333333333304</v>
      </c>
      <c r="BT88" s="67">
        <f t="shared" si="332"/>
        <v>2.7591643673630095E-3</v>
      </c>
      <c r="BU88" s="68">
        <f t="shared" si="317"/>
        <v>0</v>
      </c>
      <c r="BV88" s="68">
        <f t="shared" si="318"/>
        <v>0</v>
      </c>
      <c r="BW88" s="68">
        <f t="shared" si="319"/>
        <v>0</v>
      </c>
      <c r="BX88" s="68">
        <f t="shared" si="320"/>
        <v>0</v>
      </c>
      <c r="BY88" s="69">
        <f t="shared" si="289"/>
        <v>0</v>
      </c>
      <c r="BZ88" s="68">
        <f t="shared" si="321"/>
        <v>0</v>
      </c>
      <c r="CA88" s="68">
        <f>4+BX88</f>
        <v>4</v>
      </c>
      <c r="CB88" s="69">
        <f t="shared" si="322"/>
        <v>4</v>
      </c>
      <c r="CE88" s="163">
        <f t="shared" si="272"/>
        <v>8</v>
      </c>
      <c r="CF88" s="127">
        <f t="shared" si="273"/>
        <v>16</v>
      </c>
      <c r="CG88" s="165">
        <f t="shared" si="294"/>
        <v>192</v>
      </c>
      <c r="CH88" s="165">
        <f t="shared" si="295"/>
        <v>0</v>
      </c>
      <c r="CI88" s="165">
        <f t="shared" si="296"/>
        <v>192</v>
      </c>
      <c r="CJ88" s="159">
        <f t="shared" si="297"/>
        <v>0</v>
      </c>
      <c r="CK88" s="444">
        <f t="shared" si="283"/>
        <v>0</v>
      </c>
      <c r="CL88" s="450">
        <f t="shared" si="315"/>
        <v>0</v>
      </c>
      <c r="CN88" s="126">
        <f t="shared" si="298"/>
        <v>8</v>
      </c>
      <c r="CO88" s="126">
        <f t="shared" si="299"/>
        <v>8</v>
      </c>
      <c r="CP88" s="127">
        <f t="shared" si="275"/>
        <v>16</v>
      </c>
      <c r="CQ88" s="127">
        <f t="shared" si="300"/>
        <v>16</v>
      </c>
    </row>
    <row r="89" spans="1:95" ht="21" customHeight="1" thickBot="1" x14ac:dyDescent="0.3">
      <c r="A89" s="613" t="s">
        <v>116</v>
      </c>
      <c r="B89" s="611">
        <v>74</v>
      </c>
      <c r="C89" s="90" t="s">
        <v>3</v>
      </c>
      <c r="D89" s="713" t="s">
        <v>37</v>
      </c>
      <c r="E89" s="713" t="s">
        <v>37</v>
      </c>
      <c r="F89" s="449" t="s">
        <v>37</v>
      </c>
      <c r="G89" s="438"/>
      <c r="H89" s="455"/>
      <c r="I89" s="459" t="s">
        <v>37</v>
      </c>
      <c r="J89" s="435" t="s">
        <v>37</v>
      </c>
      <c r="K89" s="435" t="s">
        <v>37</v>
      </c>
      <c r="L89" s="435" t="s">
        <v>37</v>
      </c>
      <c r="M89" s="435" t="s">
        <v>37</v>
      </c>
      <c r="N89" s="434"/>
      <c r="O89" s="491"/>
      <c r="P89" s="459" t="s">
        <v>37</v>
      </c>
      <c r="Q89" s="435" t="s">
        <v>37</v>
      </c>
      <c r="R89" s="944" t="s">
        <v>37</v>
      </c>
      <c r="S89" s="952" t="s">
        <v>37</v>
      </c>
      <c r="T89" s="435"/>
      <c r="U89" s="435"/>
      <c r="V89" s="440" t="s">
        <v>37</v>
      </c>
      <c r="W89" s="459" t="s">
        <v>37</v>
      </c>
      <c r="X89" s="438" t="s">
        <v>37</v>
      </c>
      <c r="Y89" s="438" t="s">
        <v>37</v>
      </c>
      <c r="Z89" s="432" t="s">
        <v>37</v>
      </c>
      <c r="AA89" s="432" t="s">
        <v>37</v>
      </c>
      <c r="AB89" s="438"/>
      <c r="AC89" s="455"/>
      <c r="AD89" s="459" t="s">
        <v>37</v>
      </c>
      <c r="AE89" s="435" t="s">
        <v>37</v>
      </c>
      <c r="AF89" s="438" t="s">
        <v>37</v>
      </c>
      <c r="AG89" s="438" t="s">
        <v>37</v>
      </c>
      <c r="AH89" s="381" t="s">
        <v>37</v>
      </c>
      <c r="AI89" s="125">
        <f t="shared" si="249"/>
        <v>0</v>
      </c>
      <c r="AJ89" s="62">
        <f t="shared" si="250"/>
        <v>0</v>
      </c>
      <c r="AK89" s="62">
        <f t="shared" si="277"/>
        <v>0</v>
      </c>
      <c r="AL89" s="62">
        <f t="shared" si="278"/>
        <v>0</v>
      </c>
      <c r="AM89" s="62">
        <f t="shared" si="251"/>
        <v>0</v>
      </c>
      <c r="AN89" s="62">
        <f t="shared" si="252"/>
        <v>0</v>
      </c>
      <c r="AO89" s="62">
        <f t="shared" si="253"/>
        <v>0</v>
      </c>
      <c r="AP89" s="62">
        <f t="shared" si="254"/>
        <v>0</v>
      </c>
      <c r="AQ89" s="62">
        <f t="shared" si="255"/>
        <v>0</v>
      </c>
      <c r="AR89" s="62">
        <f t="shared" si="256"/>
        <v>0</v>
      </c>
      <c r="AS89" s="62">
        <f t="shared" si="257"/>
        <v>0</v>
      </c>
      <c r="AT89" s="62">
        <f t="shared" si="258"/>
        <v>0</v>
      </c>
      <c r="AU89" s="62">
        <f t="shared" si="259"/>
        <v>0</v>
      </c>
      <c r="AV89" s="62">
        <f t="shared" si="260"/>
        <v>23</v>
      </c>
      <c r="AW89" s="62">
        <f t="shared" si="261"/>
        <v>0</v>
      </c>
      <c r="AX89" s="62">
        <f t="shared" si="262"/>
        <v>0</v>
      </c>
      <c r="AY89" s="62">
        <f t="shared" si="263"/>
        <v>0</v>
      </c>
      <c r="AZ89" s="62">
        <f t="shared" si="264"/>
        <v>0</v>
      </c>
      <c r="BA89" s="62">
        <f t="shared" si="265"/>
        <v>0</v>
      </c>
      <c r="BB89" s="62">
        <f t="shared" si="266"/>
        <v>0</v>
      </c>
      <c r="BC89" s="63">
        <f t="shared" si="267"/>
        <v>15.333333333333334</v>
      </c>
      <c r="BD89" s="64"/>
      <c r="BE89" s="584">
        <f t="shared" si="313"/>
        <v>7.666666666666667</v>
      </c>
      <c r="BF89" s="5">
        <f t="shared" si="245"/>
        <v>0</v>
      </c>
      <c r="BG89" s="5">
        <f t="shared" si="238"/>
        <v>0</v>
      </c>
      <c r="BH89" s="5">
        <f t="shared" si="246"/>
        <v>0</v>
      </c>
      <c r="BI89" s="5">
        <f t="shared" si="247"/>
        <v>0</v>
      </c>
      <c r="BJ89" s="5">
        <f t="shared" si="239"/>
        <v>0</v>
      </c>
      <c r="BK89" s="5">
        <f t="shared" si="285"/>
        <v>0</v>
      </c>
      <c r="BL89" s="5">
        <f t="shared" si="240"/>
        <v>0</v>
      </c>
      <c r="BM89" s="5">
        <f t="shared" si="241"/>
        <v>0</v>
      </c>
      <c r="BN89" s="145">
        <f t="shared" si="242"/>
        <v>0</v>
      </c>
      <c r="BO89" s="147">
        <f t="shared" si="314"/>
        <v>7.666666666666667</v>
      </c>
      <c r="BP89" s="65">
        <f t="shared" si="329"/>
        <v>0</v>
      </c>
      <c r="BQ89" s="66">
        <f t="shared" si="330"/>
        <v>0</v>
      </c>
      <c r="BR89" s="584">
        <f t="shared" si="316"/>
        <v>7.666666666666667</v>
      </c>
      <c r="BS89" s="584">
        <f t="shared" si="331"/>
        <v>0</v>
      </c>
      <c r="BT89" s="67">
        <f t="shared" si="332"/>
        <v>-3.9022467481277023E-2</v>
      </c>
      <c r="BU89" s="68">
        <f t="shared" si="317"/>
        <v>0</v>
      </c>
      <c r="BV89" s="68">
        <f t="shared" si="318"/>
        <v>0</v>
      </c>
      <c r="BW89" s="68">
        <f t="shared" si="319"/>
        <v>0</v>
      </c>
      <c r="BX89" s="68">
        <f t="shared" si="320"/>
        <v>0</v>
      </c>
      <c r="BY89" s="69">
        <f t="shared" si="289"/>
        <v>0</v>
      </c>
      <c r="BZ89" s="68">
        <f t="shared" si="321"/>
        <v>0</v>
      </c>
      <c r="CA89" s="68">
        <f>5+BX89</f>
        <v>5</v>
      </c>
      <c r="CB89" s="69">
        <f t="shared" si="322"/>
        <v>5</v>
      </c>
      <c r="CE89" s="163">
        <f t="shared" ref="CE89:CE94" si="333">+BE89</f>
        <v>7.666666666666667</v>
      </c>
      <c r="CF89" s="127">
        <f t="shared" ref="CF89:CF94" si="334">+BC89+BF89+BG89+BJ89+BK89+BL89+BM89+BH89+BI89</f>
        <v>15.333333333333334</v>
      </c>
      <c r="CG89" s="165">
        <f t="shared" ref="CG89:CG94" si="335">+BE89*24-(AQ89+AU89+AV89)*8</f>
        <v>0</v>
      </c>
      <c r="CH89" s="165">
        <f t="shared" ref="CH89:CH94" si="336">+(BF89+BG89+BJ89+BK89+BL89+BM89)*12+(BH89+BI89)*8</f>
        <v>0</v>
      </c>
      <c r="CI89" s="165">
        <f t="shared" ref="CI89:CI94" si="337">+CG89+CH89</f>
        <v>0</v>
      </c>
      <c r="CJ89" s="159">
        <f t="shared" ref="CJ89:CJ94" si="338">+(AQ89+AU89+AV89)*8+(BN89)*12</f>
        <v>184</v>
      </c>
      <c r="CK89" s="444">
        <f t="shared" si="283"/>
        <v>0</v>
      </c>
      <c r="CL89" s="450">
        <f>CK89*12+BV89*8</f>
        <v>0</v>
      </c>
      <c r="CM89" s="18"/>
      <c r="CN89" s="126"/>
      <c r="CO89" s="126">
        <f t="shared" si="299"/>
        <v>7.666666666666667</v>
      </c>
      <c r="CP89" s="127"/>
      <c r="CQ89" s="127"/>
    </row>
    <row r="90" spans="1:95" ht="21" customHeight="1" thickBot="1" x14ac:dyDescent="0.3">
      <c r="A90" s="613" t="s">
        <v>117</v>
      </c>
      <c r="B90" s="611">
        <v>75</v>
      </c>
      <c r="C90" s="90" t="s">
        <v>3</v>
      </c>
      <c r="D90" s="713"/>
      <c r="E90" s="713"/>
      <c r="F90" s="449" t="s">
        <v>24</v>
      </c>
      <c r="G90" s="438" t="s">
        <v>25</v>
      </c>
      <c r="H90" s="467"/>
      <c r="I90" s="503"/>
      <c r="J90" s="438" t="s">
        <v>24</v>
      </c>
      <c r="K90" s="438" t="s">
        <v>25</v>
      </c>
      <c r="L90" s="502"/>
      <c r="M90" s="452"/>
      <c r="N90" s="447" t="s">
        <v>57</v>
      </c>
      <c r="O90" s="493" t="s">
        <v>57</v>
      </c>
      <c r="P90" s="528"/>
      <c r="Q90" s="458"/>
      <c r="R90" s="385" t="s">
        <v>24</v>
      </c>
      <c r="S90" s="460" t="s">
        <v>25</v>
      </c>
      <c r="T90" s="502"/>
      <c r="U90" s="502"/>
      <c r="V90" s="455" t="s">
        <v>24</v>
      </c>
      <c r="W90" s="460" t="s">
        <v>25</v>
      </c>
      <c r="X90" s="458"/>
      <c r="Y90" s="458"/>
      <c r="Z90" s="438" t="s">
        <v>24</v>
      </c>
      <c r="AA90" s="438" t="s">
        <v>24</v>
      </c>
      <c r="AB90" s="453" t="s">
        <v>59</v>
      </c>
      <c r="AC90" s="507"/>
      <c r="AD90" s="460" t="s">
        <v>24</v>
      </c>
      <c r="AE90" s="438" t="s">
        <v>25</v>
      </c>
      <c r="AF90" s="502"/>
      <c r="AG90" s="502"/>
      <c r="AH90" s="455" t="s">
        <v>25</v>
      </c>
      <c r="AI90" s="125">
        <f t="shared" si="249"/>
        <v>7</v>
      </c>
      <c r="AJ90" s="62">
        <f t="shared" si="250"/>
        <v>6</v>
      </c>
      <c r="AK90" s="62">
        <f t="shared" si="277"/>
        <v>0</v>
      </c>
      <c r="AL90" s="62">
        <f t="shared" si="278"/>
        <v>0</v>
      </c>
      <c r="AM90" s="62">
        <f t="shared" si="251"/>
        <v>0</v>
      </c>
      <c r="AN90" s="62">
        <f t="shared" si="252"/>
        <v>0</v>
      </c>
      <c r="AO90" s="62">
        <f t="shared" si="253"/>
        <v>0</v>
      </c>
      <c r="AP90" s="62">
        <f t="shared" si="254"/>
        <v>0</v>
      </c>
      <c r="AQ90" s="62">
        <f t="shared" si="255"/>
        <v>0</v>
      </c>
      <c r="AR90" s="62">
        <f t="shared" si="256"/>
        <v>0</v>
      </c>
      <c r="AS90" s="62">
        <f t="shared" si="257"/>
        <v>0</v>
      </c>
      <c r="AT90" s="62">
        <f t="shared" si="258"/>
        <v>0</v>
      </c>
      <c r="AU90" s="62">
        <f t="shared" si="259"/>
        <v>0</v>
      </c>
      <c r="AV90" s="62">
        <f t="shared" si="260"/>
        <v>0</v>
      </c>
      <c r="AW90" s="62">
        <f t="shared" si="261"/>
        <v>0</v>
      </c>
      <c r="AX90" s="62">
        <f t="shared" si="262"/>
        <v>0</v>
      </c>
      <c r="AY90" s="62">
        <f t="shared" si="263"/>
        <v>0</v>
      </c>
      <c r="AZ90" s="62">
        <f t="shared" si="264"/>
        <v>0</v>
      </c>
      <c r="BA90" s="62">
        <f t="shared" si="265"/>
        <v>0</v>
      </c>
      <c r="BB90" s="62">
        <f t="shared" si="266"/>
        <v>0</v>
      </c>
      <c r="BC90" s="63">
        <f t="shared" si="267"/>
        <v>13</v>
      </c>
      <c r="BD90" s="64"/>
      <c r="BE90" s="584">
        <f t="shared" si="313"/>
        <v>6.5</v>
      </c>
      <c r="BF90" s="5">
        <f t="shared" si="245"/>
        <v>1</v>
      </c>
      <c r="BG90" s="5">
        <f t="shared" si="238"/>
        <v>0</v>
      </c>
      <c r="BH90" s="5">
        <f t="shared" si="246"/>
        <v>0</v>
      </c>
      <c r="BI90" s="5">
        <f t="shared" si="247"/>
        <v>0</v>
      </c>
      <c r="BJ90" s="5">
        <f t="shared" si="239"/>
        <v>0</v>
      </c>
      <c r="BK90" s="5">
        <f t="shared" si="285"/>
        <v>0</v>
      </c>
      <c r="BL90" s="5">
        <f t="shared" si="240"/>
        <v>0</v>
      </c>
      <c r="BM90" s="5">
        <f t="shared" si="241"/>
        <v>0</v>
      </c>
      <c r="BN90" s="145">
        <f t="shared" si="242"/>
        <v>2</v>
      </c>
      <c r="BO90" s="147">
        <f t="shared" si="314"/>
        <v>6.5</v>
      </c>
      <c r="BP90" s="65">
        <f t="shared" si="329"/>
        <v>-0.16666666666666696</v>
      </c>
      <c r="BQ90" s="66">
        <f t="shared" si="330"/>
        <v>0</v>
      </c>
      <c r="BR90" s="584">
        <f t="shared" si="316"/>
        <v>7</v>
      </c>
      <c r="BS90" s="584">
        <f t="shared" si="331"/>
        <v>-0.66666666666666696</v>
      </c>
      <c r="BT90" s="67">
        <f t="shared" si="332"/>
        <v>-0.12258573117855731</v>
      </c>
      <c r="BU90" s="68">
        <f>+BF90+BG90</f>
        <v>1</v>
      </c>
      <c r="BV90" s="68">
        <f t="shared" si="288"/>
        <v>0</v>
      </c>
      <c r="BW90" s="68">
        <f>+BJ90+BK90</f>
        <v>0</v>
      </c>
      <c r="BX90" s="68">
        <f>+BL90+BM90</f>
        <v>0</v>
      </c>
      <c r="BY90" s="69">
        <f t="shared" si="289"/>
        <v>1</v>
      </c>
      <c r="BZ90" s="68">
        <f t="shared" si="321"/>
        <v>2</v>
      </c>
      <c r="CA90" s="68">
        <f>4+BX90</f>
        <v>4</v>
      </c>
      <c r="CB90" s="69">
        <f t="shared" si="322"/>
        <v>2</v>
      </c>
      <c r="CE90" s="163">
        <f t="shared" si="333"/>
        <v>6.5</v>
      </c>
      <c r="CF90" s="127">
        <f t="shared" si="334"/>
        <v>14</v>
      </c>
      <c r="CG90" s="165">
        <f t="shared" si="335"/>
        <v>156</v>
      </c>
      <c r="CH90" s="165">
        <f t="shared" si="336"/>
        <v>12</v>
      </c>
      <c r="CI90" s="165">
        <f t="shared" si="337"/>
        <v>168</v>
      </c>
      <c r="CJ90" s="159">
        <f t="shared" si="338"/>
        <v>24</v>
      </c>
      <c r="CK90" s="444">
        <f t="shared" si="283"/>
        <v>1</v>
      </c>
      <c r="CL90" s="450">
        <f t="shared" si="315"/>
        <v>12</v>
      </c>
      <c r="CM90" s="18"/>
      <c r="CN90" s="126">
        <f t="shared" si="298"/>
        <v>6.5</v>
      </c>
      <c r="CO90" s="126">
        <f t="shared" si="299"/>
        <v>7</v>
      </c>
      <c r="CP90" s="127">
        <f t="shared" si="275"/>
        <v>13</v>
      </c>
      <c r="CQ90" s="127">
        <f t="shared" si="300"/>
        <v>14</v>
      </c>
    </row>
    <row r="91" spans="1:95" ht="21" customHeight="1" thickBot="1" x14ac:dyDescent="0.3">
      <c r="A91" s="613" t="s">
        <v>118</v>
      </c>
      <c r="B91" s="611">
        <v>76</v>
      </c>
      <c r="C91" s="90" t="s">
        <v>3</v>
      </c>
      <c r="D91" s="713"/>
      <c r="E91" s="713"/>
      <c r="F91" s="449" t="s">
        <v>25</v>
      </c>
      <c r="G91" s="438" t="s">
        <v>25</v>
      </c>
      <c r="H91" s="467"/>
      <c r="I91" s="858" t="s">
        <v>48</v>
      </c>
      <c r="J91" s="438" t="s">
        <v>24</v>
      </c>
      <c r="K91" s="438" t="s">
        <v>25</v>
      </c>
      <c r="L91" s="502"/>
      <c r="M91" s="502"/>
      <c r="N91" s="438" t="s">
        <v>24</v>
      </c>
      <c r="O91" s="455" t="s">
        <v>25</v>
      </c>
      <c r="P91" s="503"/>
      <c r="Q91" s="458"/>
      <c r="R91" s="385" t="s">
        <v>24</v>
      </c>
      <c r="S91" s="460" t="s">
        <v>25</v>
      </c>
      <c r="T91" s="502" t="s">
        <v>56</v>
      </c>
      <c r="U91" s="502"/>
      <c r="V91" s="979" t="s">
        <v>56</v>
      </c>
      <c r="W91" s="460" t="s">
        <v>25</v>
      </c>
      <c r="X91" s="458"/>
      <c r="Y91" s="458"/>
      <c r="Z91" s="438" t="s">
        <v>24</v>
      </c>
      <c r="AA91" s="438" t="s">
        <v>24</v>
      </c>
      <c r="AB91" s="453"/>
      <c r="AC91" s="507"/>
      <c r="AD91" s="460" t="s">
        <v>31</v>
      </c>
      <c r="AE91" s="438" t="s">
        <v>25</v>
      </c>
      <c r="AF91" s="502"/>
      <c r="AG91" s="502" t="s">
        <v>26</v>
      </c>
      <c r="AH91" s="455" t="s">
        <v>25</v>
      </c>
      <c r="AI91" s="125">
        <f t="shared" si="249"/>
        <v>5</v>
      </c>
      <c r="AJ91" s="62">
        <f t="shared" si="250"/>
        <v>8</v>
      </c>
      <c r="AK91" s="62">
        <f t="shared" si="277"/>
        <v>0</v>
      </c>
      <c r="AL91" s="62">
        <f t="shared" si="278"/>
        <v>0</v>
      </c>
      <c r="AM91" s="62">
        <f t="shared" si="251"/>
        <v>0</v>
      </c>
      <c r="AN91" s="62">
        <f t="shared" si="252"/>
        <v>1</v>
      </c>
      <c r="AO91" s="62">
        <f t="shared" si="253"/>
        <v>0</v>
      </c>
      <c r="AP91" s="62">
        <f t="shared" si="254"/>
        <v>1</v>
      </c>
      <c r="AQ91" s="62">
        <f t="shared" si="255"/>
        <v>0</v>
      </c>
      <c r="AR91" s="62">
        <f t="shared" si="256"/>
        <v>0</v>
      </c>
      <c r="AS91" s="62">
        <f t="shared" si="257"/>
        <v>0</v>
      </c>
      <c r="AT91" s="62">
        <f t="shared" si="258"/>
        <v>0</v>
      </c>
      <c r="AU91" s="62">
        <f t="shared" si="259"/>
        <v>0</v>
      </c>
      <c r="AV91" s="62">
        <f t="shared" si="260"/>
        <v>0</v>
      </c>
      <c r="AW91" s="62">
        <f t="shared" si="261"/>
        <v>0</v>
      </c>
      <c r="AX91" s="62">
        <f t="shared" si="262"/>
        <v>0</v>
      </c>
      <c r="AY91" s="62">
        <f t="shared" si="263"/>
        <v>0</v>
      </c>
      <c r="AZ91" s="62">
        <f t="shared" si="264"/>
        <v>0</v>
      </c>
      <c r="BA91" s="62">
        <f t="shared" si="265"/>
        <v>0</v>
      </c>
      <c r="BB91" s="62">
        <f t="shared" si="266"/>
        <v>0</v>
      </c>
      <c r="BC91" s="63">
        <f t="shared" si="267"/>
        <v>14</v>
      </c>
      <c r="BD91" s="64"/>
      <c r="BE91" s="584">
        <f t="shared" ref="BE91:BE93" si="339">+AI91*$BD$2+AJ91*$BD$6+AN91*$BD$2+AO91*$BD$6+AQ91*8/24+AU91*8/24+AV91*8/24+AW91*8/24+AX91*12/24+AY91*8/24+AZ91*$BD$2+BA91*8/24+BN91*(0/24)+(AM91*$BE$2)+AK91*$BF$2+AL91*$BF$6</f>
        <v>7</v>
      </c>
      <c r="BF91" s="5">
        <f t="shared" si="245"/>
        <v>0</v>
      </c>
      <c r="BG91" s="5">
        <f t="shared" si="238"/>
        <v>2</v>
      </c>
      <c r="BH91" s="5">
        <f t="shared" si="246"/>
        <v>0</v>
      </c>
      <c r="BI91" s="5">
        <f t="shared" si="247"/>
        <v>0</v>
      </c>
      <c r="BJ91" s="5">
        <f t="shared" si="239"/>
        <v>1</v>
      </c>
      <c r="BK91" s="5">
        <f t="shared" si="285"/>
        <v>0</v>
      </c>
      <c r="BL91" s="5">
        <f t="shared" si="240"/>
        <v>0</v>
      </c>
      <c r="BM91" s="5">
        <f t="shared" si="241"/>
        <v>0</v>
      </c>
      <c r="BN91" s="145">
        <f t="shared" si="242"/>
        <v>0</v>
      </c>
      <c r="BO91" s="147">
        <f t="shared" ref="BO91" si="340">+BE91</f>
        <v>7</v>
      </c>
      <c r="BP91" s="65">
        <f>+BO91+(BN91)*(12/24)-$BO$12</f>
        <v>-0.66666666666666696</v>
      </c>
      <c r="BQ91" s="66">
        <f>IF(BP91&gt;=(-11/24),0,(-BP91)/(12/24))</f>
        <v>1.3333333333333339</v>
      </c>
      <c r="BR91" s="584">
        <f>+BO91+BY91*$BD$2</f>
        <v>8.5</v>
      </c>
      <c r="BS91" s="584">
        <f t="shared" ref="BS91" si="341">+BR91-$BO$12</f>
        <v>0.83333333333333304</v>
      </c>
      <c r="BT91" s="67">
        <f t="shared" ref="BT91" si="342">+(BR91/$BR$96)-1</f>
        <v>6.5431612140323336E-2</v>
      </c>
      <c r="BU91" s="68">
        <f>+BF91+BG91</f>
        <v>2</v>
      </c>
      <c r="BV91" s="68">
        <f t="shared" si="288"/>
        <v>0</v>
      </c>
      <c r="BW91" s="68">
        <f>+BJ91+BK91</f>
        <v>1</v>
      </c>
      <c r="BX91" s="68">
        <f>+BL91+BM91</f>
        <v>0</v>
      </c>
      <c r="BY91" s="69">
        <f t="shared" si="289"/>
        <v>3</v>
      </c>
      <c r="BZ91" s="68">
        <f t="shared" si="321"/>
        <v>0</v>
      </c>
      <c r="CA91" s="68">
        <f>4+BX91</f>
        <v>4</v>
      </c>
      <c r="CB91" s="69">
        <f t="shared" si="322"/>
        <v>4</v>
      </c>
      <c r="CE91" s="163">
        <f t="shared" si="333"/>
        <v>7</v>
      </c>
      <c r="CF91" s="127">
        <f t="shared" si="334"/>
        <v>17</v>
      </c>
      <c r="CG91" s="165">
        <f t="shared" si="335"/>
        <v>168</v>
      </c>
      <c r="CH91" s="165">
        <f t="shared" si="336"/>
        <v>36</v>
      </c>
      <c r="CI91" s="165">
        <f t="shared" si="337"/>
        <v>204</v>
      </c>
      <c r="CJ91" s="159">
        <f t="shared" si="338"/>
        <v>0</v>
      </c>
      <c r="CK91" s="444">
        <f t="shared" si="283"/>
        <v>3</v>
      </c>
      <c r="CL91" s="450">
        <f t="shared" si="315"/>
        <v>36</v>
      </c>
      <c r="CN91" s="126">
        <f t="shared" si="298"/>
        <v>7</v>
      </c>
      <c r="CO91" s="126">
        <f t="shared" si="299"/>
        <v>8.5</v>
      </c>
      <c r="CP91" s="127">
        <f t="shared" si="275"/>
        <v>14</v>
      </c>
      <c r="CQ91" s="127">
        <f t="shared" si="300"/>
        <v>17</v>
      </c>
    </row>
    <row r="92" spans="1:95" ht="21" customHeight="1" thickBot="1" x14ac:dyDescent="0.3">
      <c r="A92" s="613" t="s">
        <v>119</v>
      </c>
      <c r="B92" s="611">
        <v>77</v>
      </c>
      <c r="C92" s="26" t="s">
        <v>3</v>
      </c>
      <c r="D92" s="713"/>
      <c r="E92" s="713"/>
      <c r="F92" s="449"/>
      <c r="G92" s="438"/>
      <c r="H92" s="467"/>
      <c r="I92" s="503"/>
      <c r="J92" s="438"/>
      <c r="K92" s="438"/>
      <c r="L92" s="502"/>
      <c r="M92" s="502"/>
      <c r="N92" s="438"/>
      <c r="O92" s="455"/>
      <c r="P92" s="503"/>
      <c r="Q92" s="458"/>
      <c r="R92" s="385"/>
      <c r="S92" s="460"/>
      <c r="T92" s="502"/>
      <c r="U92" s="502"/>
      <c r="V92" s="455"/>
      <c r="W92" s="460"/>
      <c r="X92" s="458"/>
      <c r="Y92" s="458"/>
      <c r="Z92" s="438"/>
      <c r="AA92" s="438"/>
      <c r="AB92" s="453"/>
      <c r="AC92" s="507"/>
      <c r="AD92" s="460" t="s">
        <v>37</v>
      </c>
      <c r="AE92" s="438" t="s">
        <v>37</v>
      </c>
      <c r="AF92" s="439" t="s">
        <v>37</v>
      </c>
      <c r="AG92" s="439" t="s">
        <v>37</v>
      </c>
      <c r="AH92" s="438" t="s">
        <v>37</v>
      </c>
      <c r="AI92" s="125">
        <f t="shared" si="249"/>
        <v>0</v>
      </c>
      <c r="AJ92" s="62">
        <f t="shared" si="250"/>
        <v>0</v>
      </c>
      <c r="AK92" s="62">
        <f t="shared" si="277"/>
        <v>0</v>
      </c>
      <c r="AL92" s="62">
        <f t="shared" si="278"/>
        <v>0</v>
      </c>
      <c r="AM92" s="62">
        <f t="shared" si="251"/>
        <v>0</v>
      </c>
      <c r="AN92" s="62">
        <f t="shared" si="252"/>
        <v>0</v>
      </c>
      <c r="AO92" s="62">
        <f t="shared" si="253"/>
        <v>0</v>
      </c>
      <c r="AP92" s="62">
        <f t="shared" si="254"/>
        <v>0</v>
      </c>
      <c r="AQ92" s="62">
        <f t="shared" si="255"/>
        <v>0</v>
      </c>
      <c r="AR92" s="62">
        <f t="shared" si="256"/>
        <v>0</v>
      </c>
      <c r="AS92" s="62">
        <f t="shared" si="257"/>
        <v>0</v>
      </c>
      <c r="AT92" s="62">
        <f t="shared" si="258"/>
        <v>0</v>
      </c>
      <c r="AU92" s="62">
        <f t="shared" si="259"/>
        <v>0</v>
      </c>
      <c r="AV92" s="62">
        <f t="shared" si="260"/>
        <v>5</v>
      </c>
      <c r="AW92" s="62">
        <f t="shared" si="261"/>
        <v>0</v>
      </c>
      <c r="AX92" s="62">
        <f t="shared" si="262"/>
        <v>0</v>
      </c>
      <c r="AY92" s="62">
        <f t="shared" si="263"/>
        <v>0</v>
      </c>
      <c r="AZ92" s="62">
        <f t="shared" si="264"/>
        <v>0</v>
      </c>
      <c r="BA92" s="62">
        <f t="shared" si="265"/>
        <v>0</v>
      </c>
      <c r="BB92" s="62">
        <f t="shared" si="266"/>
        <v>0</v>
      </c>
      <c r="BC92" s="63">
        <f t="shared" si="267"/>
        <v>3.3333333333333335</v>
      </c>
      <c r="BD92" s="64"/>
      <c r="BE92" s="584">
        <f t="shared" si="339"/>
        <v>1.6666666666666667</v>
      </c>
      <c r="BF92" s="5">
        <f t="shared" si="245"/>
        <v>0</v>
      </c>
      <c r="BG92" s="5">
        <f t="shared" si="238"/>
        <v>0</v>
      </c>
      <c r="BH92" s="5">
        <f t="shared" si="246"/>
        <v>0</v>
      </c>
      <c r="BI92" s="5">
        <f t="shared" si="247"/>
        <v>0</v>
      </c>
      <c r="BJ92" s="5">
        <f t="shared" si="239"/>
        <v>0</v>
      </c>
      <c r="BK92" s="5">
        <f t="shared" si="285"/>
        <v>0</v>
      </c>
      <c r="BL92" s="5">
        <f t="shared" si="240"/>
        <v>0</v>
      </c>
      <c r="BM92" s="5">
        <f t="shared" si="241"/>
        <v>0</v>
      </c>
      <c r="BN92" s="145">
        <f t="shared" si="242"/>
        <v>0</v>
      </c>
      <c r="BO92" s="147">
        <f t="shared" ref="BO92:BO94" si="343">+BE92</f>
        <v>1.6666666666666667</v>
      </c>
      <c r="BP92" s="65">
        <f t="shared" ref="BP92:BP94" si="344">+BO92+(BN92)*(12/24)-$BO$12</f>
        <v>-6</v>
      </c>
      <c r="BQ92" s="66">
        <f t="shared" ref="BQ92:BQ94" si="345">IF(BP92&gt;=(-11/24),0,(-BP92)/(12/24))</f>
        <v>12</v>
      </c>
      <c r="BR92" s="584"/>
      <c r="BS92" s="584"/>
      <c r="BT92" s="67"/>
      <c r="BU92" s="68"/>
      <c r="BV92" s="68"/>
      <c r="BW92" s="68"/>
      <c r="BX92" s="68"/>
      <c r="BY92" s="69">
        <f t="shared" si="289"/>
        <v>0</v>
      </c>
      <c r="BZ92" s="68"/>
      <c r="CA92" s="68"/>
      <c r="CB92" s="69"/>
      <c r="CE92" s="163">
        <f t="shared" si="333"/>
        <v>1.6666666666666667</v>
      </c>
      <c r="CF92" s="127">
        <f t="shared" si="334"/>
        <v>3.3333333333333335</v>
      </c>
      <c r="CG92" s="165">
        <f t="shared" si="335"/>
        <v>0</v>
      </c>
      <c r="CH92" s="165">
        <f t="shared" si="336"/>
        <v>0</v>
      </c>
      <c r="CI92" s="165">
        <f t="shared" si="337"/>
        <v>0</v>
      </c>
      <c r="CJ92" s="159">
        <f t="shared" si="338"/>
        <v>40</v>
      </c>
      <c r="CK92" s="444">
        <f t="shared" si="283"/>
        <v>0</v>
      </c>
      <c r="CL92" s="450">
        <f t="shared" si="315"/>
        <v>0</v>
      </c>
      <c r="CN92" s="126">
        <f t="shared" si="298"/>
        <v>1.6666666666666667</v>
      </c>
      <c r="CO92" s="126">
        <f t="shared" si="299"/>
        <v>0</v>
      </c>
      <c r="CP92" s="127">
        <f t="shared" si="275"/>
        <v>3.3333333333333335</v>
      </c>
      <c r="CQ92" s="127">
        <f t="shared" si="300"/>
        <v>3.3333333333333335</v>
      </c>
    </row>
    <row r="93" spans="1:95" ht="21" customHeight="1" thickBot="1" x14ac:dyDescent="0.3">
      <c r="A93" s="613" t="s">
        <v>120</v>
      </c>
      <c r="B93" s="611">
        <v>78</v>
      </c>
      <c r="C93" s="26" t="s">
        <v>3</v>
      </c>
      <c r="D93" s="460"/>
      <c r="E93" s="458"/>
      <c r="F93" s="458"/>
      <c r="G93" s="438"/>
      <c r="H93" s="455"/>
      <c r="I93" s="503"/>
      <c r="J93" s="458"/>
      <c r="K93" s="438"/>
      <c r="L93" s="438"/>
      <c r="M93" s="458"/>
      <c r="N93" s="458"/>
      <c r="O93" s="455"/>
      <c r="P93" s="460"/>
      <c r="Q93" s="458"/>
      <c r="R93" s="589"/>
      <c r="S93" s="460"/>
      <c r="T93" s="438"/>
      <c r="U93" s="458"/>
      <c r="V93" s="467"/>
      <c r="W93" s="460"/>
      <c r="X93" s="438"/>
      <c r="Y93" s="458"/>
      <c r="Z93" s="458"/>
      <c r="AA93" s="438"/>
      <c r="AB93" s="438"/>
      <c r="AC93" s="467"/>
      <c r="AD93" s="460" t="s">
        <v>279</v>
      </c>
      <c r="AE93" s="438" t="s">
        <v>280</v>
      </c>
      <c r="AF93" s="502"/>
      <c r="AG93" s="502"/>
      <c r="AH93" s="438" t="s">
        <v>279</v>
      </c>
      <c r="AI93" s="125">
        <f t="shared" si="249"/>
        <v>0</v>
      </c>
      <c r="AJ93" s="62">
        <f t="shared" si="250"/>
        <v>0</v>
      </c>
      <c r="AK93" s="62">
        <f t="shared" si="277"/>
        <v>0</v>
      </c>
      <c r="AL93" s="62">
        <f t="shared" si="278"/>
        <v>0</v>
      </c>
      <c r="AM93" s="62">
        <f t="shared" si="251"/>
        <v>0</v>
      </c>
      <c r="AN93" s="62">
        <f t="shared" si="252"/>
        <v>0</v>
      </c>
      <c r="AO93" s="62">
        <f t="shared" si="253"/>
        <v>0</v>
      </c>
      <c r="AP93" s="62">
        <f t="shared" si="254"/>
        <v>0</v>
      </c>
      <c r="AQ93" s="62">
        <f t="shared" si="255"/>
        <v>0</v>
      </c>
      <c r="AR93" s="62">
        <f t="shared" si="256"/>
        <v>0</v>
      </c>
      <c r="AS93" s="62">
        <f t="shared" si="257"/>
        <v>0</v>
      </c>
      <c r="AT93" s="62">
        <f t="shared" si="258"/>
        <v>0</v>
      </c>
      <c r="AU93" s="62">
        <f t="shared" si="259"/>
        <v>0</v>
      </c>
      <c r="AV93" s="62">
        <f t="shared" si="260"/>
        <v>0</v>
      </c>
      <c r="AW93" s="62">
        <f t="shared" si="261"/>
        <v>0</v>
      </c>
      <c r="AX93" s="62">
        <f t="shared" si="262"/>
        <v>0</v>
      </c>
      <c r="AY93" s="62">
        <f t="shared" si="263"/>
        <v>0</v>
      </c>
      <c r="AZ93" s="62">
        <f t="shared" si="264"/>
        <v>3</v>
      </c>
      <c r="BA93" s="62">
        <f t="shared" si="265"/>
        <v>0</v>
      </c>
      <c r="BB93" s="62">
        <f t="shared" si="266"/>
        <v>0</v>
      </c>
      <c r="BC93" s="63">
        <f t="shared" si="267"/>
        <v>3</v>
      </c>
      <c r="BD93" s="64"/>
      <c r="BE93" s="584">
        <f t="shared" si="339"/>
        <v>1.5</v>
      </c>
      <c r="BF93" s="5">
        <f t="shared" si="245"/>
        <v>0</v>
      </c>
      <c r="BG93" s="5">
        <f t="shared" si="238"/>
        <v>0</v>
      </c>
      <c r="BH93" s="5">
        <f t="shared" si="246"/>
        <v>0</v>
      </c>
      <c r="BI93" s="5">
        <f t="shared" si="247"/>
        <v>0</v>
      </c>
      <c r="BJ93" s="5">
        <f t="shared" si="239"/>
        <v>0</v>
      </c>
      <c r="BK93" s="5">
        <f t="shared" si="285"/>
        <v>0</v>
      </c>
      <c r="BL93" s="5">
        <f t="shared" si="240"/>
        <v>0</v>
      </c>
      <c r="BM93" s="5">
        <f t="shared" si="241"/>
        <v>0</v>
      </c>
      <c r="BN93" s="145">
        <f t="shared" si="242"/>
        <v>0</v>
      </c>
      <c r="BO93" s="147">
        <f t="shared" si="343"/>
        <v>1.5</v>
      </c>
      <c r="BP93" s="65">
        <f t="shared" si="344"/>
        <v>-6.166666666666667</v>
      </c>
      <c r="BQ93" s="66">
        <f t="shared" si="345"/>
        <v>12.333333333333334</v>
      </c>
      <c r="BR93" s="584"/>
      <c r="BS93" s="584"/>
      <c r="BT93" s="67"/>
      <c r="BU93" s="68"/>
      <c r="BV93" s="68"/>
      <c r="BW93" s="68"/>
      <c r="BX93" s="68"/>
      <c r="BY93" s="69">
        <f t="shared" si="289"/>
        <v>0</v>
      </c>
      <c r="BZ93" s="68"/>
      <c r="CA93" s="68"/>
      <c r="CB93" s="69"/>
      <c r="CE93" s="163">
        <f t="shared" si="333"/>
        <v>1.5</v>
      </c>
      <c r="CF93" s="127">
        <f t="shared" si="334"/>
        <v>3</v>
      </c>
      <c r="CG93" s="165">
        <f t="shared" si="335"/>
        <v>36</v>
      </c>
      <c r="CH93" s="165">
        <f t="shared" si="336"/>
        <v>0</v>
      </c>
      <c r="CI93" s="165">
        <f t="shared" si="337"/>
        <v>36</v>
      </c>
      <c r="CJ93" s="159">
        <f t="shared" si="338"/>
        <v>0</v>
      </c>
      <c r="CK93" s="444">
        <f t="shared" si="283"/>
        <v>0</v>
      </c>
      <c r="CL93" s="450">
        <f t="shared" si="315"/>
        <v>0</v>
      </c>
      <c r="CN93" s="126">
        <f t="shared" si="298"/>
        <v>1.5</v>
      </c>
      <c r="CO93" s="126">
        <f t="shared" si="299"/>
        <v>0</v>
      </c>
      <c r="CP93" s="127">
        <f t="shared" si="275"/>
        <v>3</v>
      </c>
      <c r="CQ93" s="127">
        <f t="shared" si="300"/>
        <v>3</v>
      </c>
    </row>
    <row r="94" spans="1:95" s="23" customFormat="1" ht="24" customHeight="1" thickBot="1" x14ac:dyDescent="0.3">
      <c r="A94" s="613" t="s">
        <v>270</v>
      </c>
      <c r="B94" s="611">
        <v>79</v>
      </c>
      <c r="C94" s="26" t="s">
        <v>3</v>
      </c>
      <c r="D94" s="461"/>
      <c r="E94" s="462"/>
      <c r="F94" s="462"/>
      <c r="G94" s="462"/>
      <c r="H94" s="463"/>
      <c r="I94" s="461"/>
      <c r="J94" s="462"/>
      <c r="K94" s="648"/>
      <c r="L94" s="462"/>
      <c r="M94" s="462"/>
      <c r="N94" s="462"/>
      <c r="O94" s="463"/>
      <c r="P94" s="461"/>
      <c r="Q94" s="462"/>
      <c r="R94" s="945"/>
      <c r="S94" s="461"/>
      <c r="T94" s="462"/>
      <c r="U94" s="462"/>
      <c r="V94" s="463"/>
      <c r="W94" s="461"/>
      <c r="X94" s="462"/>
      <c r="Y94" s="462"/>
      <c r="Z94" s="462"/>
      <c r="AA94" s="462"/>
      <c r="AB94" s="462"/>
      <c r="AC94" s="463"/>
      <c r="AD94" s="460" t="s">
        <v>279</v>
      </c>
      <c r="AE94" s="438" t="s">
        <v>280</v>
      </c>
      <c r="AF94" s="502"/>
      <c r="AG94" s="502"/>
      <c r="AH94" s="438" t="s">
        <v>279</v>
      </c>
      <c r="AI94" s="125">
        <f t="shared" si="249"/>
        <v>0</v>
      </c>
      <c r="AJ94" s="62">
        <f t="shared" si="250"/>
        <v>0</v>
      </c>
      <c r="AK94" s="62">
        <f t="shared" si="277"/>
        <v>0</v>
      </c>
      <c r="AL94" s="62">
        <f t="shared" si="278"/>
        <v>0</v>
      </c>
      <c r="AM94" s="62">
        <f t="shared" si="251"/>
        <v>0</v>
      </c>
      <c r="AN94" s="62">
        <f t="shared" si="252"/>
        <v>0</v>
      </c>
      <c r="AO94" s="62">
        <f t="shared" si="253"/>
        <v>0</v>
      </c>
      <c r="AP94" s="62">
        <f t="shared" si="254"/>
        <v>0</v>
      </c>
      <c r="AQ94" s="62">
        <f t="shared" si="255"/>
        <v>0</v>
      </c>
      <c r="AR94" s="62">
        <f t="shared" si="256"/>
        <v>0</v>
      </c>
      <c r="AS94" s="62">
        <f t="shared" si="257"/>
        <v>0</v>
      </c>
      <c r="AT94" s="62">
        <f t="shared" si="258"/>
        <v>0</v>
      </c>
      <c r="AU94" s="62">
        <f t="shared" si="259"/>
        <v>0</v>
      </c>
      <c r="AV94" s="62">
        <f t="shared" si="260"/>
        <v>0</v>
      </c>
      <c r="AW94" s="62">
        <f t="shared" si="261"/>
        <v>0</v>
      </c>
      <c r="AX94" s="62">
        <f t="shared" si="262"/>
        <v>0</v>
      </c>
      <c r="AY94" s="62">
        <f t="shared" si="263"/>
        <v>0</v>
      </c>
      <c r="AZ94" s="62">
        <f t="shared" si="264"/>
        <v>3</v>
      </c>
      <c r="BA94" s="62">
        <f t="shared" si="265"/>
        <v>0</v>
      </c>
      <c r="BB94" s="62">
        <f t="shared" si="266"/>
        <v>0</v>
      </c>
      <c r="BC94" s="63">
        <f t="shared" si="267"/>
        <v>3</v>
      </c>
      <c r="BD94" s="64"/>
      <c r="BE94" s="584">
        <f t="shared" ref="BE94" si="346">+AI94*$BD$2+AJ94*$BD$6+AN94*$BD$2+AO94*$BD$6+AQ94*8/24+AU94*8/24+AV94*8/24+AW94*8/24+AX94*12/24+AY94*8/24+AZ94*$BD$2+BA94*8/24+BN94*(0/24)+(AM94*$BE$2)</f>
        <v>1.5</v>
      </c>
      <c r="BF94" s="5">
        <f t="shared" si="245"/>
        <v>0</v>
      </c>
      <c r="BG94" s="5">
        <f t="shared" si="238"/>
        <v>0</v>
      </c>
      <c r="BH94" s="5">
        <f t="shared" si="246"/>
        <v>0</v>
      </c>
      <c r="BI94" s="5">
        <f t="shared" si="247"/>
        <v>0</v>
      </c>
      <c r="BJ94" s="5">
        <f t="shared" si="239"/>
        <v>0</v>
      </c>
      <c r="BK94" s="5">
        <f t="shared" si="285"/>
        <v>0</v>
      </c>
      <c r="BL94" s="5">
        <f t="shared" si="240"/>
        <v>0</v>
      </c>
      <c r="BM94" s="5">
        <f t="shared" si="241"/>
        <v>0</v>
      </c>
      <c r="BN94" s="145">
        <f t="shared" si="242"/>
        <v>0</v>
      </c>
      <c r="BO94" s="147">
        <f t="shared" si="343"/>
        <v>1.5</v>
      </c>
      <c r="BP94" s="65">
        <f t="shared" si="344"/>
        <v>-6.166666666666667</v>
      </c>
      <c r="BQ94" s="66">
        <f t="shared" si="345"/>
        <v>12.333333333333334</v>
      </c>
      <c r="BR94" s="313"/>
      <c r="BS94" s="584"/>
      <c r="BT94" s="67"/>
      <c r="BU94" s="68"/>
      <c r="BV94" s="68"/>
      <c r="BW94" s="68"/>
      <c r="BX94" s="68"/>
      <c r="BY94" s="69">
        <f t="shared" si="289"/>
        <v>0</v>
      </c>
      <c r="BZ94" s="68"/>
      <c r="CA94" s="68"/>
      <c r="CB94" s="69"/>
      <c r="CC94"/>
      <c r="CD94"/>
      <c r="CE94" s="163">
        <f t="shared" si="333"/>
        <v>1.5</v>
      </c>
      <c r="CF94" s="127">
        <f t="shared" si="334"/>
        <v>3</v>
      </c>
      <c r="CG94" s="165">
        <f t="shared" si="335"/>
        <v>36</v>
      </c>
      <c r="CH94" s="165">
        <f t="shared" si="336"/>
        <v>0</v>
      </c>
      <c r="CI94" s="165">
        <f t="shared" si="337"/>
        <v>36</v>
      </c>
      <c r="CJ94" s="159">
        <f t="shared" si="338"/>
        <v>0</v>
      </c>
      <c r="CK94" s="444">
        <f t="shared" si="283"/>
        <v>0</v>
      </c>
      <c r="CL94" s="450">
        <f>CK94*12+BV94*8</f>
        <v>0</v>
      </c>
      <c r="CN94" s="126">
        <f t="shared" si="298"/>
        <v>1.5</v>
      </c>
      <c r="CO94" s="126">
        <f t="shared" si="299"/>
        <v>0</v>
      </c>
      <c r="CP94" s="127">
        <f t="shared" si="275"/>
        <v>3</v>
      </c>
      <c r="CQ94" s="127">
        <f t="shared" si="300"/>
        <v>3</v>
      </c>
    </row>
    <row r="95" spans="1:95" ht="21" customHeight="1" thickBot="1" x14ac:dyDescent="0.3">
      <c r="A95" s="91"/>
      <c r="B95" s="91"/>
      <c r="C95" s="91"/>
      <c r="D95" s="135"/>
      <c r="E95" s="135"/>
      <c r="F95" s="231"/>
      <c r="G95" s="232"/>
      <c r="H95" s="233"/>
      <c r="I95" s="233"/>
      <c r="J95" s="233"/>
      <c r="K95" s="233"/>
      <c r="L95" s="233"/>
      <c r="M95" s="234"/>
      <c r="N95" s="235"/>
      <c r="O95" s="135"/>
      <c r="P95" s="135"/>
      <c r="Q95" s="135"/>
      <c r="R95" s="135"/>
      <c r="S95" s="135"/>
      <c r="T95" s="231"/>
      <c r="U95" s="232"/>
      <c r="V95" s="233"/>
      <c r="W95" s="233"/>
      <c r="X95" s="233"/>
      <c r="Y95" s="233"/>
      <c r="Z95" s="233"/>
      <c r="AA95" s="234"/>
      <c r="AB95" s="235"/>
      <c r="AC95" s="135"/>
      <c r="AD95" s="135"/>
      <c r="AE95" s="135"/>
      <c r="AF95" s="135"/>
      <c r="AG95" s="135"/>
      <c r="AH95" s="135"/>
      <c r="AI95" s="70">
        <f>SUM(AI75:AI94)</f>
        <v>66</v>
      </c>
      <c r="AJ95" s="70">
        <f t="shared" ref="AJ95:BB95" si="347">SUM(AJ75:AJ94)</f>
        <v>65</v>
      </c>
      <c r="AK95" s="70">
        <f t="shared" si="347"/>
        <v>0</v>
      </c>
      <c r="AL95" s="70">
        <f t="shared" si="347"/>
        <v>0</v>
      </c>
      <c r="AM95" s="70">
        <f t="shared" si="347"/>
        <v>0</v>
      </c>
      <c r="AN95" s="70">
        <f t="shared" si="347"/>
        <v>16</v>
      </c>
      <c r="AO95" s="70">
        <f t="shared" si="347"/>
        <v>7</v>
      </c>
      <c r="AP95" s="70">
        <f t="shared" si="347"/>
        <v>12</v>
      </c>
      <c r="AQ95" s="70">
        <f t="shared" si="347"/>
        <v>0</v>
      </c>
      <c r="AR95" s="70">
        <f t="shared" si="347"/>
        <v>0</v>
      </c>
      <c r="AS95" s="70">
        <f t="shared" si="347"/>
        <v>0</v>
      </c>
      <c r="AT95" s="70">
        <f t="shared" si="347"/>
        <v>0</v>
      </c>
      <c r="AU95" s="70">
        <f t="shared" si="347"/>
        <v>0</v>
      </c>
      <c r="AV95" s="70">
        <f t="shared" si="347"/>
        <v>28</v>
      </c>
      <c r="AW95" s="70">
        <f t="shared" si="347"/>
        <v>0</v>
      </c>
      <c r="AX95" s="70">
        <f t="shared" si="347"/>
        <v>0</v>
      </c>
      <c r="AY95" s="70">
        <f t="shared" si="347"/>
        <v>0</v>
      </c>
      <c r="AZ95" s="70">
        <f t="shared" si="347"/>
        <v>6</v>
      </c>
      <c r="BA95" s="70">
        <f t="shared" si="347"/>
        <v>0</v>
      </c>
      <c r="BB95" s="70">
        <f t="shared" si="347"/>
        <v>1</v>
      </c>
      <c r="BC95" s="396">
        <f>SUM(BC75:BC94)</f>
        <v>178.66666666666669</v>
      </c>
      <c r="BD95" s="92">
        <f>SUM(BD14:BD94)</f>
        <v>23</v>
      </c>
      <c r="BE95" s="74"/>
      <c r="BF95" s="146">
        <f>SUM(BF13:BF93)</f>
        <v>9</v>
      </c>
      <c r="BG95" s="146">
        <f>SUM(BG13:BG93)</f>
        <v>22</v>
      </c>
      <c r="BH95" s="146"/>
      <c r="BI95" s="146"/>
      <c r="BJ95" s="146">
        <f>SUM(BJ13:BJ93)</f>
        <v>10</v>
      </c>
      <c r="BK95" s="146">
        <f>SUM(BK13:BK93)</f>
        <v>10</v>
      </c>
      <c r="BL95" s="146">
        <f>SUM(BL13:BL93)</f>
        <v>17</v>
      </c>
      <c r="BM95" s="146">
        <f>SUM(BM13:BM93)</f>
        <v>2</v>
      </c>
      <c r="BN95" s="146">
        <f>SUM(BN13:BN93)</f>
        <v>19</v>
      </c>
      <c r="BO95" s="152" t="s">
        <v>142</v>
      </c>
      <c r="BP95" s="94">
        <f>AVERAGE(BP75:BP94)</f>
        <v>-1.3214285714285716</v>
      </c>
      <c r="BQ95" s="94"/>
      <c r="BR95" s="93" t="s">
        <v>142</v>
      </c>
      <c r="BS95" s="94">
        <f>AVERAGE(BS75:BS94)</f>
        <v>0.48484848484848458</v>
      </c>
      <c r="BT95" s="94"/>
      <c r="BU95" s="95">
        <f>AVERAGE(BU75:BU94)</f>
        <v>0.7142857142857143</v>
      </c>
      <c r="BV95" s="95">
        <f>AVERAGE(BV75:BV94)</f>
        <v>0</v>
      </c>
      <c r="BW95" s="95">
        <f>AVERAGE(BW75:BW94)</f>
        <v>0.26666666666666666</v>
      </c>
      <c r="BX95" s="95">
        <f>AVERAGE(BX75:BX94)</f>
        <v>0.13333333333333333</v>
      </c>
      <c r="BY95" s="95">
        <f>AVERAGE(BY75:BY94)</f>
        <v>0.94117647058823528</v>
      </c>
      <c r="BZ95" s="96"/>
      <c r="CA95" s="96"/>
      <c r="CB95" s="97">
        <f>SUM(CB75:CB94)</f>
        <v>60</v>
      </c>
      <c r="CC95" s="23"/>
      <c r="CD95" s="23"/>
      <c r="CE95" s="173"/>
      <c r="CF95" s="174"/>
      <c r="CG95" s="175"/>
      <c r="CH95" s="175"/>
      <c r="CI95" s="175"/>
      <c r="CJ95" s="176"/>
      <c r="CK95" s="18"/>
      <c r="CL95" s="18">
        <f t="shared" ref="CL95" si="348">CK95*12</f>
        <v>0</v>
      </c>
    </row>
    <row r="96" spans="1:95" s="18" customFormat="1" ht="21" customHeight="1" x14ac:dyDescent="0.25">
      <c r="A96" s="1"/>
      <c r="B96" s="238"/>
      <c r="C96" s="1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26"/>
      <c r="Q96" s="229"/>
      <c r="R96" s="229"/>
      <c r="S96" s="229"/>
      <c r="T96" s="229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6"/>
      <c r="AG96" s="2"/>
      <c r="AH96" s="2"/>
      <c r="AI96" s="429">
        <f>+AI95+AI74+AI53+AI33</f>
        <v>314</v>
      </c>
      <c r="AJ96" s="429">
        <f t="shared" ref="AJ96:BC96" si="349">+AJ95+AJ74+AJ53+AJ33</f>
        <v>313</v>
      </c>
      <c r="AK96" s="429">
        <f t="shared" si="349"/>
        <v>0</v>
      </c>
      <c r="AL96" s="429">
        <f t="shared" si="349"/>
        <v>0</v>
      </c>
      <c r="AM96" s="429">
        <f t="shared" si="349"/>
        <v>0</v>
      </c>
      <c r="AN96" s="429">
        <f t="shared" si="349"/>
        <v>53</v>
      </c>
      <c r="AO96" s="429">
        <f t="shared" si="349"/>
        <v>56</v>
      </c>
      <c r="AP96" s="429">
        <f t="shared" si="349"/>
        <v>59</v>
      </c>
      <c r="AQ96" s="429">
        <f t="shared" si="349"/>
        <v>6</v>
      </c>
      <c r="AR96" s="429">
        <f t="shared" si="349"/>
        <v>0</v>
      </c>
      <c r="AS96" s="429">
        <f t="shared" si="349"/>
        <v>0</v>
      </c>
      <c r="AT96" s="429">
        <f t="shared" si="349"/>
        <v>2</v>
      </c>
      <c r="AU96" s="429">
        <f t="shared" si="349"/>
        <v>0</v>
      </c>
      <c r="AV96" s="429">
        <f t="shared" si="349"/>
        <v>80</v>
      </c>
      <c r="AW96" s="429">
        <f t="shared" si="349"/>
        <v>4</v>
      </c>
      <c r="AX96" s="429">
        <f t="shared" si="349"/>
        <v>0</v>
      </c>
      <c r="AY96" s="429">
        <f t="shared" si="349"/>
        <v>0</v>
      </c>
      <c r="AZ96" s="429">
        <f t="shared" si="349"/>
        <v>21</v>
      </c>
      <c r="BA96" s="429">
        <f t="shared" si="349"/>
        <v>0</v>
      </c>
      <c r="BB96" s="429">
        <f t="shared" si="349"/>
        <v>3</v>
      </c>
      <c r="BC96" s="429">
        <f t="shared" si="349"/>
        <v>818.33333333333337</v>
      </c>
      <c r="BD96" s="98" t="s">
        <v>145</v>
      </c>
      <c r="BE96" s="99">
        <f>AVERAGE(BE14:BE94)</f>
        <v>5.8115942028985508</v>
      </c>
      <c r="BF96" s="49"/>
      <c r="BG96" s="49"/>
      <c r="BH96" s="49"/>
      <c r="BI96" s="49"/>
      <c r="BJ96" s="49"/>
      <c r="BK96" s="49"/>
      <c r="BL96" s="49"/>
      <c r="BM96" s="49"/>
      <c r="BN96" s="100" t="s">
        <v>146</v>
      </c>
      <c r="BO96" s="898">
        <f>AVERAGE(BO13:BO94)</f>
        <v>6.3671875</v>
      </c>
      <c r="BP96" s="898">
        <f t="shared" ref="BP96:BS96" si="350">AVERAGE(BP13:BP94)</f>
        <v>-0.86817615935262993</v>
      </c>
      <c r="BQ96" s="898">
        <f t="shared" si="350"/>
        <v>2.0301075268817201</v>
      </c>
      <c r="BR96" s="898">
        <f t="shared" si="350"/>
        <v>7.9779874213836477</v>
      </c>
      <c r="BS96" s="898">
        <f t="shared" si="350"/>
        <v>0.46474025974025907</v>
      </c>
      <c r="BT96" s="898"/>
      <c r="BU96" s="896">
        <f t="shared" ref="BU96:BW96" si="351">SUM(BU13:BU94)-BU74-BU53-BU33</f>
        <v>30.999999999999996</v>
      </c>
      <c r="BV96" s="896">
        <f t="shared" si="351"/>
        <v>0</v>
      </c>
      <c r="BW96" s="896">
        <f t="shared" si="351"/>
        <v>19.999999999999996</v>
      </c>
      <c r="BX96" s="896">
        <f>SUM(BX13:BX94)-BX74-BX53-BX33</f>
        <v>19.000000000000004</v>
      </c>
      <c r="BY96" s="896">
        <f>SUM(BY13:BY94)-BY74-BY53-BY33</f>
        <v>70</v>
      </c>
      <c r="BZ96" s="896">
        <f>SUM(BZ13:BZ94)-BZ74-BZ53-BZ33</f>
        <v>19</v>
      </c>
      <c r="CA96" s="68">
        <f>SUM(CA13:CA94)</f>
        <v>400</v>
      </c>
      <c r="CB96" s="68">
        <f>+CB33+CB53+CB74+CB95</f>
        <v>381</v>
      </c>
      <c r="CC96"/>
      <c r="CD96"/>
      <c r="CE96" s="161"/>
      <c r="CF96" s="130"/>
      <c r="CG96" s="130">
        <f>SUM(CG13:CG95)</f>
        <v>9116</v>
      </c>
      <c r="CH96" s="130">
        <f>SUM(CH13:CH93)</f>
        <v>840</v>
      </c>
      <c r="CI96" s="130">
        <f>SUM(CI13:CI95)</f>
        <v>9956</v>
      </c>
      <c r="CJ96" s="160">
        <f>SUM(CJ13:CJ95)</f>
        <v>916</v>
      </c>
      <c r="CK96" s="160">
        <f t="shared" ref="CK96:CL96" si="352">SUM(CK13:CK95)</f>
        <v>70</v>
      </c>
      <c r="CL96" s="160">
        <f t="shared" si="352"/>
        <v>842</v>
      </c>
    </row>
    <row r="97" spans="1:88" s="18" customFormat="1" ht="21" customHeight="1" thickBot="1" x14ac:dyDescent="0.25">
      <c r="A97" s="1"/>
      <c r="B97" s="238"/>
      <c r="C97" s="1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26"/>
      <c r="Q97" s="227"/>
      <c r="R97" s="227"/>
      <c r="S97" s="227"/>
      <c r="T97" s="227"/>
      <c r="U97" s="227"/>
      <c r="V97" s="227"/>
      <c r="W97" s="227"/>
      <c r="X97" s="227"/>
      <c r="Y97" s="227"/>
      <c r="Z97" s="227"/>
      <c r="AA97" s="227"/>
      <c r="AB97" s="227"/>
      <c r="AC97" s="227"/>
      <c r="AD97" s="227"/>
      <c r="AE97" s="227"/>
      <c r="AF97" s="226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1">
        <f>SUM(AI96:AO96)</f>
        <v>736</v>
      </c>
      <c r="BD97" s="48"/>
      <c r="BE97" s="3">
        <f>SUMIF(BE13:BE32,"&gt;0")+SUMIF(BE34:BE52,"&gt;0")+SUMIF(BE54:BE73,"&gt;0")+SUMIF(BE75:BE94,"&gt;0")</f>
        <v>408.5</v>
      </c>
      <c r="BF97" s="49"/>
      <c r="BG97" s="49"/>
      <c r="BH97" s="49"/>
      <c r="BI97" s="49"/>
      <c r="BJ97" s="49"/>
      <c r="BK97" s="49"/>
      <c r="BL97" s="49"/>
      <c r="BM97" s="49"/>
      <c r="BN97" s="49"/>
      <c r="BO97" s="153"/>
      <c r="BP97" s="897">
        <f>SUMIF(BP13:BP32,"&gt;0")+SUMIF(BP34:BP52,"&gt;0")+SUMIF(BP54:BP73,"&gt;0")+SUMIF(BP75:BP94,"&gt;0")</f>
        <v>10.833333333333325</v>
      </c>
      <c r="BQ97" s="154"/>
      <c r="BR97" s="155"/>
      <c r="BS97" s="897">
        <f>SUMIF(BS13:BS32,"&gt;0")+SUMIF(BS34:BS52,"&gt;0")+SUMIF(BS54:BS73,"&gt;0")+SUMIF(BS75:BS94,"&gt;0")</f>
        <v>29.833333333333318</v>
      </c>
      <c r="BT97" s="154"/>
      <c r="BU97" s="156"/>
      <c r="BV97" s="156"/>
      <c r="BW97" s="156"/>
      <c r="BX97" s="156"/>
      <c r="BY97" s="156"/>
      <c r="BZ97" s="156"/>
      <c r="CA97" s="156"/>
      <c r="CB97" s="157"/>
      <c r="CC97" s="158"/>
      <c r="CD97" s="158"/>
      <c r="CE97" s="166"/>
      <c r="CF97" s="167"/>
      <c r="CG97" s="167"/>
      <c r="CH97" s="167"/>
      <c r="CI97" s="167"/>
      <c r="CJ97" s="162"/>
    </row>
    <row r="98" spans="1:88" s="18" customFormat="1" ht="21" customHeight="1" x14ac:dyDescent="0.2">
      <c r="A98" s="1"/>
      <c r="B98" s="238"/>
      <c r="C98" s="1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26"/>
      <c r="Q98" s="227"/>
      <c r="R98" s="227"/>
      <c r="S98" s="227"/>
      <c r="T98" s="227"/>
      <c r="U98" s="227"/>
      <c r="V98" s="227"/>
      <c r="W98" s="228"/>
      <c r="X98" s="227"/>
      <c r="Y98" s="227"/>
      <c r="Z98" s="227"/>
      <c r="AA98" s="227"/>
      <c r="AB98" s="227"/>
      <c r="AC98" s="227"/>
      <c r="AD98" s="227"/>
      <c r="AE98" s="227"/>
      <c r="AF98" s="226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1"/>
      <c r="BD98" s="48"/>
      <c r="BE98" s="3"/>
      <c r="BF98" s="49"/>
      <c r="BG98" s="49"/>
      <c r="BH98" s="49"/>
      <c r="BI98" s="49"/>
      <c r="BJ98" s="49"/>
      <c r="BK98" s="49"/>
      <c r="BL98" s="49"/>
      <c r="BM98" s="49"/>
      <c r="BN98" s="49"/>
      <c r="BO98" s="3">
        <f>SUMIF(BO13:BO31,"&gt;0")+SUMIF(BO34:BO52,"&gt;0")+SUMIF(BO54:BO73,"&gt;0")+SUMIF(BO75:BO94,"&gt;0")</f>
        <v>406</v>
      </c>
      <c r="BP98" s="3"/>
      <c r="BQ98" s="3"/>
      <c r="BR98" s="3"/>
      <c r="BS98" s="3"/>
      <c r="BT98" s="99"/>
      <c r="BU98" s="52"/>
      <c r="BV98" s="52"/>
      <c r="BW98" s="52"/>
      <c r="BX98" s="52"/>
      <c r="BY98" s="52"/>
      <c r="BZ98" s="52"/>
      <c r="CA98" s="52"/>
      <c r="CB98" s="52"/>
    </row>
    <row r="99" spans="1:88" s="18" customFormat="1" ht="21" customHeight="1" x14ac:dyDescent="0.2">
      <c r="A99" s="101"/>
      <c r="B99" s="1638" t="s">
        <v>23</v>
      </c>
      <c r="C99" s="1639"/>
      <c r="D99" s="650">
        <v>1</v>
      </c>
      <c r="E99" s="650">
        <f>D99+1</f>
        <v>2</v>
      </c>
      <c r="F99" s="650">
        <f t="shared" ref="F99:AH99" si="353">E99+1</f>
        <v>3</v>
      </c>
      <c r="G99" s="650">
        <f t="shared" si="353"/>
        <v>4</v>
      </c>
      <c r="H99" s="650">
        <f t="shared" si="353"/>
        <v>5</v>
      </c>
      <c r="I99" s="650">
        <f t="shared" si="353"/>
        <v>6</v>
      </c>
      <c r="J99" s="650">
        <f t="shared" si="353"/>
        <v>7</v>
      </c>
      <c r="K99" s="650">
        <f t="shared" si="353"/>
        <v>8</v>
      </c>
      <c r="L99" s="650">
        <f t="shared" si="353"/>
        <v>9</v>
      </c>
      <c r="M99" s="650">
        <f t="shared" si="353"/>
        <v>10</v>
      </c>
      <c r="N99" s="650">
        <f t="shared" si="353"/>
        <v>11</v>
      </c>
      <c r="O99" s="651">
        <f t="shared" si="353"/>
        <v>12</v>
      </c>
      <c r="P99" s="651">
        <f t="shared" si="353"/>
        <v>13</v>
      </c>
      <c r="Q99" s="651">
        <f t="shared" si="353"/>
        <v>14</v>
      </c>
      <c r="R99" s="651">
        <f t="shared" si="353"/>
        <v>15</v>
      </c>
      <c r="S99" s="651">
        <f t="shared" si="353"/>
        <v>16</v>
      </c>
      <c r="T99" s="651">
        <f t="shared" si="353"/>
        <v>17</v>
      </c>
      <c r="U99" s="651">
        <f t="shared" si="353"/>
        <v>18</v>
      </c>
      <c r="V99" s="651">
        <f t="shared" si="353"/>
        <v>19</v>
      </c>
      <c r="W99" s="651">
        <f t="shared" si="353"/>
        <v>20</v>
      </c>
      <c r="X99" s="651">
        <f t="shared" si="353"/>
        <v>21</v>
      </c>
      <c r="Y99" s="651">
        <f t="shared" si="353"/>
        <v>22</v>
      </c>
      <c r="Z99" s="651">
        <f t="shared" si="353"/>
        <v>23</v>
      </c>
      <c r="AA99" s="651">
        <f t="shared" si="353"/>
        <v>24</v>
      </c>
      <c r="AB99" s="651">
        <f t="shared" si="353"/>
        <v>25</v>
      </c>
      <c r="AC99" s="651">
        <f t="shared" si="353"/>
        <v>26</v>
      </c>
      <c r="AD99" s="651">
        <f t="shared" si="353"/>
        <v>27</v>
      </c>
      <c r="AE99" s="651">
        <f t="shared" si="353"/>
        <v>28</v>
      </c>
      <c r="AF99" s="651">
        <f t="shared" si="353"/>
        <v>29</v>
      </c>
      <c r="AG99" s="651">
        <f t="shared" si="353"/>
        <v>30</v>
      </c>
      <c r="AH99" s="650">
        <f t="shared" si="353"/>
        <v>31</v>
      </c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1"/>
      <c r="BD99" s="48"/>
      <c r="BE99" s="3"/>
      <c r="BF99" s="49"/>
      <c r="BG99" s="49"/>
      <c r="BH99" s="49"/>
      <c r="BI99" s="49"/>
      <c r="BJ99" s="49"/>
      <c r="BK99" s="49"/>
      <c r="BL99" s="49"/>
      <c r="BM99" s="49"/>
      <c r="BN99" s="49"/>
      <c r="BO99" s="3"/>
      <c r="BP99" s="3"/>
      <c r="BQ99" s="3"/>
      <c r="BR99" s="3"/>
      <c r="BS99" s="3"/>
      <c r="BT99" s="99"/>
      <c r="BU99" s="52"/>
      <c r="BV99" s="52"/>
      <c r="BW99" s="52"/>
      <c r="BX99" s="52"/>
      <c r="BY99" s="52"/>
      <c r="BZ99" s="52"/>
      <c r="CA99" s="52"/>
      <c r="CB99" s="52"/>
    </row>
    <row r="100" spans="1:88" s="18" customFormat="1" ht="21" customHeight="1" x14ac:dyDescent="0.2">
      <c r="A100" s="1"/>
      <c r="B100" s="1643" t="s">
        <v>147</v>
      </c>
      <c r="C100" s="102" t="s">
        <v>148</v>
      </c>
      <c r="D100" s="5">
        <f>COUNTIF(D13,"fE")+COUNTIF(D13,"fES")+COUNTIF(D13,"fED")+COUNTIF(D13,"fEF")</f>
        <v>0</v>
      </c>
      <c r="E100" s="5">
        <f t="shared" ref="E100:AH100" si="354">COUNTIF(E13,"fE")+COUNTIF(E13,"fES")+COUNTIF(E13,"fED")+COUNTIF(E13,"fEF")</f>
        <v>0</v>
      </c>
      <c r="F100" s="5">
        <f t="shared" si="354"/>
        <v>0</v>
      </c>
      <c r="G100" s="5">
        <f t="shared" si="354"/>
        <v>0</v>
      </c>
      <c r="H100" s="5">
        <f t="shared" si="354"/>
        <v>0</v>
      </c>
      <c r="I100" s="5">
        <f t="shared" si="354"/>
        <v>0</v>
      </c>
      <c r="J100" s="5">
        <f t="shared" si="354"/>
        <v>0</v>
      </c>
      <c r="K100" s="5">
        <f t="shared" si="354"/>
        <v>0</v>
      </c>
      <c r="L100" s="5">
        <f t="shared" si="354"/>
        <v>0</v>
      </c>
      <c r="M100" s="5">
        <f t="shared" si="354"/>
        <v>0</v>
      </c>
      <c r="N100" s="5">
        <f t="shared" si="354"/>
        <v>0</v>
      </c>
      <c r="O100" s="5">
        <f t="shared" si="354"/>
        <v>0</v>
      </c>
      <c r="P100" s="5">
        <f t="shared" si="354"/>
        <v>0</v>
      </c>
      <c r="Q100" s="5">
        <f t="shared" si="354"/>
        <v>0</v>
      </c>
      <c r="R100" s="5">
        <f t="shared" si="354"/>
        <v>0</v>
      </c>
      <c r="S100" s="5">
        <f t="shared" si="354"/>
        <v>0</v>
      </c>
      <c r="T100" s="5">
        <f t="shared" si="354"/>
        <v>0</v>
      </c>
      <c r="U100" s="5">
        <f t="shared" si="354"/>
        <v>0</v>
      </c>
      <c r="V100" s="5">
        <f t="shared" si="354"/>
        <v>0</v>
      </c>
      <c r="W100" s="5">
        <f t="shared" si="354"/>
        <v>0</v>
      </c>
      <c r="X100" s="5">
        <f t="shared" si="354"/>
        <v>0</v>
      </c>
      <c r="Y100" s="5">
        <f t="shared" si="354"/>
        <v>0</v>
      </c>
      <c r="Z100" s="5">
        <f t="shared" si="354"/>
        <v>0</v>
      </c>
      <c r="AA100" s="5">
        <f t="shared" si="354"/>
        <v>0</v>
      </c>
      <c r="AB100" s="5">
        <f t="shared" si="354"/>
        <v>0</v>
      </c>
      <c r="AC100" s="5">
        <f t="shared" si="354"/>
        <v>0</v>
      </c>
      <c r="AD100" s="5">
        <f t="shared" si="354"/>
        <v>0</v>
      </c>
      <c r="AE100" s="5">
        <f t="shared" si="354"/>
        <v>0</v>
      </c>
      <c r="AF100" s="5">
        <f t="shared" si="354"/>
        <v>0</v>
      </c>
      <c r="AG100" s="5">
        <f t="shared" si="354"/>
        <v>0</v>
      </c>
      <c r="AH100" s="5">
        <f t="shared" si="354"/>
        <v>0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48"/>
      <c r="BE100" s="3"/>
      <c r="BF100" s="49"/>
      <c r="BG100" s="49"/>
      <c r="BH100" s="49"/>
      <c r="BI100" s="49"/>
      <c r="BJ100" s="49"/>
      <c r="BK100" s="49"/>
      <c r="BL100" s="49"/>
      <c r="BM100" s="49"/>
      <c r="BN100" s="49"/>
      <c r="BO100" s="50"/>
      <c r="BP100" s="50"/>
      <c r="BQ100" s="50"/>
      <c r="BR100" s="50"/>
      <c r="BS100" s="50"/>
      <c r="BT100" s="51"/>
      <c r="BU100" s="52"/>
      <c r="BV100" s="52"/>
      <c r="BW100" s="52"/>
      <c r="BX100" s="52"/>
      <c r="BY100" s="52"/>
      <c r="BZ100" s="52"/>
      <c r="CA100" s="52"/>
      <c r="CB100" s="52"/>
    </row>
    <row r="101" spans="1:88" s="18" customFormat="1" ht="21" customHeight="1" x14ac:dyDescent="0.2">
      <c r="A101" s="1"/>
      <c r="B101" s="1644"/>
      <c r="C101" s="102" t="s">
        <v>149</v>
      </c>
      <c r="D101" s="5">
        <f>COUNTIF(D14:D20,"fE")+COUNTIF(D14:D20,"fES")+COUNTIF(D14:D20,"fED")+COUNTIF(D14:D20,"fEF")</f>
        <v>0</v>
      </c>
      <c r="E101" s="5">
        <f t="shared" ref="E101:AH101" si="355">COUNTIF(E14:E20,"fE")+COUNTIF(E14:E20,"fES")+COUNTIF(E14:E20,"fED")+COUNTIF(E14:E20,"fEF")</f>
        <v>0</v>
      </c>
      <c r="F101" s="5">
        <f t="shared" si="355"/>
        <v>0</v>
      </c>
      <c r="G101" s="5">
        <f t="shared" si="355"/>
        <v>0</v>
      </c>
      <c r="H101" s="5">
        <f t="shared" si="355"/>
        <v>0</v>
      </c>
      <c r="I101" s="5">
        <f t="shared" si="355"/>
        <v>0</v>
      </c>
      <c r="J101" s="5">
        <f t="shared" si="355"/>
        <v>0</v>
      </c>
      <c r="K101" s="5">
        <f t="shared" si="355"/>
        <v>0</v>
      </c>
      <c r="L101" s="5">
        <f t="shared" si="355"/>
        <v>0</v>
      </c>
      <c r="M101" s="5">
        <f t="shared" si="355"/>
        <v>0</v>
      </c>
      <c r="N101" s="5">
        <f t="shared" si="355"/>
        <v>0</v>
      </c>
      <c r="O101" s="5">
        <f t="shared" si="355"/>
        <v>0</v>
      </c>
      <c r="P101" s="5">
        <f t="shared" si="355"/>
        <v>0</v>
      </c>
      <c r="Q101" s="5">
        <f t="shared" si="355"/>
        <v>0</v>
      </c>
      <c r="R101" s="5">
        <f t="shared" si="355"/>
        <v>0</v>
      </c>
      <c r="S101" s="5">
        <f t="shared" si="355"/>
        <v>0</v>
      </c>
      <c r="T101" s="5">
        <f t="shared" si="355"/>
        <v>0</v>
      </c>
      <c r="U101" s="5">
        <f t="shared" si="355"/>
        <v>0</v>
      </c>
      <c r="V101" s="5">
        <f t="shared" si="355"/>
        <v>0</v>
      </c>
      <c r="W101" s="5">
        <f t="shared" si="355"/>
        <v>0</v>
      </c>
      <c r="X101" s="5">
        <f t="shared" si="355"/>
        <v>0</v>
      </c>
      <c r="Y101" s="5">
        <f t="shared" si="355"/>
        <v>0</v>
      </c>
      <c r="Z101" s="5">
        <f t="shared" si="355"/>
        <v>0</v>
      </c>
      <c r="AA101" s="5">
        <f t="shared" si="355"/>
        <v>0</v>
      </c>
      <c r="AB101" s="5">
        <f t="shared" si="355"/>
        <v>0</v>
      </c>
      <c r="AC101" s="5">
        <f t="shared" si="355"/>
        <v>0</v>
      </c>
      <c r="AD101" s="5">
        <f t="shared" si="355"/>
        <v>0</v>
      </c>
      <c r="AE101" s="5">
        <f t="shared" si="355"/>
        <v>0</v>
      </c>
      <c r="AF101" s="5">
        <f t="shared" si="355"/>
        <v>0</v>
      </c>
      <c r="AG101" s="5">
        <f t="shared" si="355"/>
        <v>0</v>
      </c>
      <c r="AH101" s="5">
        <f t="shared" si="355"/>
        <v>0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48"/>
      <c r="BE101" s="3"/>
      <c r="BF101" s="49"/>
      <c r="BG101" s="49"/>
      <c r="BH101" s="49"/>
      <c r="BI101" s="49"/>
      <c r="BJ101" s="49"/>
      <c r="BK101" s="49"/>
      <c r="BL101" s="49"/>
      <c r="BM101" s="49"/>
      <c r="BN101" s="49"/>
      <c r="BO101" s="50"/>
      <c r="BP101" s="50"/>
      <c r="BQ101" s="50"/>
      <c r="BR101" s="50"/>
      <c r="BS101" s="50"/>
      <c r="BT101" s="51"/>
      <c r="BU101" s="52"/>
      <c r="BV101" s="52"/>
      <c r="BW101" s="52"/>
      <c r="BX101" s="52"/>
      <c r="BY101" s="52"/>
      <c r="BZ101" s="52"/>
      <c r="CA101" s="52"/>
      <c r="CB101" s="52"/>
    </row>
    <row r="102" spans="1:88" s="18" customFormat="1" ht="21" customHeight="1" x14ac:dyDescent="0.2">
      <c r="A102" s="1"/>
      <c r="B102" s="1644"/>
      <c r="C102" s="102" t="s">
        <v>150</v>
      </c>
      <c r="D102" s="5">
        <f>COUNTIF(D22:D32,"fE")+COUNTIF(D22:D32,"fES")+COUNTIF(D22:D32,"fED")+COUNTIF(D22:D32,"fEF")</f>
        <v>0</v>
      </c>
      <c r="E102" s="5">
        <f t="shared" ref="E102:AH102" si="356">COUNTIF(E22:E32,"fE")+COUNTIF(E22:E32,"fES")+COUNTIF(E22:E32,"fED")+COUNTIF(E22:E32,"fEF")</f>
        <v>0</v>
      </c>
      <c r="F102" s="5">
        <f t="shared" si="356"/>
        <v>0</v>
      </c>
      <c r="G102" s="5">
        <f t="shared" si="356"/>
        <v>0</v>
      </c>
      <c r="H102" s="5">
        <f t="shared" si="356"/>
        <v>0</v>
      </c>
      <c r="I102" s="5">
        <f t="shared" si="356"/>
        <v>0</v>
      </c>
      <c r="J102" s="5">
        <f t="shared" si="356"/>
        <v>0</v>
      </c>
      <c r="K102" s="5">
        <f t="shared" si="356"/>
        <v>0</v>
      </c>
      <c r="L102" s="5">
        <f t="shared" si="356"/>
        <v>0</v>
      </c>
      <c r="M102" s="5">
        <f t="shared" si="356"/>
        <v>0</v>
      </c>
      <c r="N102" s="5">
        <f t="shared" si="356"/>
        <v>0</v>
      </c>
      <c r="O102" s="5">
        <f t="shared" si="356"/>
        <v>0</v>
      </c>
      <c r="P102" s="5">
        <f t="shared" si="356"/>
        <v>0</v>
      </c>
      <c r="Q102" s="5">
        <f t="shared" si="356"/>
        <v>0</v>
      </c>
      <c r="R102" s="5">
        <f t="shared" si="356"/>
        <v>0</v>
      </c>
      <c r="S102" s="5">
        <f t="shared" si="356"/>
        <v>1</v>
      </c>
      <c r="T102" s="5">
        <f t="shared" si="356"/>
        <v>1</v>
      </c>
      <c r="U102" s="5">
        <f t="shared" si="356"/>
        <v>0</v>
      </c>
      <c r="V102" s="5">
        <f t="shared" si="356"/>
        <v>0</v>
      </c>
      <c r="W102" s="5">
        <f t="shared" si="356"/>
        <v>0</v>
      </c>
      <c r="X102" s="5">
        <f t="shared" si="356"/>
        <v>0</v>
      </c>
      <c r="Y102" s="5">
        <f t="shared" si="356"/>
        <v>0</v>
      </c>
      <c r="Z102" s="5">
        <f t="shared" si="356"/>
        <v>0</v>
      </c>
      <c r="AA102" s="5">
        <f t="shared" si="356"/>
        <v>0</v>
      </c>
      <c r="AB102" s="5">
        <f t="shared" si="356"/>
        <v>0</v>
      </c>
      <c r="AC102" s="5">
        <f t="shared" si="356"/>
        <v>0</v>
      </c>
      <c r="AD102" s="5">
        <f t="shared" si="356"/>
        <v>0</v>
      </c>
      <c r="AE102" s="5">
        <f t="shared" si="356"/>
        <v>0</v>
      </c>
      <c r="AF102" s="5">
        <f t="shared" si="356"/>
        <v>0</v>
      </c>
      <c r="AG102" s="5">
        <f t="shared" si="356"/>
        <v>0</v>
      </c>
      <c r="AH102" s="5">
        <f t="shared" si="356"/>
        <v>0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48"/>
      <c r="BE102" s="3"/>
      <c r="BF102" s="49"/>
      <c r="BG102" s="49"/>
      <c r="BH102" s="49"/>
      <c r="BI102" s="49"/>
      <c r="BJ102" s="49"/>
      <c r="BK102" s="49"/>
      <c r="BL102" s="49"/>
      <c r="BM102" s="49"/>
      <c r="BN102" s="49"/>
      <c r="BO102" s="50"/>
      <c r="BP102" s="50"/>
      <c r="BQ102" s="50"/>
      <c r="BR102" s="50"/>
      <c r="BS102" s="50"/>
      <c r="BT102" s="51"/>
      <c r="BU102" s="52"/>
      <c r="BV102" s="52"/>
      <c r="BW102" s="52"/>
      <c r="BX102" s="52"/>
      <c r="BY102" s="52"/>
      <c r="BZ102" s="52"/>
      <c r="CA102" s="52"/>
      <c r="CB102" s="52"/>
    </row>
    <row r="103" spans="1:88" s="18" customFormat="1" ht="21" customHeight="1" x14ac:dyDescent="0.2">
      <c r="A103" s="1"/>
      <c r="B103" s="1644"/>
      <c r="C103" s="103" t="s">
        <v>151</v>
      </c>
      <c r="D103" s="14">
        <f>SUM(D100:D102)</f>
        <v>0</v>
      </c>
      <c r="E103" s="14">
        <f t="shared" ref="E103:AH103" si="357">SUM(E100:E102)</f>
        <v>0</v>
      </c>
      <c r="F103" s="14">
        <f t="shared" si="357"/>
        <v>0</v>
      </c>
      <c r="G103" s="14">
        <f t="shared" si="357"/>
        <v>0</v>
      </c>
      <c r="H103" s="14">
        <f t="shared" si="357"/>
        <v>0</v>
      </c>
      <c r="I103" s="14">
        <f t="shared" si="357"/>
        <v>0</v>
      </c>
      <c r="J103" s="14">
        <f t="shared" si="357"/>
        <v>0</v>
      </c>
      <c r="K103" s="14">
        <f t="shared" si="357"/>
        <v>0</v>
      </c>
      <c r="L103" s="14">
        <f t="shared" si="357"/>
        <v>0</v>
      </c>
      <c r="M103" s="14">
        <f t="shared" si="357"/>
        <v>0</v>
      </c>
      <c r="N103" s="14">
        <f t="shared" si="357"/>
        <v>0</v>
      </c>
      <c r="O103" s="14">
        <f t="shared" si="357"/>
        <v>0</v>
      </c>
      <c r="P103" s="14">
        <f t="shared" si="357"/>
        <v>0</v>
      </c>
      <c r="Q103" s="14">
        <f t="shared" si="357"/>
        <v>0</v>
      </c>
      <c r="R103" s="14">
        <f t="shared" si="357"/>
        <v>0</v>
      </c>
      <c r="S103" s="14">
        <f t="shared" si="357"/>
        <v>1</v>
      </c>
      <c r="T103" s="14">
        <f t="shared" si="357"/>
        <v>1</v>
      </c>
      <c r="U103" s="14">
        <f t="shared" si="357"/>
        <v>0</v>
      </c>
      <c r="V103" s="14">
        <f t="shared" si="357"/>
        <v>0</v>
      </c>
      <c r="W103" s="14">
        <f t="shared" si="357"/>
        <v>0</v>
      </c>
      <c r="X103" s="14">
        <f t="shared" si="357"/>
        <v>0</v>
      </c>
      <c r="Y103" s="14">
        <f t="shared" si="357"/>
        <v>0</v>
      </c>
      <c r="Z103" s="14">
        <f t="shared" si="357"/>
        <v>0</v>
      </c>
      <c r="AA103" s="14">
        <f t="shared" si="357"/>
        <v>0</v>
      </c>
      <c r="AB103" s="14">
        <f t="shared" si="357"/>
        <v>0</v>
      </c>
      <c r="AC103" s="14">
        <f t="shared" si="357"/>
        <v>0</v>
      </c>
      <c r="AD103" s="14">
        <f t="shared" si="357"/>
        <v>0</v>
      </c>
      <c r="AE103" s="14">
        <f t="shared" si="357"/>
        <v>0</v>
      </c>
      <c r="AF103" s="14">
        <f t="shared" si="357"/>
        <v>0</v>
      </c>
      <c r="AG103" s="14">
        <f t="shared" si="357"/>
        <v>0</v>
      </c>
      <c r="AH103" s="14">
        <f t="shared" si="357"/>
        <v>0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48"/>
      <c r="BE103" s="3"/>
      <c r="BF103" s="49"/>
      <c r="BG103" s="49"/>
      <c r="BH103" s="49"/>
      <c r="BI103" s="49"/>
      <c r="BJ103" s="49"/>
      <c r="BK103" s="49"/>
      <c r="BL103" s="49"/>
      <c r="BM103" s="49"/>
      <c r="BN103" s="49"/>
      <c r="BO103" s="50"/>
      <c r="BP103" s="50"/>
      <c r="BQ103" s="50"/>
      <c r="BR103" s="50"/>
      <c r="BS103" s="50"/>
      <c r="BT103" s="51"/>
      <c r="BU103" s="52"/>
      <c r="BV103" s="52"/>
      <c r="BW103" s="52"/>
      <c r="BX103" s="52"/>
      <c r="BY103" s="52"/>
      <c r="BZ103" s="52"/>
      <c r="CA103" s="52"/>
      <c r="CB103" s="52"/>
    </row>
    <row r="104" spans="1:88" s="18" customFormat="1" ht="21" customHeight="1" x14ac:dyDescent="0.2">
      <c r="A104" s="1"/>
      <c r="B104" s="1644"/>
      <c r="C104" s="102" t="s">
        <v>36</v>
      </c>
      <c r="D104" s="5">
        <f>COUNTIF(D$13:D$32,"L")</f>
        <v>0</v>
      </c>
      <c r="E104" s="5">
        <f t="shared" ref="E104:AH104" si="358">COUNTIF(E$13:E$32,"L")</f>
        <v>0</v>
      </c>
      <c r="F104" s="5">
        <f t="shared" si="358"/>
        <v>0</v>
      </c>
      <c r="G104" s="5">
        <f t="shared" si="358"/>
        <v>0</v>
      </c>
      <c r="H104" s="5">
        <f t="shared" si="358"/>
        <v>0</v>
      </c>
      <c r="I104" s="5">
        <f t="shared" si="358"/>
        <v>0</v>
      </c>
      <c r="J104" s="5">
        <f t="shared" si="358"/>
        <v>0</v>
      </c>
      <c r="K104" s="5">
        <f t="shared" si="358"/>
        <v>0</v>
      </c>
      <c r="L104" s="5">
        <f t="shared" si="358"/>
        <v>0</v>
      </c>
      <c r="M104" s="5">
        <f t="shared" si="358"/>
        <v>0</v>
      </c>
      <c r="N104" s="5">
        <f t="shared" si="358"/>
        <v>0</v>
      </c>
      <c r="O104" s="5">
        <f t="shared" si="358"/>
        <v>0</v>
      </c>
      <c r="P104" s="5">
        <f t="shared" si="358"/>
        <v>0</v>
      </c>
      <c r="Q104" s="5">
        <f t="shared" si="358"/>
        <v>0</v>
      </c>
      <c r="R104" s="5">
        <f t="shared" si="358"/>
        <v>0</v>
      </c>
      <c r="S104" s="5">
        <f t="shared" si="358"/>
        <v>0</v>
      </c>
      <c r="T104" s="5">
        <f t="shared" si="358"/>
        <v>0</v>
      </c>
      <c r="U104" s="5">
        <f t="shared" si="358"/>
        <v>0</v>
      </c>
      <c r="V104" s="5">
        <f t="shared" si="358"/>
        <v>0</v>
      </c>
      <c r="W104" s="5">
        <f t="shared" si="358"/>
        <v>0</v>
      </c>
      <c r="X104" s="5">
        <f t="shared" si="358"/>
        <v>0</v>
      </c>
      <c r="Y104" s="5">
        <f t="shared" si="358"/>
        <v>0</v>
      </c>
      <c r="Z104" s="5">
        <f t="shared" si="358"/>
        <v>0</v>
      </c>
      <c r="AA104" s="5">
        <f t="shared" si="358"/>
        <v>0</v>
      </c>
      <c r="AB104" s="5">
        <f t="shared" si="358"/>
        <v>0</v>
      </c>
      <c r="AC104" s="5">
        <f t="shared" si="358"/>
        <v>0</v>
      </c>
      <c r="AD104" s="5">
        <f t="shared" si="358"/>
        <v>0</v>
      </c>
      <c r="AE104" s="5">
        <f t="shared" si="358"/>
        <v>0</v>
      </c>
      <c r="AF104" s="5">
        <f t="shared" si="358"/>
        <v>0</v>
      </c>
      <c r="AG104" s="5">
        <f t="shared" si="358"/>
        <v>0</v>
      </c>
      <c r="AH104" s="5">
        <f t="shared" si="358"/>
        <v>0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48"/>
      <c r="BE104" s="3"/>
      <c r="BF104" s="49"/>
      <c r="BG104" s="49"/>
      <c r="BH104" s="49"/>
      <c r="BI104" s="49"/>
      <c r="BJ104" s="49"/>
      <c r="BK104" s="49"/>
      <c r="BL104" s="49"/>
      <c r="BM104" s="49"/>
      <c r="BN104" s="49"/>
      <c r="BO104" s="50"/>
      <c r="BP104" s="50"/>
      <c r="BQ104" s="50"/>
      <c r="BR104" s="50"/>
      <c r="BS104" s="50"/>
      <c r="BT104" s="51"/>
      <c r="BU104" s="52"/>
      <c r="BV104" s="52"/>
      <c r="BW104" s="52"/>
      <c r="BX104" s="52"/>
      <c r="BY104" s="52"/>
      <c r="BZ104" s="52"/>
      <c r="CA104" s="52"/>
      <c r="CB104" s="52"/>
    </row>
    <row r="105" spans="1:88" s="18" customFormat="1" ht="21" customHeight="1" x14ac:dyDescent="0.2">
      <c r="A105" s="1"/>
      <c r="B105" s="1644"/>
      <c r="C105" s="102" t="s">
        <v>37</v>
      </c>
      <c r="D105" s="5">
        <f>COUNTIF(D$13:D$32,"B")</f>
        <v>0</v>
      </c>
      <c r="E105" s="5">
        <f t="shared" ref="E105:AH105" si="359">COUNTIF(E$13:E$32,"B")</f>
        <v>0</v>
      </c>
      <c r="F105" s="5">
        <f t="shared" si="359"/>
        <v>0</v>
      </c>
      <c r="G105" s="5">
        <f t="shared" si="359"/>
        <v>1</v>
      </c>
      <c r="H105" s="5">
        <f t="shared" si="359"/>
        <v>0</v>
      </c>
      <c r="I105" s="5">
        <f t="shared" si="359"/>
        <v>0</v>
      </c>
      <c r="J105" s="5">
        <f t="shared" si="359"/>
        <v>1</v>
      </c>
      <c r="K105" s="5">
        <f t="shared" si="359"/>
        <v>1</v>
      </c>
      <c r="L105" s="5">
        <f t="shared" si="359"/>
        <v>1</v>
      </c>
      <c r="M105" s="5">
        <f t="shared" si="359"/>
        <v>1</v>
      </c>
      <c r="N105" s="5">
        <f t="shared" si="359"/>
        <v>0</v>
      </c>
      <c r="O105" s="5">
        <f t="shared" si="359"/>
        <v>0</v>
      </c>
      <c r="P105" s="5">
        <f t="shared" si="359"/>
        <v>1</v>
      </c>
      <c r="Q105" s="5">
        <f t="shared" si="359"/>
        <v>1</v>
      </c>
      <c r="R105" s="5">
        <f t="shared" si="359"/>
        <v>1</v>
      </c>
      <c r="S105" s="5">
        <f t="shared" si="359"/>
        <v>1</v>
      </c>
      <c r="T105" s="5">
        <f t="shared" si="359"/>
        <v>1</v>
      </c>
      <c r="U105" s="5">
        <f t="shared" si="359"/>
        <v>0</v>
      </c>
      <c r="V105" s="5">
        <f t="shared" si="359"/>
        <v>0</v>
      </c>
      <c r="W105" s="5">
        <f t="shared" si="359"/>
        <v>1</v>
      </c>
      <c r="X105" s="5">
        <f t="shared" si="359"/>
        <v>1</v>
      </c>
      <c r="Y105" s="5">
        <f t="shared" si="359"/>
        <v>1</v>
      </c>
      <c r="Z105" s="5">
        <f t="shared" si="359"/>
        <v>1</v>
      </c>
      <c r="AA105" s="5">
        <f t="shared" si="359"/>
        <v>1</v>
      </c>
      <c r="AB105" s="5">
        <f t="shared" si="359"/>
        <v>0</v>
      </c>
      <c r="AC105" s="5">
        <f t="shared" si="359"/>
        <v>0</v>
      </c>
      <c r="AD105" s="5">
        <f t="shared" si="359"/>
        <v>1</v>
      </c>
      <c r="AE105" s="5">
        <f t="shared" si="359"/>
        <v>1</v>
      </c>
      <c r="AF105" s="5">
        <f t="shared" si="359"/>
        <v>1</v>
      </c>
      <c r="AG105" s="5">
        <f t="shared" si="359"/>
        <v>1</v>
      </c>
      <c r="AH105" s="5">
        <f t="shared" si="359"/>
        <v>1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48"/>
      <c r="BE105" s="3"/>
      <c r="BF105" s="49"/>
      <c r="BG105" s="49"/>
      <c r="BH105" s="49"/>
      <c r="BI105" s="49"/>
      <c r="BJ105" s="49"/>
      <c r="BK105" s="49"/>
      <c r="BL105" s="49"/>
      <c r="BM105" s="49"/>
      <c r="BN105" s="49"/>
      <c r="BO105" s="50"/>
      <c r="BP105" s="50"/>
      <c r="BQ105" s="50"/>
      <c r="BR105" s="50"/>
      <c r="BS105" s="50"/>
      <c r="BT105" s="51"/>
      <c r="BU105" s="52"/>
      <c r="BV105" s="52"/>
      <c r="BW105" s="52"/>
      <c r="BX105" s="52"/>
      <c r="BY105" s="52"/>
      <c r="BZ105" s="52"/>
      <c r="CA105" s="52"/>
      <c r="CB105" s="52"/>
    </row>
    <row r="106" spans="1:88" s="18" customFormat="1" ht="21" customHeight="1" x14ac:dyDescent="0.2">
      <c r="A106" s="1"/>
      <c r="B106" s="1644"/>
      <c r="C106" s="102" t="s">
        <v>38</v>
      </c>
      <c r="D106" s="5">
        <f>COUNTIF(D$13:D$32,"SA")</f>
        <v>0</v>
      </c>
      <c r="E106" s="5">
        <f t="shared" ref="E106:AH106" si="360">COUNTIF(E$13:E$32,"SA")</f>
        <v>0</v>
      </c>
      <c r="F106" s="5">
        <f t="shared" si="360"/>
        <v>0</v>
      </c>
      <c r="G106" s="5">
        <f t="shared" si="360"/>
        <v>0</v>
      </c>
      <c r="H106" s="5">
        <f t="shared" si="360"/>
        <v>0</v>
      </c>
      <c r="I106" s="5">
        <f t="shared" si="360"/>
        <v>0</v>
      </c>
      <c r="J106" s="5">
        <f t="shared" si="360"/>
        <v>0</v>
      </c>
      <c r="K106" s="5">
        <f t="shared" si="360"/>
        <v>0</v>
      </c>
      <c r="L106" s="5">
        <f t="shared" si="360"/>
        <v>0</v>
      </c>
      <c r="M106" s="5">
        <f t="shared" si="360"/>
        <v>0</v>
      </c>
      <c r="N106" s="5">
        <f t="shared" si="360"/>
        <v>0</v>
      </c>
      <c r="O106" s="5">
        <f t="shared" si="360"/>
        <v>0</v>
      </c>
      <c r="P106" s="5">
        <f t="shared" si="360"/>
        <v>0</v>
      </c>
      <c r="Q106" s="5">
        <f t="shared" si="360"/>
        <v>0</v>
      </c>
      <c r="R106" s="5">
        <f t="shared" si="360"/>
        <v>0</v>
      </c>
      <c r="S106" s="5">
        <f t="shared" si="360"/>
        <v>0</v>
      </c>
      <c r="T106" s="5">
        <f t="shared" si="360"/>
        <v>0</v>
      </c>
      <c r="U106" s="5">
        <f t="shared" si="360"/>
        <v>0</v>
      </c>
      <c r="V106" s="5">
        <f t="shared" si="360"/>
        <v>0</v>
      </c>
      <c r="W106" s="5">
        <f t="shared" si="360"/>
        <v>0</v>
      </c>
      <c r="X106" s="5">
        <f t="shared" si="360"/>
        <v>0</v>
      </c>
      <c r="Y106" s="5">
        <f t="shared" si="360"/>
        <v>0</v>
      </c>
      <c r="Z106" s="5">
        <f t="shared" si="360"/>
        <v>0</v>
      </c>
      <c r="AA106" s="5">
        <f t="shared" si="360"/>
        <v>0</v>
      </c>
      <c r="AB106" s="5">
        <f t="shared" si="360"/>
        <v>0</v>
      </c>
      <c r="AC106" s="5">
        <f t="shared" si="360"/>
        <v>0</v>
      </c>
      <c r="AD106" s="5">
        <f t="shared" si="360"/>
        <v>0</v>
      </c>
      <c r="AE106" s="5">
        <f t="shared" si="360"/>
        <v>0</v>
      </c>
      <c r="AF106" s="5">
        <f t="shared" si="360"/>
        <v>0</v>
      </c>
      <c r="AG106" s="5">
        <f t="shared" si="360"/>
        <v>0</v>
      </c>
      <c r="AH106" s="5">
        <f t="shared" si="360"/>
        <v>0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48"/>
      <c r="BE106" s="3"/>
      <c r="BF106" s="49"/>
      <c r="BG106" s="49"/>
      <c r="BH106" s="49"/>
      <c r="BI106" s="49"/>
      <c r="BJ106" s="49"/>
      <c r="BK106" s="49"/>
      <c r="BL106" s="49"/>
      <c r="BM106" s="49"/>
      <c r="BN106" s="49"/>
      <c r="BO106" s="50"/>
      <c r="BP106" s="50"/>
      <c r="BQ106" s="50"/>
      <c r="BR106" s="50"/>
      <c r="BS106" s="50"/>
      <c r="BT106" s="51"/>
      <c r="BU106" s="52"/>
      <c r="BV106" s="52"/>
      <c r="BW106" s="52"/>
      <c r="BX106" s="52"/>
      <c r="BY106" s="52"/>
      <c r="BZ106" s="52"/>
      <c r="CA106" s="52"/>
      <c r="CB106" s="52"/>
    </row>
    <row r="107" spans="1:88" s="18" customFormat="1" ht="21" customHeight="1" x14ac:dyDescent="0.2">
      <c r="A107" s="1"/>
      <c r="B107" s="1644"/>
      <c r="C107" s="102" t="s">
        <v>134</v>
      </c>
      <c r="D107" s="5">
        <f>COUNTIF(D$13:D$32,"SAT")</f>
        <v>0</v>
      </c>
      <c r="E107" s="5">
        <f t="shared" ref="E107:AH107" si="361">COUNTIF(E$13:E$32,"SAT")</f>
        <v>0</v>
      </c>
      <c r="F107" s="5">
        <f t="shared" si="361"/>
        <v>0</v>
      </c>
      <c r="G107" s="5">
        <f t="shared" si="361"/>
        <v>0</v>
      </c>
      <c r="H107" s="5">
        <f t="shared" si="361"/>
        <v>0</v>
      </c>
      <c r="I107" s="5">
        <f t="shared" si="361"/>
        <v>0</v>
      </c>
      <c r="J107" s="5">
        <f t="shared" si="361"/>
        <v>0</v>
      </c>
      <c r="K107" s="5">
        <f t="shared" si="361"/>
        <v>0</v>
      </c>
      <c r="L107" s="5">
        <f t="shared" si="361"/>
        <v>0</v>
      </c>
      <c r="M107" s="5">
        <f t="shared" si="361"/>
        <v>0</v>
      </c>
      <c r="N107" s="5">
        <f t="shared" si="361"/>
        <v>0</v>
      </c>
      <c r="O107" s="5">
        <f t="shared" si="361"/>
        <v>0</v>
      </c>
      <c r="P107" s="5">
        <f t="shared" si="361"/>
        <v>0</v>
      </c>
      <c r="Q107" s="5">
        <f t="shared" si="361"/>
        <v>0</v>
      </c>
      <c r="R107" s="5">
        <f t="shared" si="361"/>
        <v>0</v>
      </c>
      <c r="S107" s="5">
        <f t="shared" si="361"/>
        <v>0</v>
      </c>
      <c r="T107" s="5">
        <f t="shared" si="361"/>
        <v>0</v>
      </c>
      <c r="U107" s="5">
        <f t="shared" si="361"/>
        <v>0</v>
      </c>
      <c r="V107" s="5">
        <f t="shared" si="361"/>
        <v>0</v>
      </c>
      <c r="W107" s="5">
        <f t="shared" si="361"/>
        <v>0</v>
      </c>
      <c r="X107" s="5">
        <f t="shared" si="361"/>
        <v>0</v>
      </c>
      <c r="Y107" s="5">
        <f t="shared" si="361"/>
        <v>0</v>
      </c>
      <c r="Z107" s="5">
        <f t="shared" si="361"/>
        <v>0</v>
      </c>
      <c r="AA107" s="5">
        <f t="shared" si="361"/>
        <v>0</v>
      </c>
      <c r="AB107" s="5">
        <f t="shared" si="361"/>
        <v>0</v>
      </c>
      <c r="AC107" s="5">
        <f t="shared" si="361"/>
        <v>0</v>
      </c>
      <c r="AD107" s="5">
        <f t="shared" si="361"/>
        <v>0</v>
      </c>
      <c r="AE107" s="5">
        <f t="shared" si="361"/>
        <v>0</v>
      </c>
      <c r="AF107" s="5">
        <f t="shared" si="361"/>
        <v>0</v>
      </c>
      <c r="AG107" s="5">
        <f t="shared" si="361"/>
        <v>0</v>
      </c>
      <c r="AH107" s="5">
        <f t="shared" si="361"/>
        <v>0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48"/>
      <c r="BE107" s="3"/>
      <c r="BF107" s="49"/>
      <c r="BG107" s="49"/>
      <c r="BH107" s="49"/>
      <c r="BI107" s="49"/>
      <c r="BJ107" s="49"/>
      <c r="BK107" s="49"/>
      <c r="BL107" s="49"/>
      <c r="BM107" s="49"/>
      <c r="BN107" s="49"/>
      <c r="BO107" s="50"/>
      <c r="BP107" s="50"/>
      <c r="BQ107" s="50"/>
      <c r="BR107" s="50"/>
      <c r="BS107" s="50"/>
      <c r="BT107" s="51"/>
      <c r="BU107" s="52"/>
      <c r="BV107" s="52"/>
      <c r="BW107" s="52"/>
      <c r="BX107" s="52"/>
      <c r="BY107" s="52"/>
      <c r="BZ107" s="52"/>
      <c r="CA107" s="52"/>
      <c r="CB107" s="52"/>
    </row>
    <row r="108" spans="1:88" s="18" customFormat="1" ht="21" customHeight="1" x14ac:dyDescent="0.2">
      <c r="A108" s="1"/>
      <c r="B108" s="1644"/>
      <c r="C108" s="102" t="s">
        <v>39</v>
      </c>
      <c r="D108" s="5">
        <f>COUNTIF(D$13:D$32,"SE")</f>
        <v>0</v>
      </c>
      <c r="E108" s="5">
        <f t="shared" ref="E108:AH108" si="362">COUNTIF(E$13:E$32,"SE")</f>
        <v>0</v>
      </c>
      <c r="F108" s="5">
        <f t="shared" si="362"/>
        <v>0</v>
      </c>
      <c r="G108" s="5">
        <f t="shared" si="362"/>
        <v>0</v>
      </c>
      <c r="H108" s="5">
        <f t="shared" si="362"/>
        <v>0</v>
      </c>
      <c r="I108" s="5">
        <f t="shared" si="362"/>
        <v>0</v>
      </c>
      <c r="J108" s="5">
        <f t="shared" si="362"/>
        <v>0</v>
      </c>
      <c r="K108" s="5">
        <f t="shared" si="362"/>
        <v>0</v>
      </c>
      <c r="L108" s="5">
        <f t="shared" si="362"/>
        <v>0</v>
      </c>
      <c r="M108" s="5">
        <f t="shared" si="362"/>
        <v>0</v>
      </c>
      <c r="N108" s="5">
        <f t="shared" si="362"/>
        <v>0</v>
      </c>
      <c r="O108" s="5">
        <f t="shared" si="362"/>
        <v>0</v>
      </c>
      <c r="P108" s="5">
        <f t="shared" si="362"/>
        <v>0</v>
      </c>
      <c r="Q108" s="5">
        <f t="shared" si="362"/>
        <v>0</v>
      </c>
      <c r="R108" s="5">
        <f t="shared" si="362"/>
        <v>0</v>
      </c>
      <c r="S108" s="5">
        <f t="shared" si="362"/>
        <v>0</v>
      </c>
      <c r="T108" s="5">
        <f t="shared" si="362"/>
        <v>0</v>
      </c>
      <c r="U108" s="5">
        <f t="shared" si="362"/>
        <v>0</v>
      </c>
      <c r="V108" s="5">
        <f t="shared" si="362"/>
        <v>0</v>
      </c>
      <c r="W108" s="5">
        <f t="shared" si="362"/>
        <v>0</v>
      </c>
      <c r="X108" s="5">
        <f t="shared" si="362"/>
        <v>0</v>
      </c>
      <c r="Y108" s="5">
        <f t="shared" si="362"/>
        <v>0</v>
      </c>
      <c r="Z108" s="5">
        <f t="shared" si="362"/>
        <v>0</v>
      </c>
      <c r="AA108" s="5">
        <f t="shared" si="362"/>
        <v>0</v>
      </c>
      <c r="AB108" s="5">
        <f t="shared" si="362"/>
        <v>0</v>
      </c>
      <c r="AC108" s="5">
        <f t="shared" si="362"/>
        <v>0</v>
      </c>
      <c r="AD108" s="5">
        <f t="shared" si="362"/>
        <v>0</v>
      </c>
      <c r="AE108" s="5">
        <f t="shared" si="362"/>
        <v>0</v>
      </c>
      <c r="AF108" s="5">
        <f t="shared" si="362"/>
        <v>0</v>
      </c>
      <c r="AG108" s="5">
        <f t="shared" si="362"/>
        <v>0</v>
      </c>
      <c r="AH108" s="5">
        <f t="shared" si="362"/>
        <v>0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48"/>
      <c r="BE108" s="3"/>
      <c r="BF108" s="49"/>
      <c r="BG108" s="49"/>
      <c r="BH108" s="49"/>
      <c r="BI108" s="49"/>
      <c r="BJ108" s="49"/>
      <c r="BK108" s="49"/>
      <c r="BL108" s="49"/>
      <c r="BM108" s="49"/>
      <c r="BN108" s="49"/>
      <c r="BO108" s="50"/>
      <c r="BP108" s="50"/>
      <c r="BQ108" s="50"/>
      <c r="BR108" s="50"/>
      <c r="BS108" s="50"/>
      <c r="BT108" s="51"/>
      <c r="BU108" s="52"/>
      <c r="BV108" s="52"/>
      <c r="BW108" s="52"/>
      <c r="BX108" s="52"/>
      <c r="BY108" s="52"/>
      <c r="BZ108" s="52"/>
      <c r="CA108" s="52"/>
      <c r="CB108" s="52"/>
    </row>
    <row r="109" spans="1:88" s="58" customFormat="1" ht="21" customHeight="1" x14ac:dyDescent="0.2">
      <c r="A109" s="1"/>
      <c r="B109" s="1644"/>
      <c r="C109" s="102" t="s">
        <v>40</v>
      </c>
      <c r="D109" s="5">
        <f>COUNTIF(D$13:D$32,"TR")</f>
        <v>0</v>
      </c>
      <c r="E109" s="5">
        <f t="shared" ref="E109:AH109" si="363">COUNTIF(E$13:E$32,"TR")</f>
        <v>0</v>
      </c>
      <c r="F109" s="5">
        <f t="shared" si="363"/>
        <v>0</v>
      </c>
      <c r="G109" s="5">
        <f t="shared" si="363"/>
        <v>0</v>
      </c>
      <c r="H109" s="5">
        <f t="shared" si="363"/>
        <v>0</v>
      </c>
      <c r="I109" s="5">
        <f t="shared" si="363"/>
        <v>0</v>
      </c>
      <c r="J109" s="5">
        <f t="shared" si="363"/>
        <v>0</v>
      </c>
      <c r="K109" s="5">
        <f t="shared" si="363"/>
        <v>0</v>
      </c>
      <c r="L109" s="5">
        <f t="shared" si="363"/>
        <v>0</v>
      </c>
      <c r="M109" s="5">
        <f t="shared" si="363"/>
        <v>0</v>
      </c>
      <c r="N109" s="5">
        <f t="shared" si="363"/>
        <v>0</v>
      </c>
      <c r="O109" s="5">
        <f t="shared" si="363"/>
        <v>0</v>
      </c>
      <c r="P109" s="5">
        <f t="shared" si="363"/>
        <v>0</v>
      </c>
      <c r="Q109" s="5">
        <f t="shared" si="363"/>
        <v>0</v>
      </c>
      <c r="R109" s="5">
        <f t="shared" si="363"/>
        <v>0</v>
      </c>
      <c r="S109" s="5">
        <f t="shared" si="363"/>
        <v>0</v>
      </c>
      <c r="T109" s="5">
        <f t="shared" si="363"/>
        <v>0</v>
      </c>
      <c r="U109" s="5">
        <f t="shared" si="363"/>
        <v>0</v>
      </c>
      <c r="V109" s="5">
        <f t="shared" si="363"/>
        <v>0</v>
      </c>
      <c r="W109" s="5">
        <f t="shared" si="363"/>
        <v>0</v>
      </c>
      <c r="X109" s="5">
        <f t="shared" si="363"/>
        <v>0</v>
      </c>
      <c r="Y109" s="5">
        <f t="shared" si="363"/>
        <v>0</v>
      </c>
      <c r="Z109" s="5">
        <f t="shared" si="363"/>
        <v>0</v>
      </c>
      <c r="AA109" s="5">
        <f t="shared" si="363"/>
        <v>0</v>
      </c>
      <c r="AB109" s="5">
        <f t="shared" si="363"/>
        <v>0</v>
      </c>
      <c r="AC109" s="5">
        <f t="shared" si="363"/>
        <v>0</v>
      </c>
      <c r="AD109" s="5">
        <f t="shared" si="363"/>
        <v>0</v>
      </c>
      <c r="AE109" s="5">
        <f t="shared" si="363"/>
        <v>0</v>
      </c>
      <c r="AF109" s="5">
        <f t="shared" si="363"/>
        <v>0</v>
      </c>
      <c r="AG109" s="5">
        <f t="shared" si="363"/>
        <v>0</v>
      </c>
      <c r="AH109" s="5">
        <f t="shared" si="363"/>
        <v>0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48"/>
      <c r="BE109" s="3"/>
      <c r="BF109" s="49"/>
      <c r="BG109" s="49"/>
      <c r="BH109" s="49"/>
      <c r="BI109" s="49"/>
      <c r="BJ109" s="49"/>
      <c r="BK109" s="49"/>
      <c r="BL109" s="49"/>
      <c r="BM109" s="49"/>
      <c r="BN109" s="49"/>
      <c r="BO109" s="50"/>
      <c r="BP109" s="50"/>
      <c r="BQ109" s="50"/>
      <c r="BR109" s="50"/>
      <c r="BS109" s="50"/>
      <c r="BT109" s="51"/>
      <c r="BU109" s="52"/>
      <c r="BV109" s="52"/>
      <c r="BW109" s="52"/>
      <c r="BX109" s="52"/>
      <c r="BY109" s="52"/>
      <c r="BZ109" s="52"/>
      <c r="CA109" s="52"/>
      <c r="CB109" s="52"/>
      <c r="CC109" s="18"/>
      <c r="CD109" s="18"/>
      <c r="CE109" s="18"/>
      <c r="CF109" s="18"/>
      <c r="CG109" s="18"/>
      <c r="CH109" s="18"/>
      <c r="CI109" s="18"/>
      <c r="CJ109" s="18"/>
    </row>
    <row r="110" spans="1:88" s="58" customFormat="1" ht="21" customHeight="1" x14ac:dyDescent="0.2">
      <c r="A110" s="49"/>
      <c r="B110" s="1644"/>
      <c r="C110" s="103" t="s">
        <v>57</v>
      </c>
      <c r="D110" s="14">
        <f>COUNTIF(D$13:D$32,"FOTS")</f>
        <v>0</v>
      </c>
      <c r="E110" s="14">
        <f t="shared" ref="E110:AH110" si="364">COUNTIF(E$13:E$32,"FOTS")</f>
        <v>0</v>
      </c>
      <c r="F110" s="14">
        <f t="shared" si="364"/>
        <v>0</v>
      </c>
      <c r="G110" s="14">
        <f t="shared" si="364"/>
        <v>1</v>
      </c>
      <c r="H110" s="14">
        <f t="shared" si="364"/>
        <v>1</v>
      </c>
      <c r="I110" s="14">
        <f t="shared" si="364"/>
        <v>0</v>
      </c>
      <c r="J110" s="14">
        <f t="shared" si="364"/>
        <v>0</v>
      </c>
      <c r="K110" s="14">
        <f t="shared" si="364"/>
        <v>0</v>
      </c>
      <c r="L110" s="14">
        <f t="shared" si="364"/>
        <v>0</v>
      </c>
      <c r="M110" s="14">
        <f t="shared" si="364"/>
        <v>0</v>
      </c>
      <c r="N110" s="14">
        <f t="shared" si="364"/>
        <v>0</v>
      </c>
      <c r="O110" s="14">
        <f t="shared" si="364"/>
        <v>0</v>
      </c>
      <c r="P110" s="14">
        <f t="shared" si="364"/>
        <v>0</v>
      </c>
      <c r="Q110" s="14">
        <f t="shared" si="364"/>
        <v>0</v>
      </c>
      <c r="R110" s="14">
        <f t="shared" si="364"/>
        <v>0</v>
      </c>
      <c r="S110" s="14">
        <f t="shared" si="364"/>
        <v>1</v>
      </c>
      <c r="T110" s="14">
        <f t="shared" si="364"/>
        <v>1</v>
      </c>
      <c r="U110" s="14">
        <f t="shared" si="364"/>
        <v>0</v>
      </c>
      <c r="V110" s="14">
        <f t="shared" si="364"/>
        <v>0</v>
      </c>
      <c r="W110" s="14">
        <f t="shared" si="364"/>
        <v>1</v>
      </c>
      <c r="X110" s="14">
        <f t="shared" si="364"/>
        <v>0</v>
      </c>
      <c r="Y110" s="14">
        <f t="shared" si="364"/>
        <v>0</v>
      </c>
      <c r="Z110" s="14">
        <f t="shared" si="364"/>
        <v>0</v>
      </c>
      <c r="AA110" s="14">
        <f t="shared" si="364"/>
        <v>0</v>
      </c>
      <c r="AB110" s="14">
        <f t="shared" si="364"/>
        <v>0</v>
      </c>
      <c r="AC110" s="14">
        <f t="shared" si="364"/>
        <v>0</v>
      </c>
      <c r="AD110" s="14">
        <f t="shared" si="364"/>
        <v>0</v>
      </c>
      <c r="AE110" s="14">
        <f t="shared" si="364"/>
        <v>0</v>
      </c>
      <c r="AF110" s="14">
        <f t="shared" si="364"/>
        <v>0</v>
      </c>
      <c r="AG110" s="14">
        <f t="shared" si="364"/>
        <v>0</v>
      </c>
      <c r="AH110" s="14">
        <f t="shared" si="364"/>
        <v>0</v>
      </c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98"/>
      <c r="BE110" s="99"/>
      <c r="BF110" s="49"/>
      <c r="BG110" s="49"/>
      <c r="BH110" s="49"/>
      <c r="BI110" s="49"/>
      <c r="BJ110" s="49"/>
      <c r="BK110" s="49"/>
      <c r="BL110" s="49"/>
      <c r="BM110" s="49"/>
      <c r="BN110" s="49"/>
      <c r="BO110" s="51"/>
      <c r="BP110" s="51"/>
      <c r="BQ110" s="51"/>
      <c r="BR110" s="51"/>
      <c r="BS110" s="51"/>
      <c r="BT110" s="51"/>
      <c r="BU110" s="55"/>
      <c r="BV110" s="55"/>
      <c r="BW110" s="55"/>
      <c r="BX110" s="55"/>
      <c r="BY110" s="55"/>
      <c r="BZ110" s="55"/>
      <c r="CA110" s="55"/>
      <c r="CB110" s="55"/>
    </row>
    <row r="111" spans="1:88" s="18" customFormat="1" ht="21" customHeight="1" x14ac:dyDescent="0.2">
      <c r="A111" s="49"/>
      <c r="B111" s="1645"/>
      <c r="C111" s="103" t="s">
        <v>35</v>
      </c>
      <c r="D111" s="14">
        <f>COUNTIF(D$13:D$32,"DISP")</f>
        <v>0</v>
      </c>
      <c r="E111" s="14">
        <f t="shared" ref="E111:AH111" si="365">COUNTIF(E$13:E$32,"DISP")</f>
        <v>0</v>
      </c>
      <c r="F111" s="14">
        <f t="shared" si="365"/>
        <v>0</v>
      </c>
      <c r="G111" s="14">
        <f t="shared" si="365"/>
        <v>0</v>
      </c>
      <c r="H111" s="14">
        <f t="shared" si="365"/>
        <v>0</v>
      </c>
      <c r="I111" s="14">
        <f t="shared" si="365"/>
        <v>0</v>
      </c>
      <c r="J111" s="14">
        <f t="shared" si="365"/>
        <v>0</v>
      </c>
      <c r="K111" s="14">
        <f t="shared" si="365"/>
        <v>0</v>
      </c>
      <c r="L111" s="14">
        <f t="shared" si="365"/>
        <v>0</v>
      </c>
      <c r="M111" s="14">
        <f t="shared" si="365"/>
        <v>0</v>
      </c>
      <c r="N111" s="14">
        <f t="shared" si="365"/>
        <v>0</v>
      </c>
      <c r="O111" s="14">
        <f t="shared" si="365"/>
        <v>0</v>
      </c>
      <c r="P111" s="14">
        <f t="shared" si="365"/>
        <v>0</v>
      </c>
      <c r="Q111" s="14">
        <f t="shared" si="365"/>
        <v>0</v>
      </c>
      <c r="R111" s="14">
        <f t="shared" si="365"/>
        <v>0</v>
      </c>
      <c r="S111" s="14">
        <f t="shared" si="365"/>
        <v>0</v>
      </c>
      <c r="T111" s="14">
        <f t="shared" si="365"/>
        <v>0</v>
      </c>
      <c r="U111" s="14">
        <f t="shared" si="365"/>
        <v>0</v>
      </c>
      <c r="V111" s="14">
        <f t="shared" si="365"/>
        <v>0</v>
      </c>
      <c r="W111" s="14">
        <f t="shared" si="365"/>
        <v>0</v>
      </c>
      <c r="X111" s="14">
        <f t="shared" si="365"/>
        <v>0</v>
      </c>
      <c r="Y111" s="14">
        <f t="shared" si="365"/>
        <v>0</v>
      </c>
      <c r="Z111" s="14">
        <f t="shared" si="365"/>
        <v>0</v>
      </c>
      <c r="AA111" s="14">
        <f t="shared" si="365"/>
        <v>0</v>
      </c>
      <c r="AB111" s="14">
        <f t="shared" si="365"/>
        <v>0</v>
      </c>
      <c r="AC111" s="14">
        <f t="shared" si="365"/>
        <v>0</v>
      </c>
      <c r="AD111" s="14">
        <f t="shared" si="365"/>
        <v>0</v>
      </c>
      <c r="AE111" s="14">
        <f t="shared" si="365"/>
        <v>0</v>
      </c>
      <c r="AF111" s="14">
        <f t="shared" si="365"/>
        <v>0</v>
      </c>
      <c r="AG111" s="14">
        <f t="shared" si="365"/>
        <v>0</v>
      </c>
      <c r="AH111" s="14">
        <f t="shared" si="365"/>
        <v>0</v>
      </c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98"/>
      <c r="BE111" s="99"/>
      <c r="BF111" s="49"/>
      <c r="BG111" s="49"/>
      <c r="BH111" s="49"/>
      <c r="BI111" s="49"/>
      <c r="BJ111" s="49"/>
      <c r="BK111" s="49"/>
      <c r="BL111" s="49"/>
      <c r="BM111" s="49"/>
      <c r="BN111" s="49"/>
      <c r="BO111" s="51"/>
      <c r="BP111" s="51"/>
      <c r="BQ111" s="51"/>
      <c r="BR111" s="51"/>
      <c r="BS111" s="51"/>
      <c r="BT111" s="51"/>
      <c r="BU111" s="55"/>
      <c r="BV111" s="55"/>
      <c r="BW111" s="55"/>
      <c r="BX111" s="55"/>
      <c r="BY111" s="55"/>
      <c r="BZ111" s="55"/>
      <c r="CA111" s="55"/>
      <c r="CB111" s="55"/>
      <c r="CC111" s="58"/>
      <c r="CD111" s="58"/>
      <c r="CE111" s="58"/>
      <c r="CF111" s="58"/>
      <c r="CG111" s="58"/>
      <c r="CH111" s="58"/>
      <c r="CI111" s="58"/>
      <c r="CJ111" s="58"/>
    </row>
    <row r="112" spans="1:88" s="18" customFormat="1" ht="21" customHeight="1" x14ac:dyDescent="0.2">
      <c r="A112" s="101"/>
      <c r="B112" s="1638" t="s">
        <v>23</v>
      </c>
      <c r="C112" s="1639"/>
      <c r="D112" s="131">
        <v>1</v>
      </c>
      <c r="E112" s="131">
        <f t="shared" ref="E112:AH112" si="366">D112+1</f>
        <v>2</v>
      </c>
      <c r="F112" s="131">
        <f t="shared" si="366"/>
        <v>3</v>
      </c>
      <c r="G112" s="131">
        <f t="shared" si="366"/>
        <v>4</v>
      </c>
      <c r="H112" s="131">
        <f t="shared" si="366"/>
        <v>5</v>
      </c>
      <c r="I112" s="132">
        <f t="shared" si="366"/>
        <v>6</v>
      </c>
      <c r="J112" s="131">
        <f t="shared" si="366"/>
        <v>7</v>
      </c>
      <c r="K112" s="131">
        <f t="shared" si="366"/>
        <v>8</v>
      </c>
      <c r="L112" s="131">
        <f t="shared" si="366"/>
        <v>9</v>
      </c>
      <c r="M112" s="131">
        <f t="shared" si="366"/>
        <v>10</v>
      </c>
      <c r="N112" s="131">
        <f t="shared" si="366"/>
        <v>11</v>
      </c>
      <c r="O112" s="131">
        <f t="shared" si="366"/>
        <v>12</v>
      </c>
      <c r="P112" s="131">
        <f t="shared" si="366"/>
        <v>13</v>
      </c>
      <c r="Q112" s="131">
        <f t="shared" si="366"/>
        <v>14</v>
      </c>
      <c r="R112" s="131">
        <f t="shared" si="366"/>
        <v>15</v>
      </c>
      <c r="S112" s="131">
        <f t="shared" si="366"/>
        <v>16</v>
      </c>
      <c r="T112" s="131">
        <f t="shared" si="366"/>
        <v>17</v>
      </c>
      <c r="U112" s="131">
        <f t="shared" si="366"/>
        <v>18</v>
      </c>
      <c r="V112" s="131">
        <f t="shared" si="366"/>
        <v>19</v>
      </c>
      <c r="W112" s="131">
        <f t="shared" si="366"/>
        <v>20</v>
      </c>
      <c r="X112" s="131">
        <f t="shared" si="366"/>
        <v>21</v>
      </c>
      <c r="Y112" s="131">
        <f t="shared" si="366"/>
        <v>22</v>
      </c>
      <c r="Z112" s="131">
        <f t="shared" si="366"/>
        <v>23</v>
      </c>
      <c r="AA112" s="131">
        <f t="shared" si="366"/>
        <v>24</v>
      </c>
      <c r="AB112" s="131">
        <f t="shared" si="366"/>
        <v>25</v>
      </c>
      <c r="AC112" s="131">
        <f t="shared" si="366"/>
        <v>26</v>
      </c>
      <c r="AD112" s="131">
        <f t="shared" si="366"/>
        <v>27</v>
      </c>
      <c r="AE112" s="131">
        <f t="shared" si="366"/>
        <v>28</v>
      </c>
      <c r="AF112" s="131">
        <f t="shared" si="366"/>
        <v>29</v>
      </c>
      <c r="AG112" s="131">
        <f t="shared" si="366"/>
        <v>30</v>
      </c>
      <c r="AH112" s="131">
        <f t="shared" si="366"/>
        <v>31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48"/>
      <c r="BE112" s="3"/>
      <c r="BF112" s="1"/>
      <c r="BG112" s="1"/>
      <c r="BH112" s="1"/>
      <c r="BI112" s="1"/>
      <c r="BJ112" s="1"/>
      <c r="BK112" s="1"/>
      <c r="BL112" s="1"/>
      <c r="BM112" s="1"/>
      <c r="BN112" s="1"/>
      <c r="BO112" s="50"/>
      <c r="BP112" s="50"/>
      <c r="BQ112" s="50"/>
      <c r="BR112" s="50"/>
      <c r="BS112" s="50"/>
      <c r="BT112" s="51"/>
      <c r="BU112" s="52"/>
      <c r="BV112" s="52"/>
      <c r="BW112" s="52"/>
      <c r="BX112" s="53"/>
      <c r="BY112" s="53"/>
      <c r="BZ112" s="53"/>
      <c r="CA112" s="53"/>
      <c r="CB112" s="53"/>
    </row>
    <row r="113" spans="1:88" s="18" customFormat="1" ht="21" customHeight="1" x14ac:dyDescent="0.2">
      <c r="A113" s="1"/>
      <c r="B113" s="1640" t="s">
        <v>152</v>
      </c>
      <c r="C113" s="585" t="s">
        <v>148</v>
      </c>
      <c r="D113" s="5">
        <f>COUNTIF(D34:D35,"fE")+COUNTIF(D34:D35,"fES")+COUNTIF(D34:D35,"fED")+COUNTIF(D34:D35,"fEF")</f>
        <v>0</v>
      </c>
      <c r="E113" s="5">
        <f t="shared" ref="E113:AH113" si="367">COUNTIF(E34:E35,"fE")+COUNTIF(E34:E35,"fES")+COUNTIF(E34:E35,"fED")+COUNTIF(E34:E35,"fEF")</f>
        <v>0</v>
      </c>
      <c r="F113" s="5">
        <f t="shared" si="367"/>
        <v>0</v>
      </c>
      <c r="G113" s="5">
        <f t="shared" si="367"/>
        <v>0</v>
      </c>
      <c r="H113" s="5">
        <f t="shared" si="367"/>
        <v>0</v>
      </c>
      <c r="I113" s="5">
        <f t="shared" si="367"/>
        <v>0</v>
      </c>
      <c r="J113" s="5">
        <f t="shared" si="367"/>
        <v>0</v>
      </c>
      <c r="K113" s="5">
        <f t="shared" si="367"/>
        <v>0</v>
      </c>
      <c r="L113" s="5">
        <f t="shared" si="367"/>
        <v>0</v>
      </c>
      <c r="M113" s="5">
        <f t="shared" si="367"/>
        <v>0</v>
      </c>
      <c r="N113" s="5">
        <f t="shared" si="367"/>
        <v>0</v>
      </c>
      <c r="O113" s="5">
        <f t="shared" si="367"/>
        <v>0</v>
      </c>
      <c r="P113" s="5">
        <f t="shared" si="367"/>
        <v>0</v>
      </c>
      <c r="Q113" s="5">
        <f t="shared" si="367"/>
        <v>0</v>
      </c>
      <c r="R113" s="5">
        <f t="shared" si="367"/>
        <v>0</v>
      </c>
      <c r="S113" s="5">
        <f t="shared" si="367"/>
        <v>0</v>
      </c>
      <c r="T113" s="5">
        <f t="shared" si="367"/>
        <v>0</v>
      </c>
      <c r="U113" s="5">
        <f t="shared" si="367"/>
        <v>0</v>
      </c>
      <c r="V113" s="5">
        <f t="shared" si="367"/>
        <v>0</v>
      </c>
      <c r="W113" s="5">
        <f t="shared" si="367"/>
        <v>0</v>
      </c>
      <c r="X113" s="5">
        <f t="shared" si="367"/>
        <v>0</v>
      </c>
      <c r="Y113" s="5">
        <f t="shared" si="367"/>
        <v>0</v>
      </c>
      <c r="Z113" s="5">
        <f t="shared" si="367"/>
        <v>0</v>
      </c>
      <c r="AA113" s="5">
        <f t="shared" si="367"/>
        <v>0</v>
      </c>
      <c r="AB113" s="5">
        <f t="shared" si="367"/>
        <v>0</v>
      </c>
      <c r="AC113" s="5">
        <f t="shared" si="367"/>
        <v>0</v>
      </c>
      <c r="AD113" s="5">
        <f t="shared" si="367"/>
        <v>0</v>
      </c>
      <c r="AE113" s="5">
        <f t="shared" si="367"/>
        <v>0</v>
      </c>
      <c r="AF113" s="5">
        <f t="shared" si="367"/>
        <v>0</v>
      </c>
      <c r="AG113" s="5">
        <f t="shared" si="367"/>
        <v>0</v>
      </c>
      <c r="AH113" s="5">
        <f t="shared" si="367"/>
        <v>0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48"/>
      <c r="BE113" s="3"/>
      <c r="BF113" s="49"/>
      <c r="BG113" s="49"/>
      <c r="BH113" s="49"/>
      <c r="BI113" s="49"/>
      <c r="BJ113" s="49"/>
      <c r="BK113" s="49"/>
      <c r="BL113" s="49"/>
      <c r="BM113" s="49"/>
      <c r="BN113" s="49"/>
      <c r="BO113" s="50"/>
      <c r="BP113" s="50"/>
      <c r="BQ113" s="50"/>
      <c r="BR113" s="50"/>
      <c r="BS113" s="50"/>
      <c r="BT113" s="51"/>
      <c r="BU113" s="52"/>
      <c r="BV113" s="52"/>
      <c r="BW113" s="52"/>
      <c r="BX113" s="52"/>
      <c r="BY113" s="52"/>
      <c r="BZ113" s="52"/>
      <c r="CA113" s="52"/>
      <c r="CB113" s="52"/>
    </row>
    <row r="114" spans="1:88" s="18" customFormat="1" ht="21" customHeight="1" x14ac:dyDescent="0.2">
      <c r="A114" s="1"/>
      <c r="B114" s="1640"/>
      <c r="C114" s="585" t="s">
        <v>149</v>
      </c>
      <c r="D114" s="5">
        <f>COUNTIF(D37:D42,"fE")+COUNTIF(D37:D42,"fES")+COUNTIF(D37:D42,"fED")+COUNTIF(D37:D42,"fEF")</f>
        <v>0</v>
      </c>
      <c r="E114" s="5">
        <f t="shared" ref="E114:AH114" si="368">COUNTIF(E37:E42,"fE")+COUNTIF(E37:E42,"fES")+COUNTIF(E37:E42,"fED")+COUNTIF(E37:E42,"fEF")</f>
        <v>0</v>
      </c>
      <c r="F114" s="5">
        <f t="shared" si="368"/>
        <v>0</v>
      </c>
      <c r="G114" s="5">
        <f t="shared" si="368"/>
        <v>0</v>
      </c>
      <c r="H114" s="5">
        <f t="shared" si="368"/>
        <v>0</v>
      </c>
      <c r="I114" s="5">
        <f t="shared" si="368"/>
        <v>0</v>
      </c>
      <c r="J114" s="5">
        <f t="shared" si="368"/>
        <v>0</v>
      </c>
      <c r="K114" s="5">
        <f t="shared" si="368"/>
        <v>0</v>
      </c>
      <c r="L114" s="5">
        <f t="shared" si="368"/>
        <v>0</v>
      </c>
      <c r="M114" s="5">
        <f t="shared" si="368"/>
        <v>0</v>
      </c>
      <c r="N114" s="5">
        <f t="shared" si="368"/>
        <v>0</v>
      </c>
      <c r="O114" s="5">
        <f t="shared" si="368"/>
        <v>0</v>
      </c>
      <c r="P114" s="5">
        <f t="shared" si="368"/>
        <v>0</v>
      </c>
      <c r="Q114" s="5">
        <f t="shared" si="368"/>
        <v>0</v>
      </c>
      <c r="R114" s="5">
        <f t="shared" si="368"/>
        <v>0</v>
      </c>
      <c r="S114" s="5">
        <f t="shared" si="368"/>
        <v>0</v>
      </c>
      <c r="T114" s="5">
        <f t="shared" si="368"/>
        <v>0</v>
      </c>
      <c r="U114" s="5">
        <f t="shared" si="368"/>
        <v>0</v>
      </c>
      <c r="V114" s="5">
        <f t="shared" si="368"/>
        <v>0</v>
      </c>
      <c r="W114" s="5">
        <f t="shared" si="368"/>
        <v>0</v>
      </c>
      <c r="X114" s="5">
        <f t="shared" si="368"/>
        <v>0</v>
      </c>
      <c r="Y114" s="5">
        <f t="shared" si="368"/>
        <v>0</v>
      </c>
      <c r="Z114" s="5">
        <f t="shared" si="368"/>
        <v>0</v>
      </c>
      <c r="AA114" s="5">
        <f t="shared" si="368"/>
        <v>0</v>
      </c>
      <c r="AB114" s="5">
        <f t="shared" si="368"/>
        <v>0</v>
      </c>
      <c r="AC114" s="5">
        <f t="shared" si="368"/>
        <v>0</v>
      </c>
      <c r="AD114" s="5">
        <f t="shared" si="368"/>
        <v>0</v>
      </c>
      <c r="AE114" s="5">
        <f t="shared" si="368"/>
        <v>0</v>
      </c>
      <c r="AF114" s="5">
        <f t="shared" si="368"/>
        <v>0</v>
      </c>
      <c r="AG114" s="5">
        <f t="shared" si="368"/>
        <v>0</v>
      </c>
      <c r="AH114" s="5">
        <f t="shared" si="368"/>
        <v>0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48"/>
      <c r="BE114" s="3"/>
      <c r="BF114" s="49"/>
      <c r="BG114" s="49"/>
      <c r="BH114" s="49"/>
      <c r="BI114" s="49"/>
      <c r="BJ114" s="49"/>
      <c r="BK114" s="49"/>
      <c r="BL114" s="49"/>
      <c r="BM114" s="49"/>
      <c r="BN114" s="49"/>
      <c r="BO114" s="50"/>
      <c r="BP114" s="50"/>
      <c r="BQ114" s="50"/>
      <c r="BR114" s="50"/>
      <c r="BS114" s="50"/>
      <c r="BT114" s="51"/>
      <c r="BU114" s="52"/>
      <c r="BV114" s="52"/>
      <c r="BW114" s="52"/>
      <c r="BX114" s="52"/>
      <c r="BY114" s="52"/>
      <c r="BZ114" s="52"/>
      <c r="CA114" s="52"/>
      <c r="CB114" s="52"/>
    </row>
    <row r="115" spans="1:88" s="18" customFormat="1" ht="21" customHeight="1" x14ac:dyDescent="0.2">
      <c r="A115" s="1"/>
      <c r="B115" s="1640"/>
      <c r="C115" s="585" t="s">
        <v>150</v>
      </c>
      <c r="D115" s="5">
        <f>+COUNTIF(D43:D52,"fE")+COUNTIF(D43:D52,"fES")+COUNTIF(D43:D52,"fED")+COUNTIF(D43:D52,"fEF")</f>
        <v>0</v>
      </c>
      <c r="E115" s="5">
        <f t="shared" ref="E115:AH115" si="369">+COUNTIF(E43:E52,"fE")+COUNTIF(E43:E52,"fES")+COUNTIF(E43:E52,"fED")+COUNTIF(E43:E52,"fEF")</f>
        <v>0</v>
      </c>
      <c r="F115" s="5">
        <f t="shared" si="369"/>
        <v>0</v>
      </c>
      <c r="G115" s="5">
        <f t="shared" si="369"/>
        <v>0</v>
      </c>
      <c r="H115" s="5">
        <f t="shared" si="369"/>
        <v>0</v>
      </c>
      <c r="I115" s="5">
        <f t="shared" si="369"/>
        <v>0</v>
      </c>
      <c r="J115" s="5">
        <f t="shared" si="369"/>
        <v>0</v>
      </c>
      <c r="K115" s="5">
        <f t="shared" si="369"/>
        <v>0</v>
      </c>
      <c r="L115" s="5">
        <f t="shared" si="369"/>
        <v>0</v>
      </c>
      <c r="M115" s="5">
        <f t="shared" si="369"/>
        <v>0</v>
      </c>
      <c r="N115" s="5">
        <f t="shared" si="369"/>
        <v>0</v>
      </c>
      <c r="O115" s="5">
        <f t="shared" si="369"/>
        <v>0</v>
      </c>
      <c r="P115" s="5">
        <f t="shared" si="369"/>
        <v>1</v>
      </c>
      <c r="Q115" s="5">
        <f t="shared" si="369"/>
        <v>1</v>
      </c>
      <c r="R115" s="5">
        <f t="shared" si="369"/>
        <v>0</v>
      </c>
      <c r="S115" s="5">
        <f t="shared" si="369"/>
        <v>0</v>
      </c>
      <c r="T115" s="5">
        <f t="shared" si="369"/>
        <v>1</v>
      </c>
      <c r="U115" s="5">
        <f t="shared" si="369"/>
        <v>1</v>
      </c>
      <c r="V115" s="5">
        <f t="shared" si="369"/>
        <v>0</v>
      </c>
      <c r="W115" s="5">
        <f t="shared" si="369"/>
        <v>0</v>
      </c>
      <c r="X115" s="5">
        <f t="shared" si="369"/>
        <v>0</v>
      </c>
      <c r="Y115" s="5">
        <f t="shared" si="369"/>
        <v>0</v>
      </c>
      <c r="Z115" s="5">
        <f t="shared" si="369"/>
        <v>0</v>
      </c>
      <c r="AA115" s="5">
        <f t="shared" si="369"/>
        <v>0</v>
      </c>
      <c r="AB115" s="5">
        <f t="shared" si="369"/>
        <v>0</v>
      </c>
      <c r="AC115" s="5">
        <f t="shared" si="369"/>
        <v>0</v>
      </c>
      <c r="AD115" s="5">
        <f t="shared" si="369"/>
        <v>0</v>
      </c>
      <c r="AE115" s="5">
        <f t="shared" si="369"/>
        <v>0</v>
      </c>
      <c r="AF115" s="5">
        <f t="shared" si="369"/>
        <v>0</v>
      </c>
      <c r="AG115" s="5">
        <f t="shared" si="369"/>
        <v>0</v>
      </c>
      <c r="AH115" s="5">
        <f t="shared" si="369"/>
        <v>0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48"/>
      <c r="BE115" s="3"/>
      <c r="BF115" s="49"/>
      <c r="BG115" s="49"/>
      <c r="BH115" s="49"/>
      <c r="BI115" s="49"/>
      <c r="BJ115" s="49"/>
      <c r="BK115" s="49"/>
      <c r="BL115" s="49"/>
      <c r="BM115" s="49"/>
      <c r="BN115" s="49"/>
      <c r="BO115" s="50"/>
      <c r="BP115" s="50"/>
      <c r="BQ115" s="50"/>
      <c r="BR115" s="50"/>
      <c r="BS115" s="50"/>
      <c r="BT115" s="51"/>
      <c r="BU115" s="52"/>
      <c r="BV115" s="52"/>
      <c r="BW115" s="52"/>
      <c r="BX115" s="52"/>
      <c r="BY115" s="52"/>
      <c r="BZ115" s="52"/>
      <c r="CA115" s="52"/>
      <c r="CB115" s="52"/>
    </row>
    <row r="116" spans="1:88" s="18" customFormat="1" ht="21" customHeight="1" x14ac:dyDescent="0.2">
      <c r="A116" s="1"/>
      <c r="B116" s="1640"/>
      <c r="C116" s="103" t="s">
        <v>151</v>
      </c>
      <c r="D116" s="14">
        <f>SUM(D113:D115)</f>
        <v>0</v>
      </c>
      <c r="E116" s="14">
        <f t="shared" ref="E116:AI116" si="370">SUM(E113:E115)</f>
        <v>0</v>
      </c>
      <c r="F116" s="14">
        <f t="shared" si="370"/>
        <v>0</v>
      </c>
      <c r="G116" s="14">
        <f t="shared" si="370"/>
        <v>0</v>
      </c>
      <c r="H116" s="14">
        <f t="shared" si="370"/>
        <v>0</v>
      </c>
      <c r="I116" s="14">
        <f t="shared" si="370"/>
        <v>0</v>
      </c>
      <c r="J116" s="14">
        <f t="shared" si="370"/>
        <v>0</v>
      </c>
      <c r="K116" s="14">
        <f t="shared" si="370"/>
        <v>0</v>
      </c>
      <c r="L116" s="14">
        <f t="shared" si="370"/>
        <v>0</v>
      </c>
      <c r="M116" s="14">
        <f t="shared" si="370"/>
        <v>0</v>
      </c>
      <c r="N116" s="14">
        <f t="shared" si="370"/>
        <v>0</v>
      </c>
      <c r="O116" s="14">
        <f t="shared" si="370"/>
        <v>0</v>
      </c>
      <c r="P116" s="14">
        <f t="shared" si="370"/>
        <v>1</v>
      </c>
      <c r="Q116" s="14">
        <f t="shared" si="370"/>
        <v>1</v>
      </c>
      <c r="R116" s="14">
        <f t="shared" si="370"/>
        <v>0</v>
      </c>
      <c r="S116" s="14">
        <f t="shared" si="370"/>
        <v>0</v>
      </c>
      <c r="T116" s="14">
        <f t="shared" si="370"/>
        <v>1</v>
      </c>
      <c r="U116" s="14">
        <f t="shared" si="370"/>
        <v>1</v>
      </c>
      <c r="V116" s="14">
        <f t="shared" si="370"/>
        <v>0</v>
      </c>
      <c r="W116" s="14">
        <f t="shared" si="370"/>
        <v>0</v>
      </c>
      <c r="X116" s="14">
        <f t="shared" si="370"/>
        <v>0</v>
      </c>
      <c r="Y116" s="14">
        <f t="shared" si="370"/>
        <v>0</v>
      </c>
      <c r="Z116" s="14">
        <f t="shared" si="370"/>
        <v>0</v>
      </c>
      <c r="AA116" s="14">
        <f t="shared" si="370"/>
        <v>0</v>
      </c>
      <c r="AB116" s="14">
        <f t="shared" si="370"/>
        <v>0</v>
      </c>
      <c r="AC116" s="14">
        <f t="shared" si="370"/>
        <v>0</v>
      </c>
      <c r="AD116" s="14">
        <f t="shared" si="370"/>
        <v>0</v>
      </c>
      <c r="AE116" s="14">
        <f t="shared" si="370"/>
        <v>0</v>
      </c>
      <c r="AF116" s="14">
        <f t="shared" si="370"/>
        <v>0</v>
      </c>
      <c r="AG116" s="14">
        <f t="shared" si="370"/>
        <v>0</v>
      </c>
      <c r="AH116" s="14">
        <f t="shared" si="370"/>
        <v>0</v>
      </c>
      <c r="AI116" s="14">
        <f t="shared" si="370"/>
        <v>0</v>
      </c>
      <c r="AJ116" s="2"/>
      <c r="AK116" s="2"/>
      <c r="AL116" s="2"/>
      <c r="AM116" s="2"/>
      <c r="AN116" s="2"/>
      <c r="AO116" s="2"/>
      <c r="AP116" s="2"/>
      <c r="AQ116" s="2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48"/>
      <c r="BE116" s="3"/>
      <c r="BF116" s="49"/>
      <c r="BG116" s="49"/>
      <c r="BH116" s="49"/>
      <c r="BI116" s="49"/>
      <c r="BJ116" s="49"/>
      <c r="BK116" s="49"/>
      <c r="BL116" s="49"/>
      <c r="BM116" s="49"/>
      <c r="BN116" s="49"/>
      <c r="BO116" s="50"/>
      <c r="BP116" s="50"/>
      <c r="BQ116" s="50"/>
      <c r="BR116" s="50"/>
      <c r="BS116" s="50"/>
      <c r="BT116" s="51"/>
      <c r="BU116" s="52"/>
      <c r="BV116" s="52"/>
      <c r="BW116" s="52"/>
      <c r="BX116" s="52"/>
      <c r="BY116" s="52"/>
      <c r="BZ116" s="52"/>
      <c r="CA116" s="52"/>
      <c r="CB116" s="52"/>
    </row>
    <row r="117" spans="1:88" s="18" customFormat="1" ht="21" customHeight="1" x14ac:dyDescent="0.2">
      <c r="A117" s="1"/>
      <c r="B117" s="1640"/>
      <c r="C117" s="585" t="s">
        <v>36</v>
      </c>
      <c r="D117" s="5">
        <f t="shared" ref="D117:AH117" si="371">COUNTIF(D$34:D$52,"L")</f>
        <v>0</v>
      </c>
      <c r="E117" s="5">
        <f t="shared" si="371"/>
        <v>0</v>
      </c>
      <c r="F117" s="5">
        <f t="shared" si="371"/>
        <v>0</v>
      </c>
      <c r="G117" s="5">
        <f t="shared" si="371"/>
        <v>0</v>
      </c>
      <c r="H117" s="5">
        <f t="shared" si="371"/>
        <v>0</v>
      </c>
      <c r="I117" s="5">
        <f t="shared" si="371"/>
        <v>0</v>
      </c>
      <c r="J117" s="5">
        <f t="shared" si="371"/>
        <v>0</v>
      </c>
      <c r="K117" s="5">
        <f t="shared" si="371"/>
        <v>0</v>
      </c>
      <c r="L117" s="5">
        <f t="shared" si="371"/>
        <v>0</v>
      </c>
      <c r="M117" s="5">
        <f t="shared" si="371"/>
        <v>0</v>
      </c>
      <c r="N117" s="5">
        <f t="shared" si="371"/>
        <v>0</v>
      </c>
      <c r="O117" s="5">
        <f t="shared" si="371"/>
        <v>0</v>
      </c>
      <c r="P117" s="5">
        <f t="shared" si="371"/>
        <v>0</v>
      </c>
      <c r="Q117" s="5">
        <f t="shared" si="371"/>
        <v>0</v>
      </c>
      <c r="R117" s="5">
        <f t="shared" si="371"/>
        <v>0</v>
      </c>
      <c r="S117" s="5">
        <f t="shared" si="371"/>
        <v>0</v>
      </c>
      <c r="T117" s="5">
        <f t="shared" si="371"/>
        <v>0</v>
      </c>
      <c r="U117" s="5">
        <f t="shared" si="371"/>
        <v>0</v>
      </c>
      <c r="V117" s="5">
        <f t="shared" si="371"/>
        <v>0</v>
      </c>
      <c r="W117" s="5">
        <f t="shared" si="371"/>
        <v>0</v>
      </c>
      <c r="X117" s="5">
        <f t="shared" si="371"/>
        <v>0</v>
      </c>
      <c r="Y117" s="5">
        <f t="shared" si="371"/>
        <v>0</v>
      </c>
      <c r="Z117" s="5">
        <f t="shared" si="371"/>
        <v>0</v>
      </c>
      <c r="AA117" s="5">
        <f t="shared" si="371"/>
        <v>0</v>
      </c>
      <c r="AB117" s="5">
        <f t="shared" si="371"/>
        <v>0</v>
      </c>
      <c r="AC117" s="5">
        <f t="shared" si="371"/>
        <v>0</v>
      </c>
      <c r="AD117" s="5">
        <f t="shared" si="371"/>
        <v>0</v>
      </c>
      <c r="AE117" s="5">
        <f t="shared" si="371"/>
        <v>0</v>
      </c>
      <c r="AF117" s="5">
        <f t="shared" si="371"/>
        <v>0</v>
      </c>
      <c r="AG117" s="5">
        <f t="shared" si="371"/>
        <v>0</v>
      </c>
      <c r="AH117" s="5">
        <f t="shared" si="371"/>
        <v>0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48"/>
      <c r="BE117" s="3"/>
      <c r="BF117" s="49"/>
      <c r="BG117" s="49"/>
      <c r="BH117" s="49"/>
      <c r="BI117" s="49"/>
      <c r="BJ117" s="49"/>
      <c r="BK117" s="49"/>
      <c r="BL117" s="49"/>
      <c r="BM117" s="49"/>
      <c r="BN117" s="49"/>
      <c r="BO117" s="50"/>
      <c r="BP117" s="50"/>
      <c r="BQ117" s="50"/>
      <c r="BR117" s="50"/>
      <c r="BS117" s="50"/>
      <c r="BT117" s="51"/>
      <c r="BU117" s="52"/>
      <c r="BV117" s="52"/>
      <c r="BW117" s="52"/>
      <c r="BX117" s="52"/>
      <c r="BY117" s="52"/>
      <c r="BZ117" s="52"/>
      <c r="CA117" s="52"/>
      <c r="CB117" s="52"/>
    </row>
    <row r="118" spans="1:88" s="18" customFormat="1" ht="21" customHeight="1" x14ac:dyDescent="0.2">
      <c r="A118" s="1"/>
      <c r="B118" s="1640"/>
      <c r="C118" s="585" t="s">
        <v>37</v>
      </c>
      <c r="D118" s="5">
        <f t="shared" ref="D118:AH118" si="372">COUNTIF(D$34:D$52,"B")</f>
        <v>0</v>
      </c>
      <c r="E118" s="5">
        <f t="shared" si="372"/>
        <v>0</v>
      </c>
      <c r="F118" s="5">
        <f t="shared" si="372"/>
        <v>0</v>
      </c>
      <c r="G118" s="5">
        <f t="shared" si="372"/>
        <v>0</v>
      </c>
      <c r="H118" s="5">
        <f t="shared" si="372"/>
        <v>0</v>
      </c>
      <c r="I118" s="5">
        <f t="shared" si="372"/>
        <v>0</v>
      </c>
      <c r="J118" s="5">
        <f t="shared" si="372"/>
        <v>0</v>
      </c>
      <c r="K118" s="5">
        <f t="shared" si="372"/>
        <v>0</v>
      </c>
      <c r="L118" s="5">
        <f t="shared" si="372"/>
        <v>0</v>
      </c>
      <c r="M118" s="5">
        <f t="shared" si="372"/>
        <v>0</v>
      </c>
      <c r="N118" s="5">
        <f t="shared" si="372"/>
        <v>0</v>
      </c>
      <c r="O118" s="5">
        <f t="shared" si="372"/>
        <v>0</v>
      </c>
      <c r="P118" s="5">
        <f t="shared" si="372"/>
        <v>0</v>
      </c>
      <c r="Q118" s="5">
        <f t="shared" si="372"/>
        <v>0</v>
      </c>
      <c r="R118" s="5">
        <f t="shared" si="372"/>
        <v>0</v>
      </c>
      <c r="S118" s="5">
        <f t="shared" si="372"/>
        <v>0</v>
      </c>
      <c r="T118" s="5">
        <f t="shared" si="372"/>
        <v>0</v>
      </c>
      <c r="U118" s="5">
        <f t="shared" si="372"/>
        <v>1</v>
      </c>
      <c r="V118" s="5">
        <f t="shared" si="372"/>
        <v>0</v>
      </c>
      <c r="W118" s="5">
        <f t="shared" si="372"/>
        <v>0</v>
      </c>
      <c r="X118" s="5">
        <f t="shared" si="372"/>
        <v>0</v>
      </c>
      <c r="Y118" s="5">
        <f t="shared" si="372"/>
        <v>0</v>
      </c>
      <c r="Z118" s="5">
        <f t="shared" si="372"/>
        <v>0</v>
      </c>
      <c r="AA118" s="5">
        <f t="shared" si="372"/>
        <v>0</v>
      </c>
      <c r="AB118" s="5">
        <f t="shared" si="372"/>
        <v>0</v>
      </c>
      <c r="AC118" s="5">
        <f t="shared" si="372"/>
        <v>0</v>
      </c>
      <c r="AD118" s="5">
        <f t="shared" si="372"/>
        <v>0</v>
      </c>
      <c r="AE118" s="5">
        <f t="shared" si="372"/>
        <v>0</v>
      </c>
      <c r="AF118" s="5">
        <f t="shared" si="372"/>
        <v>0</v>
      </c>
      <c r="AG118" s="5">
        <f t="shared" si="372"/>
        <v>0</v>
      </c>
      <c r="AH118" s="5">
        <f t="shared" si="372"/>
        <v>0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48"/>
      <c r="BE118" s="3"/>
      <c r="BF118" s="49"/>
      <c r="BG118" s="49"/>
      <c r="BH118" s="49"/>
      <c r="BI118" s="49"/>
      <c r="BJ118" s="49"/>
      <c r="BK118" s="49"/>
      <c r="BL118" s="49"/>
      <c r="BM118" s="49"/>
      <c r="BN118" s="49"/>
      <c r="BO118" s="50"/>
      <c r="BP118" s="50"/>
      <c r="BQ118" s="50"/>
      <c r="BR118" s="50"/>
      <c r="BS118" s="50"/>
      <c r="BT118" s="51"/>
      <c r="BU118" s="52"/>
      <c r="BV118" s="52"/>
      <c r="BW118" s="52"/>
      <c r="BX118" s="52"/>
      <c r="BY118" s="52"/>
      <c r="BZ118" s="52"/>
      <c r="CA118" s="52"/>
      <c r="CB118" s="52"/>
    </row>
    <row r="119" spans="1:88" s="18" customFormat="1" ht="21" customHeight="1" x14ac:dyDescent="0.2">
      <c r="A119" s="1"/>
      <c r="B119" s="1640"/>
      <c r="C119" s="585" t="s">
        <v>38</v>
      </c>
      <c r="D119" s="5">
        <f t="shared" ref="D119:AH119" si="373">COUNTIF(D$34:D$52,"SA")</f>
        <v>0</v>
      </c>
      <c r="E119" s="5">
        <f t="shared" si="373"/>
        <v>1</v>
      </c>
      <c r="F119" s="5">
        <f t="shared" si="373"/>
        <v>1</v>
      </c>
      <c r="G119" s="5">
        <f t="shared" si="373"/>
        <v>0</v>
      </c>
      <c r="H119" s="5">
        <f t="shared" si="373"/>
        <v>0</v>
      </c>
      <c r="I119" s="5">
        <f t="shared" si="373"/>
        <v>1</v>
      </c>
      <c r="J119" s="5">
        <f t="shared" si="373"/>
        <v>1</v>
      </c>
      <c r="K119" s="5">
        <f t="shared" si="373"/>
        <v>0</v>
      </c>
      <c r="L119" s="5">
        <f t="shared" si="373"/>
        <v>0</v>
      </c>
      <c r="M119" s="5">
        <f t="shared" si="373"/>
        <v>0</v>
      </c>
      <c r="N119" s="5">
        <f t="shared" si="373"/>
        <v>0</v>
      </c>
      <c r="O119" s="5">
        <f t="shared" si="373"/>
        <v>0</v>
      </c>
      <c r="P119" s="5">
        <f t="shared" si="373"/>
        <v>0</v>
      </c>
      <c r="Q119" s="5">
        <f t="shared" si="373"/>
        <v>0</v>
      </c>
      <c r="R119" s="5">
        <f t="shared" si="373"/>
        <v>0</v>
      </c>
      <c r="S119" s="5">
        <f t="shared" si="373"/>
        <v>0</v>
      </c>
      <c r="T119" s="5">
        <f t="shared" si="373"/>
        <v>0</v>
      </c>
      <c r="U119" s="5">
        <f t="shared" si="373"/>
        <v>0</v>
      </c>
      <c r="V119" s="5">
        <f t="shared" si="373"/>
        <v>0</v>
      </c>
      <c r="W119" s="5">
        <f t="shared" si="373"/>
        <v>0</v>
      </c>
      <c r="X119" s="5">
        <f t="shared" si="373"/>
        <v>0</v>
      </c>
      <c r="Y119" s="5">
        <f t="shared" si="373"/>
        <v>0</v>
      </c>
      <c r="Z119" s="5">
        <f t="shared" si="373"/>
        <v>0</v>
      </c>
      <c r="AA119" s="5">
        <f t="shared" si="373"/>
        <v>0</v>
      </c>
      <c r="AB119" s="5">
        <f t="shared" si="373"/>
        <v>0</v>
      </c>
      <c r="AC119" s="5">
        <f t="shared" si="373"/>
        <v>0</v>
      </c>
      <c r="AD119" s="5">
        <f t="shared" si="373"/>
        <v>0</v>
      </c>
      <c r="AE119" s="5">
        <f t="shared" si="373"/>
        <v>0</v>
      </c>
      <c r="AF119" s="5">
        <f t="shared" si="373"/>
        <v>0</v>
      </c>
      <c r="AG119" s="5">
        <f t="shared" si="373"/>
        <v>0</v>
      </c>
      <c r="AH119" s="5">
        <f t="shared" si="373"/>
        <v>0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48"/>
      <c r="BE119" s="3"/>
      <c r="BF119" s="49"/>
      <c r="BG119" s="49"/>
      <c r="BH119" s="49"/>
      <c r="BI119" s="49"/>
      <c r="BJ119" s="49"/>
      <c r="BK119" s="49"/>
      <c r="BL119" s="49"/>
      <c r="BM119" s="49"/>
      <c r="BN119" s="49"/>
      <c r="BO119" s="50"/>
      <c r="BP119" s="50"/>
      <c r="BQ119" s="50"/>
      <c r="BR119" s="50"/>
      <c r="BS119" s="50"/>
      <c r="BT119" s="51"/>
      <c r="BU119" s="52"/>
      <c r="BV119" s="52"/>
      <c r="BW119" s="52"/>
      <c r="BX119" s="52"/>
      <c r="BY119" s="52"/>
      <c r="BZ119" s="52"/>
      <c r="CA119" s="52"/>
      <c r="CB119" s="52"/>
    </row>
    <row r="120" spans="1:88" s="18" customFormat="1" ht="21" customHeight="1" x14ac:dyDescent="0.2">
      <c r="A120" s="1"/>
      <c r="B120" s="1640"/>
      <c r="C120" s="585" t="s">
        <v>134</v>
      </c>
      <c r="D120" s="5">
        <f t="shared" ref="D120:AH120" si="374">COUNTIF(D$34:D$52,"SAT")</f>
        <v>0</v>
      </c>
      <c r="E120" s="5">
        <f t="shared" si="374"/>
        <v>0</v>
      </c>
      <c r="F120" s="5">
        <f t="shared" si="374"/>
        <v>0</v>
      </c>
      <c r="G120" s="5">
        <f t="shared" si="374"/>
        <v>0</v>
      </c>
      <c r="H120" s="5">
        <f t="shared" si="374"/>
        <v>0</v>
      </c>
      <c r="I120" s="5">
        <f t="shared" si="374"/>
        <v>0</v>
      </c>
      <c r="J120" s="5">
        <f t="shared" si="374"/>
        <v>0</v>
      </c>
      <c r="K120" s="5">
        <f t="shared" si="374"/>
        <v>0</v>
      </c>
      <c r="L120" s="5">
        <f t="shared" si="374"/>
        <v>0</v>
      </c>
      <c r="M120" s="5">
        <f t="shared" si="374"/>
        <v>0</v>
      </c>
      <c r="N120" s="5">
        <f t="shared" si="374"/>
        <v>0</v>
      </c>
      <c r="O120" s="5">
        <f t="shared" si="374"/>
        <v>0</v>
      </c>
      <c r="P120" s="5">
        <f t="shared" si="374"/>
        <v>0</v>
      </c>
      <c r="Q120" s="5">
        <f t="shared" si="374"/>
        <v>0</v>
      </c>
      <c r="R120" s="5">
        <f t="shared" si="374"/>
        <v>0</v>
      </c>
      <c r="S120" s="5">
        <f t="shared" si="374"/>
        <v>0</v>
      </c>
      <c r="T120" s="5">
        <f t="shared" si="374"/>
        <v>0</v>
      </c>
      <c r="U120" s="5">
        <f t="shared" si="374"/>
        <v>0</v>
      </c>
      <c r="V120" s="5">
        <f t="shared" si="374"/>
        <v>0</v>
      </c>
      <c r="W120" s="5">
        <f t="shared" si="374"/>
        <v>0</v>
      </c>
      <c r="X120" s="5">
        <f t="shared" si="374"/>
        <v>0</v>
      </c>
      <c r="Y120" s="5">
        <f t="shared" si="374"/>
        <v>0</v>
      </c>
      <c r="Z120" s="5">
        <f t="shared" si="374"/>
        <v>0</v>
      </c>
      <c r="AA120" s="5">
        <f t="shared" si="374"/>
        <v>0</v>
      </c>
      <c r="AB120" s="5">
        <f t="shared" si="374"/>
        <v>0</v>
      </c>
      <c r="AC120" s="5">
        <f t="shared" si="374"/>
        <v>0</v>
      </c>
      <c r="AD120" s="5">
        <f t="shared" si="374"/>
        <v>0</v>
      </c>
      <c r="AE120" s="5">
        <f t="shared" si="374"/>
        <v>0</v>
      </c>
      <c r="AF120" s="5">
        <f t="shared" si="374"/>
        <v>0</v>
      </c>
      <c r="AG120" s="5">
        <f t="shared" si="374"/>
        <v>0</v>
      </c>
      <c r="AH120" s="5">
        <f t="shared" si="374"/>
        <v>0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48"/>
      <c r="BE120" s="3"/>
      <c r="BF120" s="49"/>
      <c r="BG120" s="49"/>
      <c r="BH120" s="49"/>
      <c r="BI120" s="49"/>
      <c r="BJ120" s="49"/>
      <c r="BK120" s="49"/>
      <c r="BL120" s="49"/>
      <c r="BM120" s="49"/>
      <c r="BN120" s="49"/>
      <c r="BO120" s="50"/>
      <c r="BP120" s="50"/>
      <c r="BQ120" s="50"/>
      <c r="BR120" s="50"/>
      <c r="BS120" s="50"/>
      <c r="BT120" s="51"/>
      <c r="BU120" s="52"/>
      <c r="BV120" s="52"/>
      <c r="BW120" s="52"/>
      <c r="BX120" s="52"/>
      <c r="BY120" s="52"/>
      <c r="BZ120" s="52"/>
      <c r="CA120" s="52"/>
      <c r="CB120" s="52"/>
    </row>
    <row r="121" spans="1:88" s="18" customFormat="1" ht="21" customHeight="1" x14ac:dyDescent="0.2">
      <c r="A121" s="1"/>
      <c r="B121" s="1640"/>
      <c r="C121" s="585" t="s">
        <v>39</v>
      </c>
      <c r="D121" s="5">
        <f t="shared" ref="D121:AH121" si="375">COUNTIF(D$34:D$52,"SE")</f>
        <v>0</v>
      </c>
      <c r="E121" s="5">
        <f t="shared" si="375"/>
        <v>0</v>
      </c>
      <c r="F121" s="5">
        <f t="shared" si="375"/>
        <v>0</v>
      </c>
      <c r="G121" s="5">
        <f t="shared" si="375"/>
        <v>0</v>
      </c>
      <c r="H121" s="5">
        <f t="shared" si="375"/>
        <v>0</v>
      </c>
      <c r="I121" s="5">
        <f t="shared" si="375"/>
        <v>0</v>
      </c>
      <c r="J121" s="5">
        <f t="shared" si="375"/>
        <v>0</v>
      </c>
      <c r="K121" s="5">
        <f t="shared" si="375"/>
        <v>0</v>
      </c>
      <c r="L121" s="5">
        <f t="shared" si="375"/>
        <v>0</v>
      </c>
      <c r="M121" s="5">
        <f t="shared" si="375"/>
        <v>0</v>
      </c>
      <c r="N121" s="5">
        <f t="shared" si="375"/>
        <v>0</v>
      </c>
      <c r="O121" s="5">
        <f t="shared" si="375"/>
        <v>0</v>
      </c>
      <c r="P121" s="5">
        <f t="shared" si="375"/>
        <v>0</v>
      </c>
      <c r="Q121" s="5">
        <f t="shared" si="375"/>
        <v>0</v>
      </c>
      <c r="R121" s="5">
        <f t="shared" si="375"/>
        <v>0</v>
      </c>
      <c r="S121" s="5">
        <f t="shared" si="375"/>
        <v>0</v>
      </c>
      <c r="T121" s="5">
        <f t="shared" si="375"/>
        <v>0</v>
      </c>
      <c r="U121" s="5">
        <f t="shared" si="375"/>
        <v>0</v>
      </c>
      <c r="V121" s="5">
        <f t="shared" si="375"/>
        <v>0</v>
      </c>
      <c r="W121" s="5">
        <f t="shared" si="375"/>
        <v>0</v>
      </c>
      <c r="X121" s="5">
        <f t="shared" si="375"/>
        <v>0</v>
      </c>
      <c r="Y121" s="5">
        <f t="shared" si="375"/>
        <v>0</v>
      </c>
      <c r="Z121" s="5">
        <f t="shared" si="375"/>
        <v>0</v>
      </c>
      <c r="AA121" s="5">
        <f t="shared" si="375"/>
        <v>0</v>
      </c>
      <c r="AB121" s="5">
        <f t="shared" si="375"/>
        <v>0</v>
      </c>
      <c r="AC121" s="5">
        <f t="shared" si="375"/>
        <v>0</v>
      </c>
      <c r="AD121" s="5">
        <f t="shared" si="375"/>
        <v>0</v>
      </c>
      <c r="AE121" s="5">
        <f t="shared" si="375"/>
        <v>0</v>
      </c>
      <c r="AF121" s="5">
        <f t="shared" si="375"/>
        <v>0</v>
      </c>
      <c r="AG121" s="5">
        <f t="shared" si="375"/>
        <v>0</v>
      </c>
      <c r="AH121" s="5">
        <f t="shared" si="375"/>
        <v>0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48"/>
      <c r="BE121" s="3"/>
      <c r="BF121" s="49"/>
      <c r="BG121" s="49"/>
      <c r="BH121" s="49"/>
      <c r="BI121" s="49"/>
      <c r="BJ121" s="49"/>
      <c r="BK121" s="49"/>
      <c r="BL121" s="49"/>
      <c r="BM121" s="49"/>
      <c r="BN121" s="49"/>
      <c r="BO121" s="50"/>
      <c r="BP121" s="50"/>
      <c r="BQ121" s="50"/>
      <c r="BR121" s="50"/>
      <c r="BS121" s="50"/>
      <c r="BT121" s="51"/>
      <c r="BU121" s="52"/>
      <c r="BV121" s="52"/>
      <c r="BW121" s="52"/>
      <c r="BX121" s="52"/>
      <c r="BY121" s="52"/>
      <c r="BZ121" s="52"/>
      <c r="CA121" s="52"/>
      <c r="CB121" s="52"/>
    </row>
    <row r="122" spans="1:88" s="58" customFormat="1" ht="21" customHeight="1" x14ac:dyDescent="0.2">
      <c r="A122" s="1"/>
      <c r="B122" s="1640"/>
      <c r="C122" s="585" t="s">
        <v>40</v>
      </c>
      <c r="D122" s="5">
        <f t="shared" ref="D122:AH122" si="376">COUNTIF(D$34:D$52,"TR")</f>
        <v>0</v>
      </c>
      <c r="E122" s="5">
        <f t="shared" si="376"/>
        <v>0</v>
      </c>
      <c r="F122" s="5">
        <f t="shared" si="376"/>
        <v>0</v>
      </c>
      <c r="G122" s="5">
        <f t="shared" si="376"/>
        <v>0</v>
      </c>
      <c r="H122" s="5">
        <f t="shared" si="376"/>
        <v>0</v>
      </c>
      <c r="I122" s="5">
        <f t="shared" si="376"/>
        <v>0</v>
      </c>
      <c r="J122" s="5">
        <f t="shared" si="376"/>
        <v>0</v>
      </c>
      <c r="K122" s="5">
        <f t="shared" si="376"/>
        <v>0</v>
      </c>
      <c r="L122" s="5">
        <f t="shared" si="376"/>
        <v>0</v>
      </c>
      <c r="M122" s="5">
        <f t="shared" si="376"/>
        <v>0</v>
      </c>
      <c r="N122" s="5">
        <f t="shared" si="376"/>
        <v>0</v>
      </c>
      <c r="O122" s="5">
        <f t="shared" si="376"/>
        <v>0</v>
      </c>
      <c r="P122" s="5">
        <f t="shared" si="376"/>
        <v>0</v>
      </c>
      <c r="Q122" s="5">
        <f t="shared" si="376"/>
        <v>0</v>
      </c>
      <c r="R122" s="5">
        <f t="shared" si="376"/>
        <v>0</v>
      </c>
      <c r="S122" s="5">
        <f t="shared" si="376"/>
        <v>0</v>
      </c>
      <c r="T122" s="5">
        <f t="shared" si="376"/>
        <v>0</v>
      </c>
      <c r="U122" s="5">
        <f t="shared" si="376"/>
        <v>0</v>
      </c>
      <c r="V122" s="5">
        <f t="shared" si="376"/>
        <v>0</v>
      </c>
      <c r="W122" s="5">
        <f t="shared" si="376"/>
        <v>0</v>
      </c>
      <c r="X122" s="5">
        <f t="shared" si="376"/>
        <v>0</v>
      </c>
      <c r="Y122" s="5">
        <f t="shared" si="376"/>
        <v>0</v>
      </c>
      <c r="Z122" s="5">
        <f t="shared" si="376"/>
        <v>0</v>
      </c>
      <c r="AA122" s="5">
        <f t="shared" si="376"/>
        <v>0</v>
      </c>
      <c r="AB122" s="5">
        <f t="shared" si="376"/>
        <v>0</v>
      </c>
      <c r="AC122" s="5">
        <f t="shared" si="376"/>
        <v>0</v>
      </c>
      <c r="AD122" s="5">
        <f t="shared" si="376"/>
        <v>0</v>
      </c>
      <c r="AE122" s="5">
        <f t="shared" si="376"/>
        <v>0</v>
      </c>
      <c r="AF122" s="5">
        <f t="shared" si="376"/>
        <v>0</v>
      </c>
      <c r="AG122" s="5">
        <f t="shared" si="376"/>
        <v>0</v>
      </c>
      <c r="AH122" s="5">
        <f t="shared" si="376"/>
        <v>0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48"/>
      <c r="BE122" s="3"/>
      <c r="BF122" s="49"/>
      <c r="BG122" s="49"/>
      <c r="BH122" s="49"/>
      <c r="BI122" s="49"/>
      <c r="BJ122" s="49"/>
      <c r="BK122" s="49"/>
      <c r="BL122" s="49"/>
      <c r="BM122" s="49"/>
      <c r="BN122" s="49"/>
      <c r="BO122" s="50"/>
      <c r="BP122" s="50"/>
      <c r="BQ122" s="50"/>
      <c r="BR122" s="50"/>
      <c r="BS122" s="50"/>
      <c r="BT122" s="51"/>
      <c r="BU122" s="52"/>
      <c r="BV122" s="52"/>
      <c r="BW122" s="52"/>
      <c r="BX122" s="52"/>
      <c r="BY122" s="52"/>
      <c r="BZ122" s="52"/>
      <c r="CA122" s="52"/>
      <c r="CB122" s="52"/>
      <c r="CC122" s="18"/>
      <c r="CD122" s="18"/>
      <c r="CE122" s="18"/>
      <c r="CF122" s="18"/>
      <c r="CG122" s="18"/>
      <c r="CH122" s="18"/>
      <c r="CI122" s="18"/>
      <c r="CJ122" s="18"/>
    </row>
    <row r="123" spans="1:88" s="58" customFormat="1" ht="21" customHeight="1" x14ac:dyDescent="0.2">
      <c r="A123" s="49"/>
      <c r="B123" s="1640"/>
      <c r="C123" s="103" t="s">
        <v>57</v>
      </c>
      <c r="D123" s="14">
        <f t="shared" ref="D123:AH123" si="377">COUNTIF(D$34:D$52,"FOTS")</f>
        <v>0</v>
      </c>
      <c r="E123" s="14">
        <f t="shared" si="377"/>
        <v>0</v>
      </c>
      <c r="F123" s="14">
        <f t="shared" si="377"/>
        <v>0</v>
      </c>
      <c r="G123" s="14">
        <f t="shared" si="377"/>
        <v>0</v>
      </c>
      <c r="H123" s="14">
        <f t="shared" si="377"/>
        <v>0</v>
      </c>
      <c r="I123" s="14">
        <f t="shared" si="377"/>
        <v>0</v>
      </c>
      <c r="J123" s="14">
        <f t="shared" si="377"/>
        <v>0</v>
      </c>
      <c r="K123" s="14">
        <f t="shared" si="377"/>
        <v>0</v>
      </c>
      <c r="L123" s="14">
        <f t="shared" si="377"/>
        <v>2</v>
      </c>
      <c r="M123" s="14">
        <f t="shared" si="377"/>
        <v>2</v>
      </c>
      <c r="N123" s="14">
        <f t="shared" si="377"/>
        <v>0</v>
      </c>
      <c r="O123" s="14">
        <f t="shared" si="377"/>
        <v>0</v>
      </c>
      <c r="P123" s="14">
        <f t="shared" si="377"/>
        <v>0</v>
      </c>
      <c r="Q123" s="14">
        <f t="shared" si="377"/>
        <v>0</v>
      </c>
      <c r="R123" s="14">
        <f t="shared" si="377"/>
        <v>0</v>
      </c>
      <c r="S123" s="14">
        <f t="shared" si="377"/>
        <v>0</v>
      </c>
      <c r="T123" s="14">
        <f t="shared" si="377"/>
        <v>0</v>
      </c>
      <c r="U123" s="14">
        <f t="shared" si="377"/>
        <v>0</v>
      </c>
      <c r="V123" s="14">
        <f t="shared" si="377"/>
        <v>0</v>
      </c>
      <c r="W123" s="14">
        <f t="shared" si="377"/>
        <v>0</v>
      </c>
      <c r="X123" s="14">
        <f t="shared" si="377"/>
        <v>0</v>
      </c>
      <c r="Y123" s="14">
        <f t="shared" si="377"/>
        <v>0</v>
      </c>
      <c r="Z123" s="14">
        <f t="shared" si="377"/>
        <v>0</v>
      </c>
      <c r="AA123" s="14">
        <f t="shared" si="377"/>
        <v>0</v>
      </c>
      <c r="AB123" s="14">
        <f t="shared" si="377"/>
        <v>0</v>
      </c>
      <c r="AC123" s="14">
        <f t="shared" si="377"/>
        <v>0</v>
      </c>
      <c r="AD123" s="14">
        <f t="shared" si="377"/>
        <v>0</v>
      </c>
      <c r="AE123" s="14">
        <f t="shared" si="377"/>
        <v>0</v>
      </c>
      <c r="AF123" s="14">
        <f t="shared" si="377"/>
        <v>0</v>
      </c>
      <c r="AG123" s="14">
        <f t="shared" si="377"/>
        <v>0</v>
      </c>
      <c r="AH123" s="14">
        <f t="shared" si="377"/>
        <v>0</v>
      </c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98"/>
      <c r="BE123" s="99"/>
      <c r="BF123" s="49"/>
      <c r="BG123" s="49"/>
      <c r="BH123" s="49"/>
      <c r="BI123" s="49"/>
      <c r="BJ123" s="49"/>
      <c r="BK123" s="49"/>
      <c r="BL123" s="49"/>
      <c r="BM123" s="49"/>
      <c r="BN123" s="49"/>
      <c r="BO123" s="51"/>
      <c r="BP123" s="51"/>
      <c r="BQ123" s="51"/>
      <c r="BR123" s="51"/>
      <c r="BS123" s="51"/>
      <c r="BT123" s="51"/>
      <c r="BU123" s="55"/>
      <c r="BV123" s="55"/>
      <c r="BW123" s="55"/>
      <c r="BX123" s="55"/>
      <c r="BY123" s="55"/>
      <c r="BZ123" s="55"/>
      <c r="CA123" s="55"/>
      <c r="CB123" s="55"/>
    </row>
    <row r="124" spans="1:88" s="18" customFormat="1" ht="21" customHeight="1" x14ac:dyDescent="0.2">
      <c r="A124" s="49"/>
      <c r="B124" s="1640"/>
      <c r="C124" s="103" t="s">
        <v>35</v>
      </c>
      <c r="D124" s="14">
        <f t="shared" ref="D124:AH124" si="378">COUNTIF(D$34:D$52,"DISP")</f>
        <v>0</v>
      </c>
      <c r="E124" s="14">
        <f t="shared" si="378"/>
        <v>0</v>
      </c>
      <c r="F124" s="14">
        <f t="shared" si="378"/>
        <v>0</v>
      </c>
      <c r="G124" s="14">
        <f t="shared" si="378"/>
        <v>0</v>
      </c>
      <c r="H124" s="14">
        <f t="shared" si="378"/>
        <v>0</v>
      </c>
      <c r="I124" s="14">
        <f t="shared" si="378"/>
        <v>1</v>
      </c>
      <c r="J124" s="14">
        <f t="shared" si="378"/>
        <v>0</v>
      </c>
      <c r="K124" s="14">
        <f t="shared" si="378"/>
        <v>0</v>
      </c>
      <c r="L124" s="14">
        <f t="shared" si="378"/>
        <v>0</v>
      </c>
      <c r="M124" s="14">
        <f t="shared" si="378"/>
        <v>1</v>
      </c>
      <c r="N124" s="14">
        <f t="shared" si="378"/>
        <v>0</v>
      </c>
      <c r="O124" s="14">
        <f t="shared" si="378"/>
        <v>0</v>
      </c>
      <c r="P124" s="14">
        <f t="shared" si="378"/>
        <v>0</v>
      </c>
      <c r="Q124" s="14">
        <f t="shared" si="378"/>
        <v>0</v>
      </c>
      <c r="R124" s="14">
        <f t="shared" si="378"/>
        <v>0</v>
      </c>
      <c r="S124" s="14">
        <f t="shared" si="378"/>
        <v>0</v>
      </c>
      <c r="T124" s="14">
        <f t="shared" si="378"/>
        <v>0</v>
      </c>
      <c r="U124" s="14">
        <f t="shared" si="378"/>
        <v>0</v>
      </c>
      <c r="V124" s="14">
        <f t="shared" si="378"/>
        <v>0</v>
      </c>
      <c r="W124" s="14">
        <f t="shared" si="378"/>
        <v>0</v>
      </c>
      <c r="X124" s="14">
        <f t="shared" si="378"/>
        <v>0</v>
      </c>
      <c r="Y124" s="14">
        <f t="shared" si="378"/>
        <v>0</v>
      </c>
      <c r="Z124" s="14">
        <f t="shared" si="378"/>
        <v>0</v>
      </c>
      <c r="AA124" s="14">
        <f t="shared" si="378"/>
        <v>0</v>
      </c>
      <c r="AB124" s="14">
        <f t="shared" si="378"/>
        <v>0</v>
      </c>
      <c r="AC124" s="14">
        <f t="shared" si="378"/>
        <v>0</v>
      </c>
      <c r="AD124" s="14">
        <f t="shared" si="378"/>
        <v>0</v>
      </c>
      <c r="AE124" s="14">
        <f t="shared" si="378"/>
        <v>0</v>
      </c>
      <c r="AF124" s="14">
        <f t="shared" si="378"/>
        <v>0</v>
      </c>
      <c r="AG124" s="14">
        <f t="shared" si="378"/>
        <v>0</v>
      </c>
      <c r="AH124" s="14">
        <f t="shared" si="378"/>
        <v>0</v>
      </c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98"/>
      <c r="BE124" s="99"/>
      <c r="BF124" s="49"/>
      <c r="BG124" s="49"/>
      <c r="BH124" s="49"/>
      <c r="BI124" s="49"/>
      <c r="BJ124" s="49"/>
      <c r="BK124" s="49"/>
      <c r="BL124" s="49"/>
      <c r="BM124" s="49"/>
      <c r="BN124" s="49"/>
      <c r="BO124" s="51"/>
      <c r="BP124" s="51"/>
      <c r="BQ124" s="51"/>
      <c r="BR124" s="51"/>
      <c r="BS124" s="51"/>
      <c r="BT124" s="51"/>
      <c r="BU124" s="55"/>
      <c r="BV124" s="55"/>
      <c r="BW124" s="55"/>
      <c r="BX124" s="55"/>
      <c r="BY124" s="55"/>
      <c r="BZ124" s="55"/>
      <c r="CA124" s="55"/>
      <c r="CB124" s="55"/>
      <c r="CC124" s="58"/>
      <c r="CD124" s="58"/>
      <c r="CE124" s="58"/>
      <c r="CF124" s="58"/>
      <c r="CG124" s="58"/>
      <c r="CH124" s="58"/>
      <c r="CI124" s="58"/>
      <c r="CJ124" s="58"/>
    </row>
    <row r="125" spans="1:88" s="18" customFormat="1" ht="21" customHeight="1" x14ac:dyDescent="0.2">
      <c r="A125" s="101"/>
      <c r="B125" s="1638" t="s">
        <v>23</v>
      </c>
      <c r="C125" s="1639"/>
      <c r="D125" s="131">
        <v>1</v>
      </c>
      <c r="E125" s="131">
        <f t="shared" ref="E125:AH125" si="379">D125+1</f>
        <v>2</v>
      </c>
      <c r="F125" s="131">
        <f t="shared" si="379"/>
        <v>3</v>
      </c>
      <c r="G125" s="131">
        <f t="shared" si="379"/>
        <v>4</v>
      </c>
      <c r="H125" s="131">
        <f t="shared" si="379"/>
        <v>5</v>
      </c>
      <c r="I125" s="131">
        <f t="shared" si="379"/>
        <v>6</v>
      </c>
      <c r="J125" s="649">
        <f t="shared" si="379"/>
        <v>7</v>
      </c>
      <c r="K125" s="131">
        <f t="shared" si="379"/>
        <v>8</v>
      </c>
      <c r="L125" s="131">
        <f t="shared" si="379"/>
        <v>9</v>
      </c>
      <c r="M125" s="131">
        <f t="shared" si="379"/>
        <v>10</v>
      </c>
      <c r="N125" s="131">
        <f t="shared" si="379"/>
        <v>11</v>
      </c>
      <c r="O125" s="131">
        <f t="shared" si="379"/>
        <v>12</v>
      </c>
      <c r="P125" s="131">
        <f t="shared" si="379"/>
        <v>13</v>
      </c>
      <c r="Q125" s="131">
        <f t="shared" si="379"/>
        <v>14</v>
      </c>
      <c r="R125" s="131">
        <f t="shared" si="379"/>
        <v>15</v>
      </c>
      <c r="S125" s="131">
        <f t="shared" si="379"/>
        <v>16</v>
      </c>
      <c r="T125" s="131">
        <f t="shared" si="379"/>
        <v>17</v>
      </c>
      <c r="U125" s="131">
        <f t="shared" si="379"/>
        <v>18</v>
      </c>
      <c r="V125" s="131">
        <f t="shared" si="379"/>
        <v>19</v>
      </c>
      <c r="W125" s="131">
        <f t="shared" si="379"/>
        <v>20</v>
      </c>
      <c r="X125" s="131">
        <f t="shared" si="379"/>
        <v>21</v>
      </c>
      <c r="Y125" s="131">
        <f t="shared" si="379"/>
        <v>22</v>
      </c>
      <c r="Z125" s="131">
        <f t="shared" si="379"/>
        <v>23</v>
      </c>
      <c r="AA125" s="131">
        <f t="shared" si="379"/>
        <v>24</v>
      </c>
      <c r="AB125" s="131">
        <f t="shared" si="379"/>
        <v>25</v>
      </c>
      <c r="AC125" s="131">
        <f t="shared" si="379"/>
        <v>26</v>
      </c>
      <c r="AD125" s="131">
        <f t="shared" si="379"/>
        <v>27</v>
      </c>
      <c r="AE125" s="131">
        <f t="shared" si="379"/>
        <v>28</v>
      </c>
      <c r="AF125" s="131">
        <f t="shared" si="379"/>
        <v>29</v>
      </c>
      <c r="AG125" s="131">
        <f t="shared" si="379"/>
        <v>30</v>
      </c>
      <c r="AH125" s="131">
        <f t="shared" si="379"/>
        <v>31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48"/>
      <c r="BE125" s="3"/>
      <c r="BF125" s="1"/>
      <c r="BG125" s="1"/>
      <c r="BH125" s="1"/>
      <c r="BI125" s="1"/>
      <c r="BJ125" s="1"/>
      <c r="BK125" s="1"/>
      <c r="BL125" s="1"/>
      <c r="BM125" s="1"/>
      <c r="BN125" s="1"/>
      <c r="BO125" s="50"/>
      <c r="BP125" s="50"/>
      <c r="BQ125" s="50"/>
      <c r="BR125" s="50"/>
      <c r="BS125" s="50"/>
      <c r="BT125" s="51"/>
      <c r="BU125" s="52"/>
      <c r="BV125" s="52"/>
      <c r="BW125" s="52"/>
      <c r="BX125" s="53"/>
      <c r="BY125" s="53"/>
      <c r="BZ125" s="53"/>
      <c r="CA125" s="53"/>
      <c r="CB125" s="53"/>
    </row>
    <row r="126" spans="1:88" s="18" customFormat="1" ht="21" customHeight="1" x14ac:dyDescent="0.2">
      <c r="A126" s="1"/>
      <c r="B126" s="1641" t="s">
        <v>153</v>
      </c>
      <c r="C126" s="105" t="s">
        <v>148</v>
      </c>
      <c r="D126" s="5">
        <f>COUNTIF(D54:D54,"fE")+COUNTIF(D54:D54,"fES")+COUNTIF(D54:D54,"fED")+COUNTIF(D54:D54,"fEF")</f>
        <v>0</v>
      </c>
      <c r="E126" s="5">
        <f t="shared" ref="E126:AH126" si="380">COUNTIF(E54:E54,"fE")+COUNTIF(E54:E54,"fES")+COUNTIF(E54:E54,"fED")+COUNTIF(E54:E54,"fEF")</f>
        <v>0</v>
      </c>
      <c r="F126" s="5">
        <f t="shared" si="380"/>
        <v>0</v>
      </c>
      <c r="G126" s="5">
        <f t="shared" si="380"/>
        <v>0</v>
      </c>
      <c r="H126" s="5">
        <f t="shared" si="380"/>
        <v>0</v>
      </c>
      <c r="I126" s="5">
        <f t="shared" si="380"/>
        <v>0</v>
      </c>
      <c r="J126" s="5">
        <f t="shared" si="380"/>
        <v>0</v>
      </c>
      <c r="K126" s="5">
        <f t="shared" si="380"/>
        <v>0</v>
      </c>
      <c r="L126" s="5">
        <f t="shared" si="380"/>
        <v>0</v>
      </c>
      <c r="M126" s="5">
        <f t="shared" si="380"/>
        <v>0</v>
      </c>
      <c r="N126" s="5">
        <f t="shared" si="380"/>
        <v>0</v>
      </c>
      <c r="O126" s="5">
        <f t="shared" si="380"/>
        <v>0</v>
      </c>
      <c r="P126" s="5">
        <f t="shared" si="380"/>
        <v>0</v>
      </c>
      <c r="Q126" s="5">
        <f t="shared" si="380"/>
        <v>0</v>
      </c>
      <c r="R126" s="5">
        <f t="shared" si="380"/>
        <v>0</v>
      </c>
      <c r="S126" s="5">
        <f t="shared" si="380"/>
        <v>0</v>
      </c>
      <c r="T126" s="5">
        <f t="shared" si="380"/>
        <v>0</v>
      </c>
      <c r="U126" s="5">
        <f t="shared" si="380"/>
        <v>0</v>
      </c>
      <c r="V126" s="5">
        <f t="shared" si="380"/>
        <v>0</v>
      </c>
      <c r="W126" s="5">
        <f t="shared" si="380"/>
        <v>0</v>
      </c>
      <c r="X126" s="5">
        <f t="shared" si="380"/>
        <v>0</v>
      </c>
      <c r="Y126" s="5">
        <f t="shared" si="380"/>
        <v>0</v>
      </c>
      <c r="Z126" s="5">
        <f t="shared" si="380"/>
        <v>0</v>
      </c>
      <c r="AA126" s="5">
        <f t="shared" si="380"/>
        <v>0</v>
      </c>
      <c r="AB126" s="5">
        <f t="shared" si="380"/>
        <v>0</v>
      </c>
      <c r="AC126" s="5">
        <f t="shared" si="380"/>
        <v>0</v>
      </c>
      <c r="AD126" s="5">
        <f t="shared" si="380"/>
        <v>0</v>
      </c>
      <c r="AE126" s="5">
        <f t="shared" si="380"/>
        <v>0</v>
      </c>
      <c r="AF126" s="5">
        <f t="shared" si="380"/>
        <v>0</v>
      </c>
      <c r="AG126" s="5">
        <f t="shared" si="380"/>
        <v>0</v>
      </c>
      <c r="AH126" s="5">
        <f t="shared" si="380"/>
        <v>0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48"/>
      <c r="BE126" s="3"/>
      <c r="BF126" s="49"/>
      <c r="BG126" s="49"/>
      <c r="BH126" s="49"/>
      <c r="BI126" s="49"/>
      <c r="BJ126" s="49"/>
      <c r="BK126" s="49"/>
      <c r="BL126" s="49"/>
      <c r="BM126" s="49"/>
      <c r="BN126" s="49"/>
      <c r="BO126" s="50"/>
      <c r="BP126" s="50"/>
      <c r="BQ126" s="50"/>
      <c r="BR126" s="50"/>
      <c r="BS126" s="50"/>
      <c r="BT126" s="51"/>
      <c r="BU126" s="52"/>
      <c r="BV126" s="52"/>
      <c r="BW126" s="52"/>
      <c r="BX126" s="52"/>
      <c r="BY126" s="52"/>
      <c r="BZ126" s="52"/>
      <c r="CA126" s="52"/>
      <c r="CB126" s="52"/>
    </row>
    <row r="127" spans="1:88" s="18" customFormat="1" ht="21" customHeight="1" x14ac:dyDescent="0.2">
      <c r="A127" s="1"/>
      <c r="B127" s="1641"/>
      <c r="C127" s="105" t="s">
        <v>149</v>
      </c>
      <c r="D127" s="5">
        <f>COUNTIF(D56:D61,"fE")+COUNTIF(D56:D61,"fES")+COUNTIF(D56:D61,"fED")+COUNTIF(D56:D61,"fEF")</f>
        <v>0</v>
      </c>
      <c r="E127" s="5">
        <f t="shared" ref="E127:AH127" si="381">COUNTIF(E56:E61,"fE")+COUNTIF(E56:E61,"fES")+COUNTIF(E56:E61,"fED")+COUNTIF(E56:E61,"fEF")</f>
        <v>0</v>
      </c>
      <c r="F127" s="5">
        <f t="shared" si="381"/>
        <v>0</v>
      </c>
      <c r="G127" s="5">
        <f t="shared" si="381"/>
        <v>0</v>
      </c>
      <c r="H127" s="5">
        <f t="shared" si="381"/>
        <v>0</v>
      </c>
      <c r="I127" s="5">
        <f t="shared" si="381"/>
        <v>0</v>
      </c>
      <c r="J127" s="5">
        <f t="shared" si="381"/>
        <v>0</v>
      </c>
      <c r="K127" s="5">
        <f t="shared" si="381"/>
        <v>0</v>
      </c>
      <c r="L127" s="5">
        <f t="shared" si="381"/>
        <v>0</v>
      </c>
      <c r="M127" s="5">
        <f t="shared" si="381"/>
        <v>0</v>
      </c>
      <c r="N127" s="5">
        <f t="shared" si="381"/>
        <v>0</v>
      </c>
      <c r="O127" s="5">
        <f t="shared" si="381"/>
        <v>0</v>
      </c>
      <c r="P127" s="5">
        <f t="shared" si="381"/>
        <v>0</v>
      </c>
      <c r="Q127" s="5">
        <f t="shared" si="381"/>
        <v>0</v>
      </c>
      <c r="R127" s="5">
        <f t="shared" si="381"/>
        <v>0</v>
      </c>
      <c r="S127" s="5">
        <f t="shared" si="381"/>
        <v>0</v>
      </c>
      <c r="T127" s="5">
        <f t="shared" si="381"/>
        <v>0</v>
      </c>
      <c r="U127" s="5">
        <f t="shared" si="381"/>
        <v>0</v>
      </c>
      <c r="V127" s="5">
        <f t="shared" si="381"/>
        <v>0</v>
      </c>
      <c r="W127" s="5">
        <f t="shared" si="381"/>
        <v>0</v>
      </c>
      <c r="X127" s="5">
        <f t="shared" si="381"/>
        <v>0</v>
      </c>
      <c r="Y127" s="5">
        <f t="shared" si="381"/>
        <v>0</v>
      </c>
      <c r="Z127" s="5">
        <f t="shared" si="381"/>
        <v>0</v>
      </c>
      <c r="AA127" s="5">
        <f t="shared" si="381"/>
        <v>0</v>
      </c>
      <c r="AB127" s="5">
        <f t="shared" si="381"/>
        <v>0</v>
      </c>
      <c r="AC127" s="5">
        <f t="shared" si="381"/>
        <v>0</v>
      </c>
      <c r="AD127" s="5">
        <f t="shared" si="381"/>
        <v>0</v>
      </c>
      <c r="AE127" s="5">
        <f t="shared" si="381"/>
        <v>0</v>
      </c>
      <c r="AF127" s="5">
        <f t="shared" si="381"/>
        <v>0</v>
      </c>
      <c r="AG127" s="5">
        <f t="shared" si="381"/>
        <v>0</v>
      </c>
      <c r="AH127" s="5">
        <f t="shared" si="381"/>
        <v>0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48"/>
      <c r="BE127" s="3"/>
      <c r="BF127" s="49"/>
      <c r="BG127" s="49"/>
      <c r="BH127" s="49"/>
      <c r="BI127" s="49"/>
      <c r="BJ127" s="49"/>
      <c r="BK127" s="49"/>
      <c r="BL127" s="49"/>
      <c r="BM127" s="49"/>
      <c r="BN127" s="49"/>
      <c r="BO127" s="50"/>
      <c r="BP127" s="50"/>
      <c r="BQ127" s="50"/>
      <c r="BR127" s="50"/>
      <c r="BS127" s="50"/>
      <c r="BT127" s="51"/>
      <c r="BU127" s="52"/>
      <c r="BV127" s="52"/>
      <c r="BW127" s="52"/>
      <c r="BX127" s="52"/>
      <c r="BY127" s="52"/>
      <c r="BZ127" s="52"/>
      <c r="CA127" s="52"/>
      <c r="CB127" s="52"/>
    </row>
    <row r="128" spans="1:88" s="18" customFormat="1" ht="21" customHeight="1" x14ac:dyDescent="0.2">
      <c r="A128" s="1"/>
      <c r="B128" s="1641"/>
      <c r="C128" s="105" t="s">
        <v>150</v>
      </c>
      <c r="D128" s="5">
        <f>+COUNTIF(D63:D73,"fE")+COUNTIF(D63:D73,"fES")+COUNTIF(D63:D73,"fED")+COUNTIF(D63:D73,"fEF")</f>
        <v>0</v>
      </c>
      <c r="E128" s="5">
        <f t="shared" ref="E128:AH128" si="382">+COUNTIF(E63:E73,"fE")+COUNTIF(E63:E73,"fES")+COUNTIF(E63:E73,"fED")+COUNTIF(E63:E73,"fEF")</f>
        <v>0</v>
      </c>
      <c r="F128" s="5">
        <f t="shared" si="382"/>
        <v>0</v>
      </c>
      <c r="G128" s="5">
        <f t="shared" si="382"/>
        <v>0</v>
      </c>
      <c r="H128" s="5">
        <f t="shared" si="382"/>
        <v>0</v>
      </c>
      <c r="I128" s="5">
        <f t="shared" si="382"/>
        <v>0</v>
      </c>
      <c r="J128" s="5">
        <f t="shared" si="382"/>
        <v>0</v>
      </c>
      <c r="K128" s="5">
        <f t="shared" si="382"/>
        <v>0</v>
      </c>
      <c r="L128" s="5">
        <f t="shared" si="382"/>
        <v>0</v>
      </c>
      <c r="M128" s="5">
        <f t="shared" si="382"/>
        <v>0</v>
      </c>
      <c r="N128" s="5">
        <f t="shared" si="382"/>
        <v>0</v>
      </c>
      <c r="O128" s="5">
        <f t="shared" si="382"/>
        <v>0</v>
      </c>
      <c r="P128" s="5">
        <f t="shared" si="382"/>
        <v>0</v>
      </c>
      <c r="Q128" s="5">
        <f t="shared" si="382"/>
        <v>0</v>
      </c>
      <c r="R128" s="5">
        <f t="shared" si="382"/>
        <v>0</v>
      </c>
      <c r="S128" s="5">
        <f t="shared" si="382"/>
        <v>0</v>
      </c>
      <c r="T128" s="5">
        <f t="shared" si="382"/>
        <v>0</v>
      </c>
      <c r="U128" s="5">
        <f t="shared" si="382"/>
        <v>0</v>
      </c>
      <c r="V128" s="5">
        <f t="shared" si="382"/>
        <v>0</v>
      </c>
      <c r="W128" s="5">
        <f t="shared" si="382"/>
        <v>0</v>
      </c>
      <c r="X128" s="5">
        <f t="shared" si="382"/>
        <v>0</v>
      </c>
      <c r="Y128" s="5">
        <f t="shared" si="382"/>
        <v>0</v>
      </c>
      <c r="Z128" s="5">
        <f t="shared" si="382"/>
        <v>0</v>
      </c>
      <c r="AA128" s="5">
        <f t="shared" si="382"/>
        <v>0</v>
      </c>
      <c r="AB128" s="5">
        <f t="shared" si="382"/>
        <v>0</v>
      </c>
      <c r="AC128" s="5">
        <f t="shared" si="382"/>
        <v>0</v>
      </c>
      <c r="AD128" s="5">
        <f t="shared" si="382"/>
        <v>0</v>
      </c>
      <c r="AE128" s="5">
        <f t="shared" si="382"/>
        <v>0</v>
      </c>
      <c r="AF128" s="5">
        <f t="shared" si="382"/>
        <v>0</v>
      </c>
      <c r="AG128" s="5">
        <f t="shared" si="382"/>
        <v>0</v>
      </c>
      <c r="AH128" s="5">
        <f t="shared" si="382"/>
        <v>0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48"/>
      <c r="BE128" s="3"/>
      <c r="BF128" s="49"/>
      <c r="BG128" s="49"/>
      <c r="BH128" s="49"/>
      <c r="BI128" s="49"/>
      <c r="BJ128" s="49"/>
      <c r="BK128" s="49"/>
      <c r="BL128" s="49"/>
      <c r="BM128" s="49"/>
      <c r="BN128" s="49"/>
      <c r="BO128" s="50"/>
      <c r="BP128" s="50"/>
      <c r="BQ128" s="50"/>
      <c r="BR128" s="50"/>
      <c r="BS128" s="50"/>
      <c r="BT128" s="51"/>
      <c r="BU128" s="52"/>
      <c r="BV128" s="52"/>
      <c r="BW128" s="52"/>
      <c r="BX128" s="52"/>
      <c r="BY128" s="52"/>
      <c r="BZ128" s="52"/>
      <c r="CA128" s="52"/>
      <c r="CB128" s="52"/>
    </row>
    <row r="129" spans="1:88" s="18" customFormat="1" ht="21" customHeight="1" x14ac:dyDescent="0.2">
      <c r="A129" s="1"/>
      <c r="B129" s="1641"/>
      <c r="C129" s="103" t="s">
        <v>151</v>
      </c>
      <c r="D129" s="14">
        <f>SUM(D126:D128)</f>
        <v>0</v>
      </c>
      <c r="E129" s="14">
        <f t="shared" ref="E129:AH129" si="383">SUM(E126:E128)</f>
        <v>0</v>
      </c>
      <c r="F129" s="14">
        <f t="shared" si="383"/>
        <v>0</v>
      </c>
      <c r="G129" s="14">
        <f t="shared" si="383"/>
        <v>0</v>
      </c>
      <c r="H129" s="14">
        <f t="shared" si="383"/>
        <v>0</v>
      </c>
      <c r="I129" s="14">
        <f t="shared" si="383"/>
        <v>0</v>
      </c>
      <c r="J129" s="14">
        <f t="shared" si="383"/>
        <v>0</v>
      </c>
      <c r="K129" s="14">
        <f t="shared" si="383"/>
        <v>0</v>
      </c>
      <c r="L129" s="14">
        <f t="shared" si="383"/>
        <v>0</v>
      </c>
      <c r="M129" s="14">
        <f t="shared" si="383"/>
        <v>0</v>
      </c>
      <c r="N129" s="14">
        <f t="shared" si="383"/>
        <v>0</v>
      </c>
      <c r="O129" s="14">
        <f t="shared" si="383"/>
        <v>0</v>
      </c>
      <c r="P129" s="14">
        <f t="shared" si="383"/>
        <v>0</v>
      </c>
      <c r="Q129" s="14">
        <f t="shared" si="383"/>
        <v>0</v>
      </c>
      <c r="R129" s="14">
        <f t="shared" si="383"/>
        <v>0</v>
      </c>
      <c r="S129" s="14">
        <f t="shared" si="383"/>
        <v>0</v>
      </c>
      <c r="T129" s="14">
        <f t="shared" si="383"/>
        <v>0</v>
      </c>
      <c r="U129" s="14">
        <f t="shared" si="383"/>
        <v>0</v>
      </c>
      <c r="V129" s="14">
        <f t="shared" si="383"/>
        <v>0</v>
      </c>
      <c r="W129" s="14">
        <f t="shared" si="383"/>
        <v>0</v>
      </c>
      <c r="X129" s="14">
        <f t="shared" si="383"/>
        <v>0</v>
      </c>
      <c r="Y129" s="14">
        <f t="shared" si="383"/>
        <v>0</v>
      </c>
      <c r="Z129" s="14">
        <f t="shared" si="383"/>
        <v>0</v>
      </c>
      <c r="AA129" s="14">
        <f t="shared" si="383"/>
        <v>0</v>
      </c>
      <c r="AB129" s="14">
        <f t="shared" si="383"/>
        <v>0</v>
      </c>
      <c r="AC129" s="14">
        <f t="shared" si="383"/>
        <v>0</v>
      </c>
      <c r="AD129" s="14">
        <f t="shared" si="383"/>
        <v>0</v>
      </c>
      <c r="AE129" s="14">
        <f t="shared" si="383"/>
        <v>0</v>
      </c>
      <c r="AF129" s="14">
        <f t="shared" si="383"/>
        <v>0</v>
      </c>
      <c r="AG129" s="14">
        <f t="shared" si="383"/>
        <v>0</v>
      </c>
      <c r="AH129" s="14">
        <f t="shared" si="383"/>
        <v>0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48"/>
      <c r="BE129" s="3"/>
      <c r="BF129" s="49"/>
      <c r="BG129" s="49"/>
      <c r="BH129" s="49"/>
      <c r="BI129" s="49"/>
      <c r="BJ129" s="49"/>
      <c r="BK129" s="49"/>
      <c r="BL129" s="49"/>
      <c r="BM129" s="49"/>
      <c r="BN129" s="49"/>
      <c r="BO129" s="50"/>
      <c r="BP129" s="50"/>
      <c r="BQ129" s="50"/>
      <c r="BR129" s="50"/>
      <c r="BS129" s="50"/>
      <c r="BT129" s="51"/>
      <c r="BU129" s="52"/>
      <c r="BV129" s="52"/>
      <c r="BW129" s="52"/>
      <c r="BX129" s="52"/>
      <c r="BY129" s="52"/>
      <c r="BZ129" s="52"/>
      <c r="CA129" s="52"/>
      <c r="CB129" s="52"/>
    </row>
    <row r="130" spans="1:88" s="18" customFormat="1" ht="21" customHeight="1" x14ac:dyDescent="0.2">
      <c r="A130" s="1"/>
      <c r="B130" s="1641"/>
      <c r="C130" s="105" t="s">
        <v>36</v>
      </c>
      <c r="D130" s="5">
        <f t="shared" ref="D130:AH130" si="384">COUNTIF(D$54:D$73,"L")</f>
        <v>0</v>
      </c>
      <c r="E130" s="5">
        <f t="shared" si="384"/>
        <v>0</v>
      </c>
      <c r="F130" s="5">
        <f t="shared" si="384"/>
        <v>0</v>
      </c>
      <c r="G130" s="5">
        <f t="shared" si="384"/>
        <v>0</v>
      </c>
      <c r="H130" s="5">
        <f t="shared" si="384"/>
        <v>0</v>
      </c>
      <c r="I130" s="5">
        <f t="shared" si="384"/>
        <v>0</v>
      </c>
      <c r="J130" s="5">
        <f t="shared" si="384"/>
        <v>0</v>
      </c>
      <c r="K130" s="5">
        <f t="shared" si="384"/>
        <v>0</v>
      </c>
      <c r="L130" s="5">
        <f t="shared" si="384"/>
        <v>0</v>
      </c>
      <c r="M130" s="5">
        <f t="shared" si="384"/>
        <v>0</v>
      </c>
      <c r="N130" s="5">
        <f t="shared" si="384"/>
        <v>0</v>
      </c>
      <c r="O130" s="5">
        <f t="shared" si="384"/>
        <v>0</v>
      </c>
      <c r="P130" s="5">
        <f t="shared" si="384"/>
        <v>0</v>
      </c>
      <c r="Q130" s="5">
        <f t="shared" si="384"/>
        <v>0</v>
      </c>
      <c r="R130" s="5">
        <f t="shared" si="384"/>
        <v>0</v>
      </c>
      <c r="S130" s="5">
        <f t="shared" si="384"/>
        <v>0</v>
      </c>
      <c r="T130" s="5">
        <f t="shared" si="384"/>
        <v>0</v>
      </c>
      <c r="U130" s="5">
        <f t="shared" si="384"/>
        <v>0</v>
      </c>
      <c r="V130" s="5">
        <f t="shared" si="384"/>
        <v>0</v>
      </c>
      <c r="W130" s="5">
        <f t="shared" si="384"/>
        <v>0</v>
      </c>
      <c r="X130" s="5">
        <f t="shared" si="384"/>
        <v>0</v>
      </c>
      <c r="Y130" s="5">
        <f t="shared" si="384"/>
        <v>0</v>
      </c>
      <c r="Z130" s="5">
        <f t="shared" si="384"/>
        <v>0</v>
      </c>
      <c r="AA130" s="5">
        <f t="shared" si="384"/>
        <v>0</v>
      </c>
      <c r="AB130" s="5">
        <f t="shared" si="384"/>
        <v>0</v>
      </c>
      <c r="AC130" s="5">
        <f t="shared" si="384"/>
        <v>0</v>
      </c>
      <c r="AD130" s="5">
        <f t="shared" si="384"/>
        <v>0</v>
      </c>
      <c r="AE130" s="5">
        <f t="shared" si="384"/>
        <v>0</v>
      </c>
      <c r="AF130" s="5">
        <f t="shared" si="384"/>
        <v>0</v>
      </c>
      <c r="AG130" s="5">
        <f t="shared" si="384"/>
        <v>0</v>
      </c>
      <c r="AH130" s="5">
        <f t="shared" si="384"/>
        <v>0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48"/>
      <c r="BE130" s="3"/>
      <c r="BF130" s="49"/>
      <c r="BG130" s="49"/>
      <c r="BH130" s="49"/>
      <c r="BI130" s="49"/>
      <c r="BJ130" s="49"/>
      <c r="BK130" s="49"/>
      <c r="BL130" s="49"/>
      <c r="BM130" s="49"/>
      <c r="BN130" s="49"/>
      <c r="BO130" s="50"/>
      <c r="BP130" s="50"/>
      <c r="BQ130" s="50"/>
      <c r="BR130" s="50"/>
      <c r="BS130" s="50"/>
      <c r="BT130" s="51"/>
      <c r="BU130" s="52"/>
      <c r="BV130" s="52"/>
      <c r="BW130" s="52"/>
      <c r="BX130" s="52"/>
      <c r="BY130" s="52"/>
      <c r="BZ130" s="52"/>
      <c r="CA130" s="52"/>
      <c r="CB130" s="52"/>
    </row>
    <row r="131" spans="1:88" s="18" customFormat="1" ht="21" customHeight="1" x14ac:dyDescent="0.2">
      <c r="A131" s="1"/>
      <c r="B131" s="1641"/>
      <c r="C131" s="105" t="s">
        <v>37</v>
      </c>
      <c r="D131" s="5">
        <f t="shared" ref="D131:AH131" si="385">COUNTIF(D$54:D$73,"B")</f>
        <v>1</v>
      </c>
      <c r="E131" s="5">
        <f t="shared" si="385"/>
        <v>1</v>
      </c>
      <c r="F131" s="5">
        <f t="shared" si="385"/>
        <v>1</v>
      </c>
      <c r="G131" s="5">
        <f t="shared" si="385"/>
        <v>0</v>
      </c>
      <c r="H131" s="5">
        <f t="shared" si="385"/>
        <v>0</v>
      </c>
      <c r="I131" s="5">
        <f t="shared" si="385"/>
        <v>1</v>
      </c>
      <c r="J131" s="5">
        <f t="shared" si="385"/>
        <v>1</v>
      </c>
      <c r="K131" s="5">
        <f t="shared" si="385"/>
        <v>1</v>
      </c>
      <c r="L131" s="5">
        <f t="shared" si="385"/>
        <v>1</v>
      </c>
      <c r="M131" s="5">
        <f t="shared" si="385"/>
        <v>1</v>
      </c>
      <c r="N131" s="5">
        <f t="shared" si="385"/>
        <v>0</v>
      </c>
      <c r="O131" s="5">
        <f t="shared" si="385"/>
        <v>0</v>
      </c>
      <c r="P131" s="5">
        <f t="shared" si="385"/>
        <v>1</v>
      </c>
      <c r="Q131" s="5">
        <f t="shared" si="385"/>
        <v>1</v>
      </c>
      <c r="R131" s="5">
        <f t="shared" si="385"/>
        <v>2</v>
      </c>
      <c r="S131" s="5">
        <f t="shared" si="385"/>
        <v>1</v>
      </c>
      <c r="T131" s="5">
        <f t="shared" si="385"/>
        <v>1</v>
      </c>
      <c r="U131" s="5">
        <f t="shared" si="385"/>
        <v>0</v>
      </c>
      <c r="V131" s="5">
        <f t="shared" si="385"/>
        <v>0</v>
      </c>
      <c r="W131" s="5">
        <f t="shared" si="385"/>
        <v>1</v>
      </c>
      <c r="X131" s="5">
        <f t="shared" si="385"/>
        <v>1</v>
      </c>
      <c r="Y131" s="5">
        <f t="shared" si="385"/>
        <v>2</v>
      </c>
      <c r="Z131" s="5">
        <f t="shared" si="385"/>
        <v>2</v>
      </c>
      <c r="AA131" s="5">
        <f t="shared" si="385"/>
        <v>2</v>
      </c>
      <c r="AB131" s="5">
        <f t="shared" si="385"/>
        <v>0</v>
      </c>
      <c r="AC131" s="5">
        <f t="shared" si="385"/>
        <v>0</v>
      </c>
      <c r="AD131" s="5">
        <f t="shared" si="385"/>
        <v>1</v>
      </c>
      <c r="AE131" s="5">
        <f t="shared" si="385"/>
        <v>2</v>
      </c>
      <c r="AF131" s="5">
        <f t="shared" si="385"/>
        <v>2</v>
      </c>
      <c r="AG131" s="5">
        <f t="shared" si="385"/>
        <v>2</v>
      </c>
      <c r="AH131" s="5">
        <f t="shared" si="385"/>
        <v>2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48"/>
      <c r="BE131" s="3"/>
      <c r="BF131" s="49"/>
      <c r="BG131" s="49"/>
      <c r="BH131" s="49"/>
      <c r="BI131" s="49"/>
      <c r="BJ131" s="49"/>
      <c r="BK131" s="49"/>
      <c r="BL131" s="49"/>
      <c r="BM131" s="49"/>
      <c r="BN131" s="49"/>
      <c r="BO131" s="50"/>
      <c r="BP131" s="50"/>
      <c r="BQ131" s="50"/>
      <c r="BR131" s="50"/>
      <c r="BS131" s="50"/>
      <c r="BT131" s="51"/>
      <c r="BU131" s="52"/>
      <c r="BV131" s="52"/>
      <c r="BW131" s="52"/>
      <c r="BX131" s="52"/>
      <c r="BY131" s="52"/>
      <c r="BZ131" s="52"/>
      <c r="CA131" s="52"/>
      <c r="CB131" s="52"/>
    </row>
    <row r="132" spans="1:88" s="18" customFormat="1" ht="21" customHeight="1" x14ac:dyDescent="0.2">
      <c r="A132" s="1"/>
      <c r="B132" s="1641"/>
      <c r="C132" s="105" t="s">
        <v>38</v>
      </c>
      <c r="D132" s="5">
        <f t="shared" ref="D132:AH132" si="386">COUNTIF(D$54:D$73,"SA")</f>
        <v>0</v>
      </c>
      <c r="E132" s="5">
        <f t="shared" si="386"/>
        <v>0</v>
      </c>
      <c r="F132" s="5">
        <f t="shared" si="386"/>
        <v>0</v>
      </c>
      <c r="G132" s="5">
        <f t="shared" si="386"/>
        <v>0</v>
      </c>
      <c r="H132" s="5">
        <f t="shared" si="386"/>
        <v>0</v>
      </c>
      <c r="I132" s="5">
        <f t="shared" si="386"/>
        <v>0</v>
      </c>
      <c r="J132" s="5">
        <f t="shared" si="386"/>
        <v>0</v>
      </c>
      <c r="K132" s="5">
        <f t="shared" si="386"/>
        <v>0</v>
      </c>
      <c r="L132" s="5">
        <f t="shared" si="386"/>
        <v>0</v>
      </c>
      <c r="M132" s="5">
        <f t="shared" si="386"/>
        <v>0</v>
      </c>
      <c r="N132" s="5">
        <f t="shared" si="386"/>
        <v>0</v>
      </c>
      <c r="O132" s="5">
        <f t="shared" si="386"/>
        <v>0</v>
      </c>
      <c r="P132" s="5">
        <f t="shared" si="386"/>
        <v>0</v>
      </c>
      <c r="Q132" s="5">
        <f t="shared" si="386"/>
        <v>0</v>
      </c>
      <c r="R132" s="5">
        <f t="shared" si="386"/>
        <v>0</v>
      </c>
      <c r="S132" s="5">
        <f t="shared" si="386"/>
        <v>0</v>
      </c>
      <c r="T132" s="5">
        <f t="shared" si="386"/>
        <v>0</v>
      </c>
      <c r="U132" s="5">
        <f t="shared" si="386"/>
        <v>0</v>
      </c>
      <c r="V132" s="5">
        <f t="shared" si="386"/>
        <v>0</v>
      </c>
      <c r="W132" s="5">
        <f t="shared" si="386"/>
        <v>0</v>
      </c>
      <c r="X132" s="5">
        <f t="shared" si="386"/>
        <v>0</v>
      </c>
      <c r="Y132" s="5">
        <f t="shared" si="386"/>
        <v>0</v>
      </c>
      <c r="Z132" s="5">
        <f t="shared" si="386"/>
        <v>0</v>
      </c>
      <c r="AA132" s="5">
        <f t="shared" si="386"/>
        <v>0</v>
      </c>
      <c r="AB132" s="5">
        <f t="shared" si="386"/>
        <v>0</v>
      </c>
      <c r="AC132" s="5">
        <f t="shared" si="386"/>
        <v>0</v>
      </c>
      <c r="AD132" s="5">
        <f t="shared" si="386"/>
        <v>0</v>
      </c>
      <c r="AE132" s="5">
        <f t="shared" si="386"/>
        <v>0</v>
      </c>
      <c r="AF132" s="5">
        <f t="shared" si="386"/>
        <v>0</v>
      </c>
      <c r="AG132" s="5">
        <f t="shared" si="386"/>
        <v>0</v>
      </c>
      <c r="AH132" s="5">
        <f t="shared" si="386"/>
        <v>0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48"/>
      <c r="BE132" s="3"/>
      <c r="BF132" s="49"/>
      <c r="BG132" s="49"/>
      <c r="BH132" s="49"/>
      <c r="BI132" s="49"/>
      <c r="BJ132" s="49"/>
      <c r="BK132" s="49"/>
      <c r="BL132" s="49"/>
      <c r="BM132" s="49"/>
      <c r="BN132" s="49"/>
      <c r="BO132" s="50"/>
      <c r="BP132" s="50"/>
      <c r="BQ132" s="50"/>
      <c r="BR132" s="50"/>
      <c r="BS132" s="50"/>
      <c r="BT132" s="51"/>
      <c r="BU132" s="52"/>
      <c r="BV132" s="52"/>
      <c r="BW132" s="52"/>
      <c r="BX132" s="52"/>
      <c r="BY132" s="52"/>
      <c r="BZ132" s="52"/>
      <c r="CA132" s="52"/>
      <c r="CB132" s="52"/>
    </row>
    <row r="133" spans="1:88" s="18" customFormat="1" ht="21" customHeight="1" x14ac:dyDescent="0.2">
      <c r="A133" s="1"/>
      <c r="B133" s="1641"/>
      <c r="C133" s="105" t="s">
        <v>134</v>
      </c>
      <c r="D133" s="5">
        <f t="shared" ref="D133:AH133" si="387">COUNTIF(D$54:D$73,"SAT")</f>
        <v>0</v>
      </c>
      <c r="E133" s="5">
        <f t="shared" si="387"/>
        <v>0</v>
      </c>
      <c r="F133" s="5">
        <f t="shared" si="387"/>
        <v>0</v>
      </c>
      <c r="G133" s="5">
        <f t="shared" si="387"/>
        <v>0</v>
      </c>
      <c r="H133" s="5">
        <f t="shared" si="387"/>
        <v>0</v>
      </c>
      <c r="I133" s="5">
        <f t="shared" si="387"/>
        <v>0</v>
      </c>
      <c r="J133" s="5">
        <f t="shared" si="387"/>
        <v>0</v>
      </c>
      <c r="K133" s="5">
        <f t="shared" si="387"/>
        <v>0</v>
      </c>
      <c r="L133" s="5">
        <f t="shared" si="387"/>
        <v>0</v>
      </c>
      <c r="M133" s="5">
        <f t="shared" si="387"/>
        <v>0</v>
      </c>
      <c r="N133" s="5">
        <f t="shared" si="387"/>
        <v>0</v>
      </c>
      <c r="O133" s="5">
        <f t="shared" si="387"/>
        <v>0</v>
      </c>
      <c r="P133" s="5">
        <f t="shared" si="387"/>
        <v>0</v>
      </c>
      <c r="Q133" s="5">
        <f t="shared" si="387"/>
        <v>0</v>
      </c>
      <c r="R133" s="5">
        <f t="shared" si="387"/>
        <v>0</v>
      </c>
      <c r="S133" s="5">
        <f t="shared" si="387"/>
        <v>0</v>
      </c>
      <c r="T133" s="5">
        <f t="shared" si="387"/>
        <v>0</v>
      </c>
      <c r="U133" s="5">
        <f t="shared" si="387"/>
        <v>0</v>
      </c>
      <c r="V133" s="5">
        <f t="shared" si="387"/>
        <v>0</v>
      </c>
      <c r="W133" s="5">
        <f t="shared" si="387"/>
        <v>0</v>
      </c>
      <c r="X133" s="5">
        <f t="shared" si="387"/>
        <v>0</v>
      </c>
      <c r="Y133" s="5">
        <f t="shared" si="387"/>
        <v>0</v>
      </c>
      <c r="Z133" s="5">
        <f t="shared" si="387"/>
        <v>0</v>
      </c>
      <c r="AA133" s="5">
        <f t="shared" si="387"/>
        <v>0</v>
      </c>
      <c r="AB133" s="5">
        <f t="shared" si="387"/>
        <v>0</v>
      </c>
      <c r="AC133" s="5">
        <f t="shared" si="387"/>
        <v>0</v>
      </c>
      <c r="AD133" s="5">
        <f t="shared" si="387"/>
        <v>0</v>
      </c>
      <c r="AE133" s="5">
        <f t="shared" si="387"/>
        <v>0</v>
      </c>
      <c r="AF133" s="5">
        <f t="shared" si="387"/>
        <v>0</v>
      </c>
      <c r="AG133" s="5">
        <f t="shared" si="387"/>
        <v>0</v>
      </c>
      <c r="AH133" s="5">
        <f t="shared" si="387"/>
        <v>0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48"/>
      <c r="BE133" s="3"/>
      <c r="BF133" s="49"/>
      <c r="BG133" s="49"/>
      <c r="BH133" s="49"/>
      <c r="BI133" s="49"/>
      <c r="BJ133" s="49"/>
      <c r="BK133" s="49"/>
      <c r="BL133" s="49"/>
      <c r="BM133" s="49"/>
      <c r="BN133" s="49"/>
      <c r="BO133" s="50"/>
      <c r="BP133" s="50"/>
      <c r="BQ133" s="50"/>
      <c r="BR133" s="50"/>
      <c r="BS133" s="50"/>
      <c r="BT133" s="51"/>
      <c r="BU133" s="52"/>
      <c r="BV133" s="52"/>
      <c r="BW133" s="52"/>
      <c r="BX133" s="52"/>
      <c r="BY133" s="52"/>
      <c r="BZ133" s="52"/>
      <c r="CA133" s="52"/>
      <c r="CB133" s="52"/>
    </row>
    <row r="134" spans="1:88" s="18" customFormat="1" ht="21" customHeight="1" x14ac:dyDescent="0.2">
      <c r="A134" s="1"/>
      <c r="B134" s="1641"/>
      <c r="C134" s="105" t="s">
        <v>39</v>
      </c>
      <c r="D134" s="5">
        <f t="shared" ref="D134:AH134" si="388">COUNTIF(D$54:D$73,"SE")</f>
        <v>0</v>
      </c>
      <c r="E134" s="5">
        <f t="shared" si="388"/>
        <v>0</v>
      </c>
      <c r="F134" s="5">
        <f t="shared" si="388"/>
        <v>0</v>
      </c>
      <c r="G134" s="5">
        <f t="shared" si="388"/>
        <v>0</v>
      </c>
      <c r="H134" s="5">
        <f t="shared" si="388"/>
        <v>0</v>
      </c>
      <c r="I134" s="5">
        <f t="shared" si="388"/>
        <v>0</v>
      </c>
      <c r="J134" s="5">
        <f t="shared" si="388"/>
        <v>0</v>
      </c>
      <c r="K134" s="5">
        <f t="shared" si="388"/>
        <v>0</v>
      </c>
      <c r="L134" s="5">
        <f t="shared" si="388"/>
        <v>0</v>
      </c>
      <c r="M134" s="5">
        <f t="shared" si="388"/>
        <v>0</v>
      </c>
      <c r="N134" s="5">
        <f t="shared" si="388"/>
        <v>0</v>
      </c>
      <c r="O134" s="5">
        <f t="shared" si="388"/>
        <v>0</v>
      </c>
      <c r="P134" s="5">
        <f t="shared" si="388"/>
        <v>0</v>
      </c>
      <c r="Q134" s="5">
        <f t="shared" si="388"/>
        <v>0</v>
      </c>
      <c r="R134" s="5">
        <f t="shared" si="388"/>
        <v>0</v>
      </c>
      <c r="S134" s="5">
        <f t="shared" si="388"/>
        <v>0</v>
      </c>
      <c r="T134" s="5">
        <f t="shared" si="388"/>
        <v>0</v>
      </c>
      <c r="U134" s="5">
        <f t="shared" si="388"/>
        <v>0</v>
      </c>
      <c r="V134" s="5">
        <f t="shared" si="388"/>
        <v>0</v>
      </c>
      <c r="W134" s="5">
        <f t="shared" si="388"/>
        <v>0</v>
      </c>
      <c r="X134" s="5">
        <f t="shared" si="388"/>
        <v>0</v>
      </c>
      <c r="Y134" s="5">
        <f t="shared" si="388"/>
        <v>0</v>
      </c>
      <c r="Z134" s="5">
        <f t="shared" si="388"/>
        <v>0</v>
      </c>
      <c r="AA134" s="5">
        <f t="shared" si="388"/>
        <v>0</v>
      </c>
      <c r="AB134" s="5">
        <f t="shared" si="388"/>
        <v>0</v>
      </c>
      <c r="AC134" s="5">
        <f t="shared" si="388"/>
        <v>0</v>
      </c>
      <c r="AD134" s="5">
        <f t="shared" si="388"/>
        <v>0</v>
      </c>
      <c r="AE134" s="5">
        <f t="shared" si="388"/>
        <v>0</v>
      </c>
      <c r="AF134" s="5">
        <f t="shared" si="388"/>
        <v>0</v>
      </c>
      <c r="AG134" s="5">
        <f t="shared" si="388"/>
        <v>0</v>
      </c>
      <c r="AH134" s="5">
        <f t="shared" si="388"/>
        <v>0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48"/>
      <c r="BE134" s="3"/>
      <c r="BF134" s="49"/>
      <c r="BG134" s="49"/>
      <c r="BH134" s="49"/>
      <c r="BI134" s="49"/>
      <c r="BJ134" s="49"/>
      <c r="BK134" s="49"/>
      <c r="BL134" s="49"/>
      <c r="BM134" s="49"/>
      <c r="BN134" s="49"/>
      <c r="BO134" s="50"/>
      <c r="BP134" s="50"/>
      <c r="BQ134" s="50"/>
      <c r="BR134" s="50"/>
      <c r="BS134" s="50"/>
      <c r="BT134" s="51"/>
      <c r="BU134" s="52"/>
      <c r="BV134" s="52"/>
      <c r="BW134" s="52"/>
      <c r="BX134" s="52"/>
      <c r="BY134" s="52"/>
      <c r="BZ134" s="52"/>
      <c r="CA134" s="52"/>
      <c r="CB134" s="52"/>
    </row>
    <row r="135" spans="1:88" s="58" customFormat="1" ht="21" customHeight="1" x14ac:dyDescent="0.2">
      <c r="A135" s="1"/>
      <c r="B135" s="1641"/>
      <c r="C135" s="105" t="s">
        <v>40</v>
      </c>
      <c r="D135" s="5">
        <f t="shared" ref="D135:AH135" si="389">COUNTIF(D$54:D$73,"TR")</f>
        <v>0</v>
      </c>
      <c r="E135" s="5">
        <f t="shared" si="389"/>
        <v>0</v>
      </c>
      <c r="F135" s="5">
        <f t="shared" si="389"/>
        <v>0</v>
      </c>
      <c r="G135" s="5">
        <f t="shared" si="389"/>
        <v>0</v>
      </c>
      <c r="H135" s="5">
        <f t="shared" si="389"/>
        <v>0</v>
      </c>
      <c r="I135" s="5">
        <f t="shared" si="389"/>
        <v>0</v>
      </c>
      <c r="J135" s="5">
        <f t="shared" si="389"/>
        <v>0</v>
      </c>
      <c r="K135" s="5">
        <f t="shared" si="389"/>
        <v>0</v>
      </c>
      <c r="L135" s="5">
        <f t="shared" si="389"/>
        <v>0</v>
      </c>
      <c r="M135" s="5">
        <f t="shared" si="389"/>
        <v>0</v>
      </c>
      <c r="N135" s="5">
        <f t="shared" si="389"/>
        <v>0</v>
      </c>
      <c r="O135" s="5">
        <f t="shared" si="389"/>
        <v>0</v>
      </c>
      <c r="P135" s="5">
        <f t="shared" si="389"/>
        <v>0</v>
      </c>
      <c r="Q135" s="5">
        <f t="shared" si="389"/>
        <v>0</v>
      </c>
      <c r="R135" s="5">
        <f t="shared" si="389"/>
        <v>0</v>
      </c>
      <c r="S135" s="5">
        <f t="shared" si="389"/>
        <v>0</v>
      </c>
      <c r="T135" s="5">
        <f t="shared" si="389"/>
        <v>0</v>
      </c>
      <c r="U135" s="5">
        <f t="shared" si="389"/>
        <v>0</v>
      </c>
      <c r="V135" s="5">
        <f t="shared" si="389"/>
        <v>0</v>
      </c>
      <c r="W135" s="5">
        <f t="shared" si="389"/>
        <v>0</v>
      </c>
      <c r="X135" s="5">
        <f t="shared" si="389"/>
        <v>0</v>
      </c>
      <c r="Y135" s="5">
        <f t="shared" si="389"/>
        <v>0</v>
      </c>
      <c r="Z135" s="5">
        <f t="shared" si="389"/>
        <v>0</v>
      </c>
      <c r="AA135" s="5">
        <f t="shared" si="389"/>
        <v>0</v>
      </c>
      <c r="AB135" s="5">
        <f t="shared" si="389"/>
        <v>0</v>
      </c>
      <c r="AC135" s="5">
        <f t="shared" si="389"/>
        <v>0</v>
      </c>
      <c r="AD135" s="5">
        <f t="shared" si="389"/>
        <v>0</v>
      </c>
      <c r="AE135" s="5">
        <f t="shared" si="389"/>
        <v>0</v>
      </c>
      <c r="AF135" s="5">
        <f t="shared" si="389"/>
        <v>0</v>
      </c>
      <c r="AG135" s="5">
        <f t="shared" si="389"/>
        <v>0</v>
      </c>
      <c r="AH135" s="5">
        <f t="shared" si="389"/>
        <v>0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48"/>
      <c r="BE135" s="3"/>
      <c r="BF135" s="49"/>
      <c r="BG135" s="49"/>
      <c r="BH135" s="49"/>
      <c r="BI135" s="49"/>
      <c r="BJ135" s="49"/>
      <c r="BK135" s="49"/>
      <c r="BL135" s="49"/>
      <c r="BM135" s="49"/>
      <c r="BN135" s="49"/>
      <c r="BO135" s="50"/>
      <c r="BP135" s="50"/>
      <c r="BQ135" s="50"/>
      <c r="BR135" s="50"/>
      <c r="BS135" s="50"/>
      <c r="BT135" s="51"/>
      <c r="BU135" s="52"/>
      <c r="BV135" s="52"/>
      <c r="BW135" s="52"/>
      <c r="BX135" s="52"/>
      <c r="BY135" s="52"/>
      <c r="BZ135" s="52"/>
      <c r="CA135" s="52"/>
      <c r="CB135" s="52"/>
      <c r="CC135" s="18"/>
      <c r="CD135" s="18"/>
      <c r="CE135" s="18"/>
      <c r="CF135" s="18"/>
      <c r="CG135" s="18"/>
      <c r="CH135" s="18"/>
      <c r="CI135" s="18"/>
      <c r="CJ135" s="18"/>
    </row>
    <row r="136" spans="1:88" s="58" customFormat="1" ht="21" customHeight="1" x14ac:dyDescent="0.2">
      <c r="A136" s="49"/>
      <c r="B136" s="1641"/>
      <c r="C136" s="103" t="s">
        <v>57</v>
      </c>
      <c r="D136" s="14">
        <f t="shared" ref="D136:AH136" si="390">COUNTIF(D$54:D$73,"FOTS")</f>
        <v>0</v>
      </c>
      <c r="E136" s="14">
        <f t="shared" si="390"/>
        <v>0</v>
      </c>
      <c r="F136" s="14">
        <f t="shared" si="390"/>
        <v>0</v>
      </c>
      <c r="G136" s="14">
        <f t="shared" si="390"/>
        <v>0</v>
      </c>
      <c r="H136" s="14">
        <f t="shared" si="390"/>
        <v>0</v>
      </c>
      <c r="I136" s="14">
        <f t="shared" si="390"/>
        <v>1</v>
      </c>
      <c r="J136" s="14">
        <f t="shared" si="390"/>
        <v>1</v>
      </c>
      <c r="K136" s="14">
        <f t="shared" si="390"/>
        <v>0</v>
      </c>
      <c r="L136" s="14">
        <f t="shared" si="390"/>
        <v>0</v>
      </c>
      <c r="M136" s="14">
        <f t="shared" si="390"/>
        <v>1</v>
      </c>
      <c r="N136" s="14">
        <f t="shared" si="390"/>
        <v>1</v>
      </c>
      <c r="O136" s="14">
        <f t="shared" si="390"/>
        <v>0</v>
      </c>
      <c r="P136" s="14">
        <f t="shared" si="390"/>
        <v>0</v>
      </c>
      <c r="Q136" s="14">
        <f t="shared" si="390"/>
        <v>0</v>
      </c>
      <c r="R136" s="14">
        <f t="shared" si="390"/>
        <v>0</v>
      </c>
      <c r="S136" s="14">
        <f t="shared" si="390"/>
        <v>0</v>
      </c>
      <c r="T136" s="14">
        <f t="shared" si="390"/>
        <v>0</v>
      </c>
      <c r="U136" s="14">
        <f t="shared" si="390"/>
        <v>0</v>
      </c>
      <c r="V136" s="14">
        <f t="shared" si="390"/>
        <v>1</v>
      </c>
      <c r="W136" s="14">
        <f t="shared" si="390"/>
        <v>0</v>
      </c>
      <c r="X136" s="14">
        <f t="shared" si="390"/>
        <v>0</v>
      </c>
      <c r="Y136" s="14">
        <f t="shared" si="390"/>
        <v>0</v>
      </c>
      <c r="Z136" s="14">
        <f t="shared" si="390"/>
        <v>0</v>
      </c>
      <c r="AA136" s="14">
        <f t="shared" si="390"/>
        <v>0</v>
      </c>
      <c r="AB136" s="14">
        <f t="shared" si="390"/>
        <v>0</v>
      </c>
      <c r="AC136" s="14">
        <f t="shared" si="390"/>
        <v>0</v>
      </c>
      <c r="AD136" s="14">
        <f t="shared" si="390"/>
        <v>0</v>
      </c>
      <c r="AE136" s="14">
        <f t="shared" si="390"/>
        <v>0</v>
      </c>
      <c r="AF136" s="14">
        <f t="shared" si="390"/>
        <v>0</v>
      </c>
      <c r="AG136" s="14">
        <f t="shared" si="390"/>
        <v>0</v>
      </c>
      <c r="AH136" s="14">
        <f t="shared" si="390"/>
        <v>0</v>
      </c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98"/>
      <c r="BE136" s="99"/>
      <c r="BF136" s="49"/>
      <c r="BG136" s="49"/>
      <c r="BH136" s="49"/>
      <c r="BI136" s="49"/>
      <c r="BJ136" s="49"/>
      <c r="BK136" s="49"/>
      <c r="BL136" s="49"/>
      <c r="BM136" s="49"/>
      <c r="BN136" s="49"/>
      <c r="BO136" s="51"/>
      <c r="BP136" s="51"/>
      <c r="BQ136" s="51"/>
      <c r="BR136" s="51"/>
      <c r="BS136" s="51"/>
      <c r="BT136" s="51"/>
      <c r="BU136" s="55"/>
      <c r="BV136" s="55"/>
      <c r="BW136" s="55"/>
      <c r="BX136" s="55"/>
      <c r="BY136" s="55"/>
      <c r="BZ136" s="55"/>
      <c r="CA136" s="55"/>
      <c r="CB136" s="55"/>
    </row>
    <row r="137" spans="1:88" s="18" customFormat="1" ht="21" customHeight="1" x14ac:dyDescent="0.2">
      <c r="A137" s="49"/>
      <c r="B137" s="1641"/>
      <c r="C137" s="103" t="s">
        <v>35</v>
      </c>
      <c r="D137" s="14">
        <f t="shared" ref="D137:AH137" si="391">COUNTIF(D$54:D$73,"DISP")</f>
        <v>0</v>
      </c>
      <c r="E137" s="14">
        <f t="shared" si="391"/>
        <v>0</v>
      </c>
      <c r="F137" s="14">
        <f t="shared" si="391"/>
        <v>0</v>
      </c>
      <c r="G137" s="14">
        <f t="shared" si="391"/>
        <v>0</v>
      </c>
      <c r="H137" s="14">
        <f t="shared" si="391"/>
        <v>0</v>
      </c>
      <c r="I137" s="14">
        <f t="shared" si="391"/>
        <v>0</v>
      </c>
      <c r="J137" s="14">
        <f t="shared" si="391"/>
        <v>0</v>
      </c>
      <c r="K137" s="14">
        <f t="shared" si="391"/>
        <v>0</v>
      </c>
      <c r="L137" s="14">
        <f t="shared" si="391"/>
        <v>0</v>
      </c>
      <c r="M137" s="14">
        <f t="shared" si="391"/>
        <v>0</v>
      </c>
      <c r="N137" s="14">
        <f t="shared" si="391"/>
        <v>0</v>
      </c>
      <c r="O137" s="14">
        <f t="shared" si="391"/>
        <v>0</v>
      </c>
      <c r="P137" s="14">
        <f t="shared" si="391"/>
        <v>0</v>
      </c>
      <c r="Q137" s="14">
        <f t="shared" si="391"/>
        <v>0</v>
      </c>
      <c r="R137" s="14">
        <f t="shared" si="391"/>
        <v>0</v>
      </c>
      <c r="S137" s="14">
        <f t="shared" si="391"/>
        <v>0</v>
      </c>
      <c r="T137" s="14">
        <f t="shared" si="391"/>
        <v>0</v>
      </c>
      <c r="U137" s="14">
        <f t="shared" si="391"/>
        <v>0</v>
      </c>
      <c r="V137" s="14">
        <f t="shared" si="391"/>
        <v>0</v>
      </c>
      <c r="W137" s="14">
        <f t="shared" si="391"/>
        <v>0</v>
      </c>
      <c r="X137" s="14">
        <f t="shared" si="391"/>
        <v>0</v>
      </c>
      <c r="Y137" s="14">
        <f t="shared" si="391"/>
        <v>0</v>
      </c>
      <c r="Z137" s="14">
        <f t="shared" si="391"/>
        <v>0</v>
      </c>
      <c r="AA137" s="14">
        <f t="shared" si="391"/>
        <v>0</v>
      </c>
      <c r="AB137" s="14">
        <f t="shared" si="391"/>
        <v>0</v>
      </c>
      <c r="AC137" s="14">
        <f t="shared" si="391"/>
        <v>0</v>
      </c>
      <c r="AD137" s="14">
        <f t="shared" si="391"/>
        <v>0</v>
      </c>
      <c r="AE137" s="14">
        <f t="shared" si="391"/>
        <v>0</v>
      </c>
      <c r="AF137" s="14">
        <f t="shared" si="391"/>
        <v>0</v>
      </c>
      <c r="AG137" s="14">
        <f t="shared" si="391"/>
        <v>0</v>
      </c>
      <c r="AH137" s="14">
        <f t="shared" si="391"/>
        <v>0</v>
      </c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98"/>
      <c r="BE137" s="99"/>
      <c r="BF137" s="49"/>
      <c r="BG137" s="49"/>
      <c r="BH137" s="49"/>
      <c r="BI137" s="49"/>
      <c r="BJ137" s="49"/>
      <c r="BK137" s="49"/>
      <c r="BL137" s="49"/>
      <c r="BM137" s="49"/>
      <c r="BN137" s="49"/>
      <c r="BO137" s="51"/>
      <c r="BP137" s="51"/>
      <c r="BQ137" s="51"/>
      <c r="BR137" s="51"/>
      <c r="BS137" s="51"/>
      <c r="BT137" s="51"/>
      <c r="BU137" s="55"/>
      <c r="BV137" s="55"/>
      <c r="BW137" s="55"/>
      <c r="BX137" s="55"/>
      <c r="BY137" s="55"/>
      <c r="BZ137" s="55"/>
      <c r="CA137" s="55"/>
      <c r="CB137" s="55"/>
      <c r="CC137" s="58"/>
      <c r="CD137" s="58"/>
      <c r="CE137" s="58"/>
      <c r="CF137" s="58"/>
      <c r="CG137" s="58"/>
      <c r="CH137" s="58"/>
      <c r="CI137" s="58"/>
      <c r="CJ137" s="58"/>
    </row>
    <row r="138" spans="1:88" s="18" customFormat="1" ht="21" customHeight="1" x14ac:dyDescent="0.2">
      <c r="A138" s="101"/>
      <c r="B138" s="1638" t="s">
        <v>23</v>
      </c>
      <c r="C138" s="1639"/>
      <c r="D138" s="131">
        <v>1</v>
      </c>
      <c r="E138" s="131">
        <f t="shared" ref="E138:AH138" si="392">D138+1</f>
        <v>2</v>
      </c>
      <c r="F138" s="131">
        <f t="shared" si="392"/>
        <v>3</v>
      </c>
      <c r="G138" s="131">
        <f t="shared" si="392"/>
        <v>4</v>
      </c>
      <c r="H138" s="131">
        <f t="shared" si="392"/>
        <v>5</v>
      </c>
      <c r="I138" s="131">
        <f t="shared" si="392"/>
        <v>6</v>
      </c>
      <c r="J138" s="131">
        <f t="shared" si="392"/>
        <v>7</v>
      </c>
      <c r="K138" s="649">
        <f t="shared" si="392"/>
        <v>8</v>
      </c>
      <c r="L138" s="131">
        <f t="shared" si="392"/>
        <v>9</v>
      </c>
      <c r="M138" s="131">
        <f t="shared" si="392"/>
        <v>10</v>
      </c>
      <c r="N138" s="131">
        <f t="shared" si="392"/>
        <v>11</v>
      </c>
      <c r="O138" s="131">
        <f t="shared" si="392"/>
        <v>12</v>
      </c>
      <c r="P138" s="131">
        <f t="shared" si="392"/>
        <v>13</v>
      </c>
      <c r="Q138" s="131">
        <f t="shared" si="392"/>
        <v>14</v>
      </c>
      <c r="R138" s="131">
        <f t="shared" si="392"/>
        <v>15</v>
      </c>
      <c r="S138" s="131">
        <f t="shared" si="392"/>
        <v>16</v>
      </c>
      <c r="T138" s="131">
        <f t="shared" si="392"/>
        <v>17</v>
      </c>
      <c r="U138" s="131">
        <f t="shared" si="392"/>
        <v>18</v>
      </c>
      <c r="V138" s="131">
        <f t="shared" si="392"/>
        <v>19</v>
      </c>
      <c r="W138" s="131">
        <f t="shared" si="392"/>
        <v>20</v>
      </c>
      <c r="X138" s="131">
        <f t="shared" si="392"/>
        <v>21</v>
      </c>
      <c r="Y138" s="131">
        <f t="shared" si="392"/>
        <v>22</v>
      </c>
      <c r="Z138" s="131">
        <f t="shared" si="392"/>
        <v>23</v>
      </c>
      <c r="AA138" s="131">
        <f t="shared" si="392"/>
        <v>24</v>
      </c>
      <c r="AB138" s="131">
        <f t="shared" si="392"/>
        <v>25</v>
      </c>
      <c r="AC138" s="131">
        <f t="shared" si="392"/>
        <v>26</v>
      </c>
      <c r="AD138" s="131">
        <f t="shared" si="392"/>
        <v>27</v>
      </c>
      <c r="AE138" s="131">
        <f t="shared" si="392"/>
        <v>28</v>
      </c>
      <c r="AF138" s="131">
        <f t="shared" si="392"/>
        <v>29</v>
      </c>
      <c r="AG138" s="131">
        <f t="shared" si="392"/>
        <v>30</v>
      </c>
      <c r="AH138" s="131">
        <f t="shared" si="392"/>
        <v>31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48"/>
      <c r="BE138" s="3"/>
      <c r="BF138" s="1"/>
      <c r="BG138" s="1"/>
      <c r="BH138" s="1"/>
      <c r="BI138" s="1"/>
      <c r="BJ138" s="1"/>
      <c r="BK138" s="1"/>
      <c r="BL138" s="1"/>
      <c r="BM138" s="1"/>
      <c r="BN138" s="1"/>
      <c r="BO138" s="50"/>
      <c r="BP138" s="50"/>
      <c r="BQ138" s="50"/>
      <c r="BR138" s="50"/>
      <c r="BS138" s="50"/>
      <c r="BT138" s="51"/>
      <c r="BU138" s="52"/>
      <c r="BV138" s="52"/>
      <c r="BW138" s="52"/>
      <c r="BX138" s="53"/>
      <c r="BY138" s="53"/>
      <c r="BZ138" s="53"/>
      <c r="CA138" s="53"/>
      <c r="CB138" s="53"/>
    </row>
    <row r="139" spans="1:88" s="18" customFormat="1" ht="21" customHeight="1" x14ac:dyDescent="0.2">
      <c r="A139" s="1"/>
      <c r="B139" s="1642" t="s">
        <v>154</v>
      </c>
      <c r="C139" s="106" t="s">
        <v>148</v>
      </c>
      <c r="D139" s="5">
        <f>COUNTIF(D75:D76,"fE")+COUNTIF(D75:D76,"fES")+COUNTIF(D75:D76,"fED")+COUNTIF(D75:D76,"fEF")</f>
        <v>0</v>
      </c>
      <c r="E139" s="5">
        <f t="shared" ref="E139:AH139" si="393">COUNTIF(E75:E76,"fE")+COUNTIF(E75:E76,"fES")+COUNTIF(E75:E76,"fED")+COUNTIF(E75:E76,"fEF")</f>
        <v>0</v>
      </c>
      <c r="F139" s="5">
        <f t="shared" si="393"/>
        <v>0</v>
      </c>
      <c r="G139" s="5">
        <f t="shared" si="393"/>
        <v>0</v>
      </c>
      <c r="H139" s="5">
        <f t="shared" si="393"/>
        <v>0</v>
      </c>
      <c r="I139" s="5">
        <f t="shared" si="393"/>
        <v>0</v>
      </c>
      <c r="J139" s="5">
        <f t="shared" si="393"/>
        <v>0</v>
      </c>
      <c r="K139" s="5">
        <f t="shared" si="393"/>
        <v>0</v>
      </c>
      <c r="L139" s="5">
        <f t="shared" si="393"/>
        <v>0</v>
      </c>
      <c r="M139" s="5">
        <f t="shared" si="393"/>
        <v>0</v>
      </c>
      <c r="N139" s="5">
        <f t="shared" si="393"/>
        <v>0</v>
      </c>
      <c r="O139" s="5">
        <f t="shared" si="393"/>
        <v>0</v>
      </c>
      <c r="P139" s="5">
        <f t="shared" si="393"/>
        <v>0</v>
      </c>
      <c r="Q139" s="5">
        <f t="shared" si="393"/>
        <v>0</v>
      </c>
      <c r="R139" s="5">
        <f t="shared" si="393"/>
        <v>0</v>
      </c>
      <c r="S139" s="5">
        <f t="shared" si="393"/>
        <v>0</v>
      </c>
      <c r="T139" s="5">
        <f t="shared" si="393"/>
        <v>0</v>
      </c>
      <c r="U139" s="5">
        <f t="shared" si="393"/>
        <v>0</v>
      </c>
      <c r="V139" s="5">
        <f t="shared" si="393"/>
        <v>0</v>
      </c>
      <c r="W139" s="5">
        <f t="shared" si="393"/>
        <v>0</v>
      </c>
      <c r="X139" s="5">
        <f t="shared" si="393"/>
        <v>0</v>
      </c>
      <c r="Y139" s="5">
        <f t="shared" si="393"/>
        <v>0</v>
      </c>
      <c r="Z139" s="5">
        <f t="shared" si="393"/>
        <v>0</v>
      </c>
      <c r="AA139" s="5">
        <f t="shared" si="393"/>
        <v>0</v>
      </c>
      <c r="AB139" s="5">
        <f t="shared" si="393"/>
        <v>0</v>
      </c>
      <c r="AC139" s="5">
        <f t="shared" si="393"/>
        <v>0</v>
      </c>
      <c r="AD139" s="5">
        <f t="shared" si="393"/>
        <v>0</v>
      </c>
      <c r="AE139" s="5">
        <f t="shared" si="393"/>
        <v>0</v>
      </c>
      <c r="AF139" s="5">
        <f t="shared" si="393"/>
        <v>0</v>
      </c>
      <c r="AG139" s="5">
        <f t="shared" si="393"/>
        <v>0</v>
      </c>
      <c r="AH139" s="5">
        <f t="shared" si="393"/>
        <v>0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48"/>
      <c r="BE139" s="3"/>
      <c r="BF139" s="49"/>
      <c r="BG139" s="49"/>
      <c r="BH139" s="49"/>
      <c r="BI139" s="49"/>
      <c r="BJ139" s="49"/>
      <c r="BK139" s="49"/>
      <c r="BL139" s="49"/>
      <c r="BM139" s="49"/>
      <c r="BN139" s="49"/>
      <c r="BO139" s="50"/>
      <c r="BP139" s="50"/>
      <c r="BQ139" s="50"/>
      <c r="BR139" s="50"/>
      <c r="BS139" s="50"/>
      <c r="BT139" s="51"/>
      <c r="BU139" s="52"/>
      <c r="BV139" s="52"/>
      <c r="BW139" s="52"/>
      <c r="BX139" s="52"/>
      <c r="BY139" s="52"/>
      <c r="BZ139" s="52"/>
      <c r="CA139" s="52"/>
      <c r="CB139" s="52"/>
    </row>
    <row r="140" spans="1:88" s="18" customFormat="1" ht="21" customHeight="1" x14ac:dyDescent="0.2">
      <c r="A140" s="1"/>
      <c r="B140" s="1642"/>
      <c r="C140" s="106" t="s">
        <v>149</v>
      </c>
      <c r="D140" s="5">
        <f>COUNTIF(D77:D82,"fE")+COUNTIF(D77:D82,"fES")+COUNTIF(D77:D82,"fED")+COUNTIF(D77:D82,"fEF")</f>
        <v>0</v>
      </c>
      <c r="E140" s="5">
        <f t="shared" ref="E140:AH140" si="394">COUNTIF(E77:E82,"fE")+COUNTIF(E77:E82,"fES")+COUNTIF(E77:E82,"fED")+COUNTIF(E77:E82,"fEF")</f>
        <v>0</v>
      </c>
      <c r="F140" s="5">
        <f t="shared" si="394"/>
        <v>0</v>
      </c>
      <c r="G140" s="5">
        <f t="shared" si="394"/>
        <v>0</v>
      </c>
      <c r="H140" s="5">
        <f t="shared" si="394"/>
        <v>0</v>
      </c>
      <c r="I140" s="5">
        <f t="shared" si="394"/>
        <v>0</v>
      </c>
      <c r="J140" s="5">
        <f t="shared" si="394"/>
        <v>0</v>
      </c>
      <c r="K140" s="5">
        <f t="shared" si="394"/>
        <v>0</v>
      </c>
      <c r="L140" s="5">
        <f t="shared" si="394"/>
        <v>0</v>
      </c>
      <c r="M140" s="5">
        <f t="shared" si="394"/>
        <v>0</v>
      </c>
      <c r="N140" s="5">
        <f t="shared" si="394"/>
        <v>0</v>
      </c>
      <c r="O140" s="5">
        <f t="shared" si="394"/>
        <v>0</v>
      </c>
      <c r="P140" s="5">
        <f t="shared" si="394"/>
        <v>0</v>
      </c>
      <c r="Q140" s="5">
        <f t="shared" si="394"/>
        <v>0</v>
      </c>
      <c r="R140" s="5">
        <f t="shared" si="394"/>
        <v>0</v>
      </c>
      <c r="S140" s="5">
        <f t="shared" si="394"/>
        <v>0</v>
      </c>
      <c r="T140" s="5">
        <f t="shared" si="394"/>
        <v>0</v>
      </c>
      <c r="U140" s="5">
        <f t="shared" si="394"/>
        <v>0</v>
      </c>
      <c r="V140" s="5">
        <f t="shared" si="394"/>
        <v>0</v>
      </c>
      <c r="W140" s="5">
        <f t="shared" si="394"/>
        <v>0</v>
      </c>
      <c r="X140" s="5">
        <f t="shared" si="394"/>
        <v>0</v>
      </c>
      <c r="Y140" s="5">
        <f t="shared" si="394"/>
        <v>0</v>
      </c>
      <c r="Z140" s="5">
        <f t="shared" si="394"/>
        <v>0</v>
      </c>
      <c r="AA140" s="5">
        <f t="shared" si="394"/>
        <v>0</v>
      </c>
      <c r="AB140" s="5">
        <f t="shared" si="394"/>
        <v>0</v>
      </c>
      <c r="AC140" s="5">
        <f t="shared" si="394"/>
        <v>0</v>
      </c>
      <c r="AD140" s="5">
        <f t="shared" si="394"/>
        <v>0</v>
      </c>
      <c r="AE140" s="5">
        <f t="shared" si="394"/>
        <v>0</v>
      </c>
      <c r="AF140" s="5">
        <f t="shared" si="394"/>
        <v>0</v>
      </c>
      <c r="AG140" s="5">
        <f t="shared" si="394"/>
        <v>0</v>
      </c>
      <c r="AH140" s="5">
        <f t="shared" si="394"/>
        <v>0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48"/>
      <c r="BE140" s="3"/>
      <c r="BF140" s="49"/>
      <c r="BG140" s="49"/>
      <c r="BH140" s="49"/>
      <c r="BI140" s="49"/>
      <c r="BJ140" s="49"/>
      <c r="BK140" s="49"/>
      <c r="BL140" s="49"/>
      <c r="BM140" s="49"/>
      <c r="BN140" s="49"/>
      <c r="BO140" s="50"/>
      <c r="BP140" s="50"/>
      <c r="BQ140" s="50"/>
      <c r="BR140" s="50"/>
      <c r="BS140" s="50"/>
      <c r="BT140" s="51"/>
      <c r="BU140" s="52"/>
      <c r="BV140" s="52"/>
      <c r="BW140" s="52"/>
      <c r="BX140" s="52"/>
      <c r="BY140" s="52"/>
      <c r="BZ140" s="52"/>
      <c r="CA140" s="52"/>
      <c r="CB140" s="52"/>
    </row>
    <row r="141" spans="1:88" s="18" customFormat="1" ht="21" customHeight="1" x14ac:dyDescent="0.2">
      <c r="A141" s="1"/>
      <c r="B141" s="1642"/>
      <c r="C141" s="106" t="s">
        <v>150</v>
      </c>
      <c r="D141" s="5">
        <f>+COUNTIF(D84:D94,"fE")+COUNTIF(D84:D94,"fES")+COUNTIF(D84:D94,"fED")+COUNTIF(D84:D94,"fEF")</f>
        <v>0</v>
      </c>
      <c r="E141" s="5">
        <f t="shared" ref="E141:AH141" si="395">COUNTIF(E85:E94,"fE")+COUNTIF(E85:E94,"fES")+COUNTIF(E85:E94,"fED")+COUNTIF(E85:E94,"fEF")+COUNTIF(E84,"fE")+COUNTIF(E84,"fES")+COUNTIF(E84,"fED")+COUNTIF(E84,"fEF")</f>
        <v>0</v>
      </c>
      <c r="F141" s="5">
        <f t="shared" si="395"/>
        <v>0</v>
      </c>
      <c r="G141" s="5">
        <f t="shared" si="395"/>
        <v>0</v>
      </c>
      <c r="H141" s="5">
        <f t="shared" si="395"/>
        <v>0</v>
      </c>
      <c r="I141" s="5">
        <f t="shared" si="395"/>
        <v>0</v>
      </c>
      <c r="J141" s="5">
        <f t="shared" si="395"/>
        <v>0</v>
      </c>
      <c r="K141" s="5">
        <f t="shared" si="395"/>
        <v>0</v>
      </c>
      <c r="L141" s="5">
        <f t="shared" si="395"/>
        <v>0</v>
      </c>
      <c r="M141" s="5">
        <f t="shared" si="395"/>
        <v>0</v>
      </c>
      <c r="N141" s="5">
        <f t="shared" si="395"/>
        <v>0</v>
      </c>
      <c r="O141" s="5">
        <f t="shared" si="395"/>
        <v>0</v>
      </c>
      <c r="P141" s="5">
        <f t="shared" si="395"/>
        <v>0</v>
      </c>
      <c r="Q141" s="5">
        <f t="shared" si="395"/>
        <v>0</v>
      </c>
      <c r="R141" s="5">
        <f t="shared" si="395"/>
        <v>0</v>
      </c>
      <c r="S141" s="5">
        <f t="shared" si="395"/>
        <v>0</v>
      </c>
      <c r="T141" s="5">
        <f t="shared" si="395"/>
        <v>0</v>
      </c>
      <c r="U141" s="5">
        <f t="shared" si="395"/>
        <v>0</v>
      </c>
      <c r="V141" s="5">
        <f t="shared" si="395"/>
        <v>0</v>
      </c>
      <c r="W141" s="5">
        <f t="shared" si="395"/>
        <v>0</v>
      </c>
      <c r="X141" s="5">
        <f t="shared" si="395"/>
        <v>0</v>
      </c>
      <c r="Y141" s="5">
        <f t="shared" si="395"/>
        <v>0</v>
      </c>
      <c r="Z141" s="5">
        <f t="shared" si="395"/>
        <v>0</v>
      </c>
      <c r="AA141" s="5">
        <f t="shared" si="395"/>
        <v>0</v>
      </c>
      <c r="AB141" s="5">
        <f t="shared" si="395"/>
        <v>0</v>
      </c>
      <c r="AC141" s="5">
        <f t="shared" si="395"/>
        <v>0</v>
      </c>
      <c r="AD141" s="5">
        <f t="shared" si="395"/>
        <v>0</v>
      </c>
      <c r="AE141" s="5">
        <f t="shared" si="395"/>
        <v>0</v>
      </c>
      <c r="AF141" s="5">
        <f t="shared" si="395"/>
        <v>0</v>
      </c>
      <c r="AG141" s="5">
        <f t="shared" si="395"/>
        <v>0</v>
      </c>
      <c r="AH141" s="5">
        <f t="shared" si="395"/>
        <v>0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48"/>
      <c r="BE141" s="3"/>
      <c r="BF141" s="49"/>
      <c r="BG141" s="49"/>
      <c r="BH141" s="49"/>
      <c r="BI141" s="49"/>
      <c r="BJ141" s="49"/>
      <c r="BK141" s="49"/>
      <c r="BL141" s="49"/>
      <c r="BM141" s="49"/>
      <c r="BN141" s="49"/>
      <c r="BO141" s="50"/>
      <c r="BP141" s="50"/>
      <c r="BQ141" s="50"/>
      <c r="BR141" s="50"/>
      <c r="BS141" s="50"/>
      <c r="BT141" s="51"/>
      <c r="BU141" s="52"/>
      <c r="BV141" s="52"/>
      <c r="BW141" s="52"/>
      <c r="BX141" s="52"/>
      <c r="BY141" s="52"/>
      <c r="BZ141" s="52"/>
      <c r="CA141" s="52"/>
      <c r="CB141" s="52"/>
    </row>
    <row r="142" spans="1:88" s="18" customFormat="1" ht="21" customHeight="1" x14ac:dyDescent="0.2">
      <c r="A142" s="1"/>
      <c r="B142" s="1642"/>
      <c r="C142" s="103" t="s">
        <v>151</v>
      </c>
      <c r="D142" s="14">
        <f>SUM(D139:D141)</f>
        <v>0</v>
      </c>
      <c r="E142" s="14">
        <f t="shared" ref="E142:AE142" si="396">SUM(E139:E141)</f>
        <v>0</v>
      </c>
      <c r="F142" s="14">
        <f t="shared" si="396"/>
        <v>0</v>
      </c>
      <c r="G142" s="14">
        <f t="shared" si="396"/>
        <v>0</v>
      </c>
      <c r="H142" s="14">
        <f t="shared" si="396"/>
        <v>0</v>
      </c>
      <c r="I142" s="14">
        <f t="shared" si="396"/>
        <v>0</v>
      </c>
      <c r="J142" s="14">
        <f t="shared" si="396"/>
        <v>0</v>
      </c>
      <c r="K142" s="14">
        <f t="shared" si="396"/>
        <v>0</v>
      </c>
      <c r="L142" s="14">
        <f t="shared" si="396"/>
        <v>0</v>
      </c>
      <c r="M142" s="14">
        <f t="shared" si="396"/>
        <v>0</v>
      </c>
      <c r="N142" s="14">
        <f t="shared" si="396"/>
        <v>0</v>
      </c>
      <c r="O142" s="14">
        <f t="shared" si="396"/>
        <v>0</v>
      </c>
      <c r="P142" s="14">
        <f t="shared" si="396"/>
        <v>0</v>
      </c>
      <c r="Q142" s="14">
        <f t="shared" si="396"/>
        <v>0</v>
      </c>
      <c r="R142" s="14">
        <f t="shared" si="396"/>
        <v>0</v>
      </c>
      <c r="S142" s="14">
        <f t="shared" si="396"/>
        <v>0</v>
      </c>
      <c r="T142" s="14">
        <f t="shared" si="396"/>
        <v>0</v>
      </c>
      <c r="U142" s="14">
        <f t="shared" si="396"/>
        <v>0</v>
      </c>
      <c r="V142" s="14">
        <f t="shared" si="396"/>
        <v>0</v>
      </c>
      <c r="W142" s="14">
        <f t="shared" si="396"/>
        <v>0</v>
      </c>
      <c r="X142" s="14">
        <f t="shared" si="396"/>
        <v>0</v>
      </c>
      <c r="Y142" s="14">
        <f t="shared" si="396"/>
        <v>0</v>
      </c>
      <c r="Z142" s="14">
        <f t="shared" si="396"/>
        <v>0</v>
      </c>
      <c r="AA142" s="14">
        <f t="shared" si="396"/>
        <v>0</v>
      </c>
      <c r="AB142" s="14">
        <f t="shared" si="396"/>
        <v>0</v>
      </c>
      <c r="AC142" s="14">
        <f t="shared" si="396"/>
        <v>0</v>
      </c>
      <c r="AD142" s="14">
        <f t="shared" si="396"/>
        <v>0</v>
      </c>
      <c r="AE142" s="14">
        <f t="shared" si="396"/>
        <v>0</v>
      </c>
      <c r="AF142" s="14">
        <f>SUM(AF139:AF141)</f>
        <v>0</v>
      </c>
      <c r="AG142" s="14">
        <f>SUM(AG139:AG141)</f>
        <v>0</v>
      </c>
      <c r="AH142" s="14">
        <f>SUM(AH139:AH141)</f>
        <v>0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48"/>
      <c r="BE142" s="3"/>
      <c r="BF142" s="49"/>
      <c r="BG142" s="49"/>
      <c r="BH142" s="49"/>
      <c r="BI142" s="49"/>
      <c r="BJ142" s="49"/>
      <c r="BK142" s="49"/>
      <c r="BL142" s="49"/>
      <c r="BM142" s="49"/>
      <c r="BN142" s="49"/>
      <c r="BO142" s="50"/>
      <c r="BP142" s="50"/>
      <c r="BQ142" s="50"/>
      <c r="BR142" s="50"/>
      <c r="BS142" s="50"/>
      <c r="BT142" s="51"/>
      <c r="BU142" s="52"/>
      <c r="BV142" s="52"/>
      <c r="BW142" s="52"/>
      <c r="BX142" s="52"/>
      <c r="BY142" s="52"/>
      <c r="BZ142" s="52"/>
      <c r="CA142" s="52"/>
      <c r="CB142" s="52"/>
    </row>
    <row r="143" spans="1:88" s="18" customFormat="1" ht="21" customHeight="1" x14ac:dyDescent="0.2">
      <c r="A143" s="1"/>
      <c r="B143" s="1642"/>
      <c r="C143" s="106" t="s">
        <v>36</v>
      </c>
      <c r="D143" s="5">
        <f t="shared" ref="D143:AH143" si="397">COUNTIF(D$75:D$94,"L")</f>
        <v>0</v>
      </c>
      <c r="E143" s="5">
        <f t="shared" si="397"/>
        <v>0</v>
      </c>
      <c r="F143" s="5">
        <f t="shared" si="397"/>
        <v>0</v>
      </c>
      <c r="G143" s="5">
        <f t="shared" si="397"/>
        <v>0</v>
      </c>
      <c r="H143" s="5">
        <f t="shared" si="397"/>
        <v>0</v>
      </c>
      <c r="I143" s="5">
        <f t="shared" si="397"/>
        <v>0</v>
      </c>
      <c r="J143" s="5">
        <f t="shared" si="397"/>
        <v>0</v>
      </c>
      <c r="K143" s="5">
        <f t="shared" si="397"/>
        <v>0</v>
      </c>
      <c r="L143" s="5">
        <f t="shared" si="397"/>
        <v>0</v>
      </c>
      <c r="M143" s="5">
        <f t="shared" si="397"/>
        <v>0</v>
      </c>
      <c r="N143" s="5">
        <f t="shared" si="397"/>
        <v>0</v>
      </c>
      <c r="O143" s="5">
        <f t="shared" si="397"/>
        <v>0</v>
      </c>
      <c r="P143" s="5">
        <f t="shared" si="397"/>
        <v>0</v>
      </c>
      <c r="Q143" s="5">
        <f t="shared" si="397"/>
        <v>0</v>
      </c>
      <c r="R143" s="5">
        <f t="shared" si="397"/>
        <v>0</v>
      </c>
      <c r="S143" s="5">
        <f t="shared" si="397"/>
        <v>0</v>
      </c>
      <c r="T143" s="5">
        <f t="shared" si="397"/>
        <v>0</v>
      </c>
      <c r="U143" s="5">
        <f t="shared" si="397"/>
        <v>0</v>
      </c>
      <c r="V143" s="5">
        <f t="shared" si="397"/>
        <v>0</v>
      </c>
      <c r="W143" s="5">
        <f t="shared" si="397"/>
        <v>0</v>
      </c>
      <c r="X143" s="5">
        <f t="shared" si="397"/>
        <v>0</v>
      </c>
      <c r="Y143" s="5">
        <f t="shared" si="397"/>
        <v>0</v>
      </c>
      <c r="Z143" s="5">
        <f t="shared" si="397"/>
        <v>0</v>
      </c>
      <c r="AA143" s="5">
        <f t="shared" si="397"/>
        <v>0</v>
      </c>
      <c r="AB143" s="5">
        <f t="shared" si="397"/>
        <v>0</v>
      </c>
      <c r="AC143" s="5">
        <f t="shared" si="397"/>
        <v>0</v>
      </c>
      <c r="AD143" s="5">
        <f t="shared" si="397"/>
        <v>0</v>
      </c>
      <c r="AE143" s="5">
        <f t="shared" si="397"/>
        <v>0</v>
      </c>
      <c r="AF143" s="5">
        <f t="shared" si="397"/>
        <v>0</v>
      </c>
      <c r="AG143" s="5">
        <f t="shared" si="397"/>
        <v>0</v>
      </c>
      <c r="AH143" s="5">
        <f t="shared" si="397"/>
        <v>0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48"/>
      <c r="BE143" s="3"/>
      <c r="BF143" s="49"/>
      <c r="BG143" s="49"/>
      <c r="BH143" s="49"/>
      <c r="BI143" s="49"/>
      <c r="BJ143" s="49"/>
      <c r="BK143" s="49"/>
      <c r="BL143" s="49"/>
      <c r="BM143" s="49"/>
      <c r="BN143" s="49"/>
      <c r="BO143" s="50"/>
      <c r="BP143" s="50"/>
      <c r="BQ143" s="50"/>
      <c r="BR143" s="50"/>
      <c r="BS143" s="50"/>
      <c r="BT143" s="51"/>
      <c r="BU143" s="52"/>
      <c r="BV143" s="52"/>
      <c r="BW143" s="52"/>
      <c r="BX143" s="52"/>
      <c r="BY143" s="52"/>
      <c r="BZ143" s="52"/>
      <c r="CA143" s="52"/>
      <c r="CB143" s="52"/>
    </row>
    <row r="144" spans="1:88" s="18" customFormat="1" ht="21" customHeight="1" x14ac:dyDescent="0.2">
      <c r="A144" s="1"/>
      <c r="B144" s="1642"/>
      <c r="C144" s="106" t="s">
        <v>37</v>
      </c>
      <c r="D144" s="5">
        <f t="shared" ref="D144:AH144" si="398">COUNTIF(D$75:D$94,"B")</f>
        <v>1</v>
      </c>
      <c r="E144" s="5">
        <f t="shared" si="398"/>
        <v>1</v>
      </c>
      <c r="F144" s="5">
        <f t="shared" si="398"/>
        <v>1</v>
      </c>
      <c r="G144" s="5">
        <f t="shared" si="398"/>
        <v>0</v>
      </c>
      <c r="H144" s="5">
        <f t="shared" si="398"/>
        <v>0</v>
      </c>
      <c r="I144" s="5">
        <f t="shared" si="398"/>
        <v>1</v>
      </c>
      <c r="J144" s="5">
        <f t="shared" si="398"/>
        <v>1</v>
      </c>
      <c r="K144" s="5">
        <f t="shared" si="398"/>
        <v>1</v>
      </c>
      <c r="L144" s="5">
        <f t="shared" si="398"/>
        <v>1</v>
      </c>
      <c r="M144" s="5">
        <f t="shared" si="398"/>
        <v>1</v>
      </c>
      <c r="N144" s="5">
        <f t="shared" si="398"/>
        <v>0</v>
      </c>
      <c r="O144" s="5">
        <f t="shared" si="398"/>
        <v>0</v>
      </c>
      <c r="P144" s="5">
        <f t="shared" si="398"/>
        <v>1</v>
      </c>
      <c r="Q144" s="5">
        <f t="shared" si="398"/>
        <v>1</v>
      </c>
      <c r="R144" s="5">
        <f t="shared" si="398"/>
        <v>1</v>
      </c>
      <c r="S144" s="5">
        <f t="shared" si="398"/>
        <v>1</v>
      </c>
      <c r="T144" s="5">
        <f t="shared" si="398"/>
        <v>0</v>
      </c>
      <c r="U144" s="5">
        <f t="shared" si="398"/>
        <v>0</v>
      </c>
      <c r="V144" s="5">
        <f t="shared" si="398"/>
        <v>1</v>
      </c>
      <c r="W144" s="5">
        <f t="shared" si="398"/>
        <v>1</v>
      </c>
      <c r="X144" s="5">
        <f t="shared" si="398"/>
        <v>1</v>
      </c>
      <c r="Y144" s="5">
        <f t="shared" si="398"/>
        <v>1</v>
      </c>
      <c r="Z144" s="5">
        <f t="shared" si="398"/>
        <v>1</v>
      </c>
      <c r="AA144" s="5">
        <f t="shared" si="398"/>
        <v>1</v>
      </c>
      <c r="AB144" s="5">
        <f t="shared" si="398"/>
        <v>0</v>
      </c>
      <c r="AC144" s="5">
        <f t="shared" si="398"/>
        <v>0</v>
      </c>
      <c r="AD144" s="5">
        <f t="shared" si="398"/>
        <v>2</v>
      </c>
      <c r="AE144" s="5">
        <f t="shared" si="398"/>
        <v>2</v>
      </c>
      <c r="AF144" s="5">
        <f t="shared" si="398"/>
        <v>2</v>
      </c>
      <c r="AG144" s="5">
        <f t="shared" si="398"/>
        <v>2</v>
      </c>
      <c r="AH144" s="5">
        <f t="shared" si="398"/>
        <v>2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48"/>
      <c r="BE144" s="3"/>
      <c r="BF144" s="49"/>
      <c r="BG144" s="49"/>
      <c r="BH144" s="49"/>
      <c r="BI144" s="49"/>
      <c r="BJ144" s="49"/>
      <c r="BK144" s="49"/>
      <c r="BL144" s="49"/>
      <c r="BM144" s="49"/>
      <c r="BN144" s="49"/>
      <c r="BO144" s="50"/>
      <c r="BP144" s="50"/>
      <c r="BQ144" s="50"/>
      <c r="BR144" s="50"/>
      <c r="BS144" s="50"/>
      <c r="BT144" s="51"/>
      <c r="BU144" s="52"/>
      <c r="BV144" s="52"/>
      <c r="BW144" s="52"/>
      <c r="BX144" s="52"/>
      <c r="BY144" s="52"/>
      <c r="BZ144" s="52"/>
      <c r="CA144" s="52"/>
      <c r="CB144" s="52"/>
    </row>
    <row r="145" spans="1:88" s="18" customFormat="1" ht="21" customHeight="1" x14ac:dyDescent="0.2">
      <c r="A145" s="1"/>
      <c r="B145" s="1642"/>
      <c r="C145" s="106" t="s">
        <v>38</v>
      </c>
      <c r="D145" s="5">
        <f t="shared" ref="D145:AH145" si="399">COUNTIF(D$75:D$94,"SA")</f>
        <v>0</v>
      </c>
      <c r="E145" s="5">
        <f t="shared" si="399"/>
        <v>0</v>
      </c>
      <c r="F145" s="5">
        <f t="shared" si="399"/>
        <v>0</v>
      </c>
      <c r="G145" s="5">
        <f t="shared" si="399"/>
        <v>0</v>
      </c>
      <c r="H145" s="5">
        <f t="shared" si="399"/>
        <v>0</v>
      </c>
      <c r="I145" s="5">
        <f t="shared" si="399"/>
        <v>0</v>
      </c>
      <c r="J145" s="5">
        <f t="shared" si="399"/>
        <v>0</v>
      </c>
      <c r="K145" s="5">
        <f t="shared" si="399"/>
        <v>0</v>
      </c>
      <c r="L145" s="5">
        <f t="shared" si="399"/>
        <v>0</v>
      </c>
      <c r="M145" s="5">
        <f t="shared" si="399"/>
        <v>0</v>
      </c>
      <c r="N145" s="5">
        <f t="shared" si="399"/>
        <v>0</v>
      </c>
      <c r="O145" s="5">
        <f t="shared" si="399"/>
        <v>0</v>
      </c>
      <c r="P145" s="5">
        <f t="shared" si="399"/>
        <v>0</v>
      </c>
      <c r="Q145" s="5">
        <f t="shared" si="399"/>
        <v>0</v>
      </c>
      <c r="R145" s="5">
        <f t="shared" si="399"/>
        <v>0</v>
      </c>
      <c r="S145" s="5">
        <f t="shared" si="399"/>
        <v>0</v>
      </c>
      <c r="T145" s="5">
        <f t="shared" si="399"/>
        <v>0</v>
      </c>
      <c r="U145" s="5">
        <f t="shared" si="399"/>
        <v>0</v>
      </c>
      <c r="V145" s="5">
        <f t="shared" si="399"/>
        <v>0</v>
      </c>
      <c r="W145" s="5">
        <f t="shared" si="399"/>
        <v>0</v>
      </c>
      <c r="X145" s="5">
        <f t="shared" si="399"/>
        <v>0</v>
      </c>
      <c r="Y145" s="5">
        <f t="shared" si="399"/>
        <v>0</v>
      </c>
      <c r="Z145" s="5">
        <f t="shared" si="399"/>
        <v>0</v>
      </c>
      <c r="AA145" s="5">
        <f t="shared" si="399"/>
        <v>0</v>
      </c>
      <c r="AB145" s="5">
        <f t="shared" si="399"/>
        <v>0</v>
      </c>
      <c r="AC145" s="5">
        <f t="shared" si="399"/>
        <v>0</v>
      </c>
      <c r="AD145" s="5">
        <f t="shared" si="399"/>
        <v>0</v>
      </c>
      <c r="AE145" s="5">
        <f t="shared" si="399"/>
        <v>0</v>
      </c>
      <c r="AF145" s="5">
        <f t="shared" si="399"/>
        <v>0</v>
      </c>
      <c r="AG145" s="5">
        <f t="shared" si="399"/>
        <v>0</v>
      </c>
      <c r="AH145" s="5">
        <f t="shared" si="399"/>
        <v>0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48"/>
      <c r="BE145" s="3"/>
      <c r="BF145" s="49"/>
      <c r="BG145" s="49"/>
      <c r="BH145" s="49"/>
      <c r="BI145" s="49"/>
      <c r="BJ145" s="49"/>
      <c r="BK145" s="49"/>
      <c r="BL145" s="49"/>
      <c r="BM145" s="49"/>
      <c r="BN145" s="49"/>
      <c r="BO145" s="50"/>
      <c r="BP145" s="50"/>
      <c r="BQ145" s="50"/>
      <c r="BR145" s="50"/>
      <c r="BS145" s="50"/>
      <c r="BT145" s="51"/>
      <c r="BU145" s="52"/>
      <c r="BV145" s="52"/>
      <c r="BW145" s="52"/>
      <c r="BX145" s="52"/>
      <c r="BY145" s="52"/>
      <c r="BZ145" s="52"/>
      <c r="CA145" s="52"/>
      <c r="CB145" s="52"/>
    </row>
    <row r="146" spans="1:88" s="18" customFormat="1" ht="21" customHeight="1" x14ac:dyDescent="0.2">
      <c r="A146" s="1"/>
      <c r="B146" s="1642"/>
      <c r="C146" s="106" t="s">
        <v>134</v>
      </c>
      <c r="D146" s="5">
        <f t="shared" ref="D146:AH146" si="400">COUNTIF(D$75:D$94,"SAT")</f>
        <v>0</v>
      </c>
      <c r="E146" s="5">
        <f t="shared" si="400"/>
        <v>0</v>
      </c>
      <c r="F146" s="5">
        <f t="shared" si="400"/>
        <v>0</v>
      </c>
      <c r="G146" s="5">
        <f t="shared" si="400"/>
        <v>0</v>
      </c>
      <c r="H146" s="5">
        <f t="shared" si="400"/>
        <v>0</v>
      </c>
      <c r="I146" s="5">
        <f t="shared" si="400"/>
        <v>0</v>
      </c>
      <c r="J146" s="5">
        <f t="shared" si="400"/>
        <v>0</v>
      </c>
      <c r="K146" s="5">
        <f t="shared" si="400"/>
        <v>0</v>
      </c>
      <c r="L146" s="5">
        <f t="shared" si="400"/>
        <v>0</v>
      </c>
      <c r="M146" s="5">
        <f t="shared" si="400"/>
        <v>0</v>
      </c>
      <c r="N146" s="5">
        <f t="shared" si="400"/>
        <v>0</v>
      </c>
      <c r="O146" s="5">
        <f t="shared" si="400"/>
        <v>0</v>
      </c>
      <c r="P146" s="5">
        <f t="shared" si="400"/>
        <v>0</v>
      </c>
      <c r="Q146" s="5">
        <f t="shared" si="400"/>
        <v>0</v>
      </c>
      <c r="R146" s="5">
        <f t="shared" si="400"/>
        <v>0</v>
      </c>
      <c r="S146" s="5">
        <f t="shared" si="400"/>
        <v>0</v>
      </c>
      <c r="T146" s="5">
        <f t="shared" si="400"/>
        <v>0</v>
      </c>
      <c r="U146" s="5">
        <f t="shared" si="400"/>
        <v>0</v>
      </c>
      <c r="V146" s="5">
        <f t="shared" si="400"/>
        <v>0</v>
      </c>
      <c r="W146" s="5">
        <f t="shared" si="400"/>
        <v>0</v>
      </c>
      <c r="X146" s="5">
        <f t="shared" si="400"/>
        <v>0</v>
      </c>
      <c r="Y146" s="5">
        <f t="shared" si="400"/>
        <v>0</v>
      </c>
      <c r="Z146" s="5">
        <f t="shared" si="400"/>
        <v>0</v>
      </c>
      <c r="AA146" s="5">
        <f t="shared" si="400"/>
        <v>0</v>
      </c>
      <c r="AB146" s="5">
        <f t="shared" si="400"/>
        <v>0</v>
      </c>
      <c r="AC146" s="5">
        <f t="shared" si="400"/>
        <v>0</v>
      </c>
      <c r="AD146" s="5">
        <f t="shared" si="400"/>
        <v>0</v>
      </c>
      <c r="AE146" s="5">
        <f t="shared" si="400"/>
        <v>0</v>
      </c>
      <c r="AF146" s="5">
        <f t="shared" si="400"/>
        <v>0</v>
      </c>
      <c r="AG146" s="5">
        <f t="shared" si="400"/>
        <v>0</v>
      </c>
      <c r="AH146" s="5">
        <f t="shared" si="400"/>
        <v>0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48"/>
      <c r="BE146" s="3"/>
      <c r="BF146" s="49"/>
      <c r="BG146" s="49"/>
      <c r="BH146" s="49"/>
      <c r="BI146" s="49"/>
      <c r="BJ146" s="49"/>
      <c r="BK146" s="49"/>
      <c r="BL146" s="49"/>
      <c r="BM146" s="49"/>
      <c r="BN146" s="49"/>
      <c r="BO146" s="50"/>
      <c r="BP146" s="50"/>
      <c r="BQ146" s="50"/>
      <c r="BR146" s="50"/>
      <c r="BS146" s="50"/>
      <c r="BT146" s="51"/>
      <c r="BU146" s="52"/>
      <c r="BV146" s="52"/>
      <c r="BW146" s="52"/>
      <c r="BX146" s="52"/>
      <c r="BY146" s="52"/>
      <c r="BZ146" s="52"/>
      <c r="CA146" s="52"/>
      <c r="CB146" s="52"/>
    </row>
    <row r="147" spans="1:88" s="18" customFormat="1" ht="21" customHeight="1" x14ac:dyDescent="0.2">
      <c r="A147" s="1"/>
      <c r="B147" s="1642"/>
      <c r="C147" s="106" t="s">
        <v>39</v>
      </c>
      <c r="D147" s="5">
        <f t="shared" ref="D147:AH147" si="401">COUNTIF(D$75:D$94,"SE")</f>
        <v>0</v>
      </c>
      <c r="E147" s="5">
        <f t="shared" si="401"/>
        <v>0</v>
      </c>
      <c r="F147" s="5">
        <f t="shared" si="401"/>
        <v>0</v>
      </c>
      <c r="G147" s="5">
        <f t="shared" si="401"/>
        <v>0</v>
      </c>
      <c r="H147" s="5">
        <f t="shared" si="401"/>
        <v>0</v>
      </c>
      <c r="I147" s="5">
        <f t="shared" si="401"/>
        <v>0</v>
      </c>
      <c r="J147" s="5">
        <f t="shared" si="401"/>
        <v>0</v>
      </c>
      <c r="K147" s="5">
        <f t="shared" si="401"/>
        <v>0</v>
      </c>
      <c r="L147" s="5">
        <f t="shared" si="401"/>
        <v>0</v>
      </c>
      <c r="M147" s="5">
        <f t="shared" si="401"/>
        <v>0</v>
      </c>
      <c r="N147" s="5">
        <f t="shared" si="401"/>
        <v>0</v>
      </c>
      <c r="O147" s="5">
        <f t="shared" si="401"/>
        <v>0</v>
      </c>
      <c r="P147" s="5">
        <f t="shared" si="401"/>
        <v>0</v>
      </c>
      <c r="Q147" s="5">
        <f t="shared" si="401"/>
        <v>0</v>
      </c>
      <c r="R147" s="5">
        <f t="shared" si="401"/>
        <v>0</v>
      </c>
      <c r="S147" s="5">
        <f t="shared" si="401"/>
        <v>0</v>
      </c>
      <c r="T147" s="5">
        <f t="shared" si="401"/>
        <v>0</v>
      </c>
      <c r="U147" s="5">
        <f t="shared" si="401"/>
        <v>0</v>
      </c>
      <c r="V147" s="5">
        <f t="shared" si="401"/>
        <v>0</v>
      </c>
      <c r="W147" s="5">
        <f t="shared" si="401"/>
        <v>0</v>
      </c>
      <c r="X147" s="5">
        <f t="shared" si="401"/>
        <v>0</v>
      </c>
      <c r="Y147" s="5">
        <f t="shared" si="401"/>
        <v>0</v>
      </c>
      <c r="Z147" s="5">
        <f t="shared" si="401"/>
        <v>0</v>
      </c>
      <c r="AA147" s="5">
        <f t="shared" si="401"/>
        <v>0</v>
      </c>
      <c r="AB147" s="5">
        <f t="shared" si="401"/>
        <v>0</v>
      </c>
      <c r="AC147" s="5">
        <f t="shared" si="401"/>
        <v>0</v>
      </c>
      <c r="AD147" s="5">
        <f t="shared" si="401"/>
        <v>0</v>
      </c>
      <c r="AE147" s="5">
        <f t="shared" si="401"/>
        <v>0</v>
      </c>
      <c r="AF147" s="5">
        <f t="shared" si="401"/>
        <v>0</v>
      </c>
      <c r="AG147" s="5">
        <f t="shared" si="401"/>
        <v>0</v>
      </c>
      <c r="AH147" s="5">
        <f t="shared" si="401"/>
        <v>0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48"/>
      <c r="BE147" s="3"/>
      <c r="BF147" s="49"/>
      <c r="BG147" s="49"/>
      <c r="BH147" s="49"/>
      <c r="BI147" s="49"/>
      <c r="BJ147" s="49"/>
      <c r="BK147" s="49"/>
      <c r="BL147" s="49"/>
      <c r="BM147" s="49"/>
      <c r="BN147" s="49"/>
      <c r="BO147" s="50"/>
      <c r="BP147" s="50"/>
      <c r="BQ147" s="50"/>
      <c r="BR147" s="50"/>
      <c r="BS147" s="50"/>
      <c r="BT147" s="51"/>
      <c r="BU147" s="52"/>
      <c r="BV147" s="52"/>
      <c r="BW147" s="52"/>
      <c r="BX147" s="52"/>
      <c r="BY147" s="52"/>
      <c r="BZ147" s="52"/>
      <c r="CA147" s="52"/>
      <c r="CB147" s="52"/>
    </row>
    <row r="148" spans="1:88" s="58" customFormat="1" ht="21" customHeight="1" x14ac:dyDescent="0.2">
      <c r="A148" s="1"/>
      <c r="B148" s="1642"/>
      <c r="C148" s="106" t="s">
        <v>40</v>
      </c>
      <c r="D148" s="5">
        <f t="shared" ref="D148:AH148" si="402">COUNTIF(D$75:D$94,"TR")</f>
        <v>0</v>
      </c>
      <c r="E148" s="5">
        <f t="shared" si="402"/>
        <v>0</v>
      </c>
      <c r="F148" s="5">
        <f t="shared" si="402"/>
        <v>0</v>
      </c>
      <c r="G148" s="5">
        <f t="shared" si="402"/>
        <v>0</v>
      </c>
      <c r="H148" s="5">
        <f t="shared" si="402"/>
        <v>0</v>
      </c>
      <c r="I148" s="5">
        <f t="shared" si="402"/>
        <v>0</v>
      </c>
      <c r="J148" s="5">
        <f t="shared" si="402"/>
        <v>0</v>
      </c>
      <c r="K148" s="5">
        <f t="shared" si="402"/>
        <v>0</v>
      </c>
      <c r="L148" s="5">
        <f t="shared" si="402"/>
        <v>0</v>
      </c>
      <c r="M148" s="5">
        <f t="shared" si="402"/>
        <v>0</v>
      </c>
      <c r="N148" s="5">
        <f t="shared" si="402"/>
        <v>0</v>
      </c>
      <c r="O148" s="5">
        <f t="shared" si="402"/>
        <v>0</v>
      </c>
      <c r="P148" s="5">
        <f t="shared" si="402"/>
        <v>0</v>
      </c>
      <c r="Q148" s="5">
        <f t="shared" si="402"/>
        <v>0</v>
      </c>
      <c r="R148" s="5">
        <f t="shared" si="402"/>
        <v>0</v>
      </c>
      <c r="S148" s="5">
        <f t="shared" si="402"/>
        <v>0</v>
      </c>
      <c r="T148" s="5">
        <f t="shared" si="402"/>
        <v>0</v>
      </c>
      <c r="U148" s="5">
        <f t="shared" si="402"/>
        <v>0</v>
      </c>
      <c r="V148" s="5">
        <f t="shared" si="402"/>
        <v>0</v>
      </c>
      <c r="W148" s="5">
        <f t="shared" si="402"/>
        <v>0</v>
      </c>
      <c r="X148" s="5">
        <f t="shared" si="402"/>
        <v>0</v>
      </c>
      <c r="Y148" s="5">
        <f t="shared" si="402"/>
        <v>0</v>
      </c>
      <c r="Z148" s="5">
        <f t="shared" si="402"/>
        <v>0</v>
      </c>
      <c r="AA148" s="5">
        <f t="shared" si="402"/>
        <v>0</v>
      </c>
      <c r="AB148" s="5">
        <f t="shared" si="402"/>
        <v>0</v>
      </c>
      <c r="AC148" s="5">
        <f t="shared" si="402"/>
        <v>0</v>
      </c>
      <c r="AD148" s="5">
        <f t="shared" si="402"/>
        <v>0</v>
      </c>
      <c r="AE148" s="5">
        <f t="shared" si="402"/>
        <v>0</v>
      </c>
      <c r="AF148" s="5">
        <f t="shared" si="402"/>
        <v>0</v>
      </c>
      <c r="AG148" s="5">
        <f t="shared" si="402"/>
        <v>0</v>
      </c>
      <c r="AH148" s="5">
        <f t="shared" si="402"/>
        <v>0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48"/>
      <c r="BE148" s="3"/>
      <c r="BF148" s="49"/>
      <c r="BG148" s="49"/>
      <c r="BH148" s="49"/>
      <c r="BI148" s="49"/>
      <c r="BJ148" s="49"/>
      <c r="BK148" s="49"/>
      <c r="BL148" s="49"/>
      <c r="BM148" s="49"/>
      <c r="BN148" s="49"/>
      <c r="BO148" s="50"/>
      <c r="BP148" s="50"/>
      <c r="BQ148" s="50"/>
      <c r="BR148" s="50"/>
      <c r="BS148" s="50"/>
      <c r="BT148" s="51"/>
      <c r="BU148" s="52"/>
      <c r="BV148" s="52"/>
      <c r="BW148" s="52"/>
      <c r="BX148" s="52"/>
      <c r="BY148" s="52"/>
      <c r="BZ148" s="52"/>
      <c r="CA148" s="52"/>
      <c r="CB148" s="52"/>
      <c r="CC148" s="18"/>
      <c r="CD148" s="18"/>
      <c r="CE148" s="18"/>
      <c r="CF148" s="18"/>
      <c r="CG148" s="18"/>
      <c r="CH148" s="18"/>
      <c r="CI148" s="18"/>
      <c r="CJ148" s="18"/>
    </row>
    <row r="149" spans="1:88" s="58" customFormat="1" ht="21" customHeight="1" x14ac:dyDescent="0.2">
      <c r="A149" s="49"/>
      <c r="B149" s="1642"/>
      <c r="C149" s="103" t="s">
        <v>57</v>
      </c>
      <c r="D149" s="14">
        <f t="shared" ref="D149:AH149" si="403">COUNTIF(D$75:D$94,"FOTS")</f>
        <v>0</v>
      </c>
      <c r="E149" s="14">
        <f t="shared" si="403"/>
        <v>0</v>
      </c>
      <c r="F149" s="14">
        <f t="shared" si="403"/>
        <v>0</v>
      </c>
      <c r="G149" s="14">
        <f t="shared" si="403"/>
        <v>0</v>
      </c>
      <c r="H149" s="14">
        <f t="shared" si="403"/>
        <v>0</v>
      </c>
      <c r="I149" s="14">
        <f t="shared" si="403"/>
        <v>0</v>
      </c>
      <c r="J149" s="14">
        <f t="shared" si="403"/>
        <v>0</v>
      </c>
      <c r="K149" s="14">
        <f t="shared" si="403"/>
        <v>0</v>
      </c>
      <c r="L149" s="14">
        <f t="shared" si="403"/>
        <v>0</v>
      </c>
      <c r="M149" s="14">
        <f t="shared" si="403"/>
        <v>0</v>
      </c>
      <c r="N149" s="14">
        <f t="shared" si="403"/>
        <v>1</v>
      </c>
      <c r="O149" s="14">
        <f t="shared" si="403"/>
        <v>1</v>
      </c>
      <c r="P149" s="14">
        <f t="shared" si="403"/>
        <v>0</v>
      </c>
      <c r="Q149" s="14">
        <f t="shared" si="403"/>
        <v>0</v>
      </c>
      <c r="R149" s="14">
        <f t="shared" si="403"/>
        <v>0</v>
      </c>
      <c r="S149" s="14">
        <f t="shared" si="403"/>
        <v>0</v>
      </c>
      <c r="T149" s="14">
        <f t="shared" si="403"/>
        <v>0</v>
      </c>
      <c r="U149" s="14">
        <f t="shared" si="403"/>
        <v>0</v>
      </c>
      <c r="V149" s="14">
        <f t="shared" si="403"/>
        <v>0</v>
      </c>
      <c r="W149" s="14">
        <f t="shared" si="403"/>
        <v>0</v>
      </c>
      <c r="X149" s="14">
        <f t="shared" si="403"/>
        <v>0</v>
      </c>
      <c r="Y149" s="14">
        <f t="shared" si="403"/>
        <v>0</v>
      </c>
      <c r="Z149" s="14">
        <f t="shared" si="403"/>
        <v>0</v>
      </c>
      <c r="AA149" s="14">
        <f t="shared" si="403"/>
        <v>0</v>
      </c>
      <c r="AB149" s="14">
        <f t="shared" si="403"/>
        <v>0</v>
      </c>
      <c r="AC149" s="14">
        <f t="shared" si="403"/>
        <v>0</v>
      </c>
      <c r="AD149" s="14">
        <f t="shared" si="403"/>
        <v>1</v>
      </c>
      <c r="AE149" s="14">
        <f t="shared" si="403"/>
        <v>1</v>
      </c>
      <c r="AF149" s="14">
        <f t="shared" si="403"/>
        <v>0</v>
      </c>
      <c r="AG149" s="14">
        <f t="shared" si="403"/>
        <v>0</v>
      </c>
      <c r="AH149" s="14">
        <f t="shared" si="403"/>
        <v>1</v>
      </c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98"/>
      <c r="BE149" s="99"/>
      <c r="BF149" s="49"/>
      <c r="BG149" s="49"/>
      <c r="BH149" s="49"/>
      <c r="BI149" s="49"/>
      <c r="BJ149" s="49"/>
      <c r="BK149" s="49"/>
      <c r="BL149" s="49"/>
      <c r="BM149" s="49"/>
      <c r="BN149" s="49"/>
      <c r="BO149" s="51"/>
      <c r="BP149" s="51"/>
      <c r="BQ149" s="51"/>
      <c r="BR149" s="51"/>
      <c r="BS149" s="51"/>
      <c r="BT149" s="51"/>
      <c r="BU149" s="55"/>
      <c r="BV149" s="55"/>
      <c r="BW149" s="55"/>
      <c r="BX149" s="55"/>
      <c r="BY149" s="55"/>
      <c r="BZ149" s="55"/>
      <c r="CA149" s="55"/>
      <c r="CB149" s="55"/>
    </row>
    <row r="150" spans="1:88" s="58" customFormat="1" ht="21" customHeight="1" x14ac:dyDescent="0.2">
      <c r="A150" s="49"/>
      <c r="B150" s="1642"/>
      <c r="C150" s="103" t="s">
        <v>35</v>
      </c>
      <c r="D150" s="14">
        <f t="shared" ref="D150:AH150" si="404">COUNTIF(D$75:D$94,"DISP")</f>
        <v>0</v>
      </c>
      <c r="E150" s="14">
        <f t="shared" si="404"/>
        <v>0</v>
      </c>
      <c r="F150" s="14">
        <f t="shared" si="404"/>
        <v>0</v>
      </c>
      <c r="G150" s="14">
        <f t="shared" si="404"/>
        <v>0</v>
      </c>
      <c r="H150" s="14">
        <f t="shared" si="404"/>
        <v>0</v>
      </c>
      <c r="I150" s="14">
        <f t="shared" si="404"/>
        <v>0</v>
      </c>
      <c r="J150" s="14">
        <f t="shared" si="404"/>
        <v>0</v>
      </c>
      <c r="K150" s="14">
        <f t="shared" si="404"/>
        <v>0</v>
      </c>
      <c r="L150" s="14">
        <f t="shared" si="404"/>
        <v>0</v>
      </c>
      <c r="M150" s="14">
        <f t="shared" si="404"/>
        <v>0</v>
      </c>
      <c r="N150" s="14">
        <f t="shared" si="404"/>
        <v>0</v>
      </c>
      <c r="O150" s="14">
        <f t="shared" si="404"/>
        <v>0</v>
      </c>
      <c r="P150" s="14">
        <f t="shared" si="404"/>
        <v>0</v>
      </c>
      <c r="Q150" s="14">
        <f t="shared" si="404"/>
        <v>0</v>
      </c>
      <c r="R150" s="14">
        <f t="shared" si="404"/>
        <v>0</v>
      </c>
      <c r="S150" s="14">
        <f t="shared" si="404"/>
        <v>0</v>
      </c>
      <c r="T150" s="14">
        <f t="shared" si="404"/>
        <v>0</v>
      </c>
      <c r="U150" s="14">
        <f t="shared" si="404"/>
        <v>0</v>
      </c>
      <c r="V150" s="14">
        <f t="shared" si="404"/>
        <v>0</v>
      </c>
      <c r="W150" s="14">
        <f t="shared" si="404"/>
        <v>0</v>
      </c>
      <c r="X150" s="14">
        <f t="shared" si="404"/>
        <v>0</v>
      </c>
      <c r="Y150" s="14">
        <f t="shared" si="404"/>
        <v>0</v>
      </c>
      <c r="Z150" s="14">
        <f t="shared" si="404"/>
        <v>0</v>
      </c>
      <c r="AA150" s="14">
        <f t="shared" si="404"/>
        <v>0</v>
      </c>
      <c r="AB150" s="14">
        <f t="shared" si="404"/>
        <v>0</v>
      </c>
      <c r="AC150" s="14">
        <f t="shared" si="404"/>
        <v>0</v>
      </c>
      <c r="AD150" s="14">
        <f t="shared" si="404"/>
        <v>0</v>
      </c>
      <c r="AE150" s="14">
        <f t="shared" si="404"/>
        <v>0</v>
      </c>
      <c r="AF150" s="14">
        <f t="shared" si="404"/>
        <v>0</v>
      </c>
      <c r="AG150" s="14">
        <f t="shared" si="404"/>
        <v>0</v>
      </c>
      <c r="AH150" s="14">
        <f t="shared" si="404"/>
        <v>0</v>
      </c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98"/>
      <c r="BE150" s="99"/>
      <c r="BF150" s="49"/>
      <c r="BG150" s="49"/>
      <c r="BH150" s="49"/>
      <c r="BI150" s="49"/>
      <c r="BJ150" s="49"/>
      <c r="BK150" s="49"/>
      <c r="BL150" s="49"/>
      <c r="BM150" s="49"/>
      <c r="BN150" s="49"/>
      <c r="BO150" s="51"/>
      <c r="BP150" s="51"/>
      <c r="BQ150" s="51"/>
      <c r="BR150" s="51"/>
      <c r="BS150" s="51"/>
      <c r="BT150" s="51"/>
      <c r="BU150" s="55"/>
      <c r="BV150" s="55"/>
      <c r="BW150" s="55"/>
      <c r="BX150" s="55"/>
      <c r="BY150" s="55"/>
      <c r="BZ150" s="55"/>
      <c r="CA150" s="55"/>
      <c r="CB150" s="55"/>
    </row>
    <row r="151" spans="1:88" s="18" customFormat="1" ht="21" customHeight="1" x14ac:dyDescent="0.2">
      <c r="A151" s="101"/>
      <c r="B151" s="1638" t="s">
        <v>23</v>
      </c>
      <c r="C151" s="1639"/>
      <c r="D151" s="16">
        <v>1</v>
      </c>
      <c r="E151" s="16">
        <v>2</v>
      </c>
      <c r="F151" s="16">
        <v>3</v>
      </c>
      <c r="G151" s="16">
        <v>4</v>
      </c>
      <c r="H151" s="16">
        <v>5</v>
      </c>
      <c r="I151" s="16">
        <v>6</v>
      </c>
      <c r="J151" s="16">
        <v>7</v>
      </c>
      <c r="K151" s="16">
        <v>8</v>
      </c>
      <c r="L151" s="16">
        <v>9</v>
      </c>
      <c r="M151" s="16">
        <v>10</v>
      </c>
      <c r="N151" s="16">
        <v>11</v>
      </c>
      <c r="O151" s="16">
        <v>12</v>
      </c>
      <c r="P151" s="16">
        <v>13</v>
      </c>
      <c r="Q151" s="16">
        <v>14</v>
      </c>
      <c r="R151" s="16">
        <v>15</v>
      </c>
      <c r="S151" s="16">
        <v>16</v>
      </c>
      <c r="T151" s="16">
        <v>17</v>
      </c>
      <c r="U151" s="16">
        <v>18</v>
      </c>
      <c r="V151" s="16">
        <v>19</v>
      </c>
      <c r="W151" s="16">
        <v>20</v>
      </c>
      <c r="X151" s="16">
        <v>21</v>
      </c>
      <c r="Y151" s="16">
        <v>22</v>
      </c>
      <c r="Z151" s="16">
        <v>23</v>
      </c>
      <c r="AA151" s="16">
        <v>24</v>
      </c>
      <c r="AB151" s="16">
        <v>25</v>
      </c>
      <c r="AC151" s="16">
        <v>26</v>
      </c>
      <c r="AD151" s="16">
        <v>27</v>
      </c>
      <c r="AE151" s="16">
        <v>28</v>
      </c>
      <c r="AF151" s="16">
        <v>26</v>
      </c>
      <c r="AG151" s="16">
        <v>27</v>
      </c>
      <c r="AH151" s="16">
        <v>28</v>
      </c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98"/>
      <c r="BE151" s="99"/>
      <c r="BF151" s="49"/>
      <c r="BG151" s="49"/>
      <c r="BH151" s="49"/>
      <c r="BI151" s="49"/>
      <c r="BJ151" s="49"/>
      <c r="BK151" s="49"/>
      <c r="BL151" s="49"/>
      <c r="BM151" s="49"/>
      <c r="BN151" s="49"/>
      <c r="BO151" s="51"/>
      <c r="BP151" s="51"/>
      <c r="BQ151" s="51"/>
      <c r="BR151" s="51"/>
      <c r="BS151" s="51"/>
      <c r="BT151" s="51"/>
      <c r="BU151" s="55"/>
      <c r="BV151" s="55"/>
      <c r="BW151" s="55"/>
      <c r="BX151" s="107"/>
      <c r="BY151" s="107"/>
      <c r="BZ151" s="107"/>
      <c r="CA151" s="107"/>
      <c r="CB151" s="107"/>
      <c r="CC151" s="58"/>
      <c r="CD151" s="58"/>
      <c r="CE151" s="58"/>
      <c r="CF151" s="58"/>
      <c r="CG151" s="58"/>
      <c r="CH151" s="58"/>
      <c r="CI151" s="58"/>
      <c r="CJ151" s="58"/>
    </row>
    <row r="152" spans="1:88" s="18" customFormat="1" ht="21" customHeight="1" x14ac:dyDescent="0.2">
      <c r="A152" s="1"/>
      <c r="B152" s="1647" t="s">
        <v>42</v>
      </c>
      <c r="C152" s="103" t="s">
        <v>148</v>
      </c>
      <c r="D152" s="5">
        <f>+D100+D113+D126+D139</f>
        <v>0</v>
      </c>
      <c r="E152" s="5">
        <f t="shared" ref="E152:AH154" si="405">+E100+E113+E126+E139</f>
        <v>0</v>
      </c>
      <c r="F152" s="5">
        <f t="shared" si="405"/>
        <v>0</v>
      </c>
      <c r="G152" s="5">
        <f t="shared" si="405"/>
        <v>0</v>
      </c>
      <c r="H152" s="5">
        <f t="shared" si="405"/>
        <v>0</v>
      </c>
      <c r="I152" s="5">
        <f t="shared" si="405"/>
        <v>0</v>
      </c>
      <c r="J152" s="5">
        <f t="shared" si="405"/>
        <v>0</v>
      </c>
      <c r="K152" s="5">
        <f t="shared" si="405"/>
        <v>0</v>
      </c>
      <c r="L152" s="5">
        <f t="shared" si="405"/>
        <v>0</v>
      </c>
      <c r="M152" s="5">
        <f t="shared" si="405"/>
        <v>0</v>
      </c>
      <c r="N152" s="5">
        <f t="shared" si="405"/>
        <v>0</v>
      </c>
      <c r="O152" s="5">
        <f t="shared" si="405"/>
        <v>0</v>
      </c>
      <c r="P152" s="5">
        <f t="shared" si="405"/>
        <v>0</v>
      </c>
      <c r="Q152" s="5">
        <f t="shared" si="405"/>
        <v>0</v>
      </c>
      <c r="R152" s="5">
        <f t="shared" si="405"/>
        <v>0</v>
      </c>
      <c r="S152" s="5">
        <f t="shared" si="405"/>
        <v>0</v>
      </c>
      <c r="T152" s="5">
        <f t="shared" si="405"/>
        <v>0</v>
      </c>
      <c r="U152" s="5">
        <f t="shared" si="405"/>
        <v>0</v>
      </c>
      <c r="V152" s="5">
        <f t="shared" si="405"/>
        <v>0</v>
      </c>
      <c r="W152" s="5">
        <f t="shared" si="405"/>
        <v>0</v>
      </c>
      <c r="X152" s="5">
        <f t="shared" si="405"/>
        <v>0</v>
      </c>
      <c r="Y152" s="5">
        <f t="shared" si="405"/>
        <v>0</v>
      </c>
      <c r="Z152" s="5">
        <f t="shared" si="405"/>
        <v>0</v>
      </c>
      <c r="AA152" s="5">
        <f t="shared" si="405"/>
        <v>0</v>
      </c>
      <c r="AB152" s="5">
        <f t="shared" si="405"/>
        <v>0</v>
      </c>
      <c r="AC152" s="5">
        <f t="shared" si="405"/>
        <v>0</v>
      </c>
      <c r="AD152" s="5">
        <f t="shared" si="405"/>
        <v>0</v>
      </c>
      <c r="AE152" s="5">
        <f t="shared" si="405"/>
        <v>0</v>
      </c>
      <c r="AF152" s="5">
        <f t="shared" si="405"/>
        <v>0</v>
      </c>
      <c r="AG152" s="5">
        <f t="shared" si="405"/>
        <v>0</v>
      </c>
      <c r="AH152" s="5">
        <f t="shared" si="405"/>
        <v>0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48"/>
      <c r="BE152" s="3"/>
      <c r="BF152" s="49"/>
      <c r="BG152" s="49"/>
      <c r="BH152" s="49"/>
      <c r="BI152" s="49"/>
      <c r="BJ152" s="49"/>
      <c r="BK152" s="49"/>
      <c r="BL152" s="49"/>
      <c r="BM152" s="49"/>
      <c r="BN152" s="49"/>
      <c r="BO152" s="50"/>
      <c r="BP152" s="50"/>
      <c r="BQ152" s="50"/>
      <c r="BR152" s="50"/>
      <c r="BS152" s="50"/>
      <c r="BT152" s="51"/>
      <c r="BU152" s="52"/>
      <c r="BV152" s="52"/>
      <c r="BW152" s="52"/>
      <c r="BX152" s="52"/>
      <c r="BY152" s="52"/>
      <c r="BZ152" s="52"/>
      <c r="CA152" s="52"/>
      <c r="CB152" s="52"/>
    </row>
    <row r="153" spans="1:88" s="18" customFormat="1" ht="21" customHeight="1" x14ac:dyDescent="0.2">
      <c r="A153" s="1"/>
      <c r="B153" s="1647"/>
      <c r="C153" s="103" t="s">
        <v>155</v>
      </c>
      <c r="D153" s="5">
        <f>+D101+D114+D127+D140</f>
        <v>0</v>
      </c>
      <c r="E153" s="5">
        <f t="shared" si="405"/>
        <v>0</v>
      </c>
      <c r="F153" s="5">
        <f t="shared" si="405"/>
        <v>0</v>
      </c>
      <c r="G153" s="5">
        <f t="shared" si="405"/>
        <v>0</v>
      </c>
      <c r="H153" s="5">
        <f t="shared" si="405"/>
        <v>0</v>
      </c>
      <c r="I153" s="5">
        <f t="shared" si="405"/>
        <v>0</v>
      </c>
      <c r="J153" s="5">
        <f t="shared" si="405"/>
        <v>0</v>
      </c>
      <c r="K153" s="5">
        <f t="shared" si="405"/>
        <v>0</v>
      </c>
      <c r="L153" s="5">
        <f t="shared" si="405"/>
        <v>0</v>
      </c>
      <c r="M153" s="5">
        <f t="shared" si="405"/>
        <v>0</v>
      </c>
      <c r="N153" s="5">
        <f t="shared" si="405"/>
        <v>0</v>
      </c>
      <c r="O153" s="5">
        <f t="shared" si="405"/>
        <v>0</v>
      </c>
      <c r="P153" s="5">
        <f t="shared" si="405"/>
        <v>0</v>
      </c>
      <c r="Q153" s="5">
        <f t="shared" si="405"/>
        <v>0</v>
      </c>
      <c r="R153" s="5">
        <f t="shared" si="405"/>
        <v>0</v>
      </c>
      <c r="S153" s="5">
        <f t="shared" si="405"/>
        <v>0</v>
      </c>
      <c r="T153" s="5">
        <f t="shared" si="405"/>
        <v>0</v>
      </c>
      <c r="U153" s="5">
        <f t="shared" si="405"/>
        <v>0</v>
      </c>
      <c r="V153" s="5">
        <f t="shared" si="405"/>
        <v>0</v>
      </c>
      <c r="W153" s="5">
        <f t="shared" si="405"/>
        <v>0</v>
      </c>
      <c r="X153" s="5">
        <f t="shared" si="405"/>
        <v>0</v>
      </c>
      <c r="Y153" s="5">
        <f t="shared" si="405"/>
        <v>0</v>
      </c>
      <c r="Z153" s="5">
        <f t="shared" si="405"/>
        <v>0</v>
      </c>
      <c r="AA153" s="5">
        <f t="shared" si="405"/>
        <v>0</v>
      </c>
      <c r="AB153" s="5">
        <f t="shared" si="405"/>
        <v>0</v>
      </c>
      <c r="AC153" s="5">
        <f t="shared" si="405"/>
        <v>0</v>
      </c>
      <c r="AD153" s="5">
        <f t="shared" si="405"/>
        <v>0</v>
      </c>
      <c r="AE153" s="5">
        <f t="shared" si="405"/>
        <v>0</v>
      </c>
      <c r="AF153" s="5">
        <f t="shared" si="405"/>
        <v>0</v>
      </c>
      <c r="AG153" s="5">
        <f t="shared" si="405"/>
        <v>0</v>
      </c>
      <c r="AH153" s="5">
        <f t="shared" si="405"/>
        <v>0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48"/>
      <c r="BE153" s="3"/>
      <c r="BF153" s="49"/>
      <c r="BG153" s="49"/>
      <c r="BH153" s="49"/>
      <c r="BI153" s="49"/>
      <c r="BJ153" s="49"/>
      <c r="BK153" s="49"/>
      <c r="BL153" s="49"/>
      <c r="BM153" s="49"/>
      <c r="BN153" s="49"/>
      <c r="BO153" s="50"/>
      <c r="BP153" s="50"/>
      <c r="BQ153" s="50"/>
      <c r="BR153" s="50"/>
      <c r="BS153" s="50"/>
      <c r="BT153" s="51"/>
      <c r="BU153" s="52"/>
      <c r="BV153" s="52"/>
      <c r="BW153" s="52"/>
      <c r="BX153" s="52"/>
      <c r="BY153" s="52"/>
      <c r="BZ153" s="52"/>
      <c r="CA153" s="52"/>
      <c r="CB153" s="52"/>
    </row>
    <row r="154" spans="1:88" s="18" customFormat="1" ht="21" customHeight="1" x14ac:dyDescent="0.2">
      <c r="A154" s="1"/>
      <c r="B154" s="1647"/>
      <c r="C154" s="103" t="s">
        <v>156</v>
      </c>
      <c r="D154" s="5">
        <f>+D102+D115+D128+D141</f>
        <v>0</v>
      </c>
      <c r="E154" s="5">
        <f t="shared" si="405"/>
        <v>0</v>
      </c>
      <c r="F154" s="5">
        <f t="shared" si="405"/>
        <v>0</v>
      </c>
      <c r="G154" s="5">
        <f t="shared" si="405"/>
        <v>0</v>
      </c>
      <c r="H154" s="5">
        <f t="shared" si="405"/>
        <v>0</v>
      </c>
      <c r="I154" s="5">
        <f t="shared" si="405"/>
        <v>0</v>
      </c>
      <c r="J154" s="5">
        <f t="shared" si="405"/>
        <v>0</v>
      </c>
      <c r="K154" s="5">
        <f t="shared" si="405"/>
        <v>0</v>
      </c>
      <c r="L154" s="5">
        <f t="shared" si="405"/>
        <v>0</v>
      </c>
      <c r="M154" s="5">
        <f t="shared" si="405"/>
        <v>0</v>
      </c>
      <c r="N154" s="5">
        <f t="shared" si="405"/>
        <v>0</v>
      </c>
      <c r="O154" s="5">
        <f t="shared" si="405"/>
        <v>0</v>
      </c>
      <c r="P154" s="5">
        <f t="shared" si="405"/>
        <v>1</v>
      </c>
      <c r="Q154" s="5">
        <f t="shared" si="405"/>
        <v>1</v>
      </c>
      <c r="R154" s="5">
        <f t="shared" si="405"/>
        <v>0</v>
      </c>
      <c r="S154" s="5">
        <f t="shared" si="405"/>
        <v>1</v>
      </c>
      <c r="T154" s="5">
        <f t="shared" si="405"/>
        <v>2</v>
      </c>
      <c r="U154" s="5">
        <f t="shared" si="405"/>
        <v>1</v>
      </c>
      <c r="V154" s="5">
        <f t="shared" si="405"/>
        <v>0</v>
      </c>
      <c r="W154" s="5">
        <f t="shared" si="405"/>
        <v>0</v>
      </c>
      <c r="X154" s="5">
        <f t="shared" si="405"/>
        <v>0</v>
      </c>
      <c r="Y154" s="5">
        <f t="shared" si="405"/>
        <v>0</v>
      </c>
      <c r="Z154" s="5">
        <f t="shared" si="405"/>
        <v>0</v>
      </c>
      <c r="AA154" s="5">
        <f t="shared" si="405"/>
        <v>0</v>
      </c>
      <c r="AB154" s="5">
        <f t="shared" si="405"/>
        <v>0</v>
      </c>
      <c r="AC154" s="5">
        <f t="shared" si="405"/>
        <v>0</v>
      </c>
      <c r="AD154" s="5">
        <f t="shared" si="405"/>
        <v>0</v>
      </c>
      <c r="AE154" s="5">
        <f t="shared" si="405"/>
        <v>0</v>
      </c>
      <c r="AF154" s="5">
        <f t="shared" si="405"/>
        <v>0</v>
      </c>
      <c r="AG154" s="5">
        <f t="shared" si="405"/>
        <v>0</v>
      </c>
      <c r="AH154" s="5">
        <f t="shared" si="405"/>
        <v>0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48"/>
      <c r="BE154" s="3"/>
      <c r="BF154" s="49"/>
      <c r="BG154" s="49"/>
      <c r="BH154" s="49"/>
      <c r="BI154" s="49"/>
      <c r="BJ154" s="49"/>
      <c r="BK154" s="49"/>
      <c r="BL154" s="49"/>
      <c r="BM154" s="49"/>
      <c r="BN154" s="49"/>
      <c r="BO154" s="50"/>
      <c r="BP154" s="50"/>
      <c r="BQ154" s="50"/>
      <c r="BR154" s="50"/>
      <c r="BS154" s="50"/>
      <c r="BT154" s="51"/>
      <c r="BU154" s="52"/>
      <c r="BV154" s="52"/>
      <c r="BW154" s="52"/>
      <c r="BX154" s="52"/>
      <c r="BY154" s="52"/>
      <c r="BZ154" s="52"/>
      <c r="CA154" s="52"/>
      <c r="CB154" s="52"/>
    </row>
    <row r="155" spans="1:88" s="18" customFormat="1" ht="21" customHeight="1" x14ac:dyDescent="0.2">
      <c r="A155" s="1"/>
      <c r="B155" s="1647"/>
      <c r="C155" s="103" t="s">
        <v>157</v>
      </c>
      <c r="D155" s="14">
        <f>SUM(D152:D154)</f>
        <v>0</v>
      </c>
      <c r="E155" s="14">
        <f t="shared" ref="E155:AE155" si="406">SUM(E152:E154)</f>
        <v>0</v>
      </c>
      <c r="F155" s="14">
        <f t="shared" si="406"/>
        <v>0</v>
      </c>
      <c r="G155" s="14">
        <f t="shared" si="406"/>
        <v>0</v>
      </c>
      <c r="H155" s="14">
        <f t="shared" si="406"/>
        <v>0</v>
      </c>
      <c r="I155" s="14">
        <f t="shared" si="406"/>
        <v>0</v>
      </c>
      <c r="J155" s="14">
        <f t="shared" si="406"/>
        <v>0</v>
      </c>
      <c r="K155" s="14">
        <f t="shared" si="406"/>
        <v>0</v>
      </c>
      <c r="L155" s="14">
        <f t="shared" si="406"/>
        <v>0</v>
      </c>
      <c r="M155" s="14">
        <f t="shared" si="406"/>
        <v>0</v>
      </c>
      <c r="N155" s="14">
        <f t="shared" si="406"/>
        <v>0</v>
      </c>
      <c r="O155" s="14">
        <f t="shared" si="406"/>
        <v>0</v>
      </c>
      <c r="P155" s="14">
        <f t="shared" si="406"/>
        <v>1</v>
      </c>
      <c r="Q155" s="14">
        <f t="shared" si="406"/>
        <v>1</v>
      </c>
      <c r="R155" s="14">
        <f t="shared" si="406"/>
        <v>0</v>
      </c>
      <c r="S155" s="14">
        <f t="shared" si="406"/>
        <v>1</v>
      </c>
      <c r="T155" s="14">
        <f t="shared" si="406"/>
        <v>2</v>
      </c>
      <c r="U155" s="14">
        <f t="shared" si="406"/>
        <v>1</v>
      </c>
      <c r="V155" s="14">
        <f t="shared" si="406"/>
        <v>0</v>
      </c>
      <c r="W155" s="14">
        <f t="shared" si="406"/>
        <v>0</v>
      </c>
      <c r="X155" s="14">
        <f t="shared" si="406"/>
        <v>0</v>
      </c>
      <c r="Y155" s="14">
        <f t="shared" si="406"/>
        <v>0</v>
      </c>
      <c r="Z155" s="14">
        <f t="shared" si="406"/>
        <v>0</v>
      </c>
      <c r="AA155" s="14">
        <f t="shared" si="406"/>
        <v>0</v>
      </c>
      <c r="AB155" s="14">
        <f t="shared" si="406"/>
        <v>0</v>
      </c>
      <c r="AC155" s="14">
        <f t="shared" si="406"/>
        <v>0</v>
      </c>
      <c r="AD155" s="14">
        <f t="shared" si="406"/>
        <v>0</v>
      </c>
      <c r="AE155" s="14">
        <f t="shared" si="406"/>
        <v>0</v>
      </c>
      <c r="AF155" s="14">
        <f>SUM(AF152:AF154)</f>
        <v>0</v>
      </c>
      <c r="AG155" s="14">
        <f>SUM(AG152:AG154)</f>
        <v>0</v>
      </c>
      <c r="AH155" s="14">
        <f>SUM(AH152:AH154)</f>
        <v>0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48"/>
      <c r="BE155" s="3"/>
      <c r="BF155" s="49"/>
      <c r="BG155" s="49"/>
      <c r="BH155" s="49"/>
      <c r="BI155" s="49"/>
      <c r="BJ155" s="49"/>
      <c r="BK155" s="49"/>
      <c r="BL155" s="49"/>
      <c r="BM155" s="49"/>
      <c r="BN155" s="49"/>
      <c r="BO155" s="50"/>
      <c r="BP155" s="50"/>
      <c r="BQ155" s="50"/>
      <c r="BR155" s="50"/>
      <c r="BS155" s="50"/>
      <c r="BT155" s="51"/>
      <c r="BU155" s="52"/>
      <c r="BV155" s="52"/>
      <c r="BW155" s="52"/>
      <c r="BX155" s="52"/>
      <c r="BY155" s="52"/>
      <c r="BZ155" s="52"/>
      <c r="CA155" s="52"/>
      <c r="CB155" s="52"/>
    </row>
    <row r="156" spans="1:88" s="18" customFormat="1" ht="21" customHeight="1" x14ac:dyDescent="0.2">
      <c r="A156" s="1"/>
      <c r="B156" s="1647"/>
      <c r="C156" s="14" t="s">
        <v>36</v>
      </c>
      <c r="D156" s="5">
        <f t="shared" ref="D156:AH163" si="407">+D104+D117+D130+D143</f>
        <v>0</v>
      </c>
      <c r="E156" s="5">
        <f t="shared" si="407"/>
        <v>0</v>
      </c>
      <c r="F156" s="5">
        <f t="shared" si="407"/>
        <v>0</v>
      </c>
      <c r="G156" s="5">
        <f t="shared" si="407"/>
        <v>0</v>
      </c>
      <c r="H156" s="5">
        <f t="shared" si="407"/>
        <v>0</v>
      </c>
      <c r="I156" s="5">
        <f t="shared" si="407"/>
        <v>0</v>
      </c>
      <c r="J156" s="5">
        <f t="shared" si="407"/>
        <v>0</v>
      </c>
      <c r="K156" s="5">
        <f t="shared" si="407"/>
        <v>0</v>
      </c>
      <c r="L156" s="5">
        <f t="shared" si="407"/>
        <v>0</v>
      </c>
      <c r="M156" s="5">
        <f t="shared" si="407"/>
        <v>0</v>
      </c>
      <c r="N156" s="5">
        <f t="shared" si="407"/>
        <v>0</v>
      </c>
      <c r="O156" s="5">
        <f t="shared" si="407"/>
        <v>0</v>
      </c>
      <c r="P156" s="5">
        <f t="shared" si="407"/>
        <v>0</v>
      </c>
      <c r="Q156" s="5">
        <f t="shared" si="407"/>
        <v>0</v>
      </c>
      <c r="R156" s="5">
        <f t="shared" si="407"/>
        <v>0</v>
      </c>
      <c r="S156" s="5">
        <f t="shared" si="407"/>
        <v>0</v>
      </c>
      <c r="T156" s="5">
        <f t="shared" si="407"/>
        <v>0</v>
      </c>
      <c r="U156" s="5">
        <f t="shared" si="407"/>
        <v>0</v>
      </c>
      <c r="V156" s="5">
        <f t="shared" si="407"/>
        <v>0</v>
      </c>
      <c r="W156" s="5">
        <f t="shared" si="407"/>
        <v>0</v>
      </c>
      <c r="X156" s="5">
        <f t="shared" si="407"/>
        <v>0</v>
      </c>
      <c r="Y156" s="5">
        <f t="shared" si="407"/>
        <v>0</v>
      </c>
      <c r="Z156" s="5">
        <f t="shared" si="407"/>
        <v>0</v>
      </c>
      <c r="AA156" s="5">
        <f t="shared" si="407"/>
        <v>0</v>
      </c>
      <c r="AB156" s="5">
        <f t="shared" si="407"/>
        <v>0</v>
      </c>
      <c r="AC156" s="5">
        <f t="shared" si="407"/>
        <v>0</v>
      </c>
      <c r="AD156" s="5">
        <f t="shared" si="407"/>
        <v>0</v>
      </c>
      <c r="AE156" s="5">
        <f t="shared" si="407"/>
        <v>0</v>
      </c>
      <c r="AF156" s="5">
        <f t="shared" si="407"/>
        <v>0</v>
      </c>
      <c r="AG156" s="5">
        <f t="shared" si="407"/>
        <v>0</v>
      </c>
      <c r="AH156" s="5">
        <f t="shared" si="407"/>
        <v>0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48"/>
      <c r="BE156" s="3"/>
      <c r="BF156" s="49"/>
      <c r="BG156" s="49"/>
      <c r="BH156" s="49"/>
      <c r="BI156" s="49"/>
      <c r="BJ156" s="49"/>
      <c r="BK156" s="49"/>
      <c r="BL156" s="49"/>
      <c r="BM156" s="49"/>
      <c r="BN156" s="49"/>
      <c r="BO156" s="50"/>
      <c r="BP156" s="50"/>
      <c r="BQ156" s="50"/>
      <c r="BR156" s="50"/>
      <c r="BS156" s="50"/>
      <c r="BT156" s="51"/>
      <c r="BU156" s="52"/>
      <c r="BV156" s="52"/>
      <c r="BW156" s="52"/>
      <c r="BX156" s="52"/>
      <c r="BY156" s="52"/>
      <c r="BZ156" s="52"/>
      <c r="CA156" s="52"/>
      <c r="CB156" s="52"/>
    </row>
    <row r="157" spans="1:88" s="18" customFormat="1" ht="21" customHeight="1" x14ac:dyDescent="0.2">
      <c r="A157" s="1"/>
      <c r="B157" s="1647"/>
      <c r="C157" s="14" t="s">
        <v>37</v>
      </c>
      <c r="D157" s="5">
        <f t="shared" si="407"/>
        <v>2</v>
      </c>
      <c r="E157" s="5">
        <f t="shared" si="407"/>
        <v>2</v>
      </c>
      <c r="F157" s="5">
        <f t="shared" si="407"/>
        <v>2</v>
      </c>
      <c r="G157" s="5">
        <f t="shared" si="407"/>
        <v>1</v>
      </c>
      <c r="H157" s="5">
        <f t="shared" si="407"/>
        <v>0</v>
      </c>
      <c r="I157" s="5">
        <f t="shared" si="407"/>
        <v>2</v>
      </c>
      <c r="J157" s="5">
        <f t="shared" si="407"/>
        <v>3</v>
      </c>
      <c r="K157" s="5">
        <f t="shared" si="407"/>
        <v>3</v>
      </c>
      <c r="L157" s="5">
        <f t="shared" si="407"/>
        <v>3</v>
      </c>
      <c r="M157" s="5">
        <f t="shared" si="407"/>
        <v>3</v>
      </c>
      <c r="N157" s="5">
        <f t="shared" si="407"/>
        <v>0</v>
      </c>
      <c r="O157" s="5">
        <f t="shared" si="407"/>
        <v>0</v>
      </c>
      <c r="P157" s="5">
        <f t="shared" si="407"/>
        <v>3</v>
      </c>
      <c r="Q157" s="5">
        <f t="shared" si="407"/>
        <v>3</v>
      </c>
      <c r="R157" s="5">
        <f t="shared" si="407"/>
        <v>4</v>
      </c>
      <c r="S157" s="5">
        <f t="shared" si="407"/>
        <v>3</v>
      </c>
      <c r="T157" s="5">
        <f t="shared" si="407"/>
        <v>2</v>
      </c>
      <c r="U157" s="5">
        <f t="shared" si="407"/>
        <v>1</v>
      </c>
      <c r="V157" s="5">
        <f t="shared" si="407"/>
        <v>1</v>
      </c>
      <c r="W157" s="5">
        <f t="shared" si="407"/>
        <v>3</v>
      </c>
      <c r="X157" s="5">
        <f t="shared" si="407"/>
        <v>3</v>
      </c>
      <c r="Y157" s="5">
        <f t="shared" si="407"/>
        <v>4</v>
      </c>
      <c r="Z157" s="5">
        <f t="shared" si="407"/>
        <v>4</v>
      </c>
      <c r="AA157" s="5">
        <f t="shared" si="407"/>
        <v>4</v>
      </c>
      <c r="AB157" s="5">
        <f t="shared" si="407"/>
        <v>0</v>
      </c>
      <c r="AC157" s="5">
        <f t="shared" si="407"/>
        <v>0</v>
      </c>
      <c r="AD157" s="5">
        <f t="shared" si="407"/>
        <v>4</v>
      </c>
      <c r="AE157" s="5">
        <f t="shared" si="407"/>
        <v>5</v>
      </c>
      <c r="AF157" s="5">
        <f t="shared" si="407"/>
        <v>5</v>
      </c>
      <c r="AG157" s="5">
        <f t="shared" si="407"/>
        <v>5</v>
      </c>
      <c r="AH157" s="5">
        <f t="shared" si="407"/>
        <v>5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48"/>
      <c r="BE157" s="3"/>
      <c r="BF157" s="49"/>
      <c r="BG157" s="49"/>
      <c r="BH157" s="49"/>
      <c r="BI157" s="49"/>
      <c r="BJ157" s="49"/>
      <c r="BK157" s="49"/>
      <c r="BL157" s="49"/>
      <c r="BM157" s="49"/>
      <c r="BN157" s="49"/>
      <c r="BO157" s="50"/>
      <c r="BP157" s="50"/>
      <c r="BQ157" s="50"/>
      <c r="BR157" s="50"/>
      <c r="BS157" s="50"/>
      <c r="BT157" s="51"/>
      <c r="BU157" s="52"/>
      <c r="BV157" s="52"/>
      <c r="BW157" s="52"/>
      <c r="BX157" s="52"/>
      <c r="BY157" s="52"/>
      <c r="BZ157" s="52"/>
      <c r="CA157" s="52"/>
      <c r="CB157" s="52"/>
    </row>
    <row r="158" spans="1:88" s="18" customFormat="1" ht="21" customHeight="1" x14ac:dyDescent="0.2">
      <c r="A158" s="1"/>
      <c r="B158" s="1647"/>
      <c r="C158" s="14" t="s">
        <v>38</v>
      </c>
      <c r="D158" s="5">
        <f t="shared" si="407"/>
        <v>0</v>
      </c>
      <c r="E158" s="5">
        <f t="shared" si="407"/>
        <v>1</v>
      </c>
      <c r="F158" s="5">
        <f t="shared" si="407"/>
        <v>1</v>
      </c>
      <c r="G158" s="5">
        <f t="shared" si="407"/>
        <v>0</v>
      </c>
      <c r="H158" s="5">
        <f t="shared" si="407"/>
        <v>0</v>
      </c>
      <c r="I158" s="5">
        <f t="shared" si="407"/>
        <v>1</v>
      </c>
      <c r="J158" s="5">
        <f t="shared" si="407"/>
        <v>1</v>
      </c>
      <c r="K158" s="5">
        <f t="shared" si="407"/>
        <v>0</v>
      </c>
      <c r="L158" s="5">
        <f t="shared" si="407"/>
        <v>0</v>
      </c>
      <c r="M158" s="5">
        <f t="shared" si="407"/>
        <v>0</v>
      </c>
      <c r="N158" s="5">
        <f t="shared" si="407"/>
        <v>0</v>
      </c>
      <c r="O158" s="5">
        <f t="shared" si="407"/>
        <v>0</v>
      </c>
      <c r="P158" s="5">
        <f t="shared" si="407"/>
        <v>0</v>
      </c>
      <c r="Q158" s="5">
        <f t="shared" si="407"/>
        <v>0</v>
      </c>
      <c r="R158" s="5">
        <f t="shared" si="407"/>
        <v>0</v>
      </c>
      <c r="S158" s="5">
        <f t="shared" si="407"/>
        <v>0</v>
      </c>
      <c r="T158" s="5">
        <f t="shared" si="407"/>
        <v>0</v>
      </c>
      <c r="U158" s="5">
        <f t="shared" si="407"/>
        <v>0</v>
      </c>
      <c r="V158" s="5">
        <f t="shared" si="407"/>
        <v>0</v>
      </c>
      <c r="W158" s="5">
        <f t="shared" si="407"/>
        <v>0</v>
      </c>
      <c r="X158" s="5">
        <f t="shared" si="407"/>
        <v>0</v>
      </c>
      <c r="Y158" s="5">
        <f t="shared" si="407"/>
        <v>0</v>
      </c>
      <c r="Z158" s="5">
        <f t="shared" si="407"/>
        <v>0</v>
      </c>
      <c r="AA158" s="5">
        <f t="shared" si="407"/>
        <v>0</v>
      </c>
      <c r="AB158" s="5">
        <f t="shared" si="407"/>
        <v>0</v>
      </c>
      <c r="AC158" s="5">
        <f t="shared" si="407"/>
        <v>0</v>
      </c>
      <c r="AD158" s="5">
        <f t="shared" si="407"/>
        <v>0</v>
      </c>
      <c r="AE158" s="5">
        <f t="shared" si="407"/>
        <v>0</v>
      </c>
      <c r="AF158" s="5">
        <f t="shared" si="407"/>
        <v>0</v>
      </c>
      <c r="AG158" s="5">
        <f t="shared" si="407"/>
        <v>0</v>
      </c>
      <c r="AH158" s="5">
        <f t="shared" si="407"/>
        <v>0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48"/>
      <c r="BE158" s="3"/>
      <c r="BF158" s="49"/>
      <c r="BG158" s="49"/>
      <c r="BH158" s="49"/>
      <c r="BI158" s="49"/>
      <c r="BJ158" s="49"/>
      <c r="BK158" s="49"/>
      <c r="BL158" s="49"/>
      <c r="BM158" s="49"/>
      <c r="BN158" s="49"/>
      <c r="BO158" s="50"/>
      <c r="BP158" s="50"/>
      <c r="BQ158" s="50"/>
      <c r="BR158" s="50"/>
      <c r="BS158" s="50"/>
      <c r="BT158" s="51"/>
      <c r="BU158" s="52"/>
      <c r="BV158" s="52"/>
      <c r="BW158" s="52"/>
      <c r="BX158" s="52"/>
      <c r="BY158" s="52"/>
      <c r="BZ158" s="52"/>
      <c r="CA158" s="52"/>
      <c r="CB158" s="52"/>
    </row>
    <row r="159" spans="1:88" s="18" customFormat="1" ht="21" customHeight="1" x14ac:dyDescent="0.2">
      <c r="A159" s="1"/>
      <c r="B159" s="1647"/>
      <c r="C159" s="14" t="s">
        <v>134</v>
      </c>
      <c r="D159" s="5">
        <f t="shared" si="407"/>
        <v>0</v>
      </c>
      <c r="E159" s="5">
        <f t="shared" si="407"/>
        <v>0</v>
      </c>
      <c r="F159" s="5">
        <f t="shared" si="407"/>
        <v>0</v>
      </c>
      <c r="G159" s="5">
        <f t="shared" si="407"/>
        <v>0</v>
      </c>
      <c r="H159" s="5">
        <f t="shared" si="407"/>
        <v>0</v>
      </c>
      <c r="I159" s="5">
        <f t="shared" si="407"/>
        <v>0</v>
      </c>
      <c r="J159" s="5">
        <f t="shared" si="407"/>
        <v>0</v>
      </c>
      <c r="K159" s="5">
        <f t="shared" si="407"/>
        <v>0</v>
      </c>
      <c r="L159" s="5">
        <f t="shared" si="407"/>
        <v>0</v>
      </c>
      <c r="M159" s="5">
        <f t="shared" si="407"/>
        <v>0</v>
      </c>
      <c r="N159" s="5">
        <f t="shared" si="407"/>
        <v>0</v>
      </c>
      <c r="O159" s="5">
        <f t="shared" si="407"/>
        <v>0</v>
      </c>
      <c r="P159" s="5">
        <f t="shared" si="407"/>
        <v>0</v>
      </c>
      <c r="Q159" s="5">
        <f t="shared" si="407"/>
        <v>0</v>
      </c>
      <c r="R159" s="5">
        <f t="shared" si="407"/>
        <v>0</v>
      </c>
      <c r="S159" s="5">
        <f t="shared" si="407"/>
        <v>0</v>
      </c>
      <c r="T159" s="5">
        <f t="shared" si="407"/>
        <v>0</v>
      </c>
      <c r="U159" s="5">
        <f t="shared" si="407"/>
        <v>0</v>
      </c>
      <c r="V159" s="5">
        <f t="shared" si="407"/>
        <v>0</v>
      </c>
      <c r="W159" s="5">
        <f t="shared" si="407"/>
        <v>0</v>
      </c>
      <c r="X159" s="5">
        <f t="shared" si="407"/>
        <v>0</v>
      </c>
      <c r="Y159" s="5">
        <f t="shared" si="407"/>
        <v>0</v>
      </c>
      <c r="Z159" s="5">
        <f t="shared" si="407"/>
        <v>0</v>
      </c>
      <c r="AA159" s="5">
        <f t="shared" si="407"/>
        <v>0</v>
      </c>
      <c r="AB159" s="5">
        <f t="shared" si="407"/>
        <v>0</v>
      </c>
      <c r="AC159" s="5">
        <f t="shared" si="407"/>
        <v>0</v>
      </c>
      <c r="AD159" s="5">
        <f t="shared" si="407"/>
        <v>0</v>
      </c>
      <c r="AE159" s="5">
        <f t="shared" si="407"/>
        <v>0</v>
      </c>
      <c r="AF159" s="5">
        <f t="shared" si="407"/>
        <v>0</v>
      </c>
      <c r="AG159" s="5">
        <f t="shared" si="407"/>
        <v>0</v>
      </c>
      <c r="AH159" s="5">
        <f t="shared" si="407"/>
        <v>0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48"/>
      <c r="BE159" s="3"/>
      <c r="BF159" s="49"/>
      <c r="BG159" s="49"/>
      <c r="BH159" s="49"/>
      <c r="BI159" s="49"/>
      <c r="BJ159" s="49"/>
      <c r="BK159" s="49"/>
      <c r="BL159" s="49"/>
      <c r="BM159" s="49"/>
      <c r="BN159" s="49"/>
      <c r="BO159" s="50"/>
      <c r="BP159" s="50"/>
      <c r="BQ159" s="50"/>
      <c r="BR159" s="50"/>
      <c r="BS159" s="50"/>
      <c r="BT159" s="51"/>
      <c r="BU159" s="52"/>
      <c r="BV159" s="52"/>
      <c r="BW159" s="52"/>
      <c r="BX159" s="52"/>
      <c r="BY159" s="52"/>
      <c r="BZ159" s="52"/>
      <c r="CA159" s="52"/>
      <c r="CB159" s="52"/>
    </row>
    <row r="160" spans="1:88" s="18" customFormat="1" ht="21" customHeight="1" x14ac:dyDescent="0.2">
      <c r="A160" s="1"/>
      <c r="B160" s="1647"/>
      <c r="C160" s="14" t="s">
        <v>39</v>
      </c>
      <c r="D160" s="5">
        <f t="shared" si="407"/>
        <v>0</v>
      </c>
      <c r="E160" s="5">
        <f t="shared" si="407"/>
        <v>0</v>
      </c>
      <c r="F160" s="5">
        <f t="shared" si="407"/>
        <v>0</v>
      </c>
      <c r="G160" s="5">
        <f t="shared" si="407"/>
        <v>0</v>
      </c>
      <c r="H160" s="5">
        <f t="shared" si="407"/>
        <v>0</v>
      </c>
      <c r="I160" s="5">
        <f t="shared" si="407"/>
        <v>0</v>
      </c>
      <c r="J160" s="5">
        <f t="shared" si="407"/>
        <v>0</v>
      </c>
      <c r="K160" s="5">
        <f t="shared" si="407"/>
        <v>0</v>
      </c>
      <c r="L160" s="5">
        <f t="shared" si="407"/>
        <v>0</v>
      </c>
      <c r="M160" s="5">
        <f t="shared" si="407"/>
        <v>0</v>
      </c>
      <c r="N160" s="5">
        <f t="shared" si="407"/>
        <v>0</v>
      </c>
      <c r="O160" s="5">
        <f t="shared" si="407"/>
        <v>0</v>
      </c>
      <c r="P160" s="5">
        <f t="shared" si="407"/>
        <v>0</v>
      </c>
      <c r="Q160" s="5">
        <f t="shared" si="407"/>
        <v>0</v>
      </c>
      <c r="R160" s="5">
        <f t="shared" si="407"/>
        <v>0</v>
      </c>
      <c r="S160" s="5">
        <f t="shared" si="407"/>
        <v>0</v>
      </c>
      <c r="T160" s="5">
        <f t="shared" si="407"/>
        <v>0</v>
      </c>
      <c r="U160" s="5">
        <f t="shared" si="407"/>
        <v>0</v>
      </c>
      <c r="V160" s="5">
        <f t="shared" si="407"/>
        <v>0</v>
      </c>
      <c r="W160" s="5">
        <f t="shared" si="407"/>
        <v>0</v>
      </c>
      <c r="X160" s="5">
        <f t="shared" si="407"/>
        <v>0</v>
      </c>
      <c r="Y160" s="5">
        <f t="shared" si="407"/>
        <v>0</v>
      </c>
      <c r="Z160" s="5">
        <f t="shared" si="407"/>
        <v>0</v>
      </c>
      <c r="AA160" s="5">
        <f t="shared" si="407"/>
        <v>0</v>
      </c>
      <c r="AB160" s="5">
        <f t="shared" si="407"/>
        <v>0</v>
      </c>
      <c r="AC160" s="5">
        <f t="shared" si="407"/>
        <v>0</v>
      </c>
      <c r="AD160" s="5">
        <f t="shared" si="407"/>
        <v>0</v>
      </c>
      <c r="AE160" s="5">
        <f t="shared" si="407"/>
        <v>0</v>
      </c>
      <c r="AF160" s="5">
        <f t="shared" si="407"/>
        <v>0</v>
      </c>
      <c r="AG160" s="5">
        <f t="shared" si="407"/>
        <v>0</v>
      </c>
      <c r="AH160" s="5">
        <f t="shared" si="407"/>
        <v>0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48"/>
      <c r="BE160" s="3"/>
      <c r="BF160" s="49"/>
      <c r="BG160" s="49"/>
      <c r="BH160" s="49"/>
      <c r="BI160" s="49"/>
      <c r="BJ160" s="49"/>
      <c r="BK160" s="49"/>
      <c r="BL160" s="49"/>
      <c r="BM160" s="49"/>
      <c r="BN160" s="49"/>
      <c r="BO160" s="50"/>
      <c r="BP160" s="50"/>
      <c r="BQ160" s="50"/>
      <c r="BR160" s="50"/>
      <c r="BS160" s="50"/>
      <c r="BT160" s="51"/>
      <c r="BU160" s="52"/>
      <c r="BV160" s="52"/>
      <c r="BW160" s="52"/>
      <c r="BX160" s="52"/>
      <c r="BY160" s="52"/>
      <c r="BZ160" s="52"/>
      <c r="CA160" s="52"/>
      <c r="CB160" s="52"/>
    </row>
    <row r="161" spans="1:88" s="58" customFormat="1" ht="21" customHeight="1" x14ac:dyDescent="0.2">
      <c r="A161" s="1"/>
      <c r="B161" s="1647"/>
      <c r="C161" s="14" t="s">
        <v>40</v>
      </c>
      <c r="D161" s="5">
        <f t="shared" si="407"/>
        <v>0</v>
      </c>
      <c r="E161" s="5">
        <f t="shared" si="407"/>
        <v>0</v>
      </c>
      <c r="F161" s="5">
        <f t="shared" si="407"/>
        <v>0</v>
      </c>
      <c r="G161" s="5">
        <f t="shared" si="407"/>
        <v>0</v>
      </c>
      <c r="H161" s="5">
        <f t="shared" si="407"/>
        <v>0</v>
      </c>
      <c r="I161" s="5">
        <f t="shared" si="407"/>
        <v>0</v>
      </c>
      <c r="J161" s="5">
        <f t="shared" si="407"/>
        <v>0</v>
      </c>
      <c r="K161" s="5">
        <f t="shared" si="407"/>
        <v>0</v>
      </c>
      <c r="L161" s="5">
        <f t="shared" si="407"/>
        <v>0</v>
      </c>
      <c r="M161" s="5">
        <f t="shared" si="407"/>
        <v>0</v>
      </c>
      <c r="N161" s="5">
        <f t="shared" si="407"/>
        <v>0</v>
      </c>
      <c r="O161" s="5">
        <f t="shared" si="407"/>
        <v>0</v>
      </c>
      <c r="P161" s="5">
        <f t="shared" si="407"/>
        <v>0</v>
      </c>
      <c r="Q161" s="5">
        <f t="shared" si="407"/>
        <v>0</v>
      </c>
      <c r="R161" s="5">
        <f t="shared" si="407"/>
        <v>0</v>
      </c>
      <c r="S161" s="5">
        <f t="shared" si="407"/>
        <v>0</v>
      </c>
      <c r="T161" s="5">
        <f t="shared" si="407"/>
        <v>0</v>
      </c>
      <c r="U161" s="5">
        <f t="shared" si="407"/>
        <v>0</v>
      </c>
      <c r="V161" s="5">
        <f t="shared" si="407"/>
        <v>0</v>
      </c>
      <c r="W161" s="5">
        <f t="shared" si="407"/>
        <v>0</v>
      </c>
      <c r="X161" s="5">
        <f t="shared" si="407"/>
        <v>0</v>
      </c>
      <c r="Y161" s="5">
        <f t="shared" si="407"/>
        <v>0</v>
      </c>
      <c r="Z161" s="5">
        <f t="shared" si="407"/>
        <v>0</v>
      </c>
      <c r="AA161" s="5">
        <f t="shared" si="407"/>
        <v>0</v>
      </c>
      <c r="AB161" s="5">
        <f t="shared" si="407"/>
        <v>0</v>
      </c>
      <c r="AC161" s="5">
        <f t="shared" si="407"/>
        <v>0</v>
      </c>
      <c r="AD161" s="5">
        <f t="shared" si="407"/>
        <v>0</v>
      </c>
      <c r="AE161" s="5">
        <f t="shared" si="407"/>
        <v>0</v>
      </c>
      <c r="AF161" s="5">
        <f t="shared" si="407"/>
        <v>0</v>
      </c>
      <c r="AG161" s="5">
        <f t="shared" si="407"/>
        <v>0</v>
      </c>
      <c r="AH161" s="5">
        <f t="shared" si="407"/>
        <v>0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48"/>
      <c r="BE161" s="3"/>
      <c r="BF161" s="49"/>
      <c r="BG161" s="49"/>
      <c r="BH161" s="49"/>
      <c r="BI161" s="49"/>
      <c r="BJ161" s="49"/>
      <c r="BK161" s="49"/>
      <c r="BL161" s="49"/>
      <c r="BM161" s="49"/>
      <c r="BN161" s="49"/>
      <c r="BO161" s="50"/>
      <c r="BP161" s="50"/>
      <c r="BQ161" s="50"/>
      <c r="BR161" s="50"/>
      <c r="BS161" s="50"/>
      <c r="BT161" s="51"/>
      <c r="BU161" s="52"/>
      <c r="BV161" s="52"/>
      <c r="BW161" s="52"/>
      <c r="BX161" s="52"/>
      <c r="BY161" s="52"/>
      <c r="BZ161" s="52"/>
      <c r="CA161" s="52"/>
      <c r="CB161" s="52"/>
      <c r="CC161" s="18"/>
      <c r="CD161" s="18"/>
      <c r="CE161" s="18"/>
      <c r="CF161" s="18"/>
      <c r="CG161" s="18"/>
      <c r="CH161" s="18"/>
      <c r="CI161" s="18"/>
      <c r="CJ161" s="18"/>
    </row>
    <row r="162" spans="1:88" s="58" customFormat="1" ht="21" customHeight="1" x14ac:dyDescent="0.2">
      <c r="A162" s="49"/>
      <c r="B162" s="1647"/>
      <c r="C162" s="14" t="s">
        <v>57</v>
      </c>
      <c r="D162" s="14">
        <f t="shared" si="407"/>
        <v>0</v>
      </c>
      <c r="E162" s="14">
        <f t="shared" si="407"/>
        <v>0</v>
      </c>
      <c r="F162" s="14">
        <f t="shared" si="407"/>
        <v>0</v>
      </c>
      <c r="G162" s="14">
        <f t="shared" si="407"/>
        <v>1</v>
      </c>
      <c r="H162" s="14">
        <f t="shared" si="407"/>
        <v>1</v>
      </c>
      <c r="I162" s="14">
        <f t="shared" si="407"/>
        <v>1</v>
      </c>
      <c r="J162" s="14">
        <f t="shared" si="407"/>
        <v>1</v>
      </c>
      <c r="K162" s="14">
        <f t="shared" si="407"/>
        <v>0</v>
      </c>
      <c r="L162" s="14">
        <f t="shared" si="407"/>
        <v>2</v>
      </c>
      <c r="M162" s="14">
        <f t="shared" si="407"/>
        <v>3</v>
      </c>
      <c r="N162" s="14">
        <f t="shared" si="407"/>
        <v>2</v>
      </c>
      <c r="O162" s="14">
        <f t="shared" si="407"/>
        <v>1</v>
      </c>
      <c r="P162" s="14">
        <f t="shared" si="407"/>
        <v>0</v>
      </c>
      <c r="Q162" s="14">
        <f t="shared" si="407"/>
        <v>0</v>
      </c>
      <c r="R162" s="14">
        <f t="shared" si="407"/>
        <v>0</v>
      </c>
      <c r="S162" s="14">
        <f t="shared" si="407"/>
        <v>1</v>
      </c>
      <c r="T162" s="14">
        <f t="shared" si="407"/>
        <v>1</v>
      </c>
      <c r="U162" s="14">
        <f t="shared" si="407"/>
        <v>0</v>
      </c>
      <c r="V162" s="14">
        <f t="shared" si="407"/>
        <v>1</v>
      </c>
      <c r="W162" s="14">
        <f t="shared" si="407"/>
        <v>1</v>
      </c>
      <c r="X162" s="14">
        <f t="shared" si="407"/>
        <v>0</v>
      </c>
      <c r="Y162" s="14">
        <f t="shared" si="407"/>
        <v>0</v>
      </c>
      <c r="Z162" s="14">
        <f t="shared" si="407"/>
        <v>0</v>
      </c>
      <c r="AA162" s="14">
        <f t="shared" si="407"/>
        <v>0</v>
      </c>
      <c r="AB162" s="14">
        <f t="shared" si="407"/>
        <v>0</v>
      </c>
      <c r="AC162" s="14">
        <f t="shared" si="407"/>
        <v>0</v>
      </c>
      <c r="AD162" s="14">
        <f t="shared" si="407"/>
        <v>1</v>
      </c>
      <c r="AE162" s="14">
        <f t="shared" si="407"/>
        <v>1</v>
      </c>
      <c r="AF162" s="14">
        <f t="shared" si="407"/>
        <v>0</v>
      </c>
      <c r="AG162" s="14">
        <f t="shared" si="407"/>
        <v>0</v>
      </c>
      <c r="AH162" s="14">
        <f t="shared" si="407"/>
        <v>1</v>
      </c>
      <c r="AI162" s="104"/>
      <c r="AJ162" s="104"/>
      <c r="AK162" s="104"/>
      <c r="AL162" s="104"/>
      <c r="AM162" s="104"/>
      <c r="AN162" s="104"/>
      <c r="AO162" s="104"/>
      <c r="AP162" s="104"/>
      <c r="AQ162" s="104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98"/>
      <c r="BE162" s="99"/>
      <c r="BF162" s="49"/>
      <c r="BG162" s="49"/>
      <c r="BH162" s="49"/>
      <c r="BI162" s="49"/>
      <c r="BJ162" s="49"/>
      <c r="BK162" s="49"/>
      <c r="BL162" s="49"/>
      <c r="BM162" s="49"/>
      <c r="BN162" s="49"/>
      <c r="BO162" s="51"/>
      <c r="BP162" s="51"/>
      <c r="BQ162" s="51"/>
      <c r="BR162" s="51"/>
      <c r="BS162" s="51"/>
      <c r="BT162" s="51"/>
      <c r="BU162" s="55"/>
      <c r="BV162" s="55"/>
      <c r="BW162" s="55"/>
      <c r="BX162" s="55"/>
      <c r="BY162" s="55"/>
      <c r="BZ162" s="55"/>
      <c r="CA162" s="55"/>
      <c r="CB162" s="55"/>
    </row>
    <row r="163" spans="1:88" s="18" customFormat="1" ht="21" customHeight="1" x14ac:dyDescent="0.2">
      <c r="A163" s="49"/>
      <c r="B163" s="1647"/>
      <c r="C163" s="14" t="s">
        <v>35</v>
      </c>
      <c r="D163" s="14">
        <f t="shared" si="407"/>
        <v>0</v>
      </c>
      <c r="E163" s="14">
        <f t="shared" si="407"/>
        <v>0</v>
      </c>
      <c r="F163" s="14">
        <f t="shared" si="407"/>
        <v>0</v>
      </c>
      <c r="G163" s="14">
        <f t="shared" si="407"/>
        <v>0</v>
      </c>
      <c r="H163" s="14">
        <f t="shared" si="407"/>
        <v>0</v>
      </c>
      <c r="I163" s="14">
        <f t="shared" si="407"/>
        <v>1</v>
      </c>
      <c r="J163" s="14">
        <f t="shared" si="407"/>
        <v>0</v>
      </c>
      <c r="K163" s="14">
        <f t="shared" si="407"/>
        <v>0</v>
      </c>
      <c r="L163" s="14">
        <f t="shared" si="407"/>
        <v>0</v>
      </c>
      <c r="M163" s="14">
        <f t="shared" si="407"/>
        <v>1</v>
      </c>
      <c r="N163" s="14">
        <f t="shared" si="407"/>
        <v>0</v>
      </c>
      <c r="O163" s="14">
        <f t="shared" si="407"/>
        <v>0</v>
      </c>
      <c r="P163" s="14">
        <f t="shared" si="407"/>
        <v>0</v>
      </c>
      <c r="Q163" s="14">
        <f t="shared" si="407"/>
        <v>0</v>
      </c>
      <c r="R163" s="14">
        <f t="shared" si="407"/>
        <v>0</v>
      </c>
      <c r="S163" s="14">
        <f t="shared" si="407"/>
        <v>0</v>
      </c>
      <c r="T163" s="14">
        <f t="shared" si="407"/>
        <v>0</v>
      </c>
      <c r="U163" s="14">
        <f t="shared" si="407"/>
        <v>0</v>
      </c>
      <c r="V163" s="14">
        <f t="shared" si="407"/>
        <v>0</v>
      </c>
      <c r="W163" s="14">
        <f t="shared" si="407"/>
        <v>0</v>
      </c>
      <c r="X163" s="14">
        <f t="shared" si="407"/>
        <v>0</v>
      </c>
      <c r="Y163" s="14">
        <f t="shared" si="407"/>
        <v>0</v>
      </c>
      <c r="Z163" s="14">
        <f t="shared" si="407"/>
        <v>0</v>
      </c>
      <c r="AA163" s="14">
        <f t="shared" si="407"/>
        <v>0</v>
      </c>
      <c r="AB163" s="14">
        <f t="shared" si="407"/>
        <v>0</v>
      </c>
      <c r="AC163" s="14">
        <f t="shared" si="407"/>
        <v>0</v>
      </c>
      <c r="AD163" s="14">
        <f t="shared" si="407"/>
        <v>0</v>
      </c>
      <c r="AE163" s="14">
        <f t="shared" si="407"/>
        <v>0</v>
      </c>
      <c r="AF163" s="14">
        <f t="shared" si="407"/>
        <v>0</v>
      </c>
      <c r="AG163" s="14">
        <f t="shared" si="407"/>
        <v>0</v>
      </c>
      <c r="AH163" s="14">
        <f t="shared" si="407"/>
        <v>0</v>
      </c>
      <c r="AI163" s="104"/>
      <c r="AJ163" s="104"/>
      <c r="AK163" s="104"/>
      <c r="AL163" s="104"/>
      <c r="AM163" s="104"/>
      <c r="AN163" s="104"/>
      <c r="AO163" s="104"/>
      <c r="AP163" s="104"/>
      <c r="AQ163" s="104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98"/>
      <c r="BE163" s="99"/>
      <c r="BF163" s="49"/>
      <c r="BG163" s="49"/>
      <c r="BH163" s="49"/>
      <c r="BI163" s="49"/>
      <c r="BJ163" s="49"/>
      <c r="BK163" s="49"/>
      <c r="BL163" s="49"/>
      <c r="BM163" s="49"/>
      <c r="BN163" s="49"/>
      <c r="BO163" s="51"/>
      <c r="BP163" s="51"/>
      <c r="BQ163" s="51"/>
      <c r="BR163" s="51"/>
      <c r="BS163" s="51"/>
      <c r="BT163" s="51"/>
      <c r="BU163" s="55"/>
      <c r="BV163" s="55"/>
      <c r="BW163" s="55"/>
      <c r="BX163" s="55"/>
      <c r="BY163" s="55"/>
      <c r="BZ163" s="55"/>
      <c r="CA163" s="55"/>
      <c r="CB163" s="55"/>
      <c r="CC163" s="58"/>
      <c r="CD163" s="58"/>
      <c r="CE163" s="58"/>
      <c r="CF163" s="58"/>
      <c r="CG163" s="58"/>
      <c r="CH163" s="58"/>
      <c r="CI163" s="58"/>
      <c r="CJ163" s="58"/>
    </row>
    <row r="164" spans="1:88" s="18" customFormat="1" ht="21" customHeight="1" x14ac:dyDescent="0.2">
      <c r="A164" s="1636"/>
      <c r="B164" s="1637"/>
      <c r="C164" s="1637"/>
      <c r="D164" s="1637"/>
      <c r="E164" s="1637"/>
      <c r="F164" s="1637"/>
      <c r="G164" s="1637"/>
      <c r="H164" s="1637"/>
      <c r="I164" s="1637"/>
      <c r="J164" s="1637"/>
      <c r="K164" s="1637"/>
      <c r="L164" s="1637"/>
      <c r="M164" s="1637"/>
      <c r="N164" s="1637"/>
      <c r="O164" s="1637"/>
      <c r="P164" s="1637"/>
      <c r="Q164" s="1637"/>
      <c r="R164" s="1637"/>
      <c r="S164" s="1637"/>
      <c r="T164" s="1637"/>
      <c r="U164" s="1637"/>
      <c r="V164" s="1637"/>
      <c r="W164" s="1637"/>
      <c r="X164" s="1637"/>
      <c r="Y164" s="1637"/>
      <c r="Z164" s="1637"/>
      <c r="AA164" s="1637"/>
      <c r="AB164" s="1637"/>
      <c r="AC164" s="1637"/>
      <c r="AD164" s="1637"/>
      <c r="AE164" s="1637"/>
      <c r="AF164" s="108"/>
      <c r="AG164" s="108"/>
      <c r="AH164" s="108"/>
      <c r="AI164" s="2"/>
      <c r="AJ164" s="2"/>
      <c r="AK164" s="2"/>
      <c r="AL164" s="2"/>
      <c r="AM164" s="2"/>
      <c r="AN164" s="2"/>
      <c r="AO164" s="2"/>
      <c r="AP164" s="2"/>
      <c r="AQ164" s="2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48"/>
      <c r="BE164" s="3"/>
      <c r="BF164" s="1"/>
      <c r="BG164" s="1"/>
      <c r="BH164" s="1"/>
      <c r="BI164" s="1"/>
      <c r="BJ164" s="1"/>
      <c r="BK164" s="1"/>
      <c r="BL164" s="1"/>
      <c r="BM164" s="1"/>
      <c r="BN164" s="1"/>
      <c r="BO164" s="50"/>
      <c r="BP164" s="50"/>
      <c r="BQ164" s="50"/>
      <c r="BR164" s="50"/>
      <c r="BS164" s="50"/>
      <c r="BT164" s="51"/>
      <c r="BU164" s="52"/>
      <c r="BV164" s="52"/>
      <c r="BW164" s="52"/>
      <c r="BX164" s="53"/>
      <c r="BY164" s="53"/>
      <c r="BZ164" s="53"/>
      <c r="CA164" s="53"/>
      <c r="CB164" s="53"/>
    </row>
    <row r="165" spans="1:88" x14ac:dyDescent="0.25">
      <c r="AI165" s="2"/>
      <c r="AJ165" s="2"/>
      <c r="AK165" s="2"/>
      <c r="AL165" s="2"/>
      <c r="AM165" s="2"/>
      <c r="AN165" s="2"/>
      <c r="AO165" s="2"/>
      <c r="CC165" s="18"/>
      <c r="CD165" s="18"/>
      <c r="CG165" s="18"/>
      <c r="CH165" s="18"/>
      <c r="CI165" s="18"/>
      <c r="CJ165" s="18"/>
    </row>
  </sheetData>
  <sheetProtection formatCells="0"/>
  <dataConsolidate link="1"/>
  <mergeCells count="130">
    <mergeCell ref="BR82:BR84"/>
    <mergeCell ref="BR61:BR63"/>
    <mergeCell ref="A82:A84"/>
    <mergeCell ref="BQ61:BQ63"/>
    <mergeCell ref="B151:C151"/>
    <mergeCell ref="B152:B163"/>
    <mergeCell ref="BE82:BE84"/>
    <mergeCell ref="BO82:BO84"/>
    <mergeCell ref="BP82:BP84"/>
    <mergeCell ref="BQ82:BQ84"/>
    <mergeCell ref="A61:A63"/>
    <mergeCell ref="BE61:BE63"/>
    <mergeCell ref="BO61:BO63"/>
    <mergeCell ref="BP61:BP63"/>
    <mergeCell ref="A164:AE164"/>
    <mergeCell ref="B112:C112"/>
    <mergeCell ref="B113:B124"/>
    <mergeCell ref="B125:C125"/>
    <mergeCell ref="B126:B137"/>
    <mergeCell ref="B138:C138"/>
    <mergeCell ref="B139:B150"/>
    <mergeCell ref="B99:C99"/>
    <mergeCell ref="B100:B111"/>
    <mergeCell ref="CA82:CA84"/>
    <mergeCell ref="CB82:CB84"/>
    <mergeCell ref="CB35:CB37"/>
    <mergeCell ref="BS61:BS63"/>
    <mergeCell ref="BT61:BT63"/>
    <mergeCell ref="BU61:BU63"/>
    <mergeCell ref="BV61:BV63"/>
    <mergeCell ref="BW61:BW63"/>
    <mergeCell ref="BX61:BX63"/>
    <mergeCell ref="CB61:CB63"/>
    <mergeCell ref="BY61:BY63"/>
    <mergeCell ref="BZ61:BZ63"/>
    <mergeCell ref="CA61:CA63"/>
    <mergeCell ref="BU82:BU84"/>
    <mergeCell ref="BV82:BV84"/>
    <mergeCell ref="BW82:BW84"/>
    <mergeCell ref="BX82:BX84"/>
    <mergeCell ref="BY82:BY84"/>
    <mergeCell ref="BZ82:BZ84"/>
    <mergeCell ref="BS82:BS84"/>
    <mergeCell ref="BT82:BT84"/>
    <mergeCell ref="BQ35:BQ37"/>
    <mergeCell ref="BP35:BP37"/>
    <mergeCell ref="CN10:CQ10"/>
    <mergeCell ref="A11:C11"/>
    <mergeCell ref="BD11:BE11"/>
    <mergeCell ref="BO11:BP11"/>
    <mergeCell ref="BQ11:BQ12"/>
    <mergeCell ref="BR11:BS12"/>
    <mergeCell ref="BE20:BE22"/>
    <mergeCell ref="BO20:BO22"/>
    <mergeCell ref="BP20:BP22"/>
    <mergeCell ref="BQ20:BQ22"/>
    <mergeCell ref="BZ11:BZ12"/>
    <mergeCell ref="CA11:CA12"/>
    <mergeCell ref="CB11:CB12"/>
    <mergeCell ref="CC11:CD11"/>
    <mergeCell ref="BD12:BE12"/>
    <mergeCell ref="BO12:BP12"/>
    <mergeCell ref="CN20:CN22"/>
    <mergeCell ref="A35:A37"/>
    <mergeCell ref="BE35:BE37"/>
    <mergeCell ref="BO35:BO37"/>
    <mergeCell ref="BX20:BX22"/>
    <mergeCell ref="CB20:CB22"/>
    <mergeCell ref="CE20:CE22"/>
    <mergeCell ref="BR20:BR22"/>
    <mergeCell ref="BS20:BS22"/>
    <mergeCell ref="BT20:BT22"/>
    <mergeCell ref="BU20:BU22"/>
    <mergeCell ref="BV20:BV22"/>
    <mergeCell ref="BW20:BW22"/>
    <mergeCell ref="CN35:CN37"/>
    <mergeCell ref="BY20:BY22"/>
    <mergeCell ref="BZ20:BZ22"/>
    <mergeCell ref="CA20:CA22"/>
    <mergeCell ref="BY35:BY37"/>
    <mergeCell ref="BZ35:BZ37"/>
    <mergeCell ref="CA35:CA37"/>
    <mergeCell ref="BR35:BR37"/>
    <mergeCell ref="BS35:BS37"/>
    <mergeCell ref="BT35:BT37"/>
    <mergeCell ref="BU35:BU37"/>
    <mergeCell ref="BV35:BV37"/>
    <mergeCell ref="BW35:BW37"/>
    <mergeCell ref="BX35:BX37"/>
    <mergeCell ref="AM4:BC5"/>
    <mergeCell ref="BO9:CB9"/>
    <mergeCell ref="CC9:CD9"/>
    <mergeCell ref="BO7:CD8"/>
    <mergeCell ref="BO10:BS10"/>
    <mergeCell ref="BU10:BY10"/>
    <mergeCell ref="BZ10:CB10"/>
    <mergeCell ref="CC10:CD10"/>
    <mergeCell ref="CC12:CD12"/>
    <mergeCell ref="BT11:BT12"/>
    <mergeCell ref="BU11:BU12"/>
    <mergeCell ref="BV11:BV12"/>
    <mergeCell ref="BW11:BW12"/>
    <mergeCell ref="BX11:BX12"/>
    <mergeCell ref="BY11:BY12"/>
    <mergeCell ref="BD2:BD4"/>
    <mergeCell ref="BE2:BE4"/>
    <mergeCell ref="BF2:BF4"/>
    <mergeCell ref="A1:C1"/>
    <mergeCell ref="AI1:AJ1"/>
    <mergeCell ref="AM1:BC1"/>
    <mergeCell ref="A2:A4"/>
    <mergeCell ref="AI2:AJ2"/>
    <mergeCell ref="AM2:BC3"/>
    <mergeCell ref="A5:C5"/>
    <mergeCell ref="AI5:AJ5"/>
    <mergeCell ref="BN35:BN37"/>
    <mergeCell ref="A9:C9"/>
    <mergeCell ref="AW9:BB9"/>
    <mergeCell ref="BD9:BE9"/>
    <mergeCell ref="BD6:BD8"/>
    <mergeCell ref="BF6:BF8"/>
    <mergeCell ref="A6:A8"/>
    <mergeCell ref="A10:C10"/>
    <mergeCell ref="D10:AH10"/>
    <mergeCell ref="AI10:BB11"/>
    <mergeCell ref="BD10:BE10"/>
    <mergeCell ref="BF10:BN11"/>
    <mergeCell ref="A20:A22"/>
    <mergeCell ref="AI3:AJ3"/>
    <mergeCell ref="AI4:AJ4"/>
  </mergeCells>
  <phoneticPr fontId="61" type="noConversion"/>
  <conditionalFormatting sqref="D15:H30">
    <cfRule type="cellIs" dxfId="9551" priority="4018" operator="equal">
      <formula>"DC"</formula>
    </cfRule>
    <cfRule type="cellIs" dxfId="9550" priority="4019" operator="equal">
      <formula>"DS"</formula>
    </cfRule>
    <cfRule type="cellIs" dxfId="9549" priority="4020" operator="equal">
      <formula>"FE"</formula>
    </cfRule>
    <cfRule type="cellIs" dxfId="9548" priority="4021" operator="equal">
      <formula>"FES"</formula>
    </cfRule>
    <cfRule type="cellIs" dxfId="9547" priority="4022" operator="equal">
      <formula>"FED"</formula>
    </cfRule>
    <cfRule type="cellIs" dxfId="9546" priority="4023" operator="equal">
      <formula>"FEF"</formula>
    </cfRule>
    <cfRule type="cellIs" dxfId="9545" priority="4024" operator="equal">
      <formula>"B"</formula>
    </cfRule>
    <cfRule type="cellIs" dxfId="9544" priority="4025" operator="equal">
      <formula>"F"</formula>
    </cfRule>
    <cfRule type="cellIs" dxfId="9543" priority="4026" operator="equal">
      <formula>"L"</formula>
    </cfRule>
    <cfRule type="cellIs" dxfId="9542" priority="4027" operator="equal">
      <formula>"SA"</formula>
    </cfRule>
    <cfRule type="cellIs" dxfId="9541" priority="4028" operator="equal">
      <formula>"SE"</formula>
    </cfRule>
    <cfRule type="cellIs" dxfId="9540" priority="4029" operator="equal">
      <formula>"TR"</formula>
    </cfRule>
    <cfRule type="cellIs" dxfId="9539" priority="4030" operator="equal">
      <formula>"NT"</formula>
    </cfRule>
    <cfRule type="cellIs" dxfId="9538" priority="4031" operator="equal">
      <formula>"DT"</formula>
    </cfRule>
    <cfRule type="cellIs" dxfId="9537" priority="4032" operator="equal">
      <formula>"T"</formula>
    </cfRule>
    <cfRule type="cellIs" dxfId="9536" priority="4033" operator="equal">
      <formula>"FOTS"</formula>
    </cfRule>
    <cfRule type="cellIs" dxfId="9535" priority="4034" operator="equal">
      <formula>"DISP"</formula>
    </cfRule>
    <cfRule type="cellIs" dxfId="9534" priority="4035" operator="equal">
      <formula>"FO"</formula>
    </cfRule>
  </conditionalFormatting>
  <conditionalFormatting sqref="D34:H49">
    <cfRule type="cellIs" dxfId="9533" priority="2434" operator="equal">
      <formula>"DC"</formula>
    </cfRule>
    <cfRule type="cellIs" dxfId="9532" priority="2435" operator="equal">
      <formula>"DS"</formula>
    </cfRule>
    <cfRule type="cellIs" dxfId="9531" priority="2436" operator="equal">
      <formula>"FE"</formula>
    </cfRule>
    <cfRule type="cellIs" dxfId="9530" priority="2437" operator="equal">
      <formula>"FES"</formula>
    </cfRule>
    <cfRule type="cellIs" dxfId="9529" priority="2438" operator="equal">
      <formula>"FED"</formula>
    </cfRule>
    <cfRule type="cellIs" dxfId="9528" priority="2439" operator="equal">
      <formula>"FEF"</formula>
    </cfRule>
    <cfRule type="cellIs" dxfId="9527" priority="2440" operator="equal">
      <formula>"B"</formula>
    </cfRule>
    <cfRule type="cellIs" dxfId="9526" priority="2441" operator="equal">
      <formula>"F"</formula>
    </cfRule>
    <cfRule type="cellIs" dxfId="9525" priority="2442" operator="equal">
      <formula>"L"</formula>
    </cfRule>
    <cfRule type="cellIs" dxfId="9524" priority="2443" operator="equal">
      <formula>"SA"</formula>
    </cfRule>
    <cfRule type="cellIs" dxfId="9523" priority="2444" operator="equal">
      <formula>"SE"</formula>
    </cfRule>
    <cfRule type="cellIs" dxfId="9522" priority="2445" operator="equal">
      <formula>"TR"</formula>
    </cfRule>
    <cfRule type="cellIs" dxfId="9521" priority="2446" operator="equal">
      <formula>"NT"</formula>
    </cfRule>
    <cfRule type="cellIs" dxfId="9520" priority="2447" operator="equal">
      <formula>"DT"</formula>
    </cfRule>
    <cfRule type="cellIs" dxfId="9519" priority="2448" operator="equal">
      <formula>"T"</formula>
    </cfRule>
    <cfRule type="cellIs" dxfId="9518" priority="2449" operator="equal">
      <formula>"FOTS"</formula>
    </cfRule>
    <cfRule type="cellIs" dxfId="9517" priority="2450" operator="equal">
      <formula>"DISP"</formula>
    </cfRule>
    <cfRule type="cellIs" dxfId="9516" priority="2451" operator="equal">
      <formula>"FO"</formula>
    </cfRule>
  </conditionalFormatting>
  <conditionalFormatting sqref="D82:H92">
    <cfRule type="cellIs" dxfId="9515" priority="238" operator="equal">
      <formula>"DC"</formula>
    </cfRule>
    <cfRule type="cellIs" dxfId="9514" priority="239" operator="equal">
      <formula>"DS"</formula>
    </cfRule>
    <cfRule type="cellIs" dxfId="9513" priority="240" operator="equal">
      <formula>"FE"</formula>
    </cfRule>
    <cfRule type="cellIs" dxfId="9512" priority="241" operator="equal">
      <formula>"FES"</formula>
    </cfRule>
    <cfRule type="cellIs" dxfId="9511" priority="242" operator="equal">
      <formula>"FED"</formula>
    </cfRule>
    <cfRule type="cellIs" dxfId="9510" priority="243" operator="equal">
      <formula>"FEF"</formula>
    </cfRule>
    <cfRule type="cellIs" dxfId="9509" priority="244" operator="equal">
      <formula>"B"</formula>
    </cfRule>
    <cfRule type="cellIs" dxfId="9508" priority="245" operator="equal">
      <formula>"F"</formula>
    </cfRule>
    <cfRule type="cellIs" dxfId="9507" priority="246" operator="equal">
      <formula>"L"</formula>
    </cfRule>
    <cfRule type="cellIs" dxfId="9506" priority="247" operator="equal">
      <formula>"SA"</formula>
    </cfRule>
    <cfRule type="cellIs" dxfId="9505" priority="248" operator="equal">
      <formula>"SE"</formula>
    </cfRule>
    <cfRule type="cellIs" dxfId="9504" priority="249" operator="equal">
      <formula>"TR"</formula>
    </cfRule>
    <cfRule type="cellIs" dxfId="9503" priority="250" operator="equal">
      <formula>"NT"</formula>
    </cfRule>
    <cfRule type="cellIs" dxfId="9502" priority="251" operator="equal">
      <formula>"DT"</formula>
    </cfRule>
    <cfRule type="cellIs" dxfId="9501" priority="252" operator="equal">
      <formula>"T"</formula>
    </cfRule>
    <cfRule type="cellIs" dxfId="9500" priority="253" operator="equal">
      <formula>"FOTS"</formula>
    </cfRule>
    <cfRule type="cellIs" dxfId="9499" priority="254" operator="equal">
      <formula>"DISP"</formula>
    </cfRule>
    <cfRule type="cellIs" dxfId="9498" priority="255" operator="equal">
      <formula>"FO"</formula>
    </cfRule>
  </conditionalFormatting>
  <conditionalFormatting sqref="D94:J94 L94:AC94">
    <cfRule type="cellIs" dxfId="9497" priority="11681" operator="equal">
      <formula>"DC"</formula>
    </cfRule>
    <cfRule type="cellIs" dxfId="9496" priority="11682" operator="equal">
      <formula>"DS"</formula>
    </cfRule>
    <cfRule type="cellIs" dxfId="9495" priority="11683" operator="equal">
      <formula>"FE"</formula>
    </cfRule>
    <cfRule type="cellIs" dxfId="9494" priority="11684" operator="equal">
      <formula>"FES"</formula>
    </cfRule>
    <cfRule type="cellIs" dxfId="9493" priority="11685" operator="equal">
      <formula>"FED"</formula>
    </cfRule>
    <cfRule type="cellIs" dxfId="9492" priority="11686" operator="equal">
      <formula>"FEF"</formula>
    </cfRule>
    <cfRule type="cellIs" dxfId="9491" priority="11687" operator="equal">
      <formula>"B"</formula>
    </cfRule>
    <cfRule type="cellIs" dxfId="9490" priority="11688" operator="equal">
      <formula>"F"</formula>
    </cfRule>
    <cfRule type="cellIs" dxfId="9489" priority="11689" operator="equal">
      <formula>"L"</formula>
    </cfRule>
    <cfRule type="cellIs" dxfId="9488" priority="11690" operator="equal">
      <formula>"SA"</formula>
    </cfRule>
    <cfRule type="cellIs" dxfId="9487" priority="11691" operator="equal">
      <formula>"SE"</formula>
    </cfRule>
    <cfRule type="cellIs" dxfId="9486" priority="11692" operator="equal">
      <formula>"TR"</formula>
    </cfRule>
    <cfRule type="cellIs" dxfId="9485" priority="11693" operator="equal">
      <formula>"NT"</formula>
    </cfRule>
    <cfRule type="cellIs" dxfId="9484" priority="11694" operator="equal">
      <formula>"DT"</formula>
    </cfRule>
    <cfRule type="cellIs" dxfId="9483" priority="11695" operator="equal">
      <formula>"T"</formula>
    </cfRule>
    <cfRule type="cellIs" dxfId="9482" priority="11696" operator="equal">
      <formula>"FOTS"</formula>
    </cfRule>
    <cfRule type="cellIs" dxfId="9481" priority="11697" operator="equal">
      <formula>"DISP"</formula>
    </cfRule>
    <cfRule type="cellIs" dxfId="9480" priority="11698" operator="equal">
      <formula>"FO"</formula>
    </cfRule>
  </conditionalFormatting>
  <conditionalFormatting sqref="D50:X52">
    <cfRule type="cellIs" dxfId="9479" priority="6425" operator="equal">
      <formula>"DC"</formula>
    </cfRule>
    <cfRule type="cellIs" dxfId="9478" priority="6426" operator="equal">
      <formula>"DS"</formula>
    </cfRule>
    <cfRule type="cellIs" dxfId="9477" priority="6427" operator="equal">
      <formula>"FE"</formula>
    </cfRule>
    <cfRule type="cellIs" dxfId="9476" priority="6428" operator="equal">
      <formula>"FES"</formula>
    </cfRule>
    <cfRule type="cellIs" dxfId="9475" priority="6429" operator="equal">
      <formula>"FED"</formula>
    </cfRule>
    <cfRule type="cellIs" dxfId="9474" priority="6430" operator="equal">
      <formula>"FEF"</formula>
    </cfRule>
    <cfRule type="cellIs" dxfId="9473" priority="6431" operator="equal">
      <formula>"B"</formula>
    </cfRule>
    <cfRule type="cellIs" dxfId="9472" priority="6432" operator="equal">
      <formula>"F"</formula>
    </cfRule>
    <cfRule type="cellIs" dxfId="9471" priority="6433" operator="equal">
      <formula>"L"</formula>
    </cfRule>
    <cfRule type="cellIs" dxfId="9470" priority="6434" operator="equal">
      <formula>"SA"</formula>
    </cfRule>
    <cfRule type="cellIs" dxfId="9469" priority="6435" operator="equal">
      <formula>"SE"</formula>
    </cfRule>
    <cfRule type="cellIs" dxfId="9468" priority="6436" operator="equal">
      <formula>"TR"</formula>
    </cfRule>
    <cfRule type="cellIs" dxfId="9467" priority="6437" operator="equal">
      <formula>"NT"</formula>
    </cfRule>
    <cfRule type="cellIs" dxfId="9466" priority="6438" operator="equal">
      <formula>"DT"</formula>
    </cfRule>
    <cfRule type="cellIs" dxfId="9465" priority="6439" operator="equal">
      <formula>"T"</formula>
    </cfRule>
    <cfRule type="cellIs" dxfId="9464" priority="6440" operator="equal">
      <formula>"FOTS"</formula>
    </cfRule>
    <cfRule type="cellIs" dxfId="9463" priority="6441" operator="equal">
      <formula>"DISP"</formula>
    </cfRule>
    <cfRule type="cellIs" dxfId="9462" priority="6442" operator="equal">
      <formula>"FO"</formula>
    </cfRule>
  </conditionalFormatting>
  <conditionalFormatting sqref="D31:AE32">
    <cfRule type="cellIs" dxfId="9461" priority="163" operator="equal">
      <formula>"DC"</formula>
    </cfRule>
    <cfRule type="cellIs" dxfId="9460" priority="164" operator="equal">
      <formula>"DS"</formula>
    </cfRule>
    <cfRule type="cellIs" dxfId="9459" priority="165" operator="equal">
      <formula>"FE"</formula>
    </cfRule>
    <cfRule type="cellIs" dxfId="9458" priority="166" operator="equal">
      <formula>"FES"</formula>
    </cfRule>
    <cfRule type="cellIs" dxfId="9457" priority="167" operator="equal">
      <formula>"FED"</formula>
    </cfRule>
    <cfRule type="cellIs" dxfId="9456" priority="168" operator="equal">
      <formula>"FEF"</formula>
    </cfRule>
    <cfRule type="cellIs" dxfId="9455" priority="169" operator="equal">
      <formula>"B"</formula>
    </cfRule>
    <cfRule type="cellIs" dxfId="9454" priority="170" operator="equal">
      <formula>"F"</formula>
    </cfRule>
    <cfRule type="cellIs" dxfId="9453" priority="171" operator="equal">
      <formula>"L"</formula>
    </cfRule>
    <cfRule type="cellIs" dxfId="9452" priority="172" operator="equal">
      <formula>"SA"</formula>
    </cfRule>
    <cfRule type="cellIs" dxfId="9451" priority="173" operator="equal">
      <formula>"SE"</formula>
    </cfRule>
    <cfRule type="cellIs" dxfId="9450" priority="174" operator="equal">
      <formula>"TR"</formula>
    </cfRule>
    <cfRule type="cellIs" dxfId="9449" priority="175" operator="equal">
      <formula>"NT"</formula>
    </cfRule>
    <cfRule type="cellIs" dxfId="9448" priority="176" operator="equal">
      <formula>"DT"</formula>
    </cfRule>
    <cfRule type="cellIs" dxfId="9447" priority="177" operator="equal">
      <formula>"T"</formula>
    </cfRule>
    <cfRule type="cellIs" dxfId="9446" priority="178" operator="equal">
      <formula>"FOTS"</formula>
    </cfRule>
    <cfRule type="cellIs" dxfId="9445" priority="179" operator="equal">
      <formula>"DISP"</formula>
    </cfRule>
    <cfRule type="cellIs" dxfId="9444" priority="180" operator="equal">
      <formula>"FO"</formula>
    </cfRule>
  </conditionalFormatting>
  <conditionalFormatting sqref="D2:AH2">
    <cfRule type="cellIs" dxfId="9443" priority="14698" operator="lessThan">
      <formula>1</formula>
    </cfRule>
    <cfRule type="cellIs" dxfId="9442" priority="14699" operator="greaterThan">
      <formula>1</formula>
    </cfRule>
    <cfRule type="cellIs" dxfId="9441" priority="14700" operator="equal">
      <formula>1</formula>
    </cfRule>
  </conditionalFormatting>
  <conditionalFormatting sqref="D3:AH4">
    <cfRule type="cellIs" dxfId="9440" priority="14716" operator="lessThan">
      <formula>4</formula>
    </cfRule>
    <cfRule type="cellIs" dxfId="9439" priority="14717" operator="greaterThan">
      <formula>4</formula>
    </cfRule>
    <cfRule type="cellIs" dxfId="9438" priority="14718" operator="equal">
      <formula>4</formula>
    </cfRule>
  </conditionalFormatting>
  <conditionalFormatting sqref="D5:AH5">
    <cfRule type="cellIs" dxfId="9437" priority="14692" operator="lessThan">
      <formula>13</formula>
    </cfRule>
    <cfRule type="cellIs" dxfId="9436" priority="14693" operator="equal">
      <formula>13</formula>
    </cfRule>
    <cfRule type="cellIs" dxfId="9435" priority="14694" operator="greaterThan">
      <formula>13</formula>
    </cfRule>
  </conditionalFormatting>
  <conditionalFormatting sqref="D6:AH6">
    <cfRule type="cellIs" dxfId="9434" priority="14707" operator="lessThan">
      <formula>1</formula>
    </cfRule>
    <cfRule type="cellIs" dxfId="9433" priority="14708" operator="greaterThan">
      <formula>1</formula>
    </cfRule>
    <cfRule type="cellIs" dxfId="9432" priority="14709" operator="equal">
      <formula>1</formula>
    </cfRule>
  </conditionalFormatting>
  <conditionalFormatting sqref="D7:AH7">
    <cfRule type="cellIs" dxfId="9431" priority="14695" operator="lessThan">
      <formula>4</formula>
    </cfRule>
    <cfRule type="cellIs" dxfId="9430" priority="14696" operator="greaterThan">
      <formula>4</formula>
    </cfRule>
    <cfRule type="cellIs" dxfId="9429" priority="14697" operator="equal">
      <formula>4</formula>
    </cfRule>
  </conditionalFormatting>
  <conditionalFormatting sqref="D8:AH8">
    <cfRule type="cellIs" dxfId="9428" priority="14704" operator="lessThan">
      <formula>8</formula>
    </cfRule>
    <cfRule type="cellIs" dxfId="9427" priority="14705" operator="greaterThan">
      <formula>8</formula>
    </cfRule>
    <cfRule type="cellIs" dxfId="9426" priority="14706" operator="equal">
      <formula>8</formula>
    </cfRule>
  </conditionalFormatting>
  <conditionalFormatting sqref="D9:AH9">
    <cfRule type="cellIs" dxfId="9425" priority="14710" operator="lessThan">
      <formula>13</formula>
    </cfRule>
    <cfRule type="cellIs" dxfId="9424" priority="14711" operator="equal">
      <formula>13</formula>
    </cfRule>
    <cfRule type="cellIs" dxfId="9423" priority="14712" operator="greaterThan">
      <formula>13</formula>
    </cfRule>
  </conditionalFormatting>
  <conditionalFormatting sqref="D13:AH14">
    <cfRule type="cellIs" dxfId="9422" priority="5584" operator="equal">
      <formula>"DC"</formula>
    </cfRule>
    <cfRule type="cellIs" dxfId="9421" priority="5585" operator="equal">
      <formula>"DS"</formula>
    </cfRule>
    <cfRule type="cellIs" dxfId="9420" priority="5586" operator="equal">
      <formula>"FE"</formula>
    </cfRule>
    <cfRule type="cellIs" dxfId="9419" priority="5587" operator="equal">
      <formula>"FES"</formula>
    </cfRule>
    <cfRule type="cellIs" dxfId="9418" priority="5588" operator="equal">
      <formula>"FED"</formula>
    </cfRule>
    <cfRule type="cellIs" dxfId="9417" priority="5589" operator="equal">
      <formula>"FEF"</formula>
    </cfRule>
    <cfRule type="cellIs" dxfId="9416" priority="5590" operator="equal">
      <formula>"B"</formula>
    </cfRule>
    <cfRule type="cellIs" dxfId="9415" priority="5591" operator="equal">
      <formula>"F"</formula>
    </cfRule>
    <cfRule type="cellIs" dxfId="9414" priority="5592" operator="equal">
      <formula>"L"</formula>
    </cfRule>
    <cfRule type="cellIs" dxfId="9413" priority="5593" operator="equal">
      <formula>"SA"</formula>
    </cfRule>
    <cfRule type="cellIs" dxfId="9412" priority="5594" operator="equal">
      <formula>"SE"</formula>
    </cfRule>
    <cfRule type="cellIs" dxfId="9411" priority="5595" operator="equal">
      <formula>"TR"</formula>
    </cfRule>
    <cfRule type="cellIs" dxfId="9410" priority="5596" operator="equal">
      <formula>"NT"</formula>
    </cfRule>
    <cfRule type="cellIs" dxfId="9409" priority="5597" operator="equal">
      <formula>"DT"</formula>
    </cfRule>
    <cfRule type="cellIs" dxfId="9408" priority="5598" operator="equal">
      <formula>"T"</formula>
    </cfRule>
    <cfRule type="cellIs" dxfId="9407" priority="5599" operator="equal">
      <formula>"FOTS"</formula>
    </cfRule>
    <cfRule type="cellIs" dxfId="9406" priority="5600" operator="equal">
      <formula>"DISP"</formula>
    </cfRule>
    <cfRule type="cellIs" dxfId="9405" priority="5601" operator="equal">
      <formula>"FO"</formula>
    </cfRule>
  </conditionalFormatting>
  <conditionalFormatting sqref="D54:AH61">
    <cfRule type="cellIs" dxfId="9404" priority="2074" operator="equal">
      <formula>"DC"</formula>
    </cfRule>
    <cfRule type="cellIs" dxfId="9403" priority="2075" operator="equal">
      <formula>"DS"</formula>
    </cfRule>
    <cfRule type="cellIs" dxfId="9402" priority="2076" operator="equal">
      <formula>"FE"</formula>
    </cfRule>
    <cfRule type="cellIs" dxfId="9401" priority="2077" operator="equal">
      <formula>"FES"</formula>
    </cfRule>
    <cfRule type="cellIs" dxfId="9400" priority="2078" operator="equal">
      <formula>"FED"</formula>
    </cfRule>
    <cfRule type="cellIs" dxfId="9399" priority="2079" operator="equal">
      <formula>"FEF"</formula>
    </cfRule>
    <cfRule type="cellIs" dxfId="9398" priority="2080" operator="equal">
      <formula>"B"</formula>
    </cfRule>
    <cfRule type="cellIs" dxfId="9397" priority="2081" operator="equal">
      <formula>"F"</formula>
    </cfRule>
    <cfRule type="cellIs" dxfId="9396" priority="2082" operator="equal">
      <formula>"L"</formula>
    </cfRule>
    <cfRule type="cellIs" dxfId="9395" priority="2083" operator="equal">
      <formula>"SA"</formula>
    </cfRule>
    <cfRule type="cellIs" dxfId="9394" priority="2084" operator="equal">
      <formula>"SE"</formula>
    </cfRule>
    <cfRule type="cellIs" dxfId="9393" priority="2085" operator="equal">
      <formula>"TR"</formula>
    </cfRule>
    <cfRule type="cellIs" dxfId="9392" priority="2086" operator="equal">
      <formula>"NT"</formula>
    </cfRule>
    <cfRule type="cellIs" dxfId="9391" priority="2087" operator="equal">
      <formula>"DT"</formula>
    </cfRule>
    <cfRule type="cellIs" dxfId="9390" priority="2088" operator="equal">
      <formula>"T"</formula>
    </cfRule>
    <cfRule type="cellIs" dxfId="9389" priority="2089" operator="equal">
      <formula>"FOTS"</formula>
    </cfRule>
    <cfRule type="cellIs" dxfId="9388" priority="2090" operator="equal">
      <formula>"DISP"</formula>
    </cfRule>
    <cfRule type="cellIs" dxfId="9387" priority="2091" operator="equal">
      <formula>"FO"</formula>
    </cfRule>
  </conditionalFormatting>
  <conditionalFormatting sqref="D64:AH73">
    <cfRule type="cellIs" dxfId="9386" priority="37" operator="equal">
      <formula>"DC"</formula>
    </cfRule>
    <cfRule type="cellIs" dxfId="9385" priority="38" operator="equal">
      <formula>"DS"</formula>
    </cfRule>
    <cfRule type="cellIs" dxfId="9384" priority="39" operator="equal">
      <formula>"FE"</formula>
    </cfRule>
    <cfRule type="cellIs" dxfId="9383" priority="40" operator="equal">
      <formula>"FES"</formula>
    </cfRule>
    <cfRule type="cellIs" dxfId="9382" priority="41" operator="equal">
      <formula>"FED"</formula>
    </cfRule>
    <cfRule type="cellIs" dxfId="9381" priority="42" operator="equal">
      <formula>"FEF"</formula>
    </cfRule>
    <cfRule type="cellIs" dxfId="9380" priority="43" operator="equal">
      <formula>"B"</formula>
    </cfRule>
    <cfRule type="cellIs" dxfId="9379" priority="44" operator="equal">
      <formula>"F"</formula>
    </cfRule>
    <cfRule type="cellIs" dxfId="9378" priority="45" operator="equal">
      <formula>"L"</formula>
    </cfRule>
    <cfRule type="cellIs" dxfId="9377" priority="46" operator="equal">
      <formula>"SA"</formula>
    </cfRule>
    <cfRule type="cellIs" dxfId="9376" priority="47" operator="equal">
      <formula>"SE"</formula>
    </cfRule>
    <cfRule type="cellIs" dxfId="9375" priority="48" operator="equal">
      <formula>"TR"</formula>
    </cfRule>
    <cfRule type="cellIs" dxfId="9374" priority="49" operator="equal">
      <formula>"NT"</formula>
    </cfRule>
    <cfRule type="cellIs" dxfId="9373" priority="50" operator="equal">
      <formula>"DT"</formula>
    </cfRule>
    <cfRule type="cellIs" dxfId="9372" priority="51" operator="equal">
      <formula>"T"</formula>
    </cfRule>
    <cfRule type="cellIs" dxfId="9371" priority="52" operator="equal">
      <formula>"FOTS"</formula>
    </cfRule>
    <cfRule type="cellIs" dxfId="9370" priority="53" operator="equal">
      <formula>"DISP"</formula>
    </cfRule>
    <cfRule type="cellIs" dxfId="9369" priority="54" operator="equal">
      <formula>"FO"</formula>
    </cfRule>
  </conditionalFormatting>
  <conditionalFormatting sqref="D75:AH81">
    <cfRule type="cellIs" dxfId="9368" priority="1642" operator="equal">
      <formula>"DC"</formula>
    </cfRule>
    <cfRule type="cellIs" dxfId="9367" priority="1643" operator="equal">
      <formula>"DS"</formula>
    </cfRule>
    <cfRule type="cellIs" dxfId="9366" priority="1644" operator="equal">
      <formula>"FE"</formula>
    </cfRule>
    <cfRule type="cellIs" dxfId="9365" priority="1645" operator="equal">
      <formula>"FES"</formula>
    </cfRule>
    <cfRule type="cellIs" dxfId="9364" priority="1646" operator="equal">
      <formula>"FED"</formula>
    </cfRule>
    <cfRule type="cellIs" dxfId="9363" priority="1647" operator="equal">
      <formula>"FEF"</formula>
    </cfRule>
    <cfRule type="cellIs" dxfId="9362" priority="1648" operator="equal">
      <formula>"B"</formula>
    </cfRule>
    <cfRule type="cellIs" dxfId="9361" priority="1649" operator="equal">
      <formula>"F"</formula>
    </cfRule>
    <cfRule type="cellIs" dxfId="9360" priority="1650" operator="equal">
      <formula>"L"</formula>
    </cfRule>
    <cfRule type="cellIs" dxfId="9359" priority="1651" operator="equal">
      <formula>"SA"</formula>
    </cfRule>
    <cfRule type="cellIs" dxfId="9358" priority="1652" operator="equal">
      <formula>"SE"</formula>
    </cfRule>
    <cfRule type="cellIs" dxfId="9357" priority="1653" operator="equal">
      <formula>"TR"</formula>
    </cfRule>
    <cfRule type="cellIs" dxfId="9356" priority="1654" operator="equal">
      <formula>"NT"</formula>
    </cfRule>
    <cfRule type="cellIs" dxfId="9355" priority="1655" operator="equal">
      <formula>"DT"</formula>
    </cfRule>
    <cfRule type="cellIs" dxfId="9354" priority="1656" operator="equal">
      <formula>"T"</formula>
    </cfRule>
    <cfRule type="cellIs" dxfId="9353" priority="1657" operator="equal">
      <formula>"FOTS"</formula>
    </cfRule>
    <cfRule type="cellIs" dxfId="9352" priority="1658" operator="equal">
      <formula>"DISP"</formula>
    </cfRule>
    <cfRule type="cellIs" dxfId="9351" priority="1659" operator="equal">
      <formula>"FO"</formula>
    </cfRule>
  </conditionalFormatting>
  <conditionalFormatting sqref="D95:AH95">
    <cfRule type="cellIs" dxfId="9350" priority="14566" operator="equal">
      <formula>"DC"</formula>
    </cfRule>
    <cfRule type="cellIs" dxfId="9349" priority="14567" operator="equal">
      <formula>"DS"</formula>
    </cfRule>
    <cfRule type="cellIs" dxfId="9348" priority="14568" operator="equal">
      <formula>"FE"</formula>
    </cfRule>
    <cfRule type="cellIs" dxfId="9347" priority="14569" operator="equal">
      <formula>"FES"</formula>
    </cfRule>
    <cfRule type="cellIs" dxfId="9346" priority="14570" operator="equal">
      <formula>"FED"</formula>
    </cfRule>
    <cfRule type="cellIs" dxfId="9345" priority="14571" operator="equal">
      <formula>"FEF"</formula>
    </cfRule>
    <cfRule type="cellIs" dxfId="9344" priority="14572" operator="equal">
      <formula>"B"</formula>
    </cfRule>
    <cfRule type="cellIs" dxfId="9343" priority="14573" operator="equal">
      <formula>"F"</formula>
    </cfRule>
    <cfRule type="cellIs" dxfId="9342" priority="14574" operator="equal">
      <formula>"L"</formula>
    </cfRule>
    <cfRule type="cellIs" dxfId="9341" priority="14575" operator="equal">
      <formula>"SA"</formula>
    </cfRule>
    <cfRule type="cellIs" dxfId="9340" priority="14576" operator="equal">
      <formula>"SE"</formula>
    </cfRule>
    <cfRule type="cellIs" dxfId="9339" priority="14577" operator="equal">
      <formula>"TR"</formula>
    </cfRule>
    <cfRule type="cellIs" dxfId="9338" priority="14578" operator="equal">
      <formula>"NT"</formula>
    </cfRule>
    <cfRule type="cellIs" dxfId="9337" priority="14579" operator="equal">
      <formula>"DT"</formula>
    </cfRule>
    <cfRule type="cellIs" dxfId="9336" priority="14580" operator="equal">
      <formula>"T"</formula>
    </cfRule>
    <cfRule type="cellIs" dxfId="9335" priority="14581" operator="equal">
      <formula>"FOTS"</formula>
    </cfRule>
    <cfRule type="cellIs" dxfId="9334" priority="14582" operator="equal">
      <formula>"DISP"</formula>
    </cfRule>
    <cfRule type="cellIs" dxfId="9333" priority="14583" operator="equal">
      <formula>"FO"</formula>
    </cfRule>
  </conditionalFormatting>
  <conditionalFormatting sqref="D151:AH151">
    <cfRule type="cellIs" dxfId="9332" priority="14819" operator="equal">
      <formula>"disp"</formula>
    </cfRule>
    <cfRule type="cellIs" dxfId="9331" priority="14820" operator="equal">
      <formula>"fots"</formula>
    </cfRule>
    <cfRule type="cellIs" dxfId="9330" priority="14821" operator="equal">
      <formula>"t"</formula>
    </cfRule>
    <cfRule type="cellIs" dxfId="9329" priority="14822" operator="equal">
      <formula>"tr"</formula>
    </cfRule>
    <cfRule type="cellIs" dxfId="9328" priority="14823" operator="equal">
      <formula>"se"</formula>
    </cfRule>
    <cfRule type="cellIs" dxfId="9327" priority="14824" operator="equal">
      <formula>"sa"</formula>
    </cfRule>
    <cfRule type="cellIs" dxfId="9326" priority="14825" operator="equal">
      <formula>"l"</formula>
    </cfRule>
    <cfRule type="cellIs" dxfId="9325" priority="14826" operator="equal">
      <formula>"f"</formula>
    </cfRule>
    <cfRule type="cellIs" dxfId="9324" priority="14827" operator="equal">
      <formula>"b"</formula>
    </cfRule>
    <cfRule type="cellIs" dxfId="9323" priority="14828" operator="equal">
      <formula>"fef"</formula>
    </cfRule>
    <cfRule type="cellIs" dxfId="9322" priority="14829" operator="equal">
      <formula>"fed"</formula>
    </cfRule>
    <cfRule type="cellIs" dxfId="9321" priority="14830" operator="equal">
      <formula>"fes"</formula>
    </cfRule>
    <cfRule type="cellIs" dxfId="9320" priority="14831" operator="equal">
      <formula>"ds"</formula>
    </cfRule>
    <cfRule type="cellIs" dxfId="9319" priority="14832" operator="equal">
      <formula>"fo"</formula>
    </cfRule>
    <cfRule type="cellIs" dxfId="9318" priority="14833" operator="equal">
      <formula>"FE"</formula>
    </cfRule>
  </conditionalFormatting>
  <conditionalFormatting sqref="I16:U16">
    <cfRule type="cellIs" dxfId="9317" priority="5278" operator="equal">
      <formula>"DC"</formula>
    </cfRule>
    <cfRule type="cellIs" dxfId="9316" priority="5279" operator="equal">
      <formula>"DS"</formula>
    </cfRule>
    <cfRule type="cellIs" dxfId="9315" priority="5280" operator="equal">
      <formula>"FE"</formula>
    </cfRule>
    <cfRule type="cellIs" dxfId="9314" priority="5281" operator="equal">
      <formula>"FES"</formula>
    </cfRule>
    <cfRule type="cellIs" dxfId="9313" priority="5282" operator="equal">
      <formula>"FED"</formula>
    </cfRule>
    <cfRule type="cellIs" dxfId="9312" priority="5283" operator="equal">
      <formula>"FEF"</formula>
    </cfRule>
    <cfRule type="cellIs" dxfId="9311" priority="5284" operator="equal">
      <formula>"B"</formula>
    </cfRule>
    <cfRule type="cellIs" dxfId="9310" priority="5285" operator="equal">
      <formula>"F"</formula>
    </cfRule>
    <cfRule type="cellIs" dxfId="9309" priority="5286" operator="equal">
      <formula>"L"</formula>
    </cfRule>
    <cfRule type="cellIs" dxfId="9308" priority="5287" operator="equal">
      <formula>"SA"</formula>
    </cfRule>
    <cfRule type="cellIs" dxfId="9307" priority="5288" operator="equal">
      <formula>"SE"</formula>
    </cfRule>
    <cfRule type="cellIs" dxfId="9306" priority="5289" operator="equal">
      <formula>"TR"</formula>
    </cfRule>
    <cfRule type="cellIs" dxfId="9305" priority="5290" operator="equal">
      <formula>"NT"</formula>
    </cfRule>
    <cfRule type="cellIs" dxfId="9304" priority="5291" operator="equal">
      <formula>"DT"</formula>
    </cfRule>
    <cfRule type="cellIs" dxfId="9303" priority="5292" operator="equal">
      <formula>"T"</formula>
    </cfRule>
    <cfRule type="cellIs" dxfId="9302" priority="5293" operator="equal">
      <formula>"FOTS"</formula>
    </cfRule>
    <cfRule type="cellIs" dxfId="9301" priority="5294" operator="equal">
      <formula>"DISP"</formula>
    </cfRule>
    <cfRule type="cellIs" dxfId="9300" priority="5295" operator="equal">
      <formula>"FO"</formula>
    </cfRule>
  </conditionalFormatting>
  <conditionalFormatting sqref="I45:W46">
    <cfRule type="cellIs" dxfId="9299" priority="2686" operator="equal">
      <formula>"DC"</formula>
    </cfRule>
    <cfRule type="cellIs" dxfId="9298" priority="2687" operator="equal">
      <formula>"DS"</formula>
    </cfRule>
    <cfRule type="cellIs" dxfId="9297" priority="2688" operator="equal">
      <formula>"FE"</formula>
    </cfRule>
    <cfRule type="cellIs" dxfId="9296" priority="2689" operator="equal">
      <formula>"FES"</formula>
    </cfRule>
    <cfRule type="cellIs" dxfId="9295" priority="2690" operator="equal">
      <formula>"FED"</formula>
    </cfRule>
    <cfRule type="cellIs" dxfId="9294" priority="2691" operator="equal">
      <formula>"FEF"</formula>
    </cfRule>
    <cfRule type="cellIs" dxfId="9293" priority="2692" operator="equal">
      <formula>"B"</formula>
    </cfRule>
    <cfRule type="cellIs" dxfId="9292" priority="2693" operator="equal">
      <formula>"F"</formula>
    </cfRule>
    <cfRule type="cellIs" dxfId="9291" priority="2694" operator="equal">
      <formula>"L"</formula>
    </cfRule>
    <cfRule type="cellIs" dxfId="9290" priority="2695" operator="equal">
      <formula>"SA"</formula>
    </cfRule>
    <cfRule type="cellIs" dxfId="9289" priority="2696" operator="equal">
      <formula>"SE"</formula>
    </cfRule>
    <cfRule type="cellIs" dxfId="9288" priority="2697" operator="equal">
      <formula>"TR"</formula>
    </cfRule>
    <cfRule type="cellIs" dxfId="9287" priority="2698" operator="equal">
      <formula>"NT"</formula>
    </cfRule>
    <cfRule type="cellIs" dxfId="9286" priority="2699" operator="equal">
      <formula>"DT"</formula>
    </cfRule>
    <cfRule type="cellIs" dxfId="9285" priority="2700" operator="equal">
      <formula>"T"</formula>
    </cfRule>
    <cfRule type="cellIs" dxfId="9284" priority="2701" operator="equal">
      <formula>"FOTS"</formula>
    </cfRule>
    <cfRule type="cellIs" dxfId="9283" priority="2702" operator="equal">
      <formula>"DISP"</formula>
    </cfRule>
    <cfRule type="cellIs" dxfId="9282" priority="2703" operator="equal">
      <formula>"FO"</formula>
    </cfRule>
  </conditionalFormatting>
  <conditionalFormatting sqref="I45:AC49">
    <cfRule type="cellIs" dxfId="9281" priority="2506" operator="equal">
      <formula>"DC"</formula>
    </cfRule>
    <cfRule type="cellIs" dxfId="9280" priority="2507" operator="equal">
      <formula>"DS"</formula>
    </cfRule>
    <cfRule type="cellIs" dxfId="9279" priority="2508" operator="equal">
      <formula>"FE"</formula>
    </cfRule>
    <cfRule type="cellIs" dxfId="9278" priority="2509" operator="equal">
      <formula>"FES"</formula>
    </cfRule>
    <cfRule type="cellIs" dxfId="9277" priority="2510" operator="equal">
      <formula>"FED"</formula>
    </cfRule>
    <cfRule type="cellIs" dxfId="9276" priority="2511" operator="equal">
      <formula>"FEF"</formula>
    </cfRule>
    <cfRule type="cellIs" dxfId="9275" priority="2512" operator="equal">
      <formula>"B"</formula>
    </cfRule>
    <cfRule type="cellIs" dxfId="9274" priority="2513" operator="equal">
      <formula>"F"</formula>
    </cfRule>
    <cfRule type="cellIs" dxfId="9273" priority="2514" operator="equal">
      <formula>"L"</formula>
    </cfRule>
    <cfRule type="cellIs" dxfId="9272" priority="2515" operator="equal">
      <formula>"SA"</formula>
    </cfRule>
    <cfRule type="cellIs" dxfId="9271" priority="2516" operator="equal">
      <formula>"SE"</formula>
    </cfRule>
    <cfRule type="cellIs" dxfId="9270" priority="2517" operator="equal">
      <formula>"TR"</formula>
    </cfRule>
    <cfRule type="cellIs" dxfId="9269" priority="2518" operator="equal">
      <formula>"NT"</formula>
    </cfRule>
    <cfRule type="cellIs" dxfId="9268" priority="2519" operator="equal">
      <formula>"DT"</formula>
    </cfRule>
    <cfRule type="cellIs" dxfId="9267" priority="2520" operator="equal">
      <formula>"T"</formula>
    </cfRule>
    <cfRule type="cellIs" dxfId="9266" priority="2521" operator="equal">
      <formula>"FOTS"</formula>
    </cfRule>
    <cfRule type="cellIs" dxfId="9265" priority="2522" operator="equal">
      <formula>"DISP"</formula>
    </cfRule>
    <cfRule type="cellIs" dxfId="9264" priority="2523" operator="equal">
      <formula>"FO"</formula>
    </cfRule>
  </conditionalFormatting>
  <conditionalFormatting sqref="I92:AC92">
    <cfRule type="cellIs" dxfId="9263" priority="634" operator="equal">
      <formula>"DC"</formula>
    </cfRule>
    <cfRule type="cellIs" dxfId="9262" priority="635" operator="equal">
      <formula>"DS"</formula>
    </cfRule>
    <cfRule type="cellIs" dxfId="9261" priority="636" operator="equal">
      <formula>"FE"</formula>
    </cfRule>
    <cfRule type="cellIs" dxfId="9260" priority="637" operator="equal">
      <formula>"FES"</formula>
    </cfRule>
    <cfRule type="cellIs" dxfId="9259" priority="638" operator="equal">
      <formula>"FED"</formula>
    </cfRule>
    <cfRule type="cellIs" dxfId="9258" priority="639" operator="equal">
      <formula>"FEF"</formula>
    </cfRule>
    <cfRule type="cellIs" dxfId="9257" priority="640" operator="equal">
      <formula>"B"</formula>
    </cfRule>
    <cfRule type="cellIs" dxfId="9256" priority="641" operator="equal">
      <formula>"F"</formula>
    </cfRule>
    <cfRule type="cellIs" dxfId="9255" priority="642" operator="equal">
      <formula>"L"</formula>
    </cfRule>
    <cfRule type="cellIs" dxfId="9254" priority="643" operator="equal">
      <formula>"SA"</formula>
    </cfRule>
    <cfRule type="cellIs" dxfId="9253" priority="644" operator="equal">
      <formula>"SE"</formula>
    </cfRule>
    <cfRule type="cellIs" dxfId="9252" priority="645" operator="equal">
      <formula>"TR"</formula>
    </cfRule>
    <cfRule type="cellIs" dxfId="9251" priority="646" operator="equal">
      <formula>"NT"</formula>
    </cfRule>
    <cfRule type="cellIs" dxfId="9250" priority="647" operator="equal">
      <formula>"DT"</formula>
    </cfRule>
    <cfRule type="cellIs" dxfId="9249" priority="648" operator="equal">
      <formula>"T"</formula>
    </cfRule>
    <cfRule type="cellIs" dxfId="9248" priority="649" operator="equal">
      <formula>"FOTS"</formula>
    </cfRule>
    <cfRule type="cellIs" dxfId="9247" priority="650" operator="equal">
      <formula>"DISP"</formula>
    </cfRule>
    <cfRule type="cellIs" dxfId="9246" priority="651" operator="equal">
      <formula>"FO"</formula>
    </cfRule>
  </conditionalFormatting>
  <conditionalFormatting sqref="I29:AE30">
    <cfRule type="cellIs" dxfId="9245" priority="4126" operator="equal">
      <formula>"DC"</formula>
    </cfRule>
    <cfRule type="cellIs" dxfId="9244" priority="4127" operator="equal">
      <formula>"DS"</formula>
    </cfRule>
    <cfRule type="cellIs" dxfId="9243" priority="4128" operator="equal">
      <formula>"FE"</formula>
    </cfRule>
    <cfRule type="cellIs" dxfId="9242" priority="4129" operator="equal">
      <formula>"FES"</formula>
    </cfRule>
    <cfRule type="cellIs" dxfId="9241" priority="4130" operator="equal">
      <formula>"FED"</formula>
    </cfRule>
    <cfRule type="cellIs" dxfId="9240" priority="4131" operator="equal">
      <formula>"FEF"</formula>
    </cfRule>
    <cfRule type="cellIs" dxfId="9239" priority="4132" operator="equal">
      <formula>"B"</formula>
    </cfRule>
    <cfRule type="cellIs" dxfId="9238" priority="4133" operator="equal">
      <formula>"F"</formula>
    </cfRule>
    <cfRule type="cellIs" dxfId="9237" priority="4134" operator="equal">
      <formula>"L"</formula>
    </cfRule>
    <cfRule type="cellIs" dxfId="9236" priority="4135" operator="equal">
      <formula>"SA"</formula>
    </cfRule>
    <cfRule type="cellIs" dxfId="9235" priority="4136" operator="equal">
      <formula>"SE"</formula>
    </cfRule>
    <cfRule type="cellIs" dxfId="9234" priority="4137" operator="equal">
      <formula>"TR"</formula>
    </cfRule>
    <cfRule type="cellIs" dxfId="9233" priority="4138" operator="equal">
      <formula>"NT"</formula>
    </cfRule>
    <cfRule type="cellIs" dxfId="9232" priority="4139" operator="equal">
      <formula>"DT"</formula>
    </cfRule>
    <cfRule type="cellIs" dxfId="9231" priority="4140" operator="equal">
      <formula>"T"</formula>
    </cfRule>
    <cfRule type="cellIs" dxfId="9230" priority="4141" operator="equal">
      <formula>"FOTS"</formula>
    </cfRule>
    <cfRule type="cellIs" dxfId="9229" priority="4142" operator="equal">
      <formula>"DISP"</formula>
    </cfRule>
    <cfRule type="cellIs" dxfId="9228" priority="4143" operator="equal">
      <formula>"FO"</formula>
    </cfRule>
  </conditionalFormatting>
  <conditionalFormatting sqref="I15:AH15">
    <cfRule type="cellIs" dxfId="9227" priority="5548" operator="equal">
      <formula>"DC"</formula>
    </cfRule>
    <cfRule type="cellIs" dxfId="9226" priority="5549" operator="equal">
      <formula>"DS"</formula>
    </cfRule>
    <cfRule type="cellIs" dxfId="9225" priority="5550" operator="equal">
      <formula>"FE"</formula>
    </cfRule>
    <cfRule type="cellIs" dxfId="9224" priority="5551" operator="equal">
      <formula>"FES"</formula>
    </cfRule>
    <cfRule type="cellIs" dxfId="9223" priority="5552" operator="equal">
      <formula>"FED"</formula>
    </cfRule>
    <cfRule type="cellIs" dxfId="9222" priority="5553" operator="equal">
      <formula>"FEF"</formula>
    </cfRule>
    <cfRule type="cellIs" dxfId="9221" priority="5554" operator="equal">
      <formula>"B"</formula>
    </cfRule>
    <cfRule type="cellIs" dxfId="9220" priority="5555" operator="equal">
      <formula>"F"</formula>
    </cfRule>
    <cfRule type="cellIs" dxfId="9219" priority="5556" operator="equal">
      <formula>"L"</formula>
    </cfRule>
    <cfRule type="cellIs" dxfId="9218" priority="5557" operator="equal">
      <formula>"SA"</formula>
    </cfRule>
    <cfRule type="cellIs" dxfId="9217" priority="5558" operator="equal">
      <formula>"SE"</formula>
    </cfRule>
    <cfRule type="cellIs" dxfId="9216" priority="5559" operator="equal">
      <formula>"TR"</formula>
    </cfRule>
    <cfRule type="cellIs" dxfId="9215" priority="5560" operator="equal">
      <formula>"NT"</formula>
    </cfRule>
    <cfRule type="cellIs" dxfId="9214" priority="5561" operator="equal">
      <formula>"DT"</formula>
    </cfRule>
    <cfRule type="cellIs" dxfId="9213" priority="5562" operator="equal">
      <formula>"T"</formula>
    </cfRule>
    <cfRule type="cellIs" dxfId="9212" priority="5563" operator="equal">
      <formula>"FOTS"</formula>
    </cfRule>
    <cfRule type="cellIs" dxfId="9211" priority="5564" operator="equal">
      <formula>"DISP"</formula>
    </cfRule>
    <cfRule type="cellIs" dxfId="9210" priority="5565" operator="equal">
      <formula>"FO"</formula>
    </cfRule>
  </conditionalFormatting>
  <conditionalFormatting sqref="I17:AH28">
    <cfRule type="cellIs" dxfId="9209" priority="4036" operator="equal">
      <formula>"DC"</formula>
    </cfRule>
    <cfRule type="cellIs" dxfId="9208" priority="4037" operator="equal">
      <formula>"DS"</formula>
    </cfRule>
    <cfRule type="cellIs" dxfId="9207" priority="4038" operator="equal">
      <formula>"FE"</formula>
    </cfRule>
    <cfRule type="cellIs" dxfId="9206" priority="4039" operator="equal">
      <formula>"FES"</formula>
    </cfRule>
    <cfRule type="cellIs" dxfId="9205" priority="4040" operator="equal">
      <formula>"FED"</formula>
    </cfRule>
    <cfRule type="cellIs" dxfId="9204" priority="4041" operator="equal">
      <formula>"FEF"</formula>
    </cfRule>
    <cfRule type="cellIs" dxfId="9203" priority="4042" operator="equal">
      <formula>"B"</formula>
    </cfRule>
    <cfRule type="cellIs" dxfId="9202" priority="4043" operator="equal">
      <formula>"F"</formula>
    </cfRule>
    <cfRule type="cellIs" dxfId="9201" priority="4044" operator="equal">
      <formula>"L"</formula>
    </cfRule>
    <cfRule type="cellIs" dxfId="9200" priority="4045" operator="equal">
      <formula>"SA"</formula>
    </cfRule>
    <cfRule type="cellIs" dxfId="9199" priority="4046" operator="equal">
      <formula>"SE"</formula>
    </cfRule>
    <cfRule type="cellIs" dxfId="9198" priority="4047" operator="equal">
      <formula>"TR"</formula>
    </cfRule>
    <cfRule type="cellIs" dxfId="9197" priority="4048" operator="equal">
      <formula>"NT"</formula>
    </cfRule>
    <cfRule type="cellIs" dxfId="9196" priority="4049" operator="equal">
      <formula>"DT"</formula>
    </cfRule>
    <cfRule type="cellIs" dxfId="9195" priority="4050" operator="equal">
      <formula>"T"</formula>
    </cfRule>
    <cfRule type="cellIs" dxfId="9194" priority="4051" operator="equal">
      <formula>"FOTS"</formula>
    </cfRule>
    <cfRule type="cellIs" dxfId="9193" priority="4052" operator="equal">
      <formula>"DISP"</formula>
    </cfRule>
    <cfRule type="cellIs" dxfId="9192" priority="4053" operator="equal">
      <formula>"FO"</formula>
    </cfRule>
  </conditionalFormatting>
  <conditionalFormatting sqref="I34:AH44">
    <cfRule type="cellIs" dxfId="9191" priority="3046" operator="equal">
      <formula>"DC"</formula>
    </cfRule>
    <cfRule type="cellIs" dxfId="9190" priority="3047" operator="equal">
      <formula>"DS"</formula>
    </cfRule>
    <cfRule type="cellIs" dxfId="9189" priority="3048" operator="equal">
      <formula>"FE"</formula>
    </cfRule>
    <cfRule type="cellIs" dxfId="9188" priority="3049" operator="equal">
      <formula>"FES"</formula>
    </cfRule>
    <cfRule type="cellIs" dxfId="9187" priority="3050" operator="equal">
      <formula>"FED"</formula>
    </cfRule>
    <cfRule type="cellIs" dxfId="9186" priority="3051" operator="equal">
      <formula>"FEF"</formula>
    </cfRule>
    <cfRule type="cellIs" dxfId="9185" priority="3052" operator="equal">
      <formula>"B"</formula>
    </cfRule>
    <cfRule type="cellIs" dxfId="9184" priority="3053" operator="equal">
      <formula>"F"</formula>
    </cfRule>
    <cfRule type="cellIs" dxfId="9183" priority="3054" operator="equal">
      <formula>"L"</formula>
    </cfRule>
    <cfRule type="cellIs" dxfId="9182" priority="3055" operator="equal">
      <formula>"SA"</formula>
    </cfRule>
    <cfRule type="cellIs" dxfId="9181" priority="3056" operator="equal">
      <formula>"SE"</formula>
    </cfRule>
    <cfRule type="cellIs" dxfId="9180" priority="3057" operator="equal">
      <formula>"TR"</formula>
    </cfRule>
    <cfRule type="cellIs" dxfId="9179" priority="3058" operator="equal">
      <formula>"NT"</formula>
    </cfRule>
    <cfRule type="cellIs" dxfId="9178" priority="3059" operator="equal">
      <formula>"DT"</formula>
    </cfRule>
    <cfRule type="cellIs" dxfId="9177" priority="3060" operator="equal">
      <formula>"T"</formula>
    </cfRule>
    <cfRule type="cellIs" dxfId="9176" priority="3061" operator="equal">
      <formula>"FOTS"</formula>
    </cfRule>
    <cfRule type="cellIs" dxfId="9175" priority="3062" operator="equal">
      <formula>"DISP"</formula>
    </cfRule>
    <cfRule type="cellIs" dxfId="9174" priority="3063" operator="equal">
      <formula>"FO"</formula>
    </cfRule>
  </conditionalFormatting>
  <conditionalFormatting sqref="I82:AH91">
    <cfRule type="cellIs" dxfId="9173" priority="256" operator="equal">
      <formula>"DC"</formula>
    </cfRule>
    <cfRule type="cellIs" dxfId="9172" priority="257" operator="equal">
      <formula>"DS"</formula>
    </cfRule>
    <cfRule type="cellIs" dxfId="9171" priority="258" operator="equal">
      <formula>"FE"</formula>
    </cfRule>
    <cfRule type="cellIs" dxfId="9170" priority="259" operator="equal">
      <formula>"FES"</formula>
    </cfRule>
    <cfRule type="cellIs" dxfId="9169" priority="260" operator="equal">
      <formula>"FED"</formula>
    </cfRule>
    <cfRule type="cellIs" dxfId="9168" priority="261" operator="equal">
      <formula>"FEF"</formula>
    </cfRule>
    <cfRule type="cellIs" dxfId="9167" priority="262" operator="equal">
      <formula>"B"</formula>
    </cfRule>
    <cfRule type="cellIs" dxfId="9166" priority="263" operator="equal">
      <formula>"F"</formula>
    </cfRule>
    <cfRule type="cellIs" dxfId="9165" priority="264" operator="equal">
      <formula>"L"</formula>
    </cfRule>
    <cfRule type="cellIs" dxfId="9164" priority="265" operator="equal">
      <formula>"SA"</formula>
    </cfRule>
    <cfRule type="cellIs" dxfId="9163" priority="266" operator="equal">
      <formula>"SE"</formula>
    </cfRule>
    <cfRule type="cellIs" dxfId="9162" priority="267" operator="equal">
      <formula>"TR"</formula>
    </cfRule>
    <cfRule type="cellIs" dxfId="9161" priority="268" operator="equal">
      <formula>"NT"</formula>
    </cfRule>
    <cfRule type="cellIs" dxfId="9160" priority="269" operator="equal">
      <formula>"DT"</formula>
    </cfRule>
    <cfRule type="cellIs" dxfId="9159" priority="270" operator="equal">
      <formula>"T"</formula>
    </cfRule>
    <cfRule type="cellIs" dxfId="9158" priority="271" operator="equal">
      <formula>"FOTS"</formula>
    </cfRule>
    <cfRule type="cellIs" dxfId="9157" priority="272" operator="equal">
      <formula>"DISP"</formula>
    </cfRule>
    <cfRule type="cellIs" dxfId="9156" priority="273" operator="equal">
      <formula>"FO"</formula>
    </cfRule>
  </conditionalFormatting>
  <conditionalFormatting sqref="J63">
    <cfRule type="cellIs" dxfId="9155" priority="7361" operator="equal">
      <formula>"DC"</formula>
    </cfRule>
    <cfRule type="cellIs" dxfId="9154" priority="7362" operator="equal">
      <formula>"DS"</formula>
    </cfRule>
    <cfRule type="cellIs" dxfId="9153" priority="7363" operator="equal">
      <formula>"FE"</formula>
    </cfRule>
    <cfRule type="cellIs" dxfId="9152" priority="7364" operator="equal">
      <formula>"FES"</formula>
    </cfRule>
    <cfRule type="cellIs" dxfId="9151" priority="7365" operator="equal">
      <formula>"FED"</formula>
    </cfRule>
    <cfRule type="cellIs" dxfId="9150" priority="7366" operator="equal">
      <formula>"FEF"</formula>
    </cfRule>
    <cfRule type="cellIs" dxfId="9149" priority="7367" operator="equal">
      <formula>"B"</formula>
    </cfRule>
    <cfRule type="cellIs" dxfId="9148" priority="7368" operator="equal">
      <formula>"F"</formula>
    </cfRule>
    <cfRule type="cellIs" dxfId="9147" priority="7369" operator="equal">
      <formula>"L"</formula>
    </cfRule>
    <cfRule type="cellIs" dxfId="9146" priority="7370" operator="equal">
      <formula>"SA"</formula>
    </cfRule>
    <cfRule type="cellIs" dxfId="9145" priority="7371" operator="equal">
      <formula>"SE"</formula>
    </cfRule>
    <cfRule type="cellIs" dxfId="9144" priority="7372" operator="equal">
      <formula>"TR"</formula>
    </cfRule>
    <cfRule type="cellIs" dxfId="9143" priority="7373" operator="equal">
      <formula>"NT"</formula>
    </cfRule>
    <cfRule type="cellIs" dxfId="9142" priority="7374" operator="equal">
      <formula>"DT"</formula>
    </cfRule>
    <cfRule type="cellIs" dxfId="9141" priority="7375" operator="equal">
      <formula>"T"</formula>
    </cfRule>
    <cfRule type="cellIs" dxfId="9140" priority="7376" operator="equal">
      <formula>"FOTS"</formula>
    </cfRule>
    <cfRule type="cellIs" dxfId="9139" priority="7377" operator="equal">
      <formula>"DISP"</formula>
    </cfRule>
    <cfRule type="cellIs" dxfId="9138" priority="7378" operator="equal">
      <formula>"FO"</formula>
    </cfRule>
  </conditionalFormatting>
  <conditionalFormatting sqref="K62 D62:J63 L62:AH63 D93:AC93">
    <cfRule type="cellIs" dxfId="9137" priority="14801" operator="equal">
      <formula>"DC"</formula>
    </cfRule>
    <cfRule type="cellIs" dxfId="9136" priority="14802" operator="equal">
      <formula>"DS"</formula>
    </cfRule>
    <cfRule type="cellIs" dxfId="9135" priority="14803" operator="equal">
      <formula>"FE"</formula>
    </cfRule>
    <cfRule type="cellIs" dxfId="9134" priority="14804" operator="equal">
      <formula>"FES"</formula>
    </cfRule>
    <cfRule type="cellIs" dxfId="9133" priority="14805" operator="equal">
      <formula>"FED"</formula>
    </cfRule>
    <cfRule type="cellIs" dxfId="9132" priority="14806" operator="equal">
      <formula>"FEF"</formula>
    </cfRule>
    <cfRule type="cellIs" dxfId="9131" priority="14807" operator="equal">
      <formula>"B"</formula>
    </cfRule>
    <cfRule type="cellIs" dxfId="9130" priority="14808" operator="equal">
      <formula>"F"</formula>
    </cfRule>
    <cfRule type="cellIs" dxfId="9129" priority="14809" operator="equal">
      <formula>"L"</formula>
    </cfRule>
    <cfRule type="cellIs" dxfId="9128" priority="14810" operator="equal">
      <formula>"SA"</formula>
    </cfRule>
    <cfRule type="cellIs" dxfId="9127" priority="14811" operator="equal">
      <formula>"SE"</formula>
    </cfRule>
    <cfRule type="cellIs" dxfId="9126" priority="14812" operator="equal">
      <formula>"TR"</formula>
    </cfRule>
    <cfRule type="cellIs" dxfId="9125" priority="14813" operator="equal">
      <formula>"NT"</formula>
    </cfRule>
    <cfRule type="cellIs" dxfId="9124" priority="14814" operator="equal">
      <formula>"DT"</formula>
    </cfRule>
    <cfRule type="cellIs" dxfId="9123" priority="14815" operator="equal">
      <formula>"T"</formula>
    </cfRule>
    <cfRule type="cellIs" dxfId="9122" priority="14816" operator="equal">
      <formula>"FOTS"</formula>
    </cfRule>
    <cfRule type="cellIs" dxfId="9121" priority="14817" operator="equal">
      <formula>"DISP"</formula>
    </cfRule>
    <cfRule type="cellIs" dxfId="9120" priority="14818" operator="equal">
      <formula>"FO"</formula>
    </cfRule>
  </conditionalFormatting>
  <conditionalFormatting sqref="Q97:AE98">
    <cfRule type="cellIs" dxfId="9119" priority="14620" operator="equal">
      <formula>"DC"</formula>
    </cfRule>
    <cfRule type="cellIs" dxfId="9118" priority="14621" operator="equal">
      <formula>"DS"</formula>
    </cfRule>
    <cfRule type="cellIs" dxfId="9117" priority="14622" operator="equal">
      <formula>"FE"</formula>
    </cfRule>
    <cfRule type="cellIs" dxfId="9116" priority="14623" operator="equal">
      <formula>"FES"</formula>
    </cfRule>
    <cfRule type="cellIs" dxfId="9115" priority="14624" operator="equal">
      <formula>"FED"</formula>
    </cfRule>
    <cfRule type="cellIs" dxfId="9114" priority="14625" operator="equal">
      <formula>"FEF"</formula>
    </cfRule>
    <cfRule type="cellIs" dxfId="9113" priority="14626" operator="equal">
      <formula>"B"</formula>
    </cfRule>
    <cfRule type="cellIs" dxfId="9112" priority="14627" operator="equal">
      <formula>"F"</formula>
    </cfRule>
    <cfRule type="cellIs" dxfId="9111" priority="14628" operator="equal">
      <formula>"L"</formula>
    </cfRule>
    <cfRule type="cellIs" dxfId="9110" priority="14629" operator="equal">
      <formula>"SA"</formula>
    </cfRule>
    <cfRule type="cellIs" dxfId="9109" priority="14630" operator="equal">
      <formula>"SE"</formula>
    </cfRule>
    <cfRule type="cellIs" dxfId="9108" priority="14631" operator="equal">
      <formula>"TR"</formula>
    </cfRule>
    <cfRule type="cellIs" dxfId="9107" priority="14632" operator="equal">
      <formula>"NT"</formula>
    </cfRule>
    <cfRule type="cellIs" dxfId="9106" priority="14633" operator="equal">
      <formula>"DT"</formula>
    </cfRule>
    <cfRule type="cellIs" dxfId="9105" priority="14634" operator="equal">
      <formula>"T"</formula>
    </cfRule>
    <cfRule type="cellIs" dxfId="9104" priority="14635" operator="equal">
      <formula>"FOTS"</formula>
    </cfRule>
    <cfRule type="cellIs" dxfId="9103" priority="14636" operator="equal">
      <formula>"DISP"</formula>
    </cfRule>
    <cfRule type="cellIs" dxfId="9102" priority="14637" operator="equal">
      <formula>"FO"</formula>
    </cfRule>
  </conditionalFormatting>
  <conditionalFormatting sqref="V15:Y16">
    <cfRule type="cellIs" dxfId="9101" priority="5242" operator="equal">
      <formula>"DC"</formula>
    </cfRule>
    <cfRule type="cellIs" dxfId="9100" priority="5243" operator="equal">
      <formula>"DS"</formula>
    </cfRule>
    <cfRule type="cellIs" dxfId="9099" priority="5244" operator="equal">
      <formula>"FE"</formula>
    </cfRule>
    <cfRule type="cellIs" dxfId="9098" priority="5245" operator="equal">
      <formula>"FES"</formula>
    </cfRule>
    <cfRule type="cellIs" dxfId="9097" priority="5246" operator="equal">
      <formula>"FED"</formula>
    </cfRule>
    <cfRule type="cellIs" dxfId="9096" priority="5247" operator="equal">
      <formula>"FEF"</formula>
    </cfRule>
    <cfRule type="cellIs" dxfId="9095" priority="5248" operator="equal">
      <formula>"B"</formula>
    </cfRule>
    <cfRule type="cellIs" dxfId="9094" priority="5249" operator="equal">
      <formula>"F"</formula>
    </cfRule>
    <cfRule type="cellIs" dxfId="9093" priority="5250" operator="equal">
      <formula>"L"</formula>
    </cfRule>
    <cfRule type="cellIs" dxfId="9092" priority="5251" operator="equal">
      <formula>"SA"</formula>
    </cfRule>
    <cfRule type="cellIs" dxfId="9091" priority="5252" operator="equal">
      <formula>"SE"</formula>
    </cfRule>
    <cfRule type="cellIs" dxfId="9090" priority="5253" operator="equal">
      <formula>"TR"</formula>
    </cfRule>
    <cfRule type="cellIs" dxfId="9089" priority="5254" operator="equal">
      <formula>"NT"</formula>
    </cfRule>
    <cfRule type="cellIs" dxfId="9088" priority="5255" operator="equal">
      <formula>"DT"</formula>
    </cfRule>
    <cfRule type="cellIs" dxfId="9087" priority="5256" operator="equal">
      <formula>"T"</formula>
    </cfRule>
    <cfRule type="cellIs" dxfId="9086" priority="5257" operator="equal">
      <formula>"FOTS"</formula>
    </cfRule>
    <cfRule type="cellIs" dxfId="9085" priority="5258" operator="equal">
      <formula>"DISP"</formula>
    </cfRule>
    <cfRule type="cellIs" dxfId="9084" priority="5259" operator="equal">
      <formula>"FO"</formula>
    </cfRule>
  </conditionalFormatting>
  <conditionalFormatting sqref="Y50:AC50">
    <cfRule type="cellIs" dxfId="9083" priority="6569" operator="equal">
      <formula>"DC"</formula>
    </cfRule>
    <cfRule type="cellIs" dxfId="9082" priority="6570" operator="equal">
      <formula>"DS"</formula>
    </cfRule>
    <cfRule type="cellIs" dxfId="9081" priority="6571" operator="equal">
      <formula>"FE"</formula>
    </cfRule>
    <cfRule type="cellIs" dxfId="9080" priority="6572" operator="equal">
      <formula>"FES"</formula>
    </cfRule>
    <cfRule type="cellIs" dxfId="9079" priority="6573" operator="equal">
      <formula>"FED"</formula>
    </cfRule>
    <cfRule type="cellIs" dxfId="9078" priority="6574" operator="equal">
      <formula>"FEF"</formula>
    </cfRule>
    <cfRule type="cellIs" dxfId="9077" priority="6575" operator="equal">
      <formula>"B"</formula>
    </cfRule>
    <cfRule type="cellIs" dxfId="9076" priority="6576" operator="equal">
      <formula>"F"</formula>
    </cfRule>
    <cfRule type="cellIs" dxfId="9075" priority="6577" operator="equal">
      <formula>"L"</formula>
    </cfRule>
    <cfRule type="cellIs" dxfId="9074" priority="6578" operator="equal">
      <formula>"SA"</formula>
    </cfRule>
    <cfRule type="cellIs" dxfId="9073" priority="6579" operator="equal">
      <formula>"SE"</formula>
    </cfRule>
    <cfRule type="cellIs" dxfId="9072" priority="6580" operator="equal">
      <formula>"TR"</formula>
    </cfRule>
    <cfRule type="cellIs" dxfId="9071" priority="6581" operator="equal">
      <formula>"NT"</formula>
    </cfRule>
    <cfRule type="cellIs" dxfId="9070" priority="6582" operator="equal">
      <formula>"DT"</formula>
    </cfRule>
    <cfRule type="cellIs" dxfId="9069" priority="6583" operator="equal">
      <formula>"T"</formula>
    </cfRule>
    <cfRule type="cellIs" dxfId="9068" priority="6584" operator="equal">
      <formula>"FOTS"</formula>
    </cfRule>
    <cfRule type="cellIs" dxfId="9067" priority="6585" operator="equal">
      <formula>"DISP"</formula>
    </cfRule>
    <cfRule type="cellIs" dxfId="9066" priority="6586" operator="equal">
      <formula>"FO"</formula>
    </cfRule>
  </conditionalFormatting>
  <conditionalFormatting sqref="Y51:AH52">
    <cfRule type="cellIs" dxfId="9065" priority="6551" operator="equal">
      <formula>"DC"</formula>
    </cfRule>
    <cfRule type="cellIs" dxfId="9064" priority="6552" operator="equal">
      <formula>"DS"</formula>
    </cfRule>
    <cfRule type="cellIs" dxfId="9063" priority="6553" operator="equal">
      <formula>"FE"</formula>
    </cfRule>
    <cfRule type="cellIs" dxfId="9062" priority="6554" operator="equal">
      <formula>"FES"</formula>
    </cfRule>
    <cfRule type="cellIs" dxfId="9061" priority="6555" operator="equal">
      <formula>"FED"</formula>
    </cfRule>
    <cfRule type="cellIs" dxfId="9060" priority="6556" operator="equal">
      <formula>"FEF"</formula>
    </cfRule>
    <cfRule type="cellIs" dxfId="9059" priority="6557" operator="equal">
      <formula>"B"</formula>
    </cfRule>
    <cfRule type="cellIs" dxfId="9058" priority="6558" operator="equal">
      <formula>"F"</formula>
    </cfRule>
    <cfRule type="cellIs" dxfId="9057" priority="6559" operator="equal">
      <formula>"L"</formula>
    </cfRule>
    <cfRule type="cellIs" dxfId="9056" priority="6560" operator="equal">
      <formula>"SA"</formula>
    </cfRule>
    <cfRule type="cellIs" dxfId="9055" priority="6561" operator="equal">
      <formula>"SE"</formula>
    </cfRule>
    <cfRule type="cellIs" dxfId="9054" priority="6562" operator="equal">
      <formula>"TR"</formula>
    </cfRule>
    <cfRule type="cellIs" dxfId="9053" priority="6563" operator="equal">
      <formula>"NT"</formula>
    </cfRule>
    <cfRule type="cellIs" dxfId="9052" priority="6564" operator="equal">
      <formula>"DT"</formula>
    </cfRule>
    <cfRule type="cellIs" dxfId="9051" priority="6565" operator="equal">
      <formula>"T"</formula>
    </cfRule>
    <cfRule type="cellIs" dxfId="9050" priority="6566" operator="equal">
      <formula>"FOTS"</formula>
    </cfRule>
    <cfRule type="cellIs" dxfId="9049" priority="6567" operator="equal">
      <formula>"DISP"</formula>
    </cfRule>
    <cfRule type="cellIs" dxfId="9048" priority="6568" operator="equal">
      <formula>"FO"</formula>
    </cfRule>
  </conditionalFormatting>
  <conditionalFormatting sqref="Z16:AH16">
    <cfRule type="cellIs" dxfId="9047" priority="5332" operator="equal">
      <formula>"DC"</formula>
    </cfRule>
    <cfRule type="cellIs" dxfId="9046" priority="5333" operator="equal">
      <formula>"DS"</formula>
    </cfRule>
    <cfRule type="cellIs" dxfId="9045" priority="5334" operator="equal">
      <formula>"FE"</formula>
    </cfRule>
    <cfRule type="cellIs" dxfId="9044" priority="5335" operator="equal">
      <formula>"FES"</formula>
    </cfRule>
    <cfRule type="cellIs" dxfId="9043" priority="5336" operator="equal">
      <formula>"FED"</formula>
    </cfRule>
    <cfRule type="cellIs" dxfId="9042" priority="5337" operator="equal">
      <formula>"FEF"</formula>
    </cfRule>
    <cfRule type="cellIs" dxfId="9041" priority="5338" operator="equal">
      <formula>"B"</formula>
    </cfRule>
    <cfRule type="cellIs" dxfId="9040" priority="5339" operator="equal">
      <formula>"F"</formula>
    </cfRule>
    <cfRule type="cellIs" dxfId="9039" priority="5340" operator="equal">
      <formula>"L"</formula>
    </cfRule>
    <cfRule type="cellIs" dxfId="9038" priority="5341" operator="equal">
      <formula>"SA"</formula>
    </cfRule>
    <cfRule type="cellIs" dxfId="9037" priority="5342" operator="equal">
      <formula>"SE"</formula>
    </cfRule>
    <cfRule type="cellIs" dxfId="9036" priority="5343" operator="equal">
      <formula>"TR"</formula>
    </cfRule>
    <cfRule type="cellIs" dxfId="9035" priority="5344" operator="equal">
      <formula>"NT"</formula>
    </cfRule>
    <cfRule type="cellIs" dxfId="9034" priority="5345" operator="equal">
      <formula>"DT"</formula>
    </cfRule>
    <cfRule type="cellIs" dxfId="9033" priority="5346" operator="equal">
      <formula>"T"</formula>
    </cfRule>
    <cfRule type="cellIs" dxfId="9032" priority="5347" operator="equal">
      <formula>"FOTS"</formula>
    </cfRule>
    <cfRule type="cellIs" dxfId="9031" priority="5348" operator="equal">
      <formula>"DISP"</formula>
    </cfRule>
    <cfRule type="cellIs" dxfId="9030" priority="5349" operator="equal">
      <formula>"FO"</formula>
    </cfRule>
  </conditionalFormatting>
  <conditionalFormatting sqref="AD45:AH50">
    <cfRule type="cellIs" dxfId="9029" priority="55" operator="equal">
      <formula>"DC"</formula>
    </cfRule>
    <cfRule type="cellIs" dxfId="9028" priority="56" operator="equal">
      <formula>"DS"</formula>
    </cfRule>
    <cfRule type="cellIs" dxfId="9027" priority="57" operator="equal">
      <formula>"FE"</formula>
    </cfRule>
    <cfRule type="cellIs" dxfId="9026" priority="58" operator="equal">
      <formula>"FES"</formula>
    </cfRule>
    <cfRule type="cellIs" dxfId="9025" priority="59" operator="equal">
      <formula>"FED"</formula>
    </cfRule>
    <cfRule type="cellIs" dxfId="9024" priority="60" operator="equal">
      <formula>"FEF"</formula>
    </cfRule>
    <cfRule type="cellIs" dxfId="9023" priority="61" operator="equal">
      <formula>"B"</formula>
    </cfRule>
    <cfRule type="cellIs" dxfId="9022" priority="62" operator="equal">
      <formula>"F"</formula>
    </cfRule>
    <cfRule type="cellIs" dxfId="9021" priority="63" operator="equal">
      <formula>"L"</formula>
    </cfRule>
    <cfRule type="cellIs" dxfId="9020" priority="64" operator="equal">
      <formula>"SA"</formula>
    </cfRule>
    <cfRule type="cellIs" dxfId="9019" priority="65" operator="equal">
      <formula>"SE"</formula>
    </cfRule>
    <cfRule type="cellIs" dxfId="9018" priority="66" operator="equal">
      <formula>"TR"</formula>
    </cfRule>
    <cfRule type="cellIs" dxfId="9017" priority="67" operator="equal">
      <formula>"NT"</formula>
    </cfRule>
    <cfRule type="cellIs" dxfId="9016" priority="68" operator="equal">
      <formula>"DT"</formula>
    </cfRule>
    <cfRule type="cellIs" dxfId="9015" priority="69" operator="equal">
      <formula>"T"</formula>
    </cfRule>
    <cfRule type="cellIs" dxfId="9014" priority="70" operator="equal">
      <formula>"FOTS"</formula>
    </cfRule>
    <cfRule type="cellIs" dxfId="9013" priority="71" operator="equal">
      <formula>"DISP"</formula>
    </cfRule>
    <cfRule type="cellIs" dxfId="9012" priority="72" operator="equal">
      <formula>"FO"</formula>
    </cfRule>
  </conditionalFormatting>
  <conditionalFormatting sqref="AD92:AH94">
    <cfRule type="cellIs" dxfId="9011" priority="1" operator="equal">
      <formula>"DC"</formula>
    </cfRule>
    <cfRule type="cellIs" dxfId="9010" priority="2" operator="equal">
      <formula>"DS"</formula>
    </cfRule>
    <cfRule type="cellIs" dxfId="9009" priority="3" operator="equal">
      <formula>"FE"</formula>
    </cfRule>
    <cfRule type="cellIs" dxfId="9008" priority="4" operator="equal">
      <formula>"FES"</formula>
    </cfRule>
    <cfRule type="cellIs" dxfId="9007" priority="5" operator="equal">
      <formula>"FED"</formula>
    </cfRule>
    <cfRule type="cellIs" dxfId="9006" priority="6" operator="equal">
      <formula>"FEF"</formula>
    </cfRule>
    <cfRule type="cellIs" dxfId="9005" priority="7" operator="equal">
      <formula>"B"</formula>
    </cfRule>
    <cfRule type="cellIs" dxfId="9004" priority="8" operator="equal">
      <formula>"F"</formula>
    </cfRule>
    <cfRule type="cellIs" dxfId="9003" priority="9" operator="equal">
      <formula>"L"</formula>
    </cfRule>
    <cfRule type="cellIs" dxfId="9002" priority="10" operator="equal">
      <formula>"SA"</formula>
    </cfRule>
    <cfRule type="cellIs" dxfId="9001" priority="11" operator="equal">
      <formula>"SE"</formula>
    </cfRule>
    <cfRule type="cellIs" dxfId="9000" priority="12" operator="equal">
      <formula>"TR"</formula>
    </cfRule>
    <cfRule type="cellIs" dxfId="8999" priority="13" operator="equal">
      <formula>"NT"</formula>
    </cfRule>
    <cfRule type="cellIs" dxfId="8998" priority="14" operator="equal">
      <formula>"DT"</formula>
    </cfRule>
    <cfRule type="cellIs" dxfId="8997" priority="15" operator="equal">
      <formula>"T"</formula>
    </cfRule>
    <cfRule type="cellIs" dxfId="8996" priority="16" operator="equal">
      <formula>"FOTS"</formula>
    </cfRule>
    <cfRule type="cellIs" dxfId="8995" priority="17" operator="equal">
      <formula>"DISP"</formula>
    </cfRule>
    <cfRule type="cellIs" dxfId="8994" priority="18" operator="equal">
      <formula>"FO"</formula>
    </cfRule>
  </conditionalFormatting>
  <conditionalFormatting sqref="AF29:AH32">
    <cfRule type="cellIs" dxfId="8993" priority="127" operator="equal">
      <formula>"DC"</formula>
    </cfRule>
    <cfRule type="cellIs" dxfId="8992" priority="128" operator="equal">
      <formula>"DS"</formula>
    </cfRule>
    <cfRule type="cellIs" dxfId="8991" priority="129" operator="equal">
      <formula>"FE"</formula>
    </cfRule>
    <cfRule type="cellIs" dxfId="8990" priority="130" operator="equal">
      <formula>"FES"</formula>
    </cfRule>
    <cfRule type="cellIs" dxfId="8989" priority="131" operator="equal">
      <formula>"FED"</formula>
    </cfRule>
    <cfRule type="cellIs" dxfId="8988" priority="132" operator="equal">
      <formula>"FEF"</formula>
    </cfRule>
    <cfRule type="cellIs" dxfId="8987" priority="133" operator="equal">
      <formula>"B"</formula>
    </cfRule>
    <cfRule type="cellIs" dxfId="8986" priority="134" operator="equal">
      <formula>"F"</formula>
    </cfRule>
    <cfRule type="cellIs" dxfId="8985" priority="135" operator="equal">
      <formula>"L"</formula>
    </cfRule>
    <cfRule type="cellIs" dxfId="8984" priority="136" operator="equal">
      <formula>"SA"</formula>
    </cfRule>
    <cfRule type="cellIs" dxfId="8983" priority="137" operator="equal">
      <formula>"SE"</formula>
    </cfRule>
    <cfRule type="cellIs" dxfId="8982" priority="138" operator="equal">
      <formula>"TR"</formula>
    </cfRule>
    <cfRule type="cellIs" dxfId="8981" priority="139" operator="equal">
      <formula>"NT"</formula>
    </cfRule>
    <cfRule type="cellIs" dxfId="8980" priority="140" operator="equal">
      <formula>"DT"</formula>
    </cfRule>
    <cfRule type="cellIs" dxfId="8979" priority="141" operator="equal">
      <formula>"T"</formula>
    </cfRule>
    <cfRule type="cellIs" dxfId="8978" priority="142" operator="equal">
      <formula>"FOTS"</formula>
    </cfRule>
    <cfRule type="cellIs" dxfId="8977" priority="143" operator="equal">
      <formula>"DISP"</formula>
    </cfRule>
    <cfRule type="cellIs" dxfId="8976" priority="144" operator="equal">
      <formula>"FO"</formula>
    </cfRule>
  </conditionalFormatting>
  <conditionalFormatting sqref="BD13:BD32">
    <cfRule type="cellIs" dxfId="8975" priority="14800" operator="greaterThan">
      <formula>0</formula>
    </cfRule>
  </conditionalFormatting>
  <conditionalFormatting sqref="BD34">
    <cfRule type="cellIs" dxfId="8974" priority="14798" operator="greaterThan">
      <formula>0</formula>
    </cfRule>
  </conditionalFormatting>
  <conditionalFormatting sqref="BD38:BD52">
    <cfRule type="cellIs" dxfId="8973" priority="14564" operator="greaterThan">
      <formula>0</formula>
    </cfRule>
  </conditionalFormatting>
  <conditionalFormatting sqref="BD54:BD60">
    <cfRule type="cellIs" dxfId="8972" priority="14723" operator="greaterThan">
      <formula>0</formula>
    </cfRule>
  </conditionalFormatting>
  <conditionalFormatting sqref="BD64:BD73">
    <cfRule type="cellIs" dxfId="8971" priority="14779" operator="greaterThan">
      <formula>0</formula>
    </cfRule>
  </conditionalFormatting>
  <conditionalFormatting sqref="BD75:BD81">
    <cfRule type="cellIs" dxfId="8970" priority="14788" operator="greaterThan">
      <formula>0</formula>
    </cfRule>
  </conditionalFormatting>
  <conditionalFormatting sqref="BD85:BD94">
    <cfRule type="cellIs" dxfId="8969" priority="14565" operator="greaterThan">
      <formula>0</formula>
    </cfRule>
  </conditionalFormatting>
  <conditionalFormatting sqref="BE13:BE19">
    <cfRule type="cellIs" dxfId="8968" priority="14725" operator="between">
      <formula>$BE$96-(12/24)</formula>
      <formula>$BE$96+(12/24)</formula>
    </cfRule>
    <cfRule type="cellIs" dxfId="8967" priority="14726" operator="greaterThanOrEqual">
      <formula>$BE$96+(12/24)</formula>
    </cfRule>
    <cfRule type="cellIs" dxfId="8966" priority="14727" operator="greaterThan">
      <formula>$BE$96+(6/24)</formula>
    </cfRule>
    <cfRule type="cellIs" dxfId="8965" priority="14728" operator="lessThan">
      <formula>$BE$96-(12/24)</formula>
    </cfRule>
  </conditionalFormatting>
  <conditionalFormatting sqref="BE20:BE22">
    <cfRule type="cellIs" dxfId="8964" priority="14556" operator="between">
      <formula>$AY$96-(12/24)</formula>
      <formula>$AY$96+(12/24)</formula>
    </cfRule>
    <cfRule type="cellIs" dxfId="8963" priority="14557" operator="greaterThanOrEqual">
      <formula>$AY$96+(12/24)</formula>
    </cfRule>
    <cfRule type="cellIs" dxfId="8962" priority="14558" operator="greaterThan">
      <formula>$AY$96+(6/24)</formula>
    </cfRule>
    <cfRule type="cellIs" dxfId="8961" priority="14559" operator="lessThan">
      <formula>$AY$96-(12/24)</formula>
    </cfRule>
  </conditionalFormatting>
  <conditionalFormatting sqref="BE23:BE34">
    <cfRule type="cellIs" dxfId="8960" priority="14774" operator="between">
      <formula>$BE$96-(12/24)</formula>
      <formula>$BE$96+(12/24)</formula>
    </cfRule>
    <cfRule type="cellIs" dxfId="8959" priority="14775" operator="greaterThanOrEqual">
      <formula>$BE$96+(12/24)</formula>
    </cfRule>
    <cfRule type="cellIs" dxfId="8958" priority="14776" operator="greaterThan">
      <formula>$BE$96+(6/24)</formula>
    </cfRule>
    <cfRule type="cellIs" dxfId="8957" priority="14777" operator="lessThan">
      <formula>$BE$96-(12/24)</formula>
    </cfRule>
  </conditionalFormatting>
  <conditionalFormatting sqref="BE35:BE37">
    <cfRule type="cellIs" dxfId="8956" priority="14742" operator="between">
      <formula>$AY$96-(12/24)</formula>
      <formula>$AY$96+(12/24)</formula>
    </cfRule>
    <cfRule type="cellIs" dxfId="8955" priority="14743" operator="greaterThanOrEqual">
      <formula>$AY$96+(12/24)</formula>
    </cfRule>
    <cfRule type="cellIs" dxfId="8954" priority="14744" operator="greaterThan">
      <formula>$AY$96+(6/24)</formula>
    </cfRule>
    <cfRule type="cellIs" dxfId="8953" priority="14745" operator="lessThan">
      <formula>$AY$96-(12/24)</formula>
    </cfRule>
  </conditionalFormatting>
  <conditionalFormatting sqref="BE38:BE60">
    <cfRule type="cellIs" dxfId="8952" priority="14560" operator="between">
      <formula>$BE$96-(12/24)</formula>
      <formula>$BE$96+(12/24)</formula>
    </cfRule>
    <cfRule type="cellIs" dxfId="8951" priority="14561" operator="greaterThanOrEqual">
      <formula>$BE$96+(12/24)</formula>
    </cfRule>
    <cfRule type="cellIs" dxfId="8950" priority="14562" operator="greaterThan">
      <formula>$BE$96+(6/24)</formula>
    </cfRule>
    <cfRule type="cellIs" dxfId="8949" priority="14563" operator="lessThan">
      <formula>$BE$96-(12/24)</formula>
    </cfRule>
  </conditionalFormatting>
  <conditionalFormatting sqref="BE61:BE63 BE82:BE84">
    <cfRule type="cellIs" dxfId="8948" priority="14782" operator="between">
      <formula>$AY$96-(12/24)</formula>
      <formula>$AY$96+(12/24)</formula>
    </cfRule>
    <cfRule type="cellIs" dxfId="8947" priority="14783" operator="greaterThanOrEqual">
      <formula>$AY$96+(12/24)</formula>
    </cfRule>
    <cfRule type="cellIs" dxfId="8946" priority="14784" operator="greaterThan">
      <formula>$AY$96+(6/24)</formula>
    </cfRule>
    <cfRule type="cellIs" dxfId="8945" priority="14785" operator="lessThan">
      <formula>$AY$96-(12/24)</formula>
    </cfRule>
  </conditionalFormatting>
  <conditionalFormatting sqref="BE64:BE81">
    <cfRule type="cellIs" dxfId="8944" priority="14754" operator="between">
      <formula>$BE$96-(12/24)</formula>
      <formula>$BE$96+(12/24)</formula>
    </cfRule>
    <cfRule type="cellIs" dxfId="8943" priority="14755" operator="greaterThanOrEqual">
      <formula>$BE$96+(12/24)</formula>
    </cfRule>
    <cfRule type="cellIs" dxfId="8942" priority="14756" operator="greaterThan">
      <formula>$BE$96+(6/24)</formula>
    </cfRule>
    <cfRule type="cellIs" dxfId="8941" priority="14757" operator="lessThan">
      <formula>$BE$96-(12/24)</formula>
    </cfRule>
  </conditionalFormatting>
  <conditionalFormatting sqref="BE85:BE94">
    <cfRule type="cellIs" dxfId="8940" priority="14746" operator="between">
      <formula>$BE$96-(12/24)</formula>
      <formula>$BE$96+(12/24)</formula>
    </cfRule>
    <cfRule type="cellIs" dxfId="8939" priority="14747" operator="greaterThanOrEqual">
      <formula>$BE$96+(12/24)</formula>
    </cfRule>
    <cfRule type="cellIs" dxfId="8938" priority="14748" operator="greaterThan">
      <formula>$BE$96+(6/24)</formula>
    </cfRule>
    <cfRule type="cellIs" dxfId="8937" priority="14749" operator="lessThan">
      <formula>$BE$96-(12/24)</formula>
    </cfRule>
  </conditionalFormatting>
  <conditionalFormatting sqref="BP97:BQ97">
    <cfRule type="cellIs" dxfId="8936" priority="5872" operator="equal">
      <formula>0</formula>
    </cfRule>
    <cfRule type="cellIs" dxfId="8935" priority="5873" operator="lessThan">
      <formula>0</formula>
    </cfRule>
    <cfRule type="cellIs" dxfId="8934" priority="5874" operator="greaterThan">
      <formula>0</formula>
    </cfRule>
  </conditionalFormatting>
  <conditionalFormatting sqref="BS97:BT97">
    <cfRule type="cellIs" dxfId="8933" priority="5869" operator="equal">
      <formula>0</formula>
    </cfRule>
    <cfRule type="cellIs" dxfId="8932" priority="5870" operator="lessThan">
      <formula>0</formula>
    </cfRule>
    <cfRule type="cellIs" dxfId="8931" priority="5871" operator="greaterThan">
      <formula>0</formula>
    </cfRule>
  </conditionalFormatting>
  <conditionalFormatting sqref="BT13:BT20">
    <cfRule type="cellIs" dxfId="8930" priority="5788" operator="lessThan">
      <formula>-0.05</formula>
    </cfRule>
    <cfRule type="cellIs" dxfId="8929" priority="5789" operator="greaterThan">
      <formula>0.05</formula>
    </cfRule>
    <cfRule type="cellIs" dxfId="8928" priority="5790" operator="between">
      <formula>0.05</formula>
      <formula>-0.05</formula>
    </cfRule>
  </conditionalFormatting>
  <conditionalFormatting sqref="BT23:BT32">
    <cfRule type="cellIs" dxfId="8927" priority="5860" operator="lessThan">
      <formula>-0.05</formula>
    </cfRule>
    <cfRule type="cellIs" dxfId="8926" priority="5861" operator="greaterThan">
      <formula>0.05</formula>
    </cfRule>
    <cfRule type="cellIs" dxfId="8925" priority="5862" operator="between">
      <formula>0.05</formula>
      <formula>-0.05</formula>
    </cfRule>
  </conditionalFormatting>
  <conditionalFormatting sqref="BT34:BT52">
    <cfRule type="cellIs" dxfId="8924" priority="5806" operator="lessThan">
      <formula>-0.05</formula>
    </cfRule>
    <cfRule type="cellIs" dxfId="8923" priority="5807" operator="greaterThan">
      <formula>0.05</formula>
    </cfRule>
    <cfRule type="cellIs" dxfId="8922" priority="5808" operator="between">
      <formula>0.05</formula>
      <formula>-0.05</formula>
    </cfRule>
  </conditionalFormatting>
  <conditionalFormatting sqref="BT54:BT73">
    <cfRule type="cellIs" dxfId="8921" priority="5785" operator="lessThan">
      <formula>-0.05</formula>
    </cfRule>
    <cfRule type="cellIs" dxfId="8920" priority="5786" operator="greaterThan">
      <formula>0.05</formula>
    </cfRule>
    <cfRule type="cellIs" dxfId="8919" priority="5787" operator="between">
      <formula>0.05</formula>
      <formula>-0.05</formula>
    </cfRule>
  </conditionalFormatting>
  <conditionalFormatting sqref="BT75:BT94">
    <cfRule type="cellIs" dxfId="8918" priority="5782" operator="lessThan">
      <formula>-0.05</formula>
    </cfRule>
    <cfRule type="cellIs" dxfId="8917" priority="5783" operator="greaterThan">
      <formula>0.05</formula>
    </cfRule>
    <cfRule type="cellIs" dxfId="8916" priority="5784" operator="between">
      <formula>0.05</formula>
      <formula>-0.05</formula>
    </cfRule>
  </conditionalFormatting>
  <conditionalFormatting sqref="CE13:CE20">
    <cfRule type="cellIs" dxfId="8915" priority="5893" operator="lessThanOrEqual">
      <formula>$BD$11</formula>
    </cfRule>
    <cfRule type="cellIs" dxfId="8914" priority="5894" operator="greaterThan">
      <formula>$BD$11</formula>
    </cfRule>
  </conditionalFormatting>
  <conditionalFormatting sqref="CE23:CE94">
    <cfRule type="cellIs" dxfId="8913" priority="5929" operator="lessThanOrEqual">
      <formula>$BD$11</formula>
    </cfRule>
    <cfRule type="cellIs" dxfId="8912" priority="5930" operator="greaterThan">
      <formula>$BD$11</formula>
    </cfRule>
  </conditionalFormatting>
  <conditionalFormatting sqref="CF13:CF94">
    <cfRule type="cellIs" dxfId="8911" priority="5927" operator="lessThanOrEqual">
      <formula>$BC$11</formula>
    </cfRule>
    <cfRule type="cellIs" dxfId="8910" priority="5928" operator="greaterThan">
      <formula>$BC$11</formula>
    </cfRule>
  </conditionalFormatting>
  <conditionalFormatting sqref="CN13:CN20">
    <cfRule type="cellIs" dxfId="8909" priority="5881" operator="lessThanOrEqual">
      <formula>$CN$12</formula>
    </cfRule>
    <cfRule type="cellIs" dxfId="8908" priority="5882" operator="greaterThan">
      <formula>$CN$12</formula>
    </cfRule>
  </conditionalFormatting>
  <conditionalFormatting sqref="CN23:CN35">
    <cfRule type="cellIs" dxfId="8907" priority="5909" operator="lessThanOrEqual">
      <formula>$CN$12</formula>
    </cfRule>
    <cfRule type="cellIs" dxfId="8906" priority="5910" operator="greaterThan">
      <formula>$CN$12</formula>
    </cfRule>
  </conditionalFormatting>
  <conditionalFormatting sqref="CN38:CN94">
    <cfRule type="cellIs" dxfId="8905" priority="5937" operator="lessThanOrEqual">
      <formula>$CN$12</formula>
    </cfRule>
    <cfRule type="cellIs" dxfId="8904" priority="5938" operator="greaterThan">
      <formula>$CN$12</formula>
    </cfRule>
  </conditionalFormatting>
  <conditionalFormatting sqref="CO13:CO94">
    <cfRule type="cellIs" dxfId="8903" priority="5879" operator="lessThanOrEqual">
      <formula>$CO$12</formula>
    </cfRule>
    <cfRule type="cellIs" dxfId="8902" priority="5880" operator="greaterThan">
      <formula>$CO$12</formula>
    </cfRule>
  </conditionalFormatting>
  <conditionalFormatting sqref="CP13:CP94">
    <cfRule type="cellIs" dxfId="8901" priority="5877" operator="lessThanOrEqual">
      <formula>$CP$12</formula>
    </cfRule>
    <cfRule type="cellIs" dxfId="8900" priority="5878" operator="greaterThan">
      <formula>$CP$12</formula>
    </cfRule>
  </conditionalFormatting>
  <conditionalFormatting sqref="CQ13:CQ94">
    <cfRule type="cellIs" dxfId="8899" priority="5875" operator="lessThanOrEqual">
      <formula>$CQ$12</formula>
    </cfRule>
    <cfRule type="cellIs" dxfId="8898" priority="5876" operator="greaterThan">
      <formula>$CQ$12</formula>
    </cfRule>
  </conditionalFormatting>
  <printOptions horizontalCentered="1" verticalCentered="1"/>
  <pageMargins left="0" right="0.19685039370078741" top="0.19685039370078741" bottom="0.19685039370078741" header="0" footer="0"/>
  <pageSetup paperSize="9" scale="11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8B636-885C-4062-86C0-C2A17A6A16C8}">
  <sheetPr>
    <pageSetUpPr fitToPage="1"/>
  </sheetPr>
  <dimension ref="A1:AG103"/>
  <sheetViews>
    <sheetView showZeros="0" zoomScale="80" zoomScaleNormal="80" workbookViewId="0">
      <selection activeCell="T110" sqref="T110"/>
    </sheetView>
  </sheetViews>
  <sheetFormatPr defaultColWidth="9.140625" defaultRowHeight="15" x14ac:dyDescent="0.25"/>
  <cols>
    <col min="1" max="1" width="18.85546875" style="31" customWidth="1"/>
    <col min="2" max="2" width="8.42578125" style="31" customWidth="1"/>
    <col min="3" max="32" width="4.140625" style="31" customWidth="1"/>
    <col min="33" max="33" width="4.140625" customWidth="1"/>
    <col min="34" max="34" width="7.28515625" customWidth="1"/>
  </cols>
  <sheetData>
    <row r="1" spans="1:33" ht="20.100000000000001" customHeight="1" x14ac:dyDescent="0.25">
      <c r="AA1" s="1663" t="s">
        <v>239</v>
      </c>
      <c r="AB1" s="1663"/>
      <c r="AC1" s="1663"/>
      <c r="AD1" s="1663"/>
      <c r="AE1" s="1663"/>
      <c r="AF1" s="1663"/>
      <c r="AG1" s="1663"/>
    </row>
    <row r="2" spans="1:33" ht="20.100000000000001" customHeight="1" x14ac:dyDescent="0.25">
      <c r="C2" s="1661" t="s">
        <v>273</v>
      </c>
      <c r="D2" s="1661"/>
      <c r="E2" s="1661"/>
      <c r="F2" s="1661"/>
      <c r="G2" s="1661"/>
      <c r="H2" s="1661"/>
      <c r="I2" s="1661"/>
      <c r="J2" s="1661"/>
      <c r="K2" s="1661"/>
      <c r="L2" s="1661"/>
      <c r="M2" s="1661"/>
      <c r="N2" s="1661"/>
      <c r="O2" s="1661"/>
      <c r="P2" s="1661"/>
      <c r="Q2" s="1661"/>
      <c r="R2" s="1661"/>
      <c r="S2" s="1661"/>
      <c r="T2" s="1661"/>
      <c r="U2" s="1661"/>
      <c r="V2" s="1661"/>
      <c r="W2" s="1661"/>
      <c r="X2" s="1661"/>
      <c r="Y2" s="1661"/>
      <c r="Z2" s="1661"/>
      <c r="AA2" s="1661"/>
      <c r="AB2" s="1661"/>
      <c r="AC2" s="1661"/>
      <c r="AD2" s="1661"/>
      <c r="AE2" s="1661"/>
      <c r="AF2" s="1661"/>
      <c r="AG2" s="1661"/>
    </row>
    <row r="3" spans="1:33" ht="12" customHeight="1" x14ac:dyDescent="0.25"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</row>
    <row r="4" spans="1:33" s="112" customFormat="1" ht="10.35" customHeight="1" x14ac:dyDescent="0.15">
      <c r="A4" s="110" t="s">
        <v>158</v>
      </c>
      <c r="B4" s="111" t="s">
        <v>159</v>
      </c>
      <c r="C4" s="111"/>
      <c r="H4" s="110"/>
      <c r="I4" s="110"/>
      <c r="J4" s="111" t="s">
        <v>160</v>
      </c>
      <c r="S4" s="113" t="s">
        <v>161</v>
      </c>
      <c r="T4" s="113"/>
      <c r="U4" s="113"/>
      <c r="V4" s="113"/>
      <c r="W4" s="113"/>
      <c r="Y4" s="114" t="s">
        <v>162</v>
      </c>
      <c r="Z4" s="114"/>
      <c r="AA4" s="114"/>
      <c r="AB4" s="114"/>
      <c r="AC4" s="109"/>
      <c r="AD4" s="1664" t="s">
        <v>163</v>
      </c>
      <c r="AE4" s="1664"/>
      <c r="AF4" s="1664"/>
    </row>
    <row r="5" spans="1:33" s="112" customFormat="1" ht="10.35" customHeight="1" x14ac:dyDescent="0.15">
      <c r="B5" s="111" t="s">
        <v>164</v>
      </c>
      <c r="C5" s="111"/>
      <c r="I5" s="111"/>
      <c r="J5" s="111" t="s">
        <v>165</v>
      </c>
      <c r="S5" s="414" t="s">
        <v>166</v>
      </c>
      <c r="T5" s="414"/>
      <c r="U5" s="414"/>
      <c r="V5" s="414"/>
      <c r="W5" s="414"/>
      <c r="Y5" s="115" t="s">
        <v>167</v>
      </c>
      <c r="Z5" s="115"/>
      <c r="AA5" s="115"/>
      <c r="AB5" s="115"/>
      <c r="AC5" s="109"/>
      <c r="AD5" s="1665" t="s">
        <v>168</v>
      </c>
      <c r="AE5" s="1665"/>
      <c r="AF5" s="1665"/>
    </row>
    <row r="6" spans="1:33" s="53" customFormat="1" ht="10.35" customHeight="1" x14ac:dyDescent="0.15">
      <c r="B6" s="111" t="s">
        <v>169</v>
      </c>
      <c r="C6" s="111"/>
      <c r="D6" s="116"/>
      <c r="E6" s="116"/>
      <c r="F6" s="116"/>
      <c r="G6" s="116"/>
      <c r="I6" s="111"/>
      <c r="J6" s="111" t="s">
        <v>170</v>
      </c>
      <c r="K6" s="116"/>
      <c r="L6" s="116"/>
      <c r="M6" s="116"/>
      <c r="S6" s="117" t="s">
        <v>171</v>
      </c>
      <c r="T6" s="118"/>
      <c r="U6" s="118"/>
      <c r="V6" s="118"/>
      <c r="W6" s="118"/>
    </row>
    <row r="7" spans="1:33" s="53" customFormat="1" ht="10.35" customHeight="1" x14ac:dyDescent="0.15">
      <c r="B7" s="111" t="s">
        <v>172</v>
      </c>
      <c r="C7" s="111"/>
      <c r="D7" s="116"/>
      <c r="E7" s="116"/>
      <c r="F7" s="116"/>
      <c r="G7" s="116"/>
      <c r="I7" s="111"/>
      <c r="J7" s="111" t="s">
        <v>173</v>
      </c>
      <c r="K7" s="116"/>
      <c r="L7" s="116"/>
      <c r="M7" s="116"/>
      <c r="S7" s="112" t="s">
        <v>174</v>
      </c>
    </row>
    <row r="8" spans="1:33" s="53" customFormat="1" ht="10.35" customHeight="1" x14ac:dyDescent="0.15">
      <c r="B8" s="111" t="s">
        <v>175</v>
      </c>
      <c r="C8" s="111"/>
      <c r="D8" s="116"/>
      <c r="E8" s="116"/>
      <c r="F8" s="116"/>
      <c r="G8" s="116"/>
      <c r="I8" s="111"/>
      <c r="J8" s="111" t="s">
        <v>176</v>
      </c>
      <c r="K8" s="116"/>
      <c r="L8" s="116"/>
      <c r="M8" s="116"/>
      <c r="AB8" s="1666" t="s">
        <v>177</v>
      </c>
      <c r="AC8" s="1666"/>
      <c r="AD8" s="1662">
        <v>44184</v>
      </c>
      <c r="AE8" s="1662"/>
      <c r="AF8" s="1662"/>
      <c r="AG8" s="1662"/>
    </row>
    <row r="9" spans="1:33" s="53" customFormat="1" ht="10.35" customHeight="1" x14ac:dyDescent="0.15">
      <c r="B9" s="111" t="s">
        <v>178</v>
      </c>
      <c r="C9" s="111"/>
      <c r="D9" s="116"/>
      <c r="E9" s="116"/>
      <c r="F9" s="116"/>
      <c r="G9" s="116"/>
      <c r="I9" s="111"/>
      <c r="J9" s="111" t="s">
        <v>179</v>
      </c>
      <c r="K9" s="116"/>
      <c r="L9" s="116"/>
      <c r="M9" s="116"/>
      <c r="AB9" s="1666"/>
      <c r="AC9" s="1666"/>
      <c r="AD9" s="1662"/>
      <c r="AE9" s="1662"/>
      <c r="AF9" s="1662"/>
      <c r="AG9" s="1662"/>
    </row>
    <row r="10" spans="1:33" s="53" customFormat="1" ht="10.35" customHeight="1" x14ac:dyDescent="0.15">
      <c r="B10" s="111" t="s">
        <v>180</v>
      </c>
      <c r="C10" s="111"/>
      <c r="D10" s="116"/>
      <c r="E10" s="116"/>
      <c r="F10" s="116"/>
      <c r="G10" s="116"/>
      <c r="I10" s="111"/>
      <c r="J10" s="111" t="s">
        <v>181</v>
      </c>
      <c r="K10" s="116"/>
      <c r="L10" s="116"/>
      <c r="M10" s="116"/>
    </row>
    <row r="11" spans="1:33" s="53" customFormat="1" ht="10.35" customHeight="1" x14ac:dyDescent="0.15">
      <c r="B11" s="111" t="s">
        <v>182</v>
      </c>
      <c r="C11" s="111"/>
      <c r="D11" s="116"/>
      <c r="E11" s="116"/>
      <c r="F11" s="116"/>
      <c r="G11" s="116"/>
      <c r="I11" s="111"/>
      <c r="J11" s="111"/>
      <c r="K11" s="116"/>
      <c r="L11" s="116"/>
      <c r="M11" s="116"/>
    </row>
    <row r="12" spans="1:33" ht="15" customHeight="1" thickBot="1" x14ac:dyDescent="0.3"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</row>
    <row r="13" spans="1:33" ht="15" customHeight="1" thickBot="1" x14ac:dyDescent="0.3">
      <c r="A13" s="1652" t="s">
        <v>22</v>
      </c>
      <c r="B13" s="1655" t="s">
        <v>23</v>
      </c>
      <c r="C13" s="1667" t="s">
        <v>147</v>
      </c>
      <c r="D13" s="1668"/>
      <c r="E13" s="1668"/>
      <c r="F13" s="1668"/>
      <c r="G13" s="1668"/>
      <c r="H13" s="1668"/>
      <c r="I13" s="1668"/>
      <c r="J13" s="1668"/>
      <c r="K13" s="1668"/>
      <c r="L13" s="1668"/>
      <c r="M13" s="1668"/>
      <c r="N13" s="1668"/>
      <c r="O13" s="1668"/>
      <c r="P13" s="1668"/>
      <c r="Q13" s="1668"/>
      <c r="R13" s="1668"/>
      <c r="S13" s="1668"/>
      <c r="T13" s="1668"/>
      <c r="U13" s="1668"/>
      <c r="V13" s="1668"/>
      <c r="W13" s="1668"/>
      <c r="X13" s="1668"/>
      <c r="Y13" s="1668"/>
      <c r="Z13" s="1668"/>
      <c r="AA13" s="1668"/>
      <c r="AB13" s="1668"/>
      <c r="AC13" s="1668"/>
      <c r="AD13" s="1668"/>
      <c r="AE13" s="1668"/>
      <c r="AF13" s="1668"/>
      <c r="AG13" s="1669"/>
    </row>
    <row r="14" spans="1:33" ht="15" customHeight="1" x14ac:dyDescent="0.25">
      <c r="A14" s="1653"/>
      <c r="B14" s="1656"/>
      <c r="C14" s="403" t="s">
        <v>15</v>
      </c>
      <c r="D14" s="271" t="s">
        <v>9</v>
      </c>
      <c r="E14" s="271" t="s">
        <v>10</v>
      </c>
      <c r="F14" s="271" t="s">
        <v>11</v>
      </c>
      <c r="G14" s="273" t="s">
        <v>12</v>
      </c>
      <c r="H14" s="786" t="s">
        <v>13</v>
      </c>
      <c r="I14" s="272" t="s">
        <v>14</v>
      </c>
      <c r="J14" s="272" t="s">
        <v>15</v>
      </c>
      <c r="K14" s="272" t="s">
        <v>9</v>
      </c>
      <c r="L14" s="272" t="s">
        <v>10</v>
      </c>
      <c r="M14" s="272" t="s">
        <v>11</v>
      </c>
      <c r="N14" s="787" t="s">
        <v>12</v>
      </c>
      <c r="O14" s="270" t="s">
        <v>13</v>
      </c>
      <c r="P14" s="271" t="s">
        <v>14</v>
      </c>
      <c r="Q14" s="271" t="s">
        <v>15</v>
      </c>
      <c r="R14" s="271" t="s">
        <v>9</v>
      </c>
      <c r="S14" s="271" t="s">
        <v>10</v>
      </c>
      <c r="T14" s="271" t="s">
        <v>11</v>
      </c>
      <c r="U14" s="273" t="s">
        <v>12</v>
      </c>
      <c r="V14" s="786" t="s">
        <v>13</v>
      </c>
      <c r="W14" s="272" t="s">
        <v>14</v>
      </c>
      <c r="X14" s="272" t="s">
        <v>15</v>
      </c>
      <c r="Y14" s="272" t="s">
        <v>9</v>
      </c>
      <c r="Z14" s="272" t="s">
        <v>10</v>
      </c>
      <c r="AA14" s="272" t="s">
        <v>11</v>
      </c>
      <c r="AB14" s="787" t="s">
        <v>12</v>
      </c>
      <c r="AC14" s="270" t="s">
        <v>13</v>
      </c>
      <c r="AD14" s="271" t="s">
        <v>14</v>
      </c>
      <c r="AE14" s="271" t="s">
        <v>15</v>
      </c>
      <c r="AF14" s="271" t="s">
        <v>9</v>
      </c>
      <c r="AG14" s="273" t="s">
        <v>10</v>
      </c>
    </row>
    <row r="15" spans="1:33" ht="15" customHeight="1" thickBot="1" x14ac:dyDescent="0.3">
      <c r="A15" s="1654"/>
      <c r="B15" s="1657"/>
      <c r="C15" s="759">
        <v>1</v>
      </c>
      <c r="D15" s="753">
        <f>C15+1</f>
        <v>2</v>
      </c>
      <c r="E15" s="754">
        <f t="shared" ref="E15:AG15" si="0">D15+1</f>
        <v>3</v>
      </c>
      <c r="F15" s="753">
        <f t="shared" si="0"/>
        <v>4</v>
      </c>
      <c r="G15" s="757">
        <f t="shared" si="0"/>
        <v>5</v>
      </c>
      <c r="H15" s="758">
        <f t="shared" si="0"/>
        <v>6</v>
      </c>
      <c r="I15" s="753">
        <f t="shared" si="0"/>
        <v>7</v>
      </c>
      <c r="J15" s="753">
        <f t="shared" si="0"/>
        <v>8</v>
      </c>
      <c r="K15" s="753">
        <f t="shared" si="0"/>
        <v>9</v>
      </c>
      <c r="L15" s="753">
        <f t="shared" si="0"/>
        <v>10</v>
      </c>
      <c r="M15" s="755">
        <f t="shared" si="0"/>
        <v>11</v>
      </c>
      <c r="N15" s="760">
        <f t="shared" si="0"/>
        <v>12</v>
      </c>
      <c r="O15" s="759">
        <f t="shared" si="0"/>
        <v>13</v>
      </c>
      <c r="P15" s="753">
        <f t="shared" si="0"/>
        <v>14</v>
      </c>
      <c r="Q15" s="753">
        <f t="shared" si="0"/>
        <v>15</v>
      </c>
      <c r="R15" s="753">
        <f t="shared" si="0"/>
        <v>16</v>
      </c>
      <c r="S15" s="753">
        <f t="shared" si="0"/>
        <v>17</v>
      </c>
      <c r="T15" s="753">
        <f t="shared" si="0"/>
        <v>18</v>
      </c>
      <c r="U15" s="756">
        <f t="shared" si="0"/>
        <v>19</v>
      </c>
      <c r="V15" s="758">
        <f t="shared" si="0"/>
        <v>20</v>
      </c>
      <c r="W15" s="753">
        <f t="shared" si="0"/>
        <v>21</v>
      </c>
      <c r="X15" s="753">
        <f t="shared" si="0"/>
        <v>22</v>
      </c>
      <c r="Y15" s="755">
        <f t="shared" si="0"/>
        <v>23</v>
      </c>
      <c r="Z15" s="753">
        <f t="shared" si="0"/>
        <v>24</v>
      </c>
      <c r="AA15" s="753">
        <f t="shared" si="0"/>
        <v>25</v>
      </c>
      <c r="AB15" s="760">
        <f t="shared" si="0"/>
        <v>26</v>
      </c>
      <c r="AC15" s="759">
        <f t="shared" si="0"/>
        <v>27</v>
      </c>
      <c r="AD15" s="753">
        <f t="shared" si="0"/>
        <v>28</v>
      </c>
      <c r="AE15" s="753">
        <f t="shared" si="0"/>
        <v>29</v>
      </c>
      <c r="AF15" s="753">
        <f t="shared" si="0"/>
        <v>30</v>
      </c>
      <c r="AG15" s="756">
        <f t="shared" si="0"/>
        <v>31</v>
      </c>
    </row>
    <row r="16" spans="1:33" x14ac:dyDescent="0.25">
      <c r="A16" s="425">
        <v>1</v>
      </c>
      <c r="B16" s="802" t="s">
        <v>1</v>
      </c>
      <c r="C16" s="825" t="str">
        <f>+JAN!D13</f>
        <v>D</v>
      </c>
      <c r="D16" s="826" t="str">
        <f>+JAN!E13</f>
        <v>D</v>
      </c>
      <c r="E16" s="826">
        <f>+JAN!F13</f>
        <v>0</v>
      </c>
      <c r="F16" s="305" t="str">
        <f>+JAN!G13</f>
        <v>D</v>
      </c>
      <c r="G16" s="306" t="str">
        <f>+JAN!H13</f>
        <v>N</v>
      </c>
      <c r="H16" s="780">
        <f>+JAN!I13</f>
        <v>0</v>
      </c>
      <c r="I16" s="305">
        <f>+JAN!J13</f>
        <v>0</v>
      </c>
      <c r="J16" s="305" t="str">
        <f>+JAN!K13</f>
        <v>D</v>
      </c>
      <c r="K16" s="305" t="str">
        <f>+JAN!L13</f>
        <v>N</v>
      </c>
      <c r="L16" s="305" t="str">
        <f>+JAN!M13</f>
        <v>NTS</v>
      </c>
      <c r="M16" s="305">
        <f>+JAN!N13</f>
        <v>0</v>
      </c>
      <c r="N16" s="788" t="str">
        <f>+JAN!O13</f>
        <v>D</v>
      </c>
      <c r="O16" s="304" t="str">
        <f>+JAN!P13</f>
        <v>T</v>
      </c>
      <c r="P16" s="305" t="str">
        <f>+JAN!Q13</f>
        <v>DT</v>
      </c>
      <c r="Q16" s="305">
        <f>+JAN!R13</f>
        <v>0</v>
      </c>
      <c r="R16" s="305" t="str">
        <f>+JAN!S13</f>
        <v>D</v>
      </c>
      <c r="S16" s="305" t="str">
        <f>+JAN!T13</f>
        <v>D</v>
      </c>
      <c r="T16" s="305">
        <f>+JAN!U13</f>
        <v>0</v>
      </c>
      <c r="U16" s="306">
        <f>+JAN!V13</f>
        <v>0</v>
      </c>
      <c r="V16" s="780" t="str">
        <f>+JAN!W13</f>
        <v>FOTS</v>
      </c>
      <c r="W16" s="305" t="str">
        <f>+JAN!X13</f>
        <v>T</v>
      </c>
      <c r="X16" s="305" t="str">
        <f>+JAN!Y13</f>
        <v>DT</v>
      </c>
      <c r="Y16" s="305">
        <f>+JAN!Z13</f>
        <v>0</v>
      </c>
      <c r="Z16" s="305" t="str">
        <f>+JAN!AA13</f>
        <v>D</v>
      </c>
      <c r="AA16" s="305" t="str">
        <f>+JAN!AB13</f>
        <v>N</v>
      </c>
      <c r="AB16" s="788">
        <f>+JAN!AC13</f>
        <v>0</v>
      </c>
      <c r="AC16" s="304">
        <f>+JAN!AD13</f>
        <v>0</v>
      </c>
      <c r="AD16" s="305" t="str">
        <f>+JAN!AE13</f>
        <v>D</v>
      </c>
      <c r="AE16" s="305" t="str">
        <f>+JAN!AF13</f>
        <v>T</v>
      </c>
      <c r="AF16" s="305">
        <f>+JAN!AG13</f>
        <v>0</v>
      </c>
      <c r="AG16" s="306" t="str">
        <f>+JAN!AH13</f>
        <v>NT</v>
      </c>
    </row>
    <row r="17" spans="1:33" ht="15.75" thickBot="1" x14ac:dyDescent="0.3">
      <c r="A17" s="424">
        <v>2</v>
      </c>
      <c r="B17" s="803" t="s">
        <v>1</v>
      </c>
      <c r="C17" s="827">
        <f>+JAN!D14</f>
        <v>0</v>
      </c>
      <c r="D17" s="828">
        <f>+JAN!E14</f>
        <v>0</v>
      </c>
      <c r="E17" s="828">
        <f>+JAN!F14</f>
        <v>0</v>
      </c>
      <c r="F17" s="392">
        <f>+JAN!G14</f>
        <v>0</v>
      </c>
      <c r="G17" s="393">
        <f>+JAN!H14</f>
        <v>0</v>
      </c>
      <c r="H17" s="784">
        <f>+JAN!I14</f>
        <v>0</v>
      </c>
      <c r="I17" s="392">
        <f>+JAN!J14</f>
        <v>0</v>
      </c>
      <c r="J17" s="392">
        <f>+JAN!K14</f>
        <v>0</v>
      </c>
      <c r="K17" s="392">
        <f>+JAN!L14</f>
        <v>0</v>
      </c>
      <c r="L17" s="392">
        <f>+JAN!M14</f>
        <v>0</v>
      </c>
      <c r="M17" s="392">
        <f>+JAN!N14</f>
        <v>0</v>
      </c>
      <c r="N17" s="789">
        <f>+JAN!O14</f>
        <v>0</v>
      </c>
      <c r="O17" s="391">
        <f>+JAN!P14</f>
        <v>0</v>
      </c>
      <c r="P17" s="392">
        <f>+JAN!Q14</f>
        <v>0</v>
      </c>
      <c r="Q17" s="392">
        <f>+JAN!R14</f>
        <v>0</v>
      </c>
      <c r="R17" s="392">
        <f>+JAN!S14</f>
        <v>0</v>
      </c>
      <c r="S17" s="392">
        <f>+JAN!T14</f>
        <v>0</v>
      </c>
      <c r="T17" s="392">
        <f>+JAN!U14</f>
        <v>0</v>
      </c>
      <c r="U17" s="393">
        <f>+JAN!V14</f>
        <v>0</v>
      </c>
      <c r="V17" s="784">
        <f>+JAN!W14</f>
        <v>0</v>
      </c>
      <c r="W17" s="392">
        <f>+JAN!X14</f>
        <v>0</v>
      </c>
      <c r="X17" s="392">
        <f>+JAN!Y14</f>
        <v>0</v>
      </c>
      <c r="Y17" s="392">
        <f>+JAN!Z14</f>
        <v>0</v>
      </c>
      <c r="Z17" s="392">
        <f>+JAN!AA14</f>
        <v>0</v>
      </c>
      <c r="AA17" s="392">
        <f>+JAN!AB14</f>
        <v>0</v>
      </c>
      <c r="AB17" s="789">
        <f>+JAN!AC14</f>
        <v>0</v>
      </c>
      <c r="AC17" s="391">
        <f>+JAN!AD14</f>
        <v>0</v>
      </c>
      <c r="AD17" s="392">
        <f>+JAN!AE14</f>
        <v>0</v>
      </c>
      <c r="AE17" s="392">
        <f>+JAN!AF14</f>
        <v>0</v>
      </c>
      <c r="AF17" s="392">
        <f>+JAN!AG14</f>
        <v>0</v>
      </c>
      <c r="AG17" s="393">
        <f>+JAN!AH14</f>
        <v>0</v>
      </c>
    </row>
    <row r="18" spans="1:33" x14ac:dyDescent="0.25">
      <c r="A18" s="425">
        <v>3</v>
      </c>
      <c r="B18" s="804" t="s">
        <v>2</v>
      </c>
      <c r="C18" s="829" t="str">
        <f>+JAN!D15</f>
        <v>D</v>
      </c>
      <c r="D18" s="830">
        <f>+JAN!E15</f>
        <v>0</v>
      </c>
      <c r="E18" s="830">
        <f>+JAN!F15</f>
        <v>0</v>
      </c>
      <c r="F18" s="289" t="str">
        <f>+JAN!G15</f>
        <v>D</v>
      </c>
      <c r="G18" s="290" t="str">
        <f>+JAN!H15</f>
        <v>N</v>
      </c>
      <c r="H18" s="785">
        <f>+JAN!I15</f>
        <v>0</v>
      </c>
      <c r="I18" s="289" t="str">
        <f>+JAN!J15</f>
        <v>NTS</v>
      </c>
      <c r="J18" s="289" t="str">
        <f>+JAN!K15</f>
        <v>NT</v>
      </c>
      <c r="K18" s="289" t="str">
        <f>+JAN!L15</f>
        <v>N</v>
      </c>
      <c r="L18" s="289">
        <f>+JAN!M15</f>
        <v>0</v>
      </c>
      <c r="M18" s="289">
        <f>+JAN!N15</f>
        <v>0</v>
      </c>
      <c r="N18" s="790" t="str">
        <f>+JAN!O15</f>
        <v>D</v>
      </c>
      <c r="O18" s="276" t="str">
        <f>+JAN!P15</f>
        <v>N</v>
      </c>
      <c r="P18" s="289">
        <f>+JAN!Q15</f>
        <v>0</v>
      </c>
      <c r="Q18" s="289">
        <f>+JAN!R15</f>
        <v>0</v>
      </c>
      <c r="R18" s="289" t="str">
        <f>+JAN!S15</f>
        <v>NT</v>
      </c>
      <c r="S18" s="289" t="str">
        <f>+JAN!T15</f>
        <v>NT</v>
      </c>
      <c r="T18" s="289">
        <f>+JAN!U15</f>
        <v>0</v>
      </c>
      <c r="U18" s="290">
        <f>+JAN!V15</f>
        <v>0</v>
      </c>
      <c r="V18" s="785" t="str">
        <f>+JAN!W15</f>
        <v>D</v>
      </c>
      <c r="W18" s="289" t="str">
        <f>+JAN!X15</f>
        <v>N</v>
      </c>
      <c r="X18" s="289">
        <f>+JAN!Y15</f>
        <v>0</v>
      </c>
      <c r="Y18" s="289">
        <f>+JAN!Z15</f>
        <v>0</v>
      </c>
      <c r="Z18" s="289" t="str">
        <f>+JAN!AA15</f>
        <v>N</v>
      </c>
      <c r="AA18" s="289" t="str">
        <f>+JAN!AB15</f>
        <v>N</v>
      </c>
      <c r="AB18" s="790">
        <f>+JAN!AC15</f>
        <v>0</v>
      </c>
      <c r="AC18" s="276">
        <f>+JAN!AD15</f>
        <v>0</v>
      </c>
      <c r="AD18" s="289" t="str">
        <f>+JAN!AE15</f>
        <v>NT</v>
      </c>
      <c r="AE18" s="289" t="str">
        <f>+JAN!AF15</f>
        <v>N</v>
      </c>
      <c r="AF18" s="289">
        <f>+JAN!AG15</f>
        <v>0</v>
      </c>
      <c r="AG18" s="290">
        <f>+JAN!AH15</f>
        <v>0</v>
      </c>
    </row>
    <row r="19" spans="1:33" x14ac:dyDescent="0.25">
      <c r="A19" s="424">
        <v>4</v>
      </c>
      <c r="B19" s="805" t="s">
        <v>2</v>
      </c>
      <c r="C19" s="831">
        <f>+JAN!D16</f>
        <v>0</v>
      </c>
      <c r="D19" s="832">
        <f>+JAN!E16</f>
        <v>0</v>
      </c>
      <c r="E19" s="287" t="str">
        <f>+JAN!F16</f>
        <v>T</v>
      </c>
      <c r="F19" s="287" t="str">
        <f>+JAN!G16</f>
        <v>D</v>
      </c>
      <c r="G19" s="291" t="str">
        <f>+JAN!H16</f>
        <v>N</v>
      </c>
      <c r="H19" s="781">
        <f>+JAN!I16</f>
        <v>0</v>
      </c>
      <c r="I19" s="287">
        <f>+JAN!J16</f>
        <v>0</v>
      </c>
      <c r="J19" s="287" t="str">
        <f>+JAN!K16</f>
        <v>D</v>
      </c>
      <c r="K19" s="287" t="str">
        <f>+JAN!L16</f>
        <v>N</v>
      </c>
      <c r="L19" s="287">
        <f>+JAN!M16</f>
        <v>0</v>
      </c>
      <c r="M19" s="287">
        <f>+JAN!N16</f>
        <v>0</v>
      </c>
      <c r="N19" s="791" t="str">
        <f>+JAN!O16</f>
        <v>D</v>
      </c>
      <c r="O19" s="293" t="str">
        <f>+JAN!P16</f>
        <v>N</v>
      </c>
      <c r="P19" s="287">
        <f>+JAN!Q16</f>
        <v>0</v>
      </c>
      <c r="Q19" s="287">
        <f>+JAN!R16</f>
        <v>0</v>
      </c>
      <c r="R19" s="287" t="str">
        <f>+JAN!S16</f>
        <v>FOTS</v>
      </c>
      <c r="S19" s="287" t="str">
        <f>+JAN!T16</f>
        <v>FOTS</v>
      </c>
      <c r="T19" s="287">
        <f>+JAN!U16</f>
        <v>0</v>
      </c>
      <c r="U19" s="291">
        <f>+JAN!V16</f>
        <v>0</v>
      </c>
      <c r="V19" s="781" t="str">
        <f>+JAN!W16</f>
        <v>D</v>
      </c>
      <c r="W19" s="287" t="str">
        <f>+JAN!X16</f>
        <v>N</v>
      </c>
      <c r="X19" s="287">
        <f>+JAN!Y16</f>
        <v>0</v>
      </c>
      <c r="Y19" s="287">
        <f>+JAN!Z16</f>
        <v>0</v>
      </c>
      <c r="Z19" s="287" t="str">
        <f>+JAN!AA16</f>
        <v>N</v>
      </c>
      <c r="AA19" s="287" t="str">
        <f>+JAN!AB16</f>
        <v>N</v>
      </c>
      <c r="AB19" s="791">
        <f>+JAN!AC16</f>
        <v>0</v>
      </c>
      <c r="AC19" s="293" t="str">
        <f>+JAN!AD16</f>
        <v>DTS5S</v>
      </c>
      <c r="AD19" s="287" t="str">
        <f>+JAN!AE16</f>
        <v>D</v>
      </c>
      <c r="AE19" s="287" t="str">
        <f>+JAN!AF16</f>
        <v>T</v>
      </c>
      <c r="AF19" s="287" t="str">
        <f>+JAN!AG16</f>
        <v>DT</v>
      </c>
      <c r="AG19" s="291" t="str">
        <f>+JAN!AH16</f>
        <v>DTSDS</v>
      </c>
    </row>
    <row r="20" spans="1:33" x14ac:dyDescent="0.25">
      <c r="A20" s="425">
        <v>5</v>
      </c>
      <c r="B20" s="806" t="s">
        <v>2</v>
      </c>
      <c r="C20" s="831" t="str">
        <f>+JAN!D17</f>
        <v>N</v>
      </c>
      <c r="D20" s="832" t="str">
        <f>+JAN!E17</f>
        <v>N</v>
      </c>
      <c r="E20" s="832">
        <f>+JAN!F17</f>
        <v>0</v>
      </c>
      <c r="F20" s="287" t="str">
        <f>+JAN!G17</f>
        <v>FOTS</v>
      </c>
      <c r="G20" s="291" t="str">
        <f>+JAN!H17</f>
        <v>FOTS</v>
      </c>
      <c r="H20" s="781">
        <f>+JAN!I17</f>
        <v>0</v>
      </c>
      <c r="I20" s="287" t="str">
        <f>+JAN!J17</f>
        <v>N</v>
      </c>
      <c r="J20" s="287">
        <f>+JAN!K17</f>
        <v>0</v>
      </c>
      <c r="K20" s="287">
        <f>+JAN!L17</f>
        <v>0</v>
      </c>
      <c r="L20" s="287" t="str">
        <f>+JAN!M17</f>
        <v>N</v>
      </c>
      <c r="M20" s="287" t="str">
        <f>+JAN!N17</f>
        <v>N</v>
      </c>
      <c r="N20" s="791">
        <f>+JAN!O17</f>
        <v>0</v>
      </c>
      <c r="O20" s="293">
        <f>+JAN!P17</f>
        <v>0</v>
      </c>
      <c r="P20" s="287" t="str">
        <f>+JAN!Q17</f>
        <v>D</v>
      </c>
      <c r="Q20" s="287" t="str">
        <f>+JAN!R17</f>
        <v>D</v>
      </c>
      <c r="R20" s="287" t="str">
        <f>+JAN!S17</f>
        <v>DTS5S</v>
      </c>
      <c r="S20" s="287">
        <f>+JAN!T17</f>
        <v>0</v>
      </c>
      <c r="T20" s="287" t="str">
        <f>+JAN!U17</f>
        <v>D</v>
      </c>
      <c r="U20" s="291" t="str">
        <f>+JAN!V17</f>
        <v>N</v>
      </c>
      <c r="V20" s="781">
        <f>+JAN!W17</f>
        <v>0</v>
      </c>
      <c r="W20" s="287">
        <f>+JAN!X17</f>
        <v>0</v>
      </c>
      <c r="X20" s="287" t="str">
        <f>+JAN!Y17</f>
        <v>NT</v>
      </c>
      <c r="Y20" s="287" t="str">
        <f>+JAN!Z17</f>
        <v>N</v>
      </c>
      <c r="Z20" s="287">
        <f>+JAN!AA17</f>
        <v>0</v>
      </c>
      <c r="AA20" s="287">
        <f>+JAN!AB17</f>
        <v>0</v>
      </c>
      <c r="AB20" s="791" t="str">
        <f>+JAN!AC17</f>
        <v>D</v>
      </c>
      <c r="AC20" s="293" t="str">
        <f>+JAN!AD17</f>
        <v>N</v>
      </c>
      <c r="AD20" s="287">
        <f>+JAN!AE17</f>
        <v>0</v>
      </c>
      <c r="AE20" s="287">
        <f>+JAN!AF17</f>
        <v>0</v>
      </c>
      <c r="AF20" s="287" t="str">
        <f>+JAN!AG17</f>
        <v>D</v>
      </c>
      <c r="AG20" s="291" t="str">
        <f>+JAN!AH17</f>
        <v>D</v>
      </c>
    </row>
    <row r="21" spans="1:33" x14ac:dyDescent="0.25">
      <c r="A21" s="424">
        <v>6</v>
      </c>
      <c r="B21" s="805" t="s">
        <v>2</v>
      </c>
      <c r="C21" s="831">
        <f>+JAN!D18</f>
        <v>0</v>
      </c>
      <c r="D21" s="832">
        <f>+JAN!E18</f>
        <v>0</v>
      </c>
      <c r="E21" s="832" t="str">
        <f>+JAN!F18</f>
        <v>N</v>
      </c>
      <c r="F21" s="287">
        <f>+JAN!G18</f>
        <v>0</v>
      </c>
      <c r="G21" s="291" t="str">
        <f>+JAN!H18</f>
        <v>DT</v>
      </c>
      <c r="H21" s="781">
        <f>+JAN!I18</f>
        <v>0</v>
      </c>
      <c r="I21" s="287">
        <f>+JAN!J18</f>
        <v>0</v>
      </c>
      <c r="J21" s="287" t="str">
        <f>+JAN!K18</f>
        <v>T</v>
      </c>
      <c r="K21" s="287" t="str">
        <f>+JAN!L18</f>
        <v>T</v>
      </c>
      <c r="L21" s="287" t="str">
        <f>+JAN!M18</f>
        <v>NTS</v>
      </c>
      <c r="M21" s="287">
        <f>+JAN!N18</f>
        <v>0</v>
      </c>
      <c r="N21" s="791" t="str">
        <f>+JAN!O18</f>
        <v>D</v>
      </c>
      <c r="O21" s="293" t="str">
        <f>+JAN!P18</f>
        <v>N</v>
      </c>
      <c r="P21" s="287">
        <f>+JAN!Q18</f>
        <v>0</v>
      </c>
      <c r="Q21" s="287">
        <f>+JAN!R18</f>
        <v>0</v>
      </c>
      <c r="R21" s="287" t="str">
        <f>+JAN!S18</f>
        <v>NT</v>
      </c>
      <c r="S21" s="287" t="str">
        <f>+JAN!T18</f>
        <v>T</v>
      </c>
      <c r="T21" s="287">
        <f>+JAN!U18</f>
        <v>0</v>
      </c>
      <c r="U21" s="291" t="str">
        <f>+JAN!V18</f>
        <v>DTSDS</v>
      </c>
      <c r="V21" s="781" t="str">
        <f>+JAN!W18</f>
        <v>D</v>
      </c>
      <c r="W21" s="287" t="str">
        <f>+JAN!X18</f>
        <v>N</v>
      </c>
      <c r="X21" s="287">
        <f>+JAN!Y18</f>
        <v>0</v>
      </c>
      <c r="Y21" s="287" t="str">
        <f>+JAN!Z18</f>
        <v>NT</v>
      </c>
      <c r="Z21" s="287" t="str">
        <f>+JAN!AA18</f>
        <v>N</v>
      </c>
      <c r="AA21" s="287" t="str">
        <f>+JAN!AB18</f>
        <v>N</v>
      </c>
      <c r="AB21" s="791" t="str">
        <f>+JAN!AC18</f>
        <v>NT</v>
      </c>
      <c r="AC21" s="293">
        <f>+JAN!AD18</f>
        <v>0</v>
      </c>
      <c r="AD21" s="287" t="str">
        <f>+JAN!AE18</f>
        <v>NT</v>
      </c>
      <c r="AE21" s="287" t="str">
        <f>+JAN!AF18</f>
        <v>N</v>
      </c>
      <c r="AF21" s="287">
        <f>+JAN!AG18</f>
        <v>0</v>
      </c>
      <c r="AG21" s="291">
        <f>+JAN!AH18</f>
        <v>0</v>
      </c>
    </row>
    <row r="22" spans="1:33" ht="16.5" customHeight="1" thickBot="1" x14ac:dyDescent="0.3">
      <c r="A22" s="425">
        <v>7</v>
      </c>
      <c r="B22" s="807" t="s">
        <v>2</v>
      </c>
      <c r="C22" s="833">
        <f>+JAN!D19</f>
        <v>0</v>
      </c>
      <c r="D22" s="834">
        <f>+JAN!E19</f>
        <v>0</v>
      </c>
      <c r="E22" s="288" t="str">
        <f>+JAN!F19</f>
        <v>T</v>
      </c>
      <c r="F22" s="288" t="str">
        <f>+JAN!G19</f>
        <v>DT</v>
      </c>
      <c r="G22" s="292" t="str">
        <f>+JAN!H19</f>
        <v>DT</v>
      </c>
      <c r="H22" s="782">
        <f>+JAN!I19</f>
        <v>0</v>
      </c>
      <c r="I22" s="288">
        <f>+JAN!J19</f>
        <v>0</v>
      </c>
      <c r="J22" s="288" t="str">
        <f>+JAN!K19</f>
        <v>D</v>
      </c>
      <c r="K22" s="288" t="str">
        <f>+JAN!L19</f>
        <v>D</v>
      </c>
      <c r="L22" s="288" t="str">
        <f>+JAN!M19</f>
        <v>NTS</v>
      </c>
      <c r="M22" s="288">
        <f>+JAN!N19</f>
        <v>0</v>
      </c>
      <c r="N22" s="792" t="str">
        <f>+JAN!O19</f>
        <v>D</v>
      </c>
      <c r="O22" s="294" t="str">
        <f>+JAN!P19</f>
        <v>T</v>
      </c>
      <c r="P22" s="288" t="str">
        <f>+JAN!Q19</f>
        <v>DT</v>
      </c>
      <c r="Q22" s="288">
        <f>+JAN!R19</f>
        <v>0</v>
      </c>
      <c r="R22" s="288" t="str">
        <f>+JAN!S19</f>
        <v>D</v>
      </c>
      <c r="S22" s="288" t="str">
        <f>+JAN!T19</f>
        <v>D</v>
      </c>
      <c r="T22" s="288" t="str">
        <f>+JAN!U19</f>
        <v>DT</v>
      </c>
      <c r="U22" s="292" t="str">
        <f>+JAN!V19</f>
        <v>DTSDS</v>
      </c>
      <c r="V22" s="782">
        <f>+JAN!W19</f>
        <v>0</v>
      </c>
      <c r="W22" s="288" t="str">
        <f>+JAN!X19</f>
        <v>T</v>
      </c>
      <c r="X22" s="288" t="str">
        <f>+JAN!Y19</f>
        <v>DT</v>
      </c>
      <c r="Y22" s="288">
        <f>+JAN!Z19</f>
        <v>0</v>
      </c>
      <c r="Z22" s="288" t="str">
        <f>+JAN!AA19</f>
        <v>D</v>
      </c>
      <c r="AA22" s="288" t="str">
        <f>+JAN!AB19</f>
        <v>T</v>
      </c>
      <c r="AB22" s="792">
        <f>+JAN!AC19</f>
        <v>0</v>
      </c>
      <c r="AC22" s="294">
        <f>+JAN!AD19</f>
        <v>0</v>
      </c>
      <c r="AD22" s="288" t="str">
        <f>+JAN!AE19</f>
        <v>D</v>
      </c>
      <c r="AE22" s="288" t="str">
        <f>+JAN!AF19</f>
        <v>DT</v>
      </c>
      <c r="AF22" s="288">
        <f>+JAN!AG19</f>
        <v>0</v>
      </c>
      <c r="AG22" s="292">
        <f>+JAN!AH19</f>
        <v>0</v>
      </c>
    </row>
    <row r="23" spans="1:33" x14ac:dyDescent="0.25">
      <c r="A23" s="424">
        <v>8</v>
      </c>
      <c r="B23" s="802" t="s">
        <v>65</v>
      </c>
      <c r="C23" s="825">
        <f>+JAN!D20</f>
        <v>0</v>
      </c>
      <c r="D23" s="826">
        <f>+JAN!E20</f>
        <v>0</v>
      </c>
      <c r="E23" s="305" t="str">
        <f>+JAN!F20</f>
        <v>T</v>
      </c>
      <c r="F23" s="305">
        <f>+JAN!G20</f>
        <v>0</v>
      </c>
      <c r="G23" s="306" t="str">
        <f>+JAN!H20</f>
        <v>N</v>
      </c>
      <c r="H23" s="780">
        <f>+JAN!I20</f>
        <v>0</v>
      </c>
      <c r="I23" s="305">
        <f>+JAN!J20</f>
        <v>0</v>
      </c>
      <c r="J23" s="305">
        <f>+JAN!K20</f>
        <v>0</v>
      </c>
      <c r="K23" s="305" t="str">
        <f>+JAN!L20</f>
        <v>N</v>
      </c>
      <c r="L23" s="305">
        <f>+JAN!M20</f>
        <v>0</v>
      </c>
      <c r="M23" s="305">
        <f>+JAN!N20</f>
        <v>0</v>
      </c>
      <c r="N23" s="788" t="str">
        <f>+JAN!O20</f>
        <v>D</v>
      </c>
      <c r="O23" s="304" t="str">
        <f>+JAN!P20</f>
        <v>N</v>
      </c>
      <c r="P23" s="305">
        <f>+JAN!Q20</f>
        <v>0</v>
      </c>
      <c r="Q23" s="305">
        <f>+JAN!R20</f>
        <v>0</v>
      </c>
      <c r="R23" s="305">
        <f>+JAN!S20</f>
        <v>0</v>
      </c>
      <c r="S23" s="305">
        <f>+JAN!T20</f>
        <v>0</v>
      </c>
      <c r="T23" s="305">
        <f>+JAN!U20</f>
        <v>0</v>
      </c>
      <c r="U23" s="306">
        <f>+JAN!V20</f>
        <v>0</v>
      </c>
      <c r="V23" s="780" t="str">
        <f>+JAN!W20</f>
        <v>D</v>
      </c>
      <c r="W23" s="305" t="str">
        <f>+JAN!X20</f>
        <v>N</v>
      </c>
      <c r="X23" s="305">
        <f>+JAN!Y20</f>
        <v>0</v>
      </c>
      <c r="Y23" s="305">
        <f>+JAN!Z20</f>
        <v>0</v>
      </c>
      <c r="Z23" s="305">
        <f>+JAN!AA20</f>
        <v>0</v>
      </c>
      <c r="AA23" s="305" t="str">
        <f>+JAN!AB20</f>
        <v>N</v>
      </c>
      <c r="AB23" s="788">
        <f>+JAN!AC20</f>
        <v>0</v>
      </c>
      <c r="AC23" s="304">
        <f>+JAN!AD20</f>
        <v>0</v>
      </c>
      <c r="AD23" s="305" t="str">
        <f>+JAN!AE20</f>
        <v>D</v>
      </c>
      <c r="AE23" s="305">
        <f>+JAN!AF20</f>
        <v>0</v>
      </c>
      <c r="AF23" s="305">
        <f>+JAN!AG20</f>
        <v>0</v>
      </c>
      <c r="AG23" s="306">
        <f>+JAN!AH20</f>
        <v>0</v>
      </c>
    </row>
    <row r="24" spans="1:33" ht="5.0999999999999996" customHeight="1" x14ac:dyDescent="0.25">
      <c r="A24" s="425">
        <v>9</v>
      </c>
      <c r="B24" s="805"/>
      <c r="C24" s="831">
        <f>+JAN!D21</f>
        <v>0</v>
      </c>
      <c r="D24" s="832">
        <f>+JAN!E21</f>
        <v>0</v>
      </c>
      <c r="E24" s="287">
        <f>+JAN!F21</f>
        <v>0</v>
      </c>
      <c r="F24" s="287">
        <f>+JAN!G21</f>
        <v>0</v>
      </c>
      <c r="G24" s="291">
        <f>+JAN!H21</f>
        <v>0</v>
      </c>
      <c r="H24" s="781">
        <f>+JAN!I21</f>
        <v>0</v>
      </c>
      <c r="I24" s="287">
        <f>+JAN!J21</f>
        <v>0</v>
      </c>
      <c r="J24" s="287">
        <f>+JAN!K21</f>
        <v>0</v>
      </c>
      <c r="K24" s="287">
        <f>+JAN!L21</f>
        <v>0</v>
      </c>
      <c r="L24" s="287">
        <f>+JAN!M21</f>
        <v>0</v>
      </c>
      <c r="M24" s="287">
        <f>+JAN!N21</f>
        <v>0</v>
      </c>
      <c r="N24" s="791">
        <f>+JAN!O21</f>
        <v>0</v>
      </c>
      <c r="O24" s="293">
        <f>+JAN!P21</f>
        <v>0</v>
      </c>
      <c r="P24" s="287">
        <f>+JAN!Q21</f>
        <v>0</v>
      </c>
      <c r="Q24" s="287">
        <f>+JAN!R21</f>
        <v>0</v>
      </c>
      <c r="R24" s="287">
        <f>+JAN!S21</f>
        <v>0</v>
      </c>
      <c r="S24" s="287">
        <f>+JAN!T21</f>
        <v>0</v>
      </c>
      <c r="T24" s="287">
        <f>+JAN!U21</f>
        <v>0</v>
      </c>
      <c r="U24" s="291">
        <f>+JAN!V21</f>
        <v>0</v>
      </c>
      <c r="V24" s="781">
        <f>+JAN!W21</f>
        <v>0</v>
      </c>
      <c r="W24" s="287">
        <f>+JAN!X21</f>
        <v>0</v>
      </c>
      <c r="X24" s="287">
        <f>+JAN!Y21</f>
        <v>0</v>
      </c>
      <c r="Y24" s="287">
        <f>+JAN!Z21</f>
        <v>0</v>
      </c>
      <c r="Z24" s="287">
        <f>+JAN!AA21</f>
        <v>0</v>
      </c>
      <c r="AA24" s="287">
        <f>+JAN!AB21</f>
        <v>0</v>
      </c>
      <c r="AB24" s="791">
        <f>+JAN!AC21</f>
        <v>0</v>
      </c>
      <c r="AC24" s="293">
        <f>+JAN!AD21</f>
        <v>0</v>
      </c>
      <c r="AD24" s="287">
        <f>+JAN!AE21</f>
        <v>0</v>
      </c>
      <c r="AE24" s="287">
        <f>+JAN!AF21</f>
        <v>0</v>
      </c>
      <c r="AF24" s="287">
        <f>+JAN!AG21</f>
        <v>0</v>
      </c>
      <c r="AG24" s="291">
        <f>+JAN!AH21</f>
        <v>0</v>
      </c>
    </row>
    <row r="25" spans="1:33" ht="15.75" thickBot="1" x14ac:dyDescent="0.3">
      <c r="A25" s="424">
        <v>10</v>
      </c>
      <c r="B25" s="803" t="s">
        <v>3</v>
      </c>
      <c r="C25" s="827">
        <f>+JAN!D22</f>
        <v>0</v>
      </c>
      <c r="D25" s="828">
        <f>+JAN!E22</f>
        <v>0</v>
      </c>
      <c r="E25" s="828">
        <f>+JAN!F22</f>
        <v>0</v>
      </c>
      <c r="F25" s="392">
        <f>+JAN!G22</f>
        <v>0</v>
      </c>
      <c r="G25" s="393">
        <f>+JAN!H22</f>
        <v>0</v>
      </c>
      <c r="H25" s="784">
        <f>+JAN!I22</f>
        <v>0</v>
      </c>
      <c r="I25" s="392" t="str">
        <f>+JAN!J22</f>
        <v>DTS</v>
      </c>
      <c r="J25" s="392" t="str">
        <f>+JAN!K22</f>
        <v>D</v>
      </c>
      <c r="K25" s="392">
        <f>+JAN!L22</f>
        <v>0</v>
      </c>
      <c r="L25" s="392">
        <f>+JAN!M22</f>
        <v>0</v>
      </c>
      <c r="M25" s="392">
        <f>+JAN!N22</f>
        <v>0</v>
      </c>
      <c r="N25" s="789">
        <f>+JAN!O22</f>
        <v>0</v>
      </c>
      <c r="O25" s="391">
        <f>+JAN!P22</f>
        <v>0</v>
      </c>
      <c r="P25" s="392">
        <f>+JAN!Q22</f>
        <v>0</v>
      </c>
      <c r="Q25" s="392" t="str">
        <f>+JAN!R22</f>
        <v>DTS</v>
      </c>
      <c r="R25" s="392" t="str">
        <f>+JAN!S22</f>
        <v>D</v>
      </c>
      <c r="S25" s="392" t="str">
        <f>+JAN!T22</f>
        <v>D</v>
      </c>
      <c r="T25" s="392">
        <f>+JAN!U22</f>
        <v>0</v>
      </c>
      <c r="U25" s="393" t="str">
        <f>+JAN!V22</f>
        <v>DTSDS</v>
      </c>
      <c r="V25" s="784">
        <f>+JAN!W22</f>
        <v>0</v>
      </c>
      <c r="W25" s="392">
        <f>+JAN!X22</f>
        <v>0</v>
      </c>
      <c r="X25" s="392">
        <f>+JAN!Y22</f>
        <v>0</v>
      </c>
      <c r="Y25" s="392">
        <f>+JAN!Z22</f>
        <v>0</v>
      </c>
      <c r="Z25" s="392" t="str">
        <f>+JAN!AA22</f>
        <v>N</v>
      </c>
      <c r="AA25" s="392">
        <f>+JAN!AB22</f>
        <v>0</v>
      </c>
      <c r="AB25" s="789">
        <f>+JAN!AC22</f>
        <v>0</v>
      </c>
      <c r="AC25" s="391">
        <f>+JAN!AD22</f>
        <v>0</v>
      </c>
      <c r="AD25" s="392">
        <f>+JAN!AE22</f>
        <v>0</v>
      </c>
      <c r="AE25" s="392" t="str">
        <f>+JAN!AF22</f>
        <v>D</v>
      </c>
      <c r="AF25" s="392" t="str">
        <f>+JAN!AG22</f>
        <v>DTS5S</v>
      </c>
      <c r="AG25" s="393" t="str">
        <f>+JAN!AH22</f>
        <v>DTSDS</v>
      </c>
    </row>
    <row r="26" spans="1:33" x14ac:dyDescent="0.25">
      <c r="A26" s="425">
        <v>11</v>
      </c>
      <c r="B26" s="804" t="s">
        <v>3</v>
      </c>
      <c r="C26" s="829">
        <f>+JAN!D23</f>
        <v>0</v>
      </c>
      <c r="D26" s="830">
        <f>+JAN!E23</f>
        <v>0</v>
      </c>
      <c r="E26" s="830" t="str">
        <f>+JAN!F23</f>
        <v>N</v>
      </c>
      <c r="F26" s="289">
        <f>+JAN!G23</f>
        <v>0</v>
      </c>
      <c r="G26" s="290" t="str">
        <f>+JAN!H23</f>
        <v>D</v>
      </c>
      <c r="H26" s="785" t="str">
        <f>+JAN!I23</f>
        <v>N</v>
      </c>
      <c r="I26" s="289">
        <f>+JAN!J23</f>
        <v>0</v>
      </c>
      <c r="J26" s="289" t="str">
        <f>+JAN!K23</f>
        <v>D</v>
      </c>
      <c r="K26" s="289" t="str">
        <f>+JAN!L23</f>
        <v>N</v>
      </c>
      <c r="L26" s="289">
        <f>+JAN!M23</f>
        <v>0</v>
      </c>
      <c r="M26" s="289">
        <f>+JAN!N23</f>
        <v>0</v>
      </c>
      <c r="N26" s="790" t="str">
        <f>+JAN!O23</f>
        <v>D</v>
      </c>
      <c r="O26" s="276" t="str">
        <f>+JAN!P23</f>
        <v>N</v>
      </c>
      <c r="P26" s="289">
        <f>+JAN!Q23</f>
        <v>0</v>
      </c>
      <c r="Q26" s="289">
        <f>+JAN!R23</f>
        <v>0</v>
      </c>
      <c r="R26" s="289" t="str">
        <f>+JAN!S23</f>
        <v>D</v>
      </c>
      <c r="S26" s="289" t="str">
        <f>+JAN!T23</f>
        <v>D</v>
      </c>
      <c r="T26" s="289">
        <f>+JAN!U23</f>
        <v>0</v>
      </c>
      <c r="U26" s="290">
        <f>+JAN!V23</f>
        <v>0</v>
      </c>
      <c r="V26" s="785" t="str">
        <f>+JAN!W23</f>
        <v>D</v>
      </c>
      <c r="W26" s="289" t="str">
        <f>+JAN!X23</f>
        <v>N</v>
      </c>
      <c r="X26" s="289">
        <f>+JAN!Y23</f>
        <v>0</v>
      </c>
      <c r="Y26" s="289">
        <f>+JAN!Z23</f>
        <v>0</v>
      </c>
      <c r="Z26" s="289" t="str">
        <f>+JAN!AA23</f>
        <v>N</v>
      </c>
      <c r="AA26" s="289" t="str">
        <f>+JAN!AB23</f>
        <v>N</v>
      </c>
      <c r="AB26" s="790">
        <f>+JAN!AC23</f>
        <v>0</v>
      </c>
      <c r="AC26" s="276">
        <f>+JAN!AD23</f>
        <v>0</v>
      </c>
      <c r="AD26" s="289" t="str">
        <f>+JAN!AE23</f>
        <v>D</v>
      </c>
      <c r="AE26" s="289" t="str">
        <f>+JAN!AF23</f>
        <v>N</v>
      </c>
      <c r="AF26" s="289">
        <f>+JAN!AG23</f>
        <v>0</v>
      </c>
      <c r="AG26" s="290">
        <f>+JAN!AH23</f>
        <v>0</v>
      </c>
    </row>
    <row r="27" spans="1:33" x14ac:dyDescent="0.25">
      <c r="A27" s="424">
        <v>12</v>
      </c>
      <c r="B27" s="805" t="s">
        <v>3</v>
      </c>
      <c r="C27" s="831">
        <f>+JAN!D24</f>
        <v>0</v>
      </c>
      <c r="D27" s="832">
        <f>+JAN!E24</f>
        <v>0</v>
      </c>
      <c r="E27" s="832" t="str">
        <f>+JAN!F24</f>
        <v>D</v>
      </c>
      <c r="F27" s="287" t="str">
        <f>+JAN!G24</f>
        <v>D</v>
      </c>
      <c r="G27" s="291" t="str">
        <f>+JAN!H24</f>
        <v>N</v>
      </c>
      <c r="H27" s="781">
        <f>+JAN!I24</f>
        <v>0</v>
      </c>
      <c r="I27" s="287">
        <f>+JAN!J24</f>
        <v>0</v>
      </c>
      <c r="J27" s="287" t="str">
        <f>+JAN!K24</f>
        <v>D</v>
      </c>
      <c r="K27" s="287" t="str">
        <f>+JAN!L24</f>
        <v>N</v>
      </c>
      <c r="L27" s="287" t="str">
        <f>+JAN!M24</f>
        <v>NTS</v>
      </c>
      <c r="M27" s="287">
        <f>+JAN!N24</f>
        <v>0</v>
      </c>
      <c r="N27" s="791" t="str">
        <f>+JAN!O24</f>
        <v>D</v>
      </c>
      <c r="O27" s="293" t="str">
        <f>+JAN!P24</f>
        <v>N</v>
      </c>
      <c r="P27" s="287">
        <f>+JAN!Q24</f>
        <v>0</v>
      </c>
      <c r="Q27" s="287">
        <f>+JAN!R24</f>
        <v>0</v>
      </c>
      <c r="R27" s="287" t="str">
        <f>+JAN!S24</f>
        <v>D</v>
      </c>
      <c r="S27" s="287" t="str">
        <f>+JAN!T24</f>
        <v>D</v>
      </c>
      <c r="T27" s="287">
        <f>+JAN!U24</f>
        <v>0</v>
      </c>
      <c r="U27" s="291">
        <f>+JAN!V24</f>
        <v>0</v>
      </c>
      <c r="V27" s="781" t="str">
        <f>+JAN!W24</f>
        <v>D</v>
      </c>
      <c r="W27" s="287" t="str">
        <f>+JAN!X24</f>
        <v>N</v>
      </c>
      <c r="X27" s="287">
        <f>+JAN!Y24</f>
        <v>0</v>
      </c>
      <c r="Y27" s="287">
        <f>+JAN!Z24</f>
        <v>0</v>
      </c>
      <c r="Z27" s="287" t="str">
        <f>+JAN!AA24</f>
        <v>N</v>
      </c>
      <c r="AA27" s="287" t="str">
        <f>+JAN!AB24</f>
        <v>N</v>
      </c>
      <c r="AB27" s="791">
        <f>+JAN!AC24</f>
        <v>0</v>
      </c>
      <c r="AC27" s="293">
        <f>+JAN!AD24</f>
        <v>0</v>
      </c>
      <c r="AD27" s="287" t="str">
        <f>+JAN!AE24</f>
        <v>D</v>
      </c>
      <c r="AE27" s="287" t="str">
        <f>+JAN!AF24</f>
        <v>N</v>
      </c>
      <c r="AF27" s="287">
        <f>+JAN!AG24</f>
        <v>0</v>
      </c>
      <c r="AG27" s="291">
        <f>+JAN!AH24</f>
        <v>0</v>
      </c>
    </row>
    <row r="28" spans="1:33" x14ac:dyDescent="0.25">
      <c r="A28" s="425">
        <v>13</v>
      </c>
      <c r="B28" s="805" t="s">
        <v>3</v>
      </c>
      <c r="C28" s="831" t="str">
        <f>+JAN!D25</f>
        <v>D</v>
      </c>
      <c r="D28" s="832" t="str">
        <f>+JAN!E25</f>
        <v>D</v>
      </c>
      <c r="E28" s="832" t="str">
        <f>+JAN!F25</f>
        <v>DT</v>
      </c>
      <c r="F28" s="287" t="str">
        <f>+JAN!G25</f>
        <v>D</v>
      </c>
      <c r="G28" s="291" t="str">
        <f>+JAN!H25</f>
        <v>N</v>
      </c>
      <c r="H28" s="781">
        <f>+JAN!I25</f>
        <v>0</v>
      </c>
      <c r="I28" s="287">
        <f>+JAN!J25</f>
        <v>0</v>
      </c>
      <c r="J28" s="287" t="str">
        <f>+JAN!K25</f>
        <v>NT</v>
      </c>
      <c r="K28" s="287" t="str">
        <f>+JAN!L25</f>
        <v>N</v>
      </c>
      <c r="L28" s="287">
        <f>+JAN!M25</f>
        <v>0</v>
      </c>
      <c r="M28" s="287">
        <f>+JAN!N25</f>
        <v>0</v>
      </c>
      <c r="N28" s="791" t="str">
        <f>+JAN!O25</f>
        <v>N</v>
      </c>
      <c r="O28" s="293" t="str">
        <f>+JAN!P25</f>
        <v>N</v>
      </c>
      <c r="P28" s="287">
        <f>+JAN!Q25</f>
        <v>0</v>
      </c>
      <c r="Q28" s="287">
        <f>+JAN!R25</f>
        <v>0</v>
      </c>
      <c r="R28" s="287" t="str">
        <f>+JAN!S25</f>
        <v>T</v>
      </c>
      <c r="S28" s="287" t="str">
        <f>+JAN!T25</f>
        <v>T</v>
      </c>
      <c r="T28" s="287">
        <f>+JAN!U25</f>
        <v>0</v>
      </c>
      <c r="U28" s="291">
        <f>+JAN!V25</f>
        <v>0</v>
      </c>
      <c r="V28" s="781" t="str">
        <f>+JAN!W25</f>
        <v>N</v>
      </c>
      <c r="W28" s="287" t="str">
        <f>+JAN!X25</f>
        <v>N</v>
      </c>
      <c r="X28" s="287">
        <f>+JAN!Y25</f>
        <v>0</v>
      </c>
      <c r="Y28" s="287">
        <f>+JAN!Z25</f>
        <v>0</v>
      </c>
      <c r="Z28" s="287" t="str">
        <f>+JAN!AA25</f>
        <v>N</v>
      </c>
      <c r="AA28" s="287" t="str">
        <f>+JAN!AB25</f>
        <v>N</v>
      </c>
      <c r="AB28" s="791" t="str">
        <f>+JAN!AC25</f>
        <v>NT</v>
      </c>
      <c r="AC28" s="293">
        <f>+JAN!AD25</f>
        <v>0</v>
      </c>
      <c r="AD28" s="287" t="str">
        <f>+JAN!AE25</f>
        <v>D</v>
      </c>
      <c r="AE28" s="287" t="str">
        <f>+JAN!AF25</f>
        <v>N</v>
      </c>
      <c r="AF28" s="287" t="str">
        <f>+JAN!AG25</f>
        <v>NTS5S</v>
      </c>
      <c r="AG28" s="291">
        <f>+JAN!AH25</f>
        <v>0</v>
      </c>
    </row>
    <row r="29" spans="1:33" x14ac:dyDescent="0.25">
      <c r="A29" s="424">
        <v>14</v>
      </c>
      <c r="B29" s="808" t="s">
        <v>3</v>
      </c>
      <c r="C29" s="831" t="str">
        <f>+JAN!D26</f>
        <v>N</v>
      </c>
      <c r="D29" s="832" t="str">
        <f>+JAN!E26</f>
        <v>N</v>
      </c>
      <c r="E29" s="832">
        <f>+JAN!F26</f>
        <v>0</v>
      </c>
      <c r="F29" s="287" t="str">
        <f>+JAN!G26</f>
        <v>B</v>
      </c>
      <c r="G29" s="291" t="str">
        <f>+JAN!H26</f>
        <v>N</v>
      </c>
      <c r="H29" s="781">
        <f>+JAN!I26</f>
        <v>0</v>
      </c>
      <c r="I29" s="287" t="str">
        <f>+JAN!J26</f>
        <v>D</v>
      </c>
      <c r="J29" s="287" t="str">
        <f>+JAN!K26</f>
        <v>N</v>
      </c>
      <c r="K29" s="287">
        <f>+JAN!L26</f>
        <v>0</v>
      </c>
      <c r="L29" s="287">
        <f>+JAN!M26</f>
        <v>0</v>
      </c>
      <c r="M29" s="287" t="str">
        <f>+JAN!N26</f>
        <v>D</v>
      </c>
      <c r="N29" s="791" t="str">
        <f>+JAN!O26</f>
        <v>D</v>
      </c>
      <c r="O29" s="293">
        <f>+JAN!P26</f>
        <v>0</v>
      </c>
      <c r="P29" s="287">
        <f>+JAN!Q26</f>
        <v>0</v>
      </c>
      <c r="Q29" s="287" t="str">
        <f>+JAN!R26</f>
        <v>NT</v>
      </c>
      <c r="R29" s="287" t="str">
        <f>+JAN!S26</f>
        <v>N</v>
      </c>
      <c r="S29" s="287">
        <f>+JAN!T26</f>
        <v>0</v>
      </c>
      <c r="T29" s="287">
        <f>+JAN!U26</f>
        <v>0</v>
      </c>
      <c r="U29" s="291" t="str">
        <f>+JAN!V26</f>
        <v>D</v>
      </c>
      <c r="V29" s="781" t="str">
        <f>+JAN!W26</f>
        <v>N</v>
      </c>
      <c r="W29" s="287">
        <f>+JAN!X26</f>
        <v>0</v>
      </c>
      <c r="X29" s="287">
        <f>+JAN!Y26</f>
        <v>0</v>
      </c>
      <c r="Y29" s="287" t="str">
        <f>+JAN!Z26</f>
        <v>D</v>
      </c>
      <c r="Z29" s="287" t="str">
        <f>+JAN!AA26</f>
        <v>D</v>
      </c>
      <c r="AA29" s="287">
        <f>+JAN!AB26</f>
        <v>0</v>
      </c>
      <c r="AB29" s="791" t="str">
        <f>+JAN!AC26</f>
        <v>DTSDS</v>
      </c>
      <c r="AC29" s="293" t="str">
        <f>+JAN!AD26</f>
        <v>D</v>
      </c>
      <c r="AD29" s="287" t="str">
        <f>+JAN!AE26</f>
        <v>N</v>
      </c>
      <c r="AE29" s="287">
        <f>+JAN!AF26</f>
        <v>0</v>
      </c>
      <c r="AF29" s="287">
        <f>+JAN!AG26</f>
        <v>0</v>
      </c>
      <c r="AG29" s="291" t="str">
        <f>+JAN!AH26</f>
        <v>N</v>
      </c>
    </row>
    <row r="30" spans="1:33" x14ac:dyDescent="0.25">
      <c r="A30" s="425">
        <v>15</v>
      </c>
      <c r="B30" s="805" t="s">
        <v>3</v>
      </c>
      <c r="C30" s="831">
        <f>+JAN!D27</f>
        <v>0</v>
      </c>
      <c r="D30" s="832">
        <f>+JAN!E27</f>
        <v>0</v>
      </c>
      <c r="E30" s="832" t="str">
        <f>+JAN!F27</f>
        <v>D</v>
      </c>
      <c r="F30" s="287" t="str">
        <f>+JAN!G27</f>
        <v>D</v>
      </c>
      <c r="G30" s="291" t="str">
        <f>+JAN!H27</f>
        <v>DT</v>
      </c>
      <c r="H30" s="781">
        <f>+JAN!I27</f>
        <v>0</v>
      </c>
      <c r="I30" s="287">
        <f>+JAN!J27</f>
        <v>0</v>
      </c>
      <c r="J30" s="287" t="str">
        <f>+JAN!K27</f>
        <v>D</v>
      </c>
      <c r="K30" s="287" t="str">
        <f>+JAN!L27</f>
        <v>N</v>
      </c>
      <c r="L30" s="287" t="str">
        <f>+JAN!M27</f>
        <v>NTS</v>
      </c>
      <c r="M30" s="287">
        <f>+JAN!N27</f>
        <v>0</v>
      </c>
      <c r="N30" s="791" t="str">
        <f>+JAN!O27</f>
        <v>D</v>
      </c>
      <c r="O30" s="293" t="str">
        <f>+JAN!P27</f>
        <v>N</v>
      </c>
      <c r="P30" s="287">
        <f>+JAN!Q27</f>
        <v>0</v>
      </c>
      <c r="Q30" s="287">
        <f>+JAN!R27</f>
        <v>0</v>
      </c>
      <c r="R30" s="287" t="str">
        <f>+JAN!S27</f>
        <v>D</v>
      </c>
      <c r="S30" s="287" t="str">
        <f>+JAN!T27</f>
        <v>D</v>
      </c>
      <c r="T30" s="287">
        <f>+JAN!U27</f>
        <v>0</v>
      </c>
      <c r="U30" s="291">
        <f>+JAN!V27</f>
        <v>0</v>
      </c>
      <c r="V30" s="781" t="str">
        <f>+JAN!W27</f>
        <v>D</v>
      </c>
      <c r="W30" s="287" t="str">
        <f>+JAN!X27</f>
        <v>DT</v>
      </c>
      <c r="X30" s="287">
        <f>+JAN!Y27</f>
        <v>0</v>
      </c>
      <c r="Y30" s="287">
        <f>+JAN!Z27</f>
        <v>0</v>
      </c>
      <c r="Z30" s="287" t="str">
        <f>+JAN!AA27</f>
        <v>N</v>
      </c>
      <c r="AA30" s="287" t="str">
        <f>+JAN!AB27</f>
        <v>N</v>
      </c>
      <c r="AB30" s="791">
        <f>+JAN!AC27</f>
        <v>0</v>
      </c>
      <c r="AC30" s="293">
        <f>+JAN!AD27</f>
        <v>0</v>
      </c>
      <c r="AD30" s="287" t="str">
        <f>+JAN!AE27</f>
        <v>D</v>
      </c>
      <c r="AE30" s="287" t="str">
        <f>+JAN!AF27</f>
        <v>N</v>
      </c>
      <c r="AF30" s="287">
        <f>+JAN!AG27</f>
        <v>0</v>
      </c>
      <c r="AG30" s="291">
        <f>+JAN!AH27</f>
        <v>0</v>
      </c>
    </row>
    <row r="31" spans="1:33" x14ac:dyDescent="0.25">
      <c r="A31" s="424">
        <v>16</v>
      </c>
      <c r="B31" s="805" t="s">
        <v>3</v>
      </c>
      <c r="C31" s="831">
        <f>+JAN!D28</f>
        <v>0</v>
      </c>
      <c r="D31" s="832">
        <f>+JAN!E28</f>
        <v>0</v>
      </c>
      <c r="E31" s="832" t="str">
        <f>+JAN!F28</f>
        <v>N</v>
      </c>
      <c r="F31" s="287">
        <f>+JAN!G28</f>
        <v>0</v>
      </c>
      <c r="G31" s="291" t="str">
        <f>+JAN!H28</f>
        <v>N</v>
      </c>
      <c r="H31" s="781" t="str">
        <f>+JAN!I28</f>
        <v>N</v>
      </c>
      <c r="I31" s="287">
        <f>+JAN!J28</f>
        <v>0</v>
      </c>
      <c r="J31" s="287" t="str">
        <f>+JAN!K28</f>
        <v>D</v>
      </c>
      <c r="K31" s="287" t="str">
        <f>+JAN!L28</f>
        <v>N</v>
      </c>
      <c r="L31" s="287">
        <f>+JAN!M28</f>
        <v>0</v>
      </c>
      <c r="M31" s="287">
        <f>+JAN!N28</f>
        <v>0</v>
      </c>
      <c r="N31" s="791" t="str">
        <f>+JAN!O28</f>
        <v>D</v>
      </c>
      <c r="O31" s="293" t="str">
        <f>+JAN!P28</f>
        <v>N</v>
      </c>
      <c r="P31" s="287">
        <f>+JAN!Q28</f>
        <v>0</v>
      </c>
      <c r="Q31" s="287">
        <f>+JAN!R28</f>
        <v>0</v>
      </c>
      <c r="R31" s="287" t="str">
        <f>+JAN!S28</f>
        <v>D</v>
      </c>
      <c r="S31" s="287" t="str">
        <f>+JAN!T28</f>
        <v>D</v>
      </c>
      <c r="T31" s="287">
        <f>+JAN!U28</f>
        <v>0</v>
      </c>
      <c r="U31" s="291">
        <f>+JAN!V28</f>
        <v>0</v>
      </c>
      <c r="V31" s="781" t="str">
        <f>+JAN!W28</f>
        <v>D</v>
      </c>
      <c r="W31" s="287" t="str">
        <f>+JAN!X28</f>
        <v>N</v>
      </c>
      <c r="X31" s="287">
        <f>+JAN!Y28</f>
        <v>0</v>
      </c>
      <c r="Y31" s="287">
        <f>+JAN!Z28</f>
        <v>0</v>
      </c>
      <c r="Z31" s="287" t="str">
        <f>+JAN!AA28</f>
        <v>N</v>
      </c>
      <c r="AA31" s="287" t="str">
        <f>+JAN!AB28</f>
        <v>N</v>
      </c>
      <c r="AB31" s="791">
        <f>+JAN!AC28</f>
        <v>0</v>
      </c>
      <c r="AC31" s="293">
        <f>+JAN!AD28</f>
        <v>0</v>
      </c>
      <c r="AD31" s="287" t="str">
        <f>+JAN!AE28</f>
        <v>D</v>
      </c>
      <c r="AE31" s="287" t="str">
        <f>+JAN!AF28</f>
        <v>N</v>
      </c>
      <c r="AF31" s="287">
        <f>+JAN!AG28</f>
        <v>0</v>
      </c>
      <c r="AG31" s="291">
        <f>+JAN!AH28</f>
        <v>0</v>
      </c>
    </row>
    <row r="32" spans="1:33" x14ac:dyDescent="0.25">
      <c r="A32" s="425">
        <v>17</v>
      </c>
      <c r="B32" s="805" t="s">
        <v>3</v>
      </c>
      <c r="C32" s="831">
        <f>+JAN!D29</f>
        <v>0</v>
      </c>
      <c r="D32" s="832">
        <f>+JAN!E29</f>
        <v>0</v>
      </c>
      <c r="E32" s="832" t="str">
        <f>+JAN!F29</f>
        <v>D</v>
      </c>
      <c r="F32" s="287" t="str">
        <f>+JAN!G29</f>
        <v>NT</v>
      </c>
      <c r="G32" s="291" t="str">
        <f>+JAN!H29</f>
        <v>N</v>
      </c>
      <c r="H32" s="781">
        <f>+JAN!I29</f>
        <v>0</v>
      </c>
      <c r="I32" s="287" t="str">
        <f>+JAN!J29</f>
        <v>NT</v>
      </c>
      <c r="J32" s="287" t="str">
        <f>+JAN!K29</f>
        <v>NT</v>
      </c>
      <c r="K32" s="287" t="str">
        <f>+JAN!L29</f>
        <v>N</v>
      </c>
      <c r="L32" s="287">
        <f>+JAN!M29</f>
        <v>0</v>
      </c>
      <c r="M32" s="287" t="str">
        <f>+JAN!N29</f>
        <v>DTSDS</v>
      </c>
      <c r="N32" s="791" t="str">
        <f>+JAN!O29</f>
        <v>NT</v>
      </c>
      <c r="O32" s="293" t="str">
        <f>+JAN!P29</f>
        <v>N</v>
      </c>
      <c r="P32" s="287">
        <f>+JAN!Q29</f>
        <v>0</v>
      </c>
      <c r="Q32" s="287">
        <f>+JAN!R29</f>
        <v>0</v>
      </c>
      <c r="R32" s="287" t="str">
        <f>+JAN!S29</f>
        <v>FE</v>
      </c>
      <c r="S32" s="287" t="str">
        <f>+JAN!T29</f>
        <v>FE</v>
      </c>
      <c r="T32" s="287">
        <f>+JAN!U29</f>
        <v>0</v>
      </c>
      <c r="U32" s="291">
        <f>+JAN!V29</f>
        <v>0</v>
      </c>
      <c r="V32" s="781" t="str">
        <f>+JAN!W29</f>
        <v>T</v>
      </c>
      <c r="W32" s="287" t="str">
        <f>+JAN!X29</f>
        <v>N</v>
      </c>
      <c r="X32" s="287">
        <f>+JAN!Y29</f>
        <v>0</v>
      </c>
      <c r="Y32" s="287">
        <f>+JAN!Z29</f>
        <v>0</v>
      </c>
      <c r="Z32" s="287" t="str">
        <f>+JAN!AA29</f>
        <v>N</v>
      </c>
      <c r="AA32" s="287" t="str">
        <f>+JAN!AB29</f>
        <v>N</v>
      </c>
      <c r="AB32" s="791">
        <f>+JAN!AC29</f>
        <v>0</v>
      </c>
      <c r="AC32" s="293">
        <f>+JAN!AD29</f>
        <v>0</v>
      </c>
      <c r="AD32" s="287" t="str">
        <f>+JAN!AE29</f>
        <v>N</v>
      </c>
      <c r="AE32" s="287" t="str">
        <f>+JAN!AF29</f>
        <v>N</v>
      </c>
      <c r="AF32" s="287">
        <f>+JAN!AG29</f>
        <v>0</v>
      </c>
      <c r="AG32" s="291" t="str">
        <f>+JAN!AH29</f>
        <v>DTSDS</v>
      </c>
    </row>
    <row r="33" spans="1:33" x14ac:dyDescent="0.25">
      <c r="A33" s="424">
        <v>18</v>
      </c>
      <c r="B33" s="805" t="s">
        <v>3</v>
      </c>
      <c r="C33" s="831">
        <f>+JAN!D30</f>
        <v>0</v>
      </c>
      <c r="D33" s="832">
        <f>+JAN!E30</f>
        <v>0</v>
      </c>
      <c r="E33" s="832" t="str">
        <f>+JAN!F30</f>
        <v>D</v>
      </c>
      <c r="F33" s="287" t="str">
        <f>+JAN!G30</f>
        <v>D</v>
      </c>
      <c r="G33" s="291" t="str">
        <f>+JAN!H30</f>
        <v>N</v>
      </c>
      <c r="H33" s="781">
        <f>+JAN!I30</f>
        <v>0</v>
      </c>
      <c r="I33" s="287" t="str">
        <f>+JAN!J30</f>
        <v>B</v>
      </c>
      <c r="J33" s="287" t="str">
        <f>+JAN!K30</f>
        <v>B</v>
      </c>
      <c r="K33" s="287" t="str">
        <f>+JAN!L30</f>
        <v>B</v>
      </c>
      <c r="L33" s="287" t="str">
        <f>+JAN!M30</f>
        <v>B</v>
      </c>
      <c r="M33" s="287">
        <f>+JAN!N30</f>
        <v>0</v>
      </c>
      <c r="N33" s="791">
        <f>+JAN!O30</f>
        <v>0</v>
      </c>
      <c r="O33" s="293" t="str">
        <f>+JAN!P30</f>
        <v>B</v>
      </c>
      <c r="P33" s="287" t="str">
        <f>+JAN!Q30</f>
        <v>B</v>
      </c>
      <c r="Q33" s="287" t="str">
        <f>+JAN!R30</f>
        <v>B</v>
      </c>
      <c r="R33" s="287" t="str">
        <f>+JAN!S30</f>
        <v>B</v>
      </c>
      <c r="S33" s="287" t="str">
        <f>+JAN!T30</f>
        <v>B</v>
      </c>
      <c r="T33" s="287">
        <f>+JAN!U30</f>
        <v>0</v>
      </c>
      <c r="U33" s="291">
        <f>+JAN!V30</f>
        <v>0</v>
      </c>
      <c r="V33" s="781" t="str">
        <f>+JAN!W30</f>
        <v>B</v>
      </c>
      <c r="W33" s="287" t="str">
        <f>+JAN!X30</f>
        <v>B</v>
      </c>
      <c r="X33" s="287" t="str">
        <f>+JAN!Y30</f>
        <v>B</v>
      </c>
      <c r="Y33" s="287" t="str">
        <f>+JAN!Z30</f>
        <v>B</v>
      </c>
      <c r="Z33" s="287" t="str">
        <f>+JAN!AA30</f>
        <v>B</v>
      </c>
      <c r="AA33" s="287">
        <f>+JAN!AB30</f>
        <v>0</v>
      </c>
      <c r="AB33" s="791">
        <f>+JAN!AC30</f>
        <v>0</v>
      </c>
      <c r="AC33" s="293" t="str">
        <f>+JAN!AD30</f>
        <v>B</v>
      </c>
      <c r="AD33" s="287" t="str">
        <f>+JAN!AE30</f>
        <v>B</v>
      </c>
      <c r="AE33" s="287" t="str">
        <f>+JAN!AF30</f>
        <v>B</v>
      </c>
      <c r="AF33" s="287" t="str">
        <f>+JAN!AG30</f>
        <v>B</v>
      </c>
      <c r="AG33" s="291" t="str">
        <f>+JAN!AH30</f>
        <v>B</v>
      </c>
    </row>
    <row r="34" spans="1:33" x14ac:dyDescent="0.25">
      <c r="A34" s="425">
        <v>19</v>
      </c>
      <c r="B34" s="805" t="s">
        <v>3</v>
      </c>
      <c r="C34" s="831">
        <f>+JAN!D31</f>
        <v>0</v>
      </c>
      <c r="D34" s="832">
        <f>+JAN!E31</f>
        <v>0</v>
      </c>
      <c r="E34" s="832">
        <f>+JAN!F31</f>
        <v>0</v>
      </c>
      <c r="F34" s="287">
        <f>+JAN!G31</f>
        <v>0</v>
      </c>
      <c r="G34" s="291">
        <f>+JAN!H31</f>
        <v>0</v>
      </c>
      <c r="H34" s="781">
        <f>+JAN!I31</f>
        <v>0</v>
      </c>
      <c r="I34" s="287">
        <f>+JAN!J31</f>
        <v>0</v>
      </c>
      <c r="J34" s="287">
        <f>+JAN!K31</f>
        <v>0</v>
      </c>
      <c r="K34" s="287">
        <f>+JAN!L31</f>
        <v>0</v>
      </c>
      <c r="L34" s="287">
        <f>+JAN!M31</f>
        <v>0</v>
      </c>
      <c r="M34" s="287">
        <f>+JAN!N31</f>
        <v>0</v>
      </c>
      <c r="N34" s="791">
        <f>+JAN!O31</f>
        <v>0</v>
      </c>
      <c r="O34" s="293">
        <f>+JAN!P31</f>
        <v>0</v>
      </c>
      <c r="P34" s="287">
        <f>+JAN!Q31</f>
        <v>0</v>
      </c>
      <c r="Q34" s="287">
        <f>+JAN!R31</f>
        <v>0</v>
      </c>
      <c r="R34" s="287">
        <f>+JAN!S31</f>
        <v>0</v>
      </c>
      <c r="S34" s="287">
        <f>+JAN!T31</f>
        <v>0</v>
      </c>
      <c r="T34" s="287">
        <f>+JAN!U31</f>
        <v>0</v>
      </c>
      <c r="U34" s="291">
        <f>+JAN!V31</f>
        <v>0</v>
      </c>
      <c r="V34" s="781">
        <f>+JAN!W31</f>
        <v>0</v>
      </c>
      <c r="W34" s="287">
        <f>+JAN!X31</f>
        <v>0</v>
      </c>
      <c r="X34" s="287">
        <f>+JAN!Y31</f>
        <v>0</v>
      </c>
      <c r="Y34" s="287">
        <f>+JAN!Z31</f>
        <v>0</v>
      </c>
      <c r="Z34" s="287">
        <f>+JAN!AA31</f>
        <v>0</v>
      </c>
      <c r="AA34" s="287">
        <f>+JAN!AB31</f>
        <v>0</v>
      </c>
      <c r="AB34" s="791">
        <f>+JAN!AC31</f>
        <v>0</v>
      </c>
      <c r="AC34" s="293">
        <f>+JAN!AD31</f>
        <v>0</v>
      </c>
      <c r="AD34" s="287" t="str">
        <f>+JAN!AE31</f>
        <v>OJTD</v>
      </c>
      <c r="AE34" s="287" t="str">
        <f>+JAN!AF31</f>
        <v>OJTN</v>
      </c>
      <c r="AF34" s="287" t="str">
        <f>+JAN!AG31</f>
        <v>OJTN</v>
      </c>
      <c r="AG34" s="291">
        <f>+JAN!AH31</f>
        <v>0</v>
      </c>
    </row>
    <row r="35" spans="1:33" ht="15.75" thickBot="1" x14ac:dyDescent="0.3">
      <c r="A35" s="424">
        <v>20</v>
      </c>
      <c r="B35" s="807" t="s">
        <v>3</v>
      </c>
      <c r="C35" s="833">
        <f>+JAN!D32</f>
        <v>0</v>
      </c>
      <c r="D35" s="834">
        <f>+JAN!E32</f>
        <v>0</v>
      </c>
      <c r="E35" s="834">
        <f>+JAN!F32</f>
        <v>0</v>
      </c>
      <c r="F35" s="288">
        <f>+JAN!G32</f>
        <v>0</v>
      </c>
      <c r="G35" s="292">
        <f>+JAN!H32</f>
        <v>0</v>
      </c>
      <c r="H35" s="782">
        <f>+JAN!I32</f>
        <v>0</v>
      </c>
      <c r="I35" s="288">
        <f>+JAN!J32</f>
        <v>0</v>
      </c>
      <c r="J35" s="288">
        <f>+JAN!K32</f>
        <v>0</v>
      </c>
      <c r="K35" s="288">
        <f>+JAN!L32</f>
        <v>0</v>
      </c>
      <c r="L35" s="288">
        <f>+JAN!M32</f>
        <v>0</v>
      </c>
      <c r="M35" s="288">
        <f>+JAN!N32</f>
        <v>0</v>
      </c>
      <c r="N35" s="792">
        <f>+JAN!O32</f>
        <v>0</v>
      </c>
      <c r="O35" s="294">
        <f>+JAN!P32</f>
        <v>0</v>
      </c>
      <c r="P35" s="288">
        <f>+JAN!Q32</f>
        <v>0</v>
      </c>
      <c r="Q35" s="288">
        <f>+JAN!R32</f>
        <v>0</v>
      </c>
      <c r="R35" s="288">
        <f>+JAN!S32</f>
        <v>0</v>
      </c>
      <c r="S35" s="288">
        <f>+JAN!T32</f>
        <v>0</v>
      </c>
      <c r="T35" s="288">
        <f>+JAN!U32</f>
        <v>0</v>
      </c>
      <c r="U35" s="292">
        <f>+JAN!V32</f>
        <v>0</v>
      </c>
      <c r="V35" s="782">
        <f>+JAN!W32</f>
        <v>0</v>
      </c>
      <c r="W35" s="288">
        <f>+JAN!X32</f>
        <v>0</v>
      </c>
      <c r="X35" s="288">
        <f>+JAN!Y32</f>
        <v>0</v>
      </c>
      <c r="Y35" s="288">
        <f>+JAN!Z32</f>
        <v>0</v>
      </c>
      <c r="Z35" s="288">
        <f>+JAN!AA32</f>
        <v>0</v>
      </c>
      <c r="AA35" s="288">
        <f>+JAN!AB32</f>
        <v>0</v>
      </c>
      <c r="AB35" s="792">
        <f>+JAN!AC32</f>
        <v>0</v>
      </c>
      <c r="AC35" s="294">
        <f>+JAN!AD32</f>
        <v>0</v>
      </c>
      <c r="AD35" s="288" t="str">
        <f>+JAN!AE32</f>
        <v>OJTD</v>
      </c>
      <c r="AE35" s="288" t="str">
        <f>+JAN!AF32</f>
        <v>OJTN</v>
      </c>
      <c r="AF35" s="288" t="str">
        <f>+JAN!AG32</f>
        <v>OJTN</v>
      </c>
      <c r="AG35" s="292">
        <f>+JAN!AH32</f>
        <v>0</v>
      </c>
    </row>
    <row r="36" spans="1:33" ht="15.75" thickBot="1" x14ac:dyDescent="0.3">
      <c r="A36" s="1652" t="s">
        <v>22</v>
      </c>
      <c r="B36" s="1655" t="s">
        <v>23</v>
      </c>
      <c r="C36" s="1658" t="s">
        <v>152</v>
      </c>
      <c r="D36" s="1659"/>
      <c r="E36" s="1659"/>
      <c r="F36" s="1659"/>
      <c r="G36" s="1659"/>
      <c r="H36" s="1659"/>
      <c r="I36" s="1659"/>
      <c r="J36" s="1659"/>
      <c r="K36" s="1659"/>
      <c r="L36" s="1659"/>
      <c r="M36" s="1659"/>
      <c r="N36" s="1659"/>
      <c r="O36" s="1659"/>
      <c r="P36" s="1659"/>
      <c r="Q36" s="1659"/>
      <c r="R36" s="1659"/>
      <c r="S36" s="1659"/>
      <c r="T36" s="1659"/>
      <c r="U36" s="1659"/>
      <c r="V36" s="1659"/>
      <c r="W36" s="1659"/>
      <c r="X36" s="1659"/>
      <c r="Y36" s="1659"/>
      <c r="Z36" s="1659"/>
      <c r="AA36" s="1659"/>
      <c r="AB36" s="1659"/>
      <c r="AC36" s="1659"/>
      <c r="AD36" s="1659"/>
      <c r="AE36" s="1659"/>
      <c r="AF36" s="1659"/>
      <c r="AG36" s="1660"/>
    </row>
    <row r="37" spans="1:33" ht="15" customHeight="1" x14ac:dyDescent="0.25">
      <c r="A37" s="1653"/>
      <c r="B37" s="1656"/>
      <c r="C37" s="403" t="s">
        <v>15</v>
      </c>
      <c r="D37" s="271" t="s">
        <v>9</v>
      </c>
      <c r="E37" s="271" t="s">
        <v>10</v>
      </c>
      <c r="F37" s="271" t="s">
        <v>11</v>
      </c>
      <c r="G37" s="273" t="s">
        <v>12</v>
      </c>
      <c r="H37" s="786" t="s">
        <v>13</v>
      </c>
      <c r="I37" s="272" t="s">
        <v>14</v>
      </c>
      <c r="J37" s="272" t="s">
        <v>15</v>
      </c>
      <c r="K37" s="272" t="s">
        <v>9</v>
      </c>
      <c r="L37" s="272" t="s">
        <v>10</v>
      </c>
      <c r="M37" s="272" t="s">
        <v>11</v>
      </c>
      <c r="N37" s="787" t="s">
        <v>12</v>
      </c>
      <c r="O37" s="270" t="s">
        <v>13</v>
      </c>
      <c r="P37" s="271" t="s">
        <v>14</v>
      </c>
      <c r="Q37" s="271" t="s">
        <v>15</v>
      </c>
      <c r="R37" s="271" t="s">
        <v>9</v>
      </c>
      <c r="S37" s="271" t="s">
        <v>10</v>
      </c>
      <c r="T37" s="271" t="s">
        <v>11</v>
      </c>
      <c r="U37" s="273" t="s">
        <v>12</v>
      </c>
      <c r="V37" s="786" t="s">
        <v>13</v>
      </c>
      <c r="W37" s="272" t="s">
        <v>14</v>
      </c>
      <c r="X37" s="272" t="s">
        <v>15</v>
      </c>
      <c r="Y37" s="272" t="s">
        <v>9</v>
      </c>
      <c r="Z37" s="272" t="s">
        <v>10</v>
      </c>
      <c r="AA37" s="272" t="s">
        <v>11</v>
      </c>
      <c r="AB37" s="787" t="s">
        <v>12</v>
      </c>
      <c r="AC37" s="270" t="s">
        <v>13</v>
      </c>
      <c r="AD37" s="271" t="s">
        <v>14</v>
      </c>
      <c r="AE37" s="271" t="s">
        <v>15</v>
      </c>
      <c r="AF37" s="271" t="s">
        <v>9</v>
      </c>
      <c r="AG37" s="273" t="s">
        <v>10</v>
      </c>
    </row>
    <row r="38" spans="1:33" ht="15" customHeight="1" thickBot="1" x14ac:dyDescent="0.3">
      <c r="A38" s="1654"/>
      <c r="B38" s="1657"/>
      <c r="C38" s="759">
        <v>1</v>
      </c>
      <c r="D38" s="753">
        <f>C38+1</f>
        <v>2</v>
      </c>
      <c r="E38" s="753">
        <f t="shared" ref="E38:AG38" si="1">D38+1</f>
        <v>3</v>
      </c>
      <c r="F38" s="755">
        <f t="shared" si="1"/>
        <v>4</v>
      </c>
      <c r="G38" s="757">
        <f t="shared" si="1"/>
        <v>5</v>
      </c>
      <c r="H38" s="758">
        <f t="shared" si="1"/>
        <v>6</v>
      </c>
      <c r="I38" s="753">
        <f t="shared" si="1"/>
        <v>7</v>
      </c>
      <c r="J38" s="753">
        <f t="shared" si="1"/>
        <v>8</v>
      </c>
      <c r="K38" s="753">
        <f t="shared" si="1"/>
        <v>9</v>
      </c>
      <c r="L38" s="753">
        <f t="shared" si="1"/>
        <v>10</v>
      </c>
      <c r="M38" s="753">
        <f t="shared" si="1"/>
        <v>11</v>
      </c>
      <c r="N38" s="763">
        <f t="shared" si="1"/>
        <v>12</v>
      </c>
      <c r="O38" s="759">
        <f t="shared" si="1"/>
        <v>13</v>
      </c>
      <c r="P38" s="753">
        <f t="shared" si="1"/>
        <v>14</v>
      </c>
      <c r="Q38" s="753">
        <f t="shared" si="1"/>
        <v>15</v>
      </c>
      <c r="R38" s="755">
        <f t="shared" si="1"/>
        <v>16</v>
      </c>
      <c r="S38" s="753">
        <f t="shared" si="1"/>
        <v>17</v>
      </c>
      <c r="T38" s="753">
        <f t="shared" si="1"/>
        <v>18</v>
      </c>
      <c r="U38" s="757">
        <f t="shared" si="1"/>
        <v>19</v>
      </c>
      <c r="V38" s="758">
        <f t="shared" si="1"/>
        <v>20</v>
      </c>
      <c r="W38" s="753">
        <f t="shared" si="1"/>
        <v>21</v>
      </c>
      <c r="X38" s="753">
        <f t="shared" si="1"/>
        <v>22</v>
      </c>
      <c r="Y38" s="753">
        <f t="shared" si="1"/>
        <v>23</v>
      </c>
      <c r="Z38" s="755">
        <f t="shared" si="1"/>
        <v>24</v>
      </c>
      <c r="AA38" s="753">
        <f t="shared" si="1"/>
        <v>25</v>
      </c>
      <c r="AB38" s="760">
        <f t="shared" si="1"/>
        <v>26</v>
      </c>
      <c r="AC38" s="759">
        <f t="shared" si="1"/>
        <v>27</v>
      </c>
      <c r="AD38" s="753">
        <f t="shared" si="1"/>
        <v>28</v>
      </c>
      <c r="AE38" s="753">
        <f t="shared" si="1"/>
        <v>29</v>
      </c>
      <c r="AF38" s="753">
        <f t="shared" si="1"/>
        <v>30</v>
      </c>
      <c r="AG38" s="757">
        <f t="shared" si="1"/>
        <v>31</v>
      </c>
    </row>
    <row r="39" spans="1:33" ht="15" customHeight="1" thickBot="1" x14ac:dyDescent="0.3">
      <c r="A39" s="809">
        <v>21</v>
      </c>
      <c r="B39" s="810" t="s">
        <v>1</v>
      </c>
      <c r="C39" s="835">
        <f>+JAN!D34</f>
        <v>0</v>
      </c>
      <c r="D39" s="836">
        <f>+JAN!E34</f>
        <v>0</v>
      </c>
      <c r="E39" s="836" t="str">
        <f>+JAN!F34</f>
        <v>N</v>
      </c>
      <c r="F39" s="794">
        <f>+JAN!G34</f>
        <v>0</v>
      </c>
      <c r="G39" s="795" t="str">
        <f>+JAN!H34</f>
        <v>D</v>
      </c>
      <c r="H39" s="796" t="str">
        <f>+JAN!I34</f>
        <v>N</v>
      </c>
      <c r="I39" s="794">
        <f>+JAN!J34</f>
        <v>0</v>
      </c>
      <c r="J39" s="794">
        <f>+JAN!K34</f>
        <v>0</v>
      </c>
      <c r="K39" s="794" t="str">
        <f>+JAN!L34</f>
        <v>D</v>
      </c>
      <c r="L39" s="794" t="str">
        <f>+JAN!M34</f>
        <v>D</v>
      </c>
      <c r="M39" s="794">
        <f>+JAN!N34</f>
        <v>0</v>
      </c>
      <c r="N39" s="797">
        <f>+JAN!O34</f>
        <v>0</v>
      </c>
      <c r="O39" s="793" t="str">
        <f>+JAN!P34</f>
        <v>D</v>
      </c>
      <c r="P39" s="794" t="str">
        <f>+JAN!Q34</f>
        <v>N</v>
      </c>
      <c r="Q39" s="794">
        <f>+JAN!R34</f>
        <v>0</v>
      </c>
      <c r="R39" s="794">
        <f>+JAN!S34</f>
        <v>0</v>
      </c>
      <c r="S39" s="794" t="str">
        <f>+JAN!T34</f>
        <v>N</v>
      </c>
      <c r="T39" s="794" t="str">
        <f>+JAN!U34</f>
        <v>N</v>
      </c>
      <c r="U39" s="795">
        <f>+JAN!V34</f>
        <v>0</v>
      </c>
      <c r="V39" s="796">
        <f>+JAN!W34</f>
        <v>0</v>
      </c>
      <c r="W39" s="794" t="str">
        <f>+JAN!X34</f>
        <v>D</v>
      </c>
      <c r="X39" s="794" t="str">
        <f>+JAN!Y34</f>
        <v>N</v>
      </c>
      <c r="Y39" s="794">
        <f>+JAN!Z34</f>
        <v>0</v>
      </c>
      <c r="Z39" s="794">
        <f>+JAN!AA34</f>
        <v>0</v>
      </c>
      <c r="AA39" s="794" t="str">
        <f>+JAN!AB34</f>
        <v>D</v>
      </c>
      <c r="AB39" s="797" t="str">
        <f>+JAN!AC34</f>
        <v>DT</v>
      </c>
      <c r="AC39" s="793" t="str">
        <f>+JAN!AD34</f>
        <v>NTS</v>
      </c>
      <c r="AD39" s="794">
        <f>+JAN!AE34</f>
        <v>0</v>
      </c>
      <c r="AE39" s="794">
        <f>+JAN!AF34</f>
        <v>0</v>
      </c>
      <c r="AF39" s="794" t="str">
        <f>+JAN!AG34</f>
        <v>N</v>
      </c>
      <c r="AG39" s="795">
        <f>+JAN!AH34</f>
        <v>0</v>
      </c>
    </row>
    <row r="40" spans="1:33" ht="15" customHeight="1" thickBot="1" x14ac:dyDescent="0.3">
      <c r="A40" s="809">
        <v>22</v>
      </c>
      <c r="B40" s="811" t="s">
        <v>76</v>
      </c>
      <c r="C40" s="837">
        <f>+JAN!D35</f>
        <v>0</v>
      </c>
      <c r="D40" s="838">
        <f>+JAN!E35</f>
        <v>0</v>
      </c>
      <c r="E40" s="838">
        <f>+JAN!F35</f>
        <v>0</v>
      </c>
      <c r="F40" s="281">
        <f>+JAN!G35</f>
        <v>0</v>
      </c>
      <c r="G40" s="282">
        <f>+JAN!H35</f>
        <v>0</v>
      </c>
      <c r="H40" s="798">
        <f>+JAN!I35</f>
        <v>0</v>
      </c>
      <c r="I40" s="281">
        <f>+JAN!J35</f>
        <v>0</v>
      </c>
      <c r="J40" s="281">
        <f>+JAN!K35</f>
        <v>0</v>
      </c>
      <c r="K40" s="281">
        <f>+JAN!L35</f>
        <v>0</v>
      </c>
      <c r="L40" s="281">
        <f>+JAN!M35</f>
        <v>0</v>
      </c>
      <c r="M40" s="281">
        <f>+JAN!N35</f>
        <v>0</v>
      </c>
      <c r="N40" s="799">
        <f>+JAN!O35</f>
        <v>0</v>
      </c>
      <c r="O40" s="275">
        <f>+JAN!P35</f>
        <v>0</v>
      </c>
      <c r="P40" s="281" t="str">
        <f>+JAN!Q35</f>
        <v>N</v>
      </c>
      <c r="Q40" s="281">
        <f>+JAN!R35</f>
        <v>0</v>
      </c>
      <c r="R40" s="281">
        <f>+JAN!S35</f>
        <v>0</v>
      </c>
      <c r="S40" s="281">
        <f>+JAN!T35</f>
        <v>0</v>
      </c>
      <c r="T40" s="281">
        <f>+JAN!U35</f>
        <v>0</v>
      </c>
      <c r="U40" s="282">
        <f>+JAN!V35</f>
        <v>0</v>
      </c>
      <c r="V40" s="798">
        <f>+JAN!W35</f>
        <v>0</v>
      </c>
      <c r="W40" s="281" t="str">
        <f>+JAN!X35</f>
        <v>D</v>
      </c>
      <c r="X40" s="281">
        <f>+JAN!Y35</f>
        <v>0</v>
      </c>
      <c r="Y40" s="281">
        <f>+JAN!Z35</f>
        <v>0</v>
      </c>
      <c r="Z40" s="281">
        <f>+JAN!AA35</f>
        <v>0</v>
      </c>
      <c r="AA40" s="281">
        <f>+JAN!AB35</f>
        <v>0</v>
      </c>
      <c r="AB40" s="799">
        <f>+JAN!AC35</f>
        <v>0</v>
      </c>
      <c r="AC40" s="275">
        <f>+JAN!AD35</f>
        <v>0</v>
      </c>
      <c r="AD40" s="281">
        <f>+JAN!AE35</f>
        <v>0</v>
      </c>
      <c r="AE40" s="281" t="str">
        <f>+JAN!AF35</f>
        <v>D</v>
      </c>
      <c r="AF40" s="281">
        <f>+JAN!AG35</f>
        <v>0</v>
      </c>
      <c r="AG40" s="282">
        <f>+JAN!AH35</f>
        <v>0</v>
      </c>
    </row>
    <row r="41" spans="1:33" ht="5.0999999999999996" customHeight="1" thickBot="1" x14ac:dyDescent="0.3">
      <c r="A41" s="809">
        <v>23</v>
      </c>
      <c r="B41" s="812"/>
      <c r="C41" s="839">
        <f>+JAN!D36</f>
        <v>0</v>
      </c>
      <c r="D41" s="840">
        <f>+JAN!E36</f>
        <v>0</v>
      </c>
      <c r="E41" s="840">
        <f>+JAN!F36</f>
        <v>0</v>
      </c>
      <c r="F41" s="279">
        <f>+JAN!G36</f>
        <v>0</v>
      </c>
      <c r="G41" s="283">
        <f>+JAN!H36</f>
        <v>0</v>
      </c>
      <c r="H41" s="302">
        <f>+JAN!I36</f>
        <v>0</v>
      </c>
      <c r="I41" s="279">
        <f>+JAN!J36</f>
        <v>0</v>
      </c>
      <c r="J41" s="279">
        <f>+JAN!K36</f>
        <v>0</v>
      </c>
      <c r="K41" s="279">
        <f>+JAN!L36</f>
        <v>0</v>
      </c>
      <c r="L41" s="279">
        <f>+JAN!M36</f>
        <v>0</v>
      </c>
      <c r="M41" s="279">
        <f>+JAN!N36</f>
        <v>0</v>
      </c>
      <c r="N41" s="300">
        <f>+JAN!O36</f>
        <v>0</v>
      </c>
      <c r="O41" s="280">
        <f>+JAN!P36</f>
        <v>0</v>
      </c>
      <c r="P41" s="279">
        <f>+JAN!Q36</f>
        <v>0</v>
      </c>
      <c r="Q41" s="279">
        <f>+JAN!R36</f>
        <v>0</v>
      </c>
      <c r="R41" s="279">
        <f>+JAN!S36</f>
        <v>0</v>
      </c>
      <c r="S41" s="279">
        <f>+JAN!T36</f>
        <v>0</v>
      </c>
      <c r="T41" s="279">
        <f>+JAN!U36</f>
        <v>0</v>
      </c>
      <c r="U41" s="283">
        <f>+JAN!V36</f>
        <v>0</v>
      </c>
      <c r="V41" s="302">
        <f>+JAN!W36</f>
        <v>0</v>
      </c>
      <c r="W41" s="279">
        <f>+JAN!X36</f>
        <v>0</v>
      </c>
      <c r="X41" s="279">
        <f>+JAN!Y36</f>
        <v>0</v>
      </c>
      <c r="Y41" s="279">
        <f>+JAN!Z36</f>
        <v>0</v>
      </c>
      <c r="Z41" s="279">
        <f>+JAN!AA36</f>
        <v>0</v>
      </c>
      <c r="AA41" s="279">
        <f>+JAN!AB36</f>
        <v>0</v>
      </c>
      <c r="AB41" s="300">
        <f>+JAN!AC36</f>
        <v>0</v>
      </c>
      <c r="AC41" s="280">
        <f>+JAN!AD36</f>
        <v>0</v>
      </c>
      <c r="AD41" s="279">
        <f>+JAN!AE36</f>
        <v>0</v>
      </c>
      <c r="AE41" s="279">
        <f>+JAN!AF36</f>
        <v>0</v>
      </c>
      <c r="AF41" s="279">
        <f>+JAN!AG36</f>
        <v>0</v>
      </c>
      <c r="AG41" s="283">
        <f>+JAN!AH36</f>
        <v>0</v>
      </c>
    </row>
    <row r="42" spans="1:33" ht="15" customHeight="1" thickBot="1" x14ac:dyDescent="0.3">
      <c r="A42" s="809">
        <v>24</v>
      </c>
      <c r="B42" s="813" t="s">
        <v>2</v>
      </c>
      <c r="C42" s="841" t="str">
        <f>+JAN!D37</f>
        <v>D</v>
      </c>
      <c r="D42" s="842" t="str">
        <f>+JAN!E37</f>
        <v>D</v>
      </c>
      <c r="E42" s="842" t="str">
        <f>+JAN!F37</f>
        <v>DT</v>
      </c>
      <c r="F42" s="285" t="str">
        <f>+JAN!G37</f>
        <v>NT</v>
      </c>
      <c r="G42" s="286" t="str">
        <f>+JAN!H37</f>
        <v>T</v>
      </c>
      <c r="H42" s="303" t="str">
        <f>+JAN!I37</f>
        <v>DISP</v>
      </c>
      <c r="I42" s="285">
        <f>+JAN!J37</f>
        <v>0</v>
      </c>
      <c r="J42" s="285">
        <f>+JAN!K37</f>
        <v>0</v>
      </c>
      <c r="K42" s="285" t="str">
        <f>+JAN!L37</f>
        <v>D</v>
      </c>
      <c r="L42" s="285" t="str">
        <f>+JAN!M37</f>
        <v>D</v>
      </c>
      <c r="M42" s="285">
        <f>+JAN!N37</f>
        <v>0</v>
      </c>
      <c r="N42" s="301">
        <f>+JAN!O37</f>
        <v>0</v>
      </c>
      <c r="O42" s="284" t="str">
        <f>+JAN!P37</f>
        <v>D</v>
      </c>
      <c r="P42" s="285">
        <f>+JAN!Q37</f>
        <v>0</v>
      </c>
      <c r="Q42" s="285">
        <f>+JAN!R37</f>
        <v>0</v>
      </c>
      <c r="R42" s="285">
        <f>+JAN!S37</f>
        <v>0</v>
      </c>
      <c r="S42" s="285" t="str">
        <f>+JAN!T37</f>
        <v>N</v>
      </c>
      <c r="T42" s="285" t="str">
        <f>+JAN!U37</f>
        <v>N</v>
      </c>
      <c r="U42" s="286">
        <f>+JAN!V37</f>
        <v>0</v>
      </c>
      <c r="V42" s="303">
        <f>+JAN!W37</f>
        <v>0</v>
      </c>
      <c r="W42" s="285">
        <f>+JAN!X37</f>
        <v>0</v>
      </c>
      <c r="X42" s="285" t="str">
        <f>+JAN!Y37</f>
        <v>N</v>
      </c>
      <c r="Y42" s="285">
        <f>+JAN!Z37</f>
        <v>0</v>
      </c>
      <c r="Z42" s="285">
        <f>+JAN!AA37</f>
        <v>0</v>
      </c>
      <c r="AA42" s="285" t="str">
        <f>+JAN!AB37</f>
        <v>D</v>
      </c>
      <c r="AB42" s="301" t="str">
        <f>+JAN!AC37</f>
        <v>N</v>
      </c>
      <c r="AC42" s="284" t="str">
        <f>+JAN!AD37</f>
        <v>T</v>
      </c>
      <c r="AD42" s="285">
        <f>+JAN!AE37</f>
        <v>0</v>
      </c>
      <c r="AE42" s="285">
        <f>+JAN!AF37</f>
        <v>0</v>
      </c>
      <c r="AF42" s="285" t="str">
        <f>+JAN!AG37</f>
        <v>N</v>
      </c>
      <c r="AG42" s="286">
        <f>+JAN!AH37</f>
        <v>0</v>
      </c>
    </row>
    <row r="43" spans="1:33" ht="15" customHeight="1" thickBot="1" x14ac:dyDescent="0.3">
      <c r="A43" s="809">
        <v>25</v>
      </c>
      <c r="B43" s="814" t="s">
        <v>2</v>
      </c>
      <c r="C43" s="843" t="str">
        <f>+JAN!D38</f>
        <v>D</v>
      </c>
      <c r="D43" s="844" t="str">
        <f>+JAN!E38</f>
        <v>D</v>
      </c>
      <c r="E43" s="844">
        <f>+JAN!F38</f>
        <v>0</v>
      </c>
      <c r="F43" s="298" t="str">
        <f>+JAN!G38</f>
        <v>T</v>
      </c>
      <c r="G43" s="299" t="str">
        <f>+JAN!H38</f>
        <v>DT</v>
      </c>
      <c r="H43" s="762">
        <f>+JAN!I38</f>
        <v>0</v>
      </c>
      <c r="I43" s="298" t="str">
        <f>+JAN!J38</f>
        <v>D</v>
      </c>
      <c r="J43" s="298" t="str">
        <f>+JAN!K38</f>
        <v>N</v>
      </c>
      <c r="K43" s="298">
        <f>+JAN!L38</f>
        <v>0</v>
      </c>
      <c r="L43" s="298">
        <f>+JAN!M38</f>
        <v>0</v>
      </c>
      <c r="M43" s="298" t="str">
        <f>+JAN!N38</f>
        <v>D</v>
      </c>
      <c r="N43" s="761" t="str">
        <f>+JAN!O38</f>
        <v>N</v>
      </c>
      <c r="O43" s="297">
        <f>+JAN!P38</f>
        <v>0</v>
      </c>
      <c r="P43" s="298">
        <f>+JAN!Q38</f>
        <v>0</v>
      </c>
      <c r="Q43" s="298" t="str">
        <f>+JAN!R38</f>
        <v>NT</v>
      </c>
      <c r="R43" s="298" t="str">
        <f>+JAN!S38</f>
        <v>NT</v>
      </c>
      <c r="S43" s="298">
        <f>+JAN!T38</f>
        <v>0</v>
      </c>
      <c r="T43" s="298" t="str">
        <f>+JAN!U38</f>
        <v>T</v>
      </c>
      <c r="U43" s="299" t="str">
        <f>+JAN!V38</f>
        <v>D</v>
      </c>
      <c r="V43" s="762" t="str">
        <f>+JAN!W38</f>
        <v>N</v>
      </c>
      <c r="W43" s="298">
        <f>+JAN!X38</f>
        <v>0</v>
      </c>
      <c r="X43" s="298">
        <f>+JAN!Y38</f>
        <v>0</v>
      </c>
      <c r="Y43" s="298" t="str">
        <f>+JAN!Z38</f>
        <v>D</v>
      </c>
      <c r="Z43" s="298" t="str">
        <f>+JAN!AA38</f>
        <v>D</v>
      </c>
      <c r="AA43" s="298" t="str">
        <f>+JAN!AB38</f>
        <v>NTSDS</v>
      </c>
      <c r="AB43" s="761">
        <f>+JAN!AC38</f>
        <v>0</v>
      </c>
      <c r="AC43" s="297" t="str">
        <f>+JAN!AD38</f>
        <v>D</v>
      </c>
      <c r="AD43" s="298" t="str">
        <f>+JAN!AE38</f>
        <v>DT</v>
      </c>
      <c r="AE43" s="298">
        <f>+JAN!AF38</f>
        <v>0</v>
      </c>
      <c r="AF43" s="298">
        <f>+JAN!AG38</f>
        <v>0</v>
      </c>
      <c r="AG43" s="299" t="str">
        <f>+JAN!AH38</f>
        <v>N</v>
      </c>
    </row>
    <row r="44" spans="1:33" ht="15" customHeight="1" thickBot="1" x14ac:dyDescent="0.3">
      <c r="A44" s="809">
        <v>26</v>
      </c>
      <c r="B44" s="812" t="s">
        <v>2</v>
      </c>
      <c r="C44" s="839">
        <f>+JAN!D39</f>
        <v>0</v>
      </c>
      <c r="D44" s="840">
        <f>+JAN!E39</f>
        <v>0</v>
      </c>
      <c r="E44" s="840" t="str">
        <f>+JAN!F39</f>
        <v>N</v>
      </c>
      <c r="F44" s="279">
        <f>+JAN!G39</f>
        <v>0</v>
      </c>
      <c r="G44" s="283" t="str">
        <f>+JAN!H39</f>
        <v>D</v>
      </c>
      <c r="H44" s="302" t="str">
        <f>+JAN!I39</f>
        <v>DT</v>
      </c>
      <c r="I44" s="279">
        <f>+JAN!J39</f>
        <v>0</v>
      </c>
      <c r="J44" s="279" t="str">
        <f>+JAN!K39</f>
        <v>DT</v>
      </c>
      <c r="K44" s="279" t="str">
        <f>+JAN!L39</f>
        <v>D</v>
      </c>
      <c r="L44" s="279" t="str">
        <f>+JAN!M39</f>
        <v>D</v>
      </c>
      <c r="M44" s="279">
        <f>+JAN!N39</f>
        <v>0</v>
      </c>
      <c r="N44" s="300">
        <f>+JAN!O39</f>
        <v>0</v>
      </c>
      <c r="O44" s="280" t="str">
        <f>+JAN!P39</f>
        <v>D</v>
      </c>
      <c r="P44" s="279" t="str">
        <f>+JAN!Q39</f>
        <v>N</v>
      </c>
      <c r="Q44" s="279">
        <f>+JAN!R39</f>
        <v>0</v>
      </c>
      <c r="R44" s="279">
        <f>+JAN!S39</f>
        <v>0</v>
      </c>
      <c r="S44" s="279" t="str">
        <f>+JAN!T39</f>
        <v>D</v>
      </c>
      <c r="T44" s="279" t="str">
        <f>+JAN!U39</f>
        <v>DT</v>
      </c>
      <c r="U44" s="283" t="str">
        <f>+JAN!V39</f>
        <v>DTS5S</v>
      </c>
      <c r="V44" s="302">
        <f>+JAN!W39</f>
        <v>0</v>
      </c>
      <c r="W44" s="279" t="str">
        <f>+JAN!X39</f>
        <v>D</v>
      </c>
      <c r="X44" s="279" t="str">
        <f>+JAN!Y39</f>
        <v>DT</v>
      </c>
      <c r="Y44" s="279">
        <f>+JAN!Z39</f>
        <v>0</v>
      </c>
      <c r="Z44" s="279">
        <f>+JAN!AA39</f>
        <v>0</v>
      </c>
      <c r="AA44" s="279" t="str">
        <f>+JAN!AB39</f>
        <v>D</v>
      </c>
      <c r="AB44" s="300" t="str">
        <f>+JAN!AC39</f>
        <v>T</v>
      </c>
      <c r="AC44" s="280">
        <f>+JAN!AD39</f>
        <v>0</v>
      </c>
      <c r="AD44" s="279">
        <f>+JAN!AE39</f>
        <v>0</v>
      </c>
      <c r="AE44" s="279" t="str">
        <f>+JAN!AF39</f>
        <v>D</v>
      </c>
      <c r="AF44" s="279" t="str">
        <f>+JAN!AG39</f>
        <v>N</v>
      </c>
      <c r="AG44" s="283">
        <f>+JAN!AH39</f>
        <v>0</v>
      </c>
    </row>
    <row r="45" spans="1:33" ht="15" customHeight="1" thickBot="1" x14ac:dyDescent="0.3">
      <c r="A45" s="809">
        <v>27</v>
      </c>
      <c r="B45" s="812" t="s">
        <v>2</v>
      </c>
      <c r="C45" s="839">
        <f>+JAN!D40</f>
        <v>0</v>
      </c>
      <c r="D45" s="840" t="str">
        <f>+JAN!E40</f>
        <v>SA</v>
      </c>
      <c r="E45" s="840" t="str">
        <f>+JAN!F40</f>
        <v>SA</v>
      </c>
      <c r="F45" s="279">
        <f>+JAN!G40</f>
        <v>0</v>
      </c>
      <c r="G45" s="283">
        <f>+JAN!H40</f>
        <v>0</v>
      </c>
      <c r="H45" s="302" t="str">
        <f>+JAN!I40</f>
        <v>SA</v>
      </c>
      <c r="I45" s="279" t="str">
        <f>+JAN!J40</f>
        <v>SA</v>
      </c>
      <c r="J45" s="279">
        <f>+JAN!K40</f>
        <v>0</v>
      </c>
      <c r="K45" s="279" t="str">
        <f>+JAN!L40</f>
        <v>D</v>
      </c>
      <c r="L45" s="279" t="str">
        <f>+JAN!M40</f>
        <v>D</v>
      </c>
      <c r="M45" s="279" t="str">
        <f>+JAN!N40</f>
        <v>NTS</v>
      </c>
      <c r="N45" s="300">
        <f>+JAN!O40</f>
        <v>0</v>
      </c>
      <c r="O45" s="280" t="str">
        <f>+JAN!P40</f>
        <v>D</v>
      </c>
      <c r="P45" s="279" t="str">
        <f>+JAN!Q40</f>
        <v>N</v>
      </c>
      <c r="Q45" s="279" t="str">
        <f>+JAN!R40</f>
        <v>NTS5S</v>
      </c>
      <c r="R45" s="279">
        <f>+JAN!S40</f>
        <v>0</v>
      </c>
      <c r="S45" s="279" t="str">
        <f>+JAN!T40</f>
        <v>N</v>
      </c>
      <c r="T45" s="279" t="str">
        <f>+JAN!U40</f>
        <v>N</v>
      </c>
      <c r="U45" s="283">
        <f>+JAN!V40</f>
        <v>0</v>
      </c>
      <c r="V45" s="302">
        <f>+JAN!W40</f>
        <v>0</v>
      </c>
      <c r="W45" s="279" t="str">
        <f>+JAN!X40</f>
        <v>D</v>
      </c>
      <c r="X45" s="279" t="str">
        <f>+JAN!Y40</f>
        <v>N</v>
      </c>
      <c r="Y45" s="279">
        <f>+JAN!Z40</f>
        <v>0</v>
      </c>
      <c r="Z45" s="279">
        <f>+JAN!AA40</f>
        <v>0</v>
      </c>
      <c r="AA45" s="279" t="str">
        <f>+JAN!AB40</f>
        <v>D</v>
      </c>
      <c r="AB45" s="300" t="str">
        <f>+JAN!AC40</f>
        <v>N</v>
      </c>
      <c r="AC45" s="280">
        <f>+JAN!AD40</f>
        <v>0</v>
      </c>
      <c r="AD45" s="279">
        <f>+JAN!AE40</f>
        <v>0</v>
      </c>
      <c r="AE45" s="279" t="str">
        <f>+JAN!AF40</f>
        <v>D</v>
      </c>
      <c r="AF45" s="279" t="str">
        <f>+JAN!AG40</f>
        <v>N</v>
      </c>
      <c r="AG45" s="283">
        <f>+JAN!AH40</f>
        <v>0</v>
      </c>
    </row>
    <row r="46" spans="1:33" ht="15" customHeight="1" thickBot="1" x14ac:dyDescent="0.3">
      <c r="A46" s="809">
        <v>28</v>
      </c>
      <c r="B46" s="812" t="s">
        <v>2</v>
      </c>
      <c r="C46" s="839" t="str">
        <f>+JAN!D41</f>
        <v>N</v>
      </c>
      <c r="D46" s="840" t="str">
        <f>+JAN!E41</f>
        <v>N</v>
      </c>
      <c r="E46" s="840">
        <f>+JAN!F41</f>
        <v>0</v>
      </c>
      <c r="F46" s="279">
        <f>+JAN!G41</f>
        <v>0</v>
      </c>
      <c r="G46" s="283" t="str">
        <f>+JAN!H41</f>
        <v>NT</v>
      </c>
      <c r="H46" s="302" t="str">
        <f>+JAN!I41</f>
        <v>N</v>
      </c>
      <c r="I46" s="279">
        <f>+JAN!J41</f>
        <v>0</v>
      </c>
      <c r="J46" s="279">
        <f>+JAN!K41</f>
        <v>0</v>
      </c>
      <c r="K46" s="279" t="str">
        <f>+JAN!L41</f>
        <v>D</v>
      </c>
      <c r="L46" s="279" t="str">
        <f>+JAN!M41</f>
        <v>D</v>
      </c>
      <c r="M46" s="279">
        <f>+JAN!N41</f>
        <v>0</v>
      </c>
      <c r="N46" s="300">
        <f>+JAN!O41</f>
        <v>0</v>
      </c>
      <c r="O46" s="280" t="str">
        <f>+JAN!P41</f>
        <v>D</v>
      </c>
      <c r="P46" s="279" t="str">
        <f>+JAN!Q41</f>
        <v>N</v>
      </c>
      <c r="Q46" s="279">
        <f>+JAN!R41</f>
        <v>0</v>
      </c>
      <c r="R46" s="279" t="str">
        <f>+JAN!S41</f>
        <v>DTSDS</v>
      </c>
      <c r="S46" s="279" t="str">
        <f>+JAN!T41</f>
        <v>DT</v>
      </c>
      <c r="T46" s="279" t="str">
        <f>+JAN!U41</f>
        <v>N</v>
      </c>
      <c r="U46" s="283">
        <f>+JAN!V41</f>
        <v>0</v>
      </c>
      <c r="V46" s="302">
        <f>+JAN!W41</f>
        <v>0</v>
      </c>
      <c r="W46" s="279" t="str">
        <f>+JAN!X41</f>
        <v>D</v>
      </c>
      <c r="X46" s="279" t="str">
        <f>+JAN!Y41</f>
        <v>N</v>
      </c>
      <c r="Y46" s="279">
        <f>+JAN!Z41</f>
        <v>0</v>
      </c>
      <c r="Z46" s="279">
        <f>+JAN!AA41</f>
        <v>0</v>
      </c>
      <c r="AA46" s="279" t="str">
        <f>+JAN!AB41</f>
        <v>D</v>
      </c>
      <c r="AB46" s="300" t="str">
        <f>+JAN!AC41</f>
        <v>N</v>
      </c>
      <c r="AC46" s="280" t="str">
        <f>+JAN!AD41</f>
        <v>NTS</v>
      </c>
      <c r="AD46" s="279">
        <f>+JAN!AE41</f>
        <v>0</v>
      </c>
      <c r="AE46" s="279" t="str">
        <f>+JAN!AF41</f>
        <v>D</v>
      </c>
      <c r="AF46" s="279" t="str">
        <f>+JAN!AG41</f>
        <v>N</v>
      </c>
      <c r="AG46" s="283">
        <f>+JAN!AH41</f>
        <v>0</v>
      </c>
    </row>
    <row r="47" spans="1:33" ht="15" customHeight="1" thickBot="1" x14ac:dyDescent="0.3">
      <c r="A47" s="809">
        <v>29</v>
      </c>
      <c r="B47" s="816" t="s">
        <v>2</v>
      </c>
      <c r="C47" s="845">
        <f>+JAN!D42</f>
        <v>0</v>
      </c>
      <c r="D47" s="846">
        <f>+JAN!E42</f>
        <v>0</v>
      </c>
      <c r="E47" s="846" t="str">
        <f>+JAN!F42</f>
        <v>T</v>
      </c>
      <c r="F47" s="329" t="str">
        <f>+JAN!G42</f>
        <v>NT</v>
      </c>
      <c r="G47" s="330" t="str">
        <f>+JAN!H42</f>
        <v>T</v>
      </c>
      <c r="H47" s="765" t="str">
        <f>+JAN!I42</f>
        <v>N</v>
      </c>
      <c r="I47" s="329">
        <f>+JAN!J42</f>
        <v>0</v>
      </c>
      <c r="J47" s="329">
        <f>+JAN!K42</f>
        <v>0</v>
      </c>
      <c r="K47" s="329" t="str">
        <f>+JAN!L42</f>
        <v>T</v>
      </c>
      <c r="L47" s="329" t="str">
        <f>+JAN!M42</f>
        <v>D</v>
      </c>
      <c r="M47" s="329" t="str">
        <f>+JAN!N42</f>
        <v>NT</v>
      </c>
      <c r="N47" s="764">
        <f>+JAN!O42</f>
        <v>0</v>
      </c>
      <c r="O47" s="328" t="str">
        <f>+JAN!P42</f>
        <v>D</v>
      </c>
      <c r="P47" s="329" t="str">
        <f>+JAN!Q42</f>
        <v>N</v>
      </c>
      <c r="Q47" s="329">
        <f>+JAN!R42</f>
        <v>0</v>
      </c>
      <c r="R47" s="329" t="str">
        <f>+JAN!S42</f>
        <v>DTSDS</v>
      </c>
      <c r="S47" s="329" t="str">
        <f>+JAN!T42</f>
        <v>N</v>
      </c>
      <c r="T47" s="329" t="str">
        <f>+JAN!U42</f>
        <v>N</v>
      </c>
      <c r="U47" s="330">
        <f>+JAN!V42</f>
        <v>0</v>
      </c>
      <c r="V47" s="765">
        <f>+JAN!W42</f>
        <v>0</v>
      </c>
      <c r="W47" s="329" t="str">
        <f>+JAN!X42</f>
        <v>D</v>
      </c>
      <c r="X47" s="329" t="str">
        <f>+JAN!Y42</f>
        <v>N</v>
      </c>
      <c r="Y47" s="329">
        <f>+JAN!Z42</f>
        <v>0</v>
      </c>
      <c r="Z47" s="329">
        <f>+JAN!AA42</f>
        <v>0</v>
      </c>
      <c r="AA47" s="329" t="str">
        <f>+JAN!AB42</f>
        <v>D</v>
      </c>
      <c r="AB47" s="764" t="str">
        <f>+JAN!AC42</f>
        <v>N</v>
      </c>
      <c r="AC47" s="328">
        <f>+JAN!AD42</f>
        <v>0</v>
      </c>
      <c r="AD47" s="329" t="str">
        <f>+JAN!AE42</f>
        <v>DTS</v>
      </c>
      <c r="AE47" s="329" t="str">
        <f>+JAN!AF42</f>
        <v>NT</v>
      </c>
      <c r="AF47" s="329" t="str">
        <f>+JAN!AG42</f>
        <v>N</v>
      </c>
      <c r="AG47" s="330" t="str">
        <f>+JAN!AH42</f>
        <v>NTS5S</v>
      </c>
    </row>
    <row r="48" spans="1:33" ht="15" customHeight="1" thickBot="1" x14ac:dyDescent="0.3">
      <c r="A48" s="809">
        <v>30</v>
      </c>
      <c r="B48" s="811" t="s">
        <v>3</v>
      </c>
      <c r="C48" s="837">
        <f>+JAN!D43</f>
        <v>0</v>
      </c>
      <c r="D48" s="838">
        <f>+JAN!E43</f>
        <v>0</v>
      </c>
      <c r="E48" s="838" t="str">
        <f>+JAN!F43</f>
        <v>DT</v>
      </c>
      <c r="F48" s="281">
        <f>+JAN!G43</f>
        <v>0</v>
      </c>
      <c r="G48" s="282" t="str">
        <f>+JAN!H43</f>
        <v>D</v>
      </c>
      <c r="H48" s="798" t="str">
        <f>+JAN!I43</f>
        <v>DT</v>
      </c>
      <c r="I48" s="281">
        <f>+JAN!J43</f>
        <v>0</v>
      </c>
      <c r="J48" s="281">
        <f>+JAN!K43</f>
        <v>0</v>
      </c>
      <c r="K48" s="281" t="str">
        <f>+JAN!L43</f>
        <v>FOTS</v>
      </c>
      <c r="L48" s="281" t="str">
        <f>+JAN!M43</f>
        <v>FOTS</v>
      </c>
      <c r="M48" s="281">
        <f>+JAN!N43</f>
        <v>0</v>
      </c>
      <c r="N48" s="799">
        <f>+JAN!O43</f>
        <v>0</v>
      </c>
      <c r="O48" s="275" t="str">
        <f>+JAN!P43</f>
        <v>D</v>
      </c>
      <c r="P48" s="281" t="str">
        <f>+JAN!Q43</f>
        <v>DT</v>
      </c>
      <c r="Q48" s="281" t="str">
        <f>+JAN!R43</f>
        <v>DTS5S</v>
      </c>
      <c r="R48" s="281" t="str">
        <f>+JAN!S43</f>
        <v>T</v>
      </c>
      <c r="S48" s="281" t="str">
        <f>+JAN!T43</f>
        <v>FE</v>
      </c>
      <c r="T48" s="281" t="str">
        <f>+JAN!U43</f>
        <v>FE</v>
      </c>
      <c r="U48" s="282">
        <f>+JAN!V43</f>
        <v>0</v>
      </c>
      <c r="V48" s="798" t="str">
        <f>+JAN!W43</f>
        <v>DTS5S</v>
      </c>
      <c r="W48" s="281" t="str">
        <f>+JAN!X43</f>
        <v>D</v>
      </c>
      <c r="X48" s="281" t="str">
        <f>+JAN!Y43</f>
        <v>DT</v>
      </c>
      <c r="Y48" s="281">
        <f>+JAN!Z43</f>
        <v>0</v>
      </c>
      <c r="Z48" s="281" t="str">
        <f>+JAN!AA43</f>
        <v>DT</v>
      </c>
      <c r="AA48" s="281" t="str">
        <f>+JAN!AB43</f>
        <v>D</v>
      </c>
      <c r="AB48" s="799" t="str">
        <f>+JAN!AC43</f>
        <v>T</v>
      </c>
      <c r="AC48" s="275">
        <f>+JAN!AD43</f>
        <v>0</v>
      </c>
      <c r="AD48" s="281">
        <f>+JAN!AE43</f>
        <v>0</v>
      </c>
      <c r="AE48" s="281" t="str">
        <f>+JAN!AF43</f>
        <v>D</v>
      </c>
      <c r="AF48" s="281" t="str">
        <f>+JAN!AG43</f>
        <v>D</v>
      </c>
      <c r="AG48" s="282" t="str">
        <f>+JAN!AH43</f>
        <v>NTS</v>
      </c>
    </row>
    <row r="49" spans="1:33" ht="15" customHeight="1" thickBot="1" x14ac:dyDescent="0.3">
      <c r="A49" s="809">
        <v>31</v>
      </c>
      <c r="B49" s="812" t="s">
        <v>3</v>
      </c>
      <c r="C49" s="839" t="str">
        <f>+JAN!D44</f>
        <v>D</v>
      </c>
      <c r="D49" s="840" t="str">
        <f>+JAN!E44</f>
        <v>D</v>
      </c>
      <c r="E49" s="840">
        <f>+JAN!F44</f>
        <v>0</v>
      </c>
      <c r="F49" s="279">
        <f>+JAN!G44</f>
        <v>0</v>
      </c>
      <c r="G49" s="283" t="str">
        <f>+JAN!H44</f>
        <v>D</v>
      </c>
      <c r="H49" s="302" t="str">
        <f>+JAN!I44</f>
        <v>N</v>
      </c>
      <c r="I49" s="279" t="str">
        <f>+JAN!J44</f>
        <v>NTS</v>
      </c>
      <c r="J49" s="279">
        <f>+JAN!K44</f>
        <v>0</v>
      </c>
      <c r="K49" s="279" t="str">
        <f>+JAN!L44</f>
        <v>D</v>
      </c>
      <c r="L49" s="279" t="str">
        <f>+JAN!M44</f>
        <v>disp</v>
      </c>
      <c r="M49" s="279">
        <f>+JAN!N44</f>
        <v>0</v>
      </c>
      <c r="N49" s="300">
        <f>+JAN!O44</f>
        <v>0</v>
      </c>
      <c r="O49" s="280" t="str">
        <f>+JAN!P44</f>
        <v>D</v>
      </c>
      <c r="P49" s="279" t="str">
        <f>+JAN!Q44</f>
        <v>N</v>
      </c>
      <c r="Q49" s="279">
        <f>+JAN!R44</f>
        <v>0</v>
      </c>
      <c r="R49" s="279">
        <f>+JAN!S44</f>
        <v>0</v>
      </c>
      <c r="S49" s="279" t="str">
        <f>+JAN!T44</f>
        <v>N</v>
      </c>
      <c r="T49" s="279" t="str">
        <f>+JAN!U44</f>
        <v>N</v>
      </c>
      <c r="U49" s="283">
        <f>+JAN!V44</f>
        <v>0</v>
      </c>
      <c r="V49" s="302">
        <f>+JAN!W44</f>
        <v>0</v>
      </c>
      <c r="W49" s="279" t="str">
        <f>+JAN!X44</f>
        <v>D</v>
      </c>
      <c r="X49" s="279" t="str">
        <f>+JAN!Y44</f>
        <v>N</v>
      </c>
      <c r="Y49" s="279" t="str">
        <f>+JAN!Z44</f>
        <v>NTS5S</v>
      </c>
      <c r="Z49" s="279">
        <f>+JAN!AA44</f>
        <v>0</v>
      </c>
      <c r="AA49" s="279" t="str">
        <f>+JAN!AB44</f>
        <v>D</v>
      </c>
      <c r="AB49" s="300" t="str">
        <f>+JAN!AC44</f>
        <v>N</v>
      </c>
      <c r="AC49" s="280">
        <f>+JAN!AD44</f>
        <v>0</v>
      </c>
      <c r="AD49" s="279">
        <f>+JAN!AE44</f>
        <v>0</v>
      </c>
      <c r="AE49" s="279" t="str">
        <f>+JAN!AF44</f>
        <v>D</v>
      </c>
      <c r="AF49" s="279" t="str">
        <f>+JAN!AG44</f>
        <v>N</v>
      </c>
      <c r="AG49" s="283">
        <f>+JAN!AH44</f>
        <v>0</v>
      </c>
    </row>
    <row r="50" spans="1:33" ht="15" customHeight="1" thickBot="1" x14ac:dyDescent="0.3">
      <c r="A50" s="809">
        <v>32</v>
      </c>
      <c r="B50" s="812" t="s">
        <v>3</v>
      </c>
      <c r="C50" s="839" t="str">
        <f>+JAN!D45</f>
        <v>N</v>
      </c>
      <c r="D50" s="840" t="str">
        <f>+JAN!E45</f>
        <v>N</v>
      </c>
      <c r="E50" s="840">
        <f>+JAN!F45</f>
        <v>0</v>
      </c>
      <c r="F50" s="279" t="str">
        <f>+JAN!G45</f>
        <v>DTSDS</v>
      </c>
      <c r="G50" s="283" t="str">
        <f>+JAN!H45</f>
        <v>T</v>
      </c>
      <c r="H50" s="302" t="str">
        <f>+JAN!I45</f>
        <v>N</v>
      </c>
      <c r="I50" s="279">
        <f>+JAN!J45</f>
        <v>0</v>
      </c>
      <c r="J50" s="279">
        <f>+JAN!K45</f>
        <v>0</v>
      </c>
      <c r="K50" s="279" t="str">
        <f>+JAN!L45</f>
        <v>D</v>
      </c>
      <c r="L50" s="279" t="str">
        <f>+JAN!M45</f>
        <v>D</v>
      </c>
      <c r="M50" s="279">
        <f>+JAN!N45</f>
        <v>0</v>
      </c>
      <c r="N50" s="300">
        <f>+JAN!O45</f>
        <v>0</v>
      </c>
      <c r="O50" s="280" t="str">
        <f>+JAN!P45</f>
        <v>D</v>
      </c>
      <c r="P50" s="279" t="str">
        <f>+JAN!Q45</f>
        <v>N</v>
      </c>
      <c r="Q50" s="279">
        <f>+JAN!R45</f>
        <v>0</v>
      </c>
      <c r="R50" s="279" t="str">
        <f>+JAN!S45</f>
        <v>DTSDS</v>
      </c>
      <c r="S50" s="279" t="str">
        <f>+JAN!T45</f>
        <v>N</v>
      </c>
      <c r="T50" s="279" t="str">
        <f>+JAN!U45</f>
        <v>N</v>
      </c>
      <c r="U50" s="283">
        <f>+JAN!V45</f>
        <v>0</v>
      </c>
      <c r="V50" s="302">
        <f>+JAN!W45</f>
        <v>0</v>
      </c>
      <c r="W50" s="279" t="str">
        <f>+JAN!X45</f>
        <v>D</v>
      </c>
      <c r="X50" s="279" t="str">
        <f>+JAN!Y45</f>
        <v>N</v>
      </c>
      <c r="Y50" s="279" t="str">
        <f>+JAN!Z45</f>
        <v>NTS5S</v>
      </c>
      <c r="Z50" s="279">
        <f>+JAN!AA45</f>
        <v>0</v>
      </c>
      <c r="AA50" s="279" t="str">
        <f>+JAN!AB45</f>
        <v>D</v>
      </c>
      <c r="AB50" s="300" t="str">
        <f>+JAN!AC45</f>
        <v>N</v>
      </c>
      <c r="AC50" s="280">
        <f>+JAN!AD45</f>
        <v>0</v>
      </c>
      <c r="AD50" s="279">
        <f>+JAN!AE45</f>
        <v>0</v>
      </c>
      <c r="AE50" s="279" t="str">
        <f>+JAN!AF45</f>
        <v>D</v>
      </c>
      <c r="AF50" s="279" t="str">
        <f>+JAN!AG45</f>
        <v>N</v>
      </c>
      <c r="AG50" s="283">
        <f>+JAN!AH45</f>
        <v>0</v>
      </c>
    </row>
    <row r="51" spans="1:33" ht="15" customHeight="1" thickBot="1" x14ac:dyDescent="0.3">
      <c r="A51" s="809">
        <v>33</v>
      </c>
      <c r="B51" s="812" t="s">
        <v>3</v>
      </c>
      <c r="C51" s="839" t="str">
        <f>+JAN!D46</f>
        <v>N</v>
      </c>
      <c r="D51" s="840" t="str">
        <f>+JAN!E46</f>
        <v>N</v>
      </c>
      <c r="E51" s="840">
        <f>+JAN!F46</f>
        <v>0</v>
      </c>
      <c r="F51" s="279" t="str">
        <f>+JAN!G46</f>
        <v>DTSDS</v>
      </c>
      <c r="G51" s="283" t="str">
        <f>+JAN!H46</f>
        <v>D</v>
      </c>
      <c r="H51" s="302" t="str">
        <f>+JAN!I46</f>
        <v>DT</v>
      </c>
      <c r="I51" s="279">
        <f>+JAN!J46</f>
        <v>0</v>
      </c>
      <c r="J51" s="279">
        <f>+JAN!K46</f>
        <v>0</v>
      </c>
      <c r="K51" s="279" t="str">
        <f>+JAN!L46</f>
        <v>T</v>
      </c>
      <c r="L51" s="279" t="str">
        <f>+JAN!M46</f>
        <v>D</v>
      </c>
      <c r="M51" s="279" t="str">
        <f>+JAN!N46</f>
        <v>NT</v>
      </c>
      <c r="N51" s="300">
        <f>+JAN!O46</f>
        <v>0</v>
      </c>
      <c r="O51" s="280" t="str">
        <f>+JAN!P46</f>
        <v>D</v>
      </c>
      <c r="P51" s="279" t="str">
        <f>+JAN!Q46</f>
        <v>N</v>
      </c>
      <c r="Q51" s="279">
        <f>+JAN!R46</f>
        <v>0</v>
      </c>
      <c r="R51" s="279">
        <f>+JAN!S46</f>
        <v>0</v>
      </c>
      <c r="S51" s="279" t="str">
        <f>+JAN!T46</f>
        <v>N</v>
      </c>
      <c r="T51" s="279" t="str">
        <f>+JAN!U46</f>
        <v>N</v>
      </c>
      <c r="U51" s="283">
        <f>+JAN!V46</f>
        <v>0</v>
      </c>
      <c r="V51" s="302" t="str">
        <f>+JAN!W46</f>
        <v>DTS5S</v>
      </c>
      <c r="W51" s="279" t="str">
        <f>+JAN!X46</f>
        <v>D</v>
      </c>
      <c r="X51" s="279" t="str">
        <f>+JAN!Y46</f>
        <v>N</v>
      </c>
      <c r="Y51" s="279" t="str">
        <f>+JAN!Z46</f>
        <v>NTS5S</v>
      </c>
      <c r="Z51" s="852">
        <f>+JAN!AA46</f>
        <v>0</v>
      </c>
      <c r="AA51" s="279" t="str">
        <f>+JAN!AB46</f>
        <v>D</v>
      </c>
      <c r="AB51" s="300" t="str">
        <f>+JAN!AC46</f>
        <v>N</v>
      </c>
      <c r="AC51" s="280">
        <f>+JAN!AD46</f>
        <v>0</v>
      </c>
      <c r="AD51" s="279">
        <f>+JAN!AE46</f>
        <v>0</v>
      </c>
      <c r="AE51" s="279" t="str">
        <f>+JAN!AF46</f>
        <v>D</v>
      </c>
      <c r="AF51" s="279" t="str">
        <f>+JAN!AG46</f>
        <v>N</v>
      </c>
      <c r="AG51" s="283">
        <f>+JAN!AH46</f>
        <v>0</v>
      </c>
    </row>
    <row r="52" spans="1:33" ht="15" customHeight="1" thickBot="1" x14ac:dyDescent="0.3">
      <c r="A52" s="809">
        <v>34</v>
      </c>
      <c r="B52" s="812" t="s">
        <v>3</v>
      </c>
      <c r="C52" s="839" t="str">
        <f>+JAN!D47</f>
        <v>N</v>
      </c>
      <c r="D52" s="840" t="str">
        <f>+JAN!E47</f>
        <v>N</v>
      </c>
      <c r="E52" s="840">
        <f>+JAN!F47</f>
        <v>0</v>
      </c>
      <c r="F52" s="279">
        <f>+JAN!G47</f>
        <v>0</v>
      </c>
      <c r="G52" s="283" t="str">
        <f>+JAN!H47</f>
        <v>NT</v>
      </c>
      <c r="H52" s="302" t="str">
        <f>+JAN!I47</f>
        <v>N</v>
      </c>
      <c r="I52" s="279">
        <f>+JAN!J47</f>
        <v>0</v>
      </c>
      <c r="J52" s="279">
        <f>+JAN!K47</f>
        <v>0</v>
      </c>
      <c r="K52" s="279" t="str">
        <f>+JAN!L47</f>
        <v>D</v>
      </c>
      <c r="L52" s="279" t="str">
        <f>+JAN!M47</f>
        <v>D</v>
      </c>
      <c r="M52" s="279" t="str">
        <f>+JAN!N47</f>
        <v>NTS</v>
      </c>
      <c r="N52" s="300">
        <f>+JAN!O47</f>
        <v>0</v>
      </c>
      <c r="O52" s="280" t="str">
        <f>+JAN!P47</f>
        <v>D</v>
      </c>
      <c r="P52" s="279" t="str">
        <f>+JAN!Q47</f>
        <v>N</v>
      </c>
      <c r="Q52" s="279">
        <f>+JAN!R47</f>
        <v>0</v>
      </c>
      <c r="R52" s="279">
        <f>+JAN!S47</f>
        <v>0</v>
      </c>
      <c r="S52" s="279" t="str">
        <f>+JAN!T47</f>
        <v>T</v>
      </c>
      <c r="T52" s="279" t="str">
        <f>+JAN!U47</f>
        <v>B</v>
      </c>
      <c r="U52" s="283">
        <f>+JAN!V47</f>
        <v>0</v>
      </c>
      <c r="V52" s="302">
        <f>+JAN!W47</f>
        <v>0</v>
      </c>
      <c r="W52" s="279" t="str">
        <f>+JAN!X47</f>
        <v>NT</v>
      </c>
      <c r="X52" s="279" t="str">
        <f>+JAN!Y47</f>
        <v>N</v>
      </c>
      <c r="Y52" s="279">
        <f>+JAN!Z47</f>
        <v>0</v>
      </c>
      <c r="Z52" s="852">
        <f>+JAN!AA47</f>
        <v>0</v>
      </c>
      <c r="AA52" s="279" t="str">
        <f>+JAN!AB47</f>
        <v>D</v>
      </c>
      <c r="AB52" s="300" t="str">
        <f>+JAN!AC47</f>
        <v>N</v>
      </c>
      <c r="AC52" s="280" t="str">
        <f>+JAN!AD47</f>
        <v>NT</v>
      </c>
      <c r="AD52" s="279">
        <f>+JAN!AE47</f>
        <v>0</v>
      </c>
      <c r="AE52" s="279" t="str">
        <f>+JAN!AF47</f>
        <v>D</v>
      </c>
      <c r="AF52" s="279" t="str">
        <f>+JAN!AG47</f>
        <v>N</v>
      </c>
      <c r="AG52" s="283">
        <f>+JAN!AH47</f>
        <v>0</v>
      </c>
    </row>
    <row r="53" spans="1:33" ht="15" customHeight="1" thickBot="1" x14ac:dyDescent="0.3">
      <c r="A53" s="809">
        <v>35</v>
      </c>
      <c r="B53" s="812" t="s">
        <v>3</v>
      </c>
      <c r="C53" s="839" t="str">
        <f>+JAN!D48</f>
        <v>N</v>
      </c>
      <c r="D53" s="840" t="str">
        <f>+JAN!E48</f>
        <v>T</v>
      </c>
      <c r="E53" s="840" t="str">
        <f>+JAN!F48</f>
        <v>NT</v>
      </c>
      <c r="F53" s="279">
        <f>+JAN!G48</f>
        <v>0</v>
      </c>
      <c r="G53" s="283" t="str">
        <f>+JAN!H48</f>
        <v>D</v>
      </c>
      <c r="H53" s="302" t="str">
        <f>+JAN!I48</f>
        <v>N</v>
      </c>
      <c r="I53" s="279">
        <f>+JAN!J48</f>
        <v>0</v>
      </c>
      <c r="J53" s="279">
        <f>+JAN!K48</f>
        <v>0</v>
      </c>
      <c r="K53" s="279" t="str">
        <f>+JAN!L48</f>
        <v>D</v>
      </c>
      <c r="L53" s="279" t="str">
        <f>+JAN!M48</f>
        <v>D</v>
      </c>
      <c r="M53" s="279">
        <f>+JAN!N48</f>
        <v>0</v>
      </c>
      <c r="N53" s="300">
        <f>+JAN!O48</f>
        <v>0</v>
      </c>
      <c r="O53" s="280" t="str">
        <f>+JAN!P48</f>
        <v>D</v>
      </c>
      <c r="P53" s="279" t="str">
        <f>+JAN!Q48</f>
        <v>N</v>
      </c>
      <c r="Q53" s="279">
        <f>+JAN!R48</f>
        <v>0</v>
      </c>
      <c r="R53" s="279">
        <f>+JAN!S48</f>
        <v>0</v>
      </c>
      <c r="S53" s="279" t="str">
        <f>+JAN!T48</f>
        <v>D</v>
      </c>
      <c r="T53" s="279" t="str">
        <f>+JAN!U48</f>
        <v>N</v>
      </c>
      <c r="U53" s="283" t="str">
        <f>+JAN!V48</f>
        <v>NTS5S</v>
      </c>
      <c r="V53" s="302">
        <f>+JAN!W48</f>
        <v>0</v>
      </c>
      <c r="W53" s="279" t="str">
        <f>+JAN!X48</f>
        <v>D</v>
      </c>
      <c r="X53" s="279" t="str">
        <f>+JAN!Y48</f>
        <v>N</v>
      </c>
      <c r="Y53" s="279">
        <f>+JAN!Z48</f>
        <v>0</v>
      </c>
      <c r="Z53" s="852">
        <f>+JAN!AA48</f>
        <v>0</v>
      </c>
      <c r="AA53" s="279" t="str">
        <f>+JAN!AB48</f>
        <v>D</v>
      </c>
      <c r="AB53" s="300" t="str">
        <f>+JAN!AC48</f>
        <v>N</v>
      </c>
      <c r="AC53" s="280">
        <f>+JAN!AD48</f>
        <v>0</v>
      </c>
      <c r="AD53" s="279">
        <f>+JAN!AE48</f>
        <v>0</v>
      </c>
      <c r="AE53" s="279" t="str">
        <f>+JAN!AF48</f>
        <v>D</v>
      </c>
      <c r="AF53" s="279" t="str">
        <f>+JAN!AG48</f>
        <v>N</v>
      </c>
      <c r="AG53" s="283">
        <f>+JAN!AH48</f>
        <v>0</v>
      </c>
    </row>
    <row r="54" spans="1:33" ht="15" customHeight="1" thickBot="1" x14ac:dyDescent="0.3">
      <c r="A54" s="809">
        <v>36</v>
      </c>
      <c r="B54" s="812" t="s">
        <v>3</v>
      </c>
      <c r="C54" s="839">
        <f>+JAN!D49</f>
        <v>0</v>
      </c>
      <c r="D54" s="840">
        <f>+JAN!E49</f>
        <v>0</v>
      </c>
      <c r="E54" s="840">
        <f>+JAN!F49</f>
        <v>0</v>
      </c>
      <c r="F54" s="279" t="str">
        <f>+JAN!G49</f>
        <v>DTSDS</v>
      </c>
      <c r="G54" s="283" t="str">
        <f>+JAN!H49</f>
        <v>D</v>
      </c>
      <c r="H54" s="302" t="str">
        <f>+JAN!I49</f>
        <v>D</v>
      </c>
      <c r="I54" s="279">
        <f>+JAN!J49</f>
        <v>0</v>
      </c>
      <c r="J54" s="279">
        <f>+JAN!K49</f>
        <v>0</v>
      </c>
      <c r="K54" s="279" t="str">
        <f>+JAN!L49</f>
        <v>FOTS</v>
      </c>
      <c r="L54" s="279" t="str">
        <f>+JAN!M49</f>
        <v>FOTS</v>
      </c>
      <c r="M54" s="279">
        <f>+JAN!N49</f>
        <v>0</v>
      </c>
      <c r="N54" s="300">
        <f>+JAN!O49</f>
        <v>0</v>
      </c>
      <c r="O54" s="280" t="str">
        <f>+JAN!P49</f>
        <v>FE</v>
      </c>
      <c r="P54" s="279" t="str">
        <f>+JAN!Q49</f>
        <v>FE</v>
      </c>
      <c r="Q54" s="279">
        <f>+JAN!R49</f>
        <v>0</v>
      </c>
      <c r="R54" s="279">
        <f>+JAN!S49</f>
        <v>0</v>
      </c>
      <c r="S54" s="279" t="str">
        <f>+JAN!T49</f>
        <v>N</v>
      </c>
      <c r="T54" s="279" t="str">
        <f>+JAN!U49</f>
        <v>N</v>
      </c>
      <c r="U54" s="283">
        <f>+JAN!V49</f>
        <v>0</v>
      </c>
      <c r="V54" s="302">
        <f>+JAN!W49</f>
        <v>0</v>
      </c>
      <c r="W54" s="279" t="str">
        <f>+JAN!X49</f>
        <v>D</v>
      </c>
      <c r="X54" s="279" t="str">
        <f>+JAN!Y49</f>
        <v>N</v>
      </c>
      <c r="Y54" s="279">
        <f>+JAN!Z49</f>
        <v>0</v>
      </c>
      <c r="Z54" s="852">
        <f>+JAN!AA49</f>
        <v>0</v>
      </c>
      <c r="AA54" s="279" t="str">
        <f>+JAN!AB49</f>
        <v>N</v>
      </c>
      <c r="AB54" s="300" t="str">
        <f>+JAN!AC49</f>
        <v>N</v>
      </c>
      <c r="AC54" s="280">
        <f>+JAN!AD49</f>
        <v>0</v>
      </c>
      <c r="AD54" s="279" t="str">
        <f>+JAN!AE49</f>
        <v>DTS</v>
      </c>
      <c r="AE54" s="279" t="str">
        <f>+JAN!AF49</f>
        <v>N</v>
      </c>
      <c r="AF54" s="279" t="str">
        <f>+JAN!AG49</f>
        <v>N</v>
      </c>
      <c r="AG54" s="283">
        <f>+JAN!AH49</f>
        <v>0</v>
      </c>
    </row>
    <row r="55" spans="1:33" ht="15" customHeight="1" thickBot="1" x14ac:dyDescent="0.3">
      <c r="A55" s="809">
        <v>37</v>
      </c>
      <c r="B55" s="812" t="s">
        <v>3</v>
      </c>
      <c r="C55" s="839">
        <f>+JAN!D50</f>
        <v>0</v>
      </c>
      <c r="D55" s="840">
        <f>+JAN!E50</f>
        <v>0</v>
      </c>
      <c r="E55" s="840">
        <f>+JAN!F50</f>
        <v>0</v>
      </c>
      <c r="F55" s="279">
        <f>+JAN!G50</f>
        <v>0</v>
      </c>
      <c r="G55" s="283">
        <f>+JAN!H50</f>
        <v>0</v>
      </c>
      <c r="H55" s="302">
        <f>+JAN!I50</f>
        <v>0</v>
      </c>
      <c r="I55" s="279">
        <f>+JAN!J50</f>
        <v>0</v>
      </c>
      <c r="J55" s="279">
        <f>+JAN!K50</f>
        <v>0</v>
      </c>
      <c r="K55" s="279">
        <f>+JAN!L50</f>
        <v>0</v>
      </c>
      <c r="L55" s="279">
        <f>+JAN!M50</f>
        <v>0</v>
      </c>
      <c r="M55" s="279">
        <f>+JAN!N50</f>
        <v>0</v>
      </c>
      <c r="N55" s="300">
        <f>+JAN!O50</f>
        <v>0</v>
      </c>
      <c r="O55" s="280">
        <f>+JAN!P50</f>
        <v>0</v>
      </c>
      <c r="P55" s="279">
        <f>+JAN!Q50</f>
        <v>0</v>
      </c>
      <c r="Q55" s="279">
        <f>+JAN!R50</f>
        <v>0</v>
      </c>
      <c r="R55" s="279">
        <f>+JAN!S50</f>
        <v>0</v>
      </c>
      <c r="S55" s="279">
        <f>+JAN!T50</f>
        <v>0</v>
      </c>
      <c r="T55" s="279">
        <f>+JAN!U50</f>
        <v>0</v>
      </c>
      <c r="U55" s="283">
        <f>+JAN!V50</f>
        <v>0</v>
      </c>
      <c r="V55" s="302">
        <f>+JAN!W50</f>
        <v>0</v>
      </c>
      <c r="W55" s="279">
        <f>+JAN!X50</f>
        <v>0</v>
      </c>
      <c r="X55" s="279">
        <f>+JAN!Y50</f>
        <v>0</v>
      </c>
      <c r="Y55" s="279">
        <f>+JAN!Z50</f>
        <v>0</v>
      </c>
      <c r="Z55" s="279">
        <f>+JAN!AA50</f>
        <v>0</v>
      </c>
      <c r="AA55" s="279">
        <f>+JAN!AB50</f>
        <v>0</v>
      </c>
      <c r="AB55" s="300">
        <f>+JAN!AC50</f>
        <v>0</v>
      </c>
      <c r="AC55" s="280" t="str">
        <f>+JAN!AD50</f>
        <v>OJTN</v>
      </c>
      <c r="AD55" s="279">
        <f>+JAN!AE50</f>
        <v>0</v>
      </c>
      <c r="AE55" s="279" t="str">
        <f>+JAN!AF50</f>
        <v>OJTD</v>
      </c>
      <c r="AF55" s="279" t="str">
        <f>+JAN!AG50</f>
        <v>OJTN</v>
      </c>
      <c r="AG55" s="283">
        <f>+JAN!AH50</f>
        <v>0</v>
      </c>
    </row>
    <row r="56" spans="1:33" ht="15" customHeight="1" thickBot="1" x14ac:dyDescent="0.3">
      <c r="A56" s="809">
        <v>38</v>
      </c>
      <c r="B56" s="812" t="s">
        <v>3</v>
      </c>
      <c r="C56" s="839">
        <f>+JAN!D51</f>
        <v>0</v>
      </c>
      <c r="D56" s="840">
        <f>+JAN!E51</f>
        <v>0</v>
      </c>
      <c r="E56" s="840">
        <f>+JAN!F51</f>
        <v>0</v>
      </c>
      <c r="F56" s="279">
        <f>+JAN!G51</f>
        <v>0</v>
      </c>
      <c r="G56" s="283">
        <f>+JAN!H51</f>
        <v>0</v>
      </c>
      <c r="H56" s="302">
        <f>+JAN!I51</f>
        <v>0</v>
      </c>
      <c r="I56" s="279">
        <f>+JAN!J51</f>
        <v>0</v>
      </c>
      <c r="J56" s="279">
        <f>+JAN!K51</f>
        <v>0</v>
      </c>
      <c r="K56" s="279">
        <f>+JAN!L51</f>
        <v>0</v>
      </c>
      <c r="L56" s="279">
        <f>+JAN!M51</f>
        <v>0</v>
      </c>
      <c r="M56" s="279">
        <f>+JAN!N51</f>
        <v>0</v>
      </c>
      <c r="N56" s="300">
        <f>+JAN!O51</f>
        <v>0</v>
      </c>
      <c r="O56" s="280">
        <f>+JAN!P51</f>
        <v>0</v>
      </c>
      <c r="P56" s="279">
        <f>+JAN!Q51</f>
        <v>0</v>
      </c>
      <c r="Q56" s="279">
        <f>+JAN!R51</f>
        <v>0</v>
      </c>
      <c r="R56" s="279">
        <f>+JAN!S51</f>
        <v>0</v>
      </c>
      <c r="S56" s="279">
        <f>+JAN!T51</f>
        <v>0</v>
      </c>
      <c r="T56" s="279">
        <f>+JAN!U51</f>
        <v>0</v>
      </c>
      <c r="U56" s="283">
        <f>+JAN!V51</f>
        <v>0</v>
      </c>
      <c r="V56" s="302">
        <f>+JAN!W51</f>
        <v>0</v>
      </c>
      <c r="W56" s="279">
        <f>+JAN!X51</f>
        <v>0</v>
      </c>
      <c r="X56" s="279">
        <f>+JAN!Y51</f>
        <v>0</v>
      </c>
      <c r="Y56" s="279">
        <f>+JAN!Z51</f>
        <v>0</v>
      </c>
      <c r="Z56" s="279">
        <f>+JAN!AA51</f>
        <v>0</v>
      </c>
      <c r="AA56" s="279">
        <f>+JAN!AB51</f>
        <v>0</v>
      </c>
      <c r="AB56" s="300">
        <f>+JAN!AC51</f>
        <v>0</v>
      </c>
      <c r="AC56" s="280">
        <f>+JAN!AD51</f>
        <v>0</v>
      </c>
      <c r="AD56" s="279">
        <f>+JAN!AE51</f>
        <v>0</v>
      </c>
      <c r="AE56" s="279">
        <f>+JAN!AF51</f>
        <v>0</v>
      </c>
      <c r="AF56" s="279">
        <f>+JAN!AG51</f>
        <v>0</v>
      </c>
      <c r="AG56" s="283">
        <f>+JAN!AH51</f>
        <v>0</v>
      </c>
    </row>
    <row r="57" spans="1:33" ht="15" customHeight="1" thickBot="1" x14ac:dyDescent="0.3">
      <c r="A57" s="809">
        <v>39</v>
      </c>
      <c r="B57" s="813" t="s">
        <v>3</v>
      </c>
      <c r="C57" s="841">
        <f>+JAN!D52</f>
        <v>0</v>
      </c>
      <c r="D57" s="842">
        <f>+JAN!E52</f>
        <v>0</v>
      </c>
      <c r="E57" s="842">
        <f>+JAN!F52</f>
        <v>0</v>
      </c>
      <c r="F57" s="285">
        <f>+JAN!G52</f>
        <v>0</v>
      </c>
      <c r="G57" s="286">
        <f>+JAN!H52</f>
        <v>0</v>
      </c>
      <c r="H57" s="303">
        <f>+JAN!I52</f>
        <v>0</v>
      </c>
      <c r="I57" s="285">
        <f>+JAN!J52</f>
        <v>0</v>
      </c>
      <c r="J57" s="285">
        <f>+JAN!K52</f>
        <v>0</v>
      </c>
      <c r="K57" s="285">
        <f>+JAN!L52</f>
        <v>0</v>
      </c>
      <c r="L57" s="285">
        <f>+JAN!M52</f>
        <v>0</v>
      </c>
      <c r="M57" s="285">
        <f>+JAN!N52</f>
        <v>0</v>
      </c>
      <c r="N57" s="301">
        <f>+JAN!O52</f>
        <v>0</v>
      </c>
      <c r="O57" s="284">
        <f>+JAN!P52</f>
        <v>0</v>
      </c>
      <c r="P57" s="285">
        <f>+JAN!Q52</f>
        <v>0</v>
      </c>
      <c r="Q57" s="285">
        <f>+JAN!R52</f>
        <v>0</v>
      </c>
      <c r="R57" s="285">
        <f>+JAN!S52</f>
        <v>0</v>
      </c>
      <c r="S57" s="285">
        <f>+JAN!T52</f>
        <v>0</v>
      </c>
      <c r="T57" s="285">
        <f>+JAN!U52</f>
        <v>0</v>
      </c>
      <c r="U57" s="286">
        <f>+JAN!V52</f>
        <v>0</v>
      </c>
      <c r="V57" s="303">
        <f>+JAN!W52</f>
        <v>0</v>
      </c>
      <c r="W57" s="285">
        <f>+JAN!X52</f>
        <v>0</v>
      </c>
      <c r="X57" s="285">
        <f>+JAN!Y52</f>
        <v>0</v>
      </c>
      <c r="Y57" s="285">
        <f>+JAN!Z52</f>
        <v>0</v>
      </c>
      <c r="Z57" s="285">
        <f>+JAN!AA52</f>
        <v>0</v>
      </c>
      <c r="AA57" s="285">
        <f>+JAN!AB52</f>
        <v>0</v>
      </c>
      <c r="AB57" s="301">
        <f>+JAN!AC52</f>
        <v>0</v>
      </c>
      <c r="AC57" s="284">
        <f>+JAN!AD52</f>
        <v>0</v>
      </c>
      <c r="AD57" s="285">
        <f>+JAN!AE52</f>
        <v>0</v>
      </c>
      <c r="AE57" s="285">
        <f>+JAN!AF52</f>
        <v>0</v>
      </c>
      <c r="AF57" s="285">
        <f>+JAN!AG52</f>
        <v>0</v>
      </c>
      <c r="AG57" s="286">
        <f>+JAN!AH52</f>
        <v>0</v>
      </c>
    </row>
    <row r="58" spans="1:33" ht="15.75" thickBot="1" x14ac:dyDescent="0.3">
      <c r="A58" s="1652" t="s">
        <v>22</v>
      </c>
      <c r="B58" s="1655" t="s">
        <v>23</v>
      </c>
      <c r="C58" s="1649" t="s">
        <v>153</v>
      </c>
      <c r="D58" s="1650"/>
      <c r="E58" s="1650"/>
      <c r="F58" s="1650"/>
      <c r="G58" s="1650"/>
      <c r="H58" s="1650"/>
      <c r="I58" s="1650"/>
      <c r="J58" s="1650"/>
      <c r="K58" s="1650"/>
      <c r="L58" s="1650"/>
      <c r="M58" s="1650"/>
      <c r="N58" s="1650"/>
      <c r="O58" s="1650"/>
      <c r="P58" s="1650"/>
      <c r="Q58" s="1650"/>
      <c r="R58" s="1650"/>
      <c r="S58" s="1650"/>
      <c r="T58" s="1650"/>
      <c r="U58" s="1650"/>
      <c r="V58" s="1650"/>
      <c r="W58" s="1650"/>
      <c r="X58" s="1650"/>
      <c r="Y58" s="1650"/>
      <c r="Z58" s="1650"/>
      <c r="AA58" s="1650"/>
      <c r="AB58" s="1650"/>
      <c r="AC58" s="1650"/>
      <c r="AD58" s="1650"/>
      <c r="AE58" s="1650"/>
      <c r="AF58" s="1650"/>
      <c r="AG58" s="1651"/>
    </row>
    <row r="59" spans="1:33" ht="15.75" thickBot="1" x14ac:dyDescent="0.3">
      <c r="A59" s="1653"/>
      <c r="B59" s="1656"/>
      <c r="C59" s="783" t="s">
        <v>15</v>
      </c>
      <c r="D59" s="773" t="s">
        <v>9</v>
      </c>
      <c r="E59" s="773" t="s">
        <v>10</v>
      </c>
      <c r="F59" s="773" t="s">
        <v>11</v>
      </c>
      <c r="G59" s="774" t="s">
        <v>12</v>
      </c>
      <c r="H59" s="775" t="s">
        <v>13</v>
      </c>
      <c r="I59" s="776" t="s">
        <v>14</v>
      </c>
      <c r="J59" s="776" t="s">
        <v>15</v>
      </c>
      <c r="K59" s="776" t="s">
        <v>9</v>
      </c>
      <c r="L59" s="776" t="s">
        <v>10</v>
      </c>
      <c r="M59" s="776" t="s">
        <v>11</v>
      </c>
      <c r="N59" s="777" t="s">
        <v>12</v>
      </c>
      <c r="O59" s="778" t="s">
        <v>13</v>
      </c>
      <c r="P59" s="773" t="s">
        <v>14</v>
      </c>
      <c r="Q59" s="773" t="s">
        <v>15</v>
      </c>
      <c r="R59" s="773" t="s">
        <v>9</v>
      </c>
      <c r="S59" s="773" t="s">
        <v>10</v>
      </c>
      <c r="T59" s="773" t="s">
        <v>11</v>
      </c>
      <c r="U59" s="774" t="s">
        <v>12</v>
      </c>
      <c r="V59" s="775" t="s">
        <v>13</v>
      </c>
      <c r="W59" s="776" t="s">
        <v>14</v>
      </c>
      <c r="X59" s="776" t="s">
        <v>15</v>
      </c>
      <c r="Y59" s="776" t="s">
        <v>9</v>
      </c>
      <c r="Z59" s="776" t="s">
        <v>10</v>
      </c>
      <c r="AA59" s="776" t="s">
        <v>11</v>
      </c>
      <c r="AB59" s="777" t="s">
        <v>12</v>
      </c>
      <c r="AC59" s="778" t="s">
        <v>13</v>
      </c>
      <c r="AD59" s="773" t="s">
        <v>14</v>
      </c>
      <c r="AE59" s="773" t="s">
        <v>15</v>
      </c>
      <c r="AF59" s="773" t="s">
        <v>9</v>
      </c>
      <c r="AG59" s="779" t="s">
        <v>10</v>
      </c>
    </row>
    <row r="60" spans="1:33" ht="15.75" thickBot="1" x14ac:dyDescent="0.3">
      <c r="A60" s="1654"/>
      <c r="B60" s="1657"/>
      <c r="C60" s="771">
        <v>1</v>
      </c>
      <c r="D60" s="767">
        <f>C60+1</f>
        <v>2</v>
      </c>
      <c r="E60" s="767">
        <f t="shared" ref="E60:AG60" si="2">D60+1</f>
        <v>3</v>
      </c>
      <c r="F60" s="767">
        <f t="shared" si="2"/>
        <v>4</v>
      </c>
      <c r="G60" s="768">
        <f t="shared" si="2"/>
        <v>5</v>
      </c>
      <c r="H60" s="766">
        <f t="shared" si="2"/>
        <v>6</v>
      </c>
      <c r="I60" s="767">
        <f t="shared" si="2"/>
        <v>7</v>
      </c>
      <c r="J60" s="767">
        <f t="shared" si="2"/>
        <v>8</v>
      </c>
      <c r="K60" s="769">
        <f t="shared" si="2"/>
        <v>9</v>
      </c>
      <c r="L60" s="767">
        <f t="shared" si="2"/>
        <v>10</v>
      </c>
      <c r="M60" s="767">
        <f t="shared" si="2"/>
        <v>11</v>
      </c>
      <c r="N60" s="770">
        <f t="shared" si="2"/>
        <v>12</v>
      </c>
      <c r="O60" s="771">
        <f t="shared" si="2"/>
        <v>13</v>
      </c>
      <c r="P60" s="767">
        <f t="shared" si="2"/>
        <v>14</v>
      </c>
      <c r="Q60" s="767">
        <f t="shared" si="2"/>
        <v>15</v>
      </c>
      <c r="R60" s="767">
        <f t="shared" si="2"/>
        <v>16</v>
      </c>
      <c r="S60" s="769">
        <f t="shared" si="2"/>
        <v>17</v>
      </c>
      <c r="T60" s="767">
        <f t="shared" si="2"/>
        <v>18</v>
      </c>
      <c r="U60" s="772">
        <f t="shared" si="2"/>
        <v>19</v>
      </c>
      <c r="V60" s="766">
        <f t="shared" si="2"/>
        <v>20</v>
      </c>
      <c r="W60" s="767">
        <f t="shared" si="2"/>
        <v>21</v>
      </c>
      <c r="X60" s="767">
        <f t="shared" si="2"/>
        <v>22</v>
      </c>
      <c r="Y60" s="767">
        <f t="shared" si="2"/>
        <v>23</v>
      </c>
      <c r="Z60" s="767">
        <f t="shared" si="2"/>
        <v>24</v>
      </c>
      <c r="AA60" s="769">
        <f t="shared" si="2"/>
        <v>25</v>
      </c>
      <c r="AB60" s="770">
        <f t="shared" si="2"/>
        <v>26</v>
      </c>
      <c r="AC60" s="771">
        <f t="shared" si="2"/>
        <v>27</v>
      </c>
      <c r="AD60" s="767">
        <f t="shared" si="2"/>
        <v>28</v>
      </c>
      <c r="AE60" s="767">
        <f t="shared" si="2"/>
        <v>29</v>
      </c>
      <c r="AF60" s="767">
        <f t="shared" si="2"/>
        <v>30</v>
      </c>
      <c r="AG60" s="770">
        <f t="shared" si="2"/>
        <v>31</v>
      </c>
    </row>
    <row r="61" spans="1:33" ht="15" customHeight="1" x14ac:dyDescent="0.25">
      <c r="A61" s="426">
        <v>40</v>
      </c>
      <c r="B61" s="817" t="s">
        <v>1</v>
      </c>
      <c r="C61" s="847" t="str">
        <f>+JAN!D54</f>
        <v>N</v>
      </c>
      <c r="D61" s="844" t="str">
        <f>+JAN!E54</f>
        <v>N</v>
      </c>
      <c r="E61" s="844">
        <f>+JAN!F54</f>
        <v>0</v>
      </c>
      <c r="F61" s="298">
        <f>+JAN!G54</f>
        <v>0</v>
      </c>
      <c r="G61" s="761">
        <f>+JAN!H54</f>
        <v>0</v>
      </c>
      <c r="H61" s="297" t="str">
        <f>+JAN!I54</f>
        <v>D</v>
      </c>
      <c r="I61" s="298" t="str">
        <f>+JAN!J54</f>
        <v>N</v>
      </c>
      <c r="J61" s="298" t="str">
        <f>+JAN!K54</f>
        <v>N</v>
      </c>
      <c r="K61" s="298">
        <f>+JAN!L54</f>
        <v>0</v>
      </c>
      <c r="L61" s="298">
        <f>+JAN!M54</f>
        <v>0</v>
      </c>
      <c r="M61" s="298" t="str">
        <f>+JAN!N54</f>
        <v>N</v>
      </c>
      <c r="N61" s="299">
        <f>+JAN!O54</f>
        <v>0</v>
      </c>
      <c r="O61" s="762" t="str">
        <f>+JAN!P54</f>
        <v>NT</v>
      </c>
      <c r="P61" s="298" t="str">
        <f>+JAN!Q54</f>
        <v>T</v>
      </c>
      <c r="Q61" s="298" t="str">
        <f>+JAN!R54</f>
        <v>N</v>
      </c>
      <c r="R61" s="298">
        <f>+JAN!S54</f>
        <v>0</v>
      </c>
      <c r="S61" s="298">
        <f>+JAN!T54</f>
        <v>0</v>
      </c>
      <c r="T61" s="298" t="str">
        <f>+JAN!U54</f>
        <v>D</v>
      </c>
      <c r="U61" s="761" t="str">
        <f>+JAN!V54</f>
        <v>N</v>
      </c>
      <c r="V61" s="297">
        <f>+JAN!W54</f>
        <v>0</v>
      </c>
      <c r="W61" s="298" t="str">
        <f>+JAN!X54</f>
        <v>NT</v>
      </c>
      <c r="X61" s="298" t="str">
        <f>+JAN!Y54</f>
        <v>T</v>
      </c>
      <c r="Y61" s="298" t="str">
        <f>+JAN!Z54</f>
        <v>N</v>
      </c>
      <c r="Z61" s="298">
        <f>+JAN!AA54</f>
        <v>0</v>
      </c>
      <c r="AA61" s="298">
        <f>+JAN!AB54</f>
        <v>0</v>
      </c>
      <c r="AB61" s="299" t="str">
        <f>+JAN!AC54</f>
        <v>NT</v>
      </c>
      <c r="AC61" s="762">
        <f>+JAN!AD54</f>
        <v>0</v>
      </c>
      <c r="AD61" s="298">
        <f>+JAN!AE54</f>
        <v>0</v>
      </c>
      <c r="AE61" s="298" t="str">
        <f>+JAN!AF54</f>
        <v>D</v>
      </c>
      <c r="AF61" s="298" t="str">
        <f>+JAN!AG54</f>
        <v>D</v>
      </c>
      <c r="AG61" s="299" t="str">
        <f>+JAN!AH54</f>
        <v>D</v>
      </c>
    </row>
    <row r="62" spans="1:33" ht="15" customHeight="1" thickBot="1" x14ac:dyDescent="0.3">
      <c r="A62" s="657">
        <v>41</v>
      </c>
      <c r="B62" s="818" t="s">
        <v>1</v>
      </c>
      <c r="C62" s="848">
        <f>+JAN!D55</f>
        <v>0</v>
      </c>
      <c r="D62" s="846">
        <f>+JAN!E55</f>
        <v>0</v>
      </c>
      <c r="E62" s="846">
        <f>+JAN!F55</f>
        <v>0</v>
      </c>
      <c r="F62" s="329">
        <f>+JAN!G55</f>
        <v>0</v>
      </c>
      <c r="G62" s="764">
        <f>+JAN!H55</f>
        <v>0</v>
      </c>
      <c r="H62" s="328">
        <f>+JAN!I55</f>
        <v>0</v>
      </c>
      <c r="I62" s="329">
        <f>+JAN!J55</f>
        <v>0</v>
      </c>
      <c r="J62" s="329">
        <f>+JAN!K55</f>
        <v>0</v>
      </c>
      <c r="K62" s="329">
        <f>+JAN!L55</f>
        <v>0</v>
      </c>
      <c r="L62" s="329">
        <f>+JAN!M55</f>
        <v>0</v>
      </c>
      <c r="M62" s="329">
        <f>+JAN!N55</f>
        <v>0</v>
      </c>
      <c r="N62" s="330">
        <f>+JAN!O55</f>
        <v>0</v>
      </c>
      <c r="O62" s="765">
        <f>+JAN!P55</f>
        <v>0</v>
      </c>
      <c r="P62" s="329">
        <f>+JAN!Q55</f>
        <v>0</v>
      </c>
      <c r="Q62" s="329">
        <f>+JAN!R55</f>
        <v>0</v>
      </c>
      <c r="R62" s="329">
        <f>+JAN!S55</f>
        <v>0</v>
      </c>
      <c r="S62" s="329">
        <f>+JAN!T55</f>
        <v>0</v>
      </c>
      <c r="T62" s="329">
        <f>+JAN!U55</f>
        <v>0</v>
      </c>
      <c r="U62" s="764">
        <f>+JAN!V55</f>
        <v>0</v>
      </c>
      <c r="V62" s="328">
        <f>+JAN!W55</f>
        <v>0</v>
      </c>
      <c r="W62" s="329">
        <f>+JAN!X55</f>
        <v>0</v>
      </c>
      <c r="X62" s="329">
        <f>+JAN!Y55</f>
        <v>0</v>
      </c>
      <c r="Y62" s="329">
        <f>+JAN!Z55</f>
        <v>0</v>
      </c>
      <c r="Z62" s="329">
        <f>+JAN!AA55</f>
        <v>0</v>
      </c>
      <c r="AA62" s="329">
        <f>+JAN!AB55</f>
        <v>0</v>
      </c>
      <c r="AB62" s="330">
        <f>+JAN!AC55</f>
        <v>0</v>
      </c>
      <c r="AC62" s="765">
        <f>+JAN!AD55</f>
        <v>0</v>
      </c>
      <c r="AD62" s="329">
        <f>+JAN!AE55</f>
        <v>0</v>
      </c>
      <c r="AE62" s="329">
        <f>+JAN!AF55</f>
        <v>0</v>
      </c>
      <c r="AF62" s="329">
        <f>+JAN!AG55</f>
        <v>0</v>
      </c>
      <c r="AG62" s="330">
        <f>+JAN!AH55</f>
        <v>0</v>
      </c>
    </row>
    <row r="63" spans="1:33" x14ac:dyDescent="0.25">
      <c r="A63" s="426">
        <v>42</v>
      </c>
      <c r="B63" s="819" t="s">
        <v>2</v>
      </c>
      <c r="C63" s="849">
        <f>+JAN!D56</f>
        <v>0</v>
      </c>
      <c r="D63" s="838" t="str">
        <f>+JAN!E56</f>
        <v>T</v>
      </c>
      <c r="E63" s="838" t="str">
        <f>+JAN!F56</f>
        <v>NT</v>
      </c>
      <c r="F63" s="281" t="str">
        <f>+JAN!G56</f>
        <v>NT</v>
      </c>
      <c r="G63" s="799">
        <f>+JAN!H56</f>
        <v>0</v>
      </c>
      <c r="H63" s="275" t="str">
        <f>+JAN!I56</f>
        <v>NT</v>
      </c>
      <c r="I63" s="281" t="str">
        <f>+JAN!J56</f>
        <v>N</v>
      </c>
      <c r="J63" s="281">
        <f>+JAN!K56</f>
        <v>0</v>
      </c>
      <c r="K63" s="281">
        <f>+JAN!L56</f>
        <v>0</v>
      </c>
      <c r="L63" s="281" t="str">
        <f>+JAN!M56</f>
        <v>N</v>
      </c>
      <c r="M63" s="281">
        <f>+JAN!N56</f>
        <v>0</v>
      </c>
      <c r="N63" s="282" t="str">
        <f>+JAN!O56</f>
        <v>D</v>
      </c>
      <c r="O63" s="798" t="str">
        <f>+JAN!P56</f>
        <v>N</v>
      </c>
      <c r="P63" s="281">
        <f>+JAN!Q56</f>
        <v>0</v>
      </c>
      <c r="Q63" s="281" t="str">
        <f>+JAN!R56</f>
        <v>N</v>
      </c>
      <c r="R63" s="281">
        <f>+JAN!S56</f>
        <v>0</v>
      </c>
      <c r="S63" s="281">
        <f>+JAN!T56</f>
        <v>0</v>
      </c>
      <c r="T63" s="281" t="str">
        <f>+JAN!U56</f>
        <v>NT</v>
      </c>
      <c r="U63" s="799" t="str">
        <f>+JAN!V56</f>
        <v>N</v>
      </c>
      <c r="V63" s="275">
        <f>+JAN!W56</f>
        <v>0</v>
      </c>
      <c r="W63" s="281" t="str">
        <f>+JAN!X56</f>
        <v>NT</v>
      </c>
      <c r="X63" s="281" t="str">
        <f>+JAN!Y56</f>
        <v>T</v>
      </c>
      <c r="Y63" s="281" t="str">
        <f>+JAN!Z56</f>
        <v>N</v>
      </c>
      <c r="Z63" s="281">
        <f>+JAN!AA56</f>
        <v>0</v>
      </c>
      <c r="AA63" s="281">
        <f>+JAN!AB56</f>
        <v>0</v>
      </c>
      <c r="AB63" s="282" t="str">
        <f>+JAN!AC56</f>
        <v>D</v>
      </c>
      <c r="AC63" s="798" t="str">
        <f>+JAN!AD56</f>
        <v>N</v>
      </c>
      <c r="AD63" s="281" t="str">
        <f>+JAN!AE56</f>
        <v>NTS</v>
      </c>
      <c r="AE63" s="281" t="str">
        <f>+JAN!AF56</f>
        <v>NT</v>
      </c>
      <c r="AF63" s="281" t="str">
        <f>+JAN!AG56</f>
        <v>T</v>
      </c>
      <c r="AG63" s="282" t="str">
        <f>+JAN!AH56</f>
        <v>D</v>
      </c>
    </row>
    <row r="64" spans="1:33" ht="15" customHeight="1" x14ac:dyDescent="0.25">
      <c r="A64" s="657">
        <v>43</v>
      </c>
      <c r="B64" s="806" t="s">
        <v>2</v>
      </c>
      <c r="C64" s="850" t="str">
        <f>+JAN!D57</f>
        <v>D</v>
      </c>
      <c r="D64" s="840" t="str">
        <f>+JAN!E57</f>
        <v>D</v>
      </c>
      <c r="E64" s="840">
        <f>+JAN!F57</f>
        <v>0</v>
      </c>
      <c r="F64" s="279">
        <f>+JAN!G57</f>
        <v>0</v>
      </c>
      <c r="G64" s="300">
        <f>+JAN!H57</f>
        <v>0</v>
      </c>
      <c r="H64" s="280" t="str">
        <f>+JAN!I57</f>
        <v>D</v>
      </c>
      <c r="I64" s="279" t="str">
        <f>+JAN!J57</f>
        <v>D</v>
      </c>
      <c r="J64" s="279">
        <f>+JAN!K57</f>
        <v>0</v>
      </c>
      <c r="K64" s="279">
        <f>+JAN!L57</f>
        <v>0</v>
      </c>
      <c r="L64" s="279" t="str">
        <f>+JAN!M57</f>
        <v>D</v>
      </c>
      <c r="M64" s="279" t="str">
        <f>+JAN!N57</f>
        <v>D</v>
      </c>
      <c r="N64" s="283">
        <f>+JAN!O57</f>
        <v>0</v>
      </c>
      <c r="O64" s="302">
        <f>+JAN!P57</f>
        <v>0</v>
      </c>
      <c r="P64" s="279" t="str">
        <f>+JAN!Q57</f>
        <v>D</v>
      </c>
      <c r="Q64" s="279" t="str">
        <f>+JAN!R57</f>
        <v>D</v>
      </c>
      <c r="R64" s="279">
        <f>+JAN!S57</f>
        <v>0</v>
      </c>
      <c r="S64" s="279">
        <f>+JAN!T57</f>
        <v>0</v>
      </c>
      <c r="T64" s="279" t="str">
        <f>+JAN!U57</f>
        <v>D</v>
      </c>
      <c r="U64" s="300">
        <f>+JAN!V57</f>
        <v>0</v>
      </c>
      <c r="V64" s="280" t="str">
        <f>+JAN!W57</f>
        <v>D</v>
      </c>
      <c r="W64" s="279">
        <f>+JAN!X57</f>
        <v>0</v>
      </c>
      <c r="X64" s="279" t="str">
        <f>+JAN!Y57</f>
        <v>D</v>
      </c>
      <c r="Y64" s="279" t="str">
        <f>+JAN!Z57</f>
        <v>D</v>
      </c>
      <c r="Z64" s="279">
        <f>+JAN!AA57</f>
        <v>0</v>
      </c>
      <c r="AA64" s="279">
        <f>+JAN!AB57</f>
        <v>0</v>
      </c>
      <c r="AB64" s="283" t="str">
        <f>+JAN!AC57</f>
        <v>D</v>
      </c>
      <c r="AC64" s="302" t="str">
        <f>+JAN!AD57</f>
        <v>D</v>
      </c>
      <c r="AD64" s="279">
        <f>+JAN!AE57</f>
        <v>0</v>
      </c>
      <c r="AE64" s="279">
        <f>+JAN!AF57</f>
        <v>0</v>
      </c>
      <c r="AF64" s="279" t="str">
        <f>+JAN!AG57</f>
        <v>D</v>
      </c>
      <c r="AG64" s="283" t="str">
        <f>+JAN!AH57</f>
        <v>D</v>
      </c>
    </row>
    <row r="65" spans="1:33" ht="15" customHeight="1" x14ac:dyDescent="0.25">
      <c r="A65" s="426">
        <v>44</v>
      </c>
      <c r="B65" s="806" t="s">
        <v>2</v>
      </c>
      <c r="C65" s="850" t="str">
        <f>+JAN!D58</f>
        <v>D</v>
      </c>
      <c r="D65" s="840" t="str">
        <f>+JAN!E58</f>
        <v>D</v>
      </c>
      <c r="E65" s="840" t="str">
        <f>+JAN!F58</f>
        <v>NT</v>
      </c>
      <c r="F65" s="279">
        <f>+JAN!G58</f>
        <v>0</v>
      </c>
      <c r="G65" s="300">
        <f>+JAN!H58</f>
        <v>0</v>
      </c>
      <c r="H65" s="280" t="str">
        <f>+JAN!I58</f>
        <v>D</v>
      </c>
      <c r="I65" s="279" t="str">
        <f>+JAN!J58</f>
        <v>N</v>
      </c>
      <c r="J65" s="279">
        <f>+JAN!K58</f>
        <v>0</v>
      </c>
      <c r="K65" s="279" t="str">
        <f>+JAN!L58</f>
        <v>DT</v>
      </c>
      <c r="L65" s="279" t="str">
        <f>+JAN!M58</f>
        <v>N</v>
      </c>
      <c r="M65" s="279" t="str">
        <f>+JAN!N58</f>
        <v>T</v>
      </c>
      <c r="N65" s="283">
        <f>+JAN!O58</f>
        <v>0</v>
      </c>
      <c r="O65" s="302">
        <f>+JAN!P58</f>
        <v>0</v>
      </c>
      <c r="P65" s="279" t="str">
        <f>+JAN!Q58</f>
        <v>D</v>
      </c>
      <c r="Q65" s="279" t="str">
        <f>+JAN!R58</f>
        <v>N</v>
      </c>
      <c r="R65" s="279">
        <f>+JAN!S58</f>
        <v>0</v>
      </c>
      <c r="S65" s="279" t="str">
        <f>+JAN!T58</f>
        <v>DT</v>
      </c>
      <c r="T65" s="279" t="str">
        <f>+JAN!U58</f>
        <v>D</v>
      </c>
      <c r="U65" s="300" t="str">
        <f>+JAN!V58</f>
        <v>N</v>
      </c>
      <c r="V65" s="280">
        <f>+JAN!W58</f>
        <v>0</v>
      </c>
      <c r="W65" s="279">
        <f>+JAN!X58</f>
        <v>0</v>
      </c>
      <c r="X65" s="279" t="str">
        <f>+JAN!Y58</f>
        <v>D</v>
      </c>
      <c r="Y65" s="279" t="str">
        <f>+JAN!Z58</f>
        <v>N</v>
      </c>
      <c r="Z65" s="279" t="str">
        <f>+JAN!AA58</f>
        <v>NTS</v>
      </c>
      <c r="AA65" s="279">
        <f>+JAN!AB58</f>
        <v>0</v>
      </c>
      <c r="AB65" s="283" t="str">
        <f>+JAN!AC58</f>
        <v>D</v>
      </c>
      <c r="AC65" s="302" t="str">
        <f>+JAN!AD58</f>
        <v>N</v>
      </c>
      <c r="AD65" s="279">
        <f>+JAN!AE58</f>
        <v>0</v>
      </c>
      <c r="AE65" s="279">
        <f>+JAN!AF58</f>
        <v>0</v>
      </c>
      <c r="AF65" s="279" t="str">
        <f>+JAN!AG58</f>
        <v>D</v>
      </c>
      <c r="AG65" s="283" t="str">
        <f>+JAN!AH58</f>
        <v>D</v>
      </c>
    </row>
    <row r="66" spans="1:33" ht="15" customHeight="1" x14ac:dyDescent="0.25">
      <c r="A66" s="657">
        <v>45</v>
      </c>
      <c r="B66" s="806" t="s">
        <v>2</v>
      </c>
      <c r="C66" s="850" t="str">
        <f>+JAN!D59</f>
        <v>N</v>
      </c>
      <c r="D66" s="840" t="str">
        <f>+JAN!E59</f>
        <v>N</v>
      </c>
      <c r="E66" s="840">
        <f>+JAN!F59</f>
        <v>0</v>
      </c>
      <c r="F66" s="279">
        <f>+JAN!G59</f>
        <v>0</v>
      </c>
      <c r="G66" s="300">
        <f>+JAN!H59</f>
        <v>0</v>
      </c>
      <c r="H66" s="280" t="str">
        <f>+JAN!I59</f>
        <v>N</v>
      </c>
      <c r="I66" s="279" t="str">
        <f>+JAN!J59</f>
        <v>N</v>
      </c>
      <c r="J66" s="279">
        <f>+JAN!K59</f>
        <v>0</v>
      </c>
      <c r="K66" s="279">
        <f>+JAN!L59</f>
        <v>0</v>
      </c>
      <c r="L66" s="279" t="str">
        <f>+JAN!M59</f>
        <v>D</v>
      </c>
      <c r="M66" s="279" t="str">
        <f>+JAN!N59</f>
        <v>N</v>
      </c>
      <c r="N66" s="283">
        <f>+JAN!O59</f>
        <v>0</v>
      </c>
      <c r="O66" s="302">
        <f>+JAN!P59</f>
        <v>0</v>
      </c>
      <c r="P66" s="279" t="str">
        <f>+JAN!Q59</f>
        <v>D</v>
      </c>
      <c r="Q66" s="279" t="str">
        <f>+JAN!R59</f>
        <v>N</v>
      </c>
      <c r="R66" s="279">
        <f>+JAN!S59</f>
        <v>0</v>
      </c>
      <c r="S66" s="279">
        <f>+JAN!T59</f>
        <v>0</v>
      </c>
      <c r="T66" s="279">
        <f>+JAN!U59</f>
        <v>0</v>
      </c>
      <c r="U66" s="300">
        <f>+JAN!V59</f>
        <v>0</v>
      </c>
      <c r="V66" s="280">
        <f>+JAN!W59</f>
        <v>0</v>
      </c>
      <c r="W66" s="279">
        <f>+JAN!X59</f>
        <v>0</v>
      </c>
      <c r="X66" s="279">
        <f>+JAN!Y59</f>
        <v>0</v>
      </c>
      <c r="Y66" s="279">
        <f>+JAN!Z59</f>
        <v>0</v>
      </c>
      <c r="Z66" s="279">
        <f>+JAN!AA59</f>
        <v>0</v>
      </c>
      <c r="AA66" s="279">
        <f>+JAN!AB59</f>
        <v>0</v>
      </c>
      <c r="AB66" s="283">
        <f>+JAN!AC59</f>
        <v>0</v>
      </c>
      <c r="AC66" s="302">
        <f>+JAN!AD59</f>
        <v>0</v>
      </c>
      <c r="AD66" s="279">
        <f>+JAN!AE59</f>
        <v>0</v>
      </c>
      <c r="AE66" s="279">
        <f>+JAN!AF59</f>
        <v>0</v>
      </c>
      <c r="AF66" s="279">
        <f>+JAN!AG59</f>
        <v>0</v>
      </c>
      <c r="AG66" s="283">
        <f>+JAN!AH59</f>
        <v>0</v>
      </c>
    </row>
    <row r="67" spans="1:33" ht="15" customHeight="1" thickBot="1" x14ac:dyDescent="0.3">
      <c r="A67" s="426">
        <v>46</v>
      </c>
      <c r="B67" s="820" t="s">
        <v>2</v>
      </c>
      <c r="C67" s="851">
        <f>+JAN!D60</f>
        <v>0</v>
      </c>
      <c r="D67" s="842">
        <f>+JAN!E60</f>
        <v>0</v>
      </c>
      <c r="E67" s="842" t="str">
        <f>+JAN!F60</f>
        <v>D</v>
      </c>
      <c r="F67" s="285">
        <f>+JAN!G60</f>
        <v>0</v>
      </c>
      <c r="G67" s="301">
        <f>+JAN!H60</f>
        <v>0</v>
      </c>
      <c r="H67" s="284" t="str">
        <f>+JAN!I60</f>
        <v>D</v>
      </c>
      <c r="I67" s="285" t="str">
        <f>+JAN!J60</f>
        <v>N</v>
      </c>
      <c r="J67" s="285">
        <f>+JAN!K60</f>
        <v>0</v>
      </c>
      <c r="K67" s="285" t="str">
        <f>+JAN!L60</f>
        <v>NT</v>
      </c>
      <c r="L67" s="285" t="str">
        <f>+JAN!M60</f>
        <v>N</v>
      </c>
      <c r="M67" s="285" t="str">
        <f>+JAN!N60</f>
        <v>N</v>
      </c>
      <c r="N67" s="286">
        <f>+JAN!O60</f>
        <v>0</v>
      </c>
      <c r="O67" s="303">
        <f>+JAN!P60</f>
        <v>0</v>
      </c>
      <c r="P67" s="285" t="str">
        <f>+JAN!Q60</f>
        <v>D</v>
      </c>
      <c r="Q67" s="285" t="str">
        <f>+JAN!R60</f>
        <v>N</v>
      </c>
      <c r="R67" s="285">
        <f>+JAN!S60</f>
        <v>0</v>
      </c>
      <c r="S67" s="285">
        <f>+JAN!T60</f>
        <v>0</v>
      </c>
      <c r="T67" s="285" t="str">
        <f>+JAN!U60</f>
        <v>D</v>
      </c>
      <c r="U67" s="301" t="str">
        <f>+JAN!V60</f>
        <v>N</v>
      </c>
      <c r="V67" s="284">
        <f>+JAN!W60</f>
        <v>0</v>
      </c>
      <c r="W67" s="285">
        <f>+JAN!X60</f>
        <v>0</v>
      </c>
      <c r="X67" s="285" t="str">
        <f>+JAN!Y60</f>
        <v>D</v>
      </c>
      <c r="Y67" s="285" t="str">
        <f>+JAN!Z60</f>
        <v>T</v>
      </c>
      <c r="Z67" s="285" t="str">
        <f>+JAN!AA60</f>
        <v>NTS</v>
      </c>
      <c r="AA67" s="285">
        <f>+JAN!AB60</f>
        <v>0</v>
      </c>
      <c r="AB67" s="286" t="str">
        <f>+JAN!AC60</f>
        <v>D</v>
      </c>
      <c r="AC67" s="303" t="str">
        <f>+JAN!AD60</f>
        <v>N</v>
      </c>
      <c r="AD67" s="285" t="str">
        <f>+JAN!AE60</f>
        <v>B</v>
      </c>
      <c r="AE67" s="285" t="str">
        <f>+JAN!AF60</f>
        <v>B</v>
      </c>
      <c r="AF67" s="285" t="str">
        <f>+JAN!AG60</f>
        <v>B</v>
      </c>
      <c r="AG67" s="286" t="str">
        <f>+JAN!AH60</f>
        <v>B</v>
      </c>
    </row>
    <row r="68" spans="1:33" x14ac:dyDescent="0.25">
      <c r="A68" s="657">
        <v>47</v>
      </c>
      <c r="B68" s="817" t="s">
        <v>2</v>
      </c>
      <c r="C68" s="847" t="str">
        <f>+JAN!D61</f>
        <v>DT</v>
      </c>
      <c r="D68" s="844">
        <f>+JAN!E61</f>
        <v>0</v>
      </c>
      <c r="E68" s="844" t="str">
        <f>+JAN!F61</f>
        <v>D</v>
      </c>
      <c r="F68" s="298" t="str">
        <f>+JAN!G61</f>
        <v>N</v>
      </c>
      <c r="G68" s="761">
        <f>+JAN!H61</f>
        <v>0</v>
      </c>
      <c r="H68" s="297" t="str">
        <f>+JAN!I61</f>
        <v>FOTS</v>
      </c>
      <c r="I68" s="298" t="str">
        <f>+JAN!J61</f>
        <v>FOTS</v>
      </c>
      <c r="J68" s="298">
        <f>+JAN!K61</f>
        <v>0</v>
      </c>
      <c r="K68" s="298">
        <f>+JAN!L61</f>
        <v>0</v>
      </c>
      <c r="L68" s="298" t="str">
        <f>+JAN!M61</f>
        <v>FOTS</v>
      </c>
      <c r="M68" s="298" t="str">
        <f>+JAN!N61</f>
        <v>FOTS</v>
      </c>
      <c r="N68" s="299">
        <f>+JAN!O61</f>
        <v>0</v>
      </c>
      <c r="O68" s="762">
        <f>+JAN!P61</f>
        <v>0</v>
      </c>
      <c r="P68" s="298">
        <f>+JAN!Q61</f>
        <v>0</v>
      </c>
      <c r="Q68" s="298">
        <f>+JAN!R61</f>
        <v>0</v>
      </c>
      <c r="R68" s="298">
        <f>+JAN!S61</f>
        <v>0</v>
      </c>
      <c r="S68" s="298">
        <f>+JAN!T61</f>
        <v>0</v>
      </c>
      <c r="T68" s="298">
        <f>+JAN!U61</f>
        <v>0</v>
      </c>
      <c r="U68" s="761">
        <f>+JAN!V61</f>
        <v>0</v>
      </c>
      <c r="V68" s="297">
        <f>+JAN!W61</f>
        <v>0</v>
      </c>
      <c r="W68" s="298">
        <f>+JAN!X61</f>
        <v>0</v>
      </c>
      <c r="X68" s="298">
        <f>+JAN!Y61</f>
        <v>0</v>
      </c>
      <c r="Y68" s="298">
        <f>+JAN!Z61</f>
        <v>0</v>
      </c>
      <c r="Z68" s="298">
        <f>+JAN!AA61</f>
        <v>0</v>
      </c>
      <c r="AA68" s="298">
        <f>+JAN!AB61</f>
        <v>0</v>
      </c>
      <c r="AB68" s="299">
        <f>+JAN!AC61</f>
        <v>0</v>
      </c>
      <c r="AC68" s="762">
        <f>+JAN!AD61</f>
        <v>0</v>
      </c>
      <c r="AD68" s="298">
        <f>+JAN!AE61</f>
        <v>0</v>
      </c>
      <c r="AE68" s="298">
        <f>+JAN!AF61</f>
        <v>0</v>
      </c>
      <c r="AF68" s="298">
        <f>+JAN!AG61</f>
        <v>0</v>
      </c>
      <c r="AG68" s="299">
        <f>+JAN!AH61</f>
        <v>0</v>
      </c>
    </row>
    <row r="69" spans="1:33" ht="5.0999999999999996" customHeight="1" x14ac:dyDescent="0.25">
      <c r="A69" s="426">
        <v>48</v>
      </c>
      <c r="B69" s="806"/>
      <c r="C69" s="850">
        <f>+JAN!D62</f>
        <v>0</v>
      </c>
      <c r="D69" s="840">
        <f>+JAN!E62</f>
        <v>0</v>
      </c>
      <c r="E69" s="840">
        <f>+JAN!F62</f>
        <v>0</v>
      </c>
      <c r="F69" s="279">
        <f>+JAN!G62</f>
        <v>0</v>
      </c>
      <c r="G69" s="300">
        <f>+JAN!H62</f>
        <v>0</v>
      </c>
      <c r="H69" s="280">
        <f>+JAN!I62</f>
        <v>0</v>
      </c>
      <c r="I69" s="279">
        <f>+JAN!J62</f>
        <v>0</v>
      </c>
      <c r="J69" s="279">
        <f>+JAN!K62</f>
        <v>0</v>
      </c>
      <c r="K69" s="279">
        <f>+JAN!L62</f>
        <v>0</v>
      </c>
      <c r="L69" s="279">
        <f>+JAN!M62</f>
        <v>0</v>
      </c>
      <c r="M69" s="279">
        <f>+JAN!N62</f>
        <v>0</v>
      </c>
      <c r="N69" s="283">
        <f>+JAN!O62</f>
        <v>0</v>
      </c>
      <c r="O69" s="302">
        <f>+JAN!P62</f>
        <v>0</v>
      </c>
      <c r="P69" s="279">
        <f>+JAN!Q62</f>
        <v>0</v>
      </c>
      <c r="Q69" s="279">
        <f>+JAN!R62</f>
        <v>0</v>
      </c>
      <c r="R69" s="279">
        <f>+JAN!S62</f>
        <v>0</v>
      </c>
      <c r="S69" s="279">
        <f>+JAN!T62</f>
        <v>0</v>
      </c>
      <c r="T69" s="279">
        <f>+JAN!U62</f>
        <v>0</v>
      </c>
      <c r="U69" s="300">
        <f>+JAN!V62</f>
        <v>0</v>
      </c>
      <c r="V69" s="280">
        <f>+JAN!W62</f>
        <v>0</v>
      </c>
      <c r="W69" s="279">
        <f>+JAN!X62</f>
        <v>0</v>
      </c>
      <c r="X69" s="279">
        <f>+JAN!Y62</f>
        <v>0</v>
      </c>
      <c r="Y69" s="279">
        <f>+JAN!Z62</f>
        <v>0</v>
      </c>
      <c r="Z69" s="279">
        <f>+JAN!AA62</f>
        <v>0</v>
      </c>
      <c r="AA69" s="279">
        <f>+JAN!AB62</f>
        <v>0</v>
      </c>
      <c r="AB69" s="283">
        <f>+JAN!AC62</f>
        <v>0</v>
      </c>
      <c r="AC69" s="302">
        <f>+JAN!AD62</f>
        <v>0</v>
      </c>
      <c r="AD69" s="279">
        <f>+JAN!AE62</f>
        <v>0</v>
      </c>
      <c r="AE69" s="279">
        <f>+JAN!AF62</f>
        <v>0</v>
      </c>
      <c r="AF69" s="279">
        <f>+JAN!AG62</f>
        <v>0</v>
      </c>
      <c r="AG69" s="283">
        <f>+JAN!AH62</f>
        <v>0</v>
      </c>
    </row>
    <row r="70" spans="1:33" ht="15.75" thickBot="1" x14ac:dyDescent="0.3">
      <c r="A70" s="657">
        <v>49</v>
      </c>
      <c r="B70" s="818" t="s">
        <v>3</v>
      </c>
      <c r="C70" s="848">
        <f>+JAN!D63</f>
        <v>0</v>
      </c>
      <c r="D70" s="846">
        <f>+JAN!E63</f>
        <v>0</v>
      </c>
      <c r="E70" s="846">
        <f>+JAN!F63</f>
        <v>0</v>
      </c>
      <c r="F70" s="329">
        <f>+JAN!G63</f>
        <v>0</v>
      </c>
      <c r="G70" s="764">
        <f>+JAN!H63</f>
        <v>0</v>
      </c>
      <c r="H70" s="328">
        <f>+JAN!I63</f>
        <v>0</v>
      </c>
      <c r="I70" s="329">
        <f>+JAN!J63</f>
        <v>0</v>
      </c>
      <c r="J70" s="329">
        <f>+JAN!K63</f>
        <v>0</v>
      </c>
      <c r="K70" s="329">
        <f>+JAN!L63</f>
        <v>0</v>
      </c>
      <c r="L70" s="329">
        <f>+JAN!M63</f>
        <v>0</v>
      </c>
      <c r="M70" s="329">
        <f>+JAN!N63</f>
        <v>0</v>
      </c>
      <c r="N70" s="330">
        <f>+JAN!O63</f>
        <v>0</v>
      </c>
      <c r="O70" s="765">
        <f>+JAN!P63</f>
        <v>0</v>
      </c>
      <c r="P70" s="329">
        <f>+JAN!Q63</f>
        <v>0</v>
      </c>
      <c r="Q70" s="329">
        <f>+JAN!R63</f>
        <v>0</v>
      </c>
      <c r="R70" s="329">
        <f>+JAN!S63</f>
        <v>0</v>
      </c>
      <c r="S70" s="329">
        <f>+JAN!T63</f>
        <v>0</v>
      </c>
      <c r="T70" s="329">
        <f>+JAN!U63</f>
        <v>0</v>
      </c>
      <c r="U70" s="764">
        <f>+JAN!V63</f>
        <v>0</v>
      </c>
      <c r="V70" s="328">
        <f>+JAN!W63</f>
        <v>0</v>
      </c>
      <c r="W70" s="329">
        <f>+JAN!X63</f>
        <v>0</v>
      </c>
      <c r="X70" s="329">
        <f>+JAN!Y63</f>
        <v>0</v>
      </c>
      <c r="Y70" s="329">
        <f>+JAN!Z63</f>
        <v>0</v>
      </c>
      <c r="Z70" s="329">
        <f>+JAN!AA63</f>
        <v>0</v>
      </c>
      <c r="AA70" s="329">
        <f>+JAN!AB63</f>
        <v>0</v>
      </c>
      <c r="AB70" s="330">
        <f>+JAN!AC63</f>
        <v>0</v>
      </c>
      <c r="AC70" s="765">
        <f>+JAN!AD63</f>
        <v>0</v>
      </c>
      <c r="AD70" s="329">
        <f>+JAN!AE63</f>
        <v>0</v>
      </c>
      <c r="AE70" s="329">
        <f>+JAN!AF63</f>
        <v>0</v>
      </c>
      <c r="AF70" s="329">
        <f>+JAN!AG63</f>
        <v>0</v>
      </c>
      <c r="AG70" s="330">
        <f>+JAN!AH63</f>
        <v>0</v>
      </c>
    </row>
    <row r="71" spans="1:33" ht="15" customHeight="1" x14ac:dyDescent="0.25">
      <c r="A71" s="426">
        <v>50</v>
      </c>
      <c r="B71" s="819" t="s">
        <v>3</v>
      </c>
      <c r="C71" s="849">
        <f>+JAN!D64</f>
        <v>0</v>
      </c>
      <c r="D71" s="838">
        <f>+JAN!E64</f>
        <v>0</v>
      </c>
      <c r="E71" s="838" t="str">
        <f>+JAN!F64</f>
        <v>T</v>
      </c>
      <c r="F71" s="281" t="str">
        <f>+JAN!G64</f>
        <v>DTS</v>
      </c>
      <c r="G71" s="799">
        <f>+JAN!H64</f>
        <v>0</v>
      </c>
      <c r="H71" s="275" t="str">
        <f>+JAN!I64</f>
        <v>NT</v>
      </c>
      <c r="I71" s="281" t="str">
        <f>+JAN!J64</f>
        <v>T</v>
      </c>
      <c r="J71" s="281" t="str">
        <f>+JAN!K64</f>
        <v>DT</v>
      </c>
      <c r="K71" s="281" t="str">
        <f>+JAN!L64</f>
        <v>DT</v>
      </c>
      <c r="L71" s="281" t="str">
        <f>+JAN!M64</f>
        <v>N</v>
      </c>
      <c r="M71" s="281" t="str">
        <f>+JAN!N64</f>
        <v>T</v>
      </c>
      <c r="N71" s="282">
        <f>+JAN!O64</f>
        <v>0</v>
      </c>
      <c r="O71" s="798">
        <f>+JAN!P64</f>
        <v>0</v>
      </c>
      <c r="P71" s="281" t="str">
        <f>+JAN!Q64</f>
        <v>D</v>
      </c>
      <c r="Q71" s="281" t="str">
        <f>+JAN!R64</f>
        <v>B</v>
      </c>
      <c r="R71" s="281">
        <f>+JAN!S64</f>
        <v>0</v>
      </c>
      <c r="S71" s="281">
        <f>+JAN!T64</f>
        <v>0</v>
      </c>
      <c r="T71" s="281" t="str">
        <f>+JAN!U64</f>
        <v>D</v>
      </c>
      <c r="U71" s="799" t="str">
        <f>+JAN!V64</f>
        <v>FOTS</v>
      </c>
      <c r="V71" s="275">
        <f>+JAN!W64</f>
        <v>0</v>
      </c>
      <c r="W71" s="281">
        <f>+JAN!X64</f>
        <v>0</v>
      </c>
      <c r="X71" s="281" t="str">
        <f>+JAN!Y64</f>
        <v>D</v>
      </c>
      <c r="Y71" s="281" t="str">
        <f>+JAN!Z64</f>
        <v>N</v>
      </c>
      <c r="Z71" s="281">
        <f>+JAN!AA64</f>
        <v>0</v>
      </c>
      <c r="AA71" s="281">
        <f>+JAN!AB64</f>
        <v>0</v>
      </c>
      <c r="AB71" s="282" t="str">
        <f>+JAN!AC64</f>
        <v>D</v>
      </c>
      <c r="AC71" s="798" t="str">
        <f>+JAN!AD64</f>
        <v>N</v>
      </c>
      <c r="AD71" s="281">
        <f>+JAN!AE64</f>
        <v>0</v>
      </c>
      <c r="AE71" s="281">
        <f>+JAN!AF64</f>
        <v>0</v>
      </c>
      <c r="AF71" s="281" t="str">
        <f>+JAN!AG64</f>
        <v>D</v>
      </c>
      <c r="AG71" s="282" t="str">
        <f>+JAN!AH64</f>
        <v>D</v>
      </c>
    </row>
    <row r="72" spans="1:33" ht="15" customHeight="1" x14ac:dyDescent="0.25">
      <c r="A72" s="657">
        <v>51</v>
      </c>
      <c r="B72" s="806" t="s">
        <v>3</v>
      </c>
      <c r="C72" s="850" t="str">
        <f>+JAN!D65</f>
        <v>D</v>
      </c>
      <c r="D72" s="840" t="str">
        <f>+JAN!E65</f>
        <v>D</v>
      </c>
      <c r="E72" s="840" t="str">
        <f>+JAN!F65</f>
        <v>T</v>
      </c>
      <c r="F72" s="279" t="str">
        <f>+JAN!G65</f>
        <v>NTS</v>
      </c>
      <c r="G72" s="300">
        <f>+JAN!H65</f>
        <v>0</v>
      </c>
      <c r="H72" s="280" t="str">
        <f>+JAN!I65</f>
        <v>D</v>
      </c>
      <c r="I72" s="279" t="str">
        <f>+JAN!J65</f>
        <v>N</v>
      </c>
      <c r="J72" s="279">
        <f>+JAN!K65</f>
        <v>0</v>
      </c>
      <c r="K72" s="279" t="str">
        <f>+JAN!L65</f>
        <v>DTSDS</v>
      </c>
      <c r="L72" s="279" t="str">
        <f>+JAN!M65</f>
        <v>N</v>
      </c>
      <c r="M72" s="279" t="str">
        <f>+JAN!N65</f>
        <v>N</v>
      </c>
      <c r="N72" s="283">
        <f>+JAN!O65</f>
        <v>0</v>
      </c>
      <c r="O72" s="302">
        <f>+JAN!P65</f>
        <v>0</v>
      </c>
      <c r="P72" s="279" t="str">
        <f>+JAN!Q65</f>
        <v>NT</v>
      </c>
      <c r="Q72" s="279" t="str">
        <f>+JAN!R65</f>
        <v>N</v>
      </c>
      <c r="R72" s="279">
        <f>+JAN!S65</f>
        <v>0</v>
      </c>
      <c r="S72" s="279" t="str">
        <f>+JAN!T65</f>
        <v>DT</v>
      </c>
      <c r="T72" s="279" t="str">
        <f>+JAN!U65</f>
        <v>D</v>
      </c>
      <c r="U72" s="300" t="str">
        <f>+JAN!V65</f>
        <v>N</v>
      </c>
      <c r="V72" s="280">
        <f>+JAN!W65</f>
        <v>0</v>
      </c>
      <c r="W72" s="279">
        <f>+JAN!X65</f>
        <v>0</v>
      </c>
      <c r="X72" s="279" t="str">
        <f>+JAN!Y65</f>
        <v>B</v>
      </c>
      <c r="Y72" s="279" t="str">
        <f>+JAN!Z65</f>
        <v>B</v>
      </c>
      <c r="Z72" s="279" t="str">
        <f>+JAN!AA65</f>
        <v>B</v>
      </c>
      <c r="AA72" s="279">
        <f>+JAN!AB65</f>
        <v>0</v>
      </c>
      <c r="AB72" s="283" t="str">
        <f>+JAN!AC65</f>
        <v>D</v>
      </c>
      <c r="AC72" s="302" t="str">
        <f>+JAN!AD65</f>
        <v>N</v>
      </c>
      <c r="AD72" s="279">
        <f>+JAN!AE65</f>
        <v>0</v>
      </c>
      <c r="AE72" s="279">
        <f>+JAN!AF65</f>
        <v>0</v>
      </c>
      <c r="AF72" s="279" t="str">
        <f>+JAN!AG65</f>
        <v>D</v>
      </c>
      <c r="AG72" s="283" t="str">
        <f>+JAN!AH65</f>
        <v>D</v>
      </c>
    </row>
    <row r="73" spans="1:33" ht="15" customHeight="1" x14ac:dyDescent="0.25">
      <c r="A73" s="426">
        <v>52</v>
      </c>
      <c r="B73" s="806" t="s">
        <v>3</v>
      </c>
      <c r="C73" s="850">
        <f>+JAN!D66</f>
        <v>0</v>
      </c>
      <c r="D73" s="840" t="str">
        <f>+JAN!E66</f>
        <v>NT</v>
      </c>
      <c r="E73" s="840" t="str">
        <f>+JAN!F66</f>
        <v>T</v>
      </c>
      <c r="F73" s="279">
        <f>+JAN!G66</f>
        <v>0</v>
      </c>
      <c r="G73" s="300">
        <f>+JAN!H66</f>
        <v>0</v>
      </c>
      <c r="H73" s="280" t="str">
        <f>+JAN!I66</f>
        <v>T</v>
      </c>
      <c r="I73" s="279" t="str">
        <f>+JAN!J66</f>
        <v>N</v>
      </c>
      <c r="J73" s="279">
        <f>+JAN!K66</f>
        <v>0</v>
      </c>
      <c r="K73" s="279">
        <f>+JAN!L66</f>
        <v>0</v>
      </c>
      <c r="L73" s="279">
        <f>+JAN!M66</f>
        <v>0</v>
      </c>
      <c r="M73" s="279" t="str">
        <f>+JAN!N66</f>
        <v>N</v>
      </c>
      <c r="N73" s="283" t="str">
        <f>+JAN!O66</f>
        <v>N</v>
      </c>
      <c r="O73" s="302">
        <f>+JAN!P66</f>
        <v>0</v>
      </c>
      <c r="P73" s="279" t="str">
        <f>+JAN!Q66</f>
        <v>DT</v>
      </c>
      <c r="Q73" s="279" t="str">
        <f>+JAN!R66</f>
        <v>N</v>
      </c>
      <c r="R73" s="279">
        <f>+JAN!S66</f>
        <v>0</v>
      </c>
      <c r="S73" s="279" t="str">
        <f>+JAN!T66</f>
        <v>DTSDS</v>
      </c>
      <c r="T73" s="279" t="str">
        <f>+JAN!U66</f>
        <v>D</v>
      </c>
      <c r="U73" s="300" t="str">
        <f>+JAN!V66</f>
        <v>N</v>
      </c>
      <c r="V73" s="280">
        <f>+JAN!W66</f>
        <v>0</v>
      </c>
      <c r="W73" s="279">
        <f>+JAN!X66</f>
        <v>0</v>
      </c>
      <c r="X73" s="279" t="str">
        <f>+JAN!Y66</f>
        <v>D</v>
      </c>
      <c r="Y73" s="279" t="str">
        <f>+JAN!Z66</f>
        <v>N</v>
      </c>
      <c r="Z73" s="279">
        <f>+JAN!AA66</f>
        <v>0</v>
      </c>
      <c r="AA73" s="279">
        <f>+JAN!AB66</f>
        <v>0</v>
      </c>
      <c r="AB73" s="283" t="str">
        <f>+JAN!AC66</f>
        <v>D</v>
      </c>
      <c r="AC73" s="302" t="str">
        <f>+JAN!AD66</f>
        <v>N</v>
      </c>
      <c r="AD73" s="279">
        <f>+JAN!AE66</f>
        <v>0</v>
      </c>
      <c r="AE73" s="279">
        <f>+JAN!AF66</f>
        <v>0</v>
      </c>
      <c r="AF73" s="279" t="str">
        <f>+JAN!AG66</f>
        <v>D</v>
      </c>
      <c r="AG73" s="283" t="str">
        <f>+JAN!AH66</f>
        <v>D</v>
      </c>
    </row>
    <row r="74" spans="1:33" ht="15" customHeight="1" x14ac:dyDescent="0.25">
      <c r="A74" s="657">
        <v>53</v>
      </c>
      <c r="B74" s="806" t="s">
        <v>3</v>
      </c>
      <c r="C74" s="850" t="str">
        <f>+JAN!D67</f>
        <v>D</v>
      </c>
      <c r="D74" s="840" t="str">
        <f>+JAN!E67</f>
        <v>D</v>
      </c>
      <c r="E74" s="840">
        <f>+JAN!F67</f>
        <v>0</v>
      </c>
      <c r="F74" s="279">
        <f>+JAN!G67</f>
        <v>0</v>
      </c>
      <c r="G74" s="300">
        <f>+JAN!H67</f>
        <v>0</v>
      </c>
      <c r="H74" s="280" t="str">
        <f>+JAN!I67</f>
        <v>D</v>
      </c>
      <c r="I74" s="279" t="str">
        <f>+JAN!J67</f>
        <v>T</v>
      </c>
      <c r="J74" s="279">
        <f>+JAN!K67</f>
        <v>0</v>
      </c>
      <c r="K74" s="279">
        <f>+JAN!L67</f>
        <v>0</v>
      </c>
      <c r="L74" s="279">
        <f>+JAN!M67</f>
        <v>0</v>
      </c>
      <c r="M74" s="279" t="str">
        <f>+JAN!N67</f>
        <v>N</v>
      </c>
      <c r="N74" s="283" t="str">
        <f>+JAN!O67</f>
        <v>N</v>
      </c>
      <c r="O74" s="302">
        <f>+JAN!P67</f>
        <v>0</v>
      </c>
      <c r="P74" s="279" t="str">
        <f>+JAN!Q67</f>
        <v>D</v>
      </c>
      <c r="Q74" s="279" t="str">
        <f>+JAN!R67</f>
        <v>DT</v>
      </c>
      <c r="R74" s="279">
        <f>+JAN!S67</f>
        <v>0</v>
      </c>
      <c r="S74" s="279">
        <f>+JAN!T67</f>
        <v>0</v>
      </c>
      <c r="T74" s="279" t="str">
        <f>+JAN!U67</f>
        <v>D</v>
      </c>
      <c r="U74" s="300" t="str">
        <f>+JAN!V67</f>
        <v>N</v>
      </c>
      <c r="V74" s="280" t="str">
        <f>+JAN!W67</f>
        <v>NT</v>
      </c>
      <c r="W74" s="279">
        <f>+JAN!X67</f>
        <v>0</v>
      </c>
      <c r="X74" s="279" t="str">
        <f>+JAN!Y67</f>
        <v>D</v>
      </c>
      <c r="Y74" s="279" t="str">
        <f>+JAN!Z67</f>
        <v>N</v>
      </c>
      <c r="Z74" s="279">
        <f>+JAN!AA67</f>
        <v>0</v>
      </c>
      <c r="AA74" s="279">
        <f>+JAN!AB67</f>
        <v>0</v>
      </c>
      <c r="AB74" s="283" t="str">
        <f>+JAN!AC67</f>
        <v>D</v>
      </c>
      <c r="AC74" s="302" t="str">
        <f>+JAN!AD67</f>
        <v>N</v>
      </c>
      <c r="AD74" s="279">
        <f>+JAN!AE67</f>
        <v>0</v>
      </c>
      <c r="AE74" s="279">
        <f>+JAN!AF67</f>
        <v>0</v>
      </c>
      <c r="AF74" s="279" t="str">
        <f>+JAN!AG67</f>
        <v>D</v>
      </c>
      <c r="AG74" s="283" t="str">
        <f>+JAN!AH67</f>
        <v>D</v>
      </c>
    </row>
    <row r="75" spans="1:33" ht="15" customHeight="1" x14ac:dyDescent="0.25">
      <c r="A75" s="426">
        <v>54</v>
      </c>
      <c r="B75" s="806" t="s">
        <v>3</v>
      </c>
      <c r="C75" s="850" t="str">
        <f>+JAN!D68</f>
        <v>N</v>
      </c>
      <c r="D75" s="840" t="str">
        <f>+JAN!E68</f>
        <v>N</v>
      </c>
      <c r="E75" s="840" t="str">
        <f>+JAN!F68</f>
        <v>NT</v>
      </c>
      <c r="F75" s="279" t="str">
        <f>+JAN!G68</f>
        <v>T</v>
      </c>
      <c r="G75" s="300">
        <f>+JAN!H68</f>
        <v>0</v>
      </c>
      <c r="H75" s="280" t="str">
        <f>+JAN!I68</f>
        <v>NT</v>
      </c>
      <c r="I75" s="279" t="str">
        <f>+JAN!J68</f>
        <v>N</v>
      </c>
      <c r="J75" s="279">
        <f>+JAN!K68</f>
        <v>0</v>
      </c>
      <c r="K75" s="279" t="str">
        <f>+JAN!L68</f>
        <v>NT</v>
      </c>
      <c r="L75" s="279" t="str">
        <f>+JAN!M68</f>
        <v>N</v>
      </c>
      <c r="M75" s="279" t="str">
        <f>+JAN!N68</f>
        <v>N</v>
      </c>
      <c r="N75" s="283">
        <f>+JAN!O68</f>
        <v>0</v>
      </c>
      <c r="O75" s="302" t="str">
        <f>+JAN!P68</f>
        <v>DTS5S</v>
      </c>
      <c r="P75" s="279" t="str">
        <f>+JAN!Q68</f>
        <v>D</v>
      </c>
      <c r="Q75" s="279" t="str">
        <f>+JAN!R68</f>
        <v>N</v>
      </c>
      <c r="R75" s="279">
        <f>+JAN!S68</f>
        <v>0</v>
      </c>
      <c r="S75" s="279" t="str">
        <f>+JAN!T68</f>
        <v>NT</v>
      </c>
      <c r="T75" s="279" t="str">
        <f>+JAN!U68</f>
        <v>N</v>
      </c>
      <c r="U75" s="300" t="str">
        <f>+JAN!V68</f>
        <v>N</v>
      </c>
      <c r="V75" s="280">
        <f>+JAN!W68</f>
        <v>0</v>
      </c>
      <c r="W75" s="279">
        <f>+JAN!X68</f>
        <v>0</v>
      </c>
      <c r="X75" s="279" t="str">
        <f>+JAN!Y68</f>
        <v>D</v>
      </c>
      <c r="Y75" s="279" t="str">
        <f>+JAN!Z68</f>
        <v>N</v>
      </c>
      <c r="Z75" s="852">
        <f>+JAN!AA68</f>
        <v>0</v>
      </c>
      <c r="AA75" s="279">
        <f>+JAN!AB68</f>
        <v>0</v>
      </c>
      <c r="AB75" s="283" t="str">
        <f>+JAN!AC68</f>
        <v>D</v>
      </c>
      <c r="AC75" s="302" t="str">
        <f>+JAN!AD68</f>
        <v>DT</v>
      </c>
      <c r="AD75" s="279">
        <f>+JAN!AE68</f>
        <v>0</v>
      </c>
      <c r="AE75" s="279">
        <f>+JAN!AF68</f>
        <v>0</v>
      </c>
      <c r="AF75" s="279" t="str">
        <f>+JAN!AG68</f>
        <v>T</v>
      </c>
      <c r="AG75" s="283" t="str">
        <f>+JAN!AH68</f>
        <v>T</v>
      </c>
    </row>
    <row r="76" spans="1:33" ht="15" customHeight="1" x14ac:dyDescent="0.25">
      <c r="A76" s="657">
        <v>55</v>
      </c>
      <c r="B76" s="806" t="s">
        <v>3</v>
      </c>
      <c r="C76" s="850" t="str">
        <f>+JAN!D69</f>
        <v>B</v>
      </c>
      <c r="D76" s="840" t="str">
        <f>+JAN!E69</f>
        <v>B</v>
      </c>
      <c r="E76" s="840" t="str">
        <f>+JAN!F69</f>
        <v>B</v>
      </c>
      <c r="F76" s="279">
        <f>+JAN!G69</f>
        <v>0</v>
      </c>
      <c r="G76" s="300">
        <f>+JAN!H69</f>
        <v>0</v>
      </c>
      <c r="H76" s="280" t="str">
        <f>+JAN!I69</f>
        <v>B</v>
      </c>
      <c r="I76" s="279" t="str">
        <f>+JAN!J69</f>
        <v>B</v>
      </c>
      <c r="J76" s="279" t="str">
        <f>+JAN!K69</f>
        <v>B</v>
      </c>
      <c r="K76" s="279" t="str">
        <f>+JAN!L69</f>
        <v>B</v>
      </c>
      <c r="L76" s="279" t="str">
        <f>+JAN!M69</f>
        <v>B</v>
      </c>
      <c r="M76" s="279">
        <f>+JAN!N69</f>
        <v>0</v>
      </c>
      <c r="N76" s="283">
        <f>+JAN!O69</f>
        <v>0</v>
      </c>
      <c r="O76" s="302" t="str">
        <f>+JAN!P69</f>
        <v>B</v>
      </c>
      <c r="P76" s="279" t="str">
        <f>+JAN!Q69</f>
        <v>B</v>
      </c>
      <c r="Q76" s="279" t="str">
        <f>+JAN!R69</f>
        <v>B</v>
      </c>
      <c r="R76" s="279" t="str">
        <f>+JAN!S69</f>
        <v>B</v>
      </c>
      <c r="S76" s="279" t="str">
        <f>+JAN!T69</f>
        <v>B</v>
      </c>
      <c r="T76" s="279">
        <f>+JAN!U69</f>
        <v>0</v>
      </c>
      <c r="U76" s="300">
        <f>+JAN!V69</f>
        <v>0</v>
      </c>
      <c r="V76" s="280" t="str">
        <f>+JAN!W69</f>
        <v>B</v>
      </c>
      <c r="W76" s="279" t="str">
        <f>+JAN!X69</f>
        <v>B</v>
      </c>
      <c r="X76" s="279" t="str">
        <f>+JAN!Y69</f>
        <v>B</v>
      </c>
      <c r="Y76" s="279" t="str">
        <f>+JAN!Z69</f>
        <v>B</v>
      </c>
      <c r="Z76" s="279" t="str">
        <f>+JAN!AA69</f>
        <v>B</v>
      </c>
      <c r="AA76" s="279">
        <f>+JAN!AB69</f>
        <v>0</v>
      </c>
      <c r="AB76" s="283">
        <f>+JAN!AC69</f>
        <v>0</v>
      </c>
      <c r="AC76" s="302" t="str">
        <f>+JAN!AD69</f>
        <v>B</v>
      </c>
      <c r="AD76" s="279" t="str">
        <f>+JAN!AE69</f>
        <v>B</v>
      </c>
      <c r="AE76" s="279" t="str">
        <f>+JAN!AF69</f>
        <v>B</v>
      </c>
      <c r="AF76" s="279" t="str">
        <f>+JAN!AG69</f>
        <v>B</v>
      </c>
      <c r="AG76" s="283" t="str">
        <f>+JAN!AH69</f>
        <v>B</v>
      </c>
    </row>
    <row r="77" spans="1:33" ht="15" customHeight="1" x14ac:dyDescent="0.25">
      <c r="A77" s="426">
        <v>56</v>
      </c>
      <c r="B77" s="806" t="s">
        <v>3</v>
      </c>
      <c r="C77" s="850">
        <f>+JAN!D70</f>
        <v>0</v>
      </c>
      <c r="D77" s="840">
        <f>+JAN!E70</f>
        <v>0</v>
      </c>
      <c r="E77" s="840" t="str">
        <f>+JAN!F70</f>
        <v>N</v>
      </c>
      <c r="F77" s="279">
        <f>+JAN!G70</f>
        <v>0</v>
      </c>
      <c r="G77" s="300">
        <f>+JAN!H70</f>
        <v>0</v>
      </c>
      <c r="H77" s="280" t="str">
        <f>+JAN!I70</f>
        <v>F</v>
      </c>
      <c r="I77" s="279" t="str">
        <f>+JAN!J70</f>
        <v>F</v>
      </c>
      <c r="J77" s="279">
        <f>+JAN!K70</f>
        <v>0</v>
      </c>
      <c r="K77" s="279">
        <f>+JAN!L70</f>
        <v>0</v>
      </c>
      <c r="L77" s="279" t="str">
        <f>+JAN!M70</f>
        <v>N</v>
      </c>
      <c r="M77" s="279" t="str">
        <f>+JAN!N70</f>
        <v>N</v>
      </c>
      <c r="N77" s="283">
        <f>+JAN!O70</f>
        <v>0</v>
      </c>
      <c r="O77" s="302">
        <f>+JAN!P70</f>
        <v>0</v>
      </c>
      <c r="P77" s="279" t="str">
        <f>+JAN!Q70</f>
        <v>D</v>
      </c>
      <c r="Q77" s="279" t="str">
        <f>+JAN!R70</f>
        <v>N</v>
      </c>
      <c r="R77" s="279" t="str">
        <f>+JAN!S70</f>
        <v>NTS5S</v>
      </c>
      <c r="S77" s="279">
        <f>+JAN!T70</f>
        <v>0</v>
      </c>
      <c r="T77" s="279" t="str">
        <f>+JAN!U70</f>
        <v>D</v>
      </c>
      <c r="U77" s="300" t="str">
        <f>+JAN!V70</f>
        <v>N</v>
      </c>
      <c r="V77" s="280">
        <f>+JAN!W70</f>
        <v>0</v>
      </c>
      <c r="W77" s="279">
        <f>+JAN!X70</f>
        <v>0</v>
      </c>
      <c r="X77" s="279" t="str">
        <f>+JAN!Y70</f>
        <v>NT</v>
      </c>
      <c r="Y77" s="279" t="str">
        <f>+JAN!Z70</f>
        <v>N</v>
      </c>
      <c r="Z77" s="279">
        <f>+JAN!AA70</f>
        <v>0</v>
      </c>
      <c r="AA77" s="279">
        <f>+JAN!AB70</f>
        <v>0</v>
      </c>
      <c r="AB77" s="283" t="str">
        <f>+JAN!AC70</f>
        <v>D</v>
      </c>
      <c r="AC77" s="302" t="str">
        <f>+JAN!AD70</f>
        <v>N</v>
      </c>
      <c r="AD77" s="279">
        <f>+JAN!AE70</f>
        <v>0</v>
      </c>
      <c r="AE77" s="279">
        <f>+JAN!AF70</f>
        <v>0</v>
      </c>
      <c r="AF77" s="279" t="str">
        <f>+JAN!AG70</f>
        <v>D</v>
      </c>
      <c r="AG77" s="283" t="str">
        <f>+JAN!AH70</f>
        <v>D</v>
      </c>
    </row>
    <row r="78" spans="1:33" ht="15" customHeight="1" x14ac:dyDescent="0.25">
      <c r="A78" s="657">
        <v>57</v>
      </c>
      <c r="B78" s="806" t="s">
        <v>3</v>
      </c>
      <c r="C78" s="850">
        <f>+JAN!D71</f>
        <v>0</v>
      </c>
      <c r="D78" s="840">
        <f>+JAN!E71</f>
        <v>0</v>
      </c>
      <c r="E78" s="840">
        <f>+JAN!F71</f>
        <v>0</v>
      </c>
      <c r="F78" s="279">
        <f>+JAN!G71</f>
        <v>0</v>
      </c>
      <c r="G78" s="300">
        <f>+JAN!H71</f>
        <v>0</v>
      </c>
      <c r="H78" s="280">
        <f>+JAN!I71</f>
        <v>0</v>
      </c>
      <c r="I78" s="279">
        <f>+JAN!J71</f>
        <v>0</v>
      </c>
      <c r="J78" s="279">
        <f>+JAN!K71</f>
        <v>0</v>
      </c>
      <c r="K78" s="279">
        <f>+JAN!L71</f>
        <v>0</v>
      </c>
      <c r="L78" s="279">
        <f>+JAN!M71</f>
        <v>0</v>
      </c>
      <c r="M78" s="279">
        <f>+JAN!N71</f>
        <v>0</v>
      </c>
      <c r="N78" s="283">
        <f>+JAN!O71</f>
        <v>0</v>
      </c>
      <c r="O78" s="302">
        <f>+JAN!P71</f>
        <v>0</v>
      </c>
      <c r="P78" s="279">
        <f>+JAN!Q71</f>
        <v>0</v>
      </c>
      <c r="Q78" s="279">
        <f>+JAN!R71</f>
        <v>0</v>
      </c>
      <c r="R78" s="279">
        <f>+JAN!S71</f>
        <v>0</v>
      </c>
      <c r="S78" s="279">
        <f>+JAN!T71</f>
        <v>0</v>
      </c>
      <c r="T78" s="279">
        <f>+JAN!U71</f>
        <v>0</v>
      </c>
      <c r="U78" s="300">
        <f>+JAN!V71</f>
        <v>0</v>
      </c>
      <c r="V78" s="280">
        <f>+JAN!W71</f>
        <v>0</v>
      </c>
      <c r="W78" s="279">
        <f>+JAN!X71</f>
        <v>0</v>
      </c>
      <c r="X78" s="279">
        <f>+JAN!Y71</f>
        <v>0</v>
      </c>
      <c r="Y78" s="279">
        <f>+JAN!Z71</f>
        <v>0</v>
      </c>
      <c r="Z78" s="279">
        <f>+JAN!AA71</f>
        <v>0</v>
      </c>
      <c r="AA78" s="279">
        <f>+JAN!AB71</f>
        <v>0</v>
      </c>
      <c r="AB78" s="283">
        <f>+JAN!AC71</f>
        <v>0</v>
      </c>
      <c r="AC78" s="302" t="str">
        <f>+JAN!AD71</f>
        <v>OJTN</v>
      </c>
      <c r="AD78" s="279">
        <f>+JAN!AE71</f>
        <v>0</v>
      </c>
      <c r="AE78" s="279">
        <f>+JAN!AF71</f>
        <v>0</v>
      </c>
      <c r="AF78" s="279" t="str">
        <f>+JAN!AG71</f>
        <v>OJTD</v>
      </c>
      <c r="AG78" s="283" t="str">
        <f>+JAN!AH71</f>
        <v>OJTN</v>
      </c>
    </row>
    <row r="79" spans="1:33" ht="15" customHeight="1" x14ac:dyDescent="0.25">
      <c r="A79" s="426">
        <v>58</v>
      </c>
      <c r="B79" s="806" t="s">
        <v>3</v>
      </c>
      <c r="C79" s="850">
        <f>+JAN!D72</f>
        <v>0</v>
      </c>
      <c r="D79" s="840">
        <f>+JAN!E72</f>
        <v>0</v>
      </c>
      <c r="E79" s="840">
        <f>+JAN!F72</f>
        <v>0</v>
      </c>
      <c r="F79" s="279">
        <f>+JAN!G72</f>
        <v>0</v>
      </c>
      <c r="G79" s="300">
        <f>+JAN!H72</f>
        <v>0</v>
      </c>
      <c r="H79" s="280">
        <f>+JAN!I72</f>
        <v>0</v>
      </c>
      <c r="I79" s="279">
        <f>+JAN!J72</f>
        <v>0</v>
      </c>
      <c r="J79" s="279">
        <f>+JAN!K72</f>
        <v>0</v>
      </c>
      <c r="K79" s="279">
        <f>+JAN!L72</f>
        <v>0</v>
      </c>
      <c r="L79" s="279">
        <f>+JAN!M72</f>
        <v>0</v>
      </c>
      <c r="M79" s="279">
        <f>+JAN!N72</f>
        <v>0</v>
      </c>
      <c r="N79" s="283">
        <f>+JAN!O72</f>
        <v>0</v>
      </c>
      <c r="O79" s="302">
        <f>+JAN!P72</f>
        <v>0</v>
      </c>
      <c r="P79" s="279">
        <f>+JAN!Q72</f>
        <v>0</v>
      </c>
      <c r="Q79" s="279">
        <f>+JAN!R72</f>
        <v>0</v>
      </c>
      <c r="R79" s="279">
        <f>+JAN!S72</f>
        <v>0</v>
      </c>
      <c r="S79" s="279">
        <f>+JAN!T72</f>
        <v>0</v>
      </c>
      <c r="T79" s="279">
        <f>+JAN!U72</f>
        <v>0</v>
      </c>
      <c r="U79" s="300">
        <f>+JAN!V72</f>
        <v>0</v>
      </c>
      <c r="V79" s="280">
        <f>+JAN!W72</f>
        <v>0</v>
      </c>
      <c r="W79" s="279">
        <f>+JAN!X72</f>
        <v>0</v>
      </c>
      <c r="X79" s="279">
        <f>+JAN!Y72</f>
        <v>0</v>
      </c>
      <c r="Y79" s="279">
        <f>+JAN!Z72</f>
        <v>0</v>
      </c>
      <c r="Z79" s="279">
        <f>+JAN!AA72</f>
        <v>0</v>
      </c>
      <c r="AA79" s="279">
        <f>+JAN!AB72</f>
        <v>0</v>
      </c>
      <c r="AB79" s="283">
        <f>+JAN!AC72</f>
        <v>0</v>
      </c>
      <c r="AC79" s="302" t="str">
        <f>+JAN!AD72</f>
        <v>OJTN</v>
      </c>
      <c r="AD79" s="279">
        <f>+JAN!AE72</f>
        <v>0</v>
      </c>
      <c r="AE79" s="279">
        <f>+JAN!AF72</f>
        <v>0</v>
      </c>
      <c r="AF79" s="279" t="str">
        <f>+JAN!AG72</f>
        <v>OJTD</v>
      </c>
      <c r="AG79" s="283" t="str">
        <f>+JAN!AH72</f>
        <v>OJTN</v>
      </c>
    </row>
    <row r="80" spans="1:33" ht="15.75" thickBot="1" x14ac:dyDescent="0.3">
      <c r="A80" s="657">
        <v>59</v>
      </c>
      <c r="B80" s="820" t="s">
        <v>3</v>
      </c>
      <c r="C80" s="851">
        <f>+JAN!D73</f>
        <v>0</v>
      </c>
      <c r="D80" s="842">
        <f>+JAN!E73</f>
        <v>0</v>
      </c>
      <c r="E80" s="842">
        <f>+JAN!F73</f>
        <v>0</v>
      </c>
      <c r="F80" s="285">
        <f>+JAN!G73</f>
        <v>0</v>
      </c>
      <c r="G80" s="301">
        <f>+JAN!H73</f>
        <v>0</v>
      </c>
      <c r="H80" s="284">
        <f>+JAN!I73</f>
        <v>0</v>
      </c>
      <c r="I80" s="285">
        <f>+JAN!J73</f>
        <v>0</v>
      </c>
      <c r="J80" s="285">
        <f>+JAN!K73</f>
        <v>0</v>
      </c>
      <c r="K80" s="285">
        <f>+JAN!L73</f>
        <v>0</v>
      </c>
      <c r="L80" s="285">
        <f>+JAN!M73</f>
        <v>0</v>
      </c>
      <c r="M80" s="285">
        <f>+JAN!N73</f>
        <v>0</v>
      </c>
      <c r="N80" s="286">
        <f>+JAN!O73</f>
        <v>0</v>
      </c>
      <c r="O80" s="303">
        <f>+JAN!P73</f>
        <v>0</v>
      </c>
      <c r="P80" s="285">
        <f>+JAN!Q73</f>
        <v>0</v>
      </c>
      <c r="Q80" s="285">
        <f>+JAN!R73</f>
        <v>0</v>
      </c>
      <c r="R80" s="285">
        <f>+JAN!S73</f>
        <v>0</v>
      </c>
      <c r="S80" s="285">
        <f>+JAN!T73</f>
        <v>0</v>
      </c>
      <c r="T80" s="285">
        <f>+JAN!U73</f>
        <v>0</v>
      </c>
      <c r="U80" s="301">
        <f>+JAN!V73</f>
        <v>0</v>
      </c>
      <c r="V80" s="284">
        <f>+JAN!W73</f>
        <v>0</v>
      </c>
      <c r="W80" s="285">
        <f>+JAN!X73</f>
        <v>0</v>
      </c>
      <c r="X80" s="285">
        <f>+JAN!Y73</f>
        <v>0</v>
      </c>
      <c r="Y80" s="285">
        <f>+JAN!Z73</f>
        <v>0</v>
      </c>
      <c r="Z80" s="285">
        <f>+JAN!AA73</f>
        <v>0</v>
      </c>
      <c r="AA80" s="285">
        <f>+JAN!AB73</f>
        <v>0</v>
      </c>
      <c r="AB80" s="286">
        <f>+JAN!AC73</f>
        <v>0</v>
      </c>
      <c r="AC80" s="303">
        <f>+JAN!AD73</f>
        <v>0</v>
      </c>
      <c r="AD80" s="285">
        <f>+JAN!AE73</f>
        <v>0</v>
      </c>
      <c r="AE80" s="285">
        <f>+JAN!AF73</f>
        <v>0</v>
      </c>
      <c r="AF80" s="285">
        <f>+JAN!AG73</f>
        <v>0</v>
      </c>
      <c r="AG80" s="286">
        <f>+JAN!AH73</f>
        <v>0</v>
      </c>
    </row>
    <row r="81" spans="1:33" ht="15.75" thickBot="1" x14ac:dyDescent="0.3">
      <c r="A81" s="1652" t="s">
        <v>22</v>
      </c>
      <c r="B81" s="1655" t="s">
        <v>23</v>
      </c>
      <c r="C81" s="1658" t="s">
        <v>154</v>
      </c>
      <c r="D81" s="1659"/>
      <c r="E81" s="1659"/>
      <c r="F81" s="1659"/>
      <c r="G81" s="1659"/>
      <c r="H81" s="1659"/>
      <c r="I81" s="1659"/>
      <c r="J81" s="1659"/>
      <c r="K81" s="1659"/>
      <c r="L81" s="1659"/>
      <c r="M81" s="1659"/>
      <c r="N81" s="1659"/>
      <c r="O81" s="1659"/>
      <c r="P81" s="1659"/>
      <c r="Q81" s="1659"/>
      <c r="R81" s="1659"/>
      <c r="S81" s="1659"/>
      <c r="T81" s="1659"/>
      <c r="U81" s="1659"/>
      <c r="V81" s="1659"/>
      <c r="W81" s="1659"/>
      <c r="X81" s="1659"/>
      <c r="Y81" s="1659"/>
      <c r="Z81" s="1659"/>
      <c r="AA81" s="1659"/>
      <c r="AB81" s="1659"/>
      <c r="AC81" s="1659"/>
      <c r="AD81" s="1659"/>
      <c r="AE81" s="1659"/>
      <c r="AF81" s="1659"/>
      <c r="AG81" s="1660"/>
    </row>
    <row r="82" spans="1:33" ht="15" customHeight="1" x14ac:dyDescent="0.25">
      <c r="A82" s="1653"/>
      <c r="B82" s="1656"/>
      <c r="C82" s="403" t="s">
        <v>15</v>
      </c>
      <c r="D82" s="271" t="s">
        <v>9</v>
      </c>
      <c r="E82" s="271" t="s">
        <v>10</v>
      </c>
      <c r="F82" s="271" t="s">
        <v>11</v>
      </c>
      <c r="G82" s="800" t="s">
        <v>12</v>
      </c>
      <c r="H82" s="295" t="s">
        <v>13</v>
      </c>
      <c r="I82" s="272" t="s">
        <v>14</v>
      </c>
      <c r="J82" s="272" t="s">
        <v>15</v>
      </c>
      <c r="K82" s="272" t="s">
        <v>9</v>
      </c>
      <c r="L82" s="272" t="s">
        <v>10</v>
      </c>
      <c r="M82" s="272" t="s">
        <v>11</v>
      </c>
      <c r="N82" s="296" t="s">
        <v>12</v>
      </c>
      <c r="O82" s="801" t="s">
        <v>13</v>
      </c>
      <c r="P82" s="271" t="s">
        <v>14</v>
      </c>
      <c r="Q82" s="271" t="s">
        <v>15</v>
      </c>
      <c r="R82" s="271" t="s">
        <v>9</v>
      </c>
      <c r="S82" s="271" t="s">
        <v>10</v>
      </c>
      <c r="T82" s="271" t="s">
        <v>11</v>
      </c>
      <c r="U82" s="800" t="s">
        <v>12</v>
      </c>
      <c r="V82" s="295" t="s">
        <v>13</v>
      </c>
      <c r="W82" s="272" t="s">
        <v>14</v>
      </c>
      <c r="X82" s="272" t="s">
        <v>15</v>
      </c>
      <c r="Y82" s="272" t="s">
        <v>9</v>
      </c>
      <c r="Z82" s="272" t="s">
        <v>10</v>
      </c>
      <c r="AA82" s="272" t="s">
        <v>11</v>
      </c>
      <c r="AB82" s="296" t="s">
        <v>12</v>
      </c>
      <c r="AC82" s="801" t="s">
        <v>13</v>
      </c>
      <c r="AD82" s="271" t="s">
        <v>14</v>
      </c>
      <c r="AE82" s="271" t="s">
        <v>15</v>
      </c>
      <c r="AF82" s="271" t="s">
        <v>9</v>
      </c>
      <c r="AG82" s="273" t="s">
        <v>10</v>
      </c>
    </row>
    <row r="83" spans="1:33" ht="15" customHeight="1" thickBot="1" x14ac:dyDescent="0.3">
      <c r="A83" s="1654"/>
      <c r="B83" s="1657"/>
      <c r="C83" s="759">
        <v>1</v>
      </c>
      <c r="D83" s="753">
        <f>C83+1</f>
        <v>2</v>
      </c>
      <c r="E83" s="753">
        <f t="shared" ref="E83:AG83" si="3">D83+1</f>
        <v>3</v>
      </c>
      <c r="F83" s="753">
        <f t="shared" si="3"/>
        <v>4</v>
      </c>
      <c r="G83" s="760">
        <f t="shared" si="3"/>
        <v>5</v>
      </c>
      <c r="H83" s="759">
        <f t="shared" si="3"/>
        <v>6</v>
      </c>
      <c r="I83" s="753">
        <f t="shared" si="3"/>
        <v>7</v>
      </c>
      <c r="J83" s="753">
        <f t="shared" si="3"/>
        <v>8</v>
      </c>
      <c r="K83" s="753">
        <f t="shared" si="3"/>
        <v>9</v>
      </c>
      <c r="L83" s="755">
        <f t="shared" si="3"/>
        <v>10</v>
      </c>
      <c r="M83" s="753">
        <f t="shared" si="3"/>
        <v>11</v>
      </c>
      <c r="N83" s="757">
        <f t="shared" si="3"/>
        <v>12</v>
      </c>
      <c r="O83" s="758">
        <f t="shared" si="3"/>
        <v>13</v>
      </c>
      <c r="P83" s="753">
        <f t="shared" si="3"/>
        <v>14</v>
      </c>
      <c r="Q83" s="753">
        <f t="shared" si="3"/>
        <v>15</v>
      </c>
      <c r="R83" s="753">
        <f t="shared" si="3"/>
        <v>16</v>
      </c>
      <c r="S83" s="753">
        <f t="shared" si="3"/>
        <v>17</v>
      </c>
      <c r="T83" s="755">
        <f t="shared" si="3"/>
        <v>18</v>
      </c>
      <c r="U83" s="760">
        <f t="shared" si="3"/>
        <v>19</v>
      </c>
      <c r="V83" s="759">
        <f t="shared" si="3"/>
        <v>20</v>
      </c>
      <c r="W83" s="753">
        <f t="shared" si="3"/>
        <v>21</v>
      </c>
      <c r="X83" s="753">
        <f t="shared" si="3"/>
        <v>22</v>
      </c>
      <c r="Y83" s="753">
        <f t="shared" si="3"/>
        <v>23</v>
      </c>
      <c r="Z83" s="753">
        <f t="shared" si="3"/>
        <v>24</v>
      </c>
      <c r="AA83" s="753">
        <f t="shared" si="3"/>
        <v>25</v>
      </c>
      <c r="AB83" s="756">
        <f t="shared" si="3"/>
        <v>26</v>
      </c>
      <c r="AC83" s="758">
        <f t="shared" si="3"/>
        <v>27</v>
      </c>
      <c r="AD83" s="753">
        <f t="shared" si="3"/>
        <v>28</v>
      </c>
      <c r="AE83" s="753">
        <f t="shared" si="3"/>
        <v>29</v>
      </c>
      <c r="AF83" s="755">
        <f t="shared" si="3"/>
        <v>30</v>
      </c>
      <c r="AG83" s="757">
        <f t="shared" si="3"/>
        <v>31</v>
      </c>
    </row>
    <row r="84" spans="1:33" ht="15" customHeight="1" x14ac:dyDescent="0.25">
      <c r="A84" s="416">
        <v>60</v>
      </c>
      <c r="B84" s="814" t="s">
        <v>1</v>
      </c>
      <c r="C84" s="847" t="str">
        <f>+JAN!D75</f>
        <v>D</v>
      </c>
      <c r="D84" s="844" t="str">
        <f>+JAN!E75</f>
        <v>T</v>
      </c>
      <c r="E84" s="844" t="str">
        <f>+JAN!F75</f>
        <v>DT</v>
      </c>
      <c r="F84" s="298" t="str">
        <f>+JAN!G75</f>
        <v>N</v>
      </c>
      <c r="G84" s="761">
        <f>+JAN!H75</f>
        <v>0</v>
      </c>
      <c r="H84" s="297" t="str">
        <f>+JAN!I75</f>
        <v>DTS5S</v>
      </c>
      <c r="I84" s="298" t="str">
        <f>+JAN!J75</f>
        <v>D</v>
      </c>
      <c r="J84" s="298" t="str">
        <f>+JAN!K75</f>
        <v>D</v>
      </c>
      <c r="K84" s="298">
        <f>+JAN!L75</f>
        <v>0</v>
      </c>
      <c r="L84" s="298">
        <f>+JAN!M75</f>
        <v>0</v>
      </c>
      <c r="M84" s="298" t="str">
        <f>+JAN!N75</f>
        <v>D</v>
      </c>
      <c r="N84" s="299" t="str">
        <f>+JAN!O75</f>
        <v>N</v>
      </c>
      <c r="O84" s="762">
        <f>+JAN!P75</f>
        <v>0</v>
      </c>
      <c r="P84" s="298">
        <f>+JAN!Q75</f>
        <v>0</v>
      </c>
      <c r="Q84" s="298" t="str">
        <f>+JAN!R75</f>
        <v>D</v>
      </c>
      <c r="R84" s="298" t="str">
        <f>+JAN!S75</f>
        <v>N</v>
      </c>
      <c r="S84" s="298" t="str">
        <f>+JAN!T75</f>
        <v>NTS</v>
      </c>
      <c r="T84" s="298">
        <f>+JAN!U75</f>
        <v>0</v>
      </c>
      <c r="U84" s="761" t="str">
        <f>+JAN!V75</f>
        <v>D</v>
      </c>
      <c r="V84" s="297" t="str">
        <f>+JAN!W75</f>
        <v>DT</v>
      </c>
      <c r="W84" s="298">
        <f>+JAN!X75</f>
        <v>0</v>
      </c>
      <c r="X84" s="298">
        <f>+JAN!Y75</f>
        <v>0</v>
      </c>
      <c r="Y84" s="298" t="str">
        <f>+JAN!Z75</f>
        <v>D</v>
      </c>
      <c r="Z84" s="298" t="str">
        <f>+JAN!AA75</f>
        <v>DT</v>
      </c>
      <c r="AA84" s="298">
        <f>+JAN!AB75</f>
        <v>0</v>
      </c>
      <c r="AB84" s="299">
        <f>+JAN!AC75</f>
        <v>0</v>
      </c>
      <c r="AC84" s="762" t="str">
        <f>+JAN!AD75</f>
        <v>FOTS</v>
      </c>
      <c r="AD84" s="298" t="str">
        <f>+JAN!AE75</f>
        <v>FOTS</v>
      </c>
      <c r="AE84" s="298">
        <f>+JAN!AF75</f>
        <v>0</v>
      </c>
      <c r="AF84" s="298">
        <f>+JAN!AG75</f>
        <v>0</v>
      </c>
      <c r="AG84" s="299" t="str">
        <f>+JAN!AH75</f>
        <v>FOTS</v>
      </c>
    </row>
    <row r="85" spans="1:33" ht="15" customHeight="1" thickBot="1" x14ac:dyDescent="0.3">
      <c r="A85" s="821">
        <v>61</v>
      </c>
      <c r="B85" s="822" t="s">
        <v>1</v>
      </c>
      <c r="C85" s="848">
        <f>+JAN!D76</f>
        <v>0</v>
      </c>
      <c r="D85" s="846" t="str">
        <f>+JAN!E76</f>
        <v>DT</v>
      </c>
      <c r="E85" s="846" t="str">
        <f>+JAN!F76</f>
        <v>T</v>
      </c>
      <c r="F85" s="329" t="str">
        <f>+JAN!G76</f>
        <v>T</v>
      </c>
      <c r="G85" s="764" t="str">
        <f>+JAN!H76</f>
        <v>NT</v>
      </c>
      <c r="H85" s="328">
        <f>+JAN!I76</f>
        <v>0</v>
      </c>
      <c r="I85" s="329" t="str">
        <f>+JAN!J76</f>
        <v>D</v>
      </c>
      <c r="J85" s="329" t="str">
        <f>+JAN!K76</f>
        <v>DT</v>
      </c>
      <c r="K85" s="329">
        <f>+JAN!L76</f>
        <v>0</v>
      </c>
      <c r="L85" s="329">
        <f>+JAN!M76</f>
        <v>0</v>
      </c>
      <c r="M85" s="329" t="str">
        <f>+JAN!N76</f>
        <v>D</v>
      </c>
      <c r="N85" s="330" t="str">
        <f>+JAN!O76</f>
        <v>N</v>
      </c>
      <c r="O85" s="765" t="str">
        <f>+JAN!P76</f>
        <v>NTS</v>
      </c>
      <c r="P85" s="329" t="str">
        <f>+JAN!Q76</f>
        <v>T</v>
      </c>
      <c r="Q85" s="329" t="str">
        <f>+JAN!R76</f>
        <v>D</v>
      </c>
      <c r="R85" s="329" t="str">
        <f>+JAN!S76</f>
        <v>N</v>
      </c>
      <c r="S85" s="329">
        <f>+JAN!T76</f>
        <v>0</v>
      </c>
      <c r="T85" s="329" t="str">
        <f>+JAN!U76</f>
        <v>NTSDS</v>
      </c>
      <c r="U85" s="764">
        <f>+JAN!V76</f>
        <v>0</v>
      </c>
      <c r="V85" s="328" t="str">
        <f>+JAN!W76</f>
        <v>NT</v>
      </c>
      <c r="W85" s="329">
        <f>+JAN!X76</f>
        <v>0</v>
      </c>
      <c r="X85" s="329" t="str">
        <f>+JAN!Y76</f>
        <v>DTS</v>
      </c>
      <c r="Y85" s="329" t="str">
        <f>+JAN!Z76</f>
        <v>D</v>
      </c>
      <c r="Z85" s="329" t="str">
        <f>+JAN!AA76</f>
        <v>NT</v>
      </c>
      <c r="AA85" s="329">
        <f>+JAN!AB76</f>
        <v>0</v>
      </c>
      <c r="AB85" s="330">
        <f>+JAN!AC76</f>
        <v>0</v>
      </c>
      <c r="AC85" s="765" t="str">
        <f>+JAN!AD76</f>
        <v>D</v>
      </c>
      <c r="AD85" s="329" t="str">
        <f>+JAN!AE76</f>
        <v>N</v>
      </c>
      <c r="AE85" s="329" t="str">
        <f>+JAN!AF76</f>
        <v>NT</v>
      </c>
      <c r="AF85" s="329">
        <f>+JAN!AG76</f>
        <v>0</v>
      </c>
      <c r="AG85" s="330" t="str">
        <f>+JAN!AH76</f>
        <v>T</v>
      </c>
    </row>
    <row r="86" spans="1:33" ht="15" customHeight="1" x14ac:dyDescent="0.25">
      <c r="A86" s="416">
        <v>62</v>
      </c>
      <c r="B86" s="823" t="s">
        <v>2</v>
      </c>
      <c r="C86" s="849">
        <f>+JAN!D77</f>
        <v>0</v>
      </c>
      <c r="D86" s="838" t="str">
        <f>+JAN!E77</f>
        <v>DT</v>
      </c>
      <c r="E86" s="838" t="str">
        <f>+JAN!F77</f>
        <v>DT</v>
      </c>
      <c r="F86" s="281" t="str">
        <f>+JAN!G77</f>
        <v>T</v>
      </c>
      <c r="G86" s="799">
        <f>+JAN!H77</f>
        <v>0</v>
      </c>
      <c r="H86" s="275">
        <f>+JAN!I77</f>
        <v>0</v>
      </c>
      <c r="I86" s="281" t="str">
        <f>+JAN!J77</f>
        <v>D</v>
      </c>
      <c r="J86" s="281" t="str">
        <f>+JAN!K77</f>
        <v>N</v>
      </c>
      <c r="K86" s="281">
        <f>+JAN!L77</f>
        <v>0</v>
      </c>
      <c r="L86" s="281">
        <f>+JAN!M77</f>
        <v>0</v>
      </c>
      <c r="M86" s="281" t="str">
        <f>+JAN!N77</f>
        <v>D</v>
      </c>
      <c r="N86" s="282" t="str">
        <f>+JAN!O77</f>
        <v>N</v>
      </c>
      <c r="O86" s="798">
        <f>+JAN!P77</f>
        <v>0</v>
      </c>
      <c r="P86" s="281">
        <f>+JAN!Q77</f>
        <v>0</v>
      </c>
      <c r="Q86" s="281" t="str">
        <f>+JAN!R77</f>
        <v>D</v>
      </c>
      <c r="R86" s="281" t="str">
        <f>+JAN!S77</f>
        <v>N</v>
      </c>
      <c r="S86" s="281" t="str">
        <f>+JAN!T77</f>
        <v>NTS</v>
      </c>
      <c r="T86" s="281">
        <f>+JAN!U77</f>
        <v>0</v>
      </c>
      <c r="U86" s="799" t="str">
        <f>+JAN!V77</f>
        <v>D</v>
      </c>
      <c r="V86" s="275" t="str">
        <f>+JAN!W77</f>
        <v>N</v>
      </c>
      <c r="W86" s="281">
        <f>+JAN!X77</f>
        <v>0</v>
      </c>
      <c r="X86" s="281">
        <f>+JAN!Y77</f>
        <v>0</v>
      </c>
      <c r="Y86" s="281" t="str">
        <f>+JAN!Z77</f>
        <v>D</v>
      </c>
      <c r="Z86" s="281" t="str">
        <f>+JAN!AA77</f>
        <v>D</v>
      </c>
      <c r="AA86" s="281">
        <f>+JAN!AB77</f>
        <v>0</v>
      </c>
      <c r="AB86" s="282">
        <f>+JAN!AC77</f>
        <v>0</v>
      </c>
      <c r="AC86" s="798" t="str">
        <f>+JAN!AD77</f>
        <v>D</v>
      </c>
      <c r="AD86" s="281" t="str">
        <f>+JAN!AE77</f>
        <v>N</v>
      </c>
      <c r="AE86" s="281">
        <f>+JAN!AF77</f>
        <v>0</v>
      </c>
      <c r="AF86" s="281">
        <f>+JAN!AG77</f>
        <v>0</v>
      </c>
      <c r="AG86" s="282" t="str">
        <f>+JAN!AH77</f>
        <v>N</v>
      </c>
    </row>
    <row r="87" spans="1:33" ht="15" customHeight="1" x14ac:dyDescent="0.25">
      <c r="A87" s="821">
        <v>63</v>
      </c>
      <c r="B87" s="808" t="s">
        <v>2</v>
      </c>
      <c r="C87" s="850" t="str">
        <f>+JAN!D78</f>
        <v>D</v>
      </c>
      <c r="D87" s="840" t="str">
        <f>+JAN!E78</f>
        <v>D</v>
      </c>
      <c r="E87" s="840" t="str">
        <f>+JAN!F78</f>
        <v>DT</v>
      </c>
      <c r="F87" s="279" t="str">
        <f>+JAN!G78</f>
        <v>D</v>
      </c>
      <c r="G87" s="300">
        <f>+JAN!H78</f>
        <v>0</v>
      </c>
      <c r="H87" s="280">
        <f>+JAN!I78</f>
        <v>0</v>
      </c>
      <c r="I87" s="279" t="str">
        <f>+JAN!J78</f>
        <v>D</v>
      </c>
      <c r="J87" s="279" t="str">
        <f>+JAN!K78</f>
        <v>N</v>
      </c>
      <c r="K87" s="279">
        <f>+JAN!L78</f>
        <v>0</v>
      </c>
      <c r="L87" s="279">
        <f>+JAN!M78</f>
        <v>0</v>
      </c>
      <c r="M87" s="279" t="str">
        <f>+JAN!N78</f>
        <v>D</v>
      </c>
      <c r="N87" s="283" t="str">
        <f>+JAN!O78</f>
        <v>N</v>
      </c>
      <c r="O87" s="302">
        <f>+JAN!P78</f>
        <v>0</v>
      </c>
      <c r="P87" s="279">
        <f>+JAN!Q78</f>
        <v>0</v>
      </c>
      <c r="Q87" s="279" t="str">
        <f>+JAN!R78</f>
        <v>DT</v>
      </c>
      <c r="R87" s="279" t="str">
        <f>+JAN!S78</f>
        <v>DT</v>
      </c>
      <c r="S87" s="279">
        <f>+JAN!T78</f>
        <v>0</v>
      </c>
      <c r="T87" s="279" t="str">
        <f>+JAN!U78</f>
        <v>DTSDS</v>
      </c>
      <c r="U87" s="300" t="str">
        <f>+JAN!V78</f>
        <v>D</v>
      </c>
      <c r="V87" s="280" t="str">
        <f>+JAN!W78</f>
        <v>N</v>
      </c>
      <c r="W87" s="279" t="str">
        <f>+JAN!X78</f>
        <v>NTS</v>
      </c>
      <c r="X87" s="279">
        <f>+JAN!Y78</f>
        <v>0</v>
      </c>
      <c r="Y87" s="279" t="str">
        <f>+JAN!Z78</f>
        <v>D</v>
      </c>
      <c r="Z87" s="279" t="str">
        <f>+JAN!AA78</f>
        <v>D</v>
      </c>
      <c r="AA87" s="279">
        <f>+JAN!AB78</f>
        <v>0</v>
      </c>
      <c r="AB87" s="283">
        <f>+JAN!AC78</f>
        <v>0</v>
      </c>
      <c r="AC87" s="302" t="str">
        <f>+JAN!AD78</f>
        <v>D</v>
      </c>
      <c r="AD87" s="279" t="str">
        <f>+JAN!AE78</f>
        <v>N</v>
      </c>
      <c r="AE87" s="279" t="str">
        <f>+JAN!AF78</f>
        <v>NTS5S</v>
      </c>
      <c r="AF87" s="279">
        <f>+JAN!AG78</f>
        <v>0</v>
      </c>
      <c r="AG87" s="283" t="str">
        <f>+JAN!AH78</f>
        <v>N</v>
      </c>
    </row>
    <row r="88" spans="1:33" ht="15" customHeight="1" x14ac:dyDescent="0.25">
      <c r="A88" s="416">
        <v>64</v>
      </c>
      <c r="B88" s="808" t="s">
        <v>2</v>
      </c>
      <c r="C88" s="850" t="str">
        <f>+JAN!D79</f>
        <v>N</v>
      </c>
      <c r="D88" s="840" t="str">
        <f>+JAN!E79</f>
        <v>N</v>
      </c>
      <c r="E88" s="840">
        <f>+JAN!F79</f>
        <v>0</v>
      </c>
      <c r="F88" s="279" t="str">
        <f>+JAN!G79</f>
        <v>N</v>
      </c>
      <c r="G88" s="300">
        <f>+JAN!H79</f>
        <v>0</v>
      </c>
      <c r="H88" s="280" t="str">
        <f>+JAN!I79</f>
        <v>DT</v>
      </c>
      <c r="I88" s="279" t="str">
        <f>+JAN!J79</f>
        <v>D</v>
      </c>
      <c r="J88" s="279" t="str">
        <f>+JAN!K79</f>
        <v>N</v>
      </c>
      <c r="K88" s="279" t="str">
        <f>+JAN!L79</f>
        <v>NTS5S</v>
      </c>
      <c r="L88" s="279">
        <f>+JAN!M79</f>
        <v>0</v>
      </c>
      <c r="M88" s="279" t="str">
        <f>+JAN!N79</f>
        <v>D</v>
      </c>
      <c r="N88" s="283" t="str">
        <f>+JAN!O79</f>
        <v>N</v>
      </c>
      <c r="O88" s="302">
        <f>+JAN!P79</f>
        <v>0</v>
      </c>
      <c r="P88" s="279">
        <f>+JAN!Q79</f>
        <v>0</v>
      </c>
      <c r="Q88" s="279" t="str">
        <f>+JAN!R79</f>
        <v>D</v>
      </c>
      <c r="R88" s="279" t="str">
        <f>+JAN!S79</f>
        <v>DTS</v>
      </c>
      <c r="S88" s="279">
        <f>+JAN!T79</f>
        <v>0</v>
      </c>
      <c r="T88" s="279">
        <f>+JAN!U79</f>
        <v>0</v>
      </c>
      <c r="U88" s="300" t="str">
        <f>+JAN!V79</f>
        <v>N</v>
      </c>
      <c r="V88" s="280" t="str">
        <f>+JAN!W79</f>
        <v>N</v>
      </c>
      <c r="W88" s="279">
        <f>+JAN!X79</f>
        <v>0</v>
      </c>
      <c r="X88" s="279">
        <f>+JAN!Y79</f>
        <v>0</v>
      </c>
      <c r="Y88" s="279" t="str">
        <f>+JAN!Z79</f>
        <v>D</v>
      </c>
      <c r="Z88" s="279" t="str">
        <f>+JAN!AA79</f>
        <v>D</v>
      </c>
      <c r="AA88" s="279">
        <f>+JAN!AB79</f>
        <v>0</v>
      </c>
      <c r="AB88" s="283">
        <f>+JAN!AC79</f>
        <v>0</v>
      </c>
      <c r="AC88" s="302" t="str">
        <f>+JAN!AD79</f>
        <v>D</v>
      </c>
      <c r="AD88" s="279" t="str">
        <f>+JAN!AE79</f>
        <v>DT</v>
      </c>
      <c r="AE88" s="279">
        <f>+JAN!AF79</f>
        <v>0</v>
      </c>
      <c r="AF88" s="279">
        <f>+JAN!AG79</f>
        <v>0</v>
      </c>
      <c r="AG88" s="283" t="str">
        <f>+JAN!AH79</f>
        <v>N</v>
      </c>
    </row>
    <row r="89" spans="1:33" ht="15" customHeight="1" x14ac:dyDescent="0.25">
      <c r="A89" s="821">
        <v>65</v>
      </c>
      <c r="B89" s="808" t="s">
        <v>2</v>
      </c>
      <c r="C89" s="850">
        <f>+JAN!D80</f>
        <v>0</v>
      </c>
      <c r="D89" s="840">
        <f>+JAN!E80</f>
        <v>0</v>
      </c>
      <c r="E89" s="840">
        <f>+JAN!F80</f>
        <v>0</v>
      </c>
      <c r="F89" s="279">
        <f>+JAN!G80</f>
        <v>0</v>
      </c>
      <c r="G89" s="300">
        <f>+JAN!H80</f>
        <v>0</v>
      </c>
      <c r="H89" s="280">
        <f>+JAN!I80</f>
        <v>0</v>
      </c>
      <c r="I89" s="279">
        <f>+JAN!J80</f>
        <v>0</v>
      </c>
      <c r="J89" s="279">
        <f>+JAN!K80</f>
        <v>0</v>
      </c>
      <c r="K89" s="279">
        <f>+JAN!L80</f>
        <v>0</v>
      </c>
      <c r="L89" s="279">
        <f>+JAN!M80</f>
        <v>0</v>
      </c>
      <c r="M89" s="279">
        <f>+JAN!N80</f>
        <v>0</v>
      </c>
      <c r="N89" s="283">
        <f>+JAN!O80</f>
        <v>0</v>
      </c>
      <c r="O89" s="302">
        <f>+JAN!P80</f>
        <v>0</v>
      </c>
      <c r="P89" s="279">
        <f>+JAN!Q80</f>
        <v>0</v>
      </c>
      <c r="Q89" s="279">
        <f>+JAN!R80</f>
        <v>0</v>
      </c>
      <c r="R89" s="279">
        <f>+JAN!S80</f>
        <v>0</v>
      </c>
      <c r="S89" s="279">
        <f>+JAN!T80</f>
        <v>0</v>
      </c>
      <c r="T89" s="279">
        <f>+JAN!U80</f>
        <v>0</v>
      </c>
      <c r="U89" s="300">
        <f>+JAN!V80</f>
        <v>0</v>
      </c>
      <c r="V89" s="280">
        <f>+JAN!W80</f>
        <v>0</v>
      </c>
      <c r="W89" s="279">
        <f>+JAN!X80</f>
        <v>0</v>
      </c>
      <c r="X89" s="279">
        <f>+JAN!Y80</f>
        <v>0</v>
      </c>
      <c r="Y89" s="279">
        <f>+JAN!Z80</f>
        <v>0</v>
      </c>
      <c r="Z89" s="279">
        <f>+JAN!AA80</f>
        <v>0</v>
      </c>
      <c r="AA89" s="279">
        <f>+JAN!AB80</f>
        <v>0</v>
      </c>
      <c r="AB89" s="283">
        <f>+JAN!AC80</f>
        <v>0</v>
      </c>
      <c r="AC89" s="302">
        <f>+JAN!AD80</f>
        <v>0</v>
      </c>
      <c r="AD89" s="279">
        <f>+JAN!AE80</f>
        <v>0</v>
      </c>
      <c r="AE89" s="279">
        <f>+JAN!AF80</f>
        <v>0</v>
      </c>
      <c r="AF89" s="279">
        <f>+JAN!AG80</f>
        <v>0</v>
      </c>
      <c r="AG89" s="283">
        <f>+JAN!AH80</f>
        <v>0</v>
      </c>
    </row>
    <row r="90" spans="1:33" ht="15" customHeight="1" thickBot="1" x14ac:dyDescent="0.3">
      <c r="A90" s="416">
        <v>66</v>
      </c>
      <c r="B90" s="824" t="s">
        <v>2</v>
      </c>
      <c r="C90" s="851">
        <f>+JAN!D81</f>
        <v>0</v>
      </c>
      <c r="D90" s="842">
        <f>+JAN!E81</f>
        <v>0</v>
      </c>
      <c r="E90" s="842">
        <f>+JAN!F81</f>
        <v>0</v>
      </c>
      <c r="F90" s="285">
        <f>+JAN!G81</f>
        <v>0</v>
      </c>
      <c r="G90" s="301">
        <f>+JAN!H81</f>
        <v>0</v>
      </c>
      <c r="H90" s="284">
        <f>+JAN!I81</f>
        <v>0</v>
      </c>
      <c r="I90" s="285">
        <f>+JAN!J81</f>
        <v>0</v>
      </c>
      <c r="J90" s="285">
        <f>+JAN!K81</f>
        <v>0</v>
      </c>
      <c r="K90" s="285">
        <f>+JAN!L81</f>
        <v>0</v>
      </c>
      <c r="L90" s="285">
        <f>+JAN!M81</f>
        <v>0</v>
      </c>
      <c r="M90" s="285">
        <f>+JAN!N81</f>
        <v>0</v>
      </c>
      <c r="N90" s="286">
        <f>+JAN!O81</f>
        <v>0</v>
      </c>
      <c r="O90" s="303">
        <f>+JAN!P81</f>
        <v>0</v>
      </c>
      <c r="P90" s="285">
        <f>+JAN!Q81</f>
        <v>0</v>
      </c>
      <c r="Q90" s="285">
        <f>+JAN!R81</f>
        <v>0</v>
      </c>
      <c r="R90" s="285">
        <f>+JAN!S81</f>
        <v>0</v>
      </c>
      <c r="S90" s="285">
        <f>+JAN!T81</f>
        <v>0</v>
      </c>
      <c r="T90" s="285">
        <f>+JAN!U81</f>
        <v>0</v>
      </c>
      <c r="U90" s="301">
        <f>+JAN!V81</f>
        <v>0</v>
      </c>
      <c r="V90" s="284">
        <f>+JAN!W81</f>
        <v>0</v>
      </c>
      <c r="W90" s="285">
        <f>+JAN!X81</f>
        <v>0</v>
      </c>
      <c r="X90" s="285">
        <f>+JAN!Y81</f>
        <v>0</v>
      </c>
      <c r="Y90" s="285">
        <f>+JAN!Z81</f>
        <v>0</v>
      </c>
      <c r="Z90" s="285">
        <f>+JAN!AA81</f>
        <v>0</v>
      </c>
      <c r="AA90" s="285">
        <f>+JAN!AB81</f>
        <v>0</v>
      </c>
      <c r="AB90" s="286">
        <f>+JAN!AC81</f>
        <v>0</v>
      </c>
      <c r="AC90" s="303">
        <f>+JAN!AD81</f>
        <v>0</v>
      </c>
      <c r="AD90" s="285">
        <f>+JAN!AE81</f>
        <v>0</v>
      </c>
      <c r="AE90" s="285">
        <f>+JAN!AF81</f>
        <v>0</v>
      </c>
      <c r="AF90" s="285">
        <f>+JAN!AG81</f>
        <v>0</v>
      </c>
      <c r="AG90" s="286">
        <f>+JAN!AH81</f>
        <v>0</v>
      </c>
    </row>
    <row r="91" spans="1:33" ht="15" customHeight="1" x14ac:dyDescent="0.25">
      <c r="A91" s="821">
        <v>67</v>
      </c>
      <c r="B91" s="823" t="s">
        <v>65</v>
      </c>
      <c r="C91" s="849">
        <f>+JAN!D82</f>
        <v>0</v>
      </c>
      <c r="D91" s="838">
        <f>+JAN!E82</f>
        <v>0</v>
      </c>
      <c r="E91" s="838">
        <f>+JAN!F82</f>
        <v>0</v>
      </c>
      <c r="F91" s="281">
        <f>+JAN!G82</f>
        <v>0</v>
      </c>
      <c r="G91" s="799">
        <f>+JAN!H82</f>
        <v>0</v>
      </c>
      <c r="H91" s="275">
        <f>+JAN!I82</f>
        <v>0</v>
      </c>
      <c r="I91" s="281">
        <f>+JAN!J82</f>
        <v>0</v>
      </c>
      <c r="J91" s="281">
        <f>+JAN!K82</f>
        <v>0</v>
      </c>
      <c r="K91" s="281">
        <f>+JAN!L82</f>
        <v>0</v>
      </c>
      <c r="L91" s="281">
        <f>+JAN!M82</f>
        <v>0</v>
      </c>
      <c r="M91" s="281" t="str">
        <f>+JAN!N82</f>
        <v>D</v>
      </c>
      <c r="N91" s="282" t="str">
        <f>+JAN!O82</f>
        <v>N</v>
      </c>
      <c r="O91" s="798">
        <f>+JAN!P82</f>
        <v>0</v>
      </c>
      <c r="P91" s="281">
        <f>+JAN!Q82</f>
        <v>0</v>
      </c>
      <c r="Q91" s="281">
        <f>+JAN!R82</f>
        <v>0</v>
      </c>
      <c r="R91" s="281" t="str">
        <f>+JAN!S82</f>
        <v>N</v>
      </c>
      <c r="S91" s="281">
        <f>+JAN!T82</f>
        <v>0</v>
      </c>
      <c r="T91" s="281">
        <f>+JAN!U82</f>
        <v>0</v>
      </c>
      <c r="U91" s="799" t="str">
        <f>+JAN!V82</f>
        <v>D</v>
      </c>
      <c r="V91" s="275" t="str">
        <f>+JAN!W82</f>
        <v>N</v>
      </c>
      <c r="W91" s="281">
        <f>+JAN!X82</f>
        <v>0</v>
      </c>
      <c r="X91" s="281">
        <f>+JAN!Y82</f>
        <v>0</v>
      </c>
      <c r="Y91" s="281">
        <f>+JAN!Z82</f>
        <v>0</v>
      </c>
      <c r="Z91" s="281" t="str">
        <f>+JAN!AA82</f>
        <v>D</v>
      </c>
      <c r="AA91" s="281">
        <f>+JAN!AB82</f>
        <v>0</v>
      </c>
      <c r="AB91" s="282">
        <f>+JAN!AC82</f>
        <v>0</v>
      </c>
      <c r="AC91" s="798">
        <f>+JAN!AD82</f>
        <v>0</v>
      </c>
      <c r="AD91" s="281">
        <f>+JAN!AE82</f>
        <v>0</v>
      </c>
      <c r="AE91" s="281">
        <f>+JAN!AF82</f>
        <v>0</v>
      </c>
      <c r="AF91" s="281">
        <f>+JAN!AG82</f>
        <v>0</v>
      </c>
      <c r="AG91" s="282">
        <f>+JAN!AH82</f>
        <v>0</v>
      </c>
    </row>
    <row r="92" spans="1:33" ht="5.0999999999999996" customHeight="1" x14ac:dyDescent="0.25">
      <c r="A92" s="416">
        <v>68</v>
      </c>
      <c r="B92" s="808"/>
      <c r="C92" s="850">
        <f>+JAN!D83</f>
        <v>0</v>
      </c>
      <c r="D92" s="840">
        <f>+JAN!E83</f>
        <v>0</v>
      </c>
      <c r="E92" s="840">
        <f>+JAN!F83</f>
        <v>0</v>
      </c>
      <c r="F92" s="279">
        <f>+JAN!G83</f>
        <v>0</v>
      </c>
      <c r="G92" s="300">
        <f>+JAN!H83</f>
        <v>0</v>
      </c>
      <c r="H92" s="280">
        <f>+JAN!I83</f>
        <v>0</v>
      </c>
      <c r="I92" s="279">
        <f>+JAN!J83</f>
        <v>0</v>
      </c>
      <c r="J92" s="279">
        <f>+JAN!K83</f>
        <v>0</v>
      </c>
      <c r="K92" s="279">
        <f>+JAN!L83</f>
        <v>0</v>
      </c>
      <c r="L92" s="279">
        <f>+JAN!M83</f>
        <v>0</v>
      </c>
      <c r="M92" s="279">
        <f>+JAN!N83</f>
        <v>0</v>
      </c>
      <c r="N92" s="283">
        <f>+JAN!O83</f>
        <v>0</v>
      </c>
      <c r="O92" s="302">
        <f>+JAN!P83</f>
        <v>0</v>
      </c>
      <c r="P92" s="279">
        <f>+JAN!Q83</f>
        <v>0</v>
      </c>
      <c r="Q92" s="279">
        <f>+JAN!R83</f>
        <v>0</v>
      </c>
      <c r="R92" s="279">
        <f>+JAN!S83</f>
        <v>0</v>
      </c>
      <c r="S92" s="279">
        <f>+JAN!T83</f>
        <v>0</v>
      </c>
      <c r="T92" s="279">
        <f>+JAN!U83</f>
        <v>0</v>
      </c>
      <c r="U92" s="300">
        <f>+JAN!V83</f>
        <v>0</v>
      </c>
      <c r="V92" s="280">
        <f>+JAN!W83</f>
        <v>0</v>
      </c>
      <c r="W92" s="279">
        <f>+JAN!X83</f>
        <v>0</v>
      </c>
      <c r="X92" s="279">
        <f>+JAN!Y83</f>
        <v>0</v>
      </c>
      <c r="Y92" s="279">
        <f>+JAN!Z83</f>
        <v>0</v>
      </c>
      <c r="Z92" s="279">
        <f>+JAN!AA83</f>
        <v>0</v>
      </c>
      <c r="AA92" s="279">
        <f>+JAN!AB83</f>
        <v>0</v>
      </c>
      <c r="AB92" s="283">
        <f>+JAN!AC83</f>
        <v>0</v>
      </c>
      <c r="AC92" s="302">
        <f>+JAN!AD83</f>
        <v>0</v>
      </c>
      <c r="AD92" s="279">
        <f>+JAN!AE83</f>
        <v>0</v>
      </c>
      <c r="AE92" s="279">
        <f>+JAN!AF83</f>
        <v>0</v>
      </c>
      <c r="AF92" s="279">
        <f>+JAN!AG83</f>
        <v>0</v>
      </c>
      <c r="AG92" s="283">
        <f>+JAN!AH83</f>
        <v>0</v>
      </c>
    </row>
    <row r="93" spans="1:33" ht="15" customHeight="1" thickBot="1" x14ac:dyDescent="0.3">
      <c r="A93" s="821">
        <v>69</v>
      </c>
      <c r="B93" s="824" t="s">
        <v>3</v>
      </c>
      <c r="C93" s="851" t="str">
        <f>+JAN!D84</f>
        <v>T</v>
      </c>
      <c r="D93" s="842" t="str">
        <f>+JAN!E84</f>
        <v>D</v>
      </c>
      <c r="E93" s="842">
        <f>+JAN!F84</f>
        <v>0</v>
      </c>
      <c r="F93" s="285" t="str">
        <f>+JAN!G84</f>
        <v>N</v>
      </c>
      <c r="G93" s="301">
        <f>+JAN!H84</f>
        <v>0</v>
      </c>
      <c r="H93" s="284">
        <f>+JAN!I84</f>
        <v>0</v>
      </c>
      <c r="I93" s="285" t="str">
        <f>+JAN!J84</f>
        <v>N</v>
      </c>
      <c r="J93" s="285" t="str">
        <f>+JAN!K84</f>
        <v>N</v>
      </c>
      <c r="K93" s="285">
        <f>+JAN!L84</f>
        <v>0</v>
      </c>
      <c r="L93" s="285">
        <f>+JAN!M84</f>
        <v>0</v>
      </c>
      <c r="M93" s="285">
        <f>+JAN!N84</f>
        <v>0</v>
      </c>
      <c r="N93" s="286">
        <f>+JAN!O84</f>
        <v>0</v>
      </c>
      <c r="O93" s="303">
        <f>+JAN!P84</f>
        <v>0</v>
      </c>
      <c r="P93" s="285">
        <f>+JAN!Q84</f>
        <v>0</v>
      </c>
      <c r="Q93" s="285" t="str">
        <f>+JAN!R84</f>
        <v>F</v>
      </c>
      <c r="R93" s="285">
        <f>+JAN!S84</f>
        <v>0</v>
      </c>
      <c r="S93" s="285">
        <f>+JAN!T84</f>
        <v>0</v>
      </c>
      <c r="T93" s="285">
        <f>+JAN!U84</f>
        <v>0</v>
      </c>
      <c r="U93" s="301">
        <f>+JAN!V84</f>
        <v>0</v>
      </c>
      <c r="V93" s="284">
        <f>+JAN!W84</f>
        <v>0</v>
      </c>
      <c r="W93" s="285">
        <f>+JAN!X84</f>
        <v>0</v>
      </c>
      <c r="X93" s="285" t="str">
        <f>+JAN!Y84</f>
        <v>T</v>
      </c>
      <c r="Y93" s="285" t="str">
        <f>+JAN!Z84</f>
        <v>D</v>
      </c>
      <c r="Z93" s="285">
        <f>+JAN!AA84</f>
        <v>0</v>
      </c>
      <c r="AA93" s="285">
        <f>+JAN!AB84</f>
        <v>0</v>
      </c>
      <c r="AB93" s="286">
        <f>+JAN!AC84</f>
        <v>0</v>
      </c>
      <c r="AC93" s="303" t="str">
        <f>+JAN!AD84</f>
        <v>D</v>
      </c>
      <c r="AD93" s="285" t="str">
        <f>+JAN!AE84</f>
        <v>N</v>
      </c>
      <c r="AE93" s="285">
        <f>+JAN!AF84</f>
        <v>0</v>
      </c>
      <c r="AF93" s="285">
        <f>+JAN!AG84</f>
        <v>0</v>
      </c>
      <c r="AG93" s="286" t="str">
        <f>+JAN!AH84</f>
        <v>N</v>
      </c>
    </row>
    <row r="94" spans="1:33" ht="15" customHeight="1" x14ac:dyDescent="0.25">
      <c r="A94" s="416">
        <v>70</v>
      </c>
      <c r="B94" s="823" t="s">
        <v>3</v>
      </c>
      <c r="C94" s="849">
        <f>+JAN!D85</f>
        <v>0</v>
      </c>
      <c r="D94" s="838">
        <f>+JAN!E85</f>
        <v>0</v>
      </c>
      <c r="E94" s="838">
        <f>+JAN!F85</f>
        <v>0</v>
      </c>
      <c r="F94" s="281">
        <f>+JAN!G85</f>
        <v>0</v>
      </c>
      <c r="G94" s="799">
        <f>+JAN!H85</f>
        <v>0</v>
      </c>
      <c r="H94" s="275">
        <f>+JAN!I85</f>
        <v>0</v>
      </c>
      <c r="I94" s="281">
        <f>+JAN!J85</f>
        <v>0</v>
      </c>
      <c r="J94" s="281">
        <f>+JAN!K85</f>
        <v>0</v>
      </c>
      <c r="K94" s="281">
        <f>+JAN!L85</f>
        <v>0</v>
      </c>
      <c r="L94" s="281" t="str">
        <f>+JAN!M85</f>
        <v>D</v>
      </c>
      <c r="M94" s="281">
        <f>+JAN!N85</f>
        <v>0</v>
      </c>
      <c r="N94" s="282">
        <f>+JAN!O85</f>
        <v>0</v>
      </c>
      <c r="O94" s="798">
        <f>+JAN!P85</f>
        <v>0</v>
      </c>
      <c r="P94" s="281">
        <f>+JAN!Q85</f>
        <v>0</v>
      </c>
      <c r="Q94" s="281" t="str">
        <f>+JAN!R85</f>
        <v>N</v>
      </c>
      <c r="R94" s="281">
        <f>+JAN!S85</f>
        <v>0</v>
      </c>
      <c r="S94" s="281">
        <f>+JAN!T85</f>
        <v>0</v>
      </c>
      <c r="T94" s="281">
        <f>+JAN!U85</f>
        <v>0</v>
      </c>
      <c r="U94" s="799">
        <f>+JAN!V85</f>
        <v>0</v>
      </c>
      <c r="V94" s="275" t="str">
        <f>+JAN!W85</f>
        <v>N</v>
      </c>
      <c r="W94" s="281">
        <f>+JAN!X85</f>
        <v>0</v>
      </c>
      <c r="X94" s="281">
        <f>+JAN!Y85</f>
        <v>0</v>
      </c>
      <c r="Y94" s="281">
        <f>+JAN!Z85</f>
        <v>0</v>
      </c>
      <c r="Z94" s="281">
        <f>+JAN!AA85</f>
        <v>0</v>
      </c>
      <c r="AA94" s="281">
        <f>+JAN!AB85</f>
        <v>0</v>
      </c>
      <c r="AB94" s="282">
        <f>+JAN!AC85</f>
        <v>0</v>
      </c>
      <c r="AC94" s="798" t="str">
        <f>+JAN!AD85</f>
        <v>N</v>
      </c>
      <c r="AD94" s="281">
        <f>+JAN!AE85</f>
        <v>0</v>
      </c>
      <c r="AE94" s="281">
        <f>+JAN!AF85</f>
        <v>0</v>
      </c>
      <c r="AF94" s="281">
        <f>+JAN!AG85</f>
        <v>0</v>
      </c>
      <c r="AG94" s="282">
        <f>+JAN!AH85</f>
        <v>0</v>
      </c>
    </row>
    <row r="95" spans="1:33" ht="15" customHeight="1" x14ac:dyDescent="0.25">
      <c r="A95" s="821">
        <v>71</v>
      </c>
      <c r="B95" s="808" t="s">
        <v>3</v>
      </c>
      <c r="C95" s="850">
        <f>+JAN!D86</f>
        <v>0</v>
      </c>
      <c r="D95" s="840">
        <f>+JAN!E86</f>
        <v>0</v>
      </c>
      <c r="E95" s="840" t="str">
        <f>+JAN!F86</f>
        <v>NT</v>
      </c>
      <c r="F95" s="279" t="str">
        <f>+JAN!G86</f>
        <v>N</v>
      </c>
      <c r="G95" s="300">
        <f>+JAN!H86</f>
        <v>0</v>
      </c>
      <c r="H95" s="280">
        <f>+JAN!I86</f>
        <v>0</v>
      </c>
      <c r="I95" s="279">
        <f>+JAN!J86</f>
        <v>0</v>
      </c>
      <c r="J95" s="279">
        <f>+JAN!K86</f>
        <v>0</v>
      </c>
      <c r="K95" s="279">
        <f>+JAN!L86</f>
        <v>0</v>
      </c>
      <c r="L95" s="279">
        <f>+JAN!M86</f>
        <v>0</v>
      </c>
      <c r="M95" s="279">
        <f>+JAN!N86</f>
        <v>0</v>
      </c>
      <c r="N95" s="283">
        <f>+JAN!O86</f>
        <v>0</v>
      </c>
      <c r="O95" s="302">
        <f>+JAN!P86</f>
        <v>0</v>
      </c>
      <c r="P95" s="279">
        <f>+JAN!Q86</f>
        <v>0</v>
      </c>
      <c r="Q95" s="279">
        <f>+JAN!R86</f>
        <v>0</v>
      </c>
      <c r="R95" s="279">
        <f>+JAN!S86</f>
        <v>0</v>
      </c>
      <c r="S95" s="279">
        <f>+JAN!T86</f>
        <v>0</v>
      </c>
      <c r="T95" s="279">
        <f>+JAN!U86</f>
        <v>0</v>
      </c>
      <c r="U95" s="300">
        <f>+JAN!V86</f>
        <v>0</v>
      </c>
      <c r="V95" s="280">
        <f>+JAN!W86</f>
        <v>0</v>
      </c>
      <c r="W95" s="279">
        <f>+JAN!X86</f>
        <v>0</v>
      </c>
      <c r="X95" s="279">
        <f>+JAN!Y86</f>
        <v>0</v>
      </c>
      <c r="Y95" s="279">
        <f>+JAN!Z86</f>
        <v>0</v>
      </c>
      <c r="Z95" s="279">
        <f>+JAN!AA86</f>
        <v>0</v>
      </c>
      <c r="AA95" s="279">
        <f>+JAN!AB86</f>
        <v>0</v>
      </c>
      <c r="AB95" s="283">
        <f>+JAN!AC86</f>
        <v>0</v>
      </c>
      <c r="AC95" s="302">
        <f>+JAN!AD86</f>
        <v>0</v>
      </c>
      <c r="AD95" s="279">
        <f>+JAN!AE86</f>
        <v>0</v>
      </c>
      <c r="AE95" s="279">
        <f>+JAN!AF86</f>
        <v>0</v>
      </c>
      <c r="AF95" s="279">
        <f>+JAN!AG86</f>
        <v>0</v>
      </c>
      <c r="AG95" s="283">
        <f>+JAN!AH86</f>
        <v>0</v>
      </c>
    </row>
    <row r="96" spans="1:33" ht="15" customHeight="1" x14ac:dyDescent="0.25">
      <c r="A96" s="416">
        <v>72</v>
      </c>
      <c r="B96" s="808" t="s">
        <v>3</v>
      </c>
      <c r="C96" s="850" t="str">
        <f>+JAN!D87</f>
        <v>N</v>
      </c>
      <c r="D96" s="840" t="str">
        <f>+JAN!E87</f>
        <v>N</v>
      </c>
      <c r="E96" s="840" t="str">
        <f>+JAN!F87</f>
        <v>NT</v>
      </c>
      <c r="F96" s="279" t="str">
        <f>+JAN!G87</f>
        <v>T</v>
      </c>
      <c r="G96" s="300" t="str">
        <f>+JAN!H87</f>
        <v>DT</v>
      </c>
      <c r="H96" s="280">
        <f>+JAN!I87</f>
        <v>0</v>
      </c>
      <c r="I96" s="279" t="str">
        <f>+JAN!J87</f>
        <v>D</v>
      </c>
      <c r="J96" s="279" t="str">
        <f>+JAN!K87</f>
        <v>DT</v>
      </c>
      <c r="K96" s="279">
        <f>+JAN!L87</f>
        <v>0</v>
      </c>
      <c r="L96" s="279">
        <f>+JAN!M87</f>
        <v>0</v>
      </c>
      <c r="M96" s="279" t="str">
        <f>+JAN!N87</f>
        <v>D</v>
      </c>
      <c r="N96" s="283" t="str">
        <f>+JAN!O87</f>
        <v>DT</v>
      </c>
      <c r="O96" s="302">
        <f>+JAN!P87</f>
        <v>0</v>
      </c>
      <c r="P96" s="279" t="str">
        <f>+JAN!Q87</f>
        <v>NT</v>
      </c>
      <c r="Q96" s="279">
        <f>+JAN!R87</f>
        <v>0</v>
      </c>
      <c r="R96" s="279" t="str">
        <f>+JAN!S87</f>
        <v>N</v>
      </c>
      <c r="S96" s="279">
        <f>+JAN!T87</f>
        <v>0</v>
      </c>
      <c r="T96" s="279">
        <f>+JAN!U87</f>
        <v>0</v>
      </c>
      <c r="U96" s="300" t="str">
        <f>+JAN!V87</f>
        <v>D</v>
      </c>
      <c r="V96" s="280" t="str">
        <f>+JAN!W87</f>
        <v>D</v>
      </c>
      <c r="W96" s="279">
        <f>+JAN!X87</f>
        <v>0</v>
      </c>
      <c r="X96" s="279" t="str">
        <f>+JAN!Y87</f>
        <v>DTS</v>
      </c>
      <c r="Y96" s="279" t="str">
        <f>+JAN!Z87</f>
        <v>D</v>
      </c>
      <c r="Z96" s="279" t="str">
        <f>+JAN!AA87</f>
        <v>T</v>
      </c>
      <c r="AA96" s="279">
        <f>+JAN!AB87</f>
        <v>0</v>
      </c>
      <c r="AB96" s="283">
        <f>+JAN!AC87</f>
        <v>0</v>
      </c>
      <c r="AC96" s="302" t="str">
        <f>+JAN!AD87</f>
        <v>D</v>
      </c>
      <c r="AD96" s="279" t="str">
        <f>+JAN!AE87</f>
        <v>N</v>
      </c>
      <c r="AE96" s="279">
        <f>+JAN!AF87</f>
        <v>0</v>
      </c>
      <c r="AF96" s="279">
        <f>+JAN!AG87</f>
        <v>0</v>
      </c>
      <c r="AG96" s="283" t="str">
        <f>+JAN!AH87</f>
        <v>N</v>
      </c>
    </row>
    <row r="97" spans="1:33" ht="15" customHeight="1" x14ac:dyDescent="0.25">
      <c r="A97" s="821">
        <v>73</v>
      </c>
      <c r="B97" s="808" t="s">
        <v>3</v>
      </c>
      <c r="C97" s="850" t="str">
        <f>+JAN!D88</f>
        <v>N</v>
      </c>
      <c r="D97" s="840" t="str">
        <f>+JAN!E88</f>
        <v>N</v>
      </c>
      <c r="E97" s="840">
        <f>+JAN!F88</f>
        <v>0</v>
      </c>
      <c r="F97" s="279" t="str">
        <f>+JAN!G88</f>
        <v>N</v>
      </c>
      <c r="G97" s="300">
        <f>+JAN!H88</f>
        <v>0</v>
      </c>
      <c r="H97" s="280">
        <f>+JAN!I88</f>
        <v>0</v>
      </c>
      <c r="I97" s="279" t="str">
        <f>+JAN!J88</f>
        <v>D</v>
      </c>
      <c r="J97" s="279" t="str">
        <f>+JAN!K88</f>
        <v>N</v>
      </c>
      <c r="K97" s="279">
        <f>+JAN!L88</f>
        <v>0</v>
      </c>
      <c r="L97" s="279">
        <f>+JAN!M88</f>
        <v>0</v>
      </c>
      <c r="M97" s="279" t="str">
        <f>+JAN!N88</f>
        <v>D</v>
      </c>
      <c r="N97" s="283" t="str">
        <f>+JAN!O88</f>
        <v>N</v>
      </c>
      <c r="O97" s="302">
        <f>+JAN!P88</f>
        <v>0</v>
      </c>
      <c r="P97" s="279">
        <f>+JAN!Q88</f>
        <v>0</v>
      </c>
      <c r="Q97" s="279" t="str">
        <f>+JAN!R88</f>
        <v>D</v>
      </c>
      <c r="R97" s="279" t="str">
        <f>+JAN!S88</f>
        <v>N</v>
      </c>
      <c r="S97" s="279" t="str">
        <f>+JAN!T88</f>
        <v>T</v>
      </c>
      <c r="T97" s="279">
        <f>+JAN!U88</f>
        <v>0</v>
      </c>
      <c r="U97" s="300" t="str">
        <f>+JAN!V88</f>
        <v>D</v>
      </c>
      <c r="V97" s="280" t="str">
        <f>+JAN!W88</f>
        <v>N</v>
      </c>
      <c r="W97" s="279">
        <f>+JAN!X88</f>
        <v>0</v>
      </c>
      <c r="X97" s="279">
        <f>+JAN!Y88</f>
        <v>0</v>
      </c>
      <c r="Y97" s="279" t="str">
        <f>+JAN!Z88</f>
        <v>D</v>
      </c>
      <c r="Z97" s="279" t="str">
        <f>+JAN!AA88</f>
        <v>D</v>
      </c>
      <c r="AA97" s="279">
        <f>+JAN!AB88</f>
        <v>0</v>
      </c>
      <c r="AB97" s="283">
        <f>+JAN!AC88</f>
        <v>0</v>
      </c>
      <c r="AC97" s="302" t="str">
        <f>+JAN!AD88</f>
        <v>D</v>
      </c>
      <c r="AD97" s="279" t="str">
        <f>+JAN!AE88</f>
        <v>N</v>
      </c>
      <c r="AE97" s="279">
        <f>+JAN!AF88</f>
        <v>0</v>
      </c>
      <c r="AF97" s="279">
        <f>+JAN!AG88</f>
        <v>0</v>
      </c>
      <c r="AG97" s="283" t="str">
        <f>+JAN!AH88</f>
        <v>N</v>
      </c>
    </row>
    <row r="98" spans="1:33" ht="15" customHeight="1" x14ac:dyDescent="0.25">
      <c r="A98" s="416">
        <v>74</v>
      </c>
      <c r="B98" s="808" t="s">
        <v>3</v>
      </c>
      <c r="C98" s="850" t="str">
        <f>+JAN!D89</f>
        <v>B</v>
      </c>
      <c r="D98" s="840" t="str">
        <f>+JAN!E89</f>
        <v>B</v>
      </c>
      <c r="E98" s="840" t="str">
        <f>+JAN!F89</f>
        <v>B</v>
      </c>
      <c r="F98" s="279">
        <f>+JAN!G89</f>
        <v>0</v>
      </c>
      <c r="G98" s="300">
        <f>+JAN!H89</f>
        <v>0</v>
      </c>
      <c r="H98" s="280" t="str">
        <f>+JAN!I89</f>
        <v>B</v>
      </c>
      <c r="I98" s="279" t="str">
        <f>+JAN!J89</f>
        <v>B</v>
      </c>
      <c r="J98" s="279" t="str">
        <f>+JAN!K89</f>
        <v>B</v>
      </c>
      <c r="K98" s="279" t="str">
        <f>+JAN!L89</f>
        <v>B</v>
      </c>
      <c r="L98" s="279" t="str">
        <f>+JAN!M89</f>
        <v>B</v>
      </c>
      <c r="M98" s="279">
        <f>+JAN!N89</f>
        <v>0</v>
      </c>
      <c r="N98" s="283">
        <f>+JAN!O89</f>
        <v>0</v>
      </c>
      <c r="O98" s="302" t="str">
        <f>+JAN!P89</f>
        <v>B</v>
      </c>
      <c r="P98" s="279" t="str">
        <f>+JAN!Q89</f>
        <v>B</v>
      </c>
      <c r="Q98" s="279" t="str">
        <f>+JAN!R89</f>
        <v>B</v>
      </c>
      <c r="R98" s="279" t="str">
        <f>+JAN!S89</f>
        <v>B</v>
      </c>
      <c r="S98" s="279">
        <f>+JAN!T89</f>
        <v>0</v>
      </c>
      <c r="T98" s="279">
        <f>+JAN!U89</f>
        <v>0</v>
      </c>
      <c r="U98" s="300" t="str">
        <f>+JAN!V89</f>
        <v>B</v>
      </c>
      <c r="V98" s="280" t="str">
        <f>+JAN!W89</f>
        <v>B</v>
      </c>
      <c r="W98" s="279" t="str">
        <f>+JAN!X89</f>
        <v>B</v>
      </c>
      <c r="X98" s="279" t="str">
        <f>+JAN!Y89</f>
        <v>B</v>
      </c>
      <c r="Y98" s="279" t="str">
        <f>+JAN!Z89</f>
        <v>B</v>
      </c>
      <c r="Z98" s="279" t="str">
        <f>+JAN!AA89</f>
        <v>B</v>
      </c>
      <c r="AA98" s="279">
        <f>+JAN!AB89</f>
        <v>0</v>
      </c>
      <c r="AB98" s="283">
        <f>+JAN!AC89</f>
        <v>0</v>
      </c>
      <c r="AC98" s="302" t="str">
        <f>+JAN!AD89</f>
        <v>B</v>
      </c>
      <c r="AD98" s="279" t="str">
        <f>+JAN!AE89</f>
        <v>B</v>
      </c>
      <c r="AE98" s="279" t="str">
        <f>+JAN!AF89</f>
        <v>B</v>
      </c>
      <c r="AF98" s="279" t="str">
        <f>+JAN!AG89</f>
        <v>B</v>
      </c>
      <c r="AG98" s="283" t="str">
        <f>+JAN!AH89</f>
        <v>B</v>
      </c>
    </row>
    <row r="99" spans="1:33" ht="15" customHeight="1" x14ac:dyDescent="0.25">
      <c r="A99" s="821">
        <v>75</v>
      </c>
      <c r="B99" s="808" t="s">
        <v>3</v>
      </c>
      <c r="C99" s="850">
        <f>+JAN!D90</f>
        <v>0</v>
      </c>
      <c r="D99" s="840">
        <f>+JAN!E90</f>
        <v>0</v>
      </c>
      <c r="E99" s="840" t="str">
        <f>+JAN!F90</f>
        <v>D</v>
      </c>
      <c r="F99" s="279" t="str">
        <f>+JAN!G90</f>
        <v>N</v>
      </c>
      <c r="G99" s="300">
        <f>+JAN!H90</f>
        <v>0</v>
      </c>
      <c r="H99" s="280">
        <f>+JAN!I90</f>
        <v>0</v>
      </c>
      <c r="I99" s="279" t="str">
        <f>+JAN!J90</f>
        <v>D</v>
      </c>
      <c r="J99" s="279" t="str">
        <f>+JAN!K90</f>
        <v>N</v>
      </c>
      <c r="K99" s="279">
        <f>+JAN!L90</f>
        <v>0</v>
      </c>
      <c r="L99" s="279">
        <f>+JAN!M90</f>
        <v>0</v>
      </c>
      <c r="M99" s="279" t="str">
        <f>+JAN!N90</f>
        <v>FOTS</v>
      </c>
      <c r="N99" s="283" t="str">
        <f>+JAN!O90</f>
        <v>FOTS</v>
      </c>
      <c r="O99" s="302">
        <f>+JAN!P90</f>
        <v>0</v>
      </c>
      <c r="P99" s="279">
        <f>+JAN!Q90</f>
        <v>0</v>
      </c>
      <c r="Q99" s="279" t="str">
        <f>+JAN!R90</f>
        <v>D</v>
      </c>
      <c r="R99" s="279" t="str">
        <f>+JAN!S90</f>
        <v>N</v>
      </c>
      <c r="S99" s="279">
        <f>+JAN!T90</f>
        <v>0</v>
      </c>
      <c r="T99" s="279">
        <f>+JAN!U90</f>
        <v>0</v>
      </c>
      <c r="U99" s="300" t="str">
        <f>+JAN!V90</f>
        <v>D</v>
      </c>
      <c r="V99" s="280" t="str">
        <f>+JAN!W90</f>
        <v>N</v>
      </c>
      <c r="W99" s="279">
        <f>+JAN!X90</f>
        <v>0</v>
      </c>
      <c r="X99" s="279">
        <f>+JAN!Y90</f>
        <v>0</v>
      </c>
      <c r="Y99" s="279" t="str">
        <f>+JAN!Z90</f>
        <v>D</v>
      </c>
      <c r="Z99" s="279" t="str">
        <f>+JAN!AA90</f>
        <v>D</v>
      </c>
      <c r="AA99" s="279" t="str">
        <f>+JAN!AB90</f>
        <v>DTS</v>
      </c>
      <c r="AB99" s="283">
        <f>+JAN!AC90</f>
        <v>0</v>
      </c>
      <c r="AC99" s="302" t="str">
        <f>+JAN!AD90</f>
        <v>D</v>
      </c>
      <c r="AD99" s="279" t="str">
        <f>+JAN!AE90</f>
        <v>N</v>
      </c>
      <c r="AE99" s="279">
        <f>+JAN!AF90</f>
        <v>0</v>
      </c>
      <c r="AF99" s="279">
        <f>+JAN!AG90</f>
        <v>0</v>
      </c>
      <c r="AG99" s="283" t="str">
        <f>+JAN!AH90</f>
        <v>N</v>
      </c>
    </row>
    <row r="100" spans="1:33" ht="15" customHeight="1" x14ac:dyDescent="0.25">
      <c r="A100" s="416">
        <v>76</v>
      </c>
      <c r="B100" s="808" t="s">
        <v>3</v>
      </c>
      <c r="C100" s="850">
        <f>+JAN!D91</f>
        <v>0</v>
      </c>
      <c r="D100" s="840">
        <f>+JAN!E91</f>
        <v>0</v>
      </c>
      <c r="E100" s="840" t="str">
        <f>+JAN!F91</f>
        <v>N</v>
      </c>
      <c r="F100" s="279" t="str">
        <f>+JAN!G91</f>
        <v>N</v>
      </c>
      <c r="G100" s="300">
        <f>+JAN!H91</f>
        <v>0</v>
      </c>
      <c r="H100" s="280" t="str">
        <f>+JAN!I91</f>
        <v>DTS5S</v>
      </c>
      <c r="I100" s="279" t="str">
        <f>+JAN!J91</f>
        <v>D</v>
      </c>
      <c r="J100" s="279" t="str">
        <f>+JAN!K91</f>
        <v>N</v>
      </c>
      <c r="K100" s="279">
        <f>+JAN!L91</f>
        <v>0</v>
      </c>
      <c r="L100" s="279">
        <f>+JAN!M91</f>
        <v>0</v>
      </c>
      <c r="M100" s="279" t="str">
        <f>+JAN!N91</f>
        <v>D</v>
      </c>
      <c r="N100" s="283" t="str">
        <f>+JAN!O91</f>
        <v>N</v>
      </c>
      <c r="O100" s="302">
        <f>+JAN!P91</f>
        <v>0</v>
      </c>
      <c r="P100" s="279">
        <f>+JAN!Q91</f>
        <v>0</v>
      </c>
      <c r="Q100" s="279" t="str">
        <f>+JAN!R91</f>
        <v>D</v>
      </c>
      <c r="R100" s="279" t="str">
        <f>+JAN!S91</f>
        <v>N</v>
      </c>
      <c r="S100" s="279" t="str">
        <f>+JAN!T91</f>
        <v>NTS</v>
      </c>
      <c r="T100" s="279">
        <f>+JAN!U91</f>
        <v>0</v>
      </c>
      <c r="U100" s="300" t="str">
        <f>+JAN!V91</f>
        <v>NTS</v>
      </c>
      <c r="V100" s="280" t="str">
        <f>+JAN!W91</f>
        <v>N</v>
      </c>
      <c r="W100" s="279">
        <f>+JAN!X91</f>
        <v>0</v>
      </c>
      <c r="X100" s="279">
        <f>+JAN!Y91</f>
        <v>0</v>
      </c>
      <c r="Y100" s="279" t="str">
        <f>+JAN!Z91</f>
        <v>D</v>
      </c>
      <c r="Z100" s="279" t="str">
        <f>+JAN!AA91</f>
        <v>D</v>
      </c>
      <c r="AA100" s="279">
        <f>+JAN!AB91</f>
        <v>0</v>
      </c>
      <c r="AB100" s="283">
        <f>+JAN!AC91</f>
        <v>0</v>
      </c>
      <c r="AC100" s="302" t="str">
        <f>+JAN!AD91</f>
        <v>T</v>
      </c>
      <c r="AD100" s="279" t="str">
        <f>+JAN!AE91</f>
        <v>N</v>
      </c>
      <c r="AE100" s="279">
        <f>+JAN!AF91</f>
        <v>0</v>
      </c>
      <c r="AF100" s="279" t="str">
        <f>+JAN!AG91</f>
        <v>DT</v>
      </c>
      <c r="AG100" s="283" t="str">
        <f>+JAN!AH91</f>
        <v>N</v>
      </c>
    </row>
    <row r="101" spans="1:33" x14ac:dyDescent="0.25">
      <c r="A101" s="821">
        <v>77</v>
      </c>
      <c r="B101" s="808" t="s">
        <v>3</v>
      </c>
      <c r="C101" s="850">
        <f>+JAN!D92</f>
        <v>0</v>
      </c>
      <c r="D101" s="840">
        <f>+JAN!E92</f>
        <v>0</v>
      </c>
      <c r="E101" s="840">
        <f>+JAN!F92</f>
        <v>0</v>
      </c>
      <c r="F101" s="279">
        <f>+JAN!G92</f>
        <v>0</v>
      </c>
      <c r="G101" s="300">
        <f>+JAN!H92</f>
        <v>0</v>
      </c>
      <c r="H101" s="280">
        <f>+JAN!I92</f>
        <v>0</v>
      </c>
      <c r="I101" s="279">
        <f>+JAN!J92</f>
        <v>0</v>
      </c>
      <c r="J101" s="279">
        <f>+JAN!K92</f>
        <v>0</v>
      </c>
      <c r="K101" s="279">
        <f>+JAN!L92</f>
        <v>0</v>
      </c>
      <c r="L101" s="279">
        <f>+JAN!M92</f>
        <v>0</v>
      </c>
      <c r="M101" s="279">
        <f>+JAN!N92</f>
        <v>0</v>
      </c>
      <c r="N101" s="283">
        <f>+JAN!O92</f>
        <v>0</v>
      </c>
      <c r="O101" s="302">
        <f>+JAN!P92</f>
        <v>0</v>
      </c>
      <c r="P101" s="279">
        <f>+JAN!Q92</f>
        <v>0</v>
      </c>
      <c r="Q101" s="279">
        <f>+JAN!R92</f>
        <v>0</v>
      </c>
      <c r="R101" s="279">
        <f>+JAN!S92</f>
        <v>0</v>
      </c>
      <c r="S101" s="279">
        <f>+JAN!T92</f>
        <v>0</v>
      </c>
      <c r="T101" s="279">
        <f>+JAN!U92</f>
        <v>0</v>
      </c>
      <c r="U101" s="300">
        <f>+JAN!V92</f>
        <v>0</v>
      </c>
      <c r="V101" s="280">
        <f>+JAN!W92</f>
        <v>0</v>
      </c>
      <c r="W101" s="279">
        <f>+JAN!X92</f>
        <v>0</v>
      </c>
      <c r="X101" s="279">
        <f>+JAN!Y92</f>
        <v>0</v>
      </c>
      <c r="Y101" s="279">
        <f>+JAN!Z92</f>
        <v>0</v>
      </c>
      <c r="Z101" s="279">
        <f>+JAN!AA92</f>
        <v>0</v>
      </c>
      <c r="AA101" s="279">
        <f>+JAN!AB92</f>
        <v>0</v>
      </c>
      <c r="AB101" s="283">
        <f>+JAN!AC92</f>
        <v>0</v>
      </c>
      <c r="AC101" s="302" t="str">
        <f>+JAN!AD92</f>
        <v>B</v>
      </c>
      <c r="AD101" s="279" t="str">
        <f>+JAN!AE92</f>
        <v>B</v>
      </c>
      <c r="AE101" s="279" t="str">
        <f>+JAN!AF92</f>
        <v>B</v>
      </c>
      <c r="AF101" s="279" t="str">
        <f>+JAN!AG92</f>
        <v>B</v>
      </c>
      <c r="AG101" s="283" t="str">
        <f>+JAN!AH92</f>
        <v>B</v>
      </c>
    </row>
    <row r="102" spans="1:33" x14ac:dyDescent="0.25">
      <c r="A102" s="416">
        <v>78</v>
      </c>
      <c r="B102" s="808" t="s">
        <v>3</v>
      </c>
      <c r="C102" s="850">
        <f>+JAN!D93</f>
        <v>0</v>
      </c>
      <c r="D102" s="840">
        <f>+JAN!E93</f>
        <v>0</v>
      </c>
      <c r="E102" s="840">
        <f>+JAN!F93</f>
        <v>0</v>
      </c>
      <c r="F102" s="279">
        <f>+JAN!G93</f>
        <v>0</v>
      </c>
      <c r="G102" s="300">
        <f>+JAN!H93</f>
        <v>0</v>
      </c>
      <c r="H102" s="280">
        <f>+JAN!I93</f>
        <v>0</v>
      </c>
      <c r="I102" s="279">
        <f>+JAN!J93</f>
        <v>0</v>
      </c>
      <c r="J102" s="279">
        <f>+JAN!K93</f>
        <v>0</v>
      </c>
      <c r="K102" s="279">
        <f>+JAN!L93</f>
        <v>0</v>
      </c>
      <c r="L102" s="279">
        <f>+JAN!M93</f>
        <v>0</v>
      </c>
      <c r="M102" s="279">
        <f>+JAN!N93</f>
        <v>0</v>
      </c>
      <c r="N102" s="283">
        <f>+JAN!O93</f>
        <v>0</v>
      </c>
      <c r="O102" s="302">
        <f>+JAN!P93</f>
        <v>0</v>
      </c>
      <c r="P102" s="279">
        <f>+JAN!Q93</f>
        <v>0</v>
      </c>
      <c r="Q102" s="279">
        <f>+JAN!R93</f>
        <v>0</v>
      </c>
      <c r="R102" s="279">
        <f>+JAN!S93</f>
        <v>0</v>
      </c>
      <c r="S102" s="279">
        <f>+JAN!T93</f>
        <v>0</v>
      </c>
      <c r="T102" s="279">
        <f>+JAN!U93</f>
        <v>0</v>
      </c>
      <c r="U102" s="300">
        <f>+JAN!V93</f>
        <v>0</v>
      </c>
      <c r="V102" s="280">
        <f>+JAN!W93</f>
        <v>0</v>
      </c>
      <c r="W102" s="279">
        <f>+JAN!X93</f>
        <v>0</v>
      </c>
      <c r="X102" s="279">
        <f>+JAN!Y93</f>
        <v>0</v>
      </c>
      <c r="Y102" s="279">
        <f>+JAN!Z93</f>
        <v>0</v>
      </c>
      <c r="Z102" s="279">
        <f>+JAN!AA93</f>
        <v>0</v>
      </c>
      <c r="AA102" s="279">
        <f>+JAN!AB93</f>
        <v>0</v>
      </c>
      <c r="AB102" s="283">
        <f>+JAN!AC93</f>
        <v>0</v>
      </c>
      <c r="AC102" s="302" t="str">
        <f>+JAN!AD93</f>
        <v>OJTD</v>
      </c>
      <c r="AD102" s="279" t="str">
        <f>+JAN!AE93</f>
        <v>OJTN</v>
      </c>
      <c r="AE102" s="279">
        <f>+JAN!AF93</f>
        <v>0</v>
      </c>
      <c r="AF102" s="279">
        <f>+JAN!AG93</f>
        <v>0</v>
      </c>
      <c r="AG102" s="283" t="str">
        <f>+JAN!AH93</f>
        <v>OJTD</v>
      </c>
    </row>
    <row r="103" spans="1:33" ht="15.75" thickBot="1" x14ac:dyDescent="0.3">
      <c r="A103" s="821">
        <v>79</v>
      </c>
      <c r="B103" s="824" t="s">
        <v>3</v>
      </c>
      <c r="C103" s="851">
        <f>+JAN!D94</f>
        <v>0</v>
      </c>
      <c r="D103" s="842">
        <f>+JAN!E94</f>
        <v>0</v>
      </c>
      <c r="E103" s="842">
        <f>+JAN!F94</f>
        <v>0</v>
      </c>
      <c r="F103" s="285">
        <f>+JAN!G94</f>
        <v>0</v>
      </c>
      <c r="G103" s="301">
        <f>+JAN!H94</f>
        <v>0</v>
      </c>
      <c r="H103" s="284">
        <f>+JAN!I94</f>
        <v>0</v>
      </c>
      <c r="I103" s="285">
        <f>+JAN!J94</f>
        <v>0</v>
      </c>
      <c r="J103" s="285">
        <f>+JAN!K94</f>
        <v>0</v>
      </c>
      <c r="K103" s="285">
        <f>+JAN!L94</f>
        <v>0</v>
      </c>
      <c r="L103" s="285">
        <f>+JAN!M94</f>
        <v>0</v>
      </c>
      <c r="M103" s="285">
        <f>+JAN!N94</f>
        <v>0</v>
      </c>
      <c r="N103" s="286">
        <f>+JAN!O94</f>
        <v>0</v>
      </c>
      <c r="O103" s="303">
        <f>+JAN!P94</f>
        <v>0</v>
      </c>
      <c r="P103" s="285">
        <f>+JAN!Q94</f>
        <v>0</v>
      </c>
      <c r="Q103" s="285">
        <f>+JAN!R94</f>
        <v>0</v>
      </c>
      <c r="R103" s="285">
        <f>+JAN!S94</f>
        <v>0</v>
      </c>
      <c r="S103" s="285">
        <f>+JAN!T94</f>
        <v>0</v>
      </c>
      <c r="T103" s="285">
        <f>+JAN!U94</f>
        <v>0</v>
      </c>
      <c r="U103" s="301">
        <f>+JAN!V94</f>
        <v>0</v>
      </c>
      <c r="V103" s="284">
        <f>+JAN!W94</f>
        <v>0</v>
      </c>
      <c r="W103" s="285">
        <f>+JAN!X94</f>
        <v>0</v>
      </c>
      <c r="X103" s="285">
        <f>+JAN!Y94</f>
        <v>0</v>
      </c>
      <c r="Y103" s="285">
        <f>+JAN!Z94</f>
        <v>0</v>
      </c>
      <c r="Z103" s="285">
        <f>+JAN!AA94</f>
        <v>0</v>
      </c>
      <c r="AA103" s="285">
        <f>+JAN!AB94</f>
        <v>0</v>
      </c>
      <c r="AB103" s="286">
        <f>+JAN!AC94</f>
        <v>0</v>
      </c>
      <c r="AC103" s="303" t="str">
        <f>+JAN!AD94</f>
        <v>OJTD</v>
      </c>
      <c r="AD103" s="285" t="str">
        <f>+JAN!AE94</f>
        <v>OJTN</v>
      </c>
      <c r="AE103" s="285">
        <f>+JAN!AF94</f>
        <v>0</v>
      </c>
      <c r="AF103" s="285">
        <f>+JAN!AG94</f>
        <v>0</v>
      </c>
      <c r="AG103" s="286" t="str">
        <f>+JAN!AH94</f>
        <v>OJTD</v>
      </c>
    </row>
  </sheetData>
  <mergeCells count="18">
    <mergeCell ref="C2:AG2"/>
    <mergeCell ref="AD8:AG9"/>
    <mergeCell ref="AA1:AG1"/>
    <mergeCell ref="C36:AG36"/>
    <mergeCell ref="AD4:AF4"/>
    <mergeCell ref="AD5:AF5"/>
    <mergeCell ref="AB8:AC9"/>
    <mergeCell ref="A36:A38"/>
    <mergeCell ref="B36:B38"/>
    <mergeCell ref="C13:AG13"/>
    <mergeCell ref="A13:A15"/>
    <mergeCell ref="B13:B15"/>
    <mergeCell ref="C58:AG58"/>
    <mergeCell ref="A81:A83"/>
    <mergeCell ref="B81:B83"/>
    <mergeCell ref="C81:AG81"/>
    <mergeCell ref="A58:A60"/>
    <mergeCell ref="B58:B60"/>
  </mergeCells>
  <phoneticPr fontId="61" type="noConversion"/>
  <conditionalFormatting sqref="C16:AG35">
    <cfRule type="cellIs" dxfId="8897" priority="1" operator="equal">
      <formula>"DC"</formula>
    </cfRule>
    <cfRule type="cellIs" dxfId="8896" priority="2" operator="equal">
      <formula>"DS"</formula>
    </cfRule>
    <cfRule type="cellIs" dxfId="8895" priority="3" operator="equal">
      <formula>"FE"</formula>
    </cfRule>
    <cfRule type="cellIs" dxfId="8894" priority="4" operator="equal">
      <formula>"FES"</formula>
    </cfRule>
    <cfRule type="cellIs" dxfId="8893" priority="5" operator="equal">
      <formula>"FED"</formula>
    </cfRule>
    <cfRule type="cellIs" dxfId="8892" priority="6" operator="equal">
      <formula>"FEF"</formula>
    </cfRule>
    <cfRule type="cellIs" dxfId="8891" priority="7" operator="equal">
      <formula>"B"</formula>
    </cfRule>
    <cfRule type="cellIs" dxfId="8890" priority="8" operator="equal">
      <formula>"F"</formula>
    </cfRule>
    <cfRule type="cellIs" dxfId="8889" priority="9" operator="equal">
      <formula>"L"</formula>
    </cfRule>
    <cfRule type="cellIs" dxfId="8888" priority="10" operator="equal">
      <formula>"SA"</formula>
    </cfRule>
    <cfRule type="cellIs" dxfId="8887" priority="11" operator="equal">
      <formula>"SE"</formula>
    </cfRule>
    <cfRule type="cellIs" dxfId="8886" priority="12" operator="equal">
      <formula>"TR"</formula>
    </cfRule>
    <cfRule type="cellIs" dxfId="8885" priority="13" operator="equal">
      <formula>"NT"</formula>
    </cfRule>
    <cfRule type="cellIs" dxfId="8884" priority="14" operator="equal">
      <formula>"DT"</formula>
    </cfRule>
    <cfRule type="cellIs" dxfId="8883" priority="15" operator="equal">
      <formula>"T"</formula>
    </cfRule>
    <cfRule type="cellIs" dxfId="8882" priority="16" operator="equal">
      <formula>"FOTS"</formula>
    </cfRule>
    <cfRule type="cellIs" dxfId="8881" priority="17" operator="equal">
      <formula>"DISP"</formula>
    </cfRule>
    <cfRule type="cellIs" dxfId="8880" priority="18" operator="equal">
      <formula>"FO"</formula>
    </cfRule>
  </conditionalFormatting>
  <conditionalFormatting sqref="C39:AG57 C61:AG80 C84:AG103">
    <cfRule type="cellIs" dxfId="8879" priority="19" operator="equal">
      <formula>"NT"</formula>
    </cfRule>
    <cfRule type="cellIs" dxfId="8878" priority="20" operator="equal">
      <formula>"DT"</formula>
    </cfRule>
    <cfRule type="cellIs" dxfId="8877" priority="21" operator="equal">
      <formula>"T"</formula>
    </cfRule>
    <cfRule type="cellIs" dxfId="8876" priority="22" operator="equal">
      <formula>"DISP"</formula>
    </cfRule>
    <cfRule type="cellIs" dxfId="8875" priority="23" operator="equal">
      <formula>"SA"</formula>
    </cfRule>
    <cfRule type="cellIs" dxfId="8874" priority="24" operator="equal">
      <formula>"L"</formula>
    </cfRule>
    <cfRule type="cellIs" dxfId="8873" priority="25" operator="equal">
      <formula>"B"</formula>
    </cfRule>
    <cfRule type="cellIs" dxfId="8872" priority="26" operator="equal">
      <formula>"FED"</formula>
    </cfRule>
    <cfRule type="cellIs" dxfId="8871" priority="27" operator="equal">
      <formula>"FES"</formula>
    </cfRule>
    <cfRule type="cellIs" dxfId="8870" priority="28" operator="equal">
      <formula>"FEF"</formula>
    </cfRule>
    <cfRule type="cellIs" dxfId="8869" priority="29" operator="equal">
      <formula>"FE"</formula>
    </cfRule>
    <cfRule type="cellIs" dxfId="8868" priority="30" operator="equal">
      <formula>"FOTS"</formula>
    </cfRule>
    <cfRule type="cellIs" dxfId="8867" priority="40" operator="equal">
      <formula>"DS"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92" fitToHeight="0" orientation="landscape" r:id="rId1"/>
  <headerFooter>
    <oddFooter>&amp;F</oddFooter>
  </headerFooter>
  <rowBreaks count="3" manualBreakCount="3">
    <brk id="35" max="32" man="1"/>
    <brk id="57" max="32" man="1"/>
    <brk id="80" max="32" man="1"/>
  </rowBreaks>
  <ignoredErrors>
    <ignoredError sqref="C36 C58 C81 C39 C61 C84 C16:E16 C33:AG35 C30:E32 F29:AG32 F16:AG28 C29:E29 C17:E28" unlocked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47A1D-2598-4A39-A0F2-2685AF3C3B5B}">
  <sheetPr>
    <pageSetUpPr fitToPage="1"/>
  </sheetPr>
  <dimension ref="A1:CU168"/>
  <sheetViews>
    <sheetView showZeros="0" zoomScale="50" zoomScaleNormal="50" workbookViewId="0">
      <pane xSplit="3" ySplit="12" topLeftCell="D110" activePane="bottomRight" state="frozen"/>
      <selection activeCell="K52" sqref="K52"/>
      <selection pane="topRight" activeCell="K52" sqref="K52"/>
      <selection pane="bottomLeft" activeCell="K52" sqref="K52"/>
      <selection pane="bottomRight" activeCell="C100" sqref="C100"/>
    </sheetView>
  </sheetViews>
  <sheetFormatPr defaultColWidth="9.140625" defaultRowHeight="15" x14ac:dyDescent="0.25"/>
  <cols>
    <col min="1" max="1" width="7.5703125" style="1" customWidth="1"/>
    <col min="2" max="2" width="20.5703125" style="238" customWidth="1"/>
    <col min="3" max="3" width="17.7109375" style="1" customWidth="1"/>
    <col min="4" max="4" width="5.42578125" style="2" customWidth="1"/>
    <col min="5" max="34" width="5.5703125" style="2" customWidth="1"/>
    <col min="35" max="35" width="6.85546875" style="1" customWidth="1"/>
    <col min="36" max="36" width="7.140625" style="1" customWidth="1"/>
    <col min="37" max="38" width="6.28515625" style="1" customWidth="1"/>
    <col min="39" max="41" width="5.5703125" style="1" customWidth="1"/>
    <col min="42" max="42" width="5.5703125" style="2" customWidth="1"/>
    <col min="43" max="43" width="6.42578125" style="2" customWidth="1"/>
    <col min="44" max="54" width="5.5703125" style="2" customWidth="1"/>
    <col min="55" max="55" width="9.85546875" style="1" customWidth="1"/>
    <col min="56" max="56" width="11.5703125" style="48" customWidth="1"/>
    <col min="57" max="57" width="11.5703125" style="3" customWidth="1"/>
    <col min="58" max="66" width="9.5703125" style="49" customWidth="1"/>
    <col min="67" max="67" width="11.85546875" style="50" customWidth="1"/>
    <col min="68" max="68" width="12.42578125" style="50" customWidth="1"/>
    <col min="69" max="69" width="11.85546875" style="50" customWidth="1"/>
    <col min="70" max="70" width="12.85546875" style="50" customWidth="1"/>
    <col min="71" max="71" width="17.140625" style="50" customWidth="1"/>
    <col min="72" max="72" width="12.7109375" style="51" customWidth="1"/>
    <col min="73" max="75" width="8.85546875" style="52" customWidth="1"/>
    <col min="76" max="79" width="8.85546875" style="53" customWidth="1"/>
    <col min="80" max="80" width="18.5703125" style="53" customWidth="1"/>
    <col min="81" max="82" width="6.5703125" customWidth="1"/>
    <col min="83" max="84" width="9.140625" style="18"/>
    <col min="85" max="85" width="9.140625" customWidth="1"/>
    <col min="86" max="86" width="11" customWidth="1"/>
    <col min="89" max="89" width="15" customWidth="1"/>
    <col min="90" max="90" width="13.140625" style="18" customWidth="1"/>
    <col min="92" max="95" width="12.85546875" style="18" customWidth="1"/>
  </cols>
  <sheetData>
    <row r="1" spans="1:95" ht="27" customHeight="1" x14ac:dyDescent="0.25">
      <c r="A1" s="1516" t="s">
        <v>122</v>
      </c>
      <c r="B1" s="1516"/>
      <c r="C1" s="1516"/>
      <c r="D1" s="855">
        <v>1</v>
      </c>
      <c r="E1" s="856">
        <f>D1+1</f>
        <v>2</v>
      </c>
      <c r="F1" s="856">
        <f t="shared" ref="F1:N1" si="0">E1+1</f>
        <v>3</v>
      </c>
      <c r="G1" s="856">
        <f t="shared" si="0"/>
        <v>4</v>
      </c>
      <c r="H1" s="856">
        <f t="shared" si="0"/>
        <v>5</v>
      </c>
      <c r="I1" s="856">
        <f t="shared" si="0"/>
        <v>6</v>
      </c>
      <c r="J1" s="856">
        <f t="shared" si="0"/>
        <v>7</v>
      </c>
      <c r="K1" s="856">
        <f t="shared" si="0"/>
        <v>8</v>
      </c>
      <c r="L1" s="856">
        <f t="shared" si="0"/>
        <v>9</v>
      </c>
      <c r="M1" s="856">
        <f t="shared" si="0"/>
        <v>10</v>
      </c>
      <c r="N1" s="856">
        <f t="shared" si="0"/>
        <v>11</v>
      </c>
      <c r="O1" s="856">
        <f>N1+1</f>
        <v>12</v>
      </c>
      <c r="P1" s="856">
        <f t="shared" ref="P1:AE1" si="1">O1+1</f>
        <v>13</v>
      </c>
      <c r="Q1" s="856">
        <f t="shared" si="1"/>
        <v>14</v>
      </c>
      <c r="R1" s="992">
        <f t="shared" si="1"/>
        <v>15</v>
      </c>
      <c r="S1" s="855">
        <f t="shared" si="1"/>
        <v>16</v>
      </c>
      <c r="T1" s="856">
        <f t="shared" si="1"/>
        <v>17</v>
      </c>
      <c r="U1" s="856">
        <f t="shared" si="1"/>
        <v>18</v>
      </c>
      <c r="V1" s="856">
        <f t="shared" si="1"/>
        <v>19</v>
      </c>
      <c r="W1" s="856">
        <f>V1+1</f>
        <v>20</v>
      </c>
      <c r="X1" s="856">
        <f t="shared" si="1"/>
        <v>21</v>
      </c>
      <c r="Y1" s="856">
        <f t="shared" si="1"/>
        <v>22</v>
      </c>
      <c r="Z1" s="856">
        <f t="shared" si="1"/>
        <v>23</v>
      </c>
      <c r="AA1" s="856">
        <f t="shared" si="1"/>
        <v>24</v>
      </c>
      <c r="AB1" s="856">
        <f t="shared" si="1"/>
        <v>25</v>
      </c>
      <c r="AC1" s="856">
        <f t="shared" si="1"/>
        <v>26</v>
      </c>
      <c r="AD1" s="856">
        <f t="shared" si="1"/>
        <v>27</v>
      </c>
      <c r="AE1" s="856">
        <f t="shared" si="1"/>
        <v>28</v>
      </c>
      <c r="AF1" s="401"/>
      <c r="AG1" s="401"/>
      <c r="AH1" s="598"/>
      <c r="AI1" s="1517" t="s">
        <v>123</v>
      </c>
      <c r="AJ1" s="1518"/>
      <c r="AK1" s="586"/>
      <c r="AL1" s="586"/>
      <c r="AM1" s="1519" t="s">
        <v>124</v>
      </c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X1" s="1519"/>
      <c r="AY1" s="1519"/>
      <c r="AZ1" s="1519"/>
      <c r="BA1" s="1519"/>
      <c r="BB1" s="1519"/>
      <c r="BC1" s="1519"/>
    </row>
    <row r="2" spans="1:95" ht="21" customHeight="1" x14ac:dyDescent="0.25">
      <c r="A2" s="1520" t="s">
        <v>0</v>
      </c>
      <c r="B2" s="236" t="s">
        <v>1</v>
      </c>
      <c r="C2" s="141">
        <v>1</v>
      </c>
      <c r="D2" s="875">
        <f t="shared" ref="D2:AH2" si="2">COUNTIF(D$13:D$14,"D")+COUNTIF(D$13:D$14,"DTS")+COUNTIF(D$13:D$14,"DTS1")+COUNTIF(D$34:D$35,"D")+COUNTIF(D$34:D$35,"DTS")+COUNTIF(D$34:D$35,"DTS1")+COUNTIF(D$56:D$57,"D")+COUNTIF(D$56:D$57,"DTS")+COUNTIF(D$56:D$57,"DTS1")+COUNTIF(D$77:D$78,"D")+COUNTIF(D$77:D$78,"DTS")+COUNTIF(D$77:D$78,"DTS1")+COUNTIF(D$13:D$14,"DT")+COUNTIF(D$34:D$35,"DT")+COUNTIF(D$56:D$57,"DT")+COUNTIF(D$77:D$78,"DT")+COUNTIF(D$13:D$14,"DTSDS")+COUNTIF(D$13:D$14,"DTSDS1")+COUNTIF(D$34:D$35,"DTSDS")+COUNTIF(D$34:D$35,"DTSDS1")+COUNTIF(D$56:D$57,"DTSDS")+COUNTIF(D$56:D$57,"DTSDS1")+COUNTIF(D$77:D$78,"DTSDS")+COUNTIF(D$77:D$78,"DTSDS1")+COUNTIF(D$13:D$14,"DTS5S")+COUNTIF(D$13:D$14,"DTS5S1")+COUNTIF(D$34:D$35,"DTS5S")+COUNTIF(D$34:D$35,"DTS5S1")+COUNTIF(D$56:D$57,"DTS5S")+COUNTIF(D$56:D$57,"DTS5S1")+COUNTIF(D$77:D$78,"DTS5S")+COUNTIF(D$77:D$78,"DTS5S1")+COUNTIF(D$13:D$14,"S")+COUNTIF(D$34,"S")+COUNTIF(D$56:D$57,"S")+COUNTIF(D$77:D$78,"S")+COUNTIF(D$13:D$14,"DTS4S")+COUNTIF(D$13:D$14,"DTS4S1")+COUNTIF(D$34:D$35,"DTS4S")+COUNTIF(D$34:D$35,"DTS4S1")+COUNTIF(D$56:D$57,"DTS4S")+COUNTIF(D$56:D$57,"DTS4S1")+COUNTIF(D$77:D$78,"DTS4S")+COUNTIF(D$77:D$78,"DTS4S1")</f>
        <v>1</v>
      </c>
      <c r="E2" s="875">
        <f t="shared" si="2"/>
        <v>1</v>
      </c>
      <c r="F2" s="875">
        <f t="shared" si="2"/>
        <v>2</v>
      </c>
      <c r="G2" s="875">
        <f t="shared" si="2"/>
        <v>1</v>
      </c>
      <c r="H2" s="875">
        <f t="shared" si="2"/>
        <v>1</v>
      </c>
      <c r="I2" s="875">
        <f t="shared" si="2"/>
        <v>1</v>
      </c>
      <c r="J2" s="875">
        <f t="shared" si="2"/>
        <v>1</v>
      </c>
      <c r="K2" s="875">
        <f t="shared" si="2"/>
        <v>1</v>
      </c>
      <c r="L2" s="875">
        <f t="shared" si="2"/>
        <v>2</v>
      </c>
      <c r="M2" s="875">
        <f t="shared" si="2"/>
        <v>1</v>
      </c>
      <c r="N2" s="875">
        <f t="shared" si="2"/>
        <v>1</v>
      </c>
      <c r="O2" s="875">
        <f t="shared" si="2"/>
        <v>1</v>
      </c>
      <c r="P2" s="875">
        <f t="shared" si="2"/>
        <v>2</v>
      </c>
      <c r="Q2" s="875">
        <f t="shared" si="2"/>
        <v>2</v>
      </c>
      <c r="R2" s="875">
        <f t="shared" si="2"/>
        <v>1</v>
      </c>
      <c r="S2" s="875">
        <f t="shared" si="2"/>
        <v>1</v>
      </c>
      <c r="T2" s="875">
        <f t="shared" si="2"/>
        <v>1</v>
      </c>
      <c r="U2" s="875">
        <f t="shared" si="2"/>
        <v>1</v>
      </c>
      <c r="V2" s="875">
        <f t="shared" si="2"/>
        <v>1</v>
      </c>
      <c r="W2" s="875">
        <f t="shared" si="2"/>
        <v>1</v>
      </c>
      <c r="X2" s="875">
        <f t="shared" si="2"/>
        <v>1</v>
      </c>
      <c r="Y2" s="875">
        <f t="shared" si="2"/>
        <v>1</v>
      </c>
      <c r="Z2" s="875">
        <f t="shared" si="2"/>
        <v>1</v>
      </c>
      <c r="AA2" s="875">
        <f t="shared" si="2"/>
        <v>3</v>
      </c>
      <c r="AB2" s="875">
        <f t="shared" si="2"/>
        <v>2</v>
      </c>
      <c r="AC2" s="875">
        <f t="shared" si="2"/>
        <v>1</v>
      </c>
      <c r="AD2" s="875">
        <f t="shared" si="2"/>
        <v>1</v>
      </c>
      <c r="AE2" s="875">
        <f t="shared" si="2"/>
        <v>2</v>
      </c>
      <c r="AF2" s="875">
        <f t="shared" si="2"/>
        <v>0</v>
      </c>
      <c r="AG2" s="875">
        <f t="shared" si="2"/>
        <v>0</v>
      </c>
      <c r="AH2" s="875">
        <f t="shared" si="2"/>
        <v>0</v>
      </c>
      <c r="AI2" s="1523">
        <f>SUM(D2:AH2)-31</f>
        <v>5</v>
      </c>
      <c r="AJ2" s="1524"/>
      <c r="AK2" s="574"/>
      <c r="AL2" s="574"/>
      <c r="AM2" s="1525"/>
      <c r="AN2" s="1526"/>
      <c r="AO2" s="1526"/>
      <c r="AP2" s="1526"/>
      <c r="AQ2" s="1526"/>
      <c r="AR2" s="1526"/>
      <c r="AS2" s="1526"/>
      <c r="AT2" s="1526"/>
      <c r="AU2" s="1526"/>
      <c r="AV2" s="1526"/>
      <c r="AW2" s="1526"/>
      <c r="AX2" s="1526"/>
      <c r="AY2" s="1526"/>
      <c r="AZ2" s="1526"/>
      <c r="BA2" s="1526"/>
      <c r="BB2" s="1526"/>
      <c r="BC2" s="1527"/>
      <c r="BD2" s="1542">
        <f>12/24</f>
        <v>0.5</v>
      </c>
      <c r="BE2" s="1585">
        <f>24/24</f>
        <v>1</v>
      </c>
      <c r="BF2" s="1543">
        <f>4/24</f>
        <v>0.16666666666666666</v>
      </c>
      <c r="BG2" s="7"/>
      <c r="BH2" s="7"/>
      <c r="BI2" s="7"/>
      <c r="BJ2" s="7"/>
      <c r="BK2" s="7"/>
      <c r="BL2" s="7"/>
      <c r="BM2" s="7"/>
      <c r="BN2" s="7"/>
    </row>
    <row r="3" spans="1:95" ht="21" customHeight="1" x14ac:dyDescent="0.25">
      <c r="A3" s="1521"/>
      <c r="B3" s="237" t="s">
        <v>2</v>
      </c>
      <c r="C3" s="141">
        <v>4</v>
      </c>
      <c r="D3" s="4">
        <f t="shared" ref="D3:AH3" si="3">COUNTIF(D$15:D$20,"D")+COUNTIF(D$15:D$20,"DT")+COUNTIF(D$15:D$20,"DTS1")+COUNTIF(D$15:D$20,"DTS")+COUNTIF(D$15:D$20,"DTSDS")+COUNTIF(D$15:D$20,"DTSDS1")+COUNTIF(D$15:D$20,"DTS5S")+COUNTIF(D$15:D$20,"DTS5S1")+COUNTIF(D$15:D$20,"S")+COUNTIF(D$15:D$20,"DTS4S")+COUNTIF(D$15:D$20,"DTS4S1")+COUNTIF(D$37:D$42,"D")+COUNTIF(D$37:D$42,"DT")+COUNTIF(D$37:D$42,"DTS")+COUNTIF(D$37:D$42,"DTS1")+COUNTIF(D$37:D$42,"DTSDS")+COUNTIF(D$37:D$42,"DTSDS1")+COUNTIF(D$37:D$42,"DTS5S")+COUNTIF(D$37:D$42,"DTS5S1")+COUNTIF(D$37:D$42,"S")+COUNTIF(D$37:D$42,"DTS4S")+COUNTIF(D$37:D$42,"DTS4S1")+COUNTIF(D$58:D$63,"D")+COUNTIF(D$58:D$63,"DT")+COUNTIF(D$58:D$63,"DTS")+COUNTIF(D$58:D$63,"DTS1")+COUNTIF(D$58:D$63,"DTSDS")+COUNTIF(D$58:D$63,"DTSDS1")+COUNTIF(D$58:D$63,"DTS5S")+COUNTIF(D$58:D$63,"DTS5S1")+COUNTIF(D$58:D$63,"S")+COUNTIF(D$58:D$63,"DTS4S")+COUNTIF(D$58:D$63,"DTS4S1")+COUNTIF(D$79:D$84,"D")+COUNTIF(D$79:D$84,"DT")+COUNTIF(D$79:D$84,"DTS")+COUNTIF(D$79:D$84,"DTS1")+COUNTIF(D$79:D$84,"DTSDS")+COUNTIF(D$79:D$84,"DTSDS1")+COUNTIF(D$79:D$84,"DTS5S")+COUNTIF(D$79:D$84,"DTS5S1")+COUNTIF(D$79:D$84,"S")+COUNTIF(D$79:D$84,"DTS4S")+COUNTIF(D$79:D$84,"DTS4S1")</f>
        <v>5</v>
      </c>
      <c r="E3" s="4">
        <f t="shared" si="3"/>
        <v>4</v>
      </c>
      <c r="F3" s="4">
        <f t="shared" si="3"/>
        <v>4</v>
      </c>
      <c r="G3" s="4">
        <f t="shared" si="3"/>
        <v>5</v>
      </c>
      <c r="H3" s="4">
        <f t="shared" si="3"/>
        <v>4</v>
      </c>
      <c r="I3" s="4">
        <f t="shared" si="3"/>
        <v>5</v>
      </c>
      <c r="J3" s="4">
        <f t="shared" si="3"/>
        <v>5</v>
      </c>
      <c r="K3" s="4">
        <f t="shared" si="3"/>
        <v>4</v>
      </c>
      <c r="L3" s="4">
        <f t="shared" si="3"/>
        <v>4</v>
      </c>
      <c r="M3" s="4">
        <f t="shared" si="3"/>
        <v>6</v>
      </c>
      <c r="N3" s="4">
        <f t="shared" si="3"/>
        <v>4</v>
      </c>
      <c r="O3" s="4">
        <f t="shared" si="3"/>
        <v>5</v>
      </c>
      <c r="P3" s="4">
        <f t="shared" si="3"/>
        <v>4</v>
      </c>
      <c r="Q3" s="4">
        <f t="shared" si="3"/>
        <v>4</v>
      </c>
      <c r="R3" s="4">
        <f t="shared" si="3"/>
        <v>4</v>
      </c>
      <c r="S3" s="4">
        <f t="shared" si="3"/>
        <v>5</v>
      </c>
      <c r="T3" s="4">
        <f t="shared" si="3"/>
        <v>4</v>
      </c>
      <c r="U3" s="4">
        <f t="shared" si="3"/>
        <v>5</v>
      </c>
      <c r="V3" s="4">
        <f t="shared" si="3"/>
        <v>6</v>
      </c>
      <c r="W3" s="4">
        <f t="shared" si="3"/>
        <v>6</v>
      </c>
      <c r="X3" s="4">
        <f t="shared" si="3"/>
        <v>4</v>
      </c>
      <c r="Y3" s="4">
        <f t="shared" si="3"/>
        <v>4</v>
      </c>
      <c r="Z3" s="4">
        <f t="shared" si="3"/>
        <v>5</v>
      </c>
      <c r="AA3" s="4">
        <f t="shared" si="3"/>
        <v>9</v>
      </c>
      <c r="AB3" s="4">
        <f t="shared" si="3"/>
        <v>5</v>
      </c>
      <c r="AC3" s="4">
        <f t="shared" si="3"/>
        <v>5</v>
      </c>
      <c r="AD3" s="4">
        <f t="shared" si="3"/>
        <v>4</v>
      </c>
      <c r="AE3" s="4">
        <f t="shared" si="3"/>
        <v>3</v>
      </c>
      <c r="AF3" s="4">
        <f t="shared" si="3"/>
        <v>0</v>
      </c>
      <c r="AG3" s="4">
        <f t="shared" si="3"/>
        <v>0</v>
      </c>
      <c r="AH3" s="4">
        <f t="shared" si="3"/>
        <v>0</v>
      </c>
      <c r="AI3" s="1523">
        <f>SUM(D3:AH3)-(4*31)</f>
        <v>8</v>
      </c>
      <c r="AJ3" s="1524"/>
      <c r="AK3" s="575"/>
      <c r="AL3" s="575"/>
      <c r="AM3" s="1528"/>
      <c r="AN3" s="1529"/>
      <c r="AO3" s="1529"/>
      <c r="AP3" s="1529"/>
      <c r="AQ3" s="1529"/>
      <c r="AR3" s="1529"/>
      <c r="AS3" s="1529"/>
      <c r="AT3" s="1529"/>
      <c r="AU3" s="1529"/>
      <c r="AV3" s="1529"/>
      <c r="AW3" s="1529"/>
      <c r="AX3" s="1529"/>
      <c r="AY3" s="1529"/>
      <c r="AZ3" s="1529"/>
      <c r="BA3" s="1529"/>
      <c r="BB3" s="1529"/>
      <c r="BC3" s="1530"/>
      <c r="BD3" s="1542"/>
      <c r="BE3" s="1585"/>
      <c r="BF3" s="1544"/>
      <c r="BG3" s="7"/>
      <c r="BH3" s="7"/>
      <c r="BI3" s="7"/>
      <c r="BJ3" s="7"/>
      <c r="BK3" s="7"/>
      <c r="BL3" s="7"/>
      <c r="BM3" s="7"/>
      <c r="BN3" s="7"/>
    </row>
    <row r="4" spans="1:95" ht="21" customHeight="1" thickBot="1" x14ac:dyDescent="0.3">
      <c r="A4" s="1522"/>
      <c r="B4" s="677" t="s">
        <v>3</v>
      </c>
      <c r="C4" s="678">
        <v>8</v>
      </c>
      <c r="D4" s="4">
        <f t="shared" ref="D4:AH4" si="4">COUNTIF(D$22:D$32,"D")+COUNTIF(D$22:D$32,"DT")+COUNTIF(D$22:D$32,"DTS")+COUNTIF(D$22:D$32,"DTS1")+COUNTIF(D$22:D$32,"DTSDS")+COUNTIF(D$22:D$32,"DTSDS1")+COUNTIF(D$22:D$32,"DTS5S")+COUNTIF(D$22:D$32,"DTS5S1")+COUNTIF(D$22:D$32,"S")+COUNTIF(D$22:D$32,"DTS4S")+COUNTIF(D$22:D$32,"DTS4S1")+COUNTIF(D$44:D$54,"D")+COUNTIF(D$45:D$54,"DT")+COUNTIF(D$45:D$54,"DTS")+COUNTIF(D$45:D$54,"DTS1")+COUNTIF(D$45:D$54,"DTSDS")+COUNTIF(D$45:D$54,"DTSDS1")+COUNTIF(D$45:D$54,"DTS5S")+COUNTIF(D$45:D$54,"DTS5S1")+COUNTIF(D$45:D$54,"S")+COUNTIF(D$45:D$54,"DTS4S")+COUNTIF(D$45:D$54,"DTS4S1")+COUNTIF(D$65:D$75,"D")+COUNTIF(D$65:D$75,"DT")+COUNTIF(D$65:D$75,"DTS")+COUNTIF(D$65:D$75,"DTS1")+COUNTIF(D$65:D$75,"DTSDS")+COUNTIF(D$65:D$75,"DTSDS1")+COUNTIF(D$65:D$75,"DTS5S")+COUNTIF(D$65:D$75,"DTS5S1")+COUNTIF(D$65:D$75,"S")+COUNTIF(D$65:D$75,"DTS4S")+COUNTIF(D$65:D$75,"DTS4S1")+COUNTIF(D$86:D$96,"D")+COUNTIF(D$86:D$96,"DT")+COUNTIF(D$86:D$96,"DTS")+COUNTIF(D$86:D$96,"DTS1")+COUNTIF(D$86:D$96,"DTSDS")+COUNTIF(D$86:D$96,"DTSDS1")+COUNTIF(D$86:D$96,"DTS5S")+COUNTIF(D$86:D$96,"DTS5S1")+COUNTIF(D$86:D$96,"S")+COUNTIF(D$86:D$96,"DTS4S")+COUNTIF(D$86:D$96,"DTS4S1")</f>
        <v>7</v>
      </c>
      <c r="E4" s="4">
        <f t="shared" si="4"/>
        <v>8</v>
      </c>
      <c r="F4" s="4">
        <f t="shared" si="4"/>
        <v>7</v>
      </c>
      <c r="G4" s="4">
        <f t="shared" si="4"/>
        <v>7</v>
      </c>
      <c r="H4" s="4">
        <f t="shared" si="4"/>
        <v>8</v>
      </c>
      <c r="I4" s="4">
        <f t="shared" si="4"/>
        <v>7</v>
      </c>
      <c r="J4" s="4">
        <f t="shared" si="4"/>
        <v>7</v>
      </c>
      <c r="K4" s="4">
        <f t="shared" si="4"/>
        <v>8</v>
      </c>
      <c r="L4" s="4">
        <f t="shared" si="4"/>
        <v>7</v>
      </c>
      <c r="M4" s="4">
        <f t="shared" si="4"/>
        <v>6</v>
      </c>
      <c r="N4" s="4">
        <f t="shared" si="4"/>
        <v>8</v>
      </c>
      <c r="O4" s="4">
        <f t="shared" si="4"/>
        <v>7</v>
      </c>
      <c r="P4" s="4">
        <f t="shared" si="4"/>
        <v>7</v>
      </c>
      <c r="Q4" s="4">
        <f t="shared" si="4"/>
        <v>7</v>
      </c>
      <c r="R4" s="4">
        <f t="shared" si="4"/>
        <v>8</v>
      </c>
      <c r="S4" s="4">
        <f t="shared" si="4"/>
        <v>7</v>
      </c>
      <c r="T4" s="4">
        <f t="shared" si="4"/>
        <v>8</v>
      </c>
      <c r="U4" s="4">
        <f t="shared" si="4"/>
        <v>7</v>
      </c>
      <c r="V4" s="4">
        <f t="shared" si="4"/>
        <v>6</v>
      </c>
      <c r="W4" s="4">
        <f t="shared" si="4"/>
        <v>6</v>
      </c>
      <c r="X4" s="4">
        <f t="shared" si="4"/>
        <v>8</v>
      </c>
      <c r="Y4" s="4">
        <f t="shared" si="4"/>
        <v>8</v>
      </c>
      <c r="Z4" s="4">
        <f t="shared" si="4"/>
        <v>7</v>
      </c>
      <c r="AA4" s="4">
        <f t="shared" si="4"/>
        <v>15</v>
      </c>
      <c r="AB4" s="4">
        <f t="shared" si="4"/>
        <v>6</v>
      </c>
      <c r="AC4" s="4">
        <f t="shared" si="4"/>
        <v>7</v>
      </c>
      <c r="AD4" s="4">
        <f t="shared" si="4"/>
        <v>8</v>
      </c>
      <c r="AE4" s="4">
        <f t="shared" si="4"/>
        <v>8</v>
      </c>
      <c r="AF4" s="4">
        <f t="shared" si="4"/>
        <v>0</v>
      </c>
      <c r="AG4" s="4">
        <f t="shared" si="4"/>
        <v>0</v>
      </c>
      <c r="AH4" s="4">
        <f t="shared" si="4"/>
        <v>0</v>
      </c>
      <c r="AI4" s="1523">
        <f>SUM(D4:AH4)-(8*31)</f>
        <v>-38</v>
      </c>
      <c r="AJ4" s="1524"/>
      <c r="AK4" s="575"/>
      <c r="AL4" s="575"/>
      <c r="AM4" s="1528"/>
      <c r="AN4" s="1529"/>
      <c r="AO4" s="1529"/>
      <c r="AP4" s="1529"/>
      <c r="AQ4" s="1529"/>
      <c r="AR4" s="1529"/>
      <c r="AS4" s="1529"/>
      <c r="AT4" s="1529"/>
      <c r="AU4" s="1529"/>
      <c r="AV4" s="1529"/>
      <c r="AW4" s="1529"/>
      <c r="AX4" s="1529"/>
      <c r="AY4" s="1529"/>
      <c r="AZ4" s="1529"/>
      <c r="BA4" s="1529"/>
      <c r="BB4" s="1529"/>
      <c r="BC4" s="1530"/>
      <c r="BD4" s="1542"/>
      <c r="BE4" s="1585"/>
      <c r="BF4" s="1545"/>
      <c r="BG4" s="7"/>
      <c r="BH4" s="7"/>
      <c r="BI4" s="7"/>
      <c r="BJ4" s="7"/>
      <c r="BK4" s="7"/>
      <c r="BL4" s="7"/>
      <c r="BM4" s="7"/>
      <c r="BN4" s="7"/>
    </row>
    <row r="5" spans="1:95" s="11" customFormat="1" ht="21" customHeight="1" thickBot="1" x14ac:dyDescent="0.25">
      <c r="A5" s="1531"/>
      <c r="B5" s="1532"/>
      <c r="C5" s="1533"/>
      <c r="D5" s="876">
        <f t="shared" ref="D5:AH5" si="5">+D2+D3+D4</f>
        <v>13</v>
      </c>
      <c r="E5" s="876">
        <f t="shared" si="5"/>
        <v>13</v>
      </c>
      <c r="F5" s="876">
        <f t="shared" si="5"/>
        <v>13</v>
      </c>
      <c r="G5" s="876">
        <f t="shared" si="5"/>
        <v>13</v>
      </c>
      <c r="H5" s="876">
        <f t="shared" si="5"/>
        <v>13</v>
      </c>
      <c r="I5" s="876">
        <f t="shared" si="5"/>
        <v>13</v>
      </c>
      <c r="J5" s="876">
        <f t="shared" si="5"/>
        <v>13</v>
      </c>
      <c r="K5" s="876">
        <f t="shared" si="5"/>
        <v>13</v>
      </c>
      <c r="L5" s="876">
        <f t="shared" si="5"/>
        <v>13</v>
      </c>
      <c r="M5" s="876">
        <f t="shared" si="5"/>
        <v>13</v>
      </c>
      <c r="N5" s="876">
        <f t="shared" si="5"/>
        <v>13</v>
      </c>
      <c r="O5" s="876">
        <f t="shared" si="5"/>
        <v>13</v>
      </c>
      <c r="P5" s="876">
        <f t="shared" si="5"/>
        <v>13</v>
      </c>
      <c r="Q5" s="876">
        <f t="shared" si="5"/>
        <v>13</v>
      </c>
      <c r="R5" s="876">
        <f t="shared" si="5"/>
        <v>13</v>
      </c>
      <c r="S5" s="876">
        <f t="shared" si="5"/>
        <v>13</v>
      </c>
      <c r="T5" s="876">
        <f t="shared" si="5"/>
        <v>13</v>
      </c>
      <c r="U5" s="876">
        <f t="shared" si="5"/>
        <v>13</v>
      </c>
      <c r="V5" s="876">
        <f t="shared" si="5"/>
        <v>13</v>
      </c>
      <c r="W5" s="876">
        <f t="shared" si="5"/>
        <v>13</v>
      </c>
      <c r="X5" s="876">
        <f t="shared" si="5"/>
        <v>13</v>
      </c>
      <c r="Y5" s="876">
        <f t="shared" si="5"/>
        <v>13</v>
      </c>
      <c r="Z5" s="876">
        <f t="shared" si="5"/>
        <v>13</v>
      </c>
      <c r="AA5" s="876">
        <f t="shared" si="5"/>
        <v>27</v>
      </c>
      <c r="AB5" s="876">
        <f t="shared" si="5"/>
        <v>13</v>
      </c>
      <c r="AC5" s="876">
        <f t="shared" si="5"/>
        <v>13</v>
      </c>
      <c r="AD5" s="876">
        <f t="shared" si="5"/>
        <v>13</v>
      </c>
      <c r="AE5" s="876">
        <f t="shared" si="5"/>
        <v>13</v>
      </c>
      <c r="AF5" s="876">
        <f t="shared" si="5"/>
        <v>0</v>
      </c>
      <c r="AG5" s="876">
        <f t="shared" si="5"/>
        <v>0</v>
      </c>
      <c r="AH5" s="876">
        <f t="shared" si="5"/>
        <v>0</v>
      </c>
      <c r="AI5" s="1523">
        <f>+AI2+AI3+AI4</f>
        <v>-25</v>
      </c>
      <c r="AJ5" s="1524"/>
      <c r="AK5" s="576"/>
      <c r="AL5" s="576"/>
      <c r="AM5" s="1560"/>
      <c r="AN5" s="1561"/>
      <c r="AO5" s="1561"/>
      <c r="AP5" s="1561"/>
      <c r="AQ5" s="1561"/>
      <c r="AR5" s="1561"/>
      <c r="AS5" s="1561"/>
      <c r="AT5" s="1561"/>
      <c r="AU5" s="1561"/>
      <c r="AV5" s="1561"/>
      <c r="AW5" s="1561"/>
      <c r="AX5" s="1561"/>
      <c r="AY5" s="1561"/>
      <c r="AZ5" s="1561"/>
      <c r="BA5" s="1561"/>
      <c r="BB5" s="1561"/>
      <c r="BC5" s="1562"/>
      <c r="BD5" s="54"/>
      <c r="BE5" s="10"/>
      <c r="BF5" s="9"/>
      <c r="BG5" s="9"/>
      <c r="BH5" s="9"/>
      <c r="BI5" s="9"/>
      <c r="BJ5" s="9"/>
      <c r="BK5" s="9"/>
      <c r="BL5" s="9"/>
      <c r="BM5" s="9"/>
      <c r="BN5" s="9"/>
      <c r="BO5" s="51"/>
      <c r="BP5" s="51"/>
      <c r="BQ5" s="51"/>
      <c r="BR5" s="51"/>
      <c r="BS5" s="51"/>
      <c r="BT5" s="51"/>
      <c r="BU5" s="55"/>
      <c r="BV5" s="55"/>
      <c r="BW5" s="55"/>
      <c r="BX5" s="55"/>
      <c r="BY5" s="55"/>
      <c r="BZ5" s="55"/>
      <c r="CA5" s="55"/>
      <c r="CB5" s="55"/>
    </row>
    <row r="6" spans="1:95" ht="21" customHeight="1" thickBot="1" x14ac:dyDescent="0.3">
      <c r="A6" s="1546" t="s">
        <v>4</v>
      </c>
      <c r="B6" s="682" t="s">
        <v>1</v>
      </c>
      <c r="C6" s="683">
        <v>1</v>
      </c>
      <c r="D6" s="4">
        <f t="shared" ref="D6:AH6" si="6">COUNTIF(D$13:D$14,"N")+COUNTIF(D$13:D$14,"NTS")++COUNTIF(D$13:D$14,"NTS1")+COUNTIF(D$34:D$35,"N")+COUNTIF(D$34:D$35,"NTS")+COUNTIF(D$34:D$35,"NTS1")+COUNTIF(D$56:D$57,"N")+COUNTIF(D$56:D$57,"NTS")+COUNTIF(D$56:D$57,"NTS1")+COUNTIF(D$77:D$78,"N")+COUNTIF(D$77:D$78,"NTS")+COUNTIF(D$77:D$78,"NTS1")+COUNTIF(D$13:D$14,"NT")+COUNTIF(D$34:D$35,"NT")+COUNTIF(D$56:D$57,"NT")+COUNTIF(D$77:D$78,"NT")+COUNTIF(D$13:D$14,"NTSDS")+COUNTIF(D$13:D$14,"NTSDS1")+COUNTIF(D$34:D$35,"NTSDS")+COUNTIF(D$34:D$35,"NTSDS1")+COUNTIF(D$56:D$57,"NTSDS")+COUNTIF(D$56:D$57,"NTSDS1")+COUNTIF(D$77:D$78,"NTSDS")+COUNTIF(D$77:D$78,"NTSDS1")+COUNTIF(D$13:D$14,"NTS5S")+COUNTIF(D$13:D$14,"NTS5S1")+COUNTIF(D$34:D$35,"NTS5S")+COUNTIF(D$34:D$35,"NTS5S1")+COUNTIF(D$56:D$57,"NTS5S")+COUNTIF(D$56:D$57,"NTS5S1")+COUNTIF(D$77:D$78,"NTS5S")+COUNTIF(D$77:D$78,"NTS5S1")+COUNTIF(D$13:D$14,"S")+COUNTIF(D$3329,"S")+COUNTIF(D$56:D$57,"S")+COUNTIF(D$77:D$78,"S")+COUNTIF(D$13:D$14,"NTS4S")+COUNTIF(D$13:D$14,"NTS4S1")+COUNTIF(D$34:D$35,"NTS4S")+COUNTIF(D$34:D$35,"NTS4S1")+COUNTIF(D$56:D$57,"NTS4S")+COUNTIF(D$56:D$57,"NTS4S1")+COUNTIF(D$77:D$78,"NTS4S")+COUNTIF(D$77:D$78,"NTS4S1")</f>
        <v>1</v>
      </c>
      <c r="E6" s="4">
        <f t="shared" si="6"/>
        <v>1</v>
      </c>
      <c r="F6" s="4">
        <f t="shared" si="6"/>
        <v>1</v>
      </c>
      <c r="G6" s="4">
        <f t="shared" si="6"/>
        <v>1</v>
      </c>
      <c r="H6" s="4">
        <f t="shared" si="6"/>
        <v>1</v>
      </c>
      <c r="I6" s="4">
        <f t="shared" si="6"/>
        <v>1</v>
      </c>
      <c r="J6" s="4">
        <f t="shared" si="6"/>
        <v>1</v>
      </c>
      <c r="K6" s="4">
        <f t="shared" si="6"/>
        <v>1</v>
      </c>
      <c r="L6" s="4">
        <f t="shared" si="6"/>
        <v>1</v>
      </c>
      <c r="M6" s="4">
        <f t="shared" si="6"/>
        <v>2</v>
      </c>
      <c r="N6" s="4">
        <f t="shared" si="6"/>
        <v>2</v>
      </c>
      <c r="O6" s="4">
        <f t="shared" si="6"/>
        <v>1</v>
      </c>
      <c r="P6" s="4">
        <f t="shared" si="6"/>
        <v>1</v>
      </c>
      <c r="Q6" s="4">
        <f t="shared" si="6"/>
        <v>1</v>
      </c>
      <c r="R6" s="4">
        <f t="shared" si="6"/>
        <v>1</v>
      </c>
      <c r="S6" s="4">
        <f t="shared" si="6"/>
        <v>1</v>
      </c>
      <c r="T6" s="4">
        <f t="shared" si="6"/>
        <v>1</v>
      </c>
      <c r="U6" s="4">
        <f t="shared" si="6"/>
        <v>1</v>
      </c>
      <c r="V6" s="4">
        <f t="shared" si="6"/>
        <v>1</v>
      </c>
      <c r="W6" s="4">
        <f t="shared" si="6"/>
        <v>1</v>
      </c>
      <c r="X6" s="4">
        <f t="shared" si="6"/>
        <v>2</v>
      </c>
      <c r="Y6" s="4">
        <f t="shared" si="6"/>
        <v>2</v>
      </c>
      <c r="Z6" s="4">
        <f t="shared" si="6"/>
        <v>1</v>
      </c>
      <c r="AA6" s="4">
        <f t="shared" si="6"/>
        <v>1</v>
      </c>
      <c r="AB6" s="4">
        <f t="shared" si="6"/>
        <v>1</v>
      </c>
      <c r="AC6" s="4">
        <f t="shared" si="6"/>
        <v>1</v>
      </c>
      <c r="AD6" s="4">
        <f t="shared" si="6"/>
        <v>1</v>
      </c>
      <c r="AE6" s="4">
        <f t="shared" si="6"/>
        <v>1</v>
      </c>
      <c r="AF6" s="4">
        <f t="shared" si="6"/>
        <v>0</v>
      </c>
      <c r="AG6" s="4">
        <f t="shared" si="6"/>
        <v>0</v>
      </c>
      <c r="AH6" s="4">
        <f t="shared" si="6"/>
        <v>0</v>
      </c>
      <c r="AI6" s="139"/>
      <c r="AJ6" s="5"/>
      <c r="AK6" s="5"/>
      <c r="AL6" s="5"/>
      <c r="AM6" s="5"/>
      <c r="AN6" s="5"/>
      <c r="AO6" s="5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5"/>
      <c r="BD6" s="1542">
        <f>12/24</f>
        <v>0.5</v>
      </c>
      <c r="BE6" s="584"/>
      <c r="BF6" s="1543">
        <f>4/24</f>
        <v>0.16666666666666666</v>
      </c>
      <c r="BG6" s="7"/>
      <c r="BH6" s="7"/>
      <c r="BI6" s="7"/>
      <c r="BJ6" s="7"/>
      <c r="BK6" s="7"/>
      <c r="BL6" s="7"/>
      <c r="BM6" s="7"/>
      <c r="BN6" s="7"/>
    </row>
    <row r="7" spans="1:95" ht="21" customHeight="1" x14ac:dyDescent="0.25">
      <c r="A7" s="1520"/>
      <c r="B7" s="237" t="s">
        <v>2</v>
      </c>
      <c r="C7" s="141">
        <v>4</v>
      </c>
      <c r="D7" s="4">
        <f t="shared" ref="D7:AH7" si="7">COUNTIF(D$15:D$20,"N")+COUNTIF(D$15:D$20,"NT")+COUNTIF(D$15:D$20,"NTS1")+COUNTIF(D$15:D$20,"NTS")+COUNTIF(D$15:D$20,"NTSDS")+COUNTIF(D$15:D$20,"NTSDS1")+COUNTIF(D$15:D$20,"NTS5S")+COUNTIF(D$15:D$20,"NTS5S1")+COUNTIF(D$15:D$20,"S")+COUNTIF(D$15:D$20,"NTS4S")+COUNTIF(D$15:D$20,"NTS4S1")+COUNTIF(D$37:D$42,"N")+COUNTIF(D$37:D$42,"NT")+COUNTIF(D$37:D$42,"NTS")+COUNTIF(D$37:D$42,"NTS1")+COUNTIF(D$37:D$42,"NTSDS")+COUNTIF(D$37:D$42,"NTSDS1")+COUNTIF(D$37:D$42,"NTS5S")+COUNTIF(D$37:D$42,"NTS5S1")+COUNTIF(D$37:D$42,"S")+COUNTIF(D$37:D$42,"NTS4S")+COUNTIF(D$37:D$42,"NTS4S1")+COUNTIF(D$58:D$63,"N")+COUNTIF(D$58:D$63,"NT")+COUNTIF(D$58:D$63,"NTS")+COUNTIF(D$58:D$63,"NTS1")+COUNTIF(D$58:D$63,"NTSDS")+COUNTIF(D$58:D$63,"NTSDS1")+COUNTIF(D$58:D$63,"NTS5S")+COUNTIF(D$58:D$63,"NTS5S1")+COUNTIF(D$58:D$63,"S")+COUNTIF(D$58:D$63,"NTS4S")+COUNTIF(D$58:D$63,"NTS4S1")+COUNTIF(D$79:D$84,"N")+COUNTIF(D$79:D$84,"NT")+COUNTIF(D$79:D$84,"NTS")+COUNTIF(D$79:D$84,"NTS1")+COUNTIF(D$79:D$84,"NTSDS")+COUNTIF(D$79:D$84,"NTSDS1")+COUNTIF(D$79:D$84,"NTS5S")+COUNTIF(D$79:D$84,"NTS5S1")+COUNTIF(D$79:D$84,"S")+COUNTIF(D$79:D$84,"NTS4S")+COUNTIF(D$79:D$84,"NTS4S1")</f>
        <v>6</v>
      </c>
      <c r="E7" s="4">
        <f t="shared" si="7"/>
        <v>5</v>
      </c>
      <c r="F7" s="4">
        <f t="shared" si="7"/>
        <v>4</v>
      </c>
      <c r="G7" s="4">
        <f t="shared" si="7"/>
        <v>4</v>
      </c>
      <c r="H7" s="4">
        <f t="shared" si="7"/>
        <v>4</v>
      </c>
      <c r="I7" s="4">
        <f t="shared" si="7"/>
        <v>5</v>
      </c>
      <c r="J7" s="4">
        <f t="shared" si="7"/>
        <v>4</v>
      </c>
      <c r="K7" s="4">
        <f t="shared" si="7"/>
        <v>4</v>
      </c>
      <c r="L7" s="4">
        <f t="shared" si="7"/>
        <v>4</v>
      </c>
      <c r="M7" s="4">
        <f t="shared" si="7"/>
        <v>5</v>
      </c>
      <c r="N7" s="4">
        <f t="shared" si="7"/>
        <v>4</v>
      </c>
      <c r="O7" s="4">
        <f t="shared" si="7"/>
        <v>4</v>
      </c>
      <c r="P7" s="4">
        <f t="shared" si="7"/>
        <v>4</v>
      </c>
      <c r="Q7" s="4">
        <f t="shared" si="7"/>
        <v>4</v>
      </c>
      <c r="R7" s="4">
        <f t="shared" si="7"/>
        <v>5</v>
      </c>
      <c r="S7" s="4">
        <f t="shared" si="7"/>
        <v>4</v>
      </c>
      <c r="T7" s="4">
        <f t="shared" si="7"/>
        <v>4</v>
      </c>
      <c r="U7" s="4">
        <f t="shared" si="7"/>
        <v>4</v>
      </c>
      <c r="V7" s="4">
        <f t="shared" si="7"/>
        <v>4</v>
      </c>
      <c r="W7" s="4">
        <f t="shared" si="7"/>
        <v>4</v>
      </c>
      <c r="X7" s="4">
        <f t="shared" si="7"/>
        <v>3</v>
      </c>
      <c r="Y7" s="4">
        <f t="shared" si="7"/>
        <v>4</v>
      </c>
      <c r="Z7" s="4">
        <f t="shared" si="7"/>
        <v>4</v>
      </c>
      <c r="AA7" s="4">
        <f t="shared" si="7"/>
        <v>4</v>
      </c>
      <c r="AB7" s="4">
        <f t="shared" si="7"/>
        <v>4</v>
      </c>
      <c r="AC7" s="4">
        <f t="shared" si="7"/>
        <v>4</v>
      </c>
      <c r="AD7" s="4">
        <f t="shared" si="7"/>
        <v>5</v>
      </c>
      <c r="AE7" s="4">
        <f t="shared" si="7"/>
        <v>4</v>
      </c>
      <c r="AF7" s="4">
        <f t="shared" si="7"/>
        <v>0</v>
      </c>
      <c r="AG7" s="4">
        <f t="shared" si="7"/>
        <v>0</v>
      </c>
      <c r="AH7" s="4">
        <f t="shared" si="7"/>
        <v>0</v>
      </c>
      <c r="AI7" s="139"/>
      <c r="AJ7" s="5"/>
      <c r="AK7" s="5"/>
      <c r="AL7" s="5"/>
      <c r="AM7" s="5"/>
      <c r="AN7" s="5"/>
      <c r="AO7" s="5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5"/>
      <c r="BD7" s="1542"/>
      <c r="BE7" s="584"/>
      <c r="BF7" s="1544"/>
      <c r="BG7" s="7"/>
      <c r="BH7" s="7"/>
      <c r="BI7" s="7"/>
      <c r="BJ7" s="7"/>
      <c r="BK7" s="7"/>
      <c r="BL7" s="7"/>
      <c r="BM7" s="7"/>
      <c r="BN7" s="141"/>
      <c r="BO7" s="1567" t="s">
        <v>125</v>
      </c>
      <c r="BP7" s="1568"/>
      <c r="BQ7" s="1568"/>
      <c r="BR7" s="1568"/>
      <c r="BS7" s="1568"/>
      <c r="BT7" s="1568"/>
      <c r="BU7" s="1568"/>
      <c r="BV7" s="1568"/>
      <c r="BW7" s="1568"/>
      <c r="BX7" s="1568"/>
      <c r="BY7" s="1568"/>
      <c r="BZ7" s="1568"/>
      <c r="CA7" s="1568"/>
      <c r="CB7" s="1568"/>
      <c r="CC7" s="1568"/>
      <c r="CD7" s="1569"/>
    </row>
    <row r="8" spans="1:95" ht="21" customHeight="1" x14ac:dyDescent="0.25">
      <c r="A8" s="1520"/>
      <c r="B8" s="237" t="s">
        <v>3</v>
      </c>
      <c r="C8" s="141">
        <v>8</v>
      </c>
      <c r="D8" s="4">
        <f t="shared" ref="D8:AH8" si="8">COUNTIF(D$22:D$32,"N")+COUNTIF(D$22:D$32,"NT")+COUNTIF(D$22:D$32,"NTS")+COUNTIF(D$22:D$32,"NTS1")+COUNTIF(D$22:D$32,"NTSDS")+COUNTIF(D$22:D$32,"NTSDS1")+COUNTIF(D$22:D$32,"NTS5S")+COUNTIF(D$22:D$32,"NTS5S1")+COUNTIF(D$22:D$32,"S")+COUNTIF(D$22:D$32,"NTS4S")+COUNTIF(D$22:D$32,"NTS4S1")+COUNTIF(D$44:D$54,"N")+COUNTIF(D$45:D$54,"NT")+COUNTIF(D$45:D$54,"NTS")+COUNTIF(D$45:D$54,"NTS1")+COUNTIF(D$45:D$54,"NTSDS")+COUNTIF(D$45:D$54,"NTSDS1")+COUNTIF(D$45:D$54,"NTS5S")+COUNTIF(D$45:D$54,"NTS5S1")+COUNTIF(D$45:D$54,"S")+COUNTIF(D$45:D$54,"NTS4S")+COUNTIF(D$45:D$54,"NTS4S1")+COUNTIF(D$65:D$75,"N")+COUNTIF(D$65:D$75,"NT")+COUNTIF(D$65:D$75,"NTS")+COUNTIF(D$65:D$75,"NTS1")+COUNTIF(D$65:D$75,"NTSDS")+COUNTIF(D$65:D$75,"NTSDS1")+COUNTIF(D$65:D$75,"NTS5S")+COUNTIF(D$65:D$75,"NTS5S1")+COUNTIF(D$65:D$75,"S")+COUNTIF(D$65:D$75,"NTS4S")+COUNTIF(D$65:D$75,"NTS4S1")+COUNTIF(D$86:D$96,"N")+COUNTIF(D$86:D$96,"NT")+COUNTIF(D$86:D$96,"NTS")+COUNTIF(D$86:D$96,"NTS1")+COUNTIF(D$86:D$96,"NTSDS")+COUNTIF(D$86:D$96,"NTSDS1")+COUNTIF(D$86:D$96,"NTS5S")+COUNTIF(D$86:D$96,"NTS5S1")+COUNTIF(D$86:D$96,"S")+COUNTIF(D$86:D$96,"NTS4S")+COUNTIF(D$86:D$96,"NTS4S1")</f>
        <v>6</v>
      </c>
      <c r="E8" s="4">
        <f t="shared" si="8"/>
        <v>7</v>
      </c>
      <c r="F8" s="4">
        <f t="shared" si="8"/>
        <v>8</v>
      </c>
      <c r="G8" s="4">
        <f t="shared" si="8"/>
        <v>8</v>
      </c>
      <c r="H8" s="4">
        <f t="shared" si="8"/>
        <v>8</v>
      </c>
      <c r="I8" s="4">
        <f t="shared" si="8"/>
        <v>7</v>
      </c>
      <c r="J8" s="4">
        <f t="shared" si="8"/>
        <v>8</v>
      </c>
      <c r="K8" s="4">
        <f t="shared" si="8"/>
        <v>8</v>
      </c>
      <c r="L8" s="4">
        <f t="shared" si="8"/>
        <v>8</v>
      </c>
      <c r="M8" s="4">
        <f t="shared" si="8"/>
        <v>6</v>
      </c>
      <c r="N8" s="4">
        <f t="shared" si="8"/>
        <v>7</v>
      </c>
      <c r="O8" s="4">
        <f t="shared" si="8"/>
        <v>8</v>
      </c>
      <c r="P8" s="4">
        <f t="shared" si="8"/>
        <v>8</v>
      </c>
      <c r="Q8" s="4">
        <f t="shared" si="8"/>
        <v>8</v>
      </c>
      <c r="R8" s="4">
        <f t="shared" si="8"/>
        <v>7</v>
      </c>
      <c r="S8" s="4">
        <f t="shared" si="8"/>
        <v>8</v>
      </c>
      <c r="T8" s="4">
        <f t="shared" si="8"/>
        <v>8</v>
      </c>
      <c r="U8" s="4">
        <f t="shared" si="8"/>
        <v>8</v>
      </c>
      <c r="V8" s="4">
        <f t="shared" si="8"/>
        <v>8</v>
      </c>
      <c r="W8" s="4">
        <f t="shared" si="8"/>
        <v>8</v>
      </c>
      <c r="X8" s="4">
        <f t="shared" si="8"/>
        <v>8</v>
      </c>
      <c r="Y8" s="4">
        <f t="shared" si="8"/>
        <v>7</v>
      </c>
      <c r="Z8" s="4">
        <f t="shared" si="8"/>
        <v>8</v>
      </c>
      <c r="AA8" s="4">
        <f t="shared" si="8"/>
        <v>8</v>
      </c>
      <c r="AB8" s="4">
        <f t="shared" si="8"/>
        <v>8</v>
      </c>
      <c r="AC8" s="4">
        <f t="shared" si="8"/>
        <v>8</v>
      </c>
      <c r="AD8" s="4">
        <f t="shared" si="8"/>
        <v>7</v>
      </c>
      <c r="AE8" s="4">
        <f t="shared" si="8"/>
        <v>8</v>
      </c>
      <c r="AF8" s="4">
        <f t="shared" si="8"/>
        <v>0</v>
      </c>
      <c r="AG8" s="4">
        <f t="shared" si="8"/>
        <v>0</v>
      </c>
      <c r="AH8" s="4">
        <f t="shared" si="8"/>
        <v>0</v>
      </c>
      <c r="AI8" s="139"/>
      <c r="AJ8" s="5"/>
      <c r="AK8" s="5"/>
      <c r="AL8" s="5"/>
      <c r="AM8" s="5"/>
      <c r="AN8" s="5"/>
      <c r="AO8" s="5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5"/>
      <c r="BD8" s="1542"/>
      <c r="BE8" s="584"/>
      <c r="BF8" s="1545"/>
      <c r="BG8" s="7"/>
      <c r="BH8" s="7"/>
      <c r="BI8" s="7"/>
      <c r="BJ8" s="7"/>
      <c r="BK8" s="7"/>
      <c r="BL8" s="7"/>
      <c r="BM8" s="7"/>
      <c r="BN8" s="141"/>
      <c r="BO8" s="1570"/>
      <c r="BP8" s="1571"/>
      <c r="BQ8" s="1571"/>
      <c r="BR8" s="1571"/>
      <c r="BS8" s="1571"/>
      <c r="BT8" s="1571"/>
      <c r="BU8" s="1571"/>
      <c r="BV8" s="1571"/>
      <c r="BW8" s="1571"/>
      <c r="BX8" s="1571"/>
      <c r="BY8" s="1571"/>
      <c r="BZ8" s="1571"/>
      <c r="CA8" s="1571"/>
      <c r="CB8" s="1571"/>
      <c r="CC8" s="1571"/>
      <c r="CD8" s="1572"/>
    </row>
    <row r="9" spans="1:95" s="13" customFormat="1" ht="21" customHeight="1" x14ac:dyDescent="0.2">
      <c r="A9" s="1537"/>
      <c r="B9" s="1537"/>
      <c r="C9" s="1538"/>
      <c r="D9" s="877">
        <f t="shared" ref="D9:AH9" si="9">+D6+D7+D8</f>
        <v>13</v>
      </c>
      <c r="E9" s="877">
        <f t="shared" si="9"/>
        <v>13</v>
      </c>
      <c r="F9" s="877">
        <f t="shared" si="9"/>
        <v>13</v>
      </c>
      <c r="G9" s="877">
        <f t="shared" si="9"/>
        <v>13</v>
      </c>
      <c r="H9" s="877">
        <f t="shared" si="9"/>
        <v>13</v>
      </c>
      <c r="I9" s="877">
        <f t="shared" si="9"/>
        <v>13</v>
      </c>
      <c r="J9" s="877">
        <f t="shared" si="9"/>
        <v>13</v>
      </c>
      <c r="K9" s="877">
        <f t="shared" si="9"/>
        <v>13</v>
      </c>
      <c r="L9" s="877">
        <f t="shared" si="9"/>
        <v>13</v>
      </c>
      <c r="M9" s="877">
        <f t="shared" si="9"/>
        <v>13</v>
      </c>
      <c r="N9" s="877">
        <f t="shared" si="9"/>
        <v>13</v>
      </c>
      <c r="O9" s="877">
        <f t="shared" si="9"/>
        <v>13</v>
      </c>
      <c r="P9" s="877">
        <f t="shared" si="9"/>
        <v>13</v>
      </c>
      <c r="Q9" s="877">
        <f t="shared" si="9"/>
        <v>13</v>
      </c>
      <c r="R9" s="877">
        <f t="shared" si="9"/>
        <v>13</v>
      </c>
      <c r="S9" s="877">
        <f t="shared" si="9"/>
        <v>13</v>
      </c>
      <c r="T9" s="877">
        <f t="shared" si="9"/>
        <v>13</v>
      </c>
      <c r="U9" s="877">
        <f t="shared" si="9"/>
        <v>13</v>
      </c>
      <c r="V9" s="877">
        <f t="shared" si="9"/>
        <v>13</v>
      </c>
      <c r="W9" s="877">
        <f t="shared" si="9"/>
        <v>13</v>
      </c>
      <c r="X9" s="877">
        <f t="shared" si="9"/>
        <v>13</v>
      </c>
      <c r="Y9" s="877">
        <f t="shared" si="9"/>
        <v>13</v>
      </c>
      <c r="Z9" s="877">
        <f t="shared" si="9"/>
        <v>13</v>
      </c>
      <c r="AA9" s="877">
        <f t="shared" si="9"/>
        <v>13</v>
      </c>
      <c r="AB9" s="877">
        <f t="shared" si="9"/>
        <v>13</v>
      </c>
      <c r="AC9" s="877">
        <f t="shared" si="9"/>
        <v>13</v>
      </c>
      <c r="AD9" s="877">
        <f t="shared" si="9"/>
        <v>13</v>
      </c>
      <c r="AE9" s="877">
        <f t="shared" si="9"/>
        <v>13</v>
      </c>
      <c r="AF9" s="877">
        <f t="shared" si="9"/>
        <v>0</v>
      </c>
      <c r="AG9" s="877">
        <f t="shared" si="9"/>
        <v>0</v>
      </c>
      <c r="AH9" s="877">
        <f t="shared" si="9"/>
        <v>0</v>
      </c>
      <c r="AI9" s="140">
        <f>AVERAGE(D9:AH9)</f>
        <v>11.741935483870968</v>
      </c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539" t="s">
        <v>5</v>
      </c>
      <c r="AX9" s="1539"/>
      <c r="AY9" s="1539"/>
      <c r="AZ9" s="1539"/>
      <c r="BA9" s="1539"/>
      <c r="BB9" s="1539"/>
      <c r="BC9" s="56">
        <f>COUNTIF(D11:AH11,"Seg")+COUNTIF(D11:AH11,"Ter")+COUNTIF(D11:AH11,"Qua")+COUNTIF(D11:AH11,"Qui")+COUNTIF(D11:AH11,"Sex")</f>
        <v>20</v>
      </c>
      <c r="BD9" s="1540" t="s">
        <v>276</v>
      </c>
      <c r="BE9" s="1541"/>
      <c r="BF9" s="119"/>
      <c r="BG9" s="57"/>
      <c r="BH9" s="57"/>
      <c r="BI9" s="57"/>
      <c r="BJ9" s="119"/>
      <c r="BK9" s="57"/>
      <c r="BL9" s="119"/>
      <c r="BM9" s="57"/>
      <c r="BN9" s="143"/>
      <c r="BO9" s="1563" t="s">
        <v>267</v>
      </c>
      <c r="BP9" s="1564"/>
      <c r="BQ9" s="1564"/>
      <c r="BR9" s="1564"/>
      <c r="BS9" s="1564"/>
      <c r="BT9" s="1564"/>
      <c r="BU9" s="1564"/>
      <c r="BV9" s="1564"/>
      <c r="BW9" s="1564"/>
      <c r="BX9" s="1564"/>
      <c r="BY9" s="1564"/>
      <c r="BZ9" s="1564"/>
      <c r="CA9" s="1564"/>
      <c r="CB9" s="1564"/>
      <c r="CC9" s="1565" t="s">
        <v>126</v>
      </c>
      <c r="CD9" s="1566"/>
      <c r="CE9" s="28"/>
      <c r="CF9" s="28"/>
      <c r="CL9" s="28"/>
      <c r="CN9" s="28"/>
      <c r="CO9" s="28"/>
      <c r="CP9" s="28"/>
      <c r="CQ9" s="28"/>
    </row>
    <row r="10" spans="1:95" s="15" customFormat="1" ht="24" customHeight="1" thickBot="1" x14ac:dyDescent="0.3">
      <c r="A10" s="1547" t="s">
        <v>6</v>
      </c>
      <c r="B10" s="1547"/>
      <c r="C10" s="1547"/>
      <c r="D10" s="1548" t="s">
        <v>276</v>
      </c>
      <c r="E10" s="1548"/>
      <c r="F10" s="1548"/>
      <c r="G10" s="1548"/>
      <c r="H10" s="1548"/>
      <c r="I10" s="1548"/>
      <c r="J10" s="1548"/>
      <c r="K10" s="1548"/>
      <c r="L10" s="1548"/>
      <c r="M10" s="1548"/>
      <c r="N10" s="1548"/>
      <c r="O10" s="1548"/>
      <c r="P10" s="1548"/>
      <c r="Q10" s="1548"/>
      <c r="R10" s="1548"/>
      <c r="S10" s="1548"/>
      <c r="T10" s="1548"/>
      <c r="U10" s="1548"/>
      <c r="V10" s="1548"/>
      <c r="W10" s="1548"/>
      <c r="X10" s="1548"/>
      <c r="Y10" s="1548"/>
      <c r="Z10" s="1548"/>
      <c r="AA10" s="1548"/>
      <c r="AB10" s="1548"/>
      <c r="AC10" s="1548"/>
      <c r="AD10" s="1548"/>
      <c r="AE10" s="1548"/>
      <c r="AF10" s="1548"/>
      <c r="AG10" s="1548"/>
      <c r="AH10" s="1548"/>
      <c r="AI10" s="1549"/>
      <c r="AJ10" s="1549"/>
      <c r="AK10" s="1549"/>
      <c r="AL10" s="1549"/>
      <c r="AM10" s="1549"/>
      <c r="AN10" s="1549"/>
      <c r="AO10" s="1549"/>
      <c r="AP10" s="1549"/>
      <c r="AQ10" s="1549"/>
      <c r="AR10" s="1549"/>
      <c r="AS10" s="1549"/>
      <c r="AT10" s="1549"/>
      <c r="AU10" s="1549"/>
      <c r="AV10" s="1549"/>
      <c r="AW10" s="1549"/>
      <c r="AX10" s="1549"/>
      <c r="AY10" s="1549"/>
      <c r="AZ10" s="1549"/>
      <c r="BA10" s="1549"/>
      <c r="BB10" s="1549"/>
      <c r="BC10" s="585" t="s">
        <v>7</v>
      </c>
      <c r="BD10" s="1551" t="s">
        <v>8</v>
      </c>
      <c r="BE10" s="1552"/>
      <c r="BF10" s="1553"/>
      <c r="BG10" s="1554"/>
      <c r="BH10" s="1554"/>
      <c r="BI10" s="1554"/>
      <c r="BJ10" s="1554"/>
      <c r="BK10" s="1554"/>
      <c r="BL10" s="1554"/>
      <c r="BM10" s="1554"/>
      <c r="BN10" s="1554"/>
      <c r="BO10" s="1573" t="s">
        <v>43</v>
      </c>
      <c r="BP10" s="1574"/>
      <c r="BQ10" s="1574"/>
      <c r="BR10" s="1574"/>
      <c r="BS10" s="1575"/>
      <c r="BT10" s="262"/>
      <c r="BU10" s="1576" t="s">
        <v>127</v>
      </c>
      <c r="BV10" s="1576"/>
      <c r="BW10" s="1576"/>
      <c r="BX10" s="1576"/>
      <c r="BY10" s="1576"/>
      <c r="BZ10" s="1577" t="s">
        <v>57</v>
      </c>
      <c r="CA10" s="1577"/>
      <c r="CB10" s="1577"/>
      <c r="CC10" s="1578">
        <f ca="1">NOW()-1</f>
        <v>44341.777564236108</v>
      </c>
      <c r="CD10" s="1579"/>
      <c r="CE10" s="58"/>
      <c r="CF10" s="58"/>
      <c r="CL10" s="58"/>
      <c r="CN10" s="1613" t="s">
        <v>277</v>
      </c>
      <c r="CO10" s="1613"/>
      <c r="CP10" s="1613"/>
      <c r="CQ10" s="1613"/>
    </row>
    <row r="11" spans="1:95" s="17" customFormat="1" ht="24" customHeight="1" thickBot="1" x14ac:dyDescent="0.3">
      <c r="A11" s="1670"/>
      <c r="B11" s="1670"/>
      <c r="C11" s="1670"/>
      <c r="D11" s="339" t="s">
        <v>11</v>
      </c>
      <c r="E11" s="341" t="s">
        <v>12</v>
      </c>
      <c r="F11" s="388" t="s">
        <v>13</v>
      </c>
      <c r="G11" s="340" t="s">
        <v>14</v>
      </c>
      <c r="H11" s="340" t="s">
        <v>15</v>
      </c>
      <c r="I11" s="340" t="s">
        <v>9</v>
      </c>
      <c r="J11" s="340" t="s">
        <v>10</v>
      </c>
      <c r="K11" s="340" t="s">
        <v>11</v>
      </c>
      <c r="L11" s="389" t="s">
        <v>12</v>
      </c>
      <c r="M11" s="338" t="s">
        <v>13</v>
      </c>
      <c r="N11" s="339" t="s">
        <v>14</v>
      </c>
      <c r="O11" s="339" t="s">
        <v>15</v>
      </c>
      <c r="P11" s="339" t="s">
        <v>9</v>
      </c>
      <c r="Q11" s="339" t="s">
        <v>10</v>
      </c>
      <c r="R11" s="339" t="s">
        <v>11</v>
      </c>
      <c r="S11" s="341" t="s">
        <v>12</v>
      </c>
      <c r="T11" s="388" t="s">
        <v>13</v>
      </c>
      <c r="U11" s="340" t="s">
        <v>14</v>
      </c>
      <c r="V11" s="340" t="s">
        <v>15</v>
      </c>
      <c r="W11" s="340" t="s">
        <v>9</v>
      </c>
      <c r="X11" s="340" t="s">
        <v>10</v>
      </c>
      <c r="Y11" s="340" t="s">
        <v>11</v>
      </c>
      <c r="Z11" s="389" t="s">
        <v>12</v>
      </c>
      <c r="AA11" s="338" t="s">
        <v>13</v>
      </c>
      <c r="AB11" s="339" t="s">
        <v>14</v>
      </c>
      <c r="AC11" s="339" t="s">
        <v>15</v>
      </c>
      <c r="AD11" s="339" t="s">
        <v>9</v>
      </c>
      <c r="AE11" s="339" t="s">
        <v>10</v>
      </c>
      <c r="AF11" s="873"/>
      <c r="AG11" s="873"/>
      <c r="AH11" s="874"/>
      <c r="AI11" s="1550"/>
      <c r="AJ11" s="1550"/>
      <c r="AK11" s="1550"/>
      <c r="AL11" s="1550"/>
      <c r="AM11" s="1550"/>
      <c r="AN11" s="1550"/>
      <c r="AO11" s="1550"/>
      <c r="AP11" s="1550"/>
      <c r="AQ11" s="1550"/>
      <c r="AR11" s="1550"/>
      <c r="AS11" s="1550"/>
      <c r="AT11" s="1550"/>
      <c r="AU11" s="1550"/>
      <c r="AV11" s="1550"/>
      <c r="AW11" s="1550"/>
      <c r="AX11" s="1550"/>
      <c r="AY11" s="1550"/>
      <c r="AZ11" s="1550"/>
      <c r="BA11" s="1550"/>
      <c r="BB11" s="1550"/>
      <c r="BC11" s="59">
        <f>(+BC9/5)*4</f>
        <v>16</v>
      </c>
      <c r="BD11" s="1614">
        <f>+BC9*8/24</f>
        <v>6.666666666666667</v>
      </c>
      <c r="BE11" s="1615"/>
      <c r="BF11" s="1555"/>
      <c r="BG11" s="1556"/>
      <c r="BH11" s="1556"/>
      <c r="BI11" s="1556"/>
      <c r="BJ11" s="1556"/>
      <c r="BK11" s="1556"/>
      <c r="BL11" s="1556"/>
      <c r="BM11" s="1556"/>
      <c r="BN11" s="1556"/>
      <c r="BO11" s="1573" t="s">
        <v>250</v>
      </c>
      <c r="BP11" s="1575"/>
      <c r="BQ11" s="1616" t="s">
        <v>123</v>
      </c>
      <c r="BR11" s="1618" t="s">
        <v>129</v>
      </c>
      <c r="BS11" s="1619"/>
      <c r="BT11" s="1581" t="s">
        <v>130</v>
      </c>
      <c r="BU11" s="1583" t="s">
        <v>128</v>
      </c>
      <c r="BV11" s="1583" t="s">
        <v>259</v>
      </c>
      <c r="BW11" s="1576" t="s">
        <v>131</v>
      </c>
      <c r="BX11" s="1576" t="s">
        <v>34</v>
      </c>
      <c r="BY11" s="1576" t="s">
        <v>42</v>
      </c>
      <c r="BZ11" s="1583" t="s">
        <v>248</v>
      </c>
      <c r="CA11" s="1625" t="s">
        <v>274</v>
      </c>
      <c r="CB11" s="1627" t="s">
        <v>201</v>
      </c>
      <c r="CC11" s="1565" t="s">
        <v>132</v>
      </c>
      <c r="CD11" s="1566"/>
      <c r="CN11" s="120" t="s">
        <v>136</v>
      </c>
      <c r="CO11" s="121" t="s">
        <v>183</v>
      </c>
      <c r="CP11" s="120" t="s">
        <v>184</v>
      </c>
      <c r="CQ11" s="121" t="s">
        <v>185</v>
      </c>
    </row>
    <row r="12" spans="1:95" s="18" customFormat="1" ht="24" customHeight="1" thickBot="1" x14ac:dyDescent="0.3">
      <c r="A12" s="266" t="s">
        <v>21</v>
      </c>
      <c r="B12" s="266" t="s">
        <v>22</v>
      </c>
      <c r="C12" s="266" t="s">
        <v>23</v>
      </c>
      <c r="D12" s="431">
        <v>1</v>
      </c>
      <c r="E12" s="442">
        <f>D12+1</f>
        <v>2</v>
      </c>
      <c r="F12" s="441">
        <f t="shared" ref="F12:AE12" si="10">E12+1</f>
        <v>3</v>
      </c>
      <c r="G12" s="431">
        <f t="shared" si="10"/>
        <v>4</v>
      </c>
      <c r="H12" s="431">
        <f t="shared" si="10"/>
        <v>5</v>
      </c>
      <c r="I12" s="431">
        <f t="shared" si="10"/>
        <v>6</v>
      </c>
      <c r="J12" s="431">
        <f t="shared" si="10"/>
        <v>7</v>
      </c>
      <c r="K12" s="437">
        <f t="shared" si="10"/>
        <v>8</v>
      </c>
      <c r="L12" s="442">
        <f t="shared" si="10"/>
        <v>9</v>
      </c>
      <c r="M12" s="441">
        <f t="shared" si="10"/>
        <v>10</v>
      </c>
      <c r="N12" s="431">
        <f t="shared" si="10"/>
        <v>11</v>
      </c>
      <c r="O12" s="431">
        <f t="shared" si="10"/>
        <v>12</v>
      </c>
      <c r="P12" s="431">
        <f t="shared" si="10"/>
        <v>13</v>
      </c>
      <c r="Q12" s="431">
        <f t="shared" si="10"/>
        <v>14</v>
      </c>
      <c r="R12" s="431">
        <f t="shared" si="10"/>
        <v>15</v>
      </c>
      <c r="S12" s="457">
        <f t="shared" si="10"/>
        <v>16</v>
      </c>
      <c r="T12" s="441">
        <f t="shared" si="10"/>
        <v>17</v>
      </c>
      <c r="U12" s="431">
        <f t="shared" si="10"/>
        <v>18</v>
      </c>
      <c r="V12" s="431">
        <f t="shared" si="10"/>
        <v>19</v>
      </c>
      <c r="W12" s="437">
        <f t="shared" si="10"/>
        <v>20</v>
      </c>
      <c r="X12" s="431">
        <f t="shared" si="10"/>
        <v>21</v>
      </c>
      <c r="Y12" s="431">
        <f t="shared" si="10"/>
        <v>22</v>
      </c>
      <c r="Z12" s="442">
        <f t="shared" si="10"/>
        <v>23</v>
      </c>
      <c r="AA12" s="441">
        <f t="shared" si="10"/>
        <v>24</v>
      </c>
      <c r="AB12" s="431">
        <f t="shared" si="10"/>
        <v>25</v>
      </c>
      <c r="AC12" s="431">
        <f t="shared" si="10"/>
        <v>26</v>
      </c>
      <c r="AD12" s="431">
        <f t="shared" si="10"/>
        <v>27</v>
      </c>
      <c r="AE12" s="437">
        <f t="shared" si="10"/>
        <v>28</v>
      </c>
      <c r="AF12" s="859"/>
      <c r="AG12" s="859"/>
      <c r="AH12" s="860"/>
      <c r="AI12" s="136" t="s">
        <v>24</v>
      </c>
      <c r="AJ12" s="14" t="s">
        <v>25</v>
      </c>
      <c r="AK12" s="587" t="s">
        <v>260</v>
      </c>
      <c r="AL12" s="587" t="s">
        <v>261</v>
      </c>
      <c r="AM12" s="14" t="s">
        <v>133</v>
      </c>
      <c r="AN12" s="14" t="s">
        <v>26</v>
      </c>
      <c r="AO12" s="14" t="s">
        <v>27</v>
      </c>
      <c r="AP12" s="61" t="s">
        <v>31</v>
      </c>
      <c r="AQ12" s="61" t="s">
        <v>32</v>
      </c>
      <c r="AR12" s="61" t="s">
        <v>33</v>
      </c>
      <c r="AS12" s="61" t="s">
        <v>34</v>
      </c>
      <c r="AT12" s="61" t="s">
        <v>35</v>
      </c>
      <c r="AU12" s="61" t="s">
        <v>36</v>
      </c>
      <c r="AV12" s="61" t="s">
        <v>37</v>
      </c>
      <c r="AW12" s="61" t="s">
        <v>38</v>
      </c>
      <c r="AX12" s="61" t="s">
        <v>134</v>
      </c>
      <c r="AY12" s="61" t="s">
        <v>39</v>
      </c>
      <c r="AZ12" s="61" t="s">
        <v>135</v>
      </c>
      <c r="BA12" s="61" t="s">
        <v>40</v>
      </c>
      <c r="BB12" s="61" t="s">
        <v>41</v>
      </c>
      <c r="BC12" s="61" t="s">
        <v>42</v>
      </c>
      <c r="BD12" s="1629" t="s">
        <v>43</v>
      </c>
      <c r="BE12" s="1630"/>
      <c r="BF12" s="14" t="s">
        <v>59</v>
      </c>
      <c r="BG12" s="14" t="s">
        <v>56</v>
      </c>
      <c r="BH12" s="14" t="s">
        <v>260</v>
      </c>
      <c r="BI12" s="14" t="s">
        <v>261</v>
      </c>
      <c r="BJ12" s="14" t="s">
        <v>48</v>
      </c>
      <c r="BK12" s="14" t="s">
        <v>49</v>
      </c>
      <c r="BL12" s="14" t="s">
        <v>50</v>
      </c>
      <c r="BM12" s="14" t="s">
        <v>51</v>
      </c>
      <c r="BN12" s="144" t="s">
        <v>57</v>
      </c>
      <c r="BO12" s="1631">
        <f>+BD11+JAN!BO12</f>
        <v>14.333333333333334</v>
      </c>
      <c r="BP12" s="1632"/>
      <c r="BQ12" s="1617"/>
      <c r="BR12" s="1620"/>
      <c r="BS12" s="1621"/>
      <c r="BT12" s="1582"/>
      <c r="BU12" s="1584"/>
      <c r="BV12" s="1584"/>
      <c r="BW12" s="1576"/>
      <c r="BX12" s="1576"/>
      <c r="BY12" s="1576"/>
      <c r="BZ12" s="1584"/>
      <c r="CA12" s="1626"/>
      <c r="CB12" s="1628"/>
      <c r="CC12" s="1578">
        <v>44254</v>
      </c>
      <c r="CD12" s="1580"/>
      <c r="CE12" s="168" t="s">
        <v>136</v>
      </c>
      <c r="CF12" s="169" t="s">
        <v>137</v>
      </c>
      <c r="CG12" s="170" t="s">
        <v>138</v>
      </c>
      <c r="CH12" s="170" t="s">
        <v>139</v>
      </c>
      <c r="CI12" s="170" t="s">
        <v>140</v>
      </c>
      <c r="CJ12" s="171" t="s">
        <v>141</v>
      </c>
      <c r="CK12" s="445" t="s">
        <v>199</v>
      </c>
      <c r="CL12" s="446" t="s">
        <v>200</v>
      </c>
      <c r="CN12" s="122">
        <f>+BD11</f>
        <v>6.666666666666667</v>
      </c>
      <c r="CO12" s="122">
        <f>+CN12+(BC11*2)/24</f>
        <v>8</v>
      </c>
      <c r="CP12" s="123">
        <v>15</v>
      </c>
      <c r="CQ12" s="123">
        <v>18</v>
      </c>
    </row>
    <row r="13" spans="1:95" ht="21" customHeight="1" thickBot="1" x14ac:dyDescent="0.3">
      <c r="A13" s="134" t="s">
        <v>55</v>
      </c>
      <c r="B13" s="612">
        <v>1</v>
      </c>
      <c r="C13" s="128" t="s">
        <v>275</v>
      </c>
      <c r="D13" s="435"/>
      <c r="E13" s="440" t="s">
        <v>32</v>
      </c>
      <c r="F13" s="423"/>
      <c r="G13" s="527"/>
      <c r="H13" s="435" t="s">
        <v>57</v>
      </c>
      <c r="I13" s="435" t="s">
        <v>57</v>
      </c>
      <c r="J13" s="527"/>
      <c r="K13" s="498"/>
      <c r="L13" s="440" t="s">
        <v>24</v>
      </c>
      <c r="M13" s="459" t="s">
        <v>25</v>
      </c>
      <c r="N13" s="506"/>
      <c r="O13" s="506"/>
      <c r="P13" s="435" t="s">
        <v>24</v>
      </c>
      <c r="Q13" s="435" t="s">
        <v>24</v>
      </c>
      <c r="R13" s="520"/>
      <c r="S13" s="504"/>
      <c r="T13" s="459" t="s">
        <v>35</v>
      </c>
      <c r="U13" s="435" t="s">
        <v>31</v>
      </c>
      <c r="V13" s="432" t="s">
        <v>26</v>
      </c>
      <c r="W13" s="498"/>
      <c r="X13" s="435" t="s">
        <v>25</v>
      </c>
      <c r="Y13" s="435" t="s">
        <v>25</v>
      </c>
      <c r="Z13" s="505"/>
      <c r="AA13" s="454" t="s">
        <v>48</v>
      </c>
      <c r="AB13" s="436" t="s">
        <v>40</v>
      </c>
      <c r="AC13" s="436" t="s">
        <v>40</v>
      </c>
      <c r="AD13" s="498"/>
      <c r="AE13" s="531" t="s">
        <v>50</v>
      </c>
      <c r="AF13" s="435"/>
      <c r="AG13" s="506"/>
      <c r="AH13" s="506"/>
      <c r="AI13" s="125">
        <f t="shared" ref="AI13:AI32" si="11">COUNTIF($D13:$AH13,"D")</f>
        <v>3</v>
      </c>
      <c r="AJ13" s="62">
        <f t="shared" ref="AJ13:AJ32" si="12">COUNTIF($D13:$AH13,"N")</f>
        <v>3</v>
      </c>
      <c r="AK13" s="62">
        <f t="shared" ref="AK13:AK32" si="13">COUNTIF($D13:$AH13,"DTS4S")+COUNTIF($D13:$AH13,"DTS4S1")</f>
        <v>0</v>
      </c>
      <c r="AL13" s="62">
        <f t="shared" ref="AL13:AL32" si="14">COUNTIF($D13:$AH13,"NTS4S")+COUNTIF($D13:$AH13,"NTS4S1")</f>
        <v>0</v>
      </c>
      <c r="AM13" s="62">
        <f t="shared" ref="AM13:AM32" si="15">COUNTIF($D13:$AH13,"S")</f>
        <v>0</v>
      </c>
      <c r="AN13" s="62">
        <f t="shared" ref="AN13:AN32" si="16">COUNTIF($D13:$AH13,"DT")</f>
        <v>1</v>
      </c>
      <c r="AO13" s="62">
        <f t="shared" ref="AO13:AO32" si="17">COUNTIF($D13:$AH13,"NT")</f>
        <v>0</v>
      </c>
      <c r="AP13" s="62">
        <f t="shared" ref="AP13:AP32" si="18">COUNTIF($D13:$AH13,"t")</f>
        <v>1</v>
      </c>
      <c r="AQ13" s="62">
        <f t="shared" ref="AQ13:AQ32" si="19">COUNTIF($D13:$AH13,"FE")</f>
        <v>1</v>
      </c>
      <c r="AR13" s="62">
        <f t="shared" ref="AR13:AR32" si="20">COUNTIF($D13:$AH13,"FO")</f>
        <v>0</v>
      </c>
      <c r="AS13" s="62">
        <f t="shared" ref="AS13:AS32" si="21">COUNTIF($D13:$AH13,"DS")</f>
        <v>0</v>
      </c>
      <c r="AT13" s="62">
        <f t="shared" ref="AT13:AT32" si="22">COUNTIF($D13:$AH13,"DISP")</f>
        <v>1</v>
      </c>
      <c r="AU13" s="62">
        <f t="shared" ref="AU13:AU32" si="23">COUNTIF($D13:$AH13,"L")</f>
        <v>0</v>
      </c>
      <c r="AV13" s="62">
        <f t="shared" ref="AV13:AV32" si="24">COUNTIF($D13:$AH13,"B")</f>
        <v>0</v>
      </c>
      <c r="AW13" s="62">
        <f t="shared" ref="AW13:AW32" si="25">COUNTIF($D13:$AH13,"SA")</f>
        <v>0</v>
      </c>
      <c r="AX13" s="62">
        <f t="shared" ref="AX13:AX32" si="26">COUNTIF($D13:$AH13,"SAT")</f>
        <v>0</v>
      </c>
      <c r="AY13" s="62">
        <f t="shared" ref="AY13:AY32" si="27">COUNTIF($D13:$AH13,"SE")</f>
        <v>0</v>
      </c>
      <c r="AZ13" s="62">
        <f t="shared" ref="AZ13:AZ32" si="28">COUNTIF($D13:$AH13,"OJTD")+COUNTIF($D13:$AH13,"OJTN")</f>
        <v>0</v>
      </c>
      <c r="BA13" s="62">
        <f t="shared" ref="BA13:BA32" si="29">COUNTIF($D13:$AH13,"TR")</f>
        <v>2</v>
      </c>
      <c r="BB13" s="62">
        <f t="shared" ref="BB13:BB32" si="30">COUNTIF($D13:$AH13,"F")</f>
        <v>0</v>
      </c>
      <c r="BC13" s="63">
        <f t="shared" ref="BC13:BC32" si="31">+AI13+AJ13+AN13+AO13+((AQ13+AU13+AV13+AY13)*8)/12+AW13+AX13+AZ13+BA13+AM13</f>
        <v>9.6666666666666679</v>
      </c>
      <c r="BD13" s="64"/>
      <c r="BE13" s="584">
        <f>+AI13*$BD$2+AJ13*$BD$6+AN13*$BD$2+AO13*$BD$6+AQ13*8/24+AU13*8/24+AV13*8/24+AW13*8/24+AX13*12/24+AY13*8/24+AZ13*$BD$2+BA13*8/24+BN13*(0/24)+(AM13*$BE$2)+AK13*$BF$2+AL13*$BF$6</f>
        <v>4.5</v>
      </c>
      <c r="BF13" s="5">
        <f>COUNTIF($D13:$AH13,"DTS")+COUNTIF($D13:$AH13,"DTS1")</f>
        <v>0</v>
      </c>
      <c r="BG13" s="5">
        <f t="shared" ref="BG13:BG74" si="32">COUNTIF($D13:$AH13,"NTS")+COUNTIF($D13:$AH13,"NTS1")</f>
        <v>0</v>
      </c>
      <c r="BH13" s="5">
        <f>COUNTIF($D13:$AH13,"DTS4S")+COUNTIF($D13:$AH13,"DTS4S1")</f>
        <v>0</v>
      </c>
      <c r="BI13" s="5">
        <f>COUNTIF($D13:$AH13,"NTS4S")+COUNTIF($D13:$AH13,"NTS4S1")</f>
        <v>0</v>
      </c>
      <c r="BJ13" s="5">
        <f t="shared" ref="BJ13:BJ74" si="33">COUNTIF($D13:$AH13,"DTS5S")+COUNTIF($D13:$AH13,"DTS5S1")</f>
        <v>1</v>
      </c>
      <c r="BK13" s="5">
        <f>COUNTIF($D13:$AH13,"NTS5S")+COUNTIF($D13:$AH13,"NTS5S1")</f>
        <v>0</v>
      </c>
      <c r="BL13" s="5">
        <f t="shared" ref="BL13:BL74" si="34">COUNTIF($D13:$AH13,"DTSDS")+COUNTIF($D13:$AH13,"DTSDS1")</f>
        <v>1</v>
      </c>
      <c r="BM13" s="5">
        <f t="shared" ref="BM13:BM74" si="35">COUNTIF($D13:$AH13,"NTSDS")+COUNTIF($D13:$AH13,"NTSDS1")</f>
        <v>0</v>
      </c>
      <c r="BN13" s="145">
        <f t="shared" ref="BN13:BN74" si="36">COUNTIF($D13:$AH13,"FOTS")</f>
        <v>2</v>
      </c>
      <c r="BO13" s="147">
        <f>+BE13+JAN!BO13</f>
        <v>12</v>
      </c>
      <c r="BP13" s="65">
        <f>+BO13+(JAN!BN13+BN13)*(12/24)-$BO$12</f>
        <v>-0.83333333333333393</v>
      </c>
      <c r="BQ13" s="66">
        <f t="shared" ref="BQ13:BQ14" si="37">IF(BP13&gt;=(-11/24),0,(-BP13)/(12/24))</f>
        <v>1.6666666666666679</v>
      </c>
      <c r="BR13" s="584">
        <f t="shared" ref="BR13:BR14" si="38">+BO13+BY13*$BD$2</f>
        <v>13</v>
      </c>
      <c r="BS13" s="584">
        <f>+BR13-$BO$12</f>
        <v>-1.3333333333333339</v>
      </c>
      <c r="BT13" s="67">
        <f t="shared" ref="BT13:BT19" si="39">+(BR13/$BR$99)-1</f>
        <v>-9.7222222222222321E-2</v>
      </c>
      <c r="BU13" s="68">
        <f t="shared" ref="BU13" si="40">+BF13+BG13</f>
        <v>0</v>
      </c>
      <c r="BV13" s="5">
        <f t="shared" ref="BV13" si="41">+BH13+BI13</f>
        <v>0</v>
      </c>
      <c r="BW13" s="68">
        <f t="shared" ref="BW13" si="42">+BJ13+BK13</f>
        <v>1</v>
      </c>
      <c r="BX13" s="68">
        <f t="shared" ref="BX13" si="43">+BL13+BM13</f>
        <v>1</v>
      </c>
      <c r="BY13" s="69">
        <f t="shared" ref="BY13:BY32" si="44">+BU13+BV13+BW13+BX13</f>
        <v>2</v>
      </c>
      <c r="BZ13" s="68">
        <f>+BN13+JAN!BZ13</f>
        <v>3</v>
      </c>
      <c r="CA13" s="68">
        <f>+JAN!CA13+BX13</f>
        <v>7</v>
      </c>
      <c r="CB13" s="69">
        <f>+CA13-BZ13</f>
        <v>4</v>
      </c>
      <c r="CE13" s="163">
        <f t="shared" ref="CE13:CE20" si="45">+BE13</f>
        <v>4.5</v>
      </c>
      <c r="CF13" s="127">
        <f>+BC13+BF13+BG13+BJ13+BK13+BL13+BM13+BH13+BI13</f>
        <v>11.666666666666668</v>
      </c>
      <c r="CG13" s="165">
        <f>+BE13*24-(AQ13+AU13+AV13)*8</f>
        <v>100</v>
      </c>
      <c r="CH13" s="165">
        <f>+(BF13+BG13+BJ13+BK13+BL13+BM13)*12+(BH13+BI13)*8</f>
        <v>24</v>
      </c>
      <c r="CI13" s="165">
        <f>+CG13+CH13</f>
        <v>124</v>
      </c>
      <c r="CJ13" s="159">
        <f t="shared" ref="CJ13:CJ75" si="46">+(AQ13+AU13+AV13)*8+(BN13)*12</f>
        <v>32</v>
      </c>
      <c r="CK13" s="444">
        <f>BY13-BV13+JAN!CK13</f>
        <v>3</v>
      </c>
      <c r="CL13" s="450">
        <f>CK13*12+BV13*8</f>
        <v>36</v>
      </c>
      <c r="CN13" s="126">
        <f>+CE13</f>
        <v>4.5</v>
      </c>
      <c r="CO13" s="130">
        <f>CI13</f>
        <v>124</v>
      </c>
      <c r="CP13" s="127">
        <f t="shared" ref="CP13" si="47">+BC13</f>
        <v>9.6666666666666679</v>
      </c>
      <c r="CQ13" s="127">
        <f>+CF13</f>
        <v>11.666666666666668</v>
      </c>
    </row>
    <row r="14" spans="1:95" ht="21" customHeight="1" thickBot="1" x14ac:dyDescent="0.3">
      <c r="A14" s="134" t="s">
        <v>58</v>
      </c>
      <c r="B14" s="862">
        <v>2</v>
      </c>
      <c r="C14" s="128" t="s">
        <v>275</v>
      </c>
      <c r="D14" s="435" t="s">
        <v>25</v>
      </c>
      <c r="E14" s="440" t="s">
        <v>25</v>
      </c>
      <c r="F14" s="500"/>
      <c r="G14" s="506"/>
      <c r="H14" s="435" t="s">
        <v>24</v>
      </c>
      <c r="I14" s="435" t="s">
        <v>25</v>
      </c>
      <c r="J14" s="498"/>
      <c r="K14" s="498"/>
      <c r="L14" s="440" t="s">
        <v>24</v>
      </c>
      <c r="M14" s="459" t="s">
        <v>25</v>
      </c>
      <c r="N14" s="506"/>
      <c r="O14" s="506"/>
      <c r="P14" s="435" t="s">
        <v>24</v>
      </c>
      <c r="Q14" s="435" t="s">
        <v>24</v>
      </c>
      <c r="R14" s="520"/>
      <c r="S14" s="504"/>
      <c r="T14" s="459" t="s">
        <v>24</v>
      </c>
      <c r="U14" s="435" t="s">
        <v>35</v>
      </c>
      <c r="V14" s="498"/>
      <c r="W14" s="498"/>
      <c r="X14" s="435" t="s">
        <v>25</v>
      </c>
      <c r="Y14" s="435" t="s">
        <v>25</v>
      </c>
      <c r="Z14" s="505"/>
      <c r="AA14" s="454" t="s">
        <v>48</v>
      </c>
      <c r="AB14" s="436" t="s">
        <v>40</v>
      </c>
      <c r="AC14" s="436" t="s">
        <v>40</v>
      </c>
      <c r="AD14" s="498"/>
      <c r="AE14" s="498"/>
      <c r="AF14" s="435"/>
      <c r="AG14" s="435"/>
      <c r="AH14" s="505"/>
      <c r="AI14" s="125">
        <f t="shared" si="11"/>
        <v>5</v>
      </c>
      <c r="AJ14" s="62">
        <f t="shared" si="12"/>
        <v>6</v>
      </c>
      <c r="AK14" s="62">
        <f t="shared" si="13"/>
        <v>0</v>
      </c>
      <c r="AL14" s="62">
        <f t="shared" si="14"/>
        <v>0</v>
      </c>
      <c r="AM14" s="62">
        <f t="shared" si="15"/>
        <v>0</v>
      </c>
      <c r="AN14" s="62">
        <f t="shared" si="16"/>
        <v>0</v>
      </c>
      <c r="AO14" s="62">
        <f t="shared" si="17"/>
        <v>0</v>
      </c>
      <c r="AP14" s="62">
        <f t="shared" si="18"/>
        <v>0</v>
      </c>
      <c r="AQ14" s="62">
        <f t="shared" si="19"/>
        <v>0</v>
      </c>
      <c r="AR14" s="62">
        <f t="shared" si="20"/>
        <v>0</v>
      </c>
      <c r="AS14" s="62">
        <f t="shared" si="21"/>
        <v>0</v>
      </c>
      <c r="AT14" s="62">
        <f t="shared" si="22"/>
        <v>1</v>
      </c>
      <c r="AU14" s="62">
        <f t="shared" si="23"/>
        <v>0</v>
      </c>
      <c r="AV14" s="62">
        <f t="shared" si="24"/>
        <v>0</v>
      </c>
      <c r="AW14" s="62">
        <f t="shared" si="25"/>
        <v>0</v>
      </c>
      <c r="AX14" s="62">
        <f t="shared" si="26"/>
        <v>0</v>
      </c>
      <c r="AY14" s="62">
        <f t="shared" si="27"/>
        <v>0</v>
      </c>
      <c r="AZ14" s="62">
        <f t="shared" si="28"/>
        <v>0</v>
      </c>
      <c r="BA14" s="62">
        <f t="shared" si="29"/>
        <v>2</v>
      </c>
      <c r="BB14" s="62">
        <f t="shared" si="30"/>
        <v>0</v>
      </c>
      <c r="BC14" s="63">
        <f t="shared" si="31"/>
        <v>13</v>
      </c>
      <c r="BD14" s="64"/>
      <c r="BE14" s="584">
        <f>+AI14*$BD$2+AJ14*$BD$6+AN14*$BD$2+AO14*$BD$6+AQ14*8/24+AU14*8/24+AV14*8/24+AW14*8/24+AX14*12/24+AY14*8/24+AZ14*$BD$2+BA14*8/24+BN14*(0/24)+(AM14*$BE$2)+AK14*$BF$2+AL14*$BF$6</f>
        <v>6.166666666666667</v>
      </c>
      <c r="BF14" s="5">
        <f>COUNTIF($D14:$AH14,"DTS")+COUNTIF($D14:$AH14,"DTS1")</f>
        <v>0</v>
      </c>
      <c r="BG14" s="5">
        <f t="shared" si="32"/>
        <v>0</v>
      </c>
      <c r="BH14" s="5">
        <f>COUNTIF($D14:$AH14,"DTS4S")+COUNTIF($D14:$AH14,"DTS4S1")</f>
        <v>0</v>
      </c>
      <c r="BI14" s="5">
        <f>COUNTIF($D14:$AH14,"NTS4S")+COUNTIF($D14:$AH14,"NTS4S1")</f>
        <v>0</v>
      </c>
      <c r="BJ14" s="5">
        <f t="shared" si="33"/>
        <v>1</v>
      </c>
      <c r="BK14" s="5">
        <f>COUNTIF($D14:$AH14,"NTS5S")+COUNTIF($D14:$AH14,"NTS5S1")</f>
        <v>0</v>
      </c>
      <c r="BL14" s="5">
        <f t="shared" si="34"/>
        <v>0</v>
      </c>
      <c r="BM14" s="5">
        <f t="shared" si="35"/>
        <v>0</v>
      </c>
      <c r="BN14" s="145">
        <f t="shared" si="36"/>
        <v>0</v>
      </c>
      <c r="BO14" s="147">
        <f>+BE14+JAN!BO76</f>
        <v>13.166666666666668</v>
      </c>
      <c r="BP14" s="65">
        <f>+BO14+(JAN!BN76+BN14)*(12/24)-$BO$12</f>
        <v>-1.1666666666666661</v>
      </c>
      <c r="BQ14" s="66">
        <f t="shared" si="37"/>
        <v>2.3333333333333321</v>
      </c>
      <c r="BR14" s="584">
        <f t="shared" si="38"/>
        <v>13.666666666666668</v>
      </c>
      <c r="BS14" s="584">
        <f>+BR14-$BO$12</f>
        <v>-0.66666666666666607</v>
      </c>
      <c r="BT14" s="67">
        <f t="shared" si="39"/>
        <v>-5.092592592592593E-2</v>
      </c>
      <c r="BU14" s="68">
        <f t="shared" ref="BU14:BU19" si="48">+BF14+BG14</f>
        <v>0</v>
      </c>
      <c r="BV14" s="5">
        <f t="shared" ref="BV14:BV19" si="49">+BH14+BI14</f>
        <v>0</v>
      </c>
      <c r="BW14" s="68">
        <f t="shared" ref="BW14:BW19" si="50">+BJ14+BK14</f>
        <v>1</v>
      </c>
      <c r="BX14" s="68">
        <f t="shared" ref="BX14:BX19" si="51">+BL14+BM14</f>
        <v>0</v>
      </c>
      <c r="BY14" s="69">
        <f t="shared" ref="BY14" si="52">+BU14+BV14+BW14+BX14</f>
        <v>1</v>
      </c>
      <c r="BZ14" s="68">
        <f>+BN14+JAN!BZ76</f>
        <v>0</v>
      </c>
      <c r="CA14" s="68">
        <f>+JAN!CA76+BX14</f>
        <v>7</v>
      </c>
      <c r="CB14" s="69">
        <f t="shared" ref="CB14" si="53">+CA14-BZ14</f>
        <v>7</v>
      </c>
      <c r="CE14" s="163">
        <f t="shared" si="45"/>
        <v>6.166666666666667</v>
      </c>
      <c r="CF14" s="127">
        <f>+BC14+BF14+BG14+BJ14+BK14+BL14+BM14+BH14+BI14</f>
        <v>14</v>
      </c>
      <c r="CG14" s="165">
        <f t="shared" ref="CG14:CG77" si="54">+BE14*24-(AQ14+AU14+AV14)*8</f>
        <v>148</v>
      </c>
      <c r="CH14" s="165">
        <f t="shared" ref="CH14:CH77" si="55">+(BF14+BG14+BJ14+BK14+BL14+BM14)*12+(BH14+BI14)*8</f>
        <v>12</v>
      </c>
      <c r="CI14" s="165">
        <f t="shared" ref="CI14:CI77" si="56">+CG14+CH14</f>
        <v>160</v>
      </c>
      <c r="CJ14" s="159">
        <f t="shared" si="46"/>
        <v>0</v>
      </c>
      <c r="CK14" s="444">
        <f>BY14-BV14+JAN!CK76</f>
        <v>4</v>
      </c>
      <c r="CL14" s="450">
        <f t="shared" ref="CL14:CL19" si="57">CK14*12+BV14*8</f>
        <v>48</v>
      </c>
      <c r="CN14" s="126">
        <f t="shared" ref="CN14:CN77" si="58">+CE14</f>
        <v>6.166666666666667</v>
      </c>
      <c r="CO14" s="130">
        <f t="shared" ref="CO14:CO77" si="59">CI14</f>
        <v>160</v>
      </c>
      <c r="CP14" s="127">
        <f t="shared" ref="CP14:CP77" si="60">+BC14</f>
        <v>13</v>
      </c>
      <c r="CQ14" s="127">
        <f t="shared" ref="CQ14:CQ77" si="61">+CF14</f>
        <v>14</v>
      </c>
    </row>
    <row r="15" spans="1:95" ht="24" customHeight="1" thickBot="1" x14ac:dyDescent="0.3">
      <c r="A15" s="134" t="s">
        <v>60</v>
      </c>
      <c r="B15" s="612">
        <v>3</v>
      </c>
      <c r="C15" s="19" t="s">
        <v>2</v>
      </c>
      <c r="D15" s="435" t="s">
        <v>24</v>
      </c>
      <c r="E15" s="440" t="s">
        <v>25</v>
      </c>
      <c r="F15" s="500"/>
      <c r="G15" s="506"/>
      <c r="H15" s="435" t="s">
        <v>24</v>
      </c>
      <c r="I15" s="435" t="s">
        <v>25</v>
      </c>
      <c r="J15" s="498"/>
      <c r="K15" s="498"/>
      <c r="L15" s="440" t="s">
        <v>24</v>
      </c>
      <c r="M15" s="459" t="s">
        <v>25</v>
      </c>
      <c r="N15" s="506"/>
      <c r="O15" s="506"/>
      <c r="P15" s="435" t="s">
        <v>24</v>
      </c>
      <c r="Q15" s="435" t="s">
        <v>35</v>
      </c>
      <c r="R15" s="520"/>
      <c r="S15" s="504"/>
      <c r="T15" s="459" t="s">
        <v>24</v>
      </c>
      <c r="U15" s="435" t="s">
        <v>25</v>
      </c>
      <c r="V15" s="498"/>
      <c r="W15" s="498"/>
      <c r="X15" s="435" t="s">
        <v>25</v>
      </c>
      <c r="Y15" s="435" t="s">
        <v>25</v>
      </c>
      <c r="Z15" s="505"/>
      <c r="AA15" s="454" t="s">
        <v>48</v>
      </c>
      <c r="AB15" s="436" t="s">
        <v>40</v>
      </c>
      <c r="AC15" s="436" t="s">
        <v>40</v>
      </c>
      <c r="AD15" s="498"/>
      <c r="AE15" s="498"/>
      <c r="AF15" s="435"/>
      <c r="AG15" s="506"/>
      <c r="AH15" s="506"/>
      <c r="AI15" s="125">
        <f t="shared" si="11"/>
        <v>5</v>
      </c>
      <c r="AJ15" s="62">
        <f t="shared" si="12"/>
        <v>6</v>
      </c>
      <c r="AK15" s="62">
        <f t="shared" si="13"/>
        <v>0</v>
      </c>
      <c r="AL15" s="62">
        <f t="shared" si="14"/>
        <v>0</v>
      </c>
      <c r="AM15" s="62">
        <f t="shared" si="15"/>
        <v>0</v>
      </c>
      <c r="AN15" s="62">
        <f t="shared" si="16"/>
        <v>0</v>
      </c>
      <c r="AO15" s="62">
        <f t="shared" si="17"/>
        <v>0</v>
      </c>
      <c r="AP15" s="62">
        <f t="shared" si="18"/>
        <v>0</v>
      </c>
      <c r="AQ15" s="62">
        <f t="shared" si="19"/>
        <v>0</v>
      </c>
      <c r="AR15" s="62">
        <f t="shared" si="20"/>
        <v>0</v>
      </c>
      <c r="AS15" s="62">
        <f t="shared" si="21"/>
        <v>0</v>
      </c>
      <c r="AT15" s="62">
        <f t="shared" si="22"/>
        <v>1</v>
      </c>
      <c r="AU15" s="62">
        <f t="shared" si="23"/>
        <v>0</v>
      </c>
      <c r="AV15" s="62">
        <f t="shared" si="24"/>
        <v>0</v>
      </c>
      <c r="AW15" s="62">
        <f t="shared" si="25"/>
        <v>0</v>
      </c>
      <c r="AX15" s="62">
        <f t="shared" si="26"/>
        <v>0</v>
      </c>
      <c r="AY15" s="62">
        <f t="shared" si="27"/>
        <v>0</v>
      </c>
      <c r="AZ15" s="62">
        <f t="shared" si="28"/>
        <v>0</v>
      </c>
      <c r="BA15" s="62">
        <f t="shared" si="29"/>
        <v>2</v>
      </c>
      <c r="BB15" s="62">
        <f t="shared" si="30"/>
        <v>0</v>
      </c>
      <c r="BC15" s="63">
        <f t="shared" si="31"/>
        <v>13</v>
      </c>
      <c r="BD15" s="64"/>
      <c r="BE15" s="584">
        <f t="shared" ref="BE15:BE18" si="62">+AI15*$BD$2+AJ15*$BD$6+AN15*$BD$2+AO15*$BD$6+AQ15*8/24+AU15*8/24+AV15*8/24+AW15*8/24+AX15*12/24+AY15*8/24+AZ15*$BD$2+BA15*8/24+BN15*(0/24)+(AM15*$BE$2)+AK15*$BF$2+AL15*$BF$6</f>
        <v>6.166666666666667</v>
      </c>
      <c r="BF15" s="5">
        <f t="shared" ref="BF15:BF81" si="63">COUNTIF($D15:$AH15,"DTS")+COUNTIF($D15:$AH15,"DTS1")</f>
        <v>0</v>
      </c>
      <c r="BG15" s="5">
        <f t="shared" si="32"/>
        <v>0</v>
      </c>
      <c r="BH15" s="5">
        <f t="shared" ref="BH15:BH81" si="64">COUNTIF($D15:$AH15,"DTS4S")+COUNTIF($D15:$AH15,"DTS4S1")</f>
        <v>0</v>
      </c>
      <c r="BI15" s="5">
        <f t="shared" ref="BI15:BI81" si="65">COUNTIF($D15:$AH15,"NTS4S")+COUNTIF($D15:$AH15,"NTS4S1")</f>
        <v>0</v>
      </c>
      <c r="BJ15" s="5">
        <f t="shared" si="33"/>
        <v>1</v>
      </c>
      <c r="BK15" s="5">
        <f t="shared" ref="BK15:BK81" si="66">COUNTIF($D15:$AH15,"NTS5S")+COUNTIF($D15:$AH15,"NTS5S1")</f>
        <v>0</v>
      </c>
      <c r="BL15" s="5">
        <f t="shared" si="34"/>
        <v>0</v>
      </c>
      <c r="BM15" s="5">
        <f t="shared" si="35"/>
        <v>0</v>
      </c>
      <c r="BN15" s="145">
        <f t="shared" si="36"/>
        <v>0</v>
      </c>
      <c r="BO15" s="147">
        <f>+BE15+JAN!BO15</f>
        <v>13.666666666666668</v>
      </c>
      <c r="BP15" s="65">
        <f>+BO15+(JAN!BN15+BN15)*(12/24)-$BO$12</f>
        <v>-0.66666666666666607</v>
      </c>
      <c r="BQ15" s="66">
        <f t="shared" ref="BQ15:BQ30" si="67">IF(BP15&gt;=(-11/24),0,(-BP15)/(12/24))</f>
        <v>1.3333333333333321</v>
      </c>
      <c r="BR15" s="584">
        <f t="shared" ref="BR15:BR19" si="68">+BO15+BY15*$BD$2</f>
        <v>14.166666666666668</v>
      </c>
      <c r="BS15" s="584">
        <f>+BR15-$BO$12</f>
        <v>-0.16666666666666607</v>
      </c>
      <c r="BT15" s="67">
        <f t="shared" si="39"/>
        <v>-1.620370370370372E-2</v>
      </c>
      <c r="BU15" s="68">
        <f t="shared" si="48"/>
        <v>0</v>
      </c>
      <c r="BV15" s="5">
        <f t="shared" si="49"/>
        <v>0</v>
      </c>
      <c r="BW15" s="68">
        <f t="shared" si="50"/>
        <v>1</v>
      </c>
      <c r="BX15" s="68">
        <f t="shared" si="51"/>
        <v>0</v>
      </c>
      <c r="BY15" s="69">
        <f t="shared" si="44"/>
        <v>1</v>
      </c>
      <c r="BZ15" s="68">
        <f>+BN15+JAN!BZ15</f>
        <v>0</v>
      </c>
      <c r="CA15" s="68">
        <f>+JAN!CA15+BX15</f>
        <v>5</v>
      </c>
      <c r="CB15" s="69">
        <f t="shared" ref="CB15:CB19" si="69">+CA15-BZ15</f>
        <v>5</v>
      </c>
      <c r="CE15" s="163">
        <f t="shared" si="45"/>
        <v>6.166666666666667</v>
      </c>
      <c r="CF15" s="127">
        <f t="shared" ref="CF15:CF71" si="70">+BC15+BF15+BG15+BJ15+BK15+BL15+BM15+BH15+BI15</f>
        <v>14</v>
      </c>
      <c r="CG15" s="165">
        <f t="shared" si="54"/>
        <v>148</v>
      </c>
      <c r="CH15" s="165">
        <f t="shared" si="55"/>
        <v>12</v>
      </c>
      <c r="CI15" s="165">
        <f t="shared" si="56"/>
        <v>160</v>
      </c>
      <c r="CJ15" s="159">
        <f t="shared" si="46"/>
        <v>0</v>
      </c>
      <c r="CK15" s="444">
        <f>BY15-BV15+JAN!CK15</f>
        <v>2</v>
      </c>
      <c r="CL15" s="450">
        <f t="shared" si="57"/>
        <v>24</v>
      </c>
      <c r="CN15" s="126">
        <f t="shared" si="58"/>
        <v>6.166666666666667</v>
      </c>
      <c r="CO15" s="130">
        <f t="shared" si="59"/>
        <v>160</v>
      </c>
      <c r="CP15" s="127">
        <f t="shared" si="60"/>
        <v>13</v>
      </c>
      <c r="CQ15" s="127">
        <f t="shared" si="61"/>
        <v>14</v>
      </c>
    </row>
    <row r="16" spans="1:95" ht="21" customHeight="1" thickBot="1" x14ac:dyDescent="0.3">
      <c r="A16" s="134" t="s">
        <v>61</v>
      </c>
      <c r="B16" s="862">
        <v>4</v>
      </c>
      <c r="C16" s="19" t="s">
        <v>2</v>
      </c>
      <c r="D16" s="435" t="s">
        <v>24</v>
      </c>
      <c r="E16" s="440" t="s">
        <v>25</v>
      </c>
      <c r="F16" s="500"/>
      <c r="G16" s="506"/>
      <c r="H16" s="435" t="s">
        <v>24</v>
      </c>
      <c r="I16" s="435" t="s">
        <v>25</v>
      </c>
      <c r="J16" s="498"/>
      <c r="K16" s="498"/>
      <c r="L16" s="440" t="s">
        <v>24</v>
      </c>
      <c r="M16" s="459" t="s">
        <v>25</v>
      </c>
      <c r="N16" s="506"/>
      <c r="O16" s="506"/>
      <c r="P16" s="435" t="s">
        <v>24</v>
      </c>
      <c r="Q16" s="435" t="s">
        <v>24</v>
      </c>
      <c r="R16" s="520"/>
      <c r="S16" s="504"/>
      <c r="T16" s="459" t="s">
        <v>24</v>
      </c>
      <c r="U16" s="435" t="s">
        <v>25</v>
      </c>
      <c r="V16" s="498"/>
      <c r="W16" s="498"/>
      <c r="X16" s="435" t="s">
        <v>25</v>
      </c>
      <c r="Y16" s="435" t="s">
        <v>35</v>
      </c>
      <c r="Z16" s="505"/>
      <c r="AA16" s="454" t="s">
        <v>48</v>
      </c>
      <c r="AB16" s="436" t="s">
        <v>40</v>
      </c>
      <c r="AC16" s="436" t="s">
        <v>40</v>
      </c>
      <c r="AD16" s="498"/>
      <c r="AE16" s="498"/>
      <c r="AF16" s="435"/>
      <c r="AG16" s="506"/>
      <c r="AH16" s="506"/>
      <c r="AI16" s="125">
        <f t="shared" si="11"/>
        <v>6</v>
      </c>
      <c r="AJ16" s="62">
        <f t="shared" si="12"/>
        <v>5</v>
      </c>
      <c r="AK16" s="62">
        <f t="shared" si="13"/>
        <v>0</v>
      </c>
      <c r="AL16" s="62">
        <f t="shared" si="14"/>
        <v>0</v>
      </c>
      <c r="AM16" s="62">
        <f t="shared" si="15"/>
        <v>0</v>
      </c>
      <c r="AN16" s="62">
        <f t="shared" si="16"/>
        <v>0</v>
      </c>
      <c r="AO16" s="62">
        <f t="shared" si="17"/>
        <v>0</v>
      </c>
      <c r="AP16" s="62">
        <f t="shared" si="18"/>
        <v>0</v>
      </c>
      <c r="AQ16" s="62">
        <f t="shared" si="19"/>
        <v>0</v>
      </c>
      <c r="AR16" s="62">
        <f t="shared" si="20"/>
        <v>0</v>
      </c>
      <c r="AS16" s="62">
        <f t="shared" si="21"/>
        <v>0</v>
      </c>
      <c r="AT16" s="62">
        <f t="shared" si="22"/>
        <v>1</v>
      </c>
      <c r="AU16" s="62">
        <f t="shared" si="23"/>
        <v>0</v>
      </c>
      <c r="AV16" s="62">
        <f t="shared" si="24"/>
        <v>0</v>
      </c>
      <c r="AW16" s="62">
        <f t="shared" si="25"/>
        <v>0</v>
      </c>
      <c r="AX16" s="62">
        <f t="shared" si="26"/>
        <v>0</v>
      </c>
      <c r="AY16" s="62">
        <f t="shared" si="27"/>
        <v>0</v>
      </c>
      <c r="AZ16" s="62">
        <f t="shared" si="28"/>
        <v>0</v>
      </c>
      <c r="BA16" s="62">
        <f t="shared" si="29"/>
        <v>2</v>
      </c>
      <c r="BB16" s="62">
        <f t="shared" si="30"/>
        <v>0</v>
      </c>
      <c r="BC16" s="63">
        <f t="shared" si="31"/>
        <v>13</v>
      </c>
      <c r="BD16" s="64"/>
      <c r="BE16" s="584">
        <f t="shared" si="62"/>
        <v>6.166666666666667</v>
      </c>
      <c r="BF16" s="5">
        <f t="shared" si="63"/>
        <v>0</v>
      </c>
      <c r="BG16" s="5">
        <f t="shared" si="32"/>
        <v>0</v>
      </c>
      <c r="BH16" s="5">
        <f t="shared" si="64"/>
        <v>0</v>
      </c>
      <c r="BI16" s="5">
        <f t="shared" si="65"/>
        <v>0</v>
      </c>
      <c r="BJ16" s="5">
        <f t="shared" si="33"/>
        <v>1</v>
      </c>
      <c r="BK16" s="5">
        <f t="shared" si="66"/>
        <v>0</v>
      </c>
      <c r="BL16" s="5">
        <f t="shared" si="34"/>
        <v>0</v>
      </c>
      <c r="BM16" s="5">
        <f t="shared" si="35"/>
        <v>0</v>
      </c>
      <c r="BN16" s="145">
        <f t="shared" si="36"/>
        <v>0</v>
      </c>
      <c r="BO16" s="147">
        <f>+BE16+JAN!BO16</f>
        <v>12.166666666666668</v>
      </c>
      <c r="BP16" s="65">
        <f>+BO16+(JAN!BN16+BN16)*(12/24)-$BO$12</f>
        <v>-1.1666666666666661</v>
      </c>
      <c r="BQ16" s="66">
        <f t="shared" ref="BQ16" si="71">IF(BP16&gt;=(-11/24),0,(-BP16)/(12/24))</f>
        <v>2.3333333333333321</v>
      </c>
      <c r="BR16" s="584">
        <f t="shared" ref="BR16" si="72">+BO16+BY16*$BD$2</f>
        <v>12.666666666666668</v>
      </c>
      <c r="BS16" s="584">
        <f>+BR16-$BO$12</f>
        <v>-1.6666666666666661</v>
      </c>
      <c r="BT16" s="67">
        <f t="shared" ref="BT16" si="73">+(BR16/$BR$99)-1</f>
        <v>-0.12037037037037046</v>
      </c>
      <c r="BU16" s="68">
        <f t="shared" ref="BU16" si="74">+BF16+BG16</f>
        <v>0</v>
      </c>
      <c r="BV16" s="5">
        <f t="shared" ref="BV16" si="75">+BH16+BI16</f>
        <v>0</v>
      </c>
      <c r="BW16" s="68">
        <f t="shared" ref="BW16" si="76">+BJ16+BK16</f>
        <v>1</v>
      </c>
      <c r="BX16" s="68">
        <f t="shared" ref="BX16" si="77">+BL16+BM16</f>
        <v>0</v>
      </c>
      <c r="BY16" s="69">
        <f t="shared" ref="BY16" si="78">+BU16+BV16+BW16+BX16</f>
        <v>1</v>
      </c>
      <c r="BZ16" s="68">
        <f>+BN16+JAN!BZ16</f>
        <v>2</v>
      </c>
      <c r="CA16" s="68">
        <f>+JAN!CA16+BX16</f>
        <v>8</v>
      </c>
      <c r="CB16" s="69">
        <f t="shared" ref="CB16" si="79">+CA16-BZ16</f>
        <v>6</v>
      </c>
      <c r="CE16" s="163">
        <f t="shared" si="45"/>
        <v>6.166666666666667</v>
      </c>
      <c r="CF16" s="127">
        <f t="shared" si="70"/>
        <v>14</v>
      </c>
      <c r="CG16" s="165">
        <f t="shared" si="54"/>
        <v>148</v>
      </c>
      <c r="CH16" s="165">
        <f t="shared" si="55"/>
        <v>12</v>
      </c>
      <c r="CI16" s="165">
        <f t="shared" si="56"/>
        <v>160</v>
      </c>
      <c r="CJ16" s="159">
        <f t="shared" si="46"/>
        <v>0</v>
      </c>
      <c r="CK16" s="444">
        <f>BY16-BV16+JAN!CK16</f>
        <v>3</v>
      </c>
      <c r="CL16" s="450">
        <f t="shared" ref="CL16" si="80">CK16*12+BV16*8</f>
        <v>36</v>
      </c>
      <c r="CN16" s="126">
        <f t="shared" si="58"/>
        <v>6.166666666666667</v>
      </c>
      <c r="CO16" s="130">
        <f t="shared" si="59"/>
        <v>160</v>
      </c>
      <c r="CP16" s="127">
        <f t="shared" si="60"/>
        <v>13</v>
      </c>
      <c r="CQ16" s="127">
        <f t="shared" si="61"/>
        <v>14</v>
      </c>
    </row>
    <row r="17" spans="1:99" ht="21" customHeight="1" thickBot="1" x14ac:dyDescent="0.3">
      <c r="A17" s="134" t="s">
        <v>62</v>
      </c>
      <c r="B17" s="612">
        <v>5</v>
      </c>
      <c r="C17" s="19" t="s">
        <v>2</v>
      </c>
      <c r="D17" s="435" t="s">
        <v>24</v>
      </c>
      <c r="E17" s="440" t="s">
        <v>25</v>
      </c>
      <c r="F17" s="500" t="s">
        <v>27</v>
      </c>
      <c r="G17" s="531" t="s">
        <v>56</v>
      </c>
      <c r="H17" s="435" t="s">
        <v>31</v>
      </c>
      <c r="I17" s="435" t="s">
        <v>25</v>
      </c>
      <c r="J17" s="527"/>
      <c r="K17" s="527"/>
      <c r="L17" s="456" t="s">
        <v>32</v>
      </c>
      <c r="M17" s="459" t="s">
        <v>25</v>
      </c>
      <c r="N17" s="527" t="s">
        <v>27</v>
      </c>
      <c r="O17" s="89" t="s">
        <v>56</v>
      </c>
      <c r="P17" s="435"/>
      <c r="Q17" s="435" t="s">
        <v>31</v>
      </c>
      <c r="R17" s="520" t="s">
        <v>27</v>
      </c>
      <c r="S17" s="504"/>
      <c r="T17" s="459" t="s">
        <v>24</v>
      </c>
      <c r="U17" s="433" t="s">
        <v>25</v>
      </c>
      <c r="V17" s="498"/>
      <c r="W17" s="498"/>
      <c r="X17" s="433" t="s">
        <v>25</v>
      </c>
      <c r="Y17" s="435" t="s">
        <v>25</v>
      </c>
      <c r="Z17" s="505"/>
      <c r="AA17" s="454" t="s">
        <v>48</v>
      </c>
      <c r="AB17" s="436" t="s">
        <v>40</v>
      </c>
      <c r="AC17" s="436" t="s">
        <v>40</v>
      </c>
      <c r="AD17" s="498"/>
      <c r="AE17" s="527"/>
      <c r="AF17" s="435"/>
      <c r="AG17" s="435"/>
      <c r="AH17" s="435"/>
      <c r="AI17" s="125">
        <f t="shared" si="11"/>
        <v>2</v>
      </c>
      <c r="AJ17" s="62">
        <f t="shared" si="12"/>
        <v>6</v>
      </c>
      <c r="AK17" s="62">
        <f t="shared" si="13"/>
        <v>0</v>
      </c>
      <c r="AL17" s="62">
        <f t="shared" si="14"/>
        <v>0</v>
      </c>
      <c r="AM17" s="62">
        <f t="shared" si="15"/>
        <v>0</v>
      </c>
      <c r="AN17" s="62">
        <f t="shared" si="16"/>
        <v>0</v>
      </c>
      <c r="AO17" s="62">
        <f t="shared" si="17"/>
        <v>3</v>
      </c>
      <c r="AP17" s="62">
        <f t="shared" si="18"/>
        <v>2</v>
      </c>
      <c r="AQ17" s="62">
        <f t="shared" si="19"/>
        <v>1</v>
      </c>
      <c r="AR17" s="62">
        <f t="shared" si="20"/>
        <v>0</v>
      </c>
      <c r="AS17" s="62">
        <f t="shared" si="21"/>
        <v>0</v>
      </c>
      <c r="AT17" s="62">
        <f t="shared" si="22"/>
        <v>0</v>
      </c>
      <c r="AU17" s="62">
        <f t="shared" si="23"/>
        <v>0</v>
      </c>
      <c r="AV17" s="62">
        <f t="shared" si="24"/>
        <v>0</v>
      </c>
      <c r="AW17" s="62">
        <f t="shared" si="25"/>
        <v>0</v>
      </c>
      <c r="AX17" s="62">
        <f t="shared" si="26"/>
        <v>0</v>
      </c>
      <c r="AY17" s="62">
        <f t="shared" si="27"/>
        <v>0</v>
      </c>
      <c r="AZ17" s="62">
        <f t="shared" si="28"/>
        <v>0</v>
      </c>
      <c r="BA17" s="62">
        <f t="shared" si="29"/>
        <v>2</v>
      </c>
      <c r="BB17" s="62">
        <f t="shared" si="30"/>
        <v>0</v>
      </c>
      <c r="BC17" s="63">
        <f t="shared" si="31"/>
        <v>13.666666666666666</v>
      </c>
      <c r="BD17" s="64"/>
      <c r="BE17" s="584">
        <f t="shared" si="62"/>
        <v>6.5</v>
      </c>
      <c r="BF17" s="5">
        <f t="shared" si="63"/>
        <v>0</v>
      </c>
      <c r="BG17" s="5">
        <f t="shared" si="32"/>
        <v>2</v>
      </c>
      <c r="BH17" s="5">
        <f t="shared" si="64"/>
        <v>0</v>
      </c>
      <c r="BI17" s="5">
        <f t="shared" si="65"/>
        <v>0</v>
      </c>
      <c r="BJ17" s="5">
        <f t="shared" si="33"/>
        <v>1</v>
      </c>
      <c r="BK17" s="5">
        <f t="shared" si="66"/>
        <v>0</v>
      </c>
      <c r="BL17" s="5">
        <f t="shared" si="34"/>
        <v>0</v>
      </c>
      <c r="BM17" s="5">
        <f t="shared" si="35"/>
        <v>0</v>
      </c>
      <c r="BN17" s="145">
        <f t="shared" si="36"/>
        <v>0</v>
      </c>
      <c r="BO17" s="147">
        <f>+BE17+JAN!BO18</f>
        <v>13</v>
      </c>
      <c r="BP17" s="65">
        <f>+BO17+(JAN!BN18+BN17)*(12/24)-$BO$12</f>
        <v>-1.3333333333333339</v>
      </c>
      <c r="BQ17" s="66">
        <f t="shared" si="67"/>
        <v>2.6666666666666679</v>
      </c>
      <c r="BR17" s="584">
        <f t="shared" si="68"/>
        <v>14.5</v>
      </c>
      <c r="BS17" s="584">
        <f t="shared" ref="BS17:BS19" si="81">+BR17-$BO$12</f>
        <v>0.16666666666666607</v>
      </c>
      <c r="BT17" s="67">
        <f t="shared" si="39"/>
        <v>6.9444444444441977E-3</v>
      </c>
      <c r="BU17" s="68">
        <f t="shared" si="48"/>
        <v>2</v>
      </c>
      <c r="BV17" s="5">
        <f t="shared" si="49"/>
        <v>0</v>
      </c>
      <c r="BW17" s="68">
        <f t="shared" si="50"/>
        <v>1</v>
      </c>
      <c r="BX17" s="68">
        <f t="shared" si="51"/>
        <v>0</v>
      </c>
      <c r="BY17" s="69">
        <f t="shared" si="44"/>
        <v>3</v>
      </c>
      <c r="BZ17" s="68">
        <f>+BN17+JAN!BZ18</f>
        <v>0</v>
      </c>
      <c r="CA17" s="68">
        <f>+JAN!CA18+BX17</f>
        <v>5</v>
      </c>
      <c r="CB17" s="69">
        <f t="shared" si="69"/>
        <v>5</v>
      </c>
      <c r="CE17" s="163">
        <f t="shared" si="45"/>
        <v>6.5</v>
      </c>
      <c r="CF17" s="127">
        <f t="shared" si="70"/>
        <v>16.666666666666664</v>
      </c>
      <c r="CG17" s="165">
        <f t="shared" si="54"/>
        <v>148</v>
      </c>
      <c r="CH17" s="165">
        <f t="shared" si="55"/>
        <v>36</v>
      </c>
      <c r="CI17" s="165">
        <f t="shared" si="56"/>
        <v>184</v>
      </c>
      <c r="CJ17" s="159">
        <f t="shared" si="46"/>
        <v>8</v>
      </c>
      <c r="CK17" s="444">
        <f>BY17-BV17+JAN!CK18</f>
        <v>5</v>
      </c>
      <c r="CL17" s="450">
        <f t="shared" si="57"/>
        <v>60</v>
      </c>
      <c r="CN17" s="126">
        <f t="shared" si="58"/>
        <v>6.5</v>
      </c>
      <c r="CO17" s="130">
        <f t="shared" si="59"/>
        <v>184</v>
      </c>
      <c r="CP17" s="127">
        <f t="shared" si="60"/>
        <v>13.666666666666666</v>
      </c>
      <c r="CQ17" s="127">
        <f t="shared" si="61"/>
        <v>16.666666666666664</v>
      </c>
    </row>
    <row r="18" spans="1:99" ht="21" customHeight="1" thickBot="1" x14ac:dyDescent="0.3">
      <c r="A18" s="134" t="s">
        <v>63</v>
      </c>
      <c r="B18" s="862">
        <v>6</v>
      </c>
      <c r="C18" s="21" t="s">
        <v>2</v>
      </c>
      <c r="D18" s="433" t="s">
        <v>32</v>
      </c>
      <c r="E18" s="456" t="s">
        <v>24</v>
      </c>
      <c r="F18" s="423"/>
      <c r="G18" s="527"/>
      <c r="H18" s="433" t="s">
        <v>32</v>
      </c>
      <c r="I18" s="433" t="s">
        <v>32</v>
      </c>
      <c r="J18" s="527"/>
      <c r="K18" s="527"/>
      <c r="L18" s="440" t="s">
        <v>31</v>
      </c>
      <c r="M18" s="459" t="s">
        <v>26</v>
      </c>
      <c r="N18" s="506" t="s">
        <v>26</v>
      </c>
      <c r="O18" s="506"/>
      <c r="P18" s="435" t="s">
        <v>24</v>
      </c>
      <c r="Q18" s="435" t="s">
        <v>24</v>
      </c>
      <c r="R18" s="520"/>
      <c r="S18" s="504"/>
      <c r="T18" s="459" t="s">
        <v>31</v>
      </c>
      <c r="U18" s="435" t="s">
        <v>26</v>
      </c>
      <c r="V18" s="498" t="s">
        <v>26</v>
      </c>
      <c r="W18" s="498" t="s">
        <v>26</v>
      </c>
      <c r="X18" s="435" t="s">
        <v>31</v>
      </c>
      <c r="Y18" s="435" t="s">
        <v>31</v>
      </c>
      <c r="Z18" s="505" t="s">
        <v>26</v>
      </c>
      <c r="AA18" s="454" t="s">
        <v>48</v>
      </c>
      <c r="AB18" s="436" t="s">
        <v>40</v>
      </c>
      <c r="AC18" s="436" t="s">
        <v>40</v>
      </c>
      <c r="AD18" s="498"/>
      <c r="AE18" s="502"/>
      <c r="AF18" s="435"/>
      <c r="AG18" s="506"/>
      <c r="AH18" s="506"/>
      <c r="AI18" s="125">
        <f t="shared" si="11"/>
        <v>3</v>
      </c>
      <c r="AJ18" s="62">
        <f t="shared" si="12"/>
        <v>0</v>
      </c>
      <c r="AK18" s="62">
        <f t="shared" si="13"/>
        <v>0</v>
      </c>
      <c r="AL18" s="62">
        <f t="shared" si="14"/>
        <v>0</v>
      </c>
      <c r="AM18" s="62">
        <f t="shared" si="15"/>
        <v>0</v>
      </c>
      <c r="AN18" s="62">
        <f t="shared" si="16"/>
        <v>6</v>
      </c>
      <c r="AO18" s="62">
        <f t="shared" si="17"/>
        <v>0</v>
      </c>
      <c r="AP18" s="62">
        <f t="shared" si="18"/>
        <v>4</v>
      </c>
      <c r="AQ18" s="62">
        <f t="shared" si="19"/>
        <v>3</v>
      </c>
      <c r="AR18" s="62">
        <f t="shared" si="20"/>
        <v>0</v>
      </c>
      <c r="AS18" s="62">
        <f t="shared" si="21"/>
        <v>0</v>
      </c>
      <c r="AT18" s="62">
        <f t="shared" si="22"/>
        <v>0</v>
      </c>
      <c r="AU18" s="62">
        <f t="shared" si="23"/>
        <v>0</v>
      </c>
      <c r="AV18" s="62">
        <f t="shared" si="24"/>
        <v>0</v>
      </c>
      <c r="AW18" s="62">
        <f t="shared" si="25"/>
        <v>0</v>
      </c>
      <c r="AX18" s="62">
        <f t="shared" si="26"/>
        <v>0</v>
      </c>
      <c r="AY18" s="62">
        <f t="shared" si="27"/>
        <v>0</v>
      </c>
      <c r="AZ18" s="62">
        <f t="shared" si="28"/>
        <v>0</v>
      </c>
      <c r="BA18" s="62">
        <f t="shared" si="29"/>
        <v>2</v>
      </c>
      <c r="BB18" s="62">
        <f t="shared" si="30"/>
        <v>0</v>
      </c>
      <c r="BC18" s="63">
        <f t="shared" si="31"/>
        <v>13</v>
      </c>
      <c r="BD18" s="64"/>
      <c r="BE18" s="584">
        <f t="shared" si="62"/>
        <v>6.166666666666667</v>
      </c>
      <c r="BF18" s="5">
        <f t="shared" si="63"/>
        <v>0</v>
      </c>
      <c r="BG18" s="5">
        <f t="shared" si="32"/>
        <v>0</v>
      </c>
      <c r="BH18" s="5">
        <f t="shared" si="64"/>
        <v>0</v>
      </c>
      <c r="BI18" s="5">
        <f t="shared" si="65"/>
        <v>0</v>
      </c>
      <c r="BJ18" s="5">
        <f t="shared" si="33"/>
        <v>1</v>
      </c>
      <c r="BK18" s="5">
        <f t="shared" si="66"/>
        <v>0</v>
      </c>
      <c r="BL18" s="5">
        <f t="shared" si="34"/>
        <v>0</v>
      </c>
      <c r="BM18" s="5">
        <f t="shared" si="35"/>
        <v>0</v>
      </c>
      <c r="BN18" s="145">
        <f t="shared" si="36"/>
        <v>0</v>
      </c>
      <c r="BO18" s="147">
        <f>+BE18+JAN!BO19</f>
        <v>12.666666666666668</v>
      </c>
      <c r="BP18" s="65">
        <f>+BO18+(JAN!BN19+BN18)*(12/24)-$BO$12</f>
        <v>-1.6666666666666661</v>
      </c>
      <c r="BQ18" s="66">
        <f t="shared" si="67"/>
        <v>3.3333333333333321</v>
      </c>
      <c r="BR18" s="584">
        <f t="shared" si="68"/>
        <v>13.166666666666668</v>
      </c>
      <c r="BS18" s="584">
        <f t="shared" si="81"/>
        <v>-1.1666666666666661</v>
      </c>
      <c r="BT18" s="67">
        <f t="shared" si="39"/>
        <v>-8.5648148148148251E-2</v>
      </c>
      <c r="BU18" s="68">
        <f t="shared" si="48"/>
        <v>0</v>
      </c>
      <c r="BV18" s="5">
        <f t="shared" si="49"/>
        <v>0</v>
      </c>
      <c r="BW18" s="68">
        <f t="shared" si="50"/>
        <v>1</v>
      </c>
      <c r="BX18" s="68">
        <f t="shared" si="51"/>
        <v>0</v>
      </c>
      <c r="BY18" s="69">
        <f t="shared" si="44"/>
        <v>1</v>
      </c>
      <c r="BZ18" s="68">
        <f>+BN18+JAN!BZ19</f>
        <v>0</v>
      </c>
      <c r="CA18" s="68">
        <f>+JAN!CA19+BX18</f>
        <v>7</v>
      </c>
      <c r="CB18" s="69">
        <f t="shared" si="69"/>
        <v>7</v>
      </c>
      <c r="CE18" s="163">
        <f t="shared" si="45"/>
        <v>6.166666666666667</v>
      </c>
      <c r="CF18" s="127">
        <f t="shared" si="70"/>
        <v>14</v>
      </c>
      <c r="CG18" s="165">
        <f t="shared" si="54"/>
        <v>124</v>
      </c>
      <c r="CH18" s="165">
        <f t="shared" si="55"/>
        <v>12</v>
      </c>
      <c r="CI18" s="165">
        <f t="shared" si="56"/>
        <v>136</v>
      </c>
      <c r="CJ18" s="159">
        <f t="shared" si="46"/>
        <v>24</v>
      </c>
      <c r="CK18" s="444">
        <f>BY18-BV18+JAN!CK19</f>
        <v>3</v>
      </c>
      <c r="CL18" s="450">
        <f t="shared" si="57"/>
        <v>36</v>
      </c>
      <c r="CN18" s="126">
        <f t="shared" si="58"/>
        <v>6.166666666666667</v>
      </c>
      <c r="CO18" s="130">
        <f t="shared" si="59"/>
        <v>136</v>
      </c>
      <c r="CP18" s="127">
        <f t="shared" si="60"/>
        <v>13</v>
      </c>
      <c r="CQ18" s="127">
        <f t="shared" si="61"/>
        <v>14</v>
      </c>
    </row>
    <row r="19" spans="1:99" ht="21" customHeight="1" thickBot="1" x14ac:dyDescent="0.3">
      <c r="A19" s="134" t="s">
        <v>240</v>
      </c>
      <c r="B19" s="612">
        <v>7</v>
      </c>
      <c r="C19" s="124" t="s">
        <v>2</v>
      </c>
      <c r="D19" s="435" t="s">
        <v>24</v>
      </c>
      <c r="E19" s="440" t="s">
        <v>25</v>
      </c>
      <c r="F19" s="500"/>
      <c r="G19" s="506"/>
      <c r="H19" s="435" t="s">
        <v>24</v>
      </c>
      <c r="I19" s="435" t="s">
        <v>25</v>
      </c>
      <c r="J19" s="498" t="s">
        <v>56</v>
      </c>
      <c r="K19" s="498"/>
      <c r="L19" s="440" t="s">
        <v>24</v>
      </c>
      <c r="M19" s="459" t="s">
        <v>25</v>
      </c>
      <c r="N19" s="506"/>
      <c r="O19" s="506" t="s">
        <v>26</v>
      </c>
      <c r="P19" s="435" t="s">
        <v>24</v>
      </c>
      <c r="Q19" s="435" t="s">
        <v>24</v>
      </c>
      <c r="R19" s="520"/>
      <c r="S19" s="504"/>
      <c r="T19" s="459" t="s">
        <v>24</v>
      </c>
      <c r="U19" s="435" t="s">
        <v>25</v>
      </c>
      <c r="V19" s="498"/>
      <c r="W19" s="498"/>
      <c r="X19" s="435" t="s">
        <v>35</v>
      </c>
      <c r="Y19" s="435" t="s">
        <v>31</v>
      </c>
      <c r="Z19" s="505"/>
      <c r="AA19" s="454" t="s">
        <v>40</v>
      </c>
      <c r="AB19" s="436" t="s">
        <v>40</v>
      </c>
      <c r="AC19" s="436" t="s">
        <v>40</v>
      </c>
      <c r="AD19" s="498"/>
      <c r="AE19" s="531" t="s">
        <v>50</v>
      </c>
      <c r="AF19" s="468"/>
      <c r="AG19" s="570"/>
      <c r="AH19" s="570"/>
      <c r="AI19" s="125">
        <f t="shared" si="11"/>
        <v>6</v>
      </c>
      <c r="AJ19" s="62">
        <f t="shared" si="12"/>
        <v>4</v>
      </c>
      <c r="AK19" s="62">
        <f t="shared" si="13"/>
        <v>0</v>
      </c>
      <c r="AL19" s="62">
        <f t="shared" si="14"/>
        <v>0</v>
      </c>
      <c r="AM19" s="62">
        <f t="shared" si="15"/>
        <v>0</v>
      </c>
      <c r="AN19" s="62">
        <f t="shared" si="16"/>
        <v>1</v>
      </c>
      <c r="AO19" s="62">
        <f t="shared" si="17"/>
        <v>0</v>
      </c>
      <c r="AP19" s="62">
        <f t="shared" si="18"/>
        <v>1</v>
      </c>
      <c r="AQ19" s="62">
        <f t="shared" si="19"/>
        <v>0</v>
      </c>
      <c r="AR19" s="62">
        <f t="shared" si="20"/>
        <v>0</v>
      </c>
      <c r="AS19" s="62">
        <f t="shared" si="21"/>
        <v>0</v>
      </c>
      <c r="AT19" s="62">
        <f t="shared" si="22"/>
        <v>1</v>
      </c>
      <c r="AU19" s="62">
        <f t="shared" si="23"/>
        <v>0</v>
      </c>
      <c r="AV19" s="62">
        <f t="shared" si="24"/>
        <v>0</v>
      </c>
      <c r="AW19" s="62">
        <f t="shared" si="25"/>
        <v>0</v>
      </c>
      <c r="AX19" s="62">
        <f t="shared" si="26"/>
        <v>0</v>
      </c>
      <c r="AY19" s="62">
        <f t="shared" si="27"/>
        <v>0</v>
      </c>
      <c r="AZ19" s="62">
        <f t="shared" si="28"/>
        <v>0</v>
      </c>
      <c r="BA19" s="62">
        <f t="shared" si="29"/>
        <v>3</v>
      </c>
      <c r="BB19" s="62">
        <f t="shared" si="30"/>
        <v>0</v>
      </c>
      <c r="BC19" s="63">
        <f t="shared" si="31"/>
        <v>14</v>
      </c>
      <c r="BD19" s="64"/>
      <c r="BE19" s="584">
        <f>+AI19*$BD$2+AJ19*$BD$6+AN19*$BD$2+AO19*$BD$6+AQ19*8/24+AU19*8/24+AV19*8/24+AW19*8/24+AX19*12/24+AY19*8/24+AZ19*$BD$2+BA19*8/24+BN19*(0/24)+(AM19*$BE$2)+AK19*$BF$2+AL19*$BF$6</f>
        <v>6.5</v>
      </c>
      <c r="BF19" s="5">
        <f t="shared" si="63"/>
        <v>0</v>
      </c>
      <c r="BG19" s="5">
        <f t="shared" si="32"/>
        <v>1</v>
      </c>
      <c r="BH19" s="5">
        <f t="shared" si="64"/>
        <v>0</v>
      </c>
      <c r="BI19" s="5">
        <f t="shared" si="65"/>
        <v>0</v>
      </c>
      <c r="BJ19" s="5">
        <f t="shared" si="33"/>
        <v>0</v>
      </c>
      <c r="BK19" s="5">
        <f t="shared" si="66"/>
        <v>0</v>
      </c>
      <c r="BL19" s="5">
        <f t="shared" si="34"/>
        <v>1</v>
      </c>
      <c r="BM19" s="5">
        <f t="shared" si="35"/>
        <v>0</v>
      </c>
      <c r="BN19" s="145">
        <f t="shared" si="36"/>
        <v>0</v>
      </c>
      <c r="BO19" s="147">
        <f>+BE19+JAN!BO20</f>
        <v>13</v>
      </c>
      <c r="BP19" s="65">
        <f>+BO19+(JAN!BN20+BN19)*(12/24)-$BO$12</f>
        <v>-1.3333333333333339</v>
      </c>
      <c r="BQ19" s="66">
        <f t="shared" si="67"/>
        <v>2.6666666666666679</v>
      </c>
      <c r="BR19" s="584">
        <f t="shared" si="68"/>
        <v>14</v>
      </c>
      <c r="BS19" s="584">
        <f t="shared" si="81"/>
        <v>-0.33333333333333393</v>
      </c>
      <c r="BT19" s="67">
        <f t="shared" si="39"/>
        <v>-2.7777777777777901E-2</v>
      </c>
      <c r="BU19" s="68">
        <f t="shared" si="48"/>
        <v>1</v>
      </c>
      <c r="BV19" s="5">
        <f t="shared" si="49"/>
        <v>0</v>
      </c>
      <c r="BW19" s="68">
        <f t="shared" si="50"/>
        <v>0</v>
      </c>
      <c r="BX19" s="68">
        <f t="shared" si="51"/>
        <v>1</v>
      </c>
      <c r="BY19" s="69">
        <f t="shared" si="44"/>
        <v>2</v>
      </c>
      <c r="BZ19" s="68">
        <f>+BN19+JAN!BZ20</f>
        <v>0</v>
      </c>
      <c r="CA19" s="68">
        <f>+JAN!CA20+BX19</f>
        <v>11</v>
      </c>
      <c r="CB19" s="69">
        <f t="shared" si="69"/>
        <v>11</v>
      </c>
      <c r="CC19" s="148"/>
      <c r="CE19" s="163">
        <f t="shared" si="45"/>
        <v>6.5</v>
      </c>
      <c r="CF19" s="127">
        <f t="shared" si="70"/>
        <v>16</v>
      </c>
      <c r="CG19" s="165">
        <f t="shared" si="54"/>
        <v>156</v>
      </c>
      <c r="CH19" s="165">
        <f t="shared" si="55"/>
        <v>24</v>
      </c>
      <c r="CI19" s="165">
        <f t="shared" si="56"/>
        <v>180</v>
      </c>
      <c r="CJ19" s="159">
        <f t="shared" si="46"/>
        <v>0</v>
      </c>
      <c r="CK19" s="444">
        <f>BY19-BV19+JAN!CK20</f>
        <v>7</v>
      </c>
      <c r="CL19" s="450">
        <f t="shared" si="57"/>
        <v>84</v>
      </c>
      <c r="CN19" s="126">
        <f t="shared" si="58"/>
        <v>6.5</v>
      </c>
      <c r="CO19" s="130">
        <f t="shared" si="59"/>
        <v>180</v>
      </c>
      <c r="CP19" s="127">
        <f t="shared" si="60"/>
        <v>14</v>
      </c>
      <c r="CQ19" s="127">
        <f t="shared" si="61"/>
        <v>16</v>
      </c>
    </row>
    <row r="20" spans="1:99" ht="21" customHeight="1" thickBot="1" x14ac:dyDescent="0.3">
      <c r="A20" s="1557" t="s">
        <v>64</v>
      </c>
      <c r="B20" s="862">
        <v>8</v>
      </c>
      <c r="C20" s="124" t="s">
        <v>65</v>
      </c>
      <c r="D20" s="435"/>
      <c r="E20" s="440"/>
      <c r="F20" s="500"/>
      <c r="G20" s="506"/>
      <c r="H20" s="435"/>
      <c r="I20" s="435"/>
      <c r="J20" s="498"/>
      <c r="K20" s="498"/>
      <c r="L20" s="440"/>
      <c r="M20" s="459"/>
      <c r="N20" s="506"/>
      <c r="O20" s="506"/>
      <c r="P20" s="435"/>
      <c r="Q20" s="435"/>
      <c r="R20" s="520"/>
      <c r="S20" s="504"/>
      <c r="T20" s="459"/>
      <c r="U20" s="435"/>
      <c r="V20" s="498"/>
      <c r="W20" s="498"/>
      <c r="X20" s="435"/>
      <c r="Y20" s="435"/>
      <c r="Z20" s="505"/>
      <c r="AA20" s="454"/>
      <c r="AB20" s="436"/>
      <c r="AC20" s="436"/>
      <c r="AD20" s="498"/>
      <c r="AE20" s="498"/>
      <c r="AF20" s="473"/>
      <c r="AG20" s="513"/>
      <c r="AH20" s="669"/>
      <c r="AI20" s="125">
        <f t="shared" si="11"/>
        <v>0</v>
      </c>
      <c r="AJ20" s="62">
        <f t="shared" si="12"/>
        <v>0</v>
      </c>
      <c r="AK20" s="62">
        <f t="shared" si="13"/>
        <v>0</v>
      </c>
      <c r="AL20" s="62">
        <f t="shared" si="14"/>
        <v>0</v>
      </c>
      <c r="AM20" s="62">
        <f t="shared" si="15"/>
        <v>0</v>
      </c>
      <c r="AN20" s="62">
        <f t="shared" si="16"/>
        <v>0</v>
      </c>
      <c r="AO20" s="62">
        <f t="shared" si="17"/>
        <v>0</v>
      </c>
      <c r="AP20" s="62">
        <f t="shared" si="18"/>
        <v>0</v>
      </c>
      <c r="AQ20" s="62">
        <f t="shared" si="19"/>
        <v>0</v>
      </c>
      <c r="AR20" s="62">
        <f t="shared" si="20"/>
        <v>0</v>
      </c>
      <c r="AS20" s="62">
        <f t="shared" si="21"/>
        <v>0</v>
      </c>
      <c r="AT20" s="62">
        <f t="shared" si="22"/>
        <v>0</v>
      </c>
      <c r="AU20" s="62">
        <f t="shared" si="23"/>
        <v>0</v>
      </c>
      <c r="AV20" s="62">
        <f t="shared" si="24"/>
        <v>0</v>
      </c>
      <c r="AW20" s="62">
        <f t="shared" si="25"/>
        <v>0</v>
      </c>
      <c r="AX20" s="62">
        <f t="shared" si="26"/>
        <v>0</v>
      </c>
      <c r="AY20" s="62">
        <f t="shared" si="27"/>
        <v>0</v>
      </c>
      <c r="AZ20" s="62">
        <f t="shared" si="28"/>
        <v>0</v>
      </c>
      <c r="BA20" s="62">
        <f t="shared" si="29"/>
        <v>0</v>
      </c>
      <c r="BB20" s="62">
        <f t="shared" si="30"/>
        <v>0</v>
      </c>
      <c r="BC20" s="63">
        <f t="shared" si="31"/>
        <v>0</v>
      </c>
      <c r="BD20" s="309">
        <f>+AI20*$BD$2+AJ20*$BD$6+AN20*$BD$2+AO20*$BD$6+AQ20*8/24+AU20*8/24+AV20*8/24+AW20*8/24+AX20*12/24+AY20*8/24+AZ20*$BD$2+BA20*8/24+BN20*(0/24)+(AM20*$BE$2)+AK20*$BF$2+AL20*$BF$6</f>
        <v>0</v>
      </c>
      <c r="BE20" s="1592">
        <f>+BD20+BD22</f>
        <v>0</v>
      </c>
      <c r="BF20" s="5">
        <f t="shared" si="63"/>
        <v>0</v>
      </c>
      <c r="BG20" s="5">
        <f t="shared" si="32"/>
        <v>0</v>
      </c>
      <c r="BH20" s="5">
        <f t="shared" si="64"/>
        <v>0</v>
      </c>
      <c r="BI20" s="5">
        <f t="shared" si="65"/>
        <v>0</v>
      </c>
      <c r="BJ20" s="5">
        <f t="shared" si="33"/>
        <v>0</v>
      </c>
      <c r="BK20" s="5">
        <f t="shared" si="66"/>
        <v>0</v>
      </c>
      <c r="BL20" s="5">
        <f t="shared" si="34"/>
        <v>0</v>
      </c>
      <c r="BM20" s="5">
        <f t="shared" si="35"/>
        <v>0</v>
      </c>
      <c r="BN20" s="145">
        <f t="shared" si="36"/>
        <v>0</v>
      </c>
      <c r="BO20" s="147"/>
      <c r="BP20" s="65"/>
      <c r="BQ20" s="1607"/>
      <c r="BR20" s="1592"/>
      <c r="BS20" s="1592"/>
      <c r="BT20" s="1595"/>
      <c r="BU20" s="1598">
        <f>+BF20+BG20+BF22+BG22</f>
        <v>0</v>
      </c>
      <c r="BV20" s="1598">
        <f>+BH20+BI20+BH22+BI22</f>
        <v>0</v>
      </c>
      <c r="BW20" s="1598">
        <f>+BJ20+BK20+BJ22+BK22</f>
        <v>0</v>
      </c>
      <c r="BX20" s="1598">
        <f>+BL20+BM20+BL22+BM22</f>
        <v>0</v>
      </c>
      <c r="BY20" s="1586">
        <f>+BU20+BV20+BW20+BX20</f>
        <v>0</v>
      </c>
      <c r="BZ20" s="68">
        <f>+BN20+JAN!BZ20</f>
        <v>0</v>
      </c>
      <c r="CA20" s="68">
        <f>+BX20</f>
        <v>0</v>
      </c>
      <c r="CB20" s="1586">
        <f>+CA20-BZ20</f>
        <v>0</v>
      </c>
      <c r="CE20" s="1589">
        <f t="shared" si="45"/>
        <v>0</v>
      </c>
      <c r="CF20" s="127">
        <f t="shared" si="70"/>
        <v>0</v>
      </c>
      <c r="CG20" s="165">
        <f t="shared" si="54"/>
        <v>0</v>
      </c>
      <c r="CH20" s="165">
        <f t="shared" si="55"/>
        <v>0</v>
      </c>
      <c r="CI20" s="165">
        <f t="shared" si="56"/>
        <v>0</v>
      </c>
      <c r="CJ20" s="159">
        <f t="shared" si="46"/>
        <v>0</v>
      </c>
      <c r="CK20" s="444">
        <f>BY20-BV20</f>
        <v>0</v>
      </c>
      <c r="CL20" s="890">
        <f>CK20*12+BV20*8</f>
        <v>0</v>
      </c>
      <c r="CN20" s="126">
        <f t="shared" si="58"/>
        <v>0</v>
      </c>
      <c r="CO20" s="130">
        <f t="shared" si="59"/>
        <v>0</v>
      </c>
      <c r="CP20" s="127">
        <f t="shared" si="60"/>
        <v>0</v>
      </c>
      <c r="CQ20" s="127">
        <f t="shared" si="61"/>
        <v>0</v>
      </c>
    </row>
    <row r="21" spans="1:99" ht="12.6" customHeight="1" thickBot="1" x14ac:dyDescent="0.3">
      <c r="A21" s="1558"/>
      <c r="B21" s="612">
        <v>9</v>
      </c>
      <c r="C21" s="19"/>
      <c r="D21" s="435"/>
      <c r="E21" s="440"/>
      <c r="F21" s="500"/>
      <c r="G21" s="506"/>
      <c r="H21" s="435"/>
      <c r="I21" s="435"/>
      <c r="J21" s="498"/>
      <c r="K21" s="498"/>
      <c r="L21" s="440"/>
      <c r="M21" s="459"/>
      <c r="N21" s="506"/>
      <c r="O21" s="506"/>
      <c r="P21" s="435"/>
      <c r="Q21" s="435"/>
      <c r="R21" s="520"/>
      <c r="S21" s="504"/>
      <c r="T21" s="459"/>
      <c r="U21" s="435"/>
      <c r="V21" s="498"/>
      <c r="W21" s="498"/>
      <c r="X21" s="435"/>
      <c r="Y21" s="435"/>
      <c r="Z21" s="505"/>
      <c r="AA21" s="454"/>
      <c r="AB21" s="436"/>
      <c r="AC21" s="436"/>
      <c r="AD21" s="498"/>
      <c r="AE21" s="498"/>
      <c r="AF21" s="435"/>
      <c r="AG21" s="506"/>
      <c r="AH21" s="505"/>
      <c r="AI21" s="125">
        <f t="shared" si="11"/>
        <v>0</v>
      </c>
      <c r="AJ21" s="62">
        <f t="shared" si="12"/>
        <v>0</v>
      </c>
      <c r="AK21" s="62">
        <f t="shared" si="13"/>
        <v>0</v>
      </c>
      <c r="AL21" s="62">
        <f t="shared" si="14"/>
        <v>0</v>
      </c>
      <c r="AM21" s="62">
        <f t="shared" si="15"/>
        <v>0</v>
      </c>
      <c r="AN21" s="62">
        <f t="shared" si="16"/>
        <v>0</v>
      </c>
      <c r="AO21" s="62">
        <f t="shared" si="17"/>
        <v>0</v>
      </c>
      <c r="AP21" s="62">
        <f t="shared" si="18"/>
        <v>0</v>
      </c>
      <c r="AQ21" s="62">
        <f t="shared" si="19"/>
        <v>0</v>
      </c>
      <c r="AR21" s="62">
        <f t="shared" si="20"/>
        <v>0</v>
      </c>
      <c r="AS21" s="62">
        <f t="shared" si="21"/>
        <v>0</v>
      </c>
      <c r="AT21" s="62">
        <f t="shared" si="22"/>
        <v>0</v>
      </c>
      <c r="AU21" s="62">
        <f t="shared" si="23"/>
        <v>0</v>
      </c>
      <c r="AV21" s="62">
        <f t="shared" si="24"/>
        <v>0</v>
      </c>
      <c r="AW21" s="62">
        <f t="shared" si="25"/>
        <v>0</v>
      </c>
      <c r="AX21" s="62">
        <f t="shared" si="26"/>
        <v>0</v>
      </c>
      <c r="AY21" s="62">
        <f t="shared" si="27"/>
        <v>0</v>
      </c>
      <c r="AZ21" s="62">
        <f t="shared" si="28"/>
        <v>0</v>
      </c>
      <c r="BA21" s="62">
        <f t="shared" si="29"/>
        <v>0</v>
      </c>
      <c r="BB21" s="62">
        <f t="shared" si="30"/>
        <v>0</v>
      </c>
      <c r="BC21" s="63">
        <f t="shared" si="31"/>
        <v>0</v>
      </c>
      <c r="BD21" s="64"/>
      <c r="BE21" s="1593"/>
      <c r="BF21" s="267">
        <f t="shared" si="63"/>
        <v>0</v>
      </c>
      <c r="BG21" s="267">
        <f t="shared" si="32"/>
        <v>0</v>
      </c>
      <c r="BH21" s="267">
        <f t="shared" si="64"/>
        <v>0</v>
      </c>
      <c r="BI21" s="267">
        <f t="shared" si="65"/>
        <v>0</v>
      </c>
      <c r="BJ21" s="267">
        <f t="shared" si="33"/>
        <v>0</v>
      </c>
      <c r="BK21" s="267">
        <f t="shared" si="66"/>
        <v>0</v>
      </c>
      <c r="BL21" s="267">
        <f t="shared" si="34"/>
        <v>0</v>
      </c>
      <c r="BM21" s="267">
        <f t="shared" si="35"/>
        <v>0</v>
      </c>
      <c r="BN21" s="268">
        <f t="shared" si="36"/>
        <v>0</v>
      </c>
      <c r="BO21" s="147"/>
      <c r="BP21" s="65"/>
      <c r="BQ21" s="1608"/>
      <c r="BR21" s="1593"/>
      <c r="BS21" s="1593"/>
      <c r="BT21" s="1596"/>
      <c r="BU21" s="1599"/>
      <c r="BV21" s="1599"/>
      <c r="BW21" s="1599"/>
      <c r="BX21" s="1599"/>
      <c r="BY21" s="1587"/>
      <c r="BZ21" s="68">
        <f>+BN21+JAN!BZ21</f>
        <v>0</v>
      </c>
      <c r="CA21" s="68">
        <f>+JAN!CA21+BX21</f>
        <v>0</v>
      </c>
      <c r="CB21" s="1587"/>
      <c r="CE21" s="1590"/>
      <c r="CF21" s="127">
        <f t="shared" si="70"/>
        <v>0</v>
      </c>
      <c r="CG21" s="165">
        <f t="shared" si="54"/>
        <v>0</v>
      </c>
      <c r="CH21" s="165">
        <f t="shared" si="55"/>
        <v>0</v>
      </c>
      <c r="CI21" s="165">
        <f t="shared" si="56"/>
        <v>0</v>
      </c>
      <c r="CJ21" s="159">
        <f t="shared" si="46"/>
        <v>0</v>
      </c>
      <c r="CK21" s="444">
        <f>BY21-BV21+JAN!CK21</f>
        <v>0</v>
      </c>
      <c r="CL21" s="891"/>
      <c r="CN21" s="126">
        <f t="shared" si="58"/>
        <v>0</v>
      </c>
      <c r="CO21" s="130">
        <f t="shared" si="59"/>
        <v>0</v>
      </c>
      <c r="CP21" s="127">
        <f t="shared" si="60"/>
        <v>0</v>
      </c>
      <c r="CQ21" s="127">
        <f t="shared" si="61"/>
        <v>0</v>
      </c>
    </row>
    <row r="22" spans="1:99" ht="21" customHeight="1" thickBot="1" x14ac:dyDescent="0.3">
      <c r="A22" s="1559"/>
      <c r="B22" s="862">
        <v>10</v>
      </c>
      <c r="C22" s="128" t="s">
        <v>3</v>
      </c>
      <c r="D22" s="438"/>
      <c r="E22" s="455"/>
      <c r="F22" s="503"/>
      <c r="G22" s="458"/>
      <c r="H22" s="438"/>
      <c r="I22" s="438"/>
      <c r="J22" s="502"/>
      <c r="K22" s="502"/>
      <c r="L22" s="455"/>
      <c r="M22" s="460"/>
      <c r="N22" s="458"/>
      <c r="O22" s="458"/>
      <c r="P22" s="438"/>
      <c r="Q22" s="438"/>
      <c r="R22" s="453"/>
      <c r="S22" s="507"/>
      <c r="T22" s="460"/>
      <c r="U22" s="438"/>
      <c r="V22" s="502"/>
      <c r="W22" s="502"/>
      <c r="X22" s="438"/>
      <c r="Y22" s="438"/>
      <c r="Z22" s="467"/>
      <c r="AA22" s="386"/>
      <c r="AB22" s="449"/>
      <c r="AC22" s="449"/>
      <c r="AD22" s="502"/>
      <c r="AE22" s="502"/>
      <c r="AF22" s="475"/>
      <c r="AG22" s="482"/>
      <c r="AH22" s="523"/>
      <c r="AI22" s="125">
        <f t="shared" si="11"/>
        <v>0</v>
      </c>
      <c r="AJ22" s="62">
        <f t="shared" si="12"/>
        <v>0</v>
      </c>
      <c r="AK22" s="62">
        <f t="shared" si="13"/>
        <v>0</v>
      </c>
      <c r="AL22" s="62">
        <f t="shared" si="14"/>
        <v>0</v>
      </c>
      <c r="AM22" s="62">
        <f t="shared" si="15"/>
        <v>0</v>
      </c>
      <c r="AN22" s="62">
        <f t="shared" si="16"/>
        <v>0</v>
      </c>
      <c r="AO22" s="62">
        <f t="shared" si="17"/>
        <v>0</v>
      </c>
      <c r="AP22" s="62">
        <f t="shared" si="18"/>
        <v>0</v>
      </c>
      <c r="AQ22" s="62">
        <f t="shared" si="19"/>
        <v>0</v>
      </c>
      <c r="AR22" s="62">
        <f t="shared" si="20"/>
        <v>0</v>
      </c>
      <c r="AS22" s="62">
        <f t="shared" si="21"/>
        <v>0</v>
      </c>
      <c r="AT22" s="62">
        <f t="shared" si="22"/>
        <v>0</v>
      </c>
      <c r="AU22" s="62">
        <f t="shared" si="23"/>
        <v>0</v>
      </c>
      <c r="AV22" s="62">
        <f t="shared" si="24"/>
        <v>0</v>
      </c>
      <c r="AW22" s="62">
        <f t="shared" si="25"/>
        <v>0</v>
      </c>
      <c r="AX22" s="62">
        <f t="shared" si="26"/>
        <v>0</v>
      </c>
      <c r="AY22" s="62">
        <f t="shared" si="27"/>
        <v>0</v>
      </c>
      <c r="AZ22" s="62">
        <f t="shared" si="28"/>
        <v>0</v>
      </c>
      <c r="BA22" s="62">
        <f t="shared" si="29"/>
        <v>0</v>
      </c>
      <c r="BB22" s="62">
        <f t="shared" si="30"/>
        <v>0</v>
      </c>
      <c r="BC22" s="63">
        <f t="shared" si="31"/>
        <v>0</v>
      </c>
      <c r="BD22" s="309">
        <f>+AI22*$BD$2+AJ22*$BD$6+AN22*$BD$2+AO22*$BD$6+AQ22*8/24+AU22*8/24+AV22*8/24+AW22*8/24+AX22*12/24+AY22*8/24+AZ22*$BD$2+BA22*8/24+BN22*(0/24)+(AM22*$BE$2)+AK22*$BF$2+AL22*$BF$6</f>
        <v>0</v>
      </c>
      <c r="BE22" s="1594"/>
      <c r="BF22" s="5">
        <f t="shared" si="63"/>
        <v>0</v>
      </c>
      <c r="BG22" s="5">
        <f t="shared" si="32"/>
        <v>0</v>
      </c>
      <c r="BH22" s="5">
        <f t="shared" si="64"/>
        <v>0</v>
      </c>
      <c r="BI22" s="5">
        <f t="shared" si="65"/>
        <v>0</v>
      </c>
      <c r="BJ22" s="5">
        <f t="shared" si="33"/>
        <v>0</v>
      </c>
      <c r="BK22" s="5">
        <f t="shared" si="66"/>
        <v>0</v>
      </c>
      <c r="BL22" s="5">
        <f t="shared" si="34"/>
        <v>0</v>
      </c>
      <c r="BM22" s="5">
        <f t="shared" si="35"/>
        <v>0</v>
      </c>
      <c r="BN22" s="145">
        <f t="shared" si="36"/>
        <v>0</v>
      </c>
      <c r="BO22" s="147"/>
      <c r="BP22" s="65"/>
      <c r="BQ22" s="1609"/>
      <c r="BR22" s="1594"/>
      <c r="BS22" s="1594"/>
      <c r="BT22" s="1597"/>
      <c r="BU22" s="1600"/>
      <c r="BV22" s="1600"/>
      <c r="BW22" s="1600"/>
      <c r="BX22" s="1600"/>
      <c r="BY22" s="1588"/>
      <c r="BZ22" s="68">
        <f>+BN22+JAN!BZ22</f>
        <v>0</v>
      </c>
      <c r="CA22" s="68">
        <f>+JAN!CA22+BX22</f>
        <v>0</v>
      </c>
      <c r="CB22" s="1588"/>
      <c r="CE22" s="1591"/>
      <c r="CF22" s="127">
        <f t="shared" si="70"/>
        <v>0</v>
      </c>
      <c r="CG22" s="165">
        <f t="shared" si="54"/>
        <v>0</v>
      </c>
      <c r="CH22" s="165">
        <f t="shared" si="55"/>
        <v>0</v>
      </c>
      <c r="CI22" s="165">
        <f t="shared" si="56"/>
        <v>0</v>
      </c>
      <c r="CJ22" s="159">
        <f t="shared" si="46"/>
        <v>0</v>
      </c>
      <c r="CK22" s="444">
        <f>BY22-BV22+JAN!CK22</f>
        <v>0</v>
      </c>
      <c r="CL22" s="892"/>
      <c r="CN22" s="126">
        <f t="shared" si="58"/>
        <v>0</v>
      </c>
      <c r="CO22" s="130">
        <f t="shared" si="59"/>
        <v>0</v>
      </c>
      <c r="CP22" s="127">
        <f t="shared" si="60"/>
        <v>0</v>
      </c>
      <c r="CQ22" s="127">
        <f t="shared" si="61"/>
        <v>0</v>
      </c>
    </row>
    <row r="23" spans="1:99" ht="21" customHeight="1" thickBot="1" x14ac:dyDescent="0.3">
      <c r="A23" s="129" t="s">
        <v>66</v>
      </c>
      <c r="B23" s="612">
        <v>11</v>
      </c>
      <c r="C23" s="658" t="s">
        <v>3</v>
      </c>
      <c r="D23" s="438" t="s">
        <v>24</v>
      </c>
      <c r="E23" s="455" t="s">
        <v>25</v>
      </c>
      <c r="F23" s="503"/>
      <c r="G23" s="458"/>
      <c r="H23" s="438" t="s">
        <v>24</v>
      </c>
      <c r="I23" s="438" t="s">
        <v>25</v>
      </c>
      <c r="J23" s="502"/>
      <c r="K23" s="502"/>
      <c r="L23" s="455" t="s">
        <v>24</v>
      </c>
      <c r="M23" s="460" t="s">
        <v>25</v>
      </c>
      <c r="N23" s="458"/>
      <c r="O23" s="458"/>
      <c r="P23" s="438" t="s">
        <v>24</v>
      </c>
      <c r="Q23" s="438" t="s">
        <v>24</v>
      </c>
      <c r="R23" s="453"/>
      <c r="S23" s="507"/>
      <c r="T23" s="460" t="s">
        <v>24</v>
      </c>
      <c r="U23" s="438" t="s">
        <v>25</v>
      </c>
      <c r="V23" s="502"/>
      <c r="W23" s="502"/>
      <c r="X23" s="438" t="s">
        <v>25</v>
      </c>
      <c r="Y23" s="438" t="s">
        <v>25</v>
      </c>
      <c r="Z23" s="467"/>
      <c r="AA23" s="386" t="s">
        <v>48</v>
      </c>
      <c r="AB23" s="449" t="s">
        <v>40</v>
      </c>
      <c r="AC23" s="449" t="s">
        <v>40</v>
      </c>
      <c r="AD23" s="502"/>
      <c r="AE23" s="502"/>
      <c r="AF23" s="470"/>
      <c r="AG23" s="666"/>
      <c r="AH23" s="666"/>
      <c r="AI23" s="125">
        <f t="shared" si="11"/>
        <v>6</v>
      </c>
      <c r="AJ23" s="62">
        <f t="shared" si="12"/>
        <v>6</v>
      </c>
      <c r="AK23" s="62">
        <f t="shared" si="13"/>
        <v>0</v>
      </c>
      <c r="AL23" s="62">
        <f t="shared" si="14"/>
        <v>0</v>
      </c>
      <c r="AM23" s="62">
        <f t="shared" si="15"/>
        <v>0</v>
      </c>
      <c r="AN23" s="62">
        <f t="shared" si="16"/>
        <v>0</v>
      </c>
      <c r="AO23" s="62">
        <f t="shared" si="17"/>
        <v>0</v>
      </c>
      <c r="AP23" s="62">
        <f t="shared" si="18"/>
        <v>0</v>
      </c>
      <c r="AQ23" s="62">
        <f t="shared" si="19"/>
        <v>0</v>
      </c>
      <c r="AR23" s="62">
        <f t="shared" si="20"/>
        <v>0</v>
      </c>
      <c r="AS23" s="62">
        <f t="shared" si="21"/>
        <v>0</v>
      </c>
      <c r="AT23" s="62">
        <f t="shared" si="22"/>
        <v>0</v>
      </c>
      <c r="AU23" s="62">
        <f t="shared" si="23"/>
        <v>0</v>
      </c>
      <c r="AV23" s="62">
        <f t="shared" si="24"/>
        <v>0</v>
      </c>
      <c r="AW23" s="62">
        <f t="shared" si="25"/>
        <v>0</v>
      </c>
      <c r="AX23" s="62">
        <f t="shared" si="26"/>
        <v>0</v>
      </c>
      <c r="AY23" s="62">
        <f t="shared" si="27"/>
        <v>0</v>
      </c>
      <c r="AZ23" s="62">
        <f t="shared" si="28"/>
        <v>0</v>
      </c>
      <c r="BA23" s="62">
        <f t="shared" si="29"/>
        <v>2</v>
      </c>
      <c r="BB23" s="62">
        <f t="shared" si="30"/>
        <v>0</v>
      </c>
      <c r="BC23" s="63">
        <f t="shared" si="31"/>
        <v>14</v>
      </c>
      <c r="BD23" s="64"/>
      <c r="BE23" s="584">
        <f>+AI23*$BD$2+AJ23*$BD$6+AN23*$BD$2+AO23*$BD$6+AQ23*8/24+AU23*8/24+AV23*8/24+AW23*8/24+AX23*12/24+AY23*8/24+AZ23*$BD$2+BA23*8/24+BN23*(0/24)+(AM23*$BE$2)+AK23*$BF$2+AL23*$BF$6</f>
        <v>6.666666666666667</v>
      </c>
      <c r="BF23" s="5">
        <f t="shared" si="63"/>
        <v>0</v>
      </c>
      <c r="BG23" s="5">
        <f t="shared" si="32"/>
        <v>0</v>
      </c>
      <c r="BH23" s="5">
        <f t="shared" si="64"/>
        <v>0</v>
      </c>
      <c r="BI23" s="5">
        <f t="shared" si="65"/>
        <v>0</v>
      </c>
      <c r="BJ23" s="5">
        <f t="shared" si="33"/>
        <v>1</v>
      </c>
      <c r="BK23" s="5">
        <f t="shared" si="66"/>
        <v>0</v>
      </c>
      <c r="BL23" s="5">
        <f t="shared" si="34"/>
        <v>0</v>
      </c>
      <c r="BM23" s="5">
        <f t="shared" si="35"/>
        <v>0</v>
      </c>
      <c r="BN23" s="145">
        <f t="shared" si="36"/>
        <v>0</v>
      </c>
      <c r="BO23" s="147">
        <f>+BE23+JAN!BO23</f>
        <v>14.166666666666668</v>
      </c>
      <c r="BP23" s="65">
        <f>+BO23+(JAN!BN23+BN23)*(12/24)-$BO$12</f>
        <v>-0.16666666666666607</v>
      </c>
      <c r="BQ23" s="66">
        <f t="shared" si="67"/>
        <v>0</v>
      </c>
      <c r="BR23" s="584">
        <f t="shared" ref="BR23:BR29" si="82">+BO23+BY23*$BD$2</f>
        <v>14.666666666666668</v>
      </c>
      <c r="BS23" s="584">
        <f t="shared" ref="BS23:BS29" si="83">+BR23-$BO$12</f>
        <v>0.33333333333333393</v>
      </c>
      <c r="BT23" s="67">
        <f t="shared" ref="BT23:BT30" si="84">+(BR23/$BR$99)-1</f>
        <v>1.8518518518518379E-2</v>
      </c>
      <c r="BU23" s="68">
        <f t="shared" ref="BU23" si="85">+BF23+BG23</f>
        <v>0</v>
      </c>
      <c r="BV23" s="68">
        <f>+BH23+BI23</f>
        <v>0</v>
      </c>
      <c r="BW23" s="68">
        <f t="shared" ref="BW23" si="86">+BJ23+BK23</f>
        <v>1</v>
      </c>
      <c r="BX23" s="68">
        <f t="shared" ref="BX23" si="87">+BL23+BM23</f>
        <v>0</v>
      </c>
      <c r="BY23" s="69">
        <f t="shared" si="44"/>
        <v>1</v>
      </c>
      <c r="BZ23" s="68">
        <f>+BN23+JAN!BZ23</f>
        <v>0</v>
      </c>
      <c r="CA23" s="68">
        <f>+JAN!CA23+BX23</f>
        <v>16</v>
      </c>
      <c r="CB23" s="69">
        <f>+CA23-BZ23</f>
        <v>16</v>
      </c>
      <c r="CC23" s="230"/>
      <c r="CD23" s="230"/>
      <c r="CE23" s="163">
        <f t="shared" ref="CE23:CE32" si="88">+BE23</f>
        <v>6.666666666666667</v>
      </c>
      <c r="CF23" s="127">
        <f t="shared" si="70"/>
        <v>15</v>
      </c>
      <c r="CG23" s="165">
        <f t="shared" si="54"/>
        <v>160</v>
      </c>
      <c r="CH23" s="165">
        <f t="shared" si="55"/>
        <v>12</v>
      </c>
      <c r="CI23" s="165">
        <f t="shared" si="56"/>
        <v>172</v>
      </c>
      <c r="CJ23" s="159">
        <f t="shared" si="46"/>
        <v>0</v>
      </c>
      <c r="CK23" s="444">
        <f>BY23-BV23+JAN!CK23</f>
        <v>1</v>
      </c>
      <c r="CL23" s="450">
        <f>CK23*12+BV23*8</f>
        <v>12</v>
      </c>
      <c r="CM23" s="230"/>
      <c r="CN23" s="126">
        <f t="shared" si="58"/>
        <v>6.666666666666667</v>
      </c>
      <c r="CO23" s="130">
        <f t="shared" si="59"/>
        <v>172</v>
      </c>
      <c r="CP23" s="127">
        <f t="shared" si="60"/>
        <v>14</v>
      </c>
      <c r="CQ23" s="127">
        <f t="shared" si="61"/>
        <v>15</v>
      </c>
      <c r="CR23" s="230"/>
      <c r="CS23" s="230"/>
      <c r="CT23" s="230"/>
      <c r="CU23" s="230"/>
    </row>
    <row r="24" spans="1:99" ht="21" customHeight="1" thickBot="1" x14ac:dyDescent="0.3">
      <c r="A24" s="134" t="s">
        <v>67</v>
      </c>
      <c r="B24" s="862">
        <v>12</v>
      </c>
      <c r="C24" s="19" t="s">
        <v>3</v>
      </c>
      <c r="D24" s="438" t="s">
        <v>57</v>
      </c>
      <c r="E24" s="455" t="s">
        <v>57</v>
      </c>
      <c r="F24" s="569" t="s">
        <v>59</v>
      </c>
      <c r="G24" s="458"/>
      <c r="H24" s="438" t="s">
        <v>24</v>
      </c>
      <c r="I24" s="438" t="s">
        <v>25</v>
      </c>
      <c r="J24" s="502"/>
      <c r="K24" s="502"/>
      <c r="L24" s="455" t="s">
        <v>24</v>
      </c>
      <c r="M24" s="460"/>
      <c r="N24" s="458" t="s">
        <v>24</v>
      </c>
      <c r="O24" s="458"/>
      <c r="P24" s="438" t="s">
        <v>24</v>
      </c>
      <c r="Q24" s="438" t="s">
        <v>35</v>
      </c>
      <c r="R24" s="428" t="s">
        <v>59</v>
      </c>
      <c r="S24" s="507"/>
      <c r="T24" s="460" t="s">
        <v>24</v>
      </c>
      <c r="U24" s="438" t="s">
        <v>25</v>
      </c>
      <c r="V24" s="502"/>
      <c r="W24" s="502"/>
      <c r="X24" s="438" t="s">
        <v>25</v>
      </c>
      <c r="Y24" s="438" t="s">
        <v>25</v>
      </c>
      <c r="Z24" s="467"/>
      <c r="AA24" s="386" t="s">
        <v>48</v>
      </c>
      <c r="AB24" s="449" t="s">
        <v>40</v>
      </c>
      <c r="AC24" s="449" t="s">
        <v>40</v>
      </c>
      <c r="AD24" s="502"/>
      <c r="AE24" s="502"/>
      <c r="AF24" s="438"/>
      <c r="AG24" s="458"/>
      <c r="AH24" s="458"/>
      <c r="AI24" s="125">
        <f t="shared" si="11"/>
        <v>5</v>
      </c>
      <c r="AJ24" s="62">
        <f t="shared" si="12"/>
        <v>4</v>
      </c>
      <c r="AK24" s="62">
        <f t="shared" si="13"/>
        <v>0</v>
      </c>
      <c r="AL24" s="62">
        <f t="shared" si="14"/>
        <v>0</v>
      </c>
      <c r="AM24" s="62">
        <f t="shared" si="15"/>
        <v>0</v>
      </c>
      <c r="AN24" s="62">
        <f t="shared" si="16"/>
        <v>0</v>
      </c>
      <c r="AO24" s="62">
        <f t="shared" si="17"/>
        <v>0</v>
      </c>
      <c r="AP24" s="62">
        <f t="shared" si="18"/>
        <v>0</v>
      </c>
      <c r="AQ24" s="62">
        <f t="shared" si="19"/>
        <v>0</v>
      </c>
      <c r="AR24" s="62">
        <f t="shared" si="20"/>
        <v>0</v>
      </c>
      <c r="AS24" s="62">
        <f t="shared" si="21"/>
        <v>0</v>
      </c>
      <c r="AT24" s="62">
        <f t="shared" si="22"/>
        <v>1</v>
      </c>
      <c r="AU24" s="62">
        <f t="shared" si="23"/>
        <v>0</v>
      </c>
      <c r="AV24" s="62">
        <f t="shared" si="24"/>
        <v>0</v>
      </c>
      <c r="AW24" s="62">
        <f t="shared" si="25"/>
        <v>0</v>
      </c>
      <c r="AX24" s="62">
        <f t="shared" si="26"/>
        <v>0</v>
      </c>
      <c r="AY24" s="62">
        <f t="shared" si="27"/>
        <v>0</v>
      </c>
      <c r="AZ24" s="62">
        <f t="shared" si="28"/>
        <v>0</v>
      </c>
      <c r="BA24" s="62">
        <f t="shared" si="29"/>
        <v>2</v>
      </c>
      <c r="BB24" s="62">
        <f t="shared" si="30"/>
        <v>0</v>
      </c>
      <c r="BC24" s="63">
        <f t="shared" si="31"/>
        <v>11</v>
      </c>
      <c r="BD24" s="64"/>
      <c r="BE24" s="584">
        <f t="shared" ref="BE24:BE31" si="89">+AI24*$BD$2+AJ24*$BD$6+AN24*$BD$2+AO24*$BD$6+AQ24*8/24+AU24*8/24+AV24*8/24+AW24*8/24+AX24*12/24+AY24*8/24+AZ24*$BD$2+BA24*8/24+BN24*(0/24)+(AM24*$BE$2)+AK24*$BF$2+AL24*$BF$6</f>
        <v>5.166666666666667</v>
      </c>
      <c r="BF24" s="5">
        <f t="shared" si="63"/>
        <v>2</v>
      </c>
      <c r="BG24" s="5">
        <f t="shared" si="32"/>
        <v>0</v>
      </c>
      <c r="BH24" s="5">
        <f t="shared" si="64"/>
        <v>0</v>
      </c>
      <c r="BI24" s="5">
        <f t="shared" si="65"/>
        <v>0</v>
      </c>
      <c r="BJ24" s="5">
        <f t="shared" si="33"/>
        <v>1</v>
      </c>
      <c r="BK24" s="5">
        <f t="shared" si="66"/>
        <v>0</v>
      </c>
      <c r="BL24" s="5">
        <f t="shared" si="34"/>
        <v>0</v>
      </c>
      <c r="BM24" s="5">
        <f t="shared" si="35"/>
        <v>0</v>
      </c>
      <c r="BN24" s="145">
        <f t="shared" si="36"/>
        <v>2</v>
      </c>
      <c r="BO24" s="147">
        <f>+BE24+JAN!BO24</f>
        <v>12.666666666666668</v>
      </c>
      <c r="BP24" s="65">
        <f>+BO24+(JAN!BN24+BN24)*(12/24)-$BO$12</f>
        <v>-0.66666666666666607</v>
      </c>
      <c r="BQ24" s="66">
        <f t="shared" si="67"/>
        <v>1.3333333333333321</v>
      </c>
      <c r="BR24" s="584">
        <f t="shared" si="82"/>
        <v>14.166666666666668</v>
      </c>
      <c r="BS24" s="584">
        <f t="shared" si="83"/>
        <v>-0.16666666666666607</v>
      </c>
      <c r="BT24" s="67">
        <f t="shared" si="84"/>
        <v>-1.620370370370372E-2</v>
      </c>
      <c r="BU24" s="68">
        <f t="shared" ref="BU24:BU32" si="90">+BF24+BG24</f>
        <v>2</v>
      </c>
      <c r="BV24" s="68">
        <f t="shared" ref="BV24:BV32" si="91">+BH24+BI24</f>
        <v>0</v>
      </c>
      <c r="BW24" s="68">
        <f t="shared" ref="BW24:BW32" si="92">+BJ24+BK24</f>
        <v>1</v>
      </c>
      <c r="BX24" s="68">
        <f t="shared" ref="BX24:BX32" si="93">+BL24+BM24</f>
        <v>0</v>
      </c>
      <c r="BY24" s="69">
        <f t="shared" si="44"/>
        <v>3</v>
      </c>
      <c r="BZ24" s="68">
        <f>+BN24+JAN!BZ24</f>
        <v>2</v>
      </c>
      <c r="CA24" s="68">
        <f>+JAN!CA24+BX24</f>
        <v>5</v>
      </c>
      <c r="CB24" s="69">
        <f t="shared" ref="CB24:CB32" si="94">+CA24-BZ24</f>
        <v>3</v>
      </c>
      <c r="CE24" s="163">
        <f t="shared" si="88"/>
        <v>5.166666666666667</v>
      </c>
      <c r="CF24" s="127">
        <f t="shared" si="70"/>
        <v>14</v>
      </c>
      <c r="CG24" s="165">
        <f t="shared" si="54"/>
        <v>124</v>
      </c>
      <c r="CH24" s="165">
        <f t="shared" si="55"/>
        <v>36</v>
      </c>
      <c r="CI24" s="165">
        <f t="shared" si="56"/>
        <v>160</v>
      </c>
      <c r="CJ24" s="159">
        <f t="shared" si="46"/>
        <v>24</v>
      </c>
      <c r="CK24" s="444">
        <f>BY24-BV24+JAN!CK24</f>
        <v>4</v>
      </c>
      <c r="CL24" s="450">
        <f t="shared" ref="CL24:CL32" si="95">CK24*12+BV24*8</f>
        <v>48</v>
      </c>
      <c r="CN24" s="126">
        <f t="shared" si="58"/>
        <v>5.166666666666667</v>
      </c>
      <c r="CO24" s="130">
        <f t="shared" si="59"/>
        <v>160</v>
      </c>
      <c r="CP24" s="127">
        <f t="shared" si="60"/>
        <v>11</v>
      </c>
      <c r="CQ24" s="127">
        <f t="shared" si="61"/>
        <v>14</v>
      </c>
    </row>
    <row r="25" spans="1:99" ht="21" customHeight="1" thickBot="1" x14ac:dyDescent="0.3">
      <c r="A25" s="129" t="s">
        <v>68</v>
      </c>
      <c r="B25" s="612">
        <v>13</v>
      </c>
      <c r="C25" s="19" t="s">
        <v>3</v>
      </c>
      <c r="D25" s="438" t="s">
        <v>24</v>
      </c>
      <c r="E25" s="455" t="s">
        <v>25</v>
      </c>
      <c r="F25" s="503"/>
      <c r="G25" s="458"/>
      <c r="H25" s="438" t="s">
        <v>27</v>
      </c>
      <c r="I25" s="438" t="s">
        <v>25</v>
      </c>
      <c r="J25" s="502"/>
      <c r="K25" s="502"/>
      <c r="L25" s="455" t="s">
        <v>24</v>
      </c>
      <c r="M25" s="460" t="s">
        <v>26</v>
      </c>
      <c r="N25" s="501" t="s">
        <v>36</v>
      </c>
      <c r="O25" s="501" t="s">
        <v>36</v>
      </c>
      <c r="P25" s="449" t="s">
        <v>36</v>
      </c>
      <c r="Q25" s="449" t="s">
        <v>36</v>
      </c>
      <c r="R25" s="501"/>
      <c r="S25" s="714"/>
      <c r="T25" s="386" t="s">
        <v>36</v>
      </c>
      <c r="U25" s="449" t="s">
        <v>36</v>
      </c>
      <c r="V25" s="501" t="s">
        <v>36</v>
      </c>
      <c r="W25" s="501" t="s">
        <v>36</v>
      </c>
      <c r="X25" s="449" t="s">
        <v>36</v>
      </c>
      <c r="Y25" s="449"/>
      <c r="Z25" s="714"/>
      <c r="AA25" s="386" t="s">
        <v>36</v>
      </c>
      <c r="AB25" s="449" t="s">
        <v>36</v>
      </c>
      <c r="AC25" s="449" t="s">
        <v>36</v>
      </c>
      <c r="AD25" s="497" t="s">
        <v>36</v>
      </c>
      <c r="AE25" s="497" t="s">
        <v>36</v>
      </c>
      <c r="AF25" s="438"/>
      <c r="AG25" s="458"/>
      <c r="AH25" s="458"/>
      <c r="AI25" s="125">
        <f t="shared" si="11"/>
        <v>2</v>
      </c>
      <c r="AJ25" s="62">
        <f t="shared" si="12"/>
        <v>2</v>
      </c>
      <c r="AK25" s="62">
        <f t="shared" si="13"/>
        <v>0</v>
      </c>
      <c r="AL25" s="62">
        <f t="shared" si="14"/>
        <v>0</v>
      </c>
      <c r="AM25" s="62">
        <f t="shared" si="15"/>
        <v>0</v>
      </c>
      <c r="AN25" s="62">
        <f t="shared" si="16"/>
        <v>1</v>
      </c>
      <c r="AO25" s="62">
        <f t="shared" si="17"/>
        <v>1</v>
      </c>
      <c r="AP25" s="62">
        <f t="shared" si="18"/>
        <v>0</v>
      </c>
      <c r="AQ25" s="62">
        <f t="shared" si="19"/>
        <v>0</v>
      </c>
      <c r="AR25" s="62">
        <f t="shared" si="20"/>
        <v>0</v>
      </c>
      <c r="AS25" s="62">
        <f t="shared" si="21"/>
        <v>0</v>
      </c>
      <c r="AT25" s="62">
        <f t="shared" si="22"/>
        <v>0</v>
      </c>
      <c r="AU25" s="62">
        <f t="shared" si="23"/>
        <v>14</v>
      </c>
      <c r="AV25" s="62">
        <f t="shared" si="24"/>
        <v>0</v>
      </c>
      <c r="AW25" s="62">
        <f t="shared" si="25"/>
        <v>0</v>
      </c>
      <c r="AX25" s="62">
        <f t="shared" si="26"/>
        <v>0</v>
      </c>
      <c r="AY25" s="62">
        <f t="shared" si="27"/>
        <v>0</v>
      </c>
      <c r="AZ25" s="62">
        <f t="shared" si="28"/>
        <v>0</v>
      </c>
      <c r="BA25" s="62">
        <f t="shared" si="29"/>
        <v>0</v>
      </c>
      <c r="BB25" s="62">
        <f t="shared" si="30"/>
        <v>0</v>
      </c>
      <c r="BC25" s="63">
        <f t="shared" si="31"/>
        <v>15.333333333333334</v>
      </c>
      <c r="BD25" s="64"/>
      <c r="BE25" s="584">
        <f t="shared" si="89"/>
        <v>7.666666666666667</v>
      </c>
      <c r="BF25" s="5">
        <f t="shared" si="63"/>
        <v>0</v>
      </c>
      <c r="BG25" s="5">
        <f t="shared" si="32"/>
        <v>0</v>
      </c>
      <c r="BH25" s="5">
        <f t="shared" si="64"/>
        <v>0</v>
      </c>
      <c r="BI25" s="5">
        <f t="shared" si="65"/>
        <v>0</v>
      </c>
      <c r="BJ25" s="5">
        <f t="shared" si="33"/>
        <v>0</v>
      </c>
      <c r="BK25" s="5">
        <f t="shared" si="66"/>
        <v>0</v>
      </c>
      <c r="BL25" s="5">
        <f t="shared" si="34"/>
        <v>0</v>
      </c>
      <c r="BM25" s="5">
        <f t="shared" si="35"/>
        <v>0</v>
      </c>
      <c r="BN25" s="145">
        <f t="shared" si="36"/>
        <v>0</v>
      </c>
      <c r="BO25" s="147">
        <f>+BE25+JAN!BO25</f>
        <v>15.666666666666668</v>
      </c>
      <c r="BP25" s="65">
        <f>+BO25+(JAN!BN25+BN25)*(12/24)-$BO$12</f>
        <v>1.3333333333333339</v>
      </c>
      <c r="BQ25" s="66">
        <f t="shared" si="67"/>
        <v>0</v>
      </c>
      <c r="BR25" s="584">
        <f t="shared" si="82"/>
        <v>15.666666666666668</v>
      </c>
      <c r="BS25" s="584">
        <f t="shared" si="83"/>
        <v>1.3333333333333339</v>
      </c>
      <c r="BT25" s="67">
        <f t="shared" si="84"/>
        <v>8.7962962962962798E-2</v>
      </c>
      <c r="BU25" s="68">
        <f t="shared" si="90"/>
        <v>0</v>
      </c>
      <c r="BV25" s="68">
        <f t="shared" si="91"/>
        <v>0</v>
      </c>
      <c r="BW25" s="68">
        <f t="shared" si="92"/>
        <v>0</v>
      </c>
      <c r="BX25" s="68">
        <f t="shared" si="93"/>
        <v>0</v>
      </c>
      <c r="BY25" s="69">
        <f t="shared" si="44"/>
        <v>0</v>
      </c>
      <c r="BZ25" s="68">
        <f>+BN25+JAN!BZ25</f>
        <v>0</v>
      </c>
      <c r="CA25" s="68">
        <f>+JAN!CA25+BX25</f>
        <v>0</v>
      </c>
      <c r="CB25" s="69">
        <f t="shared" si="94"/>
        <v>0</v>
      </c>
      <c r="CE25" s="163">
        <f t="shared" si="88"/>
        <v>7.666666666666667</v>
      </c>
      <c r="CF25" s="127">
        <f t="shared" si="70"/>
        <v>15.333333333333334</v>
      </c>
      <c r="CG25" s="165">
        <f t="shared" si="54"/>
        <v>72</v>
      </c>
      <c r="CH25" s="165">
        <f t="shared" si="55"/>
        <v>0</v>
      </c>
      <c r="CI25" s="165">
        <f t="shared" si="56"/>
        <v>72</v>
      </c>
      <c r="CJ25" s="159">
        <f t="shared" si="46"/>
        <v>112</v>
      </c>
      <c r="CK25" s="444">
        <f>BY25-BV25+JAN!CK25</f>
        <v>1</v>
      </c>
      <c r="CL25" s="450">
        <f t="shared" si="95"/>
        <v>12</v>
      </c>
      <c r="CN25" s="126">
        <f t="shared" si="58"/>
        <v>7.666666666666667</v>
      </c>
      <c r="CO25" s="130">
        <f t="shared" si="59"/>
        <v>72</v>
      </c>
      <c r="CP25" s="127">
        <f t="shared" si="60"/>
        <v>15.333333333333334</v>
      </c>
      <c r="CQ25" s="127">
        <f t="shared" si="61"/>
        <v>15.333333333333334</v>
      </c>
    </row>
    <row r="26" spans="1:99" ht="21" customHeight="1" thickBot="1" x14ac:dyDescent="0.3">
      <c r="A26" s="134" t="s">
        <v>69</v>
      </c>
      <c r="B26" s="862">
        <v>14</v>
      </c>
      <c r="C26" s="19" t="s">
        <v>3</v>
      </c>
      <c r="D26" s="438"/>
      <c r="E26" s="455" t="s">
        <v>25</v>
      </c>
      <c r="F26" s="503"/>
      <c r="G26" s="458"/>
      <c r="H26" s="438" t="s">
        <v>24</v>
      </c>
      <c r="I26" s="438" t="s">
        <v>25</v>
      </c>
      <c r="J26" s="502" t="s">
        <v>56</v>
      </c>
      <c r="K26" s="502"/>
      <c r="L26" s="455" t="s">
        <v>24</v>
      </c>
      <c r="M26" s="460" t="s">
        <v>25</v>
      </c>
      <c r="N26" s="458"/>
      <c r="O26" s="458"/>
      <c r="P26" s="438" t="s">
        <v>24</v>
      </c>
      <c r="Q26" s="438" t="s">
        <v>24</v>
      </c>
      <c r="R26" s="453"/>
      <c r="S26" s="507"/>
      <c r="T26" s="460" t="s">
        <v>24</v>
      </c>
      <c r="U26" s="438" t="s">
        <v>25</v>
      </c>
      <c r="V26" s="502"/>
      <c r="W26" s="502"/>
      <c r="X26" s="438" t="s">
        <v>25</v>
      </c>
      <c r="Y26" s="438" t="s">
        <v>25</v>
      </c>
      <c r="Z26" s="467"/>
      <c r="AA26" s="386" t="s">
        <v>48</v>
      </c>
      <c r="AB26" s="449" t="s">
        <v>40</v>
      </c>
      <c r="AC26" s="449" t="s">
        <v>40</v>
      </c>
      <c r="AD26" s="498"/>
      <c r="AE26" s="498"/>
      <c r="AF26" s="438"/>
      <c r="AG26" s="438"/>
      <c r="AH26" s="438"/>
      <c r="AI26" s="125">
        <f t="shared" si="11"/>
        <v>5</v>
      </c>
      <c r="AJ26" s="62">
        <f t="shared" si="12"/>
        <v>6</v>
      </c>
      <c r="AK26" s="62">
        <f t="shared" si="13"/>
        <v>0</v>
      </c>
      <c r="AL26" s="62">
        <f t="shared" si="14"/>
        <v>0</v>
      </c>
      <c r="AM26" s="62">
        <f t="shared" si="15"/>
        <v>0</v>
      </c>
      <c r="AN26" s="62">
        <f t="shared" si="16"/>
        <v>0</v>
      </c>
      <c r="AO26" s="62">
        <f t="shared" si="17"/>
        <v>0</v>
      </c>
      <c r="AP26" s="62">
        <f t="shared" si="18"/>
        <v>0</v>
      </c>
      <c r="AQ26" s="62">
        <f t="shared" si="19"/>
        <v>0</v>
      </c>
      <c r="AR26" s="62">
        <f t="shared" si="20"/>
        <v>0</v>
      </c>
      <c r="AS26" s="62">
        <f t="shared" si="21"/>
        <v>0</v>
      </c>
      <c r="AT26" s="62">
        <f t="shared" si="22"/>
        <v>0</v>
      </c>
      <c r="AU26" s="62">
        <f t="shared" si="23"/>
        <v>0</v>
      </c>
      <c r="AV26" s="62">
        <f t="shared" si="24"/>
        <v>0</v>
      </c>
      <c r="AW26" s="62">
        <f t="shared" si="25"/>
        <v>0</v>
      </c>
      <c r="AX26" s="62">
        <f t="shared" si="26"/>
        <v>0</v>
      </c>
      <c r="AY26" s="62">
        <f t="shared" si="27"/>
        <v>0</v>
      </c>
      <c r="AZ26" s="62">
        <f t="shared" si="28"/>
        <v>0</v>
      </c>
      <c r="BA26" s="62">
        <f t="shared" si="29"/>
        <v>2</v>
      </c>
      <c r="BB26" s="62">
        <f t="shared" si="30"/>
        <v>0</v>
      </c>
      <c r="BC26" s="63">
        <f t="shared" si="31"/>
        <v>13</v>
      </c>
      <c r="BD26" s="64"/>
      <c r="BE26" s="584">
        <f t="shared" si="89"/>
        <v>6.166666666666667</v>
      </c>
      <c r="BF26" s="5">
        <f t="shared" si="63"/>
        <v>0</v>
      </c>
      <c r="BG26" s="5">
        <f t="shared" si="32"/>
        <v>1</v>
      </c>
      <c r="BH26" s="5">
        <f t="shared" si="64"/>
        <v>0</v>
      </c>
      <c r="BI26" s="5">
        <f t="shared" si="65"/>
        <v>0</v>
      </c>
      <c r="BJ26" s="5">
        <f t="shared" si="33"/>
        <v>1</v>
      </c>
      <c r="BK26" s="5">
        <f t="shared" si="66"/>
        <v>0</v>
      </c>
      <c r="BL26" s="5">
        <f t="shared" si="34"/>
        <v>0</v>
      </c>
      <c r="BM26" s="5">
        <f t="shared" si="35"/>
        <v>0</v>
      </c>
      <c r="BN26" s="145">
        <f t="shared" si="36"/>
        <v>0</v>
      </c>
      <c r="BO26" s="147">
        <f>+BE26+JAN!BO26</f>
        <v>14.5</v>
      </c>
      <c r="BP26" s="65">
        <f>+BO26+(JAN!BN26+BN26)*(12/24)-$BO$12</f>
        <v>0.16666666666666607</v>
      </c>
      <c r="BQ26" s="66">
        <f t="shared" si="67"/>
        <v>0</v>
      </c>
      <c r="BR26" s="584">
        <f t="shared" si="82"/>
        <v>15.5</v>
      </c>
      <c r="BS26" s="584">
        <f t="shared" si="83"/>
        <v>1.1666666666666661</v>
      </c>
      <c r="BT26" s="67">
        <f t="shared" si="84"/>
        <v>7.638888888888884E-2</v>
      </c>
      <c r="BU26" s="68">
        <f t="shared" si="90"/>
        <v>1</v>
      </c>
      <c r="BV26" s="68">
        <f t="shared" si="91"/>
        <v>0</v>
      </c>
      <c r="BW26" s="68">
        <f t="shared" si="92"/>
        <v>1</v>
      </c>
      <c r="BX26" s="68">
        <f t="shared" si="93"/>
        <v>0</v>
      </c>
      <c r="BY26" s="69">
        <f t="shared" si="44"/>
        <v>2</v>
      </c>
      <c r="BZ26" s="68">
        <f>+BN26+JAN!BZ26</f>
        <v>0</v>
      </c>
      <c r="CA26" s="68">
        <f>+JAN!CA26+BX26</f>
        <v>5</v>
      </c>
      <c r="CB26" s="69">
        <f t="shared" si="94"/>
        <v>5</v>
      </c>
      <c r="CC26" s="148"/>
      <c r="CE26" s="163">
        <f t="shared" si="88"/>
        <v>6.166666666666667</v>
      </c>
      <c r="CF26" s="127">
        <f t="shared" si="70"/>
        <v>15</v>
      </c>
      <c r="CG26" s="165">
        <f t="shared" si="54"/>
        <v>148</v>
      </c>
      <c r="CH26" s="165">
        <f t="shared" si="55"/>
        <v>24</v>
      </c>
      <c r="CI26" s="165">
        <f t="shared" si="56"/>
        <v>172</v>
      </c>
      <c r="CJ26" s="159">
        <f t="shared" si="46"/>
        <v>0</v>
      </c>
      <c r="CK26" s="444">
        <f>BY26-BV26+JAN!CK26</f>
        <v>3</v>
      </c>
      <c r="CL26" s="450">
        <f t="shared" si="95"/>
        <v>36</v>
      </c>
      <c r="CN26" s="126">
        <f t="shared" si="58"/>
        <v>6.166666666666667</v>
      </c>
      <c r="CO26" s="130">
        <f t="shared" si="59"/>
        <v>172</v>
      </c>
      <c r="CP26" s="127">
        <f t="shared" si="60"/>
        <v>13</v>
      </c>
      <c r="CQ26" s="127">
        <f t="shared" si="61"/>
        <v>15</v>
      </c>
    </row>
    <row r="27" spans="1:99" ht="21" customHeight="1" thickBot="1" x14ac:dyDescent="0.3">
      <c r="A27" s="129" t="s">
        <v>70</v>
      </c>
      <c r="B27" s="612">
        <v>15</v>
      </c>
      <c r="C27" s="19" t="s">
        <v>3</v>
      </c>
      <c r="D27" s="438" t="s">
        <v>24</v>
      </c>
      <c r="E27" s="455" t="s">
        <v>25</v>
      </c>
      <c r="F27" s="503"/>
      <c r="G27" s="458"/>
      <c r="H27" s="438" t="s">
        <v>24</v>
      </c>
      <c r="I27" s="438" t="s">
        <v>25</v>
      </c>
      <c r="J27" s="502"/>
      <c r="K27" s="502"/>
      <c r="L27" s="455" t="s">
        <v>24</v>
      </c>
      <c r="M27" s="460" t="s">
        <v>25</v>
      </c>
      <c r="N27" s="458"/>
      <c r="O27" s="458"/>
      <c r="P27" s="438" t="s">
        <v>24</v>
      </c>
      <c r="Q27" s="438" t="s">
        <v>24</v>
      </c>
      <c r="R27" s="453"/>
      <c r="S27" s="507"/>
      <c r="T27" s="460" t="s">
        <v>24</v>
      </c>
      <c r="U27" s="438" t="s">
        <v>25</v>
      </c>
      <c r="V27" s="502"/>
      <c r="W27" s="502"/>
      <c r="X27" s="438" t="s">
        <v>25</v>
      </c>
      <c r="Y27" s="438" t="s">
        <v>25</v>
      </c>
      <c r="Z27" s="467"/>
      <c r="AA27" s="386" t="s">
        <v>48</v>
      </c>
      <c r="AB27" s="449" t="s">
        <v>40</v>
      </c>
      <c r="AC27" s="449" t="s">
        <v>40</v>
      </c>
      <c r="AD27" s="498"/>
      <c r="AE27" s="498"/>
      <c r="AF27" s="438"/>
      <c r="AG27" s="458"/>
      <c r="AH27" s="458"/>
      <c r="AI27" s="125">
        <f t="shared" si="11"/>
        <v>6</v>
      </c>
      <c r="AJ27" s="62">
        <f t="shared" si="12"/>
        <v>6</v>
      </c>
      <c r="AK27" s="62">
        <f t="shared" si="13"/>
        <v>0</v>
      </c>
      <c r="AL27" s="62">
        <f t="shared" si="14"/>
        <v>0</v>
      </c>
      <c r="AM27" s="62">
        <f t="shared" si="15"/>
        <v>0</v>
      </c>
      <c r="AN27" s="62">
        <f t="shared" si="16"/>
        <v>0</v>
      </c>
      <c r="AO27" s="62">
        <f t="shared" si="17"/>
        <v>0</v>
      </c>
      <c r="AP27" s="62">
        <f t="shared" si="18"/>
        <v>0</v>
      </c>
      <c r="AQ27" s="62">
        <f t="shared" si="19"/>
        <v>0</v>
      </c>
      <c r="AR27" s="62">
        <f t="shared" si="20"/>
        <v>0</v>
      </c>
      <c r="AS27" s="62">
        <f t="shared" si="21"/>
        <v>0</v>
      </c>
      <c r="AT27" s="62">
        <f t="shared" si="22"/>
        <v>0</v>
      </c>
      <c r="AU27" s="62">
        <f t="shared" si="23"/>
        <v>0</v>
      </c>
      <c r="AV27" s="62">
        <f t="shared" si="24"/>
        <v>0</v>
      </c>
      <c r="AW27" s="62">
        <f t="shared" si="25"/>
        <v>0</v>
      </c>
      <c r="AX27" s="62">
        <f t="shared" si="26"/>
        <v>0</v>
      </c>
      <c r="AY27" s="62">
        <f t="shared" si="27"/>
        <v>0</v>
      </c>
      <c r="AZ27" s="62">
        <f t="shared" si="28"/>
        <v>0</v>
      </c>
      <c r="BA27" s="62">
        <f t="shared" si="29"/>
        <v>2</v>
      </c>
      <c r="BB27" s="62">
        <f t="shared" si="30"/>
        <v>0</v>
      </c>
      <c r="BC27" s="63">
        <f t="shared" si="31"/>
        <v>14</v>
      </c>
      <c r="BD27" s="64"/>
      <c r="BE27" s="584">
        <f t="shared" si="89"/>
        <v>6.666666666666667</v>
      </c>
      <c r="BF27" s="5">
        <f t="shared" si="63"/>
        <v>0</v>
      </c>
      <c r="BG27" s="5">
        <f t="shared" si="32"/>
        <v>0</v>
      </c>
      <c r="BH27" s="5">
        <f t="shared" si="64"/>
        <v>0</v>
      </c>
      <c r="BI27" s="5">
        <f t="shared" si="65"/>
        <v>0</v>
      </c>
      <c r="BJ27" s="5">
        <f t="shared" si="33"/>
        <v>1</v>
      </c>
      <c r="BK27" s="5">
        <f t="shared" si="66"/>
        <v>0</v>
      </c>
      <c r="BL27" s="5">
        <f t="shared" si="34"/>
        <v>0</v>
      </c>
      <c r="BM27" s="5">
        <f t="shared" si="35"/>
        <v>0</v>
      </c>
      <c r="BN27" s="145">
        <f t="shared" si="36"/>
        <v>0</v>
      </c>
      <c r="BO27" s="147">
        <f>+BE27+JAN!BO28</f>
        <v>14.166666666666668</v>
      </c>
      <c r="BP27" s="65">
        <f>+BO27+(JAN!BN28+BN27)*(12/24)-$BO$12</f>
        <v>-0.16666666666666607</v>
      </c>
      <c r="BQ27" s="66">
        <f t="shared" si="67"/>
        <v>0</v>
      </c>
      <c r="BR27" s="584">
        <f t="shared" si="82"/>
        <v>14.666666666666668</v>
      </c>
      <c r="BS27" s="584">
        <f t="shared" si="83"/>
        <v>0.33333333333333393</v>
      </c>
      <c r="BT27" s="67">
        <f t="shared" si="84"/>
        <v>1.8518518518518379E-2</v>
      </c>
      <c r="BU27" s="68">
        <f t="shared" si="90"/>
        <v>0</v>
      </c>
      <c r="BV27" s="68">
        <f t="shared" si="91"/>
        <v>0</v>
      </c>
      <c r="BW27" s="68">
        <f t="shared" si="92"/>
        <v>1</v>
      </c>
      <c r="BX27" s="68">
        <f t="shared" si="93"/>
        <v>0</v>
      </c>
      <c r="BY27" s="69">
        <f t="shared" si="44"/>
        <v>1</v>
      </c>
      <c r="BZ27" s="68">
        <f>+BN27+JAN!BZ28</f>
        <v>0</v>
      </c>
      <c r="CA27" s="68">
        <f>+JAN!CA28+BX27</f>
        <v>16</v>
      </c>
      <c r="CB27" s="69">
        <f t="shared" si="94"/>
        <v>16</v>
      </c>
      <c r="CE27" s="163">
        <f t="shared" si="88"/>
        <v>6.666666666666667</v>
      </c>
      <c r="CF27" s="127">
        <f t="shared" si="70"/>
        <v>15</v>
      </c>
      <c r="CG27" s="165">
        <f t="shared" si="54"/>
        <v>160</v>
      </c>
      <c r="CH27" s="165">
        <f t="shared" si="55"/>
        <v>12</v>
      </c>
      <c r="CI27" s="165">
        <f t="shared" si="56"/>
        <v>172</v>
      </c>
      <c r="CJ27" s="159">
        <f t="shared" si="46"/>
        <v>0</v>
      </c>
      <c r="CK27" s="444">
        <f>BY27-BV27+JAN!CK28</f>
        <v>1</v>
      </c>
      <c r="CL27" s="450">
        <f t="shared" si="95"/>
        <v>12</v>
      </c>
      <c r="CN27" s="126">
        <f t="shared" si="58"/>
        <v>6.666666666666667</v>
      </c>
      <c r="CO27" s="130">
        <f t="shared" si="59"/>
        <v>172</v>
      </c>
      <c r="CP27" s="127">
        <f t="shared" si="60"/>
        <v>14</v>
      </c>
      <c r="CQ27" s="127">
        <f t="shared" si="61"/>
        <v>15</v>
      </c>
    </row>
    <row r="28" spans="1:99" ht="21" customHeight="1" thickBot="1" x14ac:dyDescent="0.3">
      <c r="A28" s="134" t="s">
        <v>71</v>
      </c>
      <c r="B28" s="862">
        <v>16</v>
      </c>
      <c r="C28" s="19" t="s">
        <v>3</v>
      </c>
      <c r="D28" s="438" t="s">
        <v>24</v>
      </c>
      <c r="E28" s="455" t="s">
        <v>25</v>
      </c>
      <c r="F28" s="503"/>
      <c r="G28" s="458"/>
      <c r="H28" s="438" t="s">
        <v>27</v>
      </c>
      <c r="I28" s="438" t="s">
        <v>25</v>
      </c>
      <c r="J28" s="502"/>
      <c r="K28" s="452" t="s">
        <v>51</v>
      </c>
      <c r="L28" s="493" t="s">
        <v>25</v>
      </c>
      <c r="M28" s="956"/>
      <c r="N28" s="458"/>
      <c r="O28" s="458" t="s">
        <v>25</v>
      </c>
      <c r="P28" s="438"/>
      <c r="Q28" s="438" t="s">
        <v>27</v>
      </c>
      <c r="R28" s="453"/>
      <c r="S28" s="507"/>
      <c r="T28" s="460" t="s">
        <v>24</v>
      </c>
      <c r="U28" s="438" t="s">
        <v>25</v>
      </c>
      <c r="V28" s="502"/>
      <c r="W28" s="502"/>
      <c r="X28" s="438" t="s">
        <v>25</v>
      </c>
      <c r="Y28" s="438" t="s">
        <v>25</v>
      </c>
      <c r="Z28" s="467"/>
      <c r="AA28" s="386" t="s">
        <v>48</v>
      </c>
      <c r="AB28" s="449" t="s">
        <v>40</v>
      </c>
      <c r="AC28" s="449" t="s">
        <v>40</v>
      </c>
      <c r="AD28" s="498"/>
      <c r="AE28" s="531" t="s">
        <v>50</v>
      </c>
      <c r="AF28" s="438"/>
      <c r="AG28" s="458"/>
      <c r="AH28" s="458"/>
      <c r="AI28" s="125">
        <f t="shared" si="11"/>
        <v>2</v>
      </c>
      <c r="AJ28" s="62">
        <f t="shared" si="12"/>
        <v>7</v>
      </c>
      <c r="AK28" s="62">
        <f t="shared" si="13"/>
        <v>0</v>
      </c>
      <c r="AL28" s="62">
        <f t="shared" si="14"/>
        <v>0</v>
      </c>
      <c r="AM28" s="62">
        <f t="shared" si="15"/>
        <v>0</v>
      </c>
      <c r="AN28" s="62">
        <f t="shared" si="16"/>
        <v>0</v>
      </c>
      <c r="AO28" s="62">
        <f t="shared" si="17"/>
        <v>2</v>
      </c>
      <c r="AP28" s="62">
        <f t="shared" si="18"/>
        <v>0</v>
      </c>
      <c r="AQ28" s="62">
        <f t="shared" si="19"/>
        <v>0</v>
      </c>
      <c r="AR28" s="62">
        <f t="shared" si="20"/>
        <v>0</v>
      </c>
      <c r="AS28" s="62">
        <f t="shared" si="21"/>
        <v>0</v>
      </c>
      <c r="AT28" s="62">
        <f t="shared" si="22"/>
        <v>0</v>
      </c>
      <c r="AU28" s="62">
        <f t="shared" si="23"/>
        <v>0</v>
      </c>
      <c r="AV28" s="62">
        <f t="shared" si="24"/>
        <v>0</v>
      </c>
      <c r="AW28" s="62">
        <f t="shared" si="25"/>
        <v>0</v>
      </c>
      <c r="AX28" s="62">
        <f t="shared" si="26"/>
        <v>0</v>
      </c>
      <c r="AY28" s="62">
        <f t="shared" si="27"/>
        <v>0</v>
      </c>
      <c r="AZ28" s="62">
        <f t="shared" si="28"/>
        <v>0</v>
      </c>
      <c r="BA28" s="62">
        <f t="shared" si="29"/>
        <v>2</v>
      </c>
      <c r="BB28" s="62">
        <f t="shared" si="30"/>
        <v>0</v>
      </c>
      <c r="BC28" s="63">
        <f t="shared" si="31"/>
        <v>13</v>
      </c>
      <c r="BD28" s="64"/>
      <c r="BE28" s="584">
        <f t="shared" si="89"/>
        <v>6.166666666666667</v>
      </c>
      <c r="BF28" s="5">
        <f t="shared" si="63"/>
        <v>0</v>
      </c>
      <c r="BG28" s="5">
        <f t="shared" si="32"/>
        <v>0</v>
      </c>
      <c r="BH28" s="5">
        <f t="shared" si="64"/>
        <v>0</v>
      </c>
      <c r="BI28" s="5">
        <f t="shared" si="65"/>
        <v>0</v>
      </c>
      <c r="BJ28" s="5">
        <f t="shared" si="33"/>
        <v>1</v>
      </c>
      <c r="BK28" s="5">
        <f t="shared" si="66"/>
        <v>0</v>
      </c>
      <c r="BL28" s="5">
        <f t="shared" si="34"/>
        <v>1</v>
      </c>
      <c r="BM28" s="5">
        <f t="shared" si="35"/>
        <v>1</v>
      </c>
      <c r="BN28" s="145">
        <f t="shared" si="36"/>
        <v>0</v>
      </c>
      <c r="BO28" s="147">
        <f>+BE28+JAN!BO29</f>
        <v>13.333333333333334</v>
      </c>
      <c r="BP28" s="65">
        <f>+BO28+(JAN!BN29+BN28)*(12/24)-$BO$12</f>
        <v>-1</v>
      </c>
      <c r="BQ28" s="66">
        <f t="shared" si="67"/>
        <v>2</v>
      </c>
      <c r="BR28" s="584">
        <f t="shared" si="82"/>
        <v>14.833333333333334</v>
      </c>
      <c r="BS28" s="584">
        <f t="shared" si="83"/>
        <v>0.5</v>
      </c>
      <c r="BT28" s="67">
        <f t="shared" si="84"/>
        <v>3.009259259259256E-2</v>
      </c>
      <c r="BU28" s="68">
        <f t="shared" si="90"/>
        <v>0</v>
      </c>
      <c r="BV28" s="68">
        <f t="shared" si="91"/>
        <v>0</v>
      </c>
      <c r="BW28" s="68">
        <f t="shared" si="92"/>
        <v>1</v>
      </c>
      <c r="BX28" s="68">
        <f t="shared" si="93"/>
        <v>2</v>
      </c>
      <c r="BY28" s="69">
        <f t="shared" si="44"/>
        <v>3</v>
      </c>
      <c r="BZ28" s="68">
        <f>+BN28+JAN!BZ29</f>
        <v>0</v>
      </c>
      <c r="CA28" s="68">
        <f>+JAN!CA29+BX28</f>
        <v>9</v>
      </c>
      <c r="CB28" s="69">
        <f t="shared" si="94"/>
        <v>9</v>
      </c>
      <c r="CE28" s="163">
        <f t="shared" si="88"/>
        <v>6.166666666666667</v>
      </c>
      <c r="CF28" s="127">
        <f t="shared" si="70"/>
        <v>16</v>
      </c>
      <c r="CG28" s="165">
        <f t="shared" si="54"/>
        <v>148</v>
      </c>
      <c r="CH28" s="165">
        <f t="shared" si="55"/>
        <v>36</v>
      </c>
      <c r="CI28" s="165">
        <f t="shared" si="56"/>
        <v>184</v>
      </c>
      <c r="CJ28" s="159">
        <f t="shared" si="46"/>
        <v>0</v>
      </c>
      <c r="CK28" s="444">
        <f>BY28-BV28+JAN!CK29</f>
        <v>5</v>
      </c>
      <c r="CL28" s="450">
        <f t="shared" si="95"/>
        <v>60</v>
      </c>
      <c r="CN28" s="126">
        <f t="shared" si="58"/>
        <v>6.166666666666667</v>
      </c>
      <c r="CO28" s="130">
        <f t="shared" si="59"/>
        <v>184</v>
      </c>
      <c r="CP28" s="127">
        <f t="shared" si="60"/>
        <v>13</v>
      </c>
      <c r="CQ28" s="127">
        <f t="shared" si="61"/>
        <v>16</v>
      </c>
    </row>
    <row r="29" spans="1:99" ht="21" customHeight="1" thickBot="1" x14ac:dyDescent="0.3">
      <c r="A29" s="129" t="s">
        <v>72</v>
      </c>
      <c r="B29" s="612">
        <v>17</v>
      </c>
      <c r="C29" s="19" t="s">
        <v>3</v>
      </c>
      <c r="D29" s="435" t="s">
        <v>37</v>
      </c>
      <c r="E29" s="440" t="s">
        <v>37</v>
      </c>
      <c r="F29" s="459" t="s">
        <v>37</v>
      </c>
      <c r="G29" s="435" t="s">
        <v>37</v>
      </c>
      <c r="H29" s="435" t="s">
        <v>24</v>
      </c>
      <c r="I29" s="435"/>
      <c r="J29" s="432" t="s">
        <v>25</v>
      </c>
      <c r="K29" s="498" t="s">
        <v>51</v>
      </c>
      <c r="L29" s="440"/>
      <c r="M29" s="459" t="s">
        <v>25</v>
      </c>
      <c r="N29" s="435"/>
      <c r="O29" s="506"/>
      <c r="P29" s="435" t="s">
        <v>24</v>
      </c>
      <c r="Q29" s="435" t="s">
        <v>24</v>
      </c>
      <c r="R29" s="520"/>
      <c r="S29" s="504"/>
      <c r="T29" s="459" t="s">
        <v>24</v>
      </c>
      <c r="U29" s="435" t="s">
        <v>25</v>
      </c>
      <c r="V29" s="498"/>
      <c r="W29" s="498"/>
      <c r="X29" s="435" t="s">
        <v>25</v>
      </c>
      <c r="Y29" s="435" t="s">
        <v>25</v>
      </c>
      <c r="Z29" s="505"/>
      <c r="AA29" s="386" t="s">
        <v>48</v>
      </c>
      <c r="AB29" s="449" t="s">
        <v>40</v>
      </c>
      <c r="AC29" s="449" t="s">
        <v>40</v>
      </c>
      <c r="AD29" s="498"/>
      <c r="AE29" s="498"/>
      <c r="AF29" s="438"/>
      <c r="AG29" s="458"/>
      <c r="AH29" s="458"/>
      <c r="AI29" s="125">
        <f t="shared" si="11"/>
        <v>4</v>
      </c>
      <c r="AJ29" s="62">
        <f t="shared" si="12"/>
        <v>5</v>
      </c>
      <c r="AK29" s="62">
        <f t="shared" si="13"/>
        <v>0</v>
      </c>
      <c r="AL29" s="62">
        <f t="shared" si="14"/>
        <v>0</v>
      </c>
      <c r="AM29" s="62">
        <f t="shared" si="15"/>
        <v>0</v>
      </c>
      <c r="AN29" s="62">
        <f t="shared" si="16"/>
        <v>0</v>
      </c>
      <c r="AO29" s="62">
        <f t="shared" si="17"/>
        <v>0</v>
      </c>
      <c r="AP29" s="62">
        <f t="shared" si="18"/>
        <v>0</v>
      </c>
      <c r="AQ29" s="62">
        <f t="shared" si="19"/>
        <v>0</v>
      </c>
      <c r="AR29" s="62">
        <f t="shared" si="20"/>
        <v>0</v>
      </c>
      <c r="AS29" s="62">
        <f t="shared" si="21"/>
        <v>0</v>
      </c>
      <c r="AT29" s="62">
        <f t="shared" si="22"/>
        <v>0</v>
      </c>
      <c r="AU29" s="62">
        <f t="shared" si="23"/>
        <v>0</v>
      </c>
      <c r="AV29" s="62">
        <f t="shared" si="24"/>
        <v>4</v>
      </c>
      <c r="AW29" s="62">
        <f t="shared" si="25"/>
        <v>0</v>
      </c>
      <c r="AX29" s="62">
        <f t="shared" si="26"/>
        <v>0</v>
      </c>
      <c r="AY29" s="62">
        <f t="shared" si="27"/>
        <v>0</v>
      </c>
      <c r="AZ29" s="62">
        <f t="shared" si="28"/>
        <v>0</v>
      </c>
      <c r="BA29" s="62">
        <f t="shared" si="29"/>
        <v>2</v>
      </c>
      <c r="BB29" s="62">
        <f t="shared" si="30"/>
        <v>0</v>
      </c>
      <c r="BC29" s="63">
        <f t="shared" si="31"/>
        <v>13.666666666666666</v>
      </c>
      <c r="BD29" s="335"/>
      <c r="BE29" s="332">
        <f t="shared" si="89"/>
        <v>6.5</v>
      </c>
      <c r="BF29" s="334">
        <f>COUNTIF($D29:$AH29,"DTS")+COUNTIF($D29:$AH29,"DTS1")</f>
        <v>0</v>
      </c>
      <c r="BG29" s="334">
        <f>COUNTIF($D29:$AH29,"NTS")+COUNTIF($D29:$AH29,"NTS1")</f>
        <v>0</v>
      </c>
      <c r="BH29" s="5">
        <f t="shared" si="64"/>
        <v>0</v>
      </c>
      <c r="BI29" s="5">
        <f t="shared" si="65"/>
        <v>0</v>
      </c>
      <c r="BJ29" s="334">
        <f>COUNTIF($D29:$AH29,"DTS5S")+COUNTIF($D29:$AH29,"DTS5S1")</f>
        <v>1</v>
      </c>
      <c r="BK29" s="334">
        <f>COUNTIF($D29:$AH29,"NTS5S")+COUNTIF($D29:$AH29,"NTS5S1")</f>
        <v>0</v>
      </c>
      <c r="BL29" s="334">
        <f>COUNTIF($D29:$AH29,"DTSDS")+COUNTIF($D29:$AH29,"DTSDS1")</f>
        <v>0</v>
      </c>
      <c r="BM29" s="334">
        <f>COUNTIF($D29:$AH29,"NTSDS")+COUNTIF($D29:$AH29,"NTSDS1")</f>
        <v>1</v>
      </c>
      <c r="BN29" s="333">
        <f>COUNTIF($D29:$AH29,"FOTS")</f>
        <v>0</v>
      </c>
      <c r="BO29" s="147">
        <f>+BE29+JAN!BO30</f>
        <v>14.333333333333332</v>
      </c>
      <c r="BP29" s="65">
        <f>+BO29+(JAN!BN30+BN29)*(12/24)-$BO$12</f>
        <v>0</v>
      </c>
      <c r="BQ29" s="66">
        <f t="shared" si="67"/>
        <v>0</v>
      </c>
      <c r="BR29" s="584">
        <f t="shared" si="82"/>
        <v>15.333333333333332</v>
      </c>
      <c r="BS29" s="584">
        <f t="shared" si="83"/>
        <v>0.99999999999999822</v>
      </c>
      <c r="BT29" s="67">
        <f t="shared" si="84"/>
        <v>6.4814814814814659E-2</v>
      </c>
      <c r="BU29" s="68">
        <f t="shared" si="90"/>
        <v>0</v>
      </c>
      <c r="BV29" s="68">
        <f t="shared" si="91"/>
        <v>0</v>
      </c>
      <c r="BW29" s="68">
        <f t="shared" si="92"/>
        <v>1</v>
      </c>
      <c r="BX29" s="68">
        <f t="shared" si="93"/>
        <v>1</v>
      </c>
      <c r="BY29" s="69">
        <f t="shared" si="44"/>
        <v>2</v>
      </c>
      <c r="BZ29" s="68">
        <f>+BN29+JAN!BZ30</f>
        <v>0</v>
      </c>
      <c r="CA29" s="68">
        <f>+JAN!CA30+BX29</f>
        <v>13</v>
      </c>
      <c r="CB29" s="69">
        <f t="shared" si="94"/>
        <v>13</v>
      </c>
      <c r="CE29" s="163">
        <f t="shared" si="88"/>
        <v>6.5</v>
      </c>
      <c r="CF29" s="127">
        <f t="shared" si="70"/>
        <v>15.666666666666666</v>
      </c>
      <c r="CG29" s="165">
        <f t="shared" si="54"/>
        <v>124</v>
      </c>
      <c r="CH29" s="165">
        <f t="shared" si="55"/>
        <v>24</v>
      </c>
      <c r="CI29" s="165">
        <f t="shared" si="56"/>
        <v>148</v>
      </c>
      <c r="CJ29" s="159">
        <f t="shared" si="46"/>
        <v>32</v>
      </c>
      <c r="CK29" s="444">
        <f>BY29-BV29+JAN!CK30</f>
        <v>2</v>
      </c>
      <c r="CL29" s="450">
        <f t="shared" si="95"/>
        <v>24</v>
      </c>
      <c r="CN29" s="126">
        <f t="shared" si="58"/>
        <v>6.5</v>
      </c>
      <c r="CO29" s="130">
        <f t="shared" si="59"/>
        <v>148</v>
      </c>
      <c r="CP29" s="127">
        <f t="shared" si="60"/>
        <v>13.666666666666666</v>
      </c>
      <c r="CQ29" s="127">
        <f t="shared" si="61"/>
        <v>15.666666666666666</v>
      </c>
    </row>
    <row r="30" spans="1:99" ht="21" customHeight="1" thickBot="1" x14ac:dyDescent="0.3">
      <c r="A30" s="134" t="s">
        <v>73</v>
      </c>
      <c r="B30" s="862">
        <v>18</v>
      </c>
      <c r="C30" s="19" t="s">
        <v>3</v>
      </c>
      <c r="D30" s="89" t="s">
        <v>279</v>
      </c>
      <c r="E30" s="440" t="s">
        <v>25</v>
      </c>
      <c r="F30" s="500"/>
      <c r="G30" s="506"/>
      <c r="H30" s="435" t="s">
        <v>24</v>
      </c>
      <c r="I30" s="435" t="s">
        <v>25</v>
      </c>
      <c r="J30" s="498"/>
      <c r="K30" s="498" t="s">
        <v>27</v>
      </c>
      <c r="L30" s="440" t="s">
        <v>31</v>
      </c>
      <c r="M30" s="459" t="s">
        <v>25</v>
      </c>
      <c r="N30" s="506"/>
      <c r="O30" s="506"/>
      <c r="P30" s="435" t="s">
        <v>24</v>
      </c>
      <c r="Q30" s="435" t="s">
        <v>24</v>
      </c>
      <c r="R30" s="520"/>
      <c r="S30" s="504"/>
      <c r="T30" s="459" t="s">
        <v>24</v>
      </c>
      <c r="U30" s="435" t="s">
        <v>25</v>
      </c>
      <c r="V30" s="498"/>
      <c r="W30" s="498"/>
      <c r="X30" s="435" t="s">
        <v>26</v>
      </c>
      <c r="Y30" s="435" t="s">
        <v>31</v>
      </c>
      <c r="Z30" s="505"/>
      <c r="AA30" s="386" t="s">
        <v>48</v>
      </c>
      <c r="AB30" s="449" t="s">
        <v>40</v>
      </c>
      <c r="AC30" s="449" t="s">
        <v>40</v>
      </c>
      <c r="AD30" s="498"/>
      <c r="AE30" s="498" t="s">
        <v>26</v>
      </c>
      <c r="AF30" s="435"/>
      <c r="AG30" s="506"/>
      <c r="AH30" s="506"/>
      <c r="AI30" s="125">
        <f t="shared" si="11"/>
        <v>4</v>
      </c>
      <c r="AJ30" s="62">
        <f t="shared" si="12"/>
        <v>4</v>
      </c>
      <c r="AK30" s="62">
        <f t="shared" si="13"/>
        <v>0</v>
      </c>
      <c r="AL30" s="62">
        <f t="shared" si="14"/>
        <v>0</v>
      </c>
      <c r="AM30" s="62">
        <f t="shared" si="15"/>
        <v>0</v>
      </c>
      <c r="AN30" s="62">
        <f t="shared" si="16"/>
        <v>2</v>
      </c>
      <c r="AO30" s="62">
        <f t="shared" si="17"/>
        <v>1</v>
      </c>
      <c r="AP30" s="62">
        <f t="shared" si="18"/>
        <v>2</v>
      </c>
      <c r="AQ30" s="62">
        <f t="shared" si="19"/>
        <v>0</v>
      </c>
      <c r="AR30" s="62">
        <f t="shared" si="20"/>
        <v>0</v>
      </c>
      <c r="AS30" s="62">
        <f t="shared" si="21"/>
        <v>0</v>
      </c>
      <c r="AT30" s="62">
        <f t="shared" si="22"/>
        <v>0</v>
      </c>
      <c r="AU30" s="62">
        <f t="shared" si="23"/>
        <v>0</v>
      </c>
      <c r="AV30" s="62">
        <f t="shared" si="24"/>
        <v>0</v>
      </c>
      <c r="AW30" s="62">
        <f t="shared" si="25"/>
        <v>0</v>
      </c>
      <c r="AX30" s="62">
        <f t="shared" si="26"/>
        <v>0</v>
      </c>
      <c r="AY30" s="62">
        <f t="shared" si="27"/>
        <v>0</v>
      </c>
      <c r="AZ30" s="62">
        <f t="shared" si="28"/>
        <v>1</v>
      </c>
      <c r="BA30" s="62">
        <f t="shared" si="29"/>
        <v>2</v>
      </c>
      <c r="BB30" s="62">
        <f t="shared" si="30"/>
        <v>0</v>
      </c>
      <c r="BC30" s="63">
        <f t="shared" si="31"/>
        <v>14</v>
      </c>
      <c r="BD30" s="64"/>
      <c r="BE30" s="584">
        <f t="shared" si="89"/>
        <v>6.666666666666667</v>
      </c>
      <c r="BF30" s="5">
        <f>COUNTIF($D30:$AH30,"DTS")+COUNTIF($D30:$AH30,"DTS1")</f>
        <v>0</v>
      </c>
      <c r="BG30" s="5">
        <f>COUNTIF($D30:$AH30,"NTS")+COUNTIF($D30:$AH30,"NTS1")</f>
        <v>0</v>
      </c>
      <c r="BH30" s="5">
        <f t="shared" si="64"/>
        <v>0</v>
      </c>
      <c r="BI30" s="5">
        <f t="shared" si="65"/>
        <v>0</v>
      </c>
      <c r="BJ30" s="5">
        <f>COUNTIF($D30:$AH30,"DTS5S")+COUNTIF($D30:$AH30,"DTS5S1")</f>
        <v>1</v>
      </c>
      <c r="BK30" s="5">
        <f>COUNTIF($D30:$AH30,"NTS5S")+COUNTIF($D30:$AH30,"NTS5S1")</f>
        <v>0</v>
      </c>
      <c r="BL30" s="5">
        <f>COUNTIF($D30:$AH30,"DTSDS")+COUNTIF($D30:$AH30,"DTSDS1")</f>
        <v>0</v>
      </c>
      <c r="BM30" s="5">
        <f>COUNTIF($D30:$AH30,"NTSDS")+COUNTIF($D30:$AH30,"NTSDS1")</f>
        <v>0</v>
      </c>
      <c r="BN30" s="145">
        <f>COUNTIF($D30:$AH30,"FOTS")</f>
        <v>0</v>
      </c>
      <c r="BO30" s="147">
        <f>+BE30+JAN!BO31</f>
        <v>8.1666666666666679</v>
      </c>
      <c r="BP30" s="900">
        <f>+BO30+(JAN!BN31+BN30)*(12/24)-$BO$12+"144:00"</f>
        <v>-0.16666666666666607</v>
      </c>
      <c r="BQ30" s="66">
        <f t="shared" si="67"/>
        <v>0</v>
      </c>
      <c r="BR30" s="901">
        <f>+BO30+BY30*$BD$2+"144:00"</f>
        <v>14.666666666666668</v>
      </c>
      <c r="BS30" s="584">
        <f>+BR30-$BO$12</f>
        <v>0.33333333333333393</v>
      </c>
      <c r="BT30" s="67">
        <f t="shared" si="84"/>
        <v>1.8518518518518379E-2</v>
      </c>
      <c r="BU30" s="68">
        <f t="shared" si="90"/>
        <v>0</v>
      </c>
      <c r="BV30" s="68">
        <f t="shared" si="91"/>
        <v>0</v>
      </c>
      <c r="BW30" s="68">
        <f t="shared" si="92"/>
        <v>1</v>
      </c>
      <c r="BX30" s="68">
        <f t="shared" si="93"/>
        <v>0</v>
      </c>
      <c r="BY30" s="69">
        <f t="shared" si="44"/>
        <v>1</v>
      </c>
      <c r="BZ30" s="68">
        <f>+BN30</f>
        <v>0</v>
      </c>
      <c r="CA30" s="68">
        <f>+JAN!CA31+BX30</f>
        <v>0</v>
      </c>
      <c r="CB30" s="69">
        <f t="shared" si="94"/>
        <v>0</v>
      </c>
      <c r="CE30" s="163">
        <f t="shared" si="88"/>
        <v>6.666666666666667</v>
      </c>
      <c r="CF30" s="127">
        <f t="shared" si="70"/>
        <v>15</v>
      </c>
      <c r="CG30" s="165">
        <f t="shared" si="54"/>
        <v>160</v>
      </c>
      <c r="CH30" s="165">
        <f t="shared" si="55"/>
        <v>12</v>
      </c>
      <c r="CI30" s="165">
        <f t="shared" si="56"/>
        <v>172</v>
      </c>
      <c r="CJ30" s="159">
        <f t="shared" si="46"/>
        <v>0</v>
      </c>
      <c r="CK30" s="444">
        <f>BY30-BV30+JAN!CK31</f>
        <v>1</v>
      </c>
      <c r="CL30" s="450">
        <f t="shared" si="95"/>
        <v>12</v>
      </c>
      <c r="CN30" s="126">
        <f t="shared" si="58"/>
        <v>6.666666666666667</v>
      </c>
      <c r="CO30" s="130">
        <f t="shared" si="59"/>
        <v>172</v>
      </c>
      <c r="CP30" s="127">
        <f t="shared" si="60"/>
        <v>14</v>
      </c>
      <c r="CQ30" s="127">
        <f t="shared" si="61"/>
        <v>15</v>
      </c>
    </row>
    <row r="31" spans="1:99" ht="21" customHeight="1" thickBot="1" x14ac:dyDescent="0.3">
      <c r="A31" s="129" t="s">
        <v>74</v>
      </c>
      <c r="B31" s="612">
        <v>19</v>
      </c>
      <c r="C31" s="19" t="s">
        <v>3</v>
      </c>
      <c r="D31" s="89" t="s">
        <v>279</v>
      </c>
      <c r="E31" s="982" t="s">
        <v>25</v>
      </c>
      <c r="F31" s="983"/>
      <c r="G31" s="89" t="s">
        <v>24</v>
      </c>
      <c r="H31" s="89" t="s">
        <v>25</v>
      </c>
      <c r="I31" s="531"/>
      <c r="J31" s="531"/>
      <c r="K31" s="89" t="s">
        <v>24</v>
      </c>
      <c r="L31" s="982" t="s">
        <v>25</v>
      </c>
      <c r="M31" s="983"/>
      <c r="N31" s="531"/>
      <c r="O31" s="89" t="s">
        <v>24</v>
      </c>
      <c r="P31" s="89" t="s">
        <v>25</v>
      </c>
      <c r="Q31" s="531"/>
      <c r="R31" s="531"/>
      <c r="S31" s="982" t="s">
        <v>27</v>
      </c>
      <c r="T31" s="984" t="s">
        <v>25</v>
      </c>
      <c r="U31" s="531"/>
      <c r="V31" s="531"/>
      <c r="W31" s="89" t="s">
        <v>24</v>
      </c>
      <c r="X31" s="89" t="s">
        <v>24</v>
      </c>
      <c r="Y31" s="531"/>
      <c r="Z31" s="985"/>
      <c r="AA31" s="386" t="s">
        <v>48</v>
      </c>
      <c r="AB31" s="978" t="s">
        <v>40</v>
      </c>
      <c r="AC31" s="978" t="s">
        <v>40</v>
      </c>
      <c r="AD31" s="531"/>
      <c r="AE31" s="89" t="s">
        <v>26</v>
      </c>
      <c r="AF31" s="435"/>
      <c r="AG31" s="435"/>
      <c r="AH31" s="505"/>
      <c r="AI31" s="125">
        <f t="shared" si="11"/>
        <v>5</v>
      </c>
      <c r="AJ31" s="62">
        <f t="shared" si="12"/>
        <v>5</v>
      </c>
      <c r="AK31" s="62">
        <f t="shared" si="13"/>
        <v>0</v>
      </c>
      <c r="AL31" s="62">
        <f t="shared" si="14"/>
        <v>0</v>
      </c>
      <c r="AM31" s="62">
        <f t="shared" si="15"/>
        <v>0</v>
      </c>
      <c r="AN31" s="62">
        <f t="shared" si="16"/>
        <v>1</v>
      </c>
      <c r="AO31" s="62">
        <f t="shared" si="17"/>
        <v>1</v>
      </c>
      <c r="AP31" s="62">
        <f t="shared" si="18"/>
        <v>0</v>
      </c>
      <c r="AQ31" s="62">
        <f t="shared" si="19"/>
        <v>0</v>
      </c>
      <c r="AR31" s="62">
        <f t="shared" si="20"/>
        <v>0</v>
      </c>
      <c r="AS31" s="62">
        <f t="shared" si="21"/>
        <v>0</v>
      </c>
      <c r="AT31" s="62">
        <f t="shared" si="22"/>
        <v>0</v>
      </c>
      <c r="AU31" s="62">
        <f t="shared" si="23"/>
        <v>0</v>
      </c>
      <c r="AV31" s="62">
        <f t="shared" si="24"/>
        <v>0</v>
      </c>
      <c r="AW31" s="62">
        <f t="shared" si="25"/>
        <v>0</v>
      </c>
      <c r="AX31" s="62">
        <f t="shared" si="26"/>
        <v>0</v>
      </c>
      <c r="AY31" s="62">
        <f t="shared" si="27"/>
        <v>0</v>
      </c>
      <c r="AZ31" s="62">
        <f t="shared" si="28"/>
        <v>1</v>
      </c>
      <c r="BA31" s="62">
        <f t="shared" si="29"/>
        <v>2</v>
      </c>
      <c r="BB31" s="62">
        <f t="shared" si="30"/>
        <v>0</v>
      </c>
      <c r="BC31" s="63">
        <f t="shared" si="31"/>
        <v>15</v>
      </c>
      <c r="BD31" s="64"/>
      <c r="BE31" s="584">
        <f t="shared" si="89"/>
        <v>7.166666666666667</v>
      </c>
      <c r="BF31" s="5">
        <f t="shared" si="63"/>
        <v>0</v>
      </c>
      <c r="BG31" s="5">
        <f t="shared" si="32"/>
        <v>0</v>
      </c>
      <c r="BH31" s="5">
        <f t="shared" si="64"/>
        <v>0</v>
      </c>
      <c r="BI31" s="5">
        <f t="shared" si="65"/>
        <v>0</v>
      </c>
      <c r="BJ31" s="5">
        <f t="shared" si="33"/>
        <v>1</v>
      </c>
      <c r="BK31" s="5">
        <f t="shared" si="66"/>
        <v>0</v>
      </c>
      <c r="BL31" s="5">
        <f t="shared" si="34"/>
        <v>0</v>
      </c>
      <c r="BM31" s="5">
        <f t="shared" si="35"/>
        <v>0</v>
      </c>
      <c r="BN31" s="145">
        <f t="shared" si="36"/>
        <v>0</v>
      </c>
      <c r="BO31" s="147">
        <f>+BE31+JAN!BO32</f>
        <v>8.6666666666666679</v>
      </c>
      <c r="BP31" s="900">
        <f>+BO31+(JAN!BN32+BN31)*(12/24)-$BO$12+"144:00"</f>
        <v>0.33333333333333393</v>
      </c>
      <c r="BQ31" s="66">
        <f t="shared" ref="BQ31" si="96">IF(BP31&gt;=(-11/24),0,(-BP31)/(12/24))</f>
        <v>0</v>
      </c>
      <c r="BR31" s="901">
        <f>+BO31+BY31*$BD$2+"144:00"</f>
        <v>15.166666666666668</v>
      </c>
      <c r="BS31" s="584">
        <f>+BR31-$BO$12</f>
        <v>0.83333333333333393</v>
      </c>
      <c r="BT31" s="67">
        <f t="shared" ref="BT31" si="97">+(BR31/$BR$99)-1</f>
        <v>5.32407407407407E-2</v>
      </c>
      <c r="BU31" s="68">
        <f t="shared" ref="BU31" si="98">+BF31+BG31</f>
        <v>0</v>
      </c>
      <c r="BV31" s="68">
        <f t="shared" ref="BV31" si="99">+BH31+BI31</f>
        <v>0</v>
      </c>
      <c r="BW31" s="68">
        <f t="shared" ref="BW31" si="100">+BJ31+BK31</f>
        <v>1</v>
      </c>
      <c r="BX31" s="68">
        <f t="shared" ref="BX31" si="101">+BL31+BM31</f>
        <v>0</v>
      </c>
      <c r="BY31" s="69">
        <f t="shared" ref="BY31" si="102">+BU31+BV31+BW31+BX31</f>
        <v>1</v>
      </c>
      <c r="BZ31" s="68">
        <f>+BN31</f>
        <v>0</v>
      </c>
      <c r="CA31" s="68">
        <f>+JAN!CA32+BX31</f>
        <v>0</v>
      </c>
      <c r="CB31" s="69">
        <f t="shared" ref="CB31" si="103">+CA31-BZ31</f>
        <v>0</v>
      </c>
      <c r="CE31" s="163">
        <f t="shared" si="88"/>
        <v>7.166666666666667</v>
      </c>
      <c r="CF31" s="127">
        <f t="shared" si="70"/>
        <v>16</v>
      </c>
      <c r="CG31" s="165">
        <f t="shared" si="54"/>
        <v>172</v>
      </c>
      <c r="CH31" s="165">
        <f t="shared" si="55"/>
        <v>12</v>
      </c>
      <c r="CI31" s="165">
        <f t="shared" si="56"/>
        <v>184</v>
      </c>
      <c r="CJ31" s="159">
        <f t="shared" si="46"/>
        <v>0</v>
      </c>
      <c r="CK31" s="444">
        <f>BY31-BV31+JAN!CK32</f>
        <v>1</v>
      </c>
      <c r="CL31" s="450">
        <f t="shared" si="95"/>
        <v>12</v>
      </c>
      <c r="CN31" s="126">
        <f t="shared" si="58"/>
        <v>7.166666666666667</v>
      </c>
      <c r="CO31" s="130">
        <f t="shared" si="59"/>
        <v>184</v>
      </c>
      <c r="CP31" s="127">
        <f t="shared" si="60"/>
        <v>15</v>
      </c>
      <c r="CQ31" s="127">
        <f t="shared" si="61"/>
        <v>16</v>
      </c>
    </row>
    <row r="32" spans="1:99" ht="21" customHeight="1" thickBot="1" x14ac:dyDescent="0.3">
      <c r="A32" s="134" t="s">
        <v>269</v>
      </c>
      <c r="B32" s="862">
        <v>20</v>
      </c>
      <c r="C32" s="19" t="s">
        <v>3</v>
      </c>
      <c r="D32" s="438"/>
      <c r="E32" s="455"/>
      <c r="F32" s="503"/>
      <c r="G32" s="458"/>
      <c r="H32" s="438"/>
      <c r="I32" s="438"/>
      <c r="J32" s="502"/>
      <c r="K32" s="502"/>
      <c r="L32" s="455"/>
      <c r="M32" s="460"/>
      <c r="N32" s="458"/>
      <c r="O32" s="458"/>
      <c r="P32" s="438"/>
      <c r="Q32" s="438"/>
      <c r="R32" s="453"/>
      <c r="S32" s="507"/>
      <c r="T32" s="460"/>
      <c r="U32" s="438"/>
      <c r="V32" s="502"/>
      <c r="W32" s="502"/>
      <c r="X32" s="438"/>
      <c r="Y32" s="438"/>
      <c r="Z32" s="467"/>
      <c r="AA32" s="386"/>
      <c r="AB32" s="449"/>
      <c r="AC32" s="449"/>
      <c r="AD32" s="502"/>
      <c r="AE32" s="502"/>
      <c r="AF32" s="438"/>
      <c r="AG32" s="438"/>
      <c r="AH32" s="467"/>
      <c r="AI32" s="125">
        <f t="shared" si="11"/>
        <v>0</v>
      </c>
      <c r="AJ32" s="62">
        <f t="shared" si="12"/>
        <v>0</v>
      </c>
      <c r="AK32" s="62">
        <f t="shared" si="13"/>
        <v>0</v>
      </c>
      <c r="AL32" s="62">
        <f t="shared" si="14"/>
        <v>0</v>
      </c>
      <c r="AM32" s="62">
        <f t="shared" si="15"/>
        <v>0</v>
      </c>
      <c r="AN32" s="62">
        <f t="shared" si="16"/>
        <v>0</v>
      </c>
      <c r="AO32" s="62">
        <f t="shared" si="17"/>
        <v>0</v>
      </c>
      <c r="AP32" s="62">
        <f t="shared" si="18"/>
        <v>0</v>
      </c>
      <c r="AQ32" s="62">
        <f t="shared" si="19"/>
        <v>0</v>
      </c>
      <c r="AR32" s="62">
        <f t="shared" si="20"/>
        <v>0</v>
      </c>
      <c r="AS32" s="62">
        <f t="shared" si="21"/>
        <v>0</v>
      </c>
      <c r="AT32" s="62">
        <f t="shared" si="22"/>
        <v>0</v>
      </c>
      <c r="AU32" s="62">
        <f t="shared" si="23"/>
        <v>0</v>
      </c>
      <c r="AV32" s="62">
        <f t="shared" si="24"/>
        <v>0</v>
      </c>
      <c r="AW32" s="62">
        <f t="shared" si="25"/>
        <v>0</v>
      </c>
      <c r="AX32" s="62">
        <f t="shared" si="26"/>
        <v>0</v>
      </c>
      <c r="AY32" s="62">
        <f t="shared" si="27"/>
        <v>0</v>
      </c>
      <c r="AZ32" s="62">
        <f t="shared" si="28"/>
        <v>0</v>
      </c>
      <c r="BA32" s="62">
        <f t="shared" si="29"/>
        <v>0</v>
      </c>
      <c r="BB32" s="62">
        <f t="shared" si="30"/>
        <v>0</v>
      </c>
      <c r="BC32" s="63">
        <f t="shared" si="31"/>
        <v>0</v>
      </c>
      <c r="BD32" s="64"/>
      <c r="BE32" s="584">
        <f t="shared" ref="BE32" si="104">+AI32*$BD$2+AJ32*$BD$6+AN32*$BD$2+AO32*$BD$6+AQ32*8/24+AU32*8/24+AV32*8/24+AW32*8/24+AX32*12/24+AY32*8/24+AZ32*$BD$2+BA32*8/24+BN32*(0/24)+(AM32*$BE$2)</f>
        <v>0</v>
      </c>
      <c r="BF32" s="5">
        <f t="shared" si="63"/>
        <v>0</v>
      </c>
      <c r="BG32" s="5">
        <f t="shared" si="32"/>
        <v>0</v>
      </c>
      <c r="BH32" s="5">
        <f t="shared" si="64"/>
        <v>0</v>
      </c>
      <c r="BI32" s="5">
        <f t="shared" si="65"/>
        <v>0</v>
      </c>
      <c r="BJ32" s="5">
        <f t="shared" si="33"/>
        <v>0</v>
      </c>
      <c r="BK32" s="5">
        <f t="shared" si="66"/>
        <v>0</v>
      </c>
      <c r="BL32" s="5">
        <f t="shared" si="34"/>
        <v>0</v>
      </c>
      <c r="BM32" s="5">
        <f t="shared" si="35"/>
        <v>0</v>
      </c>
      <c r="BN32" s="145">
        <f t="shared" si="36"/>
        <v>0</v>
      </c>
      <c r="BO32" s="147"/>
      <c r="BP32" s="65"/>
      <c r="BQ32" s="66"/>
      <c r="BR32" s="584"/>
      <c r="BS32" s="584"/>
      <c r="BT32" s="67"/>
      <c r="BU32" s="68">
        <f t="shared" si="90"/>
        <v>0</v>
      </c>
      <c r="BV32" s="68">
        <f t="shared" si="91"/>
        <v>0</v>
      </c>
      <c r="BW32" s="68">
        <f t="shared" si="92"/>
        <v>0</v>
      </c>
      <c r="BX32" s="68">
        <f t="shared" si="93"/>
        <v>0</v>
      </c>
      <c r="BY32" s="69">
        <f t="shared" si="44"/>
        <v>0</v>
      </c>
      <c r="BZ32" s="68">
        <f>+BN32+JAN!BZ32</f>
        <v>0</v>
      </c>
      <c r="CA32" s="68">
        <f>+BX32</f>
        <v>0</v>
      </c>
      <c r="CB32" s="69">
        <f t="shared" si="94"/>
        <v>0</v>
      </c>
      <c r="CE32" s="163">
        <f t="shared" si="88"/>
        <v>0</v>
      </c>
      <c r="CF32" s="127">
        <f t="shared" si="70"/>
        <v>0</v>
      </c>
      <c r="CG32" s="165">
        <f t="shared" si="54"/>
        <v>0</v>
      </c>
      <c r="CH32" s="165">
        <f t="shared" si="55"/>
        <v>0</v>
      </c>
      <c r="CI32" s="165">
        <f t="shared" si="56"/>
        <v>0</v>
      </c>
      <c r="CJ32" s="159">
        <f t="shared" si="46"/>
        <v>0</v>
      </c>
      <c r="CK32" s="444">
        <f>BY32-BV32+JAN!CK32</f>
        <v>0</v>
      </c>
      <c r="CL32" s="450">
        <f t="shared" si="95"/>
        <v>0</v>
      </c>
      <c r="CM32" s="23"/>
      <c r="CN32" s="126">
        <f t="shared" si="58"/>
        <v>0</v>
      </c>
      <c r="CO32" s="130">
        <f t="shared" si="59"/>
        <v>0</v>
      </c>
      <c r="CP32" s="127">
        <f t="shared" si="60"/>
        <v>0</v>
      </c>
      <c r="CQ32" s="127">
        <f t="shared" si="61"/>
        <v>0</v>
      </c>
    </row>
    <row r="33" spans="1:95" s="23" customFormat="1" ht="24" customHeight="1" thickBot="1" x14ac:dyDescent="0.3">
      <c r="A33" s="60" t="s">
        <v>21</v>
      </c>
      <c r="B33" s="60" t="s">
        <v>22</v>
      </c>
      <c r="C33" s="225" t="s">
        <v>23</v>
      </c>
      <c r="D33" s="264">
        <v>1</v>
      </c>
      <c r="E33" s="640">
        <f>D33+1</f>
        <v>2</v>
      </c>
      <c r="F33" s="307">
        <f t="shared" ref="F33:AE33" si="105">E33+1</f>
        <v>3</v>
      </c>
      <c r="G33" s="265">
        <f t="shared" si="105"/>
        <v>4</v>
      </c>
      <c r="H33" s="265">
        <f t="shared" si="105"/>
        <v>5</v>
      </c>
      <c r="I33" s="265">
        <f t="shared" si="105"/>
        <v>6</v>
      </c>
      <c r="J33" s="265">
        <f t="shared" si="105"/>
        <v>7</v>
      </c>
      <c r="K33" s="265">
        <f t="shared" si="105"/>
        <v>8</v>
      </c>
      <c r="L33" s="641">
        <f t="shared" si="105"/>
        <v>9</v>
      </c>
      <c r="M33" s="307">
        <f t="shared" si="105"/>
        <v>10</v>
      </c>
      <c r="N33" s="902">
        <f t="shared" si="105"/>
        <v>11</v>
      </c>
      <c r="O33" s="902">
        <f t="shared" si="105"/>
        <v>12</v>
      </c>
      <c r="P33" s="264">
        <f t="shared" si="105"/>
        <v>13</v>
      </c>
      <c r="Q33" s="265">
        <f t="shared" si="105"/>
        <v>14</v>
      </c>
      <c r="R33" s="265">
        <f t="shared" si="105"/>
        <v>15</v>
      </c>
      <c r="S33" s="640">
        <f t="shared" si="105"/>
        <v>16</v>
      </c>
      <c r="T33" s="307">
        <f t="shared" si="105"/>
        <v>17</v>
      </c>
      <c r="U33" s="265">
        <f t="shared" si="105"/>
        <v>18</v>
      </c>
      <c r="V33" s="265">
        <f t="shared" si="105"/>
        <v>19</v>
      </c>
      <c r="W33" s="265">
        <f t="shared" si="105"/>
        <v>20</v>
      </c>
      <c r="X33" s="264">
        <f t="shared" si="105"/>
        <v>21</v>
      </c>
      <c r="Y33" s="265">
        <f t="shared" si="105"/>
        <v>22</v>
      </c>
      <c r="Z33" s="640">
        <f t="shared" si="105"/>
        <v>23</v>
      </c>
      <c r="AA33" s="307">
        <f t="shared" si="105"/>
        <v>24</v>
      </c>
      <c r="AB33" s="265">
        <f t="shared" si="105"/>
        <v>25</v>
      </c>
      <c r="AC33" s="265">
        <f t="shared" si="105"/>
        <v>26</v>
      </c>
      <c r="AD33" s="265">
        <f t="shared" si="105"/>
        <v>27</v>
      </c>
      <c r="AE33" s="265">
        <f t="shared" si="105"/>
        <v>28</v>
      </c>
      <c r="AF33" s="878"/>
      <c r="AG33" s="878"/>
      <c r="AH33" s="879"/>
      <c r="AI33" s="133">
        <f>SUM(AI13:AI32)</f>
        <v>69</v>
      </c>
      <c r="AJ33" s="133">
        <f t="shared" ref="AJ33:BC33" si="106">SUM(AJ13:AJ32)</f>
        <v>75</v>
      </c>
      <c r="AK33" s="133">
        <f t="shared" si="106"/>
        <v>0</v>
      </c>
      <c r="AL33" s="133">
        <f t="shared" si="106"/>
        <v>0</v>
      </c>
      <c r="AM33" s="133">
        <f t="shared" si="106"/>
        <v>0</v>
      </c>
      <c r="AN33" s="133">
        <f t="shared" si="106"/>
        <v>12</v>
      </c>
      <c r="AO33" s="133">
        <f t="shared" si="106"/>
        <v>8</v>
      </c>
      <c r="AP33" s="133">
        <f t="shared" si="106"/>
        <v>10</v>
      </c>
      <c r="AQ33" s="133">
        <f t="shared" si="106"/>
        <v>5</v>
      </c>
      <c r="AR33" s="133">
        <f t="shared" si="106"/>
        <v>0</v>
      </c>
      <c r="AS33" s="133">
        <f t="shared" si="106"/>
        <v>0</v>
      </c>
      <c r="AT33" s="133">
        <f t="shared" si="106"/>
        <v>6</v>
      </c>
      <c r="AU33" s="133">
        <f t="shared" si="106"/>
        <v>14</v>
      </c>
      <c r="AV33" s="133">
        <f t="shared" si="106"/>
        <v>4</v>
      </c>
      <c r="AW33" s="133">
        <f t="shared" si="106"/>
        <v>0</v>
      </c>
      <c r="AX33" s="133">
        <f t="shared" si="106"/>
        <v>0</v>
      </c>
      <c r="AY33" s="133">
        <f t="shared" si="106"/>
        <v>0</v>
      </c>
      <c r="AZ33" s="133">
        <f t="shared" si="106"/>
        <v>2</v>
      </c>
      <c r="BA33" s="133">
        <f t="shared" si="106"/>
        <v>31</v>
      </c>
      <c r="BB33" s="133">
        <f t="shared" si="106"/>
        <v>0</v>
      </c>
      <c r="BC33" s="133">
        <f t="shared" si="106"/>
        <v>212.33333333333334</v>
      </c>
      <c r="BD33" s="73"/>
      <c r="BE33" s="74"/>
      <c r="BF33" s="267">
        <f t="shared" si="63"/>
        <v>0</v>
      </c>
      <c r="BG33" s="267">
        <f t="shared" si="32"/>
        <v>0</v>
      </c>
      <c r="BH33" s="267">
        <f t="shared" si="64"/>
        <v>0</v>
      </c>
      <c r="BI33" s="267">
        <f t="shared" si="65"/>
        <v>0</v>
      </c>
      <c r="BJ33" s="267">
        <f t="shared" si="33"/>
        <v>0</v>
      </c>
      <c r="BK33" s="267">
        <f t="shared" si="66"/>
        <v>0</v>
      </c>
      <c r="BL33" s="267">
        <f t="shared" si="34"/>
        <v>0</v>
      </c>
      <c r="BM33" s="267">
        <f t="shared" si="35"/>
        <v>0</v>
      </c>
      <c r="BN33" s="268">
        <f t="shared" si="36"/>
        <v>0</v>
      </c>
      <c r="BO33" s="149" t="s">
        <v>142</v>
      </c>
      <c r="BP33" s="76">
        <f>AVERAGE(BP14:BP32)</f>
        <v>-0.51111111111111085</v>
      </c>
      <c r="BQ33" s="76"/>
      <c r="BR33" s="75" t="s">
        <v>142</v>
      </c>
      <c r="BS33" s="76">
        <f>AVERAGE(BS13:BS32)</f>
        <v>3.1250000000000111E-2</v>
      </c>
      <c r="BT33" s="77">
        <f t="shared" ref="BT33" si="107">AVERAGE(BT14:BT32)</f>
        <v>3.8580246913579269E-3</v>
      </c>
      <c r="BU33" s="77"/>
      <c r="BV33" s="77"/>
      <c r="BW33" s="77"/>
      <c r="BX33" s="77"/>
      <c r="BY33" s="77"/>
      <c r="BZ33" s="77"/>
      <c r="CA33" s="77"/>
      <c r="CB33" s="899">
        <f>SUM(CB13:CB32)</f>
        <v>107</v>
      </c>
      <c r="CE33" s="163"/>
      <c r="CF33" s="127"/>
      <c r="CG33" s="165"/>
      <c r="CH33" s="165"/>
      <c r="CI33" s="165"/>
      <c r="CJ33" s="159"/>
      <c r="CK33" s="444"/>
      <c r="CL33" s="450"/>
      <c r="CM33"/>
      <c r="CN33" s="126"/>
      <c r="CO33" s="130">
        <f t="shared" si="59"/>
        <v>0</v>
      </c>
      <c r="CP33" s="127"/>
      <c r="CQ33" s="127"/>
    </row>
    <row r="34" spans="1:95" ht="21" customHeight="1" thickBot="1" x14ac:dyDescent="0.3">
      <c r="A34" s="615" t="s">
        <v>75</v>
      </c>
      <c r="B34" s="614">
        <v>21</v>
      </c>
      <c r="C34" s="24" t="s">
        <v>1</v>
      </c>
      <c r="D34" s="498" t="s">
        <v>50</v>
      </c>
      <c r="E34" s="440" t="s">
        <v>24</v>
      </c>
      <c r="F34" s="459" t="s">
        <v>25</v>
      </c>
      <c r="G34" s="506"/>
      <c r="H34" s="506"/>
      <c r="I34" s="435" t="s">
        <v>24</v>
      </c>
      <c r="J34" s="435" t="s">
        <v>24</v>
      </c>
      <c r="K34" s="520"/>
      <c r="L34" s="504"/>
      <c r="M34" s="459" t="s">
        <v>24</v>
      </c>
      <c r="N34" s="435" t="s">
        <v>25</v>
      </c>
      <c r="O34" s="498"/>
      <c r="P34" s="498"/>
      <c r="Q34" s="435" t="s">
        <v>25</v>
      </c>
      <c r="R34" s="435" t="s">
        <v>25</v>
      </c>
      <c r="S34" s="505"/>
      <c r="T34" s="500"/>
      <c r="U34" s="435" t="s">
        <v>35</v>
      </c>
      <c r="V34" s="435" t="s">
        <v>25</v>
      </c>
      <c r="W34" s="498"/>
      <c r="X34" s="498"/>
      <c r="Y34" s="435" t="s">
        <v>24</v>
      </c>
      <c r="Z34" s="440" t="s">
        <v>25</v>
      </c>
      <c r="AA34" s="500"/>
      <c r="AB34" s="506" t="s">
        <v>59</v>
      </c>
      <c r="AC34" s="435" t="s">
        <v>24</v>
      </c>
      <c r="AD34" s="435" t="s">
        <v>25</v>
      </c>
      <c r="AE34" s="498"/>
      <c r="AF34" s="478"/>
      <c r="AG34" s="478"/>
      <c r="AH34" s="664"/>
      <c r="AI34" s="125">
        <f t="shared" ref="AI34:AI54" si="108">COUNTIF($D34:$AH34,"D")</f>
        <v>6</v>
      </c>
      <c r="AJ34" s="62">
        <f t="shared" ref="AJ34:AJ54" si="109">COUNTIF($D34:$AH34,"N")</f>
        <v>7</v>
      </c>
      <c r="AK34" s="62">
        <f>COUNTIF($D34:$AH34,"DTS4S")+COUNTIF($D34:$AH34,"DTS4S1")</f>
        <v>0</v>
      </c>
      <c r="AL34" s="62">
        <f>COUNTIF($D34:$AH34,"NTS4S")+COUNTIF($D34:$AH34,"NTS4S1")</f>
        <v>0</v>
      </c>
      <c r="AM34" s="62">
        <f t="shared" ref="AM34:AM54" si="110">COUNTIF($D34:$AH34,"S")</f>
        <v>0</v>
      </c>
      <c r="AN34" s="62">
        <f t="shared" ref="AN34:AN54" si="111">COUNTIF($D34:$AH34,"DT")</f>
        <v>0</v>
      </c>
      <c r="AO34" s="62">
        <f t="shared" ref="AO34:AO54" si="112">COUNTIF($D34:$AH34,"NT")</f>
        <v>0</v>
      </c>
      <c r="AP34" s="62">
        <f t="shared" ref="AP34:AP54" si="113">COUNTIF($D34:$AH34,"t")</f>
        <v>0</v>
      </c>
      <c r="AQ34" s="62">
        <f t="shared" ref="AQ34:AQ54" si="114">COUNTIF($D34:$AH34,"FE")</f>
        <v>0</v>
      </c>
      <c r="AR34" s="62">
        <f t="shared" ref="AR34:AR54" si="115">COUNTIF($D34:$AH34,"FO")</f>
        <v>0</v>
      </c>
      <c r="AS34" s="62">
        <f t="shared" ref="AS34:AS54" si="116">COUNTIF($D34:$AH34,"DS")</f>
        <v>0</v>
      </c>
      <c r="AT34" s="62">
        <f t="shared" ref="AT34:AT54" si="117">COUNTIF($D34:$AH34,"DISP")</f>
        <v>1</v>
      </c>
      <c r="AU34" s="62">
        <f t="shared" ref="AU34:AU54" si="118">COUNTIF($D34:$AH34,"L")</f>
        <v>0</v>
      </c>
      <c r="AV34" s="62">
        <f t="shared" ref="AV34:AV54" si="119">COUNTIF($D34:$AH34,"B")</f>
        <v>0</v>
      </c>
      <c r="AW34" s="62">
        <f t="shared" ref="AW34:AW54" si="120">COUNTIF($D34:$AH34,"SA")</f>
        <v>0</v>
      </c>
      <c r="AX34" s="62">
        <f t="shared" ref="AX34:AX54" si="121">COUNTIF($D34:$AH34,"SAT")</f>
        <v>0</v>
      </c>
      <c r="AY34" s="62">
        <f t="shared" ref="AY34:AY54" si="122">COUNTIF($D34:$AH34,"SE")</f>
        <v>0</v>
      </c>
      <c r="AZ34" s="62">
        <f t="shared" ref="AZ34:AZ54" si="123">COUNTIF($D34:$AH34,"OJTD")+COUNTIF($D34:$AH34,"OJTN")</f>
        <v>0</v>
      </c>
      <c r="BA34" s="62">
        <f t="shared" ref="BA34:BA54" si="124">COUNTIF($D34:$AH34,"TR")</f>
        <v>0</v>
      </c>
      <c r="BB34" s="62">
        <f t="shared" ref="BB34:BB54" si="125">COUNTIF($D34:$AH34,"F")</f>
        <v>0</v>
      </c>
      <c r="BC34" s="63">
        <f t="shared" ref="BC34:BC54" si="126">+AI34+AJ34+AN34+AO34+((AQ34+AU34+AV34+AY34)*8)/12+AW34+AX34+AZ34+BA34+AM34</f>
        <v>13</v>
      </c>
      <c r="BD34" s="64"/>
      <c r="BE34" s="584">
        <f>+AI34*$BD$2+AJ34*$BD$6+AN34*$BD$2+AO34*$BD$6+AQ34*8/24+AU34*8/24+AV34*8/24+AW34*8/24+AX34*12/24+AY34*8/24+AZ34*$BD$2+BA34*8/24+BN34*(0/24)+(AM34*$BE$2)+AK34*$BF$2+AL34*$BF$6</f>
        <v>6.5</v>
      </c>
      <c r="BF34" s="5">
        <f t="shared" si="63"/>
        <v>1</v>
      </c>
      <c r="BG34" s="5">
        <f t="shared" si="32"/>
        <v>0</v>
      </c>
      <c r="BH34" s="5">
        <f t="shared" si="64"/>
        <v>0</v>
      </c>
      <c r="BI34" s="5">
        <f t="shared" si="65"/>
        <v>0</v>
      </c>
      <c r="BJ34" s="5">
        <f t="shared" si="33"/>
        <v>0</v>
      </c>
      <c r="BK34" s="5">
        <f t="shared" si="66"/>
        <v>0</v>
      </c>
      <c r="BL34" s="5">
        <f t="shared" si="34"/>
        <v>1</v>
      </c>
      <c r="BM34" s="5">
        <f t="shared" si="35"/>
        <v>0</v>
      </c>
      <c r="BN34" s="145">
        <f t="shared" si="36"/>
        <v>0</v>
      </c>
      <c r="BO34" s="147">
        <f>+BE34+JAN!BO34</f>
        <v>13.5</v>
      </c>
      <c r="BP34" s="65">
        <f>+BO34+(JAN!BN34+BN34)*(12/24)-$BO$12</f>
        <v>-0.83333333333333393</v>
      </c>
      <c r="BQ34" s="66">
        <f t="shared" ref="BQ34:BQ35" si="127">IF(BP34&gt;=(-11/24),0,(-BP34)/(12/24))</f>
        <v>1.6666666666666679</v>
      </c>
      <c r="BR34" s="584">
        <f>+BO34+BY34*$BD$2</f>
        <v>14.5</v>
      </c>
      <c r="BS34" s="584">
        <f t="shared" ref="BS34" si="128">+BR34-$BO$12</f>
        <v>0.16666666666666607</v>
      </c>
      <c r="BT34" s="67">
        <f>+(BR34/$BR$99)-1</f>
        <v>6.9444444444441977E-3</v>
      </c>
      <c r="BU34" s="68">
        <f>+BF34+BG34</f>
        <v>1</v>
      </c>
      <c r="BV34" s="68">
        <f>+BH34+BI34</f>
        <v>0</v>
      </c>
      <c r="BW34" s="68">
        <f>+BJ34+BK34</f>
        <v>0</v>
      </c>
      <c r="BX34" s="68">
        <f>+BL34+BM34</f>
        <v>1</v>
      </c>
      <c r="BY34" s="69">
        <f>+BU34+BV34+BW34+BX34</f>
        <v>2</v>
      </c>
      <c r="BZ34" s="68">
        <f>+BN34+JAN!BZ34</f>
        <v>0</v>
      </c>
      <c r="CA34" s="68">
        <f>+JAN!CA34+BX34</f>
        <v>22</v>
      </c>
      <c r="CB34" s="69">
        <f>+CA34-BZ34</f>
        <v>22</v>
      </c>
      <c r="CE34" s="163">
        <f t="shared" ref="CE34:CE52" si="129">+BE34</f>
        <v>6.5</v>
      </c>
      <c r="CF34" s="127">
        <f t="shared" ref="CF34:CF52" si="130">+BC34+BF34+BG34+BJ34+BK34+BL34+BM34+BH34+BI34</f>
        <v>15</v>
      </c>
      <c r="CG34" s="165">
        <f t="shared" si="54"/>
        <v>156</v>
      </c>
      <c r="CH34" s="165">
        <f t="shared" si="55"/>
        <v>24</v>
      </c>
      <c r="CI34" s="165">
        <f t="shared" si="56"/>
        <v>180</v>
      </c>
      <c r="CJ34" s="159">
        <f t="shared" si="46"/>
        <v>0</v>
      </c>
      <c r="CK34" s="444">
        <f>BY34-BV34+JAN!CK34</f>
        <v>3</v>
      </c>
      <c r="CL34" s="450">
        <f>CK34*12+BV34*8+"2"</f>
        <v>38</v>
      </c>
      <c r="CN34" s="126">
        <f t="shared" si="58"/>
        <v>6.5</v>
      </c>
      <c r="CO34" s="130">
        <f t="shared" si="59"/>
        <v>180</v>
      </c>
      <c r="CP34" s="127">
        <f t="shared" si="60"/>
        <v>13</v>
      </c>
      <c r="CQ34" s="127">
        <f t="shared" si="61"/>
        <v>15</v>
      </c>
    </row>
    <row r="35" spans="1:95" ht="21" customHeight="1" thickBot="1" x14ac:dyDescent="0.3">
      <c r="A35" s="1675" t="s">
        <v>243</v>
      </c>
      <c r="B35" s="614">
        <v>22</v>
      </c>
      <c r="C35" s="24" t="s">
        <v>76</v>
      </c>
      <c r="D35" s="498"/>
      <c r="E35" s="440"/>
      <c r="F35" s="459"/>
      <c r="G35" s="506"/>
      <c r="H35" s="506"/>
      <c r="I35" s="435"/>
      <c r="J35" s="435"/>
      <c r="K35" s="520"/>
      <c r="L35" s="504"/>
      <c r="M35" s="459"/>
      <c r="N35" s="435" t="s">
        <v>25</v>
      </c>
      <c r="O35" s="498"/>
      <c r="P35" s="498"/>
      <c r="Q35" s="435"/>
      <c r="R35" s="435"/>
      <c r="S35" s="505"/>
      <c r="T35" s="500"/>
      <c r="U35" s="435" t="s">
        <v>24</v>
      </c>
      <c r="V35" s="435"/>
      <c r="W35" s="498"/>
      <c r="X35" s="498"/>
      <c r="Y35" s="435"/>
      <c r="Z35" s="440"/>
      <c r="AA35" s="500"/>
      <c r="AB35" s="506" t="s">
        <v>59</v>
      </c>
      <c r="AC35" s="435"/>
      <c r="AD35" s="435"/>
      <c r="AE35" s="498"/>
      <c r="AF35" s="473"/>
      <c r="AG35" s="473"/>
      <c r="AH35" s="669"/>
      <c r="AI35" s="125">
        <f t="shared" si="108"/>
        <v>1</v>
      </c>
      <c r="AJ35" s="62">
        <f t="shared" si="109"/>
        <v>1</v>
      </c>
      <c r="AK35" s="62">
        <f t="shared" ref="AK35:AK54" si="131">COUNTIF($D35:$AH35,"DTS4S")+COUNTIF($D35:$AH35,"DTS4S1")</f>
        <v>0</v>
      </c>
      <c r="AL35" s="62">
        <f t="shared" ref="AL35:AL54" si="132">COUNTIF($D35:$AH35,"NTS4S")+COUNTIF($D35:$AH35,"NTS4S1")</f>
        <v>0</v>
      </c>
      <c r="AM35" s="62">
        <f t="shared" si="110"/>
        <v>0</v>
      </c>
      <c r="AN35" s="62">
        <f t="shared" si="111"/>
        <v>0</v>
      </c>
      <c r="AO35" s="62">
        <f t="shared" si="112"/>
        <v>0</v>
      </c>
      <c r="AP35" s="62">
        <f t="shared" si="113"/>
        <v>0</v>
      </c>
      <c r="AQ35" s="62">
        <f t="shared" si="114"/>
        <v>0</v>
      </c>
      <c r="AR35" s="62">
        <f t="shared" si="115"/>
        <v>0</v>
      </c>
      <c r="AS35" s="62">
        <f t="shared" si="116"/>
        <v>0</v>
      </c>
      <c r="AT35" s="62">
        <f t="shared" si="117"/>
        <v>0</v>
      </c>
      <c r="AU35" s="62">
        <f t="shared" si="118"/>
        <v>0</v>
      </c>
      <c r="AV35" s="62">
        <f t="shared" si="119"/>
        <v>0</v>
      </c>
      <c r="AW35" s="62">
        <f t="shared" si="120"/>
        <v>0</v>
      </c>
      <c r="AX35" s="62">
        <f t="shared" si="121"/>
        <v>0</v>
      </c>
      <c r="AY35" s="62">
        <f t="shared" si="122"/>
        <v>0</v>
      </c>
      <c r="AZ35" s="62">
        <f t="shared" si="123"/>
        <v>0</v>
      </c>
      <c r="BA35" s="62">
        <f t="shared" si="124"/>
        <v>0</v>
      </c>
      <c r="BB35" s="62">
        <f t="shared" si="125"/>
        <v>0</v>
      </c>
      <c r="BC35" s="63">
        <f t="shared" si="126"/>
        <v>2</v>
      </c>
      <c r="BD35" s="20">
        <f>+AI35*$BD$2+AJ35*$BD$6+AN35*$BD$2+AO35*$BD$6+AQ35*8/24+AU35*8/24+AV35*8/24+AW35*8/24+AX35*12/24+AY35*8/24+AZ35*$BD$2+BA35*8/24+BN35*(0/24)+(AM35*$BE$2)+AK35*$BF$2+AL35*$BF$6</f>
        <v>1</v>
      </c>
      <c r="BE35" s="1592">
        <f>+BD35+BD37</f>
        <v>6</v>
      </c>
      <c r="BF35" s="5">
        <f t="shared" si="63"/>
        <v>1</v>
      </c>
      <c r="BG35" s="5">
        <f t="shared" si="32"/>
        <v>0</v>
      </c>
      <c r="BH35" s="5">
        <f t="shared" si="64"/>
        <v>0</v>
      </c>
      <c r="BI35" s="5">
        <f t="shared" si="65"/>
        <v>0</v>
      </c>
      <c r="BJ35" s="5">
        <f t="shared" si="33"/>
        <v>0</v>
      </c>
      <c r="BK35" s="5">
        <f t="shared" si="66"/>
        <v>0</v>
      </c>
      <c r="BL35" s="5">
        <f t="shared" si="34"/>
        <v>0</v>
      </c>
      <c r="BM35" s="5">
        <f t="shared" si="35"/>
        <v>0</v>
      </c>
      <c r="BN35" s="1534">
        <f>COUNTIF($D35:$AH35,"FOTS")+COUNTIF($D37:$AH37,"FOTS")</f>
        <v>1</v>
      </c>
      <c r="BO35" s="147">
        <f>+BE35+JAN!BO35</f>
        <v>14</v>
      </c>
      <c r="BP35" s="1610">
        <f>+BO35+(JAN!BN35+BN35)*(12/24)-$BO$12</f>
        <v>0.16666666666666607</v>
      </c>
      <c r="BQ35" s="1607">
        <f t="shared" si="127"/>
        <v>0</v>
      </c>
      <c r="BR35" s="1592">
        <f>+BO35+BY35*$BD$2</f>
        <v>14.5</v>
      </c>
      <c r="BS35" s="1592">
        <f>+BR35-$BO$12</f>
        <v>0.16666666666666607</v>
      </c>
      <c r="BT35" s="1604">
        <f>+(BR35/$BR$99)-1</f>
        <v>6.9444444444441977E-3</v>
      </c>
      <c r="BU35" s="1598">
        <f>+BF35+BG35+BF37+BG37</f>
        <v>1</v>
      </c>
      <c r="BV35" s="1598">
        <f>+BH35+BI35+BH37+BI37</f>
        <v>0</v>
      </c>
      <c r="BW35" s="1598">
        <f>+BJ35+BK35+BJ37+BK37</f>
        <v>0</v>
      </c>
      <c r="BX35" s="1598">
        <f>+BL35+BM35+BL37+BM37</f>
        <v>0</v>
      </c>
      <c r="BY35" s="1586">
        <f t="shared" ref="BY35:BY54" si="133">+BU35+BV35+BW35+BX35</f>
        <v>1</v>
      </c>
      <c r="BZ35" s="68">
        <f>+BN35+JAN!BZ35</f>
        <v>1</v>
      </c>
      <c r="CA35" s="1598">
        <f>+JAN!CA35+BX35</f>
        <v>9</v>
      </c>
      <c r="CB35" s="1586">
        <f>+CA35-BZ35+CA37-BZ37</f>
        <v>8</v>
      </c>
      <c r="CE35" s="163">
        <f t="shared" si="129"/>
        <v>6</v>
      </c>
      <c r="CF35" s="127">
        <f t="shared" si="130"/>
        <v>3</v>
      </c>
      <c r="CG35" s="165">
        <f t="shared" si="54"/>
        <v>144</v>
      </c>
      <c r="CH35" s="165">
        <f t="shared" si="55"/>
        <v>12</v>
      </c>
      <c r="CI35" s="165">
        <f t="shared" si="56"/>
        <v>156</v>
      </c>
      <c r="CJ35" s="159">
        <f t="shared" si="46"/>
        <v>12</v>
      </c>
      <c r="CK35" s="444">
        <f>BY35-BV35+JAN!CK35</f>
        <v>1</v>
      </c>
      <c r="CL35" s="890">
        <f>CK35*12+BV35*8</f>
        <v>12</v>
      </c>
      <c r="CN35" s="126">
        <f t="shared" si="58"/>
        <v>6</v>
      </c>
      <c r="CO35" s="130">
        <f t="shared" si="59"/>
        <v>156</v>
      </c>
      <c r="CP35" s="127">
        <f t="shared" si="60"/>
        <v>2</v>
      </c>
      <c r="CQ35" s="127">
        <f t="shared" si="61"/>
        <v>3</v>
      </c>
    </row>
    <row r="36" spans="1:95" ht="11.1" customHeight="1" thickBot="1" x14ac:dyDescent="0.3">
      <c r="A36" s="1675"/>
      <c r="B36" s="614">
        <v>23</v>
      </c>
      <c r="C36" s="24"/>
      <c r="D36" s="498"/>
      <c r="E36" s="440"/>
      <c r="F36" s="459"/>
      <c r="G36" s="506"/>
      <c r="H36" s="506"/>
      <c r="I36" s="435"/>
      <c r="J36" s="435"/>
      <c r="K36" s="520"/>
      <c r="L36" s="504"/>
      <c r="M36" s="459"/>
      <c r="N36" s="435"/>
      <c r="O36" s="498"/>
      <c r="P36" s="498"/>
      <c r="Q36" s="435"/>
      <c r="R36" s="435"/>
      <c r="S36" s="505"/>
      <c r="T36" s="500"/>
      <c r="U36" s="435"/>
      <c r="V36" s="435"/>
      <c r="W36" s="498"/>
      <c r="X36" s="498"/>
      <c r="Y36" s="435"/>
      <c r="Z36" s="440"/>
      <c r="AA36" s="500"/>
      <c r="AB36" s="506"/>
      <c r="AC36" s="435"/>
      <c r="AD36" s="435"/>
      <c r="AE36" s="498"/>
      <c r="AF36" s="435"/>
      <c r="AG36" s="435"/>
      <c r="AH36" s="505"/>
      <c r="AI36" s="125">
        <f t="shared" si="108"/>
        <v>0</v>
      </c>
      <c r="AJ36" s="62">
        <f t="shared" si="109"/>
        <v>0</v>
      </c>
      <c r="AK36" s="62">
        <f t="shared" si="131"/>
        <v>0</v>
      </c>
      <c r="AL36" s="62">
        <f t="shared" si="132"/>
        <v>0</v>
      </c>
      <c r="AM36" s="62">
        <f t="shared" si="110"/>
        <v>0</v>
      </c>
      <c r="AN36" s="62">
        <f t="shared" si="111"/>
        <v>0</v>
      </c>
      <c r="AO36" s="62">
        <f t="shared" si="112"/>
        <v>0</v>
      </c>
      <c r="AP36" s="62">
        <f t="shared" si="113"/>
        <v>0</v>
      </c>
      <c r="AQ36" s="62">
        <f t="shared" si="114"/>
        <v>0</v>
      </c>
      <c r="AR36" s="62">
        <f t="shared" si="115"/>
        <v>0</v>
      </c>
      <c r="AS36" s="62">
        <f t="shared" si="116"/>
        <v>0</v>
      </c>
      <c r="AT36" s="62">
        <f t="shared" si="117"/>
        <v>0</v>
      </c>
      <c r="AU36" s="62">
        <f t="shared" si="118"/>
        <v>0</v>
      </c>
      <c r="AV36" s="62">
        <f t="shared" si="119"/>
        <v>0</v>
      </c>
      <c r="AW36" s="62">
        <f t="shared" si="120"/>
        <v>0</v>
      </c>
      <c r="AX36" s="62">
        <f t="shared" si="121"/>
        <v>0</v>
      </c>
      <c r="AY36" s="62">
        <f t="shared" si="122"/>
        <v>0</v>
      </c>
      <c r="AZ36" s="62">
        <f t="shared" si="123"/>
        <v>0</v>
      </c>
      <c r="BA36" s="62">
        <f t="shared" si="124"/>
        <v>0</v>
      </c>
      <c r="BB36" s="62">
        <f t="shared" si="125"/>
        <v>0</v>
      </c>
      <c r="BC36" s="63">
        <f t="shared" si="126"/>
        <v>0</v>
      </c>
      <c r="BD36" s="71"/>
      <c r="BE36" s="1593"/>
      <c r="BF36" s="5">
        <f t="shared" si="63"/>
        <v>0</v>
      </c>
      <c r="BG36" s="5">
        <f t="shared" si="32"/>
        <v>0</v>
      </c>
      <c r="BH36" s="5">
        <f t="shared" si="64"/>
        <v>0</v>
      </c>
      <c r="BI36" s="5">
        <f t="shared" si="65"/>
        <v>0</v>
      </c>
      <c r="BJ36" s="5">
        <f t="shared" si="33"/>
        <v>0</v>
      </c>
      <c r="BK36" s="5">
        <f t="shared" si="66"/>
        <v>0</v>
      </c>
      <c r="BL36" s="5">
        <f t="shared" si="34"/>
        <v>0</v>
      </c>
      <c r="BM36" s="5">
        <f t="shared" si="35"/>
        <v>0</v>
      </c>
      <c r="BN36" s="1535"/>
      <c r="BO36" s="147">
        <f>+BE36+JAN!BO36</f>
        <v>0</v>
      </c>
      <c r="BP36" s="1611"/>
      <c r="BQ36" s="1608"/>
      <c r="BR36" s="1593"/>
      <c r="BS36" s="1593"/>
      <c r="BT36" s="1605" t="e">
        <f>+(BR35/$BK$99)-1</f>
        <v>#DIV/0!</v>
      </c>
      <c r="BU36" s="1599"/>
      <c r="BV36" s="1599"/>
      <c r="BW36" s="1599"/>
      <c r="BX36" s="1599"/>
      <c r="BY36" s="1587"/>
      <c r="BZ36" s="68">
        <f>+BN36+JAN!BZ36</f>
        <v>0</v>
      </c>
      <c r="CA36" s="1599"/>
      <c r="CB36" s="1587"/>
      <c r="CE36" s="163">
        <f t="shared" si="129"/>
        <v>0</v>
      </c>
      <c r="CF36" s="127">
        <f t="shared" si="130"/>
        <v>0</v>
      </c>
      <c r="CG36" s="165">
        <f t="shared" si="54"/>
        <v>0</v>
      </c>
      <c r="CH36" s="165">
        <f t="shared" si="55"/>
        <v>0</v>
      </c>
      <c r="CI36" s="165">
        <f t="shared" si="56"/>
        <v>0</v>
      </c>
      <c r="CJ36" s="159">
        <f t="shared" si="46"/>
        <v>0</v>
      </c>
      <c r="CK36" s="444">
        <f>BY36-BV36+JAN!CK36</f>
        <v>0</v>
      </c>
      <c r="CL36" s="891"/>
      <c r="CN36" s="126">
        <f t="shared" si="58"/>
        <v>0</v>
      </c>
      <c r="CO36" s="130">
        <f t="shared" si="59"/>
        <v>0</v>
      </c>
      <c r="CP36" s="127">
        <f t="shared" si="60"/>
        <v>0</v>
      </c>
      <c r="CQ36" s="127">
        <f t="shared" si="61"/>
        <v>0</v>
      </c>
    </row>
    <row r="37" spans="1:95" ht="21" customHeight="1" thickBot="1" x14ac:dyDescent="0.3">
      <c r="A37" s="1675"/>
      <c r="B37" s="614">
        <v>24</v>
      </c>
      <c r="C37" s="24" t="s">
        <v>2</v>
      </c>
      <c r="D37" s="527"/>
      <c r="E37" s="440" t="s">
        <v>57</v>
      </c>
      <c r="F37" s="459" t="s">
        <v>25</v>
      </c>
      <c r="G37" s="506"/>
      <c r="H37" s="506"/>
      <c r="I37" s="435" t="s">
        <v>24</v>
      </c>
      <c r="J37" s="435" t="s">
        <v>24</v>
      </c>
      <c r="K37" s="520"/>
      <c r="L37" s="504"/>
      <c r="M37" s="459" t="s">
        <v>24</v>
      </c>
      <c r="N37" s="435"/>
      <c r="O37" s="498"/>
      <c r="P37" s="498"/>
      <c r="Q37" s="435" t="s">
        <v>25</v>
      </c>
      <c r="R37" s="435" t="s">
        <v>25</v>
      </c>
      <c r="S37" s="505"/>
      <c r="T37" s="500"/>
      <c r="U37" s="435"/>
      <c r="V37" s="435" t="s">
        <v>25</v>
      </c>
      <c r="W37" s="498"/>
      <c r="X37" s="498"/>
      <c r="Y37" s="435" t="s">
        <v>35</v>
      </c>
      <c r="Z37" s="440" t="s">
        <v>25</v>
      </c>
      <c r="AA37" s="500"/>
      <c r="AB37" s="506"/>
      <c r="AC37" s="435" t="s">
        <v>24</v>
      </c>
      <c r="AD37" s="435" t="s">
        <v>25</v>
      </c>
      <c r="AE37" s="498"/>
      <c r="AF37" s="462"/>
      <c r="AG37" s="462"/>
      <c r="AH37" s="529"/>
      <c r="AI37" s="125">
        <f t="shared" si="108"/>
        <v>4</v>
      </c>
      <c r="AJ37" s="62">
        <f t="shared" si="109"/>
        <v>6</v>
      </c>
      <c r="AK37" s="62">
        <f t="shared" si="131"/>
        <v>0</v>
      </c>
      <c r="AL37" s="62">
        <f t="shared" si="132"/>
        <v>0</v>
      </c>
      <c r="AM37" s="62">
        <f t="shared" si="110"/>
        <v>0</v>
      </c>
      <c r="AN37" s="62">
        <f t="shared" si="111"/>
        <v>0</v>
      </c>
      <c r="AO37" s="62">
        <f t="shared" si="112"/>
        <v>0</v>
      </c>
      <c r="AP37" s="62">
        <f t="shared" si="113"/>
        <v>0</v>
      </c>
      <c r="AQ37" s="62">
        <f t="shared" si="114"/>
        <v>0</v>
      </c>
      <c r="AR37" s="62">
        <f t="shared" si="115"/>
        <v>0</v>
      </c>
      <c r="AS37" s="62">
        <f t="shared" si="116"/>
        <v>0</v>
      </c>
      <c r="AT37" s="62">
        <f t="shared" si="117"/>
        <v>1</v>
      </c>
      <c r="AU37" s="62">
        <f t="shared" si="118"/>
        <v>0</v>
      </c>
      <c r="AV37" s="62">
        <f t="shared" si="119"/>
        <v>0</v>
      </c>
      <c r="AW37" s="62">
        <f t="shared" si="120"/>
        <v>0</v>
      </c>
      <c r="AX37" s="62">
        <f t="shared" si="121"/>
        <v>0</v>
      </c>
      <c r="AY37" s="62">
        <f t="shared" si="122"/>
        <v>0</v>
      </c>
      <c r="AZ37" s="62">
        <f t="shared" si="123"/>
        <v>0</v>
      </c>
      <c r="BA37" s="62">
        <f t="shared" si="124"/>
        <v>0</v>
      </c>
      <c r="BB37" s="62">
        <f t="shared" si="125"/>
        <v>0</v>
      </c>
      <c r="BC37" s="63">
        <f t="shared" si="126"/>
        <v>10</v>
      </c>
      <c r="BD37" s="20">
        <f>+AI37*$BD$2+AJ37*$BD$6+AN37*$BD$2+AO37*$BD$6+AQ37*8/24+AU37*8/24+AV37*8/24+AW37*8/24+AX37*12/24+AY37*8/24+AZ37*$BD$2+BA37*8/24+BN37*(0/24)+(AM37*$BE$2)+AK37*$BF$2+AL37*$BF$6</f>
        <v>5</v>
      </c>
      <c r="BE37" s="1594"/>
      <c r="BF37" s="5">
        <f t="shared" si="63"/>
        <v>0</v>
      </c>
      <c r="BG37" s="5">
        <f t="shared" si="32"/>
        <v>0</v>
      </c>
      <c r="BH37" s="5">
        <f t="shared" si="64"/>
        <v>0</v>
      </c>
      <c r="BI37" s="5">
        <f t="shared" si="65"/>
        <v>0</v>
      </c>
      <c r="BJ37" s="5">
        <f t="shared" si="33"/>
        <v>0</v>
      </c>
      <c r="BK37" s="5">
        <f t="shared" si="66"/>
        <v>0</v>
      </c>
      <c r="BL37" s="5">
        <f t="shared" si="34"/>
        <v>0</v>
      </c>
      <c r="BM37" s="5">
        <f t="shared" si="35"/>
        <v>0</v>
      </c>
      <c r="BN37" s="1536"/>
      <c r="BO37" s="147">
        <f>+BE37+JAN!BO37</f>
        <v>0</v>
      </c>
      <c r="BP37" s="1612"/>
      <c r="BQ37" s="1609"/>
      <c r="BR37" s="1594"/>
      <c r="BS37" s="1594"/>
      <c r="BT37" s="1606" t="e">
        <f>+(BR37/$BK$99)-1</f>
        <v>#DIV/0!</v>
      </c>
      <c r="BU37" s="1600"/>
      <c r="BV37" s="1600"/>
      <c r="BW37" s="1600"/>
      <c r="BX37" s="1600"/>
      <c r="BY37" s="1588"/>
      <c r="BZ37" s="68">
        <f>+BN37+JAN!BZ37</f>
        <v>0</v>
      </c>
      <c r="CA37" s="1600"/>
      <c r="CB37" s="1588"/>
      <c r="CE37" s="163">
        <f t="shared" si="129"/>
        <v>0</v>
      </c>
      <c r="CF37" s="127">
        <f t="shared" si="130"/>
        <v>10</v>
      </c>
      <c r="CG37" s="165">
        <f t="shared" si="54"/>
        <v>0</v>
      </c>
      <c r="CH37" s="165">
        <f t="shared" si="55"/>
        <v>0</v>
      </c>
      <c r="CI37" s="165">
        <f t="shared" si="56"/>
        <v>0</v>
      </c>
      <c r="CJ37" s="159">
        <f t="shared" si="46"/>
        <v>0</v>
      </c>
      <c r="CK37" s="444">
        <f>BY37-BV37+JAN!CK37</f>
        <v>0</v>
      </c>
      <c r="CL37" s="892"/>
      <c r="CN37" s="126">
        <f t="shared" si="58"/>
        <v>0</v>
      </c>
      <c r="CO37" s="130">
        <f t="shared" si="59"/>
        <v>0</v>
      </c>
      <c r="CP37" s="127">
        <f t="shared" si="60"/>
        <v>10</v>
      </c>
      <c r="CQ37" s="127">
        <f t="shared" si="61"/>
        <v>10</v>
      </c>
    </row>
    <row r="38" spans="1:95" ht="21" customHeight="1" thickBot="1" x14ac:dyDescent="0.3">
      <c r="A38" s="615" t="s">
        <v>78</v>
      </c>
      <c r="B38" s="614">
        <v>25</v>
      </c>
      <c r="C38" s="24" t="s">
        <v>2</v>
      </c>
      <c r="D38" s="527"/>
      <c r="E38" s="456" t="s">
        <v>25</v>
      </c>
      <c r="F38" s="459" t="s">
        <v>31</v>
      </c>
      <c r="G38" s="506"/>
      <c r="H38" s="506" t="s">
        <v>26</v>
      </c>
      <c r="I38" s="435" t="s">
        <v>24</v>
      </c>
      <c r="J38" s="435" t="s">
        <v>24</v>
      </c>
      <c r="K38" s="520"/>
      <c r="L38" s="504"/>
      <c r="M38" s="459" t="s">
        <v>24</v>
      </c>
      <c r="N38" s="89" t="s">
        <v>59</v>
      </c>
      <c r="O38" s="498"/>
      <c r="P38" s="498"/>
      <c r="Q38" s="435" t="s">
        <v>25</v>
      </c>
      <c r="R38" s="435" t="s">
        <v>25</v>
      </c>
      <c r="S38" s="505"/>
      <c r="T38" s="500"/>
      <c r="U38" s="435" t="s">
        <v>24</v>
      </c>
      <c r="V38" s="435" t="s">
        <v>24</v>
      </c>
      <c r="W38" s="498"/>
      <c r="X38" s="498"/>
      <c r="Y38" s="435" t="s">
        <v>24</v>
      </c>
      <c r="Z38" s="440" t="s">
        <v>26</v>
      </c>
      <c r="AA38" s="500"/>
      <c r="AB38" s="506" t="s">
        <v>59</v>
      </c>
      <c r="AC38" s="435" t="s">
        <v>24</v>
      </c>
      <c r="AD38" s="435" t="s">
        <v>26</v>
      </c>
      <c r="AE38" s="498"/>
      <c r="AF38" s="519"/>
      <c r="AG38" s="519"/>
      <c r="AH38" s="480"/>
      <c r="AI38" s="125">
        <f t="shared" si="108"/>
        <v>7</v>
      </c>
      <c r="AJ38" s="62">
        <f t="shared" si="109"/>
        <v>3</v>
      </c>
      <c r="AK38" s="62">
        <f t="shared" si="131"/>
        <v>0</v>
      </c>
      <c r="AL38" s="62">
        <f t="shared" si="132"/>
        <v>0</v>
      </c>
      <c r="AM38" s="62">
        <f t="shared" si="110"/>
        <v>0</v>
      </c>
      <c r="AN38" s="62">
        <f t="shared" si="111"/>
        <v>3</v>
      </c>
      <c r="AO38" s="62">
        <f t="shared" si="112"/>
        <v>0</v>
      </c>
      <c r="AP38" s="62">
        <f t="shared" si="113"/>
        <v>1</v>
      </c>
      <c r="AQ38" s="62">
        <f t="shared" si="114"/>
        <v>0</v>
      </c>
      <c r="AR38" s="62">
        <f t="shared" si="115"/>
        <v>0</v>
      </c>
      <c r="AS38" s="62">
        <f t="shared" si="116"/>
        <v>0</v>
      </c>
      <c r="AT38" s="62">
        <f t="shared" si="117"/>
        <v>0</v>
      </c>
      <c r="AU38" s="62">
        <f t="shared" si="118"/>
        <v>0</v>
      </c>
      <c r="AV38" s="62">
        <f t="shared" si="119"/>
        <v>0</v>
      </c>
      <c r="AW38" s="62">
        <f t="shared" si="120"/>
        <v>0</v>
      </c>
      <c r="AX38" s="62">
        <f t="shared" si="121"/>
        <v>0</v>
      </c>
      <c r="AY38" s="62">
        <f t="shared" si="122"/>
        <v>0</v>
      </c>
      <c r="AZ38" s="62">
        <f t="shared" si="123"/>
        <v>0</v>
      </c>
      <c r="BA38" s="62">
        <f t="shared" si="124"/>
        <v>0</v>
      </c>
      <c r="BB38" s="62">
        <f t="shared" si="125"/>
        <v>0</v>
      </c>
      <c r="BC38" s="63">
        <f t="shared" si="126"/>
        <v>13</v>
      </c>
      <c r="BD38" s="64"/>
      <c r="BE38" s="584">
        <f>+AI38*$BD$2+AJ38*$BD$6+AN38*$BD$2+AO38*$BD$6+AQ38*8/24+AU38*8/24+AV38*8/24+AW38*8/24+AX38*12/24+AY38*8/24+AZ38*$BD$2+BA38*8/24+BN38*(0/24)+(AM38*$BE$2)+AK38*$BF$2+AL38*$BF$6</f>
        <v>6.5</v>
      </c>
      <c r="BF38" s="5">
        <f t="shared" si="63"/>
        <v>2</v>
      </c>
      <c r="BG38" s="5">
        <f t="shared" si="32"/>
        <v>0</v>
      </c>
      <c r="BH38" s="5">
        <f t="shared" si="64"/>
        <v>0</v>
      </c>
      <c r="BI38" s="5">
        <f t="shared" si="65"/>
        <v>0</v>
      </c>
      <c r="BJ38" s="5">
        <f t="shared" si="33"/>
        <v>0</v>
      </c>
      <c r="BK38" s="5">
        <f t="shared" si="66"/>
        <v>0</v>
      </c>
      <c r="BL38" s="5">
        <f t="shared" si="34"/>
        <v>0</v>
      </c>
      <c r="BM38" s="5">
        <f t="shared" si="35"/>
        <v>0</v>
      </c>
      <c r="BN38" s="145">
        <f t="shared" si="36"/>
        <v>0</v>
      </c>
      <c r="BO38" s="147">
        <f>+BE38+JAN!BO39</f>
        <v>14</v>
      </c>
      <c r="BP38" s="65">
        <f>+BO38+(JAN!BN39+BN38)*(12/24)-$BO$12</f>
        <v>-0.33333333333333393</v>
      </c>
      <c r="BQ38" s="66">
        <f t="shared" ref="BQ38:BQ52" si="134">IF(BP38&gt;=(-11/24),0,(-BP38)/(12/24))</f>
        <v>0</v>
      </c>
      <c r="BR38" s="584">
        <f t="shared" ref="BR38:BR51" si="135">+BO38+BY38*$BD$2</f>
        <v>15</v>
      </c>
      <c r="BS38" s="584">
        <f>+BR38-$BO$12</f>
        <v>0.66666666666666607</v>
      </c>
      <c r="BT38" s="67">
        <f>+(BR38/$BR$99)-1</f>
        <v>4.1666666666666519E-2</v>
      </c>
      <c r="BU38" s="68">
        <f>+BF38+BG38</f>
        <v>2</v>
      </c>
      <c r="BV38" s="68">
        <f t="shared" ref="BV38" si="136">+BH38+BI38</f>
        <v>0</v>
      </c>
      <c r="BW38" s="68">
        <f>+BJ38+BK38</f>
        <v>0</v>
      </c>
      <c r="BX38" s="68">
        <f>+BL38+BM38</f>
        <v>0</v>
      </c>
      <c r="BY38" s="69">
        <f t="shared" si="133"/>
        <v>2</v>
      </c>
      <c r="BZ38" s="68">
        <f>+BN38+JAN!BZ39</f>
        <v>0</v>
      </c>
      <c r="CA38" s="68">
        <f>+JAN!CA39+BX38</f>
        <v>7</v>
      </c>
      <c r="CB38" s="69">
        <f>+CA38-BZ38</f>
        <v>7</v>
      </c>
      <c r="CE38" s="163">
        <f t="shared" si="129"/>
        <v>6.5</v>
      </c>
      <c r="CF38" s="127">
        <f t="shared" si="130"/>
        <v>15</v>
      </c>
      <c r="CG38" s="165">
        <f t="shared" si="54"/>
        <v>156</v>
      </c>
      <c r="CH38" s="165">
        <f t="shared" si="55"/>
        <v>24</v>
      </c>
      <c r="CI38" s="165">
        <f t="shared" si="56"/>
        <v>180</v>
      </c>
      <c r="CJ38" s="159">
        <f t="shared" si="46"/>
        <v>0</v>
      </c>
      <c r="CK38" s="998">
        <f>BY38-BV38+JAN!CK39</f>
        <v>3</v>
      </c>
      <c r="CL38" s="916">
        <f>CK38*12+BV38*8-"04"</f>
        <v>32</v>
      </c>
      <c r="CN38" s="126">
        <f t="shared" si="58"/>
        <v>6.5</v>
      </c>
      <c r="CO38" s="130">
        <f t="shared" si="59"/>
        <v>180</v>
      </c>
      <c r="CP38" s="127">
        <f t="shared" si="60"/>
        <v>13</v>
      </c>
      <c r="CQ38" s="127">
        <f t="shared" si="61"/>
        <v>15</v>
      </c>
    </row>
    <row r="39" spans="1:95" ht="21" customHeight="1" thickBot="1" x14ac:dyDescent="0.3">
      <c r="A39" s="615" t="s">
        <v>143</v>
      </c>
      <c r="B39" s="614">
        <v>26</v>
      </c>
      <c r="C39" s="24" t="s">
        <v>238</v>
      </c>
      <c r="D39" s="498"/>
      <c r="E39" s="440" t="s">
        <v>24</v>
      </c>
      <c r="F39" s="459" t="s">
        <v>24</v>
      </c>
      <c r="G39" s="506" t="s">
        <v>49</v>
      </c>
      <c r="H39" s="506"/>
      <c r="I39" s="435" t="s">
        <v>24</v>
      </c>
      <c r="J39" s="435" t="s">
        <v>24</v>
      </c>
      <c r="K39" s="520"/>
      <c r="L39" s="504"/>
      <c r="M39" s="459" t="s">
        <v>24</v>
      </c>
      <c r="N39" s="435" t="s">
        <v>25</v>
      </c>
      <c r="O39" s="498"/>
      <c r="P39" s="498"/>
      <c r="Q39" s="435" t="s">
        <v>25</v>
      </c>
      <c r="R39" s="435" t="s">
        <v>25</v>
      </c>
      <c r="S39" s="505"/>
      <c r="T39" s="500"/>
      <c r="U39" s="435" t="s">
        <v>24</v>
      </c>
      <c r="V39" s="435" t="s">
        <v>25</v>
      </c>
      <c r="W39" s="498"/>
      <c r="X39" s="498"/>
      <c r="Y39" s="435" t="s">
        <v>24</v>
      </c>
      <c r="Z39" s="440" t="s">
        <v>25</v>
      </c>
      <c r="AA39" s="500"/>
      <c r="AB39" s="506" t="s">
        <v>59</v>
      </c>
      <c r="AC39" s="435" t="s">
        <v>24</v>
      </c>
      <c r="AD39" s="435" t="s">
        <v>25</v>
      </c>
      <c r="AE39" s="498"/>
      <c r="AF39" s="435"/>
      <c r="AG39" s="435"/>
      <c r="AH39" s="506"/>
      <c r="AI39" s="125">
        <f t="shared" si="108"/>
        <v>8</v>
      </c>
      <c r="AJ39" s="62">
        <f t="shared" si="109"/>
        <v>6</v>
      </c>
      <c r="AK39" s="62">
        <f t="shared" si="131"/>
        <v>0</v>
      </c>
      <c r="AL39" s="62">
        <f t="shared" si="132"/>
        <v>0</v>
      </c>
      <c r="AM39" s="62">
        <f t="shared" si="110"/>
        <v>0</v>
      </c>
      <c r="AN39" s="62">
        <f t="shared" si="111"/>
        <v>0</v>
      </c>
      <c r="AO39" s="62">
        <f t="shared" si="112"/>
        <v>0</v>
      </c>
      <c r="AP39" s="62">
        <f t="shared" si="113"/>
        <v>0</v>
      </c>
      <c r="AQ39" s="62">
        <f t="shared" si="114"/>
        <v>0</v>
      </c>
      <c r="AR39" s="62">
        <f t="shared" si="115"/>
        <v>0</v>
      </c>
      <c r="AS39" s="62">
        <f t="shared" si="116"/>
        <v>0</v>
      </c>
      <c r="AT39" s="62">
        <f t="shared" si="117"/>
        <v>0</v>
      </c>
      <c r="AU39" s="62">
        <f t="shared" si="118"/>
        <v>0</v>
      </c>
      <c r="AV39" s="62">
        <f t="shared" si="119"/>
        <v>0</v>
      </c>
      <c r="AW39" s="62">
        <f t="shared" si="120"/>
        <v>0</v>
      </c>
      <c r="AX39" s="62">
        <f t="shared" si="121"/>
        <v>0</v>
      </c>
      <c r="AY39" s="62">
        <f t="shared" si="122"/>
        <v>0</v>
      </c>
      <c r="AZ39" s="62">
        <f t="shared" si="123"/>
        <v>0</v>
      </c>
      <c r="BA39" s="62">
        <f t="shared" si="124"/>
        <v>0</v>
      </c>
      <c r="BB39" s="62">
        <f t="shared" si="125"/>
        <v>0</v>
      </c>
      <c r="BC39" s="63">
        <f t="shared" si="126"/>
        <v>14</v>
      </c>
      <c r="BD39" s="64"/>
      <c r="BE39" s="584">
        <f t="shared" ref="BE39:BE45" si="137">+AI39*$BD$2+AJ39*$BD$6+AN39*$BD$2+AO39*$BD$6+AQ39*8/24+AU39*8/24+AV39*8/24+AW39*8/24+AX39*12/24+AY39*8/24+AZ39*$BD$2+BA39*8/24+BN39*(0/24)+(AM39*$BE$2)+AK39*$BF$2+AL39*$BF$6</f>
        <v>7</v>
      </c>
      <c r="BF39" s="5">
        <f t="shared" si="63"/>
        <v>1</v>
      </c>
      <c r="BG39" s="5">
        <f t="shared" si="32"/>
        <v>0</v>
      </c>
      <c r="BH39" s="5">
        <f t="shared" si="64"/>
        <v>0</v>
      </c>
      <c r="BI39" s="5">
        <f t="shared" si="65"/>
        <v>0</v>
      </c>
      <c r="BJ39" s="5">
        <f t="shared" si="33"/>
        <v>0</v>
      </c>
      <c r="BK39" s="5">
        <f t="shared" si="66"/>
        <v>1</v>
      </c>
      <c r="BL39" s="5">
        <f t="shared" si="34"/>
        <v>0</v>
      </c>
      <c r="BM39" s="5">
        <f t="shared" si="35"/>
        <v>0</v>
      </c>
      <c r="BN39" s="145">
        <f t="shared" si="36"/>
        <v>0</v>
      </c>
      <c r="BO39" s="147">
        <f>+BE39+JAN!BO40</f>
        <v>14.333333333333332</v>
      </c>
      <c r="BP39" s="65">
        <f>+BO39+(JAN!BN40+BN39)*(12/24)-$BO$12</f>
        <v>0</v>
      </c>
      <c r="BQ39" s="66">
        <f t="shared" si="134"/>
        <v>0</v>
      </c>
      <c r="BR39" s="584">
        <f t="shared" si="135"/>
        <v>15.333333333333332</v>
      </c>
      <c r="BS39" s="584">
        <f t="shared" ref="BS39:BS51" si="138">+BR39-$BO$12</f>
        <v>0.99999999999999822</v>
      </c>
      <c r="BT39" s="67">
        <f>+(BR39/$BR$99)-1</f>
        <v>6.4814814814814659E-2</v>
      </c>
      <c r="BU39" s="68">
        <f t="shared" ref="BU39:BU54" si="139">+BF39+BG39</f>
        <v>1</v>
      </c>
      <c r="BV39" s="68">
        <f t="shared" ref="BV39:BV54" si="140">+BH39+BI39</f>
        <v>0</v>
      </c>
      <c r="BW39" s="68">
        <f t="shared" ref="BW39:BW54" si="141">+BJ39+BK39</f>
        <v>1</v>
      </c>
      <c r="BX39" s="68">
        <f t="shared" ref="BX39:BX54" si="142">+BL39+BM39</f>
        <v>0</v>
      </c>
      <c r="BY39" s="69">
        <f t="shared" si="133"/>
        <v>2</v>
      </c>
      <c r="BZ39" s="68">
        <f>+BN39+JAN!BZ40</f>
        <v>0</v>
      </c>
      <c r="CA39" s="68">
        <f>+JAN!CA40+BX39</f>
        <v>4</v>
      </c>
      <c r="CB39" s="69">
        <f t="shared" ref="CB39:CB45" si="143">+CA39-BZ39</f>
        <v>4</v>
      </c>
      <c r="CE39" s="163">
        <f t="shared" si="129"/>
        <v>7</v>
      </c>
      <c r="CF39" s="127">
        <f t="shared" si="130"/>
        <v>16</v>
      </c>
      <c r="CG39" s="165">
        <f t="shared" si="54"/>
        <v>168</v>
      </c>
      <c r="CH39" s="165">
        <f t="shared" si="55"/>
        <v>24</v>
      </c>
      <c r="CI39" s="165">
        <f t="shared" si="56"/>
        <v>192</v>
      </c>
      <c r="CJ39" s="159">
        <f t="shared" si="46"/>
        <v>0</v>
      </c>
      <c r="CK39" s="444">
        <f>BY39-BV39+JAN!CK40</f>
        <v>4</v>
      </c>
      <c r="CL39" s="450">
        <f t="shared" ref="CL39:CL52" si="144">CK39*12+BV39*8</f>
        <v>48</v>
      </c>
      <c r="CN39" s="126">
        <f t="shared" si="58"/>
        <v>7</v>
      </c>
      <c r="CO39" s="130">
        <f t="shared" si="59"/>
        <v>192</v>
      </c>
      <c r="CP39" s="127">
        <f t="shared" si="60"/>
        <v>14</v>
      </c>
      <c r="CQ39" s="127">
        <f t="shared" si="61"/>
        <v>16</v>
      </c>
    </row>
    <row r="40" spans="1:95" ht="21" customHeight="1" thickBot="1" x14ac:dyDescent="0.3">
      <c r="A40" s="615" t="s">
        <v>186</v>
      </c>
      <c r="B40" s="614">
        <v>27</v>
      </c>
      <c r="C40" s="24" t="s">
        <v>238</v>
      </c>
      <c r="D40" s="502" t="s">
        <v>50</v>
      </c>
      <c r="E40" s="440" t="s">
        <v>24</v>
      </c>
      <c r="F40" s="459" t="s">
        <v>25</v>
      </c>
      <c r="G40" s="506"/>
      <c r="H40" s="531"/>
      <c r="I40" s="435" t="s">
        <v>24</v>
      </c>
      <c r="J40" s="435" t="s">
        <v>24</v>
      </c>
      <c r="K40" s="520" t="s">
        <v>50</v>
      </c>
      <c r="L40" s="985"/>
      <c r="M40" s="459" t="s">
        <v>24</v>
      </c>
      <c r="N40" s="435" t="s">
        <v>25</v>
      </c>
      <c r="O40" s="498"/>
      <c r="P40" s="498"/>
      <c r="Q40" s="435" t="s">
        <v>281</v>
      </c>
      <c r="R40" s="435" t="s">
        <v>31</v>
      </c>
      <c r="S40" s="505"/>
      <c r="T40" s="500"/>
      <c r="U40" s="435" t="s">
        <v>24</v>
      </c>
      <c r="V40" s="435" t="s">
        <v>25</v>
      </c>
      <c r="W40" s="498"/>
      <c r="X40" s="498"/>
      <c r="Y40" s="435" t="s">
        <v>24</v>
      </c>
      <c r="Z40" s="440" t="s">
        <v>25</v>
      </c>
      <c r="AA40" s="500"/>
      <c r="AB40" s="506" t="s">
        <v>59</v>
      </c>
      <c r="AC40" s="435" t="s">
        <v>24</v>
      </c>
      <c r="AD40" s="435" t="s">
        <v>25</v>
      </c>
      <c r="AE40" s="502"/>
      <c r="AF40" s="435"/>
      <c r="AG40" s="435"/>
      <c r="AH40" s="435"/>
      <c r="AI40" s="125">
        <f t="shared" si="108"/>
        <v>7</v>
      </c>
      <c r="AJ40" s="62">
        <f t="shared" si="109"/>
        <v>5</v>
      </c>
      <c r="AK40" s="62">
        <f t="shared" si="131"/>
        <v>0</v>
      </c>
      <c r="AL40" s="62">
        <f t="shared" si="132"/>
        <v>0</v>
      </c>
      <c r="AM40" s="62">
        <f t="shared" si="110"/>
        <v>0</v>
      </c>
      <c r="AN40" s="62">
        <f t="shared" si="111"/>
        <v>0</v>
      </c>
      <c r="AO40" s="62">
        <f t="shared" si="112"/>
        <v>0</v>
      </c>
      <c r="AP40" s="62">
        <f t="shared" si="113"/>
        <v>1</v>
      </c>
      <c r="AQ40" s="62">
        <f t="shared" si="114"/>
        <v>0</v>
      </c>
      <c r="AR40" s="62">
        <f t="shared" si="115"/>
        <v>0</v>
      </c>
      <c r="AS40" s="62">
        <f t="shared" si="116"/>
        <v>0</v>
      </c>
      <c r="AT40" s="62">
        <f t="shared" si="117"/>
        <v>1</v>
      </c>
      <c r="AU40" s="62">
        <f t="shared" si="118"/>
        <v>0</v>
      </c>
      <c r="AV40" s="62">
        <f t="shared" si="119"/>
        <v>0</v>
      </c>
      <c r="AW40" s="62">
        <f t="shared" si="120"/>
        <v>0</v>
      </c>
      <c r="AX40" s="62">
        <f t="shared" si="121"/>
        <v>0</v>
      </c>
      <c r="AY40" s="62">
        <f t="shared" si="122"/>
        <v>0</v>
      </c>
      <c r="AZ40" s="62">
        <f t="shared" si="123"/>
        <v>0</v>
      </c>
      <c r="BA40" s="62">
        <f t="shared" si="124"/>
        <v>0</v>
      </c>
      <c r="BB40" s="62">
        <f t="shared" si="125"/>
        <v>0</v>
      </c>
      <c r="BC40" s="63">
        <f t="shared" si="126"/>
        <v>12</v>
      </c>
      <c r="BD40" s="64"/>
      <c r="BE40" s="584">
        <f t="shared" si="137"/>
        <v>6</v>
      </c>
      <c r="BF40" s="5">
        <f t="shared" si="63"/>
        <v>1</v>
      </c>
      <c r="BG40" s="5">
        <f t="shared" si="32"/>
        <v>0</v>
      </c>
      <c r="BH40" s="5">
        <f t="shared" si="64"/>
        <v>0</v>
      </c>
      <c r="BI40" s="5">
        <f t="shared" si="65"/>
        <v>0</v>
      </c>
      <c r="BJ40" s="5">
        <f t="shared" si="33"/>
        <v>0</v>
      </c>
      <c r="BK40" s="5">
        <f t="shared" si="66"/>
        <v>0</v>
      </c>
      <c r="BL40" s="5">
        <f t="shared" si="34"/>
        <v>2</v>
      </c>
      <c r="BM40" s="5">
        <f t="shared" si="35"/>
        <v>0</v>
      </c>
      <c r="BN40" s="145">
        <f t="shared" si="36"/>
        <v>0</v>
      </c>
      <c r="BO40" s="147">
        <f>+BE40+JAN!BO41</f>
        <v>14</v>
      </c>
      <c r="BP40" s="65">
        <f>+BO40+(JAN!BN41+BN40)*(12/24)-$BO$12</f>
        <v>-0.33333333333333393</v>
      </c>
      <c r="BQ40" s="66">
        <f t="shared" si="134"/>
        <v>0</v>
      </c>
      <c r="BR40" s="584">
        <f t="shared" si="135"/>
        <v>15.5</v>
      </c>
      <c r="BS40" s="584">
        <f t="shared" si="138"/>
        <v>1.1666666666666661</v>
      </c>
      <c r="BT40" s="67">
        <f>+(BR40/$BR$99)-1</f>
        <v>7.638888888888884E-2</v>
      </c>
      <c r="BU40" s="68">
        <f t="shared" si="139"/>
        <v>1</v>
      </c>
      <c r="BV40" s="68">
        <f t="shared" si="140"/>
        <v>0</v>
      </c>
      <c r="BW40" s="68">
        <f t="shared" si="141"/>
        <v>0</v>
      </c>
      <c r="BX40" s="68">
        <f t="shared" si="142"/>
        <v>2</v>
      </c>
      <c r="BY40" s="69">
        <f t="shared" si="133"/>
        <v>3</v>
      </c>
      <c r="BZ40" s="68">
        <f>+BN40+JAN!BZ41</f>
        <v>0</v>
      </c>
      <c r="CA40" s="68">
        <f>+JAN!CA41+BX40</f>
        <v>11</v>
      </c>
      <c r="CB40" s="69">
        <f t="shared" si="143"/>
        <v>11</v>
      </c>
      <c r="CE40" s="163">
        <f t="shared" si="129"/>
        <v>6</v>
      </c>
      <c r="CF40" s="127">
        <f t="shared" si="130"/>
        <v>15</v>
      </c>
      <c r="CG40" s="165">
        <f t="shared" si="54"/>
        <v>144</v>
      </c>
      <c r="CH40" s="165">
        <f t="shared" si="55"/>
        <v>36</v>
      </c>
      <c r="CI40" s="165">
        <f t="shared" si="56"/>
        <v>180</v>
      </c>
      <c r="CJ40" s="159">
        <f t="shared" si="46"/>
        <v>0</v>
      </c>
      <c r="CK40" s="444">
        <f>BY40-BV40+JAN!CK41</f>
        <v>5</v>
      </c>
      <c r="CL40" s="450">
        <f t="shared" si="144"/>
        <v>60</v>
      </c>
      <c r="CN40" s="126">
        <f t="shared" si="58"/>
        <v>6</v>
      </c>
      <c r="CO40" s="130">
        <f t="shared" si="59"/>
        <v>180</v>
      </c>
      <c r="CP40" s="127">
        <f t="shared" si="60"/>
        <v>12</v>
      </c>
      <c r="CQ40" s="127">
        <f t="shared" si="61"/>
        <v>15</v>
      </c>
    </row>
    <row r="41" spans="1:95" ht="21" customHeight="1" thickBot="1" x14ac:dyDescent="0.3">
      <c r="A41" s="615" t="s">
        <v>242</v>
      </c>
      <c r="B41" s="614">
        <v>28</v>
      </c>
      <c r="C41" s="24" t="s">
        <v>238</v>
      </c>
      <c r="D41" s="432"/>
      <c r="E41" s="443" t="s">
        <v>24</v>
      </c>
      <c r="F41" s="454" t="s">
        <v>25</v>
      </c>
      <c r="G41" s="436"/>
      <c r="H41" s="436"/>
      <c r="I41" s="436" t="s">
        <v>24</v>
      </c>
      <c r="J41" s="436" t="s">
        <v>24</v>
      </c>
      <c r="K41" s="89"/>
      <c r="L41" s="443" t="s">
        <v>59</v>
      </c>
      <c r="M41" s="454" t="s">
        <v>24</v>
      </c>
      <c r="N41" s="436" t="s">
        <v>25</v>
      </c>
      <c r="O41" s="436"/>
      <c r="P41" s="436"/>
      <c r="Q41" s="436" t="s">
        <v>25</v>
      </c>
      <c r="R41" s="436" t="s">
        <v>25</v>
      </c>
      <c r="S41" s="443"/>
      <c r="T41" s="454"/>
      <c r="U41" s="436" t="s">
        <v>24</v>
      </c>
      <c r="V41" s="436" t="s">
        <v>25</v>
      </c>
      <c r="W41" s="436"/>
      <c r="X41" s="436"/>
      <c r="Y41" s="436" t="s">
        <v>24</v>
      </c>
      <c r="Z41" s="443" t="s">
        <v>25</v>
      </c>
      <c r="AA41" s="454"/>
      <c r="AB41" s="497" t="s">
        <v>59</v>
      </c>
      <c r="AC41" s="436" t="s">
        <v>24</v>
      </c>
      <c r="AD41" s="436" t="s">
        <v>25</v>
      </c>
      <c r="AE41" s="432"/>
      <c r="AF41" s="438"/>
      <c r="AG41" s="438"/>
      <c r="AH41" s="458"/>
      <c r="AI41" s="125">
        <f t="shared" si="108"/>
        <v>7</v>
      </c>
      <c r="AJ41" s="62">
        <f t="shared" si="109"/>
        <v>7</v>
      </c>
      <c r="AK41" s="62">
        <f t="shared" si="131"/>
        <v>0</v>
      </c>
      <c r="AL41" s="62">
        <f t="shared" si="132"/>
        <v>0</v>
      </c>
      <c r="AM41" s="62">
        <f t="shared" si="110"/>
        <v>0</v>
      </c>
      <c r="AN41" s="62">
        <f t="shared" si="111"/>
        <v>0</v>
      </c>
      <c r="AO41" s="62">
        <f t="shared" si="112"/>
        <v>0</v>
      </c>
      <c r="AP41" s="62">
        <f t="shared" si="113"/>
        <v>0</v>
      </c>
      <c r="AQ41" s="62">
        <f t="shared" si="114"/>
        <v>0</v>
      </c>
      <c r="AR41" s="62">
        <f t="shared" si="115"/>
        <v>0</v>
      </c>
      <c r="AS41" s="62">
        <f t="shared" si="116"/>
        <v>0</v>
      </c>
      <c r="AT41" s="62">
        <f t="shared" si="117"/>
        <v>0</v>
      </c>
      <c r="AU41" s="62">
        <f t="shared" si="118"/>
        <v>0</v>
      </c>
      <c r="AV41" s="62">
        <f t="shared" si="119"/>
        <v>0</v>
      </c>
      <c r="AW41" s="62">
        <f t="shared" si="120"/>
        <v>0</v>
      </c>
      <c r="AX41" s="62">
        <f t="shared" si="121"/>
        <v>0</v>
      </c>
      <c r="AY41" s="62">
        <f t="shared" si="122"/>
        <v>0</v>
      </c>
      <c r="AZ41" s="62">
        <f t="shared" si="123"/>
        <v>0</v>
      </c>
      <c r="BA41" s="62">
        <f t="shared" si="124"/>
        <v>0</v>
      </c>
      <c r="BB41" s="62">
        <f t="shared" si="125"/>
        <v>0</v>
      </c>
      <c r="BC41" s="63">
        <f t="shared" si="126"/>
        <v>14</v>
      </c>
      <c r="BD41" s="64"/>
      <c r="BE41" s="584">
        <f t="shared" si="137"/>
        <v>7</v>
      </c>
      <c r="BF41" s="5">
        <f t="shared" si="63"/>
        <v>2</v>
      </c>
      <c r="BG41" s="5">
        <f t="shared" si="32"/>
        <v>0</v>
      </c>
      <c r="BH41" s="5">
        <f t="shared" si="64"/>
        <v>0</v>
      </c>
      <c r="BI41" s="5">
        <f t="shared" si="65"/>
        <v>0</v>
      </c>
      <c r="BJ41" s="5">
        <f t="shared" si="33"/>
        <v>0</v>
      </c>
      <c r="BK41" s="5">
        <f t="shared" si="66"/>
        <v>0</v>
      </c>
      <c r="BL41" s="5">
        <f t="shared" si="34"/>
        <v>0</v>
      </c>
      <c r="BM41" s="5">
        <f t="shared" si="35"/>
        <v>0</v>
      </c>
      <c r="BN41" s="145">
        <f t="shared" si="36"/>
        <v>0</v>
      </c>
      <c r="BO41" s="147">
        <f>+BE41+JAN!BO42</f>
        <v>14</v>
      </c>
      <c r="BP41" s="65">
        <f>+BO41+(JAN!BN42+BN41)*(12/24)-$BO$12</f>
        <v>-0.33333333333333393</v>
      </c>
      <c r="BQ41" s="66">
        <f t="shared" si="134"/>
        <v>0</v>
      </c>
      <c r="BR41" s="584">
        <f t="shared" si="135"/>
        <v>15</v>
      </c>
      <c r="BS41" s="584">
        <f t="shared" si="138"/>
        <v>0.66666666666666607</v>
      </c>
      <c r="BT41" s="67">
        <f>+(BR41/$BR$99)-1</f>
        <v>4.1666666666666519E-2</v>
      </c>
      <c r="BU41" s="68">
        <f t="shared" si="139"/>
        <v>2</v>
      </c>
      <c r="BV41" s="68">
        <f t="shared" si="140"/>
        <v>0</v>
      </c>
      <c r="BW41" s="68">
        <f t="shared" si="141"/>
        <v>0</v>
      </c>
      <c r="BX41" s="68">
        <f t="shared" si="142"/>
        <v>0</v>
      </c>
      <c r="BY41" s="69">
        <f t="shared" si="133"/>
        <v>2</v>
      </c>
      <c r="BZ41" s="68">
        <f>+BN41+JAN!BZ42</f>
        <v>0</v>
      </c>
      <c r="CA41" s="68">
        <f>+JAN!CA42+BX41</f>
        <v>6</v>
      </c>
      <c r="CB41" s="69">
        <f t="shared" si="143"/>
        <v>6</v>
      </c>
      <c r="CE41" s="163">
        <f t="shared" si="129"/>
        <v>7</v>
      </c>
      <c r="CF41" s="127">
        <f t="shared" si="130"/>
        <v>16</v>
      </c>
      <c r="CG41" s="165">
        <f t="shared" si="54"/>
        <v>168</v>
      </c>
      <c r="CH41" s="165">
        <f t="shared" si="55"/>
        <v>24</v>
      </c>
      <c r="CI41" s="165">
        <f t="shared" si="56"/>
        <v>192</v>
      </c>
      <c r="CJ41" s="159">
        <f t="shared" si="46"/>
        <v>0</v>
      </c>
      <c r="CK41" s="444">
        <f>BY41-BV41+JAN!CK42</f>
        <v>5</v>
      </c>
      <c r="CL41" s="450">
        <f t="shared" si="144"/>
        <v>60</v>
      </c>
      <c r="CN41" s="126">
        <f t="shared" si="58"/>
        <v>7</v>
      </c>
      <c r="CO41" s="130">
        <f t="shared" si="59"/>
        <v>192</v>
      </c>
      <c r="CP41" s="127">
        <f t="shared" si="60"/>
        <v>14</v>
      </c>
      <c r="CQ41" s="127">
        <f t="shared" si="61"/>
        <v>16</v>
      </c>
    </row>
    <row r="42" spans="1:95" ht="21" customHeight="1" thickBot="1" x14ac:dyDescent="0.3">
      <c r="A42" s="1671" t="s">
        <v>79</v>
      </c>
      <c r="B42" s="614">
        <v>29</v>
      </c>
      <c r="C42" s="660" t="s">
        <v>65</v>
      </c>
      <c r="D42" s="498"/>
      <c r="E42" s="440"/>
      <c r="F42" s="459"/>
      <c r="G42" s="506"/>
      <c r="H42" s="506"/>
      <c r="I42" s="435"/>
      <c r="J42" s="435"/>
      <c r="K42" s="520"/>
      <c r="L42" s="504"/>
      <c r="M42" s="459"/>
      <c r="N42" s="435"/>
      <c r="O42" s="498"/>
      <c r="P42" s="498"/>
      <c r="Q42" s="435"/>
      <c r="R42" s="435"/>
      <c r="S42" s="505"/>
      <c r="T42" s="500"/>
      <c r="U42" s="435"/>
      <c r="V42" s="435"/>
      <c r="W42" s="498"/>
      <c r="X42" s="498"/>
      <c r="Y42" s="435"/>
      <c r="Z42" s="440"/>
      <c r="AA42" s="500"/>
      <c r="AB42" s="506"/>
      <c r="AC42" s="435"/>
      <c r="AD42" s="435"/>
      <c r="AE42" s="498"/>
      <c r="AF42" s="438"/>
      <c r="AG42" s="438"/>
      <c r="AH42" s="458"/>
      <c r="AI42" s="125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3">
        <f t="shared" si="126"/>
        <v>0</v>
      </c>
      <c r="BD42" s="64"/>
      <c r="BE42" s="584"/>
      <c r="BF42" s="5"/>
      <c r="BG42" s="5"/>
      <c r="BH42" s="5"/>
      <c r="BI42" s="5"/>
      <c r="BJ42" s="5"/>
      <c r="BK42" s="5"/>
      <c r="BL42" s="5"/>
      <c r="BM42" s="5"/>
      <c r="BN42" s="145"/>
      <c r="BO42" s="147"/>
      <c r="BP42" s="65"/>
      <c r="BQ42" s="66"/>
      <c r="BR42" s="584"/>
      <c r="BS42" s="584"/>
      <c r="BT42" s="67"/>
      <c r="BU42" s="68">
        <f t="shared" si="139"/>
        <v>0</v>
      </c>
      <c r="BV42" s="68">
        <f t="shared" si="140"/>
        <v>0</v>
      </c>
      <c r="BW42" s="68">
        <f t="shared" si="141"/>
        <v>0</v>
      </c>
      <c r="BX42" s="68">
        <f t="shared" si="142"/>
        <v>0</v>
      </c>
      <c r="BY42" s="69"/>
      <c r="BZ42" s="68">
        <f>+BN42+JAN!BZ42</f>
        <v>0</v>
      </c>
      <c r="CA42" s="68">
        <f>+BX42</f>
        <v>0</v>
      </c>
      <c r="CB42" s="69"/>
      <c r="CE42" s="163">
        <f t="shared" si="129"/>
        <v>0</v>
      </c>
      <c r="CF42" s="127">
        <f t="shared" si="130"/>
        <v>0</v>
      </c>
      <c r="CG42" s="165">
        <f t="shared" si="54"/>
        <v>0</v>
      </c>
      <c r="CH42" s="165">
        <f t="shared" si="55"/>
        <v>0</v>
      </c>
      <c r="CI42" s="165">
        <f t="shared" si="56"/>
        <v>0</v>
      </c>
      <c r="CJ42" s="159">
        <f t="shared" si="46"/>
        <v>0</v>
      </c>
      <c r="CK42" s="444"/>
      <c r="CL42" s="450"/>
      <c r="CN42" s="126">
        <f t="shared" si="58"/>
        <v>0</v>
      </c>
      <c r="CO42" s="130">
        <f t="shared" si="59"/>
        <v>0</v>
      </c>
      <c r="CP42" s="127">
        <f t="shared" si="60"/>
        <v>0</v>
      </c>
      <c r="CQ42" s="127">
        <f t="shared" si="61"/>
        <v>0</v>
      </c>
    </row>
    <row r="43" spans="1:95" ht="12.95" customHeight="1" thickBot="1" x14ac:dyDescent="0.3">
      <c r="A43" s="1672"/>
      <c r="B43" s="614">
        <v>30</v>
      </c>
      <c r="C43" s="24"/>
      <c r="D43" s="498"/>
      <c r="E43" s="440"/>
      <c r="F43" s="459"/>
      <c r="G43" s="506"/>
      <c r="H43" s="506"/>
      <c r="I43" s="435"/>
      <c r="J43" s="435"/>
      <c r="K43" s="520"/>
      <c r="L43" s="504"/>
      <c r="M43" s="459"/>
      <c r="N43" s="435"/>
      <c r="O43" s="498"/>
      <c r="P43" s="498"/>
      <c r="Q43" s="435"/>
      <c r="R43" s="435"/>
      <c r="S43" s="505"/>
      <c r="T43" s="500"/>
      <c r="U43" s="435"/>
      <c r="V43" s="435"/>
      <c r="W43" s="498"/>
      <c r="X43" s="498"/>
      <c r="Y43" s="435"/>
      <c r="Z43" s="440"/>
      <c r="AA43" s="500"/>
      <c r="AB43" s="506"/>
      <c r="AC43" s="435"/>
      <c r="AD43" s="435"/>
      <c r="AE43" s="498"/>
      <c r="AF43" s="438"/>
      <c r="AG43" s="438"/>
      <c r="AH43" s="458"/>
      <c r="AI43" s="125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3">
        <f t="shared" si="126"/>
        <v>0</v>
      </c>
      <c r="BD43" s="64"/>
      <c r="BE43" s="584"/>
      <c r="BF43" s="5"/>
      <c r="BG43" s="5"/>
      <c r="BH43" s="5"/>
      <c r="BI43" s="5"/>
      <c r="BJ43" s="5"/>
      <c r="BK43" s="5"/>
      <c r="BL43" s="5"/>
      <c r="BM43" s="5"/>
      <c r="BN43" s="145"/>
      <c r="BO43" s="147"/>
      <c r="BP43" s="65"/>
      <c r="BQ43" s="66"/>
      <c r="BR43" s="584"/>
      <c r="BS43" s="584"/>
      <c r="BT43" s="67"/>
      <c r="BU43" s="68">
        <f t="shared" si="139"/>
        <v>0</v>
      </c>
      <c r="BV43" s="68">
        <f t="shared" si="140"/>
        <v>0</v>
      </c>
      <c r="BW43" s="68">
        <f t="shared" si="141"/>
        <v>0</v>
      </c>
      <c r="BX43" s="68">
        <f t="shared" si="142"/>
        <v>0</v>
      </c>
      <c r="BY43" s="69"/>
      <c r="BZ43" s="68">
        <f>+BN43</f>
        <v>0</v>
      </c>
      <c r="CA43" s="68">
        <f t="shared" ref="CA43:CA44" si="145">+BX43</f>
        <v>0</v>
      </c>
      <c r="CB43" s="69"/>
      <c r="CE43" s="163">
        <f t="shared" si="129"/>
        <v>0</v>
      </c>
      <c r="CF43" s="127">
        <f t="shared" si="130"/>
        <v>0</v>
      </c>
      <c r="CG43" s="165">
        <f t="shared" si="54"/>
        <v>0</v>
      </c>
      <c r="CH43" s="165">
        <f t="shared" si="55"/>
        <v>0</v>
      </c>
      <c r="CI43" s="165">
        <f t="shared" si="56"/>
        <v>0</v>
      </c>
      <c r="CJ43" s="159">
        <f t="shared" si="46"/>
        <v>0</v>
      </c>
      <c r="CK43" s="444"/>
      <c r="CL43" s="450"/>
      <c r="CN43" s="126">
        <f t="shared" si="58"/>
        <v>0</v>
      </c>
      <c r="CO43" s="130">
        <f t="shared" si="59"/>
        <v>0</v>
      </c>
      <c r="CP43" s="127">
        <f t="shared" si="60"/>
        <v>0</v>
      </c>
      <c r="CQ43" s="127">
        <f t="shared" si="61"/>
        <v>0</v>
      </c>
    </row>
    <row r="44" spans="1:95" ht="21" customHeight="1" thickBot="1" x14ac:dyDescent="0.3">
      <c r="A44" s="1673"/>
      <c r="B44" s="614">
        <v>31</v>
      </c>
      <c r="C44" s="661" t="s">
        <v>3</v>
      </c>
      <c r="D44" s="502"/>
      <c r="E44" s="455"/>
      <c r="F44" s="460"/>
      <c r="G44" s="458"/>
      <c r="H44" s="458"/>
      <c r="I44" s="438"/>
      <c r="J44" s="438"/>
      <c r="K44" s="453"/>
      <c r="L44" s="507"/>
      <c r="M44" s="460"/>
      <c r="N44" s="438"/>
      <c r="O44" s="502"/>
      <c r="P44" s="502"/>
      <c r="Q44" s="438"/>
      <c r="R44" s="438"/>
      <c r="S44" s="467"/>
      <c r="T44" s="503"/>
      <c r="U44" s="438"/>
      <c r="V44" s="438"/>
      <c r="W44" s="502"/>
      <c r="X44" s="502"/>
      <c r="Y44" s="438"/>
      <c r="Z44" s="455"/>
      <c r="AA44" s="503"/>
      <c r="AB44" s="458"/>
      <c r="AC44" s="438"/>
      <c r="AD44" s="438"/>
      <c r="AE44" s="502"/>
      <c r="AF44" s="438"/>
      <c r="AG44" s="438"/>
      <c r="AH44" s="458"/>
      <c r="AI44" s="125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3">
        <f t="shared" si="126"/>
        <v>0</v>
      </c>
      <c r="BD44" s="64"/>
      <c r="BE44" s="584"/>
      <c r="BF44" s="5"/>
      <c r="BG44" s="5"/>
      <c r="BH44" s="5"/>
      <c r="BI44" s="5"/>
      <c r="BJ44" s="5"/>
      <c r="BK44" s="5"/>
      <c r="BL44" s="5"/>
      <c r="BM44" s="5"/>
      <c r="BN44" s="145"/>
      <c r="BO44" s="147"/>
      <c r="BP44" s="65"/>
      <c r="BQ44" s="66"/>
      <c r="BR44" s="584"/>
      <c r="BS44" s="584"/>
      <c r="BT44" s="67"/>
      <c r="BU44" s="68">
        <f t="shared" si="139"/>
        <v>0</v>
      </c>
      <c r="BV44" s="68">
        <f t="shared" si="140"/>
        <v>0</v>
      </c>
      <c r="BW44" s="68">
        <f t="shared" si="141"/>
        <v>0</v>
      </c>
      <c r="BX44" s="68">
        <f t="shared" si="142"/>
        <v>0</v>
      </c>
      <c r="BY44" s="69"/>
      <c r="BZ44" s="68">
        <f>+BN44+JAN!BZ44</f>
        <v>0</v>
      </c>
      <c r="CA44" s="68">
        <f t="shared" si="145"/>
        <v>0</v>
      </c>
      <c r="CB44" s="69"/>
      <c r="CE44" s="163">
        <f t="shared" si="129"/>
        <v>0</v>
      </c>
      <c r="CF44" s="127">
        <f t="shared" si="130"/>
        <v>0</v>
      </c>
      <c r="CG44" s="165">
        <f t="shared" si="54"/>
        <v>0</v>
      </c>
      <c r="CH44" s="165">
        <f t="shared" si="55"/>
        <v>0</v>
      </c>
      <c r="CI44" s="165">
        <f t="shared" si="56"/>
        <v>0</v>
      </c>
      <c r="CJ44" s="159">
        <f t="shared" si="46"/>
        <v>0</v>
      </c>
      <c r="CK44" s="444"/>
      <c r="CL44" s="450"/>
      <c r="CN44" s="126">
        <f t="shared" si="58"/>
        <v>0</v>
      </c>
      <c r="CO44" s="130">
        <f t="shared" si="59"/>
        <v>0</v>
      </c>
      <c r="CP44" s="127">
        <f t="shared" si="60"/>
        <v>0</v>
      </c>
      <c r="CQ44" s="127">
        <f t="shared" si="61"/>
        <v>0</v>
      </c>
    </row>
    <row r="45" spans="1:95" ht="21" customHeight="1" thickBot="1" x14ac:dyDescent="0.3">
      <c r="A45" s="615" t="s">
        <v>80</v>
      </c>
      <c r="B45" s="614">
        <v>32</v>
      </c>
      <c r="C45" s="24" t="s">
        <v>3</v>
      </c>
      <c r="D45" s="502"/>
      <c r="E45" s="455" t="s">
        <v>24</v>
      </c>
      <c r="F45" s="460" t="s">
        <v>26</v>
      </c>
      <c r="G45" s="458"/>
      <c r="H45" s="438" t="s">
        <v>35</v>
      </c>
      <c r="I45" s="438" t="s">
        <v>24</v>
      </c>
      <c r="J45" s="438"/>
      <c r="K45" s="453"/>
      <c r="L45" s="507"/>
      <c r="M45" s="460" t="s">
        <v>24</v>
      </c>
      <c r="N45" s="438" t="s">
        <v>24</v>
      </c>
      <c r="O45" s="502"/>
      <c r="P45" s="502"/>
      <c r="Q45" s="438" t="s">
        <v>26</v>
      </c>
      <c r="R45" s="438" t="s">
        <v>25</v>
      </c>
      <c r="S45" s="467"/>
      <c r="T45" s="503"/>
      <c r="U45" s="438" t="s">
        <v>24</v>
      </c>
      <c r="V45" s="438" t="s">
        <v>26</v>
      </c>
      <c r="W45" s="502"/>
      <c r="X45" s="502" t="s">
        <v>26</v>
      </c>
      <c r="Y45" s="438" t="s">
        <v>31</v>
      </c>
      <c r="Z45" s="455" t="s">
        <v>25</v>
      </c>
      <c r="AA45" s="503"/>
      <c r="AB45" s="458" t="s">
        <v>59</v>
      </c>
      <c r="AC45" s="438" t="s">
        <v>24</v>
      </c>
      <c r="AD45" s="438" t="s">
        <v>24</v>
      </c>
      <c r="AE45" s="502"/>
      <c r="AF45" s="435"/>
      <c r="AG45" s="435"/>
      <c r="AH45" s="506"/>
      <c r="AI45" s="125">
        <f t="shared" si="108"/>
        <v>7</v>
      </c>
      <c r="AJ45" s="62">
        <f t="shared" si="109"/>
        <v>2</v>
      </c>
      <c r="AK45" s="62">
        <f t="shared" si="131"/>
        <v>0</v>
      </c>
      <c r="AL45" s="62">
        <f t="shared" si="132"/>
        <v>0</v>
      </c>
      <c r="AM45" s="62">
        <f t="shared" si="110"/>
        <v>0</v>
      </c>
      <c r="AN45" s="62">
        <f t="shared" si="111"/>
        <v>4</v>
      </c>
      <c r="AO45" s="62">
        <f t="shared" si="112"/>
        <v>0</v>
      </c>
      <c r="AP45" s="62">
        <f t="shared" si="113"/>
        <v>1</v>
      </c>
      <c r="AQ45" s="62">
        <f t="shared" si="114"/>
        <v>0</v>
      </c>
      <c r="AR45" s="62">
        <f t="shared" si="115"/>
        <v>0</v>
      </c>
      <c r="AS45" s="62">
        <f t="shared" si="116"/>
        <v>0</v>
      </c>
      <c r="AT45" s="62">
        <f t="shared" si="117"/>
        <v>1</v>
      </c>
      <c r="AU45" s="62">
        <f t="shared" si="118"/>
        <v>0</v>
      </c>
      <c r="AV45" s="62">
        <f t="shared" si="119"/>
        <v>0</v>
      </c>
      <c r="AW45" s="62">
        <f t="shared" si="120"/>
        <v>0</v>
      </c>
      <c r="AX45" s="62">
        <f t="shared" si="121"/>
        <v>0</v>
      </c>
      <c r="AY45" s="62">
        <f t="shared" si="122"/>
        <v>0</v>
      </c>
      <c r="AZ45" s="62">
        <f t="shared" si="123"/>
        <v>0</v>
      </c>
      <c r="BA45" s="62">
        <f t="shared" si="124"/>
        <v>0</v>
      </c>
      <c r="BB45" s="62">
        <f t="shared" si="125"/>
        <v>0</v>
      </c>
      <c r="BC45" s="63">
        <f t="shared" si="126"/>
        <v>13</v>
      </c>
      <c r="BD45" s="64"/>
      <c r="BE45" s="584">
        <f t="shared" si="137"/>
        <v>6.5</v>
      </c>
      <c r="BF45" s="5">
        <f>COUNTIF($D45:$AH45,"DTS")+COUNTIF($D45:$AH45,"DTS1")</f>
        <v>1</v>
      </c>
      <c r="BG45" s="5">
        <f>COUNTIF($D45:$AH45,"NTS")+COUNTIF($D45:$AH45,"NTS1")</f>
        <v>0</v>
      </c>
      <c r="BH45" s="5">
        <f t="shared" si="64"/>
        <v>0</v>
      </c>
      <c r="BI45" s="5">
        <f t="shared" si="65"/>
        <v>0</v>
      </c>
      <c r="BJ45" s="5">
        <f>COUNTIF($D45:$AH45,"DTS5S")+COUNTIF($D45:$AH45,"DTS5S1")</f>
        <v>0</v>
      </c>
      <c r="BK45" s="5">
        <f>COUNTIF($D45:$AH45,"NTS5S")+COUNTIF($D45:$AH45,"NTS5S1")</f>
        <v>0</v>
      </c>
      <c r="BL45" s="5">
        <f>COUNTIF($D45:$AH45,"DTSDS")+COUNTIF($D45:$AH45,"DTSDS1")</f>
        <v>0</v>
      </c>
      <c r="BM45" s="5">
        <f>COUNTIF($D45:$AH45,"NTSDS")+COUNTIF($D45:$AH45,"NTSDS1")</f>
        <v>0</v>
      </c>
      <c r="BN45" s="145">
        <f>COUNTIF($D45:$AH45,"FOTS")</f>
        <v>0</v>
      </c>
      <c r="BO45" s="147">
        <f>+BE45+JAN!BO43</f>
        <v>12.666666666666668</v>
      </c>
      <c r="BP45" s="65">
        <f>+BO45+(JAN!BN43+BN45)*(12/24)-$BO$12</f>
        <v>-0.66666666666666607</v>
      </c>
      <c r="BQ45" s="66">
        <f t="shared" si="134"/>
        <v>1.3333333333333321</v>
      </c>
      <c r="BR45" s="584">
        <f t="shared" si="135"/>
        <v>13.166666666666668</v>
      </c>
      <c r="BS45" s="584">
        <f t="shared" si="138"/>
        <v>-1.1666666666666661</v>
      </c>
      <c r="BT45" s="67">
        <f t="shared" ref="BT45:BT52" si="146">+(BR45/$BR$99)-1</f>
        <v>-8.5648148148148251E-2</v>
      </c>
      <c r="BU45" s="68">
        <f t="shared" si="139"/>
        <v>1</v>
      </c>
      <c r="BV45" s="68">
        <f t="shared" si="140"/>
        <v>0</v>
      </c>
      <c r="BW45" s="68">
        <f t="shared" si="141"/>
        <v>0</v>
      </c>
      <c r="BX45" s="68">
        <f t="shared" si="142"/>
        <v>0</v>
      </c>
      <c r="BY45" s="69">
        <f t="shared" si="133"/>
        <v>1</v>
      </c>
      <c r="BZ45" s="68">
        <f>+BN45+JAN!BZ43</f>
        <v>2</v>
      </c>
      <c r="CA45" s="68">
        <f>+JAN!CA43+BX45</f>
        <v>8</v>
      </c>
      <c r="CB45" s="69">
        <f t="shared" si="143"/>
        <v>6</v>
      </c>
      <c r="CE45" s="163">
        <f t="shared" si="129"/>
        <v>6.5</v>
      </c>
      <c r="CF45" s="127">
        <f t="shared" si="130"/>
        <v>14</v>
      </c>
      <c r="CG45" s="165">
        <f t="shared" si="54"/>
        <v>156</v>
      </c>
      <c r="CH45" s="165">
        <f t="shared" si="55"/>
        <v>12</v>
      </c>
      <c r="CI45" s="165">
        <f t="shared" si="56"/>
        <v>168</v>
      </c>
      <c r="CJ45" s="159">
        <f t="shared" si="46"/>
        <v>0</v>
      </c>
      <c r="CK45" s="444">
        <f>BY45-BV45+JAN!CK43</f>
        <v>4</v>
      </c>
      <c r="CL45" s="450">
        <f t="shared" si="144"/>
        <v>48</v>
      </c>
      <c r="CN45" s="126">
        <f t="shared" si="58"/>
        <v>6.5</v>
      </c>
      <c r="CO45" s="130">
        <f t="shared" si="59"/>
        <v>168</v>
      </c>
      <c r="CP45" s="127">
        <f t="shared" si="60"/>
        <v>13</v>
      </c>
      <c r="CQ45" s="127">
        <f t="shared" si="61"/>
        <v>14</v>
      </c>
    </row>
    <row r="46" spans="1:95" ht="21" customHeight="1" thickBot="1" x14ac:dyDescent="0.3">
      <c r="A46" s="615" t="s">
        <v>81</v>
      </c>
      <c r="B46" s="614">
        <v>33</v>
      </c>
      <c r="C46" s="24" t="s">
        <v>3</v>
      </c>
      <c r="D46" s="498"/>
      <c r="E46" s="455" t="s">
        <v>24</v>
      </c>
      <c r="F46" s="460" t="s">
        <v>25</v>
      </c>
      <c r="G46" s="458"/>
      <c r="H46" s="458"/>
      <c r="I46" s="438" t="s">
        <v>24</v>
      </c>
      <c r="J46" s="438" t="s">
        <v>24</v>
      </c>
      <c r="K46" s="453"/>
      <c r="L46" s="507"/>
      <c r="M46" s="460" t="s">
        <v>24</v>
      </c>
      <c r="N46" s="438" t="s">
        <v>25</v>
      </c>
      <c r="O46" s="502"/>
      <c r="P46" s="502"/>
      <c r="Q46" s="438" t="s">
        <v>25</v>
      </c>
      <c r="R46" s="438" t="s">
        <v>25</v>
      </c>
      <c r="S46" s="467"/>
      <c r="T46" s="503"/>
      <c r="U46" s="438" t="s">
        <v>24</v>
      </c>
      <c r="V46" s="438" t="s">
        <v>35</v>
      </c>
      <c r="W46" s="502"/>
      <c r="X46" s="502"/>
      <c r="Y46" s="438" t="s">
        <v>24</v>
      </c>
      <c r="Z46" s="455" t="s">
        <v>25</v>
      </c>
      <c r="AA46" s="503"/>
      <c r="AB46" s="458" t="s">
        <v>59</v>
      </c>
      <c r="AC46" s="438" t="s">
        <v>24</v>
      </c>
      <c r="AD46" s="438" t="s">
        <v>25</v>
      </c>
      <c r="AE46" s="502"/>
      <c r="AF46" s="438"/>
      <c r="AG46" s="438"/>
      <c r="AH46" s="458"/>
      <c r="AI46" s="125">
        <f t="shared" si="108"/>
        <v>7</v>
      </c>
      <c r="AJ46" s="62">
        <f t="shared" si="109"/>
        <v>6</v>
      </c>
      <c r="AK46" s="62">
        <f t="shared" si="131"/>
        <v>0</v>
      </c>
      <c r="AL46" s="62">
        <f t="shared" si="132"/>
        <v>0</v>
      </c>
      <c r="AM46" s="62">
        <f t="shared" si="110"/>
        <v>0</v>
      </c>
      <c r="AN46" s="62">
        <f t="shared" si="111"/>
        <v>0</v>
      </c>
      <c r="AO46" s="62">
        <f t="shared" si="112"/>
        <v>0</v>
      </c>
      <c r="AP46" s="62">
        <f t="shared" si="113"/>
        <v>0</v>
      </c>
      <c r="AQ46" s="62">
        <f t="shared" si="114"/>
        <v>0</v>
      </c>
      <c r="AR46" s="62">
        <f t="shared" si="115"/>
        <v>0</v>
      </c>
      <c r="AS46" s="62">
        <f t="shared" si="116"/>
        <v>0</v>
      </c>
      <c r="AT46" s="62">
        <f t="shared" si="117"/>
        <v>1</v>
      </c>
      <c r="AU46" s="62">
        <f t="shared" si="118"/>
        <v>0</v>
      </c>
      <c r="AV46" s="62">
        <f t="shared" si="119"/>
        <v>0</v>
      </c>
      <c r="AW46" s="62">
        <f t="shared" si="120"/>
        <v>0</v>
      </c>
      <c r="AX46" s="62">
        <f t="shared" si="121"/>
        <v>0</v>
      </c>
      <c r="AY46" s="62">
        <f t="shared" si="122"/>
        <v>0</v>
      </c>
      <c r="AZ46" s="62">
        <f t="shared" si="123"/>
        <v>0</v>
      </c>
      <c r="BA46" s="62">
        <f t="shared" si="124"/>
        <v>0</v>
      </c>
      <c r="BB46" s="62">
        <f t="shared" si="125"/>
        <v>0</v>
      </c>
      <c r="BC46" s="63">
        <f t="shared" si="126"/>
        <v>13</v>
      </c>
      <c r="BD46" s="64"/>
      <c r="BE46" s="584">
        <f>+AI46*$BD$2+AJ46*$BD$6+AN46*$BD$2+AO46*$BD$6+AQ46*8/24+AU46*8/24+AV46*8/24+AW46*8/24+AX46*12/24+AY46*8/24+AZ46*$BD$2+BA46*8/24+BN46*(0/24)+(AM46*$BE$2)+AK46*$BF$2+AL46*$BF$6</f>
        <v>6.5</v>
      </c>
      <c r="BF46" s="5">
        <f t="shared" si="63"/>
        <v>1</v>
      </c>
      <c r="BG46" s="5">
        <f t="shared" si="32"/>
        <v>0</v>
      </c>
      <c r="BH46" s="5">
        <f t="shared" si="64"/>
        <v>0</v>
      </c>
      <c r="BI46" s="5">
        <f t="shared" si="65"/>
        <v>0</v>
      </c>
      <c r="BJ46" s="5">
        <f t="shared" si="33"/>
        <v>0</v>
      </c>
      <c r="BK46" s="5">
        <f t="shared" si="66"/>
        <v>0</v>
      </c>
      <c r="BL46" s="5">
        <f t="shared" si="34"/>
        <v>0</v>
      </c>
      <c r="BM46" s="5">
        <f t="shared" si="35"/>
        <v>0</v>
      </c>
      <c r="BN46" s="145">
        <f t="shared" si="36"/>
        <v>0</v>
      </c>
      <c r="BO46" s="147">
        <f>+BE46+JAN!BO44</f>
        <v>14</v>
      </c>
      <c r="BP46" s="65">
        <f>+BO46+(JAN!BN44+BN46)*(12/24)-$BO$12</f>
        <v>-0.33333333333333393</v>
      </c>
      <c r="BQ46" s="66">
        <f t="shared" si="134"/>
        <v>0</v>
      </c>
      <c r="BR46" s="584">
        <f t="shared" si="135"/>
        <v>14.5</v>
      </c>
      <c r="BS46" s="584">
        <f t="shared" si="138"/>
        <v>0.16666666666666607</v>
      </c>
      <c r="BT46" s="67">
        <f t="shared" si="146"/>
        <v>6.9444444444441977E-3</v>
      </c>
      <c r="BU46" s="68">
        <f t="shared" si="139"/>
        <v>1</v>
      </c>
      <c r="BV46" s="68">
        <f t="shared" si="140"/>
        <v>0</v>
      </c>
      <c r="BW46" s="68">
        <f t="shared" si="141"/>
        <v>0</v>
      </c>
      <c r="BX46" s="68">
        <f t="shared" si="142"/>
        <v>0</v>
      </c>
      <c r="BY46" s="69">
        <f>+BU46+BV46+BW46+BX46</f>
        <v>1</v>
      </c>
      <c r="BZ46" s="68">
        <f>+BN46+JAN!BZ44</f>
        <v>0</v>
      </c>
      <c r="CA46" s="68">
        <f>+JAN!CA44+BX46</f>
        <v>4</v>
      </c>
      <c r="CB46" s="69">
        <f>+CA46-BZ46</f>
        <v>4</v>
      </c>
      <c r="CE46" s="163">
        <f t="shared" si="129"/>
        <v>6.5</v>
      </c>
      <c r="CF46" s="127">
        <f t="shared" si="130"/>
        <v>14</v>
      </c>
      <c r="CG46" s="165">
        <f t="shared" si="54"/>
        <v>156</v>
      </c>
      <c r="CH46" s="165">
        <f t="shared" si="55"/>
        <v>12</v>
      </c>
      <c r="CI46" s="165">
        <f t="shared" si="56"/>
        <v>168</v>
      </c>
      <c r="CJ46" s="159">
        <f t="shared" si="46"/>
        <v>0</v>
      </c>
      <c r="CK46" s="444">
        <f>BY46-BV46+JAN!CK44</f>
        <v>3</v>
      </c>
      <c r="CL46" s="450">
        <f t="shared" si="144"/>
        <v>36</v>
      </c>
      <c r="CN46" s="126">
        <f t="shared" si="58"/>
        <v>6.5</v>
      </c>
      <c r="CO46" s="130">
        <f t="shared" si="59"/>
        <v>168</v>
      </c>
      <c r="CP46" s="127">
        <f t="shared" si="60"/>
        <v>13</v>
      </c>
      <c r="CQ46" s="127">
        <f t="shared" si="61"/>
        <v>14</v>
      </c>
    </row>
    <row r="47" spans="1:95" ht="21" customHeight="1" thickBot="1" x14ac:dyDescent="0.3">
      <c r="A47" s="615" t="s">
        <v>82</v>
      </c>
      <c r="B47" s="614">
        <v>34</v>
      </c>
      <c r="C47" s="24" t="s">
        <v>3</v>
      </c>
      <c r="D47" s="502"/>
      <c r="E47" s="455" t="s">
        <v>24</v>
      </c>
      <c r="F47" s="460" t="s">
        <v>25</v>
      </c>
      <c r="G47" s="458"/>
      <c r="H47" s="458"/>
      <c r="I47" s="438" t="s">
        <v>24</v>
      </c>
      <c r="J47" s="438" t="s">
        <v>31</v>
      </c>
      <c r="K47" s="453"/>
      <c r="L47" s="507"/>
      <c r="M47" s="460" t="s">
        <v>27</v>
      </c>
      <c r="N47" s="438" t="s">
        <v>25</v>
      </c>
      <c r="O47" s="502"/>
      <c r="P47" s="502"/>
      <c r="Q47" s="438" t="s">
        <v>24</v>
      </c>
      <c r="R47" s="438" t="s">
        <v>57</v>
      </c>
      <c r="S47" s="467"/>
      <c r="T47" s="503" t="s">
        <v>27</v>
      </c>
      <c r="U47" s="438" t="s">
        <v>27</v>
      </c>
      <c r="V47" s="438" t="s">
        <v>25</v>
      </c>
      <c r="W47" s="502"/>
      <c r="X47" s="502"/>
      <c r="Y47" s="438" t="s">
        <v>24</v>
      </c>
      <c r="Z47" s="455" t="s">
        <v>25</v>
      </c>
      <c r="AA47" s="503"/>
      <c r="AB47" s="458"/>
      <c r="AC47" s="438" t="s">
        <v>24</v>
      </c>
      <c r="AD47" s="438" t="s">
        <v>25</v>
      </c>
      <c r="AE47" s="502" t="s">
        <v>56</v>
      </c>
      <c r="AF47" s="438"/>
      <c r="AG47" s="438"/>
      <c r="AH47" s="458"/>
      <c r="AI47" s="125">
        <f t="shared" si="108"/>
        <v>5</v>
      </c>
      <c r="AJ47" s="62">
        <f t="shared" si="109"/>
        <v>5</v>
      </c>
      <c r="AK47" s="62">
        <f t="shared" si="131"/>
        <v>0</v>
      </c>
      <c r="AL47" s="62">
        <f t="shared" si="132"/>
        <v>0</v>
      </c>
      <c r="AM47" s="62">
        <f t="shared" si="110"/>
        <v>0</v>
      </c>
      <c r="AN47" s="62">
        <f t="shared" si="111"/>
        <v>0</v>
      </c>
      <c r="AO47" s="62">
        <f t="shared" si="112"/>
        <v>3</v>
      </c>
      <c r="AP47" s="62">
        <f t="shared" si="113"/>
        <v>1</v>
      </c>
      <c r="AQ47" s="62">
        <f t="shared" si="114"/>
        <v>0</v>
      </c>
      <c r="AR47" s="62">
        <f t="shared" si="115"/>
        <v>0</v>
      </c>
      <c r="AS47" s="62">
        <f t="shared" si="116"/>
        <v>0</v>
      </c>
      <c r="AT47" s="62">
        <f t="shared" si="117"/>
        <v>0</v>
      </c>
      <c r="AU47" s="62">
        <f t="shared" si="118"/>
        <v>0</v>
      </c>
      <c r="AV47" s="62">
        <f t="shared" si="119"/>
        <v>0</v>
      </c>
      <c r="AW47" s="62">
        <f t="shared" si="120"/>
        <v>0</v>
      </c>
      <c r="AX47" s="62">
        <f t="shared" si="121"/>
        <v>0</v>
      </c>
      <c r="AY47" s="62">
        <f t="shared" si="122"/>
        <v>0</v>
      </c>
      <c r="AZ47" s="62">
        <f t="shared" si="123"/>
        <v>0</v>
      </c>
      <c r="BA47" s="62">
        <f t="shared" si="124"/>
        <v>0</v>
      </c>
      <c r="BB47" s="62">
        <f t="shared" si="125"/>
        <v>0</v>
      </c>
      <c r="BC47" s="63">
        <f t="shared" si="126"/>
        <v>13</v>
      </c>
      <c r="BD47" s="64"/>
      <c r="BE47" s="584">
        <f t="shared" ref="BE47:BE54" si="147">+AI47*$BD$2+AJ47*$BD$6+AN47*$BD$2+AO47*$BD$6+AQ47*8/24+AU47*8/24+AV47*8/24+AW47*8/24+AX47*12/24+AY47*8/24+AZ47*$BD$2+BA47*8/24+BN47*(0/24)+(AM47*$BE$2)+AK47*$BF$2+AL47*$BF$6</f>
        <v>6.5</v>
      </c>
      <c r="BF47" s="5">
        <f t="shared" si="63"/>
        <v>0</v>
      </c>
      <c r="BG47" s="5">
        <f t="shared" si="32"/>
        <v>1</v>
      </c>
      <c r="BH47" s="5">
        <f t="shared" si="64"/>
        <v>0</v>
      </c>
      <c r="BI47" s="5">
        <f t="shared" si="65"/>
        <v>0</v>
      </c>
      <c r="BJ47" s="5">
        <f t="shared" si="33"/>
        <v>0</v>
      </c>
      <c r="BK47" s="5">
        <f t="shared" si="66"/>
        <v>0</v>
      </c>
      <c r="BL47" s="5">
        <f t="shared" si="34"/>
        <v>0</v>
      </c>
      <c r="BM47" s="5">
        <f t="shared" si="35"/>
        <v>0</v>
      </c>
      <c r="BN47" s="145">
        <f t="shared" si="36"/>
        <v>1</v>
      </c>
      <c r="BO47" s="147">
        <f>+BE47+JAN!BO45</f>
        <v>14</v>
      </c>
      <c r="BP47" s="65">
        <f>+BO47+(JAN!BN45+BN47)*(12/24)-$BO$12</f>
        <v>0.16666666666666607</v>
      </c>
      <c r="BQ47" s="66">
        <f t="shared" si="134"/>
        <v>0</v>
      </c>
      <c r="BR47" s="584">
        <f t="shared" si="135"/>
        <v>14.5</v>
      </c>
      <c r="BS47" s="584">
        <f t="shared" si="138"/>
        <v>0.16666666666666607</v>
      </c>
      <c r="BT47" s="67">
        <f t="shared" si="146"/>
        <v>6.9444444444441977E-3</v>
      </c>
      <c r="BU47" s="68">
        <f t="shared" si="139"/>
        <v>1</v>
      </c>
      <c r="BV47" s="68">
        <f t="shared" si="140"/>
        <v>0</v>
      </c>
      <c r="BW47" s="68">
        <f t="shared" si="141"/>
        <v>0</v>
      </c>
      <c r="BX47" s="68">
        <f t="shared" si="142"/>
        <v>0</v>
      </c>
      <c r="BY47" s="69">
        <f t="shared" si="133"/>
        <v>1</v>
      </c>
      <c r="BZ47" s="68">
        <f>+BN47+JAN!BZ45</f>
        <v>1</v>
      </c>
      <c r="CA47" s="68">
        <f>+JAN!CA45+BX47</f>
        <v>5</v>
      </c>
      <c r="CB47" s="69">
        <f t="shared" ref="CB47:CB52" si="148">+CA47-BZ47</f>
        <v>4</v>
      </c>
      <c r="CE47" s="163">
        <f t="shared" si="129"/>
        <v>6.5</v>
      </c>
      <c r="CF47" s="127">
        <f t="shared" si="130"/>
        <v>14</v>
      </c>
      <c r="CG47" s="165">
        <f t="shared" si="54"/>
        <v>156</v>
      </c>
      <c r="CH47" s="165">
        <f t="shared" si="55"/>
        <v>12</v>
      </c>
      <c r="CI47" s="165">
        <f t="shared" si="56"/>
        <v>168</v>
      </c>
      <c r="CJ47" s="159">
        <f t="shared" si="46"/>
        <v>12</v>
      </c>
      <c r="CK47" s="444">
        <f>BY47-BV47+JAN!CK45</f>
        <v>4</v>
      </c>
      <c r="CL47" s="450">
        <f t="shared" si="144"/>
        <v>48</v>
      </c>
      <c r="CN47" s="126">
        <f t="shared" si="58"/>
        <v>6.5</v>
      </c>
      <c r="CO47" s="130">
        <f t="shared" si="59"/>
        <v>168</v>
      </c>
      <c r="CP47" s="127">
        <f t="shared" si="60"/>
        <v>13</v>
      </c>
      <c r="CQ47" s="127">
        <f t="shared" si="61"/>
        <v>14</v>
      </c>
    </row>
    <row r="48" spans="1:95" ht="21" customHeight="1" thickBot="1" x14ac:dyDescent="0.3">
      <c r="A48" s="615" t="s">
        <v>83</v>
      </c>
      <c r="B48" s="614">
        <v>35</v>
      </c>
      <c r="C48" s="24" t="s">
        <v>3</v>
      </c>
      <c r="D48" s="502" t="s">
        <v>50</v>
      </c>
      <c r="E48" s="455" t="s">
        <v>24</v>
      </c>
      <c r="F48" s="956" t="s">
        <v>25</v>
      </c>
      <c r="G48" s="452"/>
      <c r="H48" s="452"/>
      <c r="I48" s="438" t="s">
        <v>57</v>
      </c>
      <c r="J48" s="438" t="s">
        <v>57</v>
      </c>
      <c r="K48" s="452"/>
      <c r="L48" s="507"/>
      <c r="M48" s="460" t="s">
        <v>31</v>
      </c>
      <c r="N48" s="438" t="s">
        <v>31</v>
      </c>
      <c r="O48" s="502"/>
      <c r="P48" s="502" t="s">
        <v>26</v>
      </c>
      <c r="Q48" s="438" t="s">
        <v>25</v>
      </c>
      <c r="R48" s="438" t="s">
        <v>25</v>
      </c>
      <c r="S48" s="467"/>
      <c r="T48" s="503" t="s">
        <v>26</v>
      </c>
      <c r="U48" s="438" t="s">
        <v>24</v>
      </c>
      <c r="V48" s="438" t="s">
        <v>25</v>
      </c>
      <c r="W48" s="502"/>
      <c r="X48" s="502"/>
      <c r="Y48" s="438" t="s">
        <v>24</v>
      </c>
      <c r="Z48" s="455" t="s">
        <v>26</v>
      </c>
      <c r="AA48" s="503"/>
      <c r="AB48" s="458" t="s">
        <v>59</v>
      </c>
      <c r="AC48" s="438" t="s">
        <v>24</v>
      </c>
      <c r="AD48" s="438" t="s">
        <v>25</v>
      </c>
      <c r="AE48" s="502"/>
      <c r="AF48" s="438"/>
      <c r="AG48" s="438"/>
      <c r="AH48" s="458"/>
      <c r="AI48" s="125">
        <f t="shared" si="108"/>
        <v>4</v>
      </c>
      <c r="AJ48" s="62">
        <f t="shared" si="109"/>
        <v>5</v>
      </c>
      <c r="AK48" s="62">
        <f t="shared" si="131"/>
        <v>0</v>
      </c>
      <c r="AL48" s="62">
        <f t="shared" si="132"/>
        <v>0</v>
      </c>
      <c r="AM48" s="62">
        <f t="shared" si="110"/>
        <v>0</v>
      </c>
      <c r="AN48" s="62">
        <f t="shared" si="111"/>
        <v>3</v>
      </c>
      <c r="AO48" s="62">
        <f t="shared" si="112"/>
        <v>0</v>
      </c>
      <c r="AP48" s="62">
        <f t="shared" si="113"/>
        <v>2</v>
      </c>
      <c r="AQ48" s="62">
        <f t="shared" si="114"/>
        <v>0</v>
      </c>
      <c r="AR48" s="62">
        <f t="shared" si="115"/>
        <v>0</v>
      </c>
      <c r="AS48" s="62">
        <f t="shared" si="116"/>
        <v>0</v>
      </c>
      <c r="AT48" s="62">
        <f t="shared" si="117"/>
        <v>0</v>
      </c>
      <c r="AU48" s="62">
        <f t="shared" si="118"/>
        <v>0</v>
      </c>
      <c r="AV48" s="62">
        <f t="shared" si="119"/>
        <v>0</v>
      </c>
      <c r="AW48" s="62">
        <f t="shared" si="120"/>
        <v>0</v>
      </c>
      <c r="AX48" s="62">
        <f t="shared" si="121"/>
        <v>0</v>
      </c>
      <c r="AY48" s="62">
        <f t="shared" si="122"/>
        <v>0</v>
      </c>
      <c r="AZ48" s="62">
        <f t="shared" si="123"/>
        <v>0</v>
      </c>
      <c r="BA48" s="62">
        <f t="shared" si="124"/>
        <v>0</v>
      </c>
      <c r="BB48" s="62">
        <f t="shared" si="125"/>
        <v>0</v>
      </c>
      <c r="BC48" s="63">
        <f t="shared" si="126"/>
        <v>12</v>
      </c>
      <c r="BD48" s="64"/>
      <c r="BE48" s="584">
        <f t="shared" si="147"/>
        <v>6</v>
      </c>
      <c r="BF48" s="5">
        <f t="shared" si="63"/>
        <v>1</v>
      </c>
      <c r="BG48" s="5">
        <f t="shared" si="32"/>
        <v>0</v>
      </c>
      <c r="BH48" s="5">
        <f t="shared" si="64"/>
        <v>0</v>
      </c>
      <c r="BI48" s="5">
        <f t="shared" si="65"/>
        <v>0</v>
      </c>
      <c r="BJ48" s="5">
        <f t="shared" si="33"/>
        <v>0</v>
      </c>
      <c r="BK48" s="5">
        <f t="shared" si="66"/>
        <v>0</v>
      </c>
      <c r="BL48" s="5">
        <f t="shared" si="34"/>
        <v>1</v>
      </c>
      <c r="BM48" s="5">
        <f t="shared" si="35"/>
        <v>0</v>
      </c>
      <c r="BN48" s="145">
        <f t="shared" si="36"/>
        <v>2</v>
      </c>
      <c r="BO48" s="147">
        <f>+BE48+JAN!BO27</f>
        <v>13.5</v>
      </c>
      <c r="BP48" s="65">
        <f>+BO48+(JAN!BN27+BN48)*(12/24)-$BO$12</f>
        <v>0.16666666666666607</v>
      </c>
      <c r="BQ48" s="66">
        <f t="shared" si="134"/>
        <v>0</v>
      </c>
      <c r="BR48" s="584">
        <f t="shared" si="135"/>
        <v>14.5</v>
      </c>
      <c r="BS48" s="584">
        <f t="shared" si="138"/>
        <v>0.16666666666666607</v>
      </c>
      <c r="BT48" s="67">
        <f t="shared" si="146"/>
        <v>6.9444444444441977E-3</v>
      </c>
      <c r="BU48" s="68">
        <f t="shared" si="139"/>
        <v>1</v>
      </c>
      <c r="BV48" s="68">
        <f t="shared" si="140"/>
        <v>0</v>
      </c>
      <c r="BW48" s="68">
        <f t="shared" si="141"/>
        <v>0</v>
      </c>
      <c r="BX48" s="68">
        <f t="shared" si="142"/>
        <v>1</v>
      </c>
      <c r="BY48" s="69">
        <f t="shared" si="133"/>
        <v>2</v>
      </c>
      <c r="BZ48" s="68">
        <f>+BN48+JAN!BZ27</f>
        <v>2</v>
      </c>
      <c r="CA48" s="68">
        <f>+JAN!CA27+BX48</f>
        <v>9</v>
      </c>
      <c r="CB48" s="69">
        <f t="shared" si="148"/>
        <v>7</v>
      </c>
      <c r="CE48" s="163">
        <f t="shared" si="129"/>
        <v>6</v>
      </c>
      <c r="CF48" s="127">
        <f t="shared" si="130"/>
        <v>14</v>
      </c>
      <c r="CG48" s="165">
        <f t="shared" si="54"/>
        <v>144</v>
      </c>
      <c r="CH48" s="165">
        <f t="shared" si="55"/>
        <v>24</v>
      </c>
      <c r="CI48" s="165">
        <f t="shared" si="56"/>
        <v>168</v>
      </c>
      <c r="CJ48" s="159">
        <f t="shared" si="46"/>
        <v>24</v>
      </c>
      <c r="CK48" s="444">
        <f>BY48-BV48+JAN!CK27</f>
        <v>3</v>
      </c>
      <c r="CL48" s="450">
        <f t="shared" si="144"/>
        <v>36</v>
      </c>
      <c r="CN48" s="126">
        <f t="shared" si="58"/>
        <v>6</v>
      </c>
      <c r="CO48" s="130">
        <f t="shared" si="59"/>
        <v>168</v>
      </c>
      <c r="CP48" s="127">
        <f t="shared" si="60"/>
        <v>12</v>
      </c>
      <c r="CQ48" s="127">
        <f t="shared" si="61"/>
        <v>14</v>
      </c>
    </row>
    <row r="49" spans="1:95" ht="21" customHeight="1" thickBot="1" x14ac:dyDescent="0.3">
      <c r="A49" s="615" t="s">
        <v>84</v>
      </c>
      <c r="B49" s="614">
        <v>36</v>
      </c>
      <c r="C49" s="24" t="s">
        <v>3</v>
      </c>
      <c r="D49" s="531" t="s">
        <v>50</v>
      </c>
      <c r="E49" s="440" t="s">
        <v>24</v>
      </c>
      <c r="F49" s="459" t="s">
        <v>25</v>
      </c>
      <c r="G49" s="506" t="s">
        <v>56</v>
      </c>
      <c r="H49" s="506"/>
      <c r="I49" s="435" t="s">
        <v>24</v>
      </c>
      <c r="J49" s="435" t="s">
        <v>24</v>
      </c>
      <c r="K49" s="520"/>
      <c r="L49" s="504"/>
      <c r="M49" s="459" t="s">
        <v>24</v>
      </c>
      <c r="N49" s="435" t="s">
        <v>25</v>
      </c>
      <c r="O49" s="498"/>
      <c r="P49" s="498"/>
      <c r="Q49" s="435" t="s">
        <v>25</v>
      </c>
      <c r="R49" s="435" t="s">
        <v>25</v>
      </c>
      <c r="S49" s="985" t="s">
        <v>49</v>
      </c>
      <c r="T49" s="500"/>
      <c r="U49" s="435" t="s">
        <v>24</v>
      </c>
      <c r="V49" s="435" t="s">
        <v>25</v>
      </c>
      <c r="W49" s="498"/>
      <c r="X49" s="498"/>
      <c r="Y49" s="435" t="s">
        <v>24</v>
      </c>
      <c r="Z49" s="440" t="s">
        <v>26</v>
      </c>
      <c r="AA49" s="500"/>
      <c r="AB49" s="506"/>
      <c r="AC49" s="435" t="s">
        <v>24</v>
      </c>
      <c r="AD49" s="435" t="s">
        <v>25</v>
      </c>
      <c r="AE49" s="498" t="s">
        <v>56</v>
      </c>
      <c r="AF49" s="438"/>
      <c r="AG49" s="438"/>
      <c r="AH49" s="506"/>
      <c r="AI49" s="125">
        <f t="shared" si="108"/>
        <v>7</v>
      </c>
      <c r="AJ49" s="62">
        <f t="shared" si="109"/>
        <v>6</v>
      </c>
      <c r="AK49" s="62">
        <f t="shared" si="131"/>
        <v>0</v>
      </c>
      <c r="AL49" s="62">
        <f t="shared" si="132"/>
        <v>0</v>
      </c>
      <c r="AM49" s="62">
        <f t="shared" si="110"/>
        <v>0</v>
      </c>
      <c r="AN49" s="62">
        <f t="shared" si="111"/>
        <v>1</v>
      </c>
      <c r="AO49" s="62">
        <f t="shared" si="112"/>
        <v>0</v>
      </c>
      <c r="AP49" s="62">
        <f t="shared" si="113"/>
        <v>0</v>
      </c>
      <c r="AQ49" s="62">
        <f t="shared" si="114"/>
        <v>0</v>
      </c>
      <c r="AR49" s="62">
        <f t="shared" si="115"/>
        <v>0</v>
      </c>
      <c r="AS49" s="62">
        <f t="shared" si="116"/>
        <v>0</v>
      </c>
      <c r="AT49" s="62">
        <f t="shared" si="117"/>
        <v>0</v>
      </c>
      <c r="AU49" s="62">
        <f t="shared" si="118"/>
        <v>0</v>
      </c>
      <c r="AV49" s="62">
        <f t="shared" si="119"/>
        <v>0</v>
      </c>
      <c r="AW49" s="62">
        <f t="shared" si="120"/>
        <v>0</v>
      </c>
      <c r="AX49" s="62">
        <f t="shared" si="121"/>
        <v>0</v>
      </c>
      <c r="AY49" s="62">
        <f t="shared" si="122"/>
        <v>0</v>
      </c>
      <c r="AZ49" s="62">
        <f t="shared" si="123"/>
        <v>0</v>
      </c>
      <c r="BA49" s="62">
        <f t="shared" si="124"/>
        <v>0</v>
      </c>
      <c r="BB49" s="62">
        <f t="shared" si="125"/>
        <v>0</v>
      </c>
      <c r="BC49" s="63">
        <f t="shared" si="126"/>
        <v>14</v>
      </c>
      <c r="BD49" s="64"/>
      <c r="BE49" s="584">
        <f t="shared" si="147"/>
        <v>7</v>
      </c>
      <c r="BF49" s="5">
        <f t="shared" si="63"/>
        <v>0</v>
      </c>
      <c r="BG49" s="5">
        <f t="shared" si="32"/>
        <v>2</v>
      </c>
      <c r="BH49" s="5">
        <f t="shared" si="64"/>
        <v>0</v>
      </c>
      <c r="BI49" s="5">
        <f t="shared" si="65"/>
        <v>0</v>
      </c>
      <c r="BJ49" s="5">
        <f t="shared" si="33"/>
        <v>0</v>
      </c>
      <c r="BK49" s="5">
        <f t="shared" si="66"/>
        <v>1</v>
      </c>
      <c r="BL49" s="5">
        <f t="shared" si="34"/>
        <v>1</v>
      </c>
      <c r="BM49" s="5">
        <f t="shared" si="35"/>
        <v>0</v>
      </c>
      <c r="BN49" s="145">
        <f t="shared" si="36"/>
        <v>0</v>
      </c>
      <c r="BO49" s="147">
        <f>+BE49+JAN!BO46</f>
        <v>15</v>
      </c>
      <c r="BP49" s="65">
        <f>+BO49+(JAN!BN46+BN49)*(12/24)-$BO$12</f>
        <v>0.66666666666666607</v>
      </c>
      <c r="BQ49" s="66">
        <f t="shared" si="134"/>
        <v>0</v>
      </c>
      <c r="BR49" s="584">
        <f t="shared" si="135"/>
        <v>17</v>
      </c>
      <c r="BS49" s="584">
        <f t="shared" si="138"/>
        <v>2.6666666666666661</v>
      </c>
      <c r="BT49" s="67">
        <f t="shared" si="146"/>
        <v>0.18055555555555536</v>
      </c>
      <c r="BU49" s="68">
        <f t="shared" si="139"/>
        <v>2</v>
      </c>
      <c r="BV49" s="68">
        <f t="shared" si="140"/>
        <v>0</v>
      </c>
      <c r="BW49" s="68">
        <f t="shared" si="141"/>
        <v>1</v>
      </c>
      <c r="BX49" s="68">
        <f t="shared" si="142"/>
        <v>1</v>
      </c>
      <c r="BY49" s="69">
        <f t="shared" si="133"/>
        <v>4</v>
      </c>
      <c r="BZ49" s="68">
        <f>+BN49+JAN!BZ46</f>
        <v>0</v>
      </c>
      <c r="CA49" s="68">
        <f>+JAN!CA46+BX49</f>
        <v>7</v>
      </c>
      <c r="CB49" s="69">
        <f t="shared" si="148"/>
        <v>7</v>
      </c>
      <c r="CC49" s="148"/>
      <c r="CE49" s="163">
        <f t="shared" si="129"/>
        <v>7</v>
      </c>
      <c r="CF49" s="127">
        <f t="shared" si="130"/>
        <v>18</v>
      </c>
      <c r="CG49" s="165">
        <f t="shared" si="54"/>
        <v>168</v>
      </c>
      <c r="CH49" s="165">
        <f t="shared" si="55"/>
        <v>48</v>
      </c>
      <c r="CI49" s="165">
        <f t="shared" si="56"/>
        <v>216</v>
      </c>
      <c r="CJ49" s="159">
        <f t="shared" si="46"/>
        <v>0</v>
      </c>
      <c r="CK49" s="444">
        <f>BY49-BV49+JAN!CK46</f>
        <v>7</v>
      </c>
      <c r="CL49" s="450">
        <f t="shared" si="144"/>
        <v>84</v>
      </c>
      <c r="CN49" s="126">
        <f t="shared" si="58"/>
        <v>7</v>
      </c>
      <c r="CO49" s="130">
        <f t="shared" si="59"/>
        <v>216</v>
      </c>
      <c r="CP49" s="127">
        <f t="shared" si="60"/>
        <v>14</v>
      </c>
      <c r="CQ49" s="127">
        <f t="shared" si="61"/>
        <v>18</v>
      </c>
    </row>
    <row r="50" spans="1:95" ht="21" customHeight="1" thickBot="1" x14ac:dyDescent="0.3">
      <c r="A50" s="615" t="s">
        <v>85</v>
      </c>
      <c r="B50" s="614">
        <v>37</v>
      </c>
      <c r="C50" s="24" t="s">
        <v>3</v>
      </c>
      <c r="D50" s="432" t="s">
        <v>37</v>
      </c>
      <c r="E50" s="455" t="s">
        <v>37</v>
      </c>
      <c r="F50" s="460" t="s">
        <v>25</v>
      </c>
      <c r="G50" s="458"/>
      <c r="H50" s="458"/>
      <c r="I50" s="438" t="s">
        <v>24</v>
      </c>
      <c r="J50" s="438" t="s">
        <v>24</v>
      </c>
      <c r="K50" s="453"/>
      <c r="L50" s="507"/>
      <c r="M50" s="460" t="s">
        <v>35</v>
      </c>
      <c r="N50" s="438" t="s">
        <v>25</v>
      </c>
      <c r="O50" s="502"/>
      <c r="P50" s="502"/>
      <c r="Q50" s="438" t="s">
        <v>25</v>
      </c>
      <c r="R50" s="438" t="s">
        <v>25</v>
      </c>
      <c r="S50" s="467"/>
      <c r="T50" s="503"/>
      <c r="U50" s="438" t="s">
        <v>24</v>
      </c>
      <c r="V50" s="438" t="s">
        <v>25</v>
      </c>
      <c r="W50" s="502"/>
      <c r="X50" s="502"/>
      <c r="Y50" s="438" t="s">
        <v>24</v>
      </c>
      <c r="Z50" s="455" t="s">
        <v>25</v>
      </c>
      <c r="AA50" s="503" t="s">
        <v>56</v>
      </c>
      <c r="AB50" s="458"/>
      <c r="AC50" s="438" t="s">
        <v>35</v>
      </c>
      <c r="AD50" s="438" t="s">
        <v>25</v>
      </c>
      <c r="AE50" s="502"/>
      <c r="AF50" s="438"/>
      <c r="AG50" s="438"/>
      <c r="AH50" s="506"/>
      <c r="AI50" s="125">
        <f t="shared" si="108"/>
        <v>4</v>
      </c>
      <c r="AJ50" s="62">
        <f t="shared" si="109"/>
        <v>7</v>
      </c>
      <c r="AK50" s="62">
        <f t="shared" si="131"/>
        <v>0</v>
      </c>
      <c r="AL50" s="62">
        <f t="shared" si="132"/>
        <v>0</v>
      </c>
      <c r="AM50" s="62">
        <f t="shared" si="110"/>
        <v>0</v>
      </c>
      <c r="AN50" s="62">
        <f t="shared" si="111"/>
        <v>0</v>
      </c>
      <c r="AO50" s="62">
        <f t="shared" si="112"/>
        <v>0</v>
      </c>
      <c r="AP50" s="62">
        <f t="shared" si="113"/>
        <v>0</v>
      </c>
      <c r="AQ50" s="62">
        <f t="shared" si="114"/>
        <v>0</v>
      </c>
      <c r="AR50" s="62">
        <f t="shared" si="115"/>
        <v>0</v>
      </c>
      <c r="AS50" s="62">
        <f t="shared" si="116"/>
        <v>0</v>
      </c>
      <c r="AT50" s="62">
        <f t="shared" si="117"/>
        <v>2</v>
      </c>
      <c r="AU50" s="62">
        <f t="shared" si="118"/>
        <v>0</v>
      </c>
      <c r="AV50" s="62">
        <f t="shared" si="119"/>
        <v>2</v>
      </c>
      <c r="AW50" s="62">
        <f t="shared" si="120"/>
        <v>0</v>
      </c>
      <c r="AX50" s="62">
        <f t="shared" si="121"/>
        <v>0</v>
      </c>
      <c r="AY50" s="62">
        <f t="shared" si="122"/>
        <v>0</v>
      </c>
      <c r="AZ50" s="62">
        <f t="shared" si="123"/>
        <v>0</v>
      </c>
      <c r="BA50" s="62">
        <f t="shared" si="124"/>
        <v>0</v>
      </c>
      <c r="BB50" s="62">
        <f t="shared" si="125"/>
        <v>0</v>
      </c>
      <c r="BC50" s="63">
        <f t="shared" si="126"/>
        <v>12.333333333333334</v>
      </c>
      <c r="BD50" s="64"/>
      <c r="BE50" s="584">
        <f t="shared" si="147"/>
        <v>6.166666666666667</v>
      </c>
      <c r="BF50" s="5">
        <f t="shared" si="63"/>
        <v>0</v>
      </c>
      <c r="BG50" s="5">
        <f t="shared" si="32"/>
        <v>1</v>
      </c>
      <c r="BH50" s="5">
        <f t="shared" si="64"/>
        <v>0</v>
      </c>
      <c r="BI50" s="5">
        <f t="shared" si="65"/>
        <v>0</v>
      </c>
      <c r="BJ50" s="5">
        <f t="shared" si="33"/>
        <v>0</v>
      </c>
      <c r="BK50" s="5">
        <f t="shared" si="66"/>
        <v>0</v>
      </c>
      <c r="BL50" s="5">
        <f t="shared" si="34"/>
        <v>0</v>
      </c>
      <c r="BM50" s="5">
        <f t="shared" si="35"/>
        <v>0</v>
      </c>
      <c r="BN50" s="145">
        <f t="shared" si="36"/>
        <v>0</v>
      </c>
      <c r="BO50" s="147">
        <f>+BE50+JAN!BO48</f>
        <v>14.166666666666668</v>
      </c>
      <c r="BP50" s="65">
        <f>+BO50+(JAN!BN48+BN50)*(12/24)-$BO$12</f>
        <v>-0.16666666666666607</v>
      </c>
      <c r="BQ50" s="66">
        <f t="shared" si="134"/>
        <v>0</v>
      </c>
      <c r="BR50" s="584">
        <f t="shared" si="135"/>
        <v>14.666666666666668</v>
      </c>
      <c r="BS50" s="584">
        <f t="shared" si="138"/>
        <v>0.33333333333333393</v>
      </c>
      <c r="BT50" s="67">
        <f t="shared" si="146"/>
        <v>1.8518518518518379E-2</v>
      </c>
      <c r="BU50" s="68">
        <f t="shared" si="139"/>
        <v>1</v>
      </c>
      <c r="BV50" s="68">
        <f t="shared" si="140"/>
        <v>0</v>
      </c>
      <c r="BW50" s="68">
        <f t="shared" si="141"/>
        <v>0</v>
      </c>
      <c r="BX50" s="68">
        <f t="shared" si="142"/>
        <v>0</v>
      </c>
      <c r="BY50" s="69">
        <f t="shared" si="133"/>
        <v>1</v>
      </c>
      <c r="BZ50" s="68">
        <f>+BN50+JAN!BZ48</f>
        <v>0</v>
      </c>
      <c r="CA50" s="68">
        <f>+JAN!CA48+BX50</f>
        <v>6</v>
      </c>
      <c r="CB50" s="69">
        <f t="shared" si="148"/>
        <v>6</v>
      </c>
      <c r="CC50" s="148"/>
      <c r="CE50" s="163">
        <f t="shared" si="129"/>
        <v>6.166666666666667</v>
      </c>
      <c r="CF50" s="127">
        <f t="shared" si="130"/>
        <v>13.333333333333334</v>
      </c>
      <c r="CG50" s="165">
        <f t="shared" si="54"/>
        <v>132</v>
      </c>
      <c r="CH50" s="165">
        <f t="shared" si="55"/>
        <v>12</v>
      </c>
      <c r="CI50" s="165">
        <f t="shared" si="56"/>
        <v>144</v>
      </c>
      <c r="CJ50" s="159">
        <f t="shared" si="46"/>
        <v>16</v>
      </c>
      <c r="CK50" s="444">
        <f>BY50-BV50+JAN!CK48</f>
        <v>2</v>
      </c>
      <c r="CL50" s="450">
        <f t="shared" si="144"/>
        <v>24</v>
      </c>
      <c r="CN50" s="126">
        <f t="shared" si="58"/>
        <v>6.166666666666667</v>
      </c>
      <c r="CO50" s="130">
        <f t="shared" si="59"/>
        <v>144</v>
      </c>
      <c r="CP50" s="127">
        <f t="shared" si="60"/>
        <v>12.333333333333334</v>
      </c>
      <c r="CQ50" s="127">
        <f t="shared" si="61"/>
        <v>13.333333333333334</v>
      </c>
    </row>
    <row r="51" spans="1:95" ht="20.100000000000001" customHeight="1" thickBot="1" x14ac:dyDescent="0.3">
      <c r="A51" s="615" t="s">
        <v>86</v>
      </c>
      <c r="B51" s="614">
        <v>38</v>
      </c>
      <c r="C51" s="24" t="s">
        <v>3</v>
      </c>
      <c r="D51" s="498"/>
      <c r="E51" s="440" t="s">
        <v>24</v>
      </c>
      <c r="F51" s="459" t="s">
        <v>25</v>
      </c>
      <c r="G51" s="506"/>
      <c r="H51" s="506"/>
      <c r="I51" s="435" t="s">
        <v>24</v>
      </c>
      <c r="J51" s="435" t="s">
        <v>24</v>
      </c>
      <c r="K51" s="520"/>
      <c r="L51" s="985" t="s">
        <v>50</v>
      </c>
      <c r="M51" s="459" t="s">
        <v>24</v>
      </c>
      <c r="N51" s="435" t="s">
        <v>25</v>
      </c>
      <c r="O51" s="498"/>
      <c r="P51" s="498"/>
      <c r="Q51" s="435" t="s">
        <v>25</v>
      </c>
      <c r="R51" s="435" t="s">
        <v>25</v>
      </c>
      <c r="S51" s="505"/>
      <c r="T51" s="500"/>
      <c r="U51" s="435" t="s">
        <v>24</v>
      </c>
      <c r="V51" s="435" t="s">
        <v>25</v>
      </c>
      <c r="W51" s="498"/>
      <c r="X51" s="498"/>
      <c r="Y51" s="435" t="s">
        <v>24</v>
      </c>
      <c r="Z51" s="440" t="s">
        <v>25</v>
      </c>
      <c r="AA51" s="500"/>
      <c r="AB51" s="506" t="s">
        <v>59</v>
      </c>
      <c r="AC51" s="435" t="s">
        <v>24</v>
      </c>
      <c r="AD51" s="435" t="s">
        <v>25</v>
      </c>
      <c r="AE51" s="498"/>
      <c r="AF51" s="438"/>
      <c r="AG51" s="438"/>
      <c r="AH51" s="506"/>
      <c r="AI51" s="125">
        <f t="shared" si="108"/>
        <v>7</v>
      </c>
      <c r="AJ51" s="62">
        <f t="shared" si="109"/>
        <v>7</v>
      </c>
      <c r="AK51" s="62">
        <f t="shared" si="131"/>
        <v>0</v>
      </c>
      <c r="AL51" s="62">
        <f t="shared" si="132"/>
        <v>0</v>
      </c>
      <c r="AM51" s="62">
        <f t="shared" si="110"/>
        <v>0</v>
      </c>
      <c r="AN51" s="62">
        <f t="shared" si="111"/>
        <v>0</v>
      </c>
      <c r="AO51" s="62">
        <f t="shared" si="112"/>
        <v>0</v>
      </c>
      <c r="AP51" s="62">
        <f t="shared" si="113"/>
        <v>0</v>
      </c>
      <c r="AQ51" s="62">
        <f t="shared" si="114"/>
        <v>0</v>
      </c>
      <c r="AR51" s="62">
        <f t="shared" si="115"/>
        <v>0</v>
      </c>
      <c r="AS51" s="62">
        <f t="shared" si="116"/>
        <v>0</v>
      </c>
      <c r="AT51" s="62">
        <f t="shared" si="117"/>
        <v>0</v>
      </c>
      <c r="AU51" s="62">
        <f t="shared" si="118"/>
        <v>0</v>
      </c>
      <c r="AV51" s="62">
        <f t="shared" si="119"/>
        <v>0</v>
      </c>
      <c r="AW51" s="62">
        <f t="shared" si="120"/>
        <v>0</v>
      </c>
      <c r="AX51" s="62">
        <f t="shared" si="121"/>
        <v>0</v>
      </c>
      <c r="AY51" s="62">
        <f t="shared" si="122"/>
        <v>0</v>
      </c>
      <c r="AZ51" s="62">
        <f t="shared" si="123"/>
        <v>0</v>
      </c>
      <c r="BA51" s="62">
        <f t="shared" si="124"/>
        <v>0</v>
      </c>
      <c r="BB51" s="62">
        <f t="shared" si="125"/>
        <v>0</v>
      </c>
      <c r="BC51" s="63">
        <f t="shared" si="126"/>
        <v>14</v>
      </c>
      <c r="BD51" s="64">
        <f t="shared" ref="BD51" si="149">IF((BE51-$BD$11)&lt;(-23/24),2,IF((BE51-$BD$11)&lt;0,1,0))</f>
        <v>0</v>
      </c>
      <c r="BE51" s="584">
        <f t="shared" si="147"/>
        <v>7</v>
      </c>
      <c r="BF51" s="5">
        <f t="shared" si="63"/>
        <v>1</v>
      </c>
      <c r="BG51" s="5">
        <f t="shared" si="32"/>
        <v>0</v>
      </c>
      <c r="BH51" s="5">
        <f t="shared" si="64"/>
        <v>0</v>
      </c>
      <c r="BI51" s="5">
        <f t="shared" si="65"/>
        <v>0</v>
      </c>
      <c r="BJ51" s="5">
        <f t="shared" si="33"/>
        <v>0</v>
      </c>
      <c r="BK51" s="5">
        <f t="shared" si="66"/>
        <v>0</v>
      </c>
      <c r="BL51" s="5">
        <f t="shared" si="34"/>
        <v>1</v>
      </c>
      <c r="BM51" s="5">
        <f t="shared" si="35"/>
        <v>0</v>
      </c>
      <c r="BN51" s="145">
        <f t="shared" si="36"/>
        <v>0</v>
      </c>
      <c r="BO51" s="147">
        <f>+BE51+JAN!BO49</f>
        <v>12.666666666666668</v>
      </c>
      <c r="BP51" s="65">
        <f>+BO51+(JAN!BN49+BN51)*(12/24)-$BO$12</f>
        <v>-0.66666666666666607</v>
      </c>
      <c r="BQ51" s="66">
        <f t="shared" si="134"/>
        <v>1.3333333333333321</v>
      </c>
      <c r="BR51" s="584">
        <f t="shared" si="135"/>
        <v>13.666666666666668</v>
      </c>
      <c r="BS51" s="584">
        <f t="shared" si="138"/>
        <v>-0.66666666666666607</v>
      </c>
      <c r="BT51" s="67">
        <f t="shared" si="146"/>
        <v>-5.092592592592593E-2</v>
      </c>
      <c r="BU51" s="68">
        <f t="shared" si="139"/>
        <v>1</v>
      </c>
      <c r="BV51" s="68">
        <f t="shared" si="140"/>
        <v>0</v>
      </c>
      <c r="BW51" s="68">
        <f t="shared" si="141"/>
        <v>0</v>
      </c>
      <c r="BX51" s="68">
        <f t="shared" si="142"/>
        <v>1</v>
      </c>
      <c r="BY51" s="69">
        <f t="shared" si="133"/>
        <v>2</v>
      </c>
      <c r="BZ51" s="68">
        <f>+BN51+JAN!BZ49</f>
        <v>2</v>
      </c>
      <c r="CA51" s="68">
        <f>+JAN!CA49+BX51</f>
        <v>11</v>
      </c>
      <c r="CB51" s="69">
        <f t="shared" si="148"/>
        <v>9</v>
      </c>
      <c r="CE51" s="163">
        <f t="shared" si="129"/>
        <v>7</v>
      </c>
      <c r="CF51" s="127">
        <f t="shared" si="130"/>
        <v>16</v>
      </c>
      <c r="CG51" s="165">
        <f t="shared" si="54"/>
        <v>168</v>
      </c>
      <c r="CH51" s="165">
        <f t="shared" si="55"/>
        <v>24</v>
      </c>
      <c r="CI51" s="165">
        <f t="shared" si="56"/>
        <v>192</v>
      </c>
      <c r="CJ51" s="159">
        <f t="shared" si="46"/>
        <v>0</v>
      </c>
      <c r="CK51" s="444">
        <f>BY51-BV51+JAN!CK49</f>
        <v>4</v>
      </c>
      <c r="CL51" s="450">
        <f t="shared" si="144"/>
        <v>48</v>
      </c>
      <c r="CM51" s="23"/>
      <c r="CN51" s="126">
        <f t="shared" si="58"/>
        <v>7</v>
      </c>
      <c r="CO51" s="130">
        <f t="shared" si="59"/>
        <v>192</v>
      </c>
      <c r="CP51" s="127">
        <f t="shared" si="60"/>
        <v>14</v>
      </c>
      <c r="CQ51" s="127">
        <f t="shared" si="61"/>
        <v>16</v>
      </c>
    </row>
    <row r="52" spans="1:95" ht="21" customHeight="1" thickBot="1" x14ac:dyDescent="0.3">
      <c r="A52" s="615" t="s">
        <v>87</v>
      </c>
      <c r="B52" s="614">
        <v>39</v>
      </c>
      <c r="C52" s="24" t="s">
        <v>3</v>
      </c>
      <c r="D52" s="498"/>
      <c r="E52" s="440" t="s">
        <v>279</v>
      </c>
      <c r="F52" s="459" t="s">
        <v>25</v>
      </c>
      <c r="G52" s="506"/>
      <c r="H52" s="506"/>
      <c r="I52" s="435" t="s">
        <v>24</v>
      </c>
      <c r="J52" s="435" t="s">
        <v>24</v>
      </c>
      <c r="K52" s="520"/>
      <c r="L52" s="504"/>
      <c r="M52" s="459" t="s">
        <v>24</v>
      </c>
      <c r="N52" s="435" t="s">
        <v>25</v>
      </c>
      <c r="O52" s="498"/>
      <c r="P52" s="498"/>
      <c r="Q52" s="435" t="s">
        <v>25</v>
      </c>
      <c r="R52" s="435" t="s">
        <v>25</v>
      </c>
      <c r="S52" s="505"/>
      <c r="T52" s="500"/>
      <c r="U52" s="435" t="s">
        <v>24</v>
      </c>
      <c r="V52" s="435" t="s">
        <v>25</v>
      </c>
      <c r="W52" s="498"/>
      <c r="X52" s="498"/>
      <c r="Y52" s="435" t="s">
        <v>24</v>
      </c>
      <c r="Z52" s="440" t="s">
        <v>25</v>
      </c>
      <c r="AA52" s="500"/>
      <c r="AB52" s="506" t="s">
        <v>59</v>
      </c>
      <c r="AC52" s="435" t="s">
        <v>24</v>
      </c>
      <c r="AD52" s="435" t="s">
        <v>31</v>
      </c>
      <c r="AE52" s="498" t="s">
        <v>27</v>
      </c>
      <c r="AF52" s="438"/>
      <c r="AG52" s="438"/>
      <c r="AH52" s="506"/>
      <c r="AI52" s="125">
        <f t="shared" si="108"/>
        <v>6</v>
      </c>
      <c r="AJ52" s="62">
        <f t="shared" si="109"/>
        <v>6</v>
      </c>
      <c r="AK52" s="62">
        <f t="shared" si="131"/>
        <v>0</v>
      </c>
      <c r="AL52" s="62">
        <f t="shared" si="132"/>
        <v>0</v>
      </c>
      <c r="AM52" s="62">
        <f t="shared" si="110"/>
        <v>0</v>
      </c>
      <c r="AN52" s="62">
        <f t="shared" si="111"/>
        <v>0</v>
      </c>
      <c r="AO52" s="62">
        <f t="shared" si="112"/>
        <v>1</v>
      </c>
      <c r="AP52" s="62">
        <f t="shared" si="113"/>
        <v>1</v>
      </c>
      <c r="AQ52" s="62">
        <f t="shared" si="114"/>
        <v>0</v>
      </c>
      <c r="AR52" s="62">
        <f t="shared" si="115"/>
        <v>0</v>
      </c>
      <c r="AS52" s="62">
        <f t="shared" si="116"/>
        <v>0</v>
      </c>
      <c r="AT52" s="62">
        <f t="shared" si="117"/>
        <v>0</v>
      </c>
      <c r="AU52" s="62">
        <f t="shared" si="118"/>
        <v>0</v>
      </c>
      <c r="AV52" s="62">
        <f t="shared" si="119"/>
        <v>0</v>
      </c>
      <c r="AW52" s="62">
        <f t="shared" si="120"/>
        <v>0</v>
      </c>
      <c r="AX52" s="62">
        <f t="shared" si="121"/>
        <v>0</v>
      </c>
      <c r="AY52" s="62">
        <f t="shared" si="122"/>
        <v>0</v>
      </c>
      <c r="AZ52" s="62">
        <f>COUNTIF($D52:$AH52,"OJTD")+COUNTIF($D52:$AH52,"OJTN")</f>
        <v>1</v>
      </c>
      <c r="BA52" s="62">
        <f t="shared" si="124"/>
        <v>0</v>
      </c>
      <c r="BB52" s="62">
        <f t="shared" si="125"/>
        <v>0</v>
      </c>
      <c r="BC52" s="63">
        <f t="shared" si="126"/>
        <v>14</v>
      </c>
      <c r="BD52" s="64"/>
      <c r="BE52" s="584">
        <f t="shared" si="147"/>
        <v>7</v>
      </c>
      <c r="BF52" s="5">
        <f t="shared" si="63"/>
        <v>1</v>
      </c>
      <c r="BG52" s="5">
        <f t="shared" si="32"/>
        <v>0</v>
      </c>
      <c r="BH52" s="5">
        <f t="shared" si="64"/>
        <v>0</v>
      </c>
      <c r="BI52" s="5">
        <f t="shared" si="65"/>
        <v>0</v>
      </c>
      <c r="BJ52" s="5">
        <f t="shared" si="33"/>
        <v>0</v>
      </c>
      <c r="BK52" s="5">
        <f t="shared" si="66"/>
        <v>0</v>
      </c>
      <c r="BL52" s="5">
        <f t="shared" si="34"/>
        <v>0</v>
      </c>
      <c r="BM52" s="5">
        <f t="shared" si="35"/>
        <v>0</v>
      </c>
      <c r="BN52" s="145">
        <f t="shared" si="36"/>
        <v>0</v>
      </c>
      <c r="BO52" s="147">
        <f>+BE52+JAN!BO50</f>
        <v>8.5</v>
      </c>
      <c r="BP52" s="900">
        <f>+BO52+(JAN!BN52+BN52)*(12/24)-$BO$12+"144:00"</f>
        <v>0.16666666666666607</v>
      </c>
      <c r="BQ52" s="66">
        <f t="shared" si="134"/>
        <v>0</v>
      </c>
      <c r="BR52" s="901">
        <f>+BO52+BY52*$BD$2+"144:00"</f>
        <v>15</v>
      </c>
      <c r="BS52" s="584">
        <f>+BR52-$BO$12</f>
        <v>0.66666666666666607</v>
      </c>
      <c r="BT52" s="67">
        <f t="shared" si="146"/>
        <v>4.1666666666666519E-2</v>
      </c>
      <c r="BU52" s="68">
        <f t="shared" si="139"/>
        <v>1</v>
      </c>
      <c r="BV52" s="68">
        <f t="shared" si="140"/>
        <v>0</v>
      </c>
      <c r="BW52" s="68">
        <f t="shared" si="141"/>
        <v>0</v>
      </c>
      <c r="BX52" s="68">
        <f t="shared" si="142"/>
        <v>0</v>
      </c>
      <c r="BY52" s="69">
        <f t="shared" si="133"/>
        <v>1</v>
      </c>
      <c r="BZ52" s="68">
        <f>+BN52+JAN!BZ52</f>
        <v>0</v>
      </c>
      <c r="CA52" s="68">
        <f>+JAN!CA50+BX52</f>
        <v>0</v>
      </c>
      <c r="CB52" s="69">
        <f t="shared" si="148"/>
        <v>0</v>
      </c>
      <c r="CE52" s="163">
        <f t="shared" si="129"/>
        <v>7</v>
      </c>
      <c r="CF52" s="127">
        <f t="shared" si="130"/>
        <v>15</v>
      </c>
      <c r="CG52" s="165">
        <f t="shared" si="54"/>
        <v>168</v>
      </c>
      <c r="CH52" s="165">
        <f t="shared" si="55"/>
        <v>12</v>
      </c>
      <c r="CI52" s="165">
        <f t="shared" si="56"/>
        <v>180</v>
      </c>
      <c r="CJ52" s="159">
        <f t="shared" si="46"/>
        <v>0</v>
      </c>
      <c r="CK52" s="444">
        <f>BY52-BV52</f>
        <v>1</v>
      </c>
      <c r="CL52" s="450">
        <f t="shared" si="144"/>
        <v>12</v>
      </c>
      <c r="CN52" s="126">
        <f t="shared" si="58"/>
        <v>7</v>
      </c>
      <c r="CO52" s="130">
        <f t="shared" si="59"/>
        <v>180</v>
      </c>
      <c r="CP52" s="127">
        <f t="shared" si="60"/>
        <v>14</v>
      </c>
      <c r="CQ52" s="127">
        <f t="shared" si="61"/>
        <v>15</v>
      </c>
    </row>
    <row r="53" spans="1:95" ht="21" customHeight="1" thickBot="1" x14ac:dyDescent="0.3">
      <c r="A53" s="615" t="s">
        <v>88</v>
      </c>
      <c r="B53" s="614">
        <v>40</v>
      </c>
      <c r="C53" s="24" t="s">
        <v>3</v>
      </c>
      <c r="D53" s="498"/>
      <c r="E53" s="440"/>
      <c r="F53" s="459"/>
      <c r="G53" s="506"/>
      <c r="H53" s="506"/>
      <c r="I53" s="435"/>
      <c r="J53" s="435"/>
      <c r="K53" s="520"/>
      <c r="L53" s="504"/>
      <c r="M53" s="459"/>
      <c r="N53" s="435"/>
      <c r="O53" s="498"/>
      <c r="P53" s="498"/>
      <c r="Q53" s="435"/>
      <c r="R53" s="435"/>
      <c r="S53" s="505"/>
      <c r="T53" s="500"/>
      <c r="U53" s="435"/>
      <c r="V53" s="435"/>
      <c r="W53" s="498"/>
      <c r="X53" s="498"/>
      <c r="Y53" s="435"/>
      <c r="Z53" s="440"/>
      <c r="AA53" s="500"/>
      <c r="AB53" s="506"/>
      <c r="AC53" s="435"/>
      <c r="AD53" s="435"/>
      <c r="AE53" s="498"/>
      <c r="AF53" s="506"/>
      <c r="AG53" s="435"/>
      <c r="AH53" s="505"/>
      <c r="AI53" s="125">
        <f t="shared" si="108"/>
        <v>0</v>
      </c>
      <c r="AJ53" s="62">
        <f t="shared" si="109"/>
        <v>0</v>
      </c>
      <c r="AK53" s="62">
        <f t="shared" si="131"/>
        <v>0</v>
      </c>
      <c r="AL53" s="62">
        <f t="shared" si="132"/>
        <v>0</v>
      </c>
      <c r="AM53" s="62">
        <f t="shared" si="110"/>
        <v>0</v>
      </c>
      <c r="AN53" s="62">
        <f t="shared" si="111"/>
        <v>0</v>
      </c>
      <c r="AO53" s="62">
        <f t="shared" si="112"/>
        <v>0</v>
      </c>
      <c r="AP53" s="62">
        <f t="shared" si="113"/>
        <v>0</v>
      </c>
      <c r="AQ53" s="62">
        <f t="shared" si="114"/>
        <v>0</v>
      </c>
      <c r="AR53" s="62">
        <f t="shared" si="115"/>
        <v>0</v>
      </c>
      <c r="AS53" s="62">
        <f t="shared" si="116"/>
        <v>0</v>
      </c>
      <c r="AT53" s="62">
        <f t="shared" si="117"/>
        <v>0</v>
      </c>
      <c r="AU53" s="62">
        <f t="shared" si="118"/>
        <v>0</v>
      </c>
      <c r="AV53" s="62">
        <f t="shared" si="119"/>
        <v>0</v>
      </c>
      <c r="AW53" s="62">
        <f t="shared" si="120"/>
        <v>0</v>
      </c>
      <c r="AX53" s="62">
        <f t="shared" si="121"/>
        <v>0</v>
      </c>
      <c r="AY53" s="62">
        <f t="shared" si="122"/>
        <v>0</v>
      </c>
      <c r="AZ53" s="62">
        <f t="shared" si="123"/>
        <v>0</v>
      </c>
      <c r="BA53" s="62">
        <f t="shared" si="124"/>
        <v>0</v>
      </c>
      <c r="BB53" s="62">
        <f t="shared" si="125"/>
        <v>0</v>
      </c>
      <c r="BC53" s="63">
        <f t="shared" si="126"/>
        <v>0</v>
      </c>
      <c r="BD53" s="64"/>
      <c r="BE53" s="584">
        <f t="shared" si="147"/>
        <v>0</v>
      </c>
      <c r="BF53" s="5">
        <f t="shared" si="63"/>
        <v>0</v>
      </c>
      <c r="BG53" s="5">
        <f t="shared" si="32"/>
        <v>0</v>
      </c>
      <c r="BH53" s="5">
        <f t="shared" si="64"/>
        <v>0</v>
      </c>
      <c r="BI53" s="5">
        <f t="shared" si="65"/>
        <v>0</v>
      </c>
      <c r="BJ53" s="5">
        <f t="shared" si="33"/>
        <v>0</v>
      </c>
      <c r="BK53" s="5">
        <f t="shared" si="66"/>
        <v>0</v>
      </c>
      <c r="BL53" s="5">
        <f t="shared" si="34"/>
        <v>0</v>
      </c>
      <c r="BM53" s="5">
        <f t="shared" si="35"/>
        <v>0</v>
      </c>
      <c r="BN53" s="145">
        <f t="shared" si="36"/>
        <v>0</v>
      </c>
      <c r="BO53" s="147"/>
      <c r="BP53" s="65"/>
      <c r="BQ53" s="66"/>
      <c r="BR53" s="584"/>
      <c r="BS53" s="584"/>
      <c r="BT53" s="67"/>
      <c r="BU53" s="68">
        <f t="shared" si="139"/>
        <v>0</v>
      </c>
      <c r="BV53" s="68">
        <f t="shared" si="140"/>
        <v>0</v>
      </c>
      <c r="BW53" s="68">
        <f t="shared" si="141"/>
        <v>0</v>
      </c>
      <c r="BX53" s="68">
        <f t="shared" si="142"/>
        <v>0</v>
      </c>
      <c r="BY53" s="69">
        <f t="shared" si="133"/>
        <v>0</v>
      </c>
      <c r="BZ53" s="68">
        <f>+BN53</f>
        <v>0</v>
      </c>
      <c r="CA53" s="68">
        <f>+JAN!CA51+BX53</f>
        <v>0</v>
      </c>
      <c r="CB53" s="69"/>
      <c r="CE53" s="163"/>
      <c r="CF53" s="127"/>
      <c r="CG53" s="165">
        <f t="shared" si="54"/>
        <v>0</v>
      </c>
      <c r="CH53" s="165">
        <f t="shared" si="55"/>
        <v>0</v>
      </c>
      <c r="CI53" s="165">
        <f t="shared" si="56"/>
        <v>0</v>
      </c>
      <c r="CJ53" s="159">
        <f t="shared" si="46"/>
        <v>0</v>
      </c>
      <c r="CK53" s="444">
        <f>BY53-BV53+JAN!CK53</f>
        <v>0</v>
      </c>
      <c r="CL53" s="450"/>
      <c r="CN53" s="126">
        <f t="shared" si="58"/>
        <v>0</v>
      </c>
      <c r="CO53" s="130">
        <f t="shared" si="59"/>
        <v>0</v>
      </c>
      <c r="CP53" s="127">
        <f t="shared" si="60"/>
        <v>0</v>
      </c>
      <c r="CQ53" s="127">
        <f t="shared" si="61"/>
        <v>0</v>
      </c>
    </row>
    <row r="54" spans="1:95" ht="21" customHeight="1" thickBot="1" x14ac:dyDescent="0.3">
      <c r="A54" s="615" t="s">
        <v>89</v>
      </c>
      <c r="B54" s="614">
        <v>41</v>
      </c>
      <c r="C54" s="24" t="s">
        <v>3</v>
      </c>
      <c r="D54" s="498"/>
      <c r="E54" s="440"/>
      <c r="F54" s="459"/>
      <c r="G54" s="506"/>
      <c r="H54" s="903"/>
      <c r="I54" s="884"/>
      <c r="J54" s="884"/>
      <c r="K54" s="904"/>
      <c r="L54" s="905"/>
      <c r="M54" s="885"/>
      <c r="N54" s="884"/>
      <c r="O54" s="906"/>
      <c r="P54" s="498"/>
      <c r="Q54" s="435"/>
      <c r="R54" s="435"/>
      <c r="S54" s="505"/>
      <c r="T54" s="500"/>
      <c r="U54" s="435"/>
      <c r="V54" s="435"/>
      <c r="W54" s="498"/>
      <c r="X54" s="498"/>
      <c r="Y54" s="435"/>
      <c r="Z54" s="440"/>
      <c r="AA54" s="500"/>
      <c r="AB54" s="506"/>
      <c r="AC54" s="435"/>
      <c r="AD54" s="435"/>
      <c r="AE54" s="498"/>
      <c r="AF54" s="458"/>
      <c r="AG54" s="438"/>
      <c r="AH54" s="455"/>
      <c r="AI54" s="125">
        <f t="shared" si="108"/>
        <v>0</v>
      </c>
      <c r="AJ54" s="62">
        <f t="shared" si="109"/>
        <v>0</v>
      </c>
      <c r="AK54" s="62">
        <f t="shared" si="131"/>
        <v>0</v>
      </c>
      <c r="AL54" s="62">
        <f t="shared" si="132"/>
        <v>0</v>
      </c>
      <c r="AM54" s="62">
        <f t="shared" si="110"/>
        <v>0</v>
      </c>
      <c r="AN54" s="62">
        <f t="shared" si="111"/>
        <v>0</v>
      </c>
      <c r="AO54" s="62">
        <f t="shared" si="112"/>
        <v>0</v>
      </c>
      <c r="AP54" s="62">
        <f t="shared" si="113"/>
        <v>0</v>
      </c>
      <c r="AQ54" s="62">
        <f t="shared" si="114"/>
        <v>0</v>
      </c>
      <c r="AR54" s="62">
        <f t="shared" si="115"/>
        <v>0</v>
      </c>
      <c r="AS54" s="62">
        <f t="shared" si="116"/>
        <v>0</v>
      </c>
      <c r="AT54" s="62">
        <f t="shared" si="117"/>
        <v>0</v>
      </c>
      <c r="AU54" s="62">
        <f t="shared" si="118"/>
        <v>0</v>
      </c>
      <c r="AV54" s="62">
        <f t="shared" si="119"/>
        <v>0</v>
      </c>
      <c r="AW54" s="62">
        <f t="shared" si="120"/>
        <v>0</v>
      </c>
      <c r="AX54" s="62">
        <f t="shared" si="121"/>
        <v>0</v>
      </c>
      <c r="AY54" s="62">
        <f t="shared" si="122"/>
        <v>0</v>
      </c>
      <c r="AZ54" s="62">
        <f t="shared" si="123"/>
        <v>0</v>
      </c>
      <c r="BA54" s="62">
        <f t="shared" si="124"/>
        <v>0</v>
      </c>
      <c r="BB54" s="62">
        <f t="shared" si="125"/>
        <v>0</v>
      </c>
      <c r="BC54" s="63">
        <f t="shared" si="126"/>
        <v>0</v>
      </c>
      <c r="BD54" s="64"/>
      <c r="BE54" s="584">
        <f t="shared" si="147"/>
        <v>0</v>
      </c>
      <c r="BF54" s="5">
        <f t="shared" si="63"/>
        <v>0</v>
      </c>
      <c r="BG54" s="5">
        <f t="shared" si="32"/>
        <v>0</v>
      </c>
      <c r="BH54" s="5">
        <f t="shared" si="64"/>
        <v>0</v>
      </c>
      <c r="BI54" s="5">
        <f t="shared" si="65"/>
        <v>0</v>
      </c>
      <c r="BJ54" s="5">
        <f t="shared" si="33"/>
        <v>0</v>
      </c>
      <c r="BK54" s="5">
        <f t="shared" si="66"/>
        <v>0</v>
      </c>
      <c r="BL54" s="5">
        <f t="shared" si="34"/>
        <v>0</v>
      </c>
      <c r="BM54" s="5">
        <f t="shared" si="35"/>
        <v>0</v>
      </c>
      <c r="BN54" s="145">
        <f t="shared" si="36"/>
        <v>0</v>
      </c>
      <c r="BO54" s="147"/>
      <c r="BP54" s="65"/>
      <c r="BQ54" s="66"/>
      <c r="BR54" s="584"/>
      <c r="BS54" s="584"/>
      <c r="BT54" s="67"/>
      <c r="BU54" s="68">
        <f t="shared" si="139"/>
        <v>0</v>
      </c>
      <c r="BV54" s="68">
        <f t="shared" si="140"/>
        <v>0</v>
      </c>
      <c r="BW54" s="68">
        <f t="shared" si="141"/>
        <v>0</v>
      </c>
      <c r="BX54" s="68">
        <f t="shared" si="142"/>
        <v>0</v>
      </c>
      <c r="BY54" s="69">
        <f t="shared" si="133"/>
        <v>0</v>
      </c>
      <c r="BZ54" s="68">
        <f>+BN54+JAN!BZ54</f>
        <v>0</v>
      </c>
      <c r="CA54" s="68">
        <f>+BX54</f>
        <v>0</v>
      </c>
      <c r="CB54" s="69"/>
      <c r="CE54" s="163">
        <f t="shared" ref="CE54:CE71" si="150">+BE54</f>
        <v>0</v>
      </c>
      <c r="CF54" s="127">
        <f t="shared" ref="CF54:CF60" si="151">+BC54+BF54+BG54+BJ54+BK54+BL54+BM54+BH54+BI54</f>
        <v>0</v>
      </c>
      <c r="CG54" s="165">
        <f t="shared" si="54"/>
        <v>0</v>
      </c>
      <c r="CH54" s="165">
        <f t="shared" si="55"/>
        <v>0</v>
      </c>
      <c r="CI54" s="165">
        <f t="shared" si="56"/>
        <v>0</v>
      </c>
      <c r="CJ54" s="159">
        <f t="shared" si="46"/>
        <v>0</v>
      </c>
      <c r="CK54" s="444">
        <f>BY54-BV54+JAN!CK54</f>
        <v>0</v>
      </c>
      <c r="CL54" s="450">
        <f>CK54*12+BV54*8</f>
        <v>0</v>
      </c>
      <c r="CN54" s="126">
        <f t="shared" si="58"/>
        <v>0</v>
      </c>
      <c r="CO54" s="130">
        <f t="shared" si="59"/>
        <v>0</v>
      </c>
      <c r="CP54" s="127">
        <f t="shared" si="60"/>
        <v>0</v>
      </c>
      <c r="CQ54" s="127">
        <f t="shared" si="61"/>
        <v>0</v>
      </c>
    </row>
    <row r="55" spans="1:95" ht="21" customHeight="1" thickBot="1" x14ac:dyDescent="0.3">
      <c r="A55" s="60" t="s">
        <v>21</v>
      </c>
      <c r="B55" s="60" t="s">
        <v>22</v>
      </c>
      <c r="C55" s="225" t="s">
        <v>23</v>
      </c>
      <c r="D55" s="265">
        <v>1</v>
      </c>
      <c r="E55" s="641">
        <f>D55+1</f>
        <v>2</v>
      </c>
      <c r="F55" s="307">
        <f t="shared" ref="F55:AE55" si="152">E55+1</f>
        <v>3</v>
      </c>
      <c r="G55" s="265">
        <f t="shared" si="152"/>
        <v>4</v>
      </c>
      <c r="H55" s="265">
        <f t="shared" si="152"/>
        <v>5</v>
      </c>
      <c r="I55" s="264">
        <f t="shared" si="152"/>
        <v>6</v>
      </c>
      <c r="J55" s="265">
        <f t="shared" si="152"/>
        <v>7</v>
      </c>
      <c r="K55" s="265">
        <f t="shared" si="152"/>
        <v>8</v>
      </c>
      <c r="L55" s="640">
        <f t="shared" si="152"/>
        <v>9</v>
      </c>
      <c r="M55" s="307">
        <f t="shared" si="152"/>
        <v>10</v>
      </c>
      <c r="N55" s="265">
        <f t="shared" si="152"/>
        <v>11</v>
      </c>
      <c r="O55" s="265">
        <f t="shared" si="152"/>
        <v>12</v>
      </c>
      <c r="P55" s="265">
        <f t="shared" si="152"/>
        <v>13</v>
      </c>
      <c r="Q55" s="264">
        <f t="shared" si="152"/>
        <v>14</v>
      </c>
      <c r="R55" s="265">
        <f t="shared" si="152"/>
        <v>15</v>
      </c>
      <c r="S55" s="640">
        <f t="shared" si="152"/>
        <v>16</v>
      </c>
      <c r="T55" s="307">
        <f t="shared" si="152"/>
        <v>17</v>
      </c>
      <c r="U55" s="265">
        <f t="shared" si="152"/>
        <v>18</v>
      </c>
      <c r="V55" s="265">
        <f t="shared" si="152"/>
        <v>19</v>
      </c>
      <c r="W55" s="265">
        <f t="shared" si="152"/>
        <v>20</v>
      </c>
      <c r="X55" s="265">
        <f t="shared" si="152"/>
        <v>21</v>
      </c>
      <c r="Y55" s="264">
        <f t="shared" si="152"/>
        <v>22</v>
      </c>
      <c r="Z55" s="640">
        <f t="shared" si="152"/>
        <v>23</v>
      </c>
      <c r="AA55" s="307">
        <f t="shared" si="152"/>
        <v>24</v>
      </c>
      <c r="AB55" s="265">
        <f t="shared" si="152"/>
        <v>25</v>
      </c>
      <c r="AC55" s="265">
        <f t="shared" si="152"/>
        <v>26</v>
      </c>
      <c r="AD55" s="265">
        <f t="shared" si="152"/>
        <v>27</v>
      </c>
      <c r="AE55" s="265">
        <f t="shared" si="152"/>
        <v>28</v>
      </c>
      <c r="AF55" s="881"/>
      <c r="AG55" s="880"/>
      <c r="AH55" s="882"/>
      <c r="AI55" s="133">
        <f>SUM(AI34:AI54)</f>
        <v>87</v>
      </c>
      <c r="AJ55" s="133">
        <f t="shared" ref="AJ55:BC55" si="153">SUM(AJ34:AJ54)</f>
        <v>79</v>
      </c>
      <c r="AK55" s="133">
        <f t="shared" si="153"/>
        <v>0</v>
      </c>
      <c r="AL55" s="133">
        <f t="shared" si="153"/>
        <v>0</v>
      </c>
      <c r="AM55" s="133">
        <f t="shared" si="153"/>
        <v>0</v>
      </c>
      <c r="AN55" s="133">
        <f t="shared" si="153"/>
        <v>11</v>
      </c>
      <c r="AO55" s="133">
        <f t="shared" si="153"/>
        <v>4</v>
      </c>
      <c r="AP55" s="133">
        <f t="shared" si="153"/>
        <v>7</v>
      </c>
      <c r="AQ55" s="133">
        <f t="shared" si="153"/>
        <v>0</v>
      </c>
      <c r="AR55" s="133">
        <f t="shared" si="153"/>
        <v>0</v>
      </c>
      <c r="AS55" s="133">
        <f t="shared" si="153"/>
        <v>0</v>
      </c>
      <c r="AT55" s="133">
        <f t="shared" si="153"/>
        <v>7</v>
      </c>
      <c r="AU55" s="133">
        <f t="shared" si="153"/>
        <v>0</v>
      </c>
      <c r="AV55" s="133">
        <f t="shared" si="153"/>
        <v>2</v>
      </c>
      <c r="AW55" s="133">
        <f t="shared" si="153"/>
        <v>0</v>
      </c>
      <c r="AX55" s="133">
        <f t="shared" si="153"/>
        <v>0</v>
      </c>
      <c r="AY55" s="133">
        <f t="shared" si="153"/>
        <v>0</v>
      </c>
      <c r="AZ55" s="133">
        <f t="shared" si="153"/>
        <v>1</v>
      </c>
      <c r="BA55" s="133">
        <f t="shared" si="153"/>
        <v>0</v>
      </c>
      <c r="BB55" s="133">
        <f t="shared" si="153"/>
        <v>0</v>
      </c>
      <c r="BC55" s="133">
        <f t="shared" si="153"/>
        <v>183.33333333333334</v>
      </c>
      <c r="BD55" s="73"/>
      <c r="BE55" s="195"/>
      <c r="BF55" s="267">
        <f t="shared" si="63"/>
        <v>0</v>
      </c>
      <c r="BG55" s="267">
        <f t="shared" si="32"/>
        <v>0</v>
      </c>
      <c r="BH55" s="267">
        <f t="shared" si="64"/>
        <v>0</v>
      </c>
      <c r="BI55" s="267">
        <f t="shared" si="65"/>
        <v>0</v>
      </c>
      <c r="BJ55" s="267">
        <f t="shared" si="33"/>
        <v>0</v>
      </c>
      <c r="BK55" s="267">
        <f t="shared" si="66"/>
        <v>0</v>
      </c>
      <c r="BL55" s="267">
        <f t="shared" si="34"/>
        <v>0</v>
      </c>
      <c r="BM55" s="267">
        <f t="shared" si="35"/>
        <v>0</v>
      </c>
      <c r="BN55" s="268">
        <f t="shared" si="36"/>
        <v>0</v>
      </c>
      <c r="BO55" s="150" t="s">
        <v>142</v>
      </c>
      <c r="BP55" s="79">
        <f>AVERAGE(BP33:BP54)</f>
        <v>-0.1896296296296299</v>
      </c>
      <c r="BQ55" s="79"/>
      <c r="BR55" s="78" t="s">
        <v>142</v>
      </c>
      <c r="BS55" s="79">
        <f>AVERAGE(BS33:BS54)</f>
        <v>0.41319444444444403</v>
      </c>
      <c r="BT55" s="80"/>
      <c r="BU55" s="81"/>
      <c r="BV55" s="81"/>
      <c r="BW55" s="81"/>
      <c r="BX55" s="81"/>
      <c r="BY55" s="81"/>
      <c r="BZ55" s="81"/>
      <c r="CA55" s="81"/>
      <c r="CB55" s="82">
        <f>SUM(CB34:CB54)</f>
        <v>101</v>
      </c>
      <c r="CE55" s="163"/>
      <c r="CF55" s="127"/>
      <c r="CG55" s="165"/>
      <c r="CH55" s="165"/>
      <c r="CI55" s="165"/>
      <c r="CJ55" s="159"/>
      <c r="CK55" s="444"/>
      <c r="CL55" s="450"/>
      <c r="CN55" s="126"/>
      <c r="CO55" s="130">
        <f t="shared" si="59"/>
        <v>0</v>
      </c>
      <c r="CP55" s="127"/>
      <c r="CQ55" s="127"/>
    </row>
    <row r="56" spans="1:95" ht="26.1" customHeight="1" thickBot="1" x14ac:dyDescent="0.3">
      <c r="A56" s="646" t="s">
        <v>90</v>
      </c>
      <c r="B56" s="652">
        <v>42</v>
      </c>
      <c r="C56" s="25" t="s">
        <v>1</v>
      </c>
      <c r="D56" s="520"/>
      <c r="E56" s="504"/>
      <c r="F56" s="459" t="s">
        <v>24</v>
      </c>
      <c r="G56" s="435" t="s">
        <v>25</v>
      </c>
      <c r="H56" s="498"/>
      <c r="I56" s="498"/>
      <c r="J56" s="435" t="s">
        <v>25</v>
      </c>
      <c r="K56" s="435" t="s">
        <v>25</v>
      </c>
      <c r="L56" s="505"/>
      <c r="M56" s="500"/>
      <c r="N56" s="435" t="s">
        <v>24</v>
      </c>
      <c r="O56" s="435" t="s">
        <v>25</v>
      </c>
      <c r="P56" s="498"/>
      <c r="Q56" s="498"/>
      <c r="R56" s="435" t="s">
        <v>31</v>
      </c>
      <c r="S56" s="440" t="s">
        <v>25</v>
      </c>
      <c r="T56" s="500"/>
      <c r="U56" s="506" t="s">
        <v>27</v>
      </c>
      <c r="V56" s="435" t="s">
        <v>31</v>
      </c>
      <c r="W56" s="435" t="s">
        <v>25</v>
      </c>
      <c r="X56" s="498"/>
      <c r="Y56" s="498"/>
      <c r="Z56" s="440" t="s">
        <v>24</v>
      </c>
      <c r="AA56" s="459" t="s">
        <v>25</v>
      </c>
      <c r="AB56" s="506"/>
      <c r="AC56" s="506"/>
      <c r="AD56" s="435" t="s">
        <v>24</v>
      </c>
      <c r="AE56" s="435" t="s">
        <v>27</v>
      </c>
      <c r="AF56" s="859"/>
      <c r="AG56" s="859"/>
      <c r="AH56" s="860"/>
      <c r="AI56" s="125">
        <f t="shared" ref="AI56:AI75" si="154">COUNTIF($D56:$AH56,"D")</f>
        <v>4</v>
      </c>
      <c r="AJ56" s="62">
        <f t="shared" ref="AJ56:AJ75" si="155">COUNTIF($D56:$AH56,"N")</f>
        <v>7</v>
      </c>
      <c r="AK56" s="62">
        <f t="shared" ref="AK56:AK75" si="156">COUNTIF($D56:$AH56,"DTS4S")+COUNTIF($D56:$AH56,"DTS4S1")</f>
        <v>0</v>
      </c>
      <c r="AL56" s="62">
        <f t="shared" ref="AL56:AL75" si="157">COUNTIF($D56:$AH56,"NTS4S")+COUNTIF($D56:$AH56,"NTS4S1")</f>
        <v>0</v>
      </c>
      <c r="AM56" s="62">
        <f t="shared" ref="AM56:AM75" si="158">COUNTIF($D56:$AH56,"S")</f>
        <v>0</v>
      </c>
      <c r="AN56" s="62">
        <f t="shared" ref="AN56:AN75" si="159">COUNTIF($D56:$AH56,"DT")</f>
        <v>0</v>
      </c>
      <c r="AO56" s="62">
        <f t="shared" ref="AO56:AO75" si="160">COUNTIF($D56:$AH56,"NT")</f>
        <v>2</v>
      </c>
      <c r="AP56" s="62">
        <f t="shared" ref="AP56:AP75" si="161">COUNTIF($D56:$AH56,"t")</f>
        <v>2</v>
      </c>
      <c r="AQ56" s="62">
        <f t="shared" ref="AQ56:AQ75" si="162">COUNTIF($D56:$AH56,"FE")</f>
        <v>0</v>
      </c>
      <c r="AR56" s="62">
        <f t="shared" ref="AR56:AR75" si="163">COUNTIF($D56:$AH56,"FO")</f>
        <v>0</v>
      </c>
      <c r="AS56" s="62">
        <f t="shared" ref="AS56:AS75" si="164">COUNTIF($D56:$AH56,"DS")</f>
        <v>0</v>
      </c>
      <c r="AT56" s="62">
        <f t="shared" ref="AT56:AT75" si="165">COUNTIF($D56:$AH56,"DISP")</f>
        <v>0</v>
      </c>
      <c r="AU56" s="62">
        <f t="shared" ref="AU56:AU75" si="166">COUNTIF($D56:$AH56,"L")</f>
        <v>0</v>
      </c>
      <c r="AV56" s="62">
        <f t="shared" ref="AV56:AV75" si="167">COUNTIF($D56:$AH56,"B")</f>
        <v>0</v>
      </c>
      <c r="AW56" s="62">
        <f t="shared" ref="AW56:AW75" si="168">COUNTIF($D56:$AH56,"SA")</f>
        <v>0</v>
      </c>
      <c r="AX56" s="62">
        <f t="shared" ref="AX56:AX75" si="169">COUNTIF($D56:$AH56,"SAT")</f>
        <v>0</v>
      </c>
      <c r="AY56" s="62">
        <f t="shared" ref="AY56:AY75" si="170">COUNTIF($D56:$AH56,"SE")</f>
        <v>0</v>
      </c>
      <c r="AZ56" s="62">
        <f t="shared" ref="AZ56:AZ75" si="171">COUNTIF($D56:$AH56,"OJTD")+COUNTIF($D56:$AH56,"OJTN")</f>
        <v>0</v>
      </c>
      <c r="BA56" s="62">
        <f t="shared" ref="BA56:BA75" si="172">COUNTIF($D56:$AH56,"TR")</f>
        <v>0</v>
      </c>
      <c r="BB56" s="62">
        <f t="shared" ref="BB56:BB75" si="173">COUNTIF($D56:$AH56,"F")</f>
        <v>0</v>
      </c>
      <c r="BC56" s="63">
        <f t="shared" ref="BC56:BC75" si="174">+AI56+AJ56+AN56+AO56+((AQ56+AU56+AV56+AY56)*8)/12+AW56+AX56+AZ56+BA56+AM56</f>
        <v>13</v>
      </c>
      <c r="BD56" s="64"/>
      <c r="BE56" s="584">
        <f t="shared" ref="BE56:BE58" si="175">+AI56*$BD$2+AJ56*$BD$6+AN56*$BD$2+AO56*$BD$6+AQ56*8/24+AU56*8/24+AV56*8/24+AW56*8/24+AX56*12/24+AY56*8/24+AZ56*$BD$2+BA56*8/24+BN56*(0/24)+(AM56*$BE$2)+AK56*$BF$2+AL56*$BF$6</f>
        <v>6.5</v>
      </c>
      <c r="BF56" s="5">
        <f t="shared" si="63"/>
        <v>0</v>
      </c>
      <c r="BG56" s="5">
        <f t="shared" si="32"/>
        <v>0</v>
      </c>
      <c r="BH56" s="5">
        <f t="shared" si="64"/>
        <v>0</v>
      </c>
      <c r="BI56" s="5">
        <f t="shared" si="65"/>
        <v>0</v>
      </c>
      <c r="BJ56" s="5">
        <f t="shared" si="33"/>
        <v>0</v>
      </c>
      <c r="BK56" s="5">
        <f t="shared" si="66"/>
        <v>0</v>
      </c>
      <c r="BL56" s="5">
        <f t="shared" si="34"/>
        <v>0</v>
      </c>
      <c r="BM56" s="5">
        <f t="shared" si="35"/>
        <v>0</v>
      </c>
      <c r="BN56" s="145">
        <f t="shared" si="36"/>
        <v>0</v>
      </c>
      <c r="BO56" s="147">
        <f>+BE56+JAN!BO54</f>
        <v>14.5</v>
      </c>
      <c r="BP56" s="65">
        <f>+BO56+(JAN!BN54+BN56)*(12/24)-$BO$12</f>
        <v>0.16666666666666607</v>
      </c>
      <c r="BQ56" s="66">
        <f t="shared" ref="BQ56:BQ58" si="176">IF(BP56&gt;=(-11/24),0,(-BP56)/(12/24))</f>
        <v>0</v>
      </c>
      <c r="BR56" s="584">
        <f t="shared" ref="BR56:BR58" si="177">+BO56+BY56*$BD$2</f>
        <v>14.5</v>
      </c>
      <c r="BS56" s="584">
        <f t="shared" ref="BS56:BS58" si="178">+BR56-$BO$12</f>
        <v>0.16666666666666607</v>
      </c>
      <c r="BT56" s="67">
        <f t="shared" ref="BT56:BT58" si="179">+(BR56/$BR$99)-1</f>
        <v>6.9444444444441977E-3</v>
      </c>
      <c r="BU56" s="68">
        <f t="shared" ref="BU56:BU57" si="180">+BF56+BG56</f>
        <v>0</v>
      </c>
      <c r="BV56" s="68">
        <f t="shared" ref="BV56:BV57" si="181">+BH56+BI56</f>
        <v>0</v>
      </c>
      <c r="BW56" s="68">
        <f t="shared" ref="BW56:BW57" si="182">+BJ56+BK56</f>
        <v>0</v>
      </c>
      <c r="BX56" s="68">
        <f t="shared" ref="BX56:BX57" si="183">+BL56+BM56</f>
        <v>0</v>
      </c>
      <c r="BY56" s="69">
        <f t="shared" ref="BY56:BY58" si="184">+BU56+BV56+BW56+BX56</f>
        <v>0</v>
      </c>
      <c r="BZ56" s="68">
        <f>+BN56+JAN!BZ54</f>
        <v>0</v>
      </c>
      <c r="CA56" s="68">
        <f>+JAN!CA54+BX56</f>
        <v>9</v>
      </c>
      <c r="CB56" s="69">
        <f t="shared" ref="CB56:CB58" si="185">+CA56-BZ56</f>
        <v>9</v>
      </c>
      <c r="CE56" s="163">
        <f t="shared" si="150"/>
        <v>6.5</v>
      </c>
      <c r="CF56" s="127">
        <f t="shared" si="151"/>
        <v>13</v>
      </c>
      <c r="CG56" s="165">
        <f t="shared" si="54"/>
        <v>156</v>
      </c>
      <c r="CH56" s="165">
        <f t="shared" si="55"/>
        <v>0</v>
      </c>
      <c r="CI56" s="165">
        <f t="shared" si="56"/>
        <v>156</v>
      </c>
      <c r="CJ56" s="159">
        <f t="shared" si="46"/>
        <v>0</v>
      </c>
      <c r="CK56" s="444">
        <f>BY56-BV56+JAN!CK54</f>
        <v>0</v>
      </c>
      <c r="CL56" s="450">
        <f t="shared" ref="CL56:CL60" si="186">CK56*12+BV56*8</f>
        <v>0</v>
      </c>
      <c r="CN56" s="126">
        <f t="shared" si="58"/>
        <v>6.5</v>
      </c>
      <c r="CO56" s="130">
        <f t="shared" si="59"/>
        <v>156</v>
      </c>
      <c r="CP56" s="127">
        <f t="shared" si="60"/>
        <v>13</v>
      </c>
      <c r="CQ56" s="127">
        <f t="shared" si="61"/>
        <v>13</v>
      </c>
    </row>
    <row r="57" spans="1:95" ht="21" customHeight="1" thickBot="1" x14ac:dyDescent="0.3">
      <c r="A57" s="646" t="s">
        <v>91</v>
      </c>
      <c r="B57" s="652">
        <v>43</v>
      </c>
      <c r="C57" s="25" t="s">
        <v>1</v>
      </c>
      <c r="D57" s="520"/>
      <c r="E57" s="504"/>
      <c r="F57" s="459"/>
      <c r="G57" s="435"/>
      <c r="H57" s="498"/>
      <c r="I57" s="498"/>
      <c r="J57" s="435"/>
      <c r="K57" s="435"/>
      <c r="L57" s="505"/>
      <c r="M57" s="500"/>
      <c r="N57" s="435"/>
      <c r="O57" s="435"/>
      <c r="P57" s="498"/>
      <c r="Q57" s="498"/>
      <c r="R57" s="435"/>
      <c r="S57" s="440"/>
      <c r="T57" s="500"/>
      <c r="U57" s="506"/>
      <c r="V57" s="435"/>
      <c r="W57" s="435"/>
      <c r="X57" s="498"/>
      <c r="Y57" s="498"/>
      <c r="Z57" s="440"/>
      <c r="AA57" s="459"/>
      <c r="AB57" s="506"/>
      <c r="AC57" s="506"/>
      <c r="AD57" s="435"/>
      <c r="AE57" s="435"/>
      <c r="AF57" s="506"/>
      <c r="AG57" s="435"/>
      <c r="AH57" s="435"/>
      <c r="AI57" s="125">
        <f t="shared" si="154"/>
        <v>0</v>
      </c>
      <c r="AJ57" s="62">
        <f t="shared" si="155"/>
        <v>0</v>
      </c>
      <c r="AK57" s="62">
        <f t="shared" si="156"/>
        <v>0</v>
      </c>
      <c r="AL57" s="62">
        <f t="shared" si="157"/>
        <v>0</v>
      </c>
      <c r="AM57" s="62">
        <f t="shared" si="158"/>
        <v>0</v>
      </c>
      <c r="AN57" s="62">
        <f t="shared" si="159"/>
        <v>0</v>
      </c>
      <c r="AO57" s="62">
        <f t="shared" si="160"/>
        <v>0</v>
      </c>
      <c r="AP57" s="62">
        <f t="shared" si="161"/>
        <v>0</v>
      </c>
      <c r="AQ57" s="62">
        <f t="shared" si="162"/>
        <v>0</v>
      </c>
      <c r="AR57" s="62">
        <f t="shared" si="163"/>
        <v>0</v>
      </c>
      <c r="AS57" s="62">
        <f t="shared" si="164"/>
        <v>0</v>
      </c>
      <c r="AT57" s="62">
        <f t="shared" si="165"/>
        <v>0</v>
      </c>
      <c r="AU57" s="62">
        <f t="shared" si="166"/>
        <v>0</v>
      </c>
      <c r="AV57" s="62">
        <f t="shared" si="167"/>
        <v>0</v>
      </c>
      <c r="AW57" s="62">
        <f t="shared" si="168"/>
        <v>0</v>
      </c>
      <c r="AX57" s="62">
        <f t="shared" si="169"/>
        <v>0</v>
      </c>
      <c r="AY57" s="62">
        <f t="shared" si="170"/>
        <v>0</v>
      </c>
      <c r="AZ57" s="62">
        <f t="shared" si="171"/>
        <v>0</v>
      </c>
      <c r="BA57" s="62">
        <f t="shared" si="172"/>
        <v>0</v>
      </c>
      <c r="BB57" s="62">
        <f t="shared" si="173"/>
        <v>0</v>
      </c>
      <c r="BC57" s="63">
        <f t="shared" si="174"/>
        <v>0</v>
      </c>
      <c r="BD57" s="64"/>
      <c r="BE57" s="584">
        <f t="shared" si="175"/>
        <v>0</v>
      </c>
      <c r="BF57" s="5">
        <f t="shared" si="63"/>
        <v>0</v>
      </c>
      <c r="BG57" s="5">
        <f t="shared" si="32"/>
        <v>0</v>
      </c>
      <c r="BH57" s="5">
        <f t="shared" si="64"/>
        <v>0</v>
      </c>
      <c r="BI57" s="5">
        <f t="shared" si="65"/>
        <v>0</v>
      </c>
      <c r="BJ57" s="5">
        <f t="shared" si="33"/>
        <v>0</v>
      </c>
      <c r="BK57" s="5">
        <f t="shared" si="66"/>
        <v>0</v>
      </c>
      <c r="BL57" s="5">
        <f t="shared" si="34"/>
        <v>0</v>
      </c>
      <c r="BM57" s="5">
        <f t="shared" si="35"/>
        <v>0</v>
      </c>
      <c r="BN57" s="145">
        <f t="shared" si="36"/>
        <v>0</v>
      </c>
      <c r="BO57" s="147">
        <f t="shared" ref="BO57" si="187">+BE57</f>
        <v>0</v>
      </c>
      <c r="BP57" s="65"/>
      <c r="BQ57" s="66">
        <f t="shared" si="176"/>
        <v>0</v>
      </c>
      <c r="BR57" s="584">
        <f t="shared" si="177"/>
        <v>0</v>
      </c>
      <c r="BS57" s="584"/>
      <c r="BT57" s="67"/>
      <c r="BU57" s="68">
        <f t="shared" si="180"/>
        <v>0</v>
      </c>
      <c r="BV57" s="68">
        <f t="shared" si="181"/>
        <v>0</v>
      </c>
      <c r="BW57" s="68">
        <f t="shared" si="182"/>
        <v>0</v>
      </c>
      <c r="BX57" s="68">
        <f t="shared" si="183"/>
        <v>0</v>
      </c>
      <c r="BY57" s="69">
        <f t="shared" si="184"/>
        <v>0</v>
      </c>
      <c r="BZ57" s="68">
        <f>+BN57+JAN!BZ57</f>
        <v>0</v>
      </c>
      <c r="CA57" s="68">
        <f>+BX57</f>
        <v>0</v>
      </c>
      <c r="CB57" s="69">
        <f t="shared" si="185"/>
        <v>0</v>
      </c>
      <c r="CE57" s="163">
        <f t="shared" si="150"/>
        <v>0</v>
      </c>
      <c r="CF57" s="127">
        <f t="shared" si="151"/>
        <v>0</v>
      </c>
      <c r="CG57" s="165">
        <f t="shared" si="54"/>
        <v>0</v>
      </c>
      <c r="CH57" s="165">
        <f t="shared" si="55"/>
        <v>0</v>
      </c>
      <c r="CI57" s="165">
        <f t="shared" si="56"/>
        <v>0</v>
      </c>
      <c r="CJ57" s="159">
        <f t="shared" si="46"/>
        <v>0</v>
      </c>
      <c r="CK57" s="444">
        <f>BY57-BV57</f>
        <v>0</v>
      </c>
      <c r="CL57" s="450">
        <f t="shared" si="186"/>
        <v>0</v>
      </c>
      <c r="CN57" s="126">
        <f t="shared" si="58"/>
        <v>0</v>
      </c>
      <c r="CO57" s="130">
        <f t="shared" si="59"/>
        <v>0</v>
      </c>
      <c r="CP57" s="127">
        <f t="shared" si="60"/>
        <v>0</v>
      </c>
      <c r="CQ57" s="127">
        <f t="shared" si="61"/>
        <v>0</v>
      </c>
    </row>
    <row r="58" spans="1:95" ht="21" customHeight="1" thickBot="1" x14ac:dyDescent="0.3">
      <c r="A58" s="646" t="s">
        <v>92</v>
      </c>
      <c r="B58" s="652">
        <v>44</v>
      </c>
      <c r="C58" s="25" t="s">
        <v>2</v>
      </c>
      <c r="D58" s="520" t="s">
        <v>49</v>
      </c>
      <c r="E58" s="504"/>
      <c r="F58" s="459" t="s">
        <v>32</v>
      </c>
      <c r="G58" s="435" t="s">
        <v>32</v>
      </c>
      <c r="H58" s="498"/>
      <c r="I58" s="498"/>
      <c r="J58" s="435" t="s">
        <v>25</v>
      </c>
      <c r="K58" s="435" t="s">
        <v>25</v>
      </c>
      <c r="L58" s="505"/>
      <c r="M58" s="500" t="s">
        <v>27</v>
      </c>
      <c r="N58" s="435" t="s">
        <v>31</v>
      </c>
      <c r="O58" s="435" t="s">
        <v>25</v>
      </c>
      <c r="P58" s="498"/>
      <c r="Q58" s="498"/>
      <c r="R58" s="435" t="s">
        <v>24</v>
      </c>
      <c r="S58" s="440" t="s">
        <v>25</v>
      </c>
      <c r="T58" s="500"/>
      <c r="U58" s="506"/>
      <c r="V58" s="435" t="s">
        <v>24</v>
      </c>
      <c r="W58" s="435" t="s">
        <v>25</v>
      </c>
      <c r="X58" s="498"/>
      <c r="Y58" s="498" t="s">
        <v>27</v>
      </c>
      <c r="Z58" s="440" t="s">
        <v>31</v>
      </c>
      <c r="AA58" s="459" t="s">
        <v>25</v>
      </c>
      <c r="AB58" s="506"/>
      <c r="AC58" s="506"/>
      <c r="AD58" s="435" t="s">
        <v>27</v>
      </c>
      <c r="AE58" s="435" t="s">
        <v>32</v>
      </c>
      <c r="AF58" s="435"/>
      <c r="AG58" s="435"/>
      <c r="AH58" s="440"/>
      <c r="AI58" s="125">
        <f t="shared" si="154"/>
        <v>2</v>
      </c>
      <c r="AJ58" s="62">
        <f t="shared" si="155"/>
        <v>6</v>
      </c>
      <c r="AK58" s="62">
        <f t="shared" si="156"/>
        <v>0</v>
      </c>
      <c r="AL58" s="62">
        <f t="shared" si="157"/>
        <v>0</v>
      </c>
      <c r="AM58" s="62">
        <f t="shared" si="158"/>
        <v>0</v>
      </c>
      <c r="AN58" s="62">
        <f t="shared" si="159"/>
        <v>0</v>
      </c>
      <c r="AO58" s="62">
        <f t="shared" si="160"/>
        <v>3</v>
      </c>
      <c r="AP58" s="62">
        <f t="shared" si="161"/>
        <v>2</v>
      </c>
      <c r="AQ58" s="62">
        <f t="shared" si="162"/>
        <v>3</v>
      </c>
      <c r="AR58" s="62">
        <f t="shared" si="163"/>
        <v>0</v>
      </c>
      <c r="AS58" s="62">
        <f t="shared" si="164"/>
        <v>0</v>
      </c>
      <c r="AT58" s="62">
        <f t="shared" si="165"/>
        <v>0</v>
      </c>
      <c r="AU58" s="62">
        <f t="shared" si="166"/>
        <v>0</v>
      </c>
      <c r="AV58" s="62">
        <f t="shared" si="167"/>
        <v>0</v>
      </c>
      <c r="AW58" s="62">
        <f t="shared" si="168"/>
        <v>0</v>
      </c>
      <c r="AX58" s="62">
        <f t="shared" si="169"/>
        <v>0</v>
      </c>
      <c r="AY58" s="62">
        <f t="shared" si="170"/>
        <v>0</v>
      </c>
      <c r="AZ58" s="62">
        <f t="shared" si="171"/>
        <v>0</v>
      </c>
      <c r="BA58" s="62">
        <f t="shared" si="172"/>
        <v>0</v>
      </c>
      <c r="BB58" s="62">
        <f t="shared" si="173"/>
        <v>0</v>
      </c>
      <c r="BC58" s="63">
        <f t="shared" si="174"/>
        <v>13</v>
      </c>
      <c r="BD58" s="64"/>
      <c r="BE58" s="584">
        <f t="shared" si="175"/>
        <v>6.5</v>
      </c>
      <c r="BF58" s="5">
        <f t="shared" si="63"/>
        <v>0</v>
      </c>
      <c r="BG58" s="5">
        <f t="shared" si="32"/>
        <v>0</v>
      </c>
      <c r="BH58" s="5">
        <f t="shared" si="64"/>
        <v>0</v>
      </c>
      <c r="BI58" s="5">
        <f t="shared" si="65"/>
        <v>0</v>
      </c>
      <c r="BJ58" s="5">
        <f t="shared" si="33"/>
        <v>0</v>
      </c>
      <c r="BK58" s="5">
        <f t="shared" si="66"/>
        <v>1</v>
      </c>
      <c r="BL58" s="5">
        <f t="shared" si="34"/>
        <v>0</v>
      </c>
      <c r="BM58" s="5">
        <f t="shared" si="35"/>
        <v>0</v>
      </c>
      <c r="BN58" s="145">
        <f t="shared" si="36"/>
        <v>0</v>
      </c>
      <c r="BO58" s="147">
        <f>+BE58+JAN!BO56</f>
        <v>14.5</v>
      </c>
      <c r="BP58" s="65">
        <f>+BO58+(JAN!BN56+BN58)*(12/24)-$BO$12</f>
        <v>0.16666666666666607</v>
      </c>
      <c r="BQ58" s="66">
        <f t="shared" si="176"/>
        <v>0</v>
      </c>
      <c r="BR58" s="584">
        <f t="shared" si="177"/>
        <v>15</v>
      </c>
      <c r="BS58" s="584">
        <f t="shared" si="178"/>
        <v>0.66666666666666607</v>
      </c>
      <c r="BT58" s="67">
        <f t="shared" si="179"/>
        <v>4.1666666666666519E-2</v>
      </c>
      <c r="BU58" s="68">
        <f t="shared" ref="BU58:BU75" si="188">+BF58+BG58</f>
        <v>0</v>
      </c>
      <c r="BV58" s="68">
        <f t="shared" ref="BV58:BV75" si="189">+BH58+BI58</f>
        <v>0</v>
      </c>
      <c r="BW58" s="68">
        <f t="shared" ref="BW58:BW75" si="190">+BJ58+BK58</f>
        <v>1</v>
      </c>
      <c r="BX58" s="68">
        <f t="shared" ref="BX58:BX75" si="191">+BL58+BM58</f>
        <v>0</v>
      </c>
      <c r="BY58" s="69">
        <f t="shared" si="184"/>
        <v>1</v>
      </c>
      <c r="BZ58" s="68">
        <f>+BN58+JAN!BZ56</f>
        <v>0</v>
      </c>
      <c r="CA58" s="68">
        <f>+JAN!CA56+BX58</f>
        <v>18</v>
      </c>
      <c r="CB58" s="69">
        <f t="shared" si="185"/>
        <v>18</v>
      </c>
      <c r="CE58" s="163">
        <f t="shared" si="150"/>
        <v>6.5</v>
      </c>
      <c r="CF58" s="127">
        <f t="shared" si="151"/>
        <v>14</v>
      </c>
      <c r="CG58" s="165">
        <f t="shared" si="54"/>
        <v>132</v>
      </c>
      <c r="CH58" s="165">
        <f t="shared" si="55"/>
        <v>12</v>
      </c>
      <c r="CI58" s="165">
        <f t="shared" si="56"/>
        <v>144</v>
      </c>
      <c r="CJ58" s="159">
        <f t="shared" si="46"/>
        <v>24</v>
      </c>
      <c r="CK58" s="444">
        <f>BY58-BV58+JAN!CK56</f>
        <v>2</v>
      </c>
      <c r="CL58" s="450">
        <f t="shared" si="186"/>
        <v>24</v>
      </c>
      <c r="CN58" s="126">
        <f t="shared" si="58"/>
        <v>6.5</v>
      </c>
      <c r="CO58" s="130">
        <f t="shared" si="59"/>
        <v>144</v>
      </c>
      <c r="CP58" s="127">
        <f t="shared" si="60"/>
        <v>13</v>
      </c>
      <c r="CQ58" s="127">
        <f t="shared" si="61"/>
        <v>14</v>
      </c>
    </row>
    <row r="59" spans="1:95" ht="21" customHeight="1" thickBot="1" x14ac:dyDescent="0.3">
      <c r="A59" s="646" t="s">
        <v>93</v>
      </c>
      <c r="B59" s="652">
        <v>45</v>
      </c>
      <c r="C59" s="25" t="s">
        <v>2</v>
      </c>
      <c r="D59" s="520"/>
      <c r="E59" s="504"/>
      <c r="F59" s="459" t="s">
        <v>24</v>
      </c>
      <c r="G59" s="435" t="s">
        <v>24</v>
      </c>
      <c r="H59" s="498"/>
      <c r="I59" s="498"/>
      <c r="J59" s="435" t="s">
        <v>32</v>
      </c>
      <c r="K59" s="435" t="s">
        <v>32</v>
      </c>
      <c r="L59" s="440" t="s">
        <v>32</v>
      </c>
      <c r="M59" s="459" t="s">
        <v>32</v>
      </c>
      <c r="N59" s="435" t="s">
        <v>32</v>
      </c>
      <c r="O59" s="435" t="s">
        <v>32</v>
      </c>
      <c r="P59" s="498"/>
      <c r="Q59" s="432" t="s">
        <v>24</v>
      </c>
      <c r="R59" s="435"/>
      <c r="S59" s="440" t="s">
        <v>24</v>
      </c>
      <c r="T59" s="459"/>
      <c r="U59" s="506"/>
      <c r="V59" s="435" t="s">
        <v>24</v>
      </c>
      <c r="W59" s="435" t="s">
        <v>24</v>
      </c>
      <c r="X59" s="498"/>
      <c r="Y59" s="498"/>
      <c r="Z59" s="440" t="s">
        <v>24</v>
      </c>
      <c r="AA59" s="459" t="s">
        <v>24</v>
      </c>
      <c r="AB59" s="506"/>
      <c r="AC59" s="506"/>
      <c r="AD59" s="435" t="s">
        <v>24</v>
      </c>
      <c r="AE59" s="435" t="s">
        <v>41</v>
      </c>
      <c r="AF59" s="506"/>
      <c r="AG59" s="435"/>
      <c r="AH59" s="435"/>
      <c r="AI59" s="125">
        <f t="shared" si="154"/>
        <v>9</v>
      </c>
      <c r="AJ59" s="62">
        <f t="shared" si="155"/>
        <v>0</v>
      </c>
      <c r="AK59" s="62">
        <f t="shared" si="156"/>
        <v>0</v>
      </c>
      <c r="AL59" s="62">
        <f t="shared" si="157"/>
        <v>0</v>
      </c>
      <c r="AM59" s="62">
        <f t="shared" si="158"/>
        <v>0</v>
      </c>
      <c r="AN59" s="62">
        <f t="shared" si="159"/>
        <v>0</v>
      </c>
      <c r="AO59" s="62">
        <f t="shared" si="160"/>
        <v>0</v>
      </c>
      <c r="AP59" s="62">
        <f t="shared" si="161"/>
        <v>0</v>
      </c>
      <c r="AQ59" s="62">
        <f t="shared" si="162"/>
        <v>6</v>
      </c>
      <c r="AR59" s="62">
        <f t="shared" si="163"/>
        <v>0</v>
      </c>
      <c r="AS59" s="62">
        <f t="shared" si="164"/>
        <v>0</v>
      </c>
      <c r="AT59" s="62">
        <f t="shared" si="165"/>
        <v>0</v>
      </c>
      <c r="AU59" s="62">
        <f t="shared" si="166"/>
        <v>0</v>
      </c>
      <c r="AV59" s="62">
        <f t="shared" si="167"/>
        <v>0</v>
      </c>
      <c r="AW59" s="62">
        <f t="shared" si="168"/>
        <v>0</v>
      </c>
      <c r="AX59" s="62">
        <f t="shared" si="169"/>
        <v>0</v>
      </c>
      <c r="AY59" s="62">
        <f t="shared" si="170"/>
        <v>0</v>
      </c>
      <c r="AZ59" s="62">
        <f t="shared" si="171"/>
        <v>0</v>
      </c>
      <c r="BA59" s="62">
        <f t="shared" si="172"/>
        <v>0</v>
      </c>
      <c r="BB59" s="62">
        <f t="shared" si="173"/>
        <v>1</v>
      </c>
      <c r="BC59" s="63">
        <f t="shared" si="174"/>
        <v>13</v>
      </c>
      <c r="BD59" s="64"/>
      <c r="BE59" s="584">
        <f>+AI59*$BD$2+AJ59*$BD$6+AN59*$BD$2+AO59*$BD$6+AQ59*8/24+AU59*8/24+AV59*8/24+AW59*8/24+AX59*12/24+AY59*8/24+AZ59*$BD$2+BA59*8/24+BN59*(0/24)+(AM59*$BE$2)+AK59*$BF$2+AL59*$BF$6</f>
        <v>6.5</v>
      </c>
      <c r="BF59" s="5">
        <f t="shared" si="63"/>
        <v>0</v>
      </c>
      <c r="BG59" s="5">
        <f t="shared" si="32"/>
        <v>0</v>
      </c>
      <c r="BH59" s="5">
        <f t="shared" si="64"/>
        <v>0</v>
      </c>
      <c r="BI59" s="5">
        <f t="shared" si="65"/>
        <v>0</v>
      </c>
      <c r="BJ59" s="5">
        <f t="shared" si="33"/>
        <v>0</v>
      </c>
      <c r="BK59" s="5">
        <f t="shared" si="66"/>
        <v>0</v>
      </c>
      <c r="BL59" s="5">
        <f t="shared" si="34"/>
        <v>0</v>
      </c>
      <c r="BM59" s="5">
        <f t="shared" si="35"/>
        <v>0</v>
      </c>
      <c r="BN59" s="145">
        <f t="shared" si="36"/>
        <v>0</v>
      </c>
      <c r="BO59" s="147">
        <f>+BE59+JAN!BO57</f>
        <v>14.5</v>
      </c>
      <c r="BP59" s="65">
        <f>+BO59+(JAN!BN57+BN59)*(12/24)-$BO$12</f>
        <v>0.16666666666666607</v>
      </c>
      <c r="BQ59" s="66">
        <f t="shared" ref="BQ59:BQ61" si="192">IF(BP59&gt;=(-11/24),0,(-BP59)/(12/24))</f>
        <v>0</v>
      </c>
      <c r="BR59" s="584">
        <f t="shared" ref="BR59:BR61" si="193">+BO59+BY59*$BD$2</f>
        <v>14.5</v>
      </c>
      <c r="BS59" s="584">
        <f t="shared" ref="BS59:BS61" si="194">+BR59-$BO$12</f>
        <v>0.16666666666666607</v>
      </c>
      <c r="BT59" s="67">
        <f>+(BR59/$BR$99)-1</f>
        <v>6.9444444444441977E-3</v>
      </c>
      <c r="BU59" s="68">
        <f t="shared" si="188"/>
        <v>0</v>
      </c>
      <c r="BV59" s="68">
        <f t="shared" si="189"/>
        <v>0</v>
      </c>
      <c r="BW59" s="68">
        <f t="shared" si="190"/>
        <v>0</v>
      </c>
      <c r="BX59" s="68">
        <f t="shared" si="191"/>
        <v>0</v>
      </c>
      <c r="BY59" s="69">
        <f t="shared" ref="BY59:BY74" si="195">+BU59+BV59+BW59+BX59</f>
        <v>0</v>
      </c>
      <c r="BZ59" s="68">
        <f>+BN59+JAN!BZ57</f>
        <v>0</v>
      </c>
      <c r="CA59" s="68">
        <f>+JAN!CA57+BX59</f>
        <v>1</v>
      </c>
      <c r="CB59" s="69">
        <f>+CA59-BZ59</f>
        <v>1</v>
      </c>
      <c r="CE59" s="163">
        <f t="shared" si="150"/>
        <v>6.5</v>
      </c>
      <c r="CF59" s="127">
        <f t="shared" si="151"/>
        <v>13</v>
      </c>
      <c r="CG59" s="165">
        <f t="shared" si="54"/>
        <v>108</v>
      </c>
      <c r="CH59" s="165">
        <f t="shared" si="55"/>
        <v>0</v>
      </c>
      <c r="CI59" s="165">
        <f t="shared" si="56"/>
        <v>108</v>
      </c>
      <c r="CJ59" s="159">
        <f t="shared" si="46"/>
        <v>48</v>
      </c>
      <c r="CK59" s="444">
        <f>BY59-BV59+JAN!CK57</f>
        <v>0</v>
      </c>
      <c r="CL59" s="450">
        <f t="shared" si="186"/>
        <v>0</v>
      </c>
      <c r="CN59" s="126">
        <f t="shared" si="58"/>
        <v>6.5</v>
      </c>
      <c r="CO59" s="130">
        <f t="shared" si="59"/>
        <v>108</v>
      </c>
      <c r="CP59" s="127">
        <f t="shared" si="60"/>
        <v>13</v>
      </c>
      <c r="CQ59" s="127">
        <f t="shared" si="61"/>
        <v>13</v>
      </c>
    </row>
    <row r="60" spans="1:95" ht="21" customHeight="1" thickBot="1" x14ac:dyDescent="0.3">
      <c r="A60" s="646" t="s">
        <v>94</v>
      </c>
      <c r="B60" s="652">
        <v>46</v>
      </c>
      <c r="C60" s="25" t="s">
        <v>2</v>
      </c>
      <c r="D60" s="520"/>
      <c r="E60" s="504"/>
      <c r="F60" s="459" t="s">
        <v>24</v>
      </c>
      <c r="G60" s="435" t="s">
        <v>25</v>
      </c>
      <c r="H60" s="498"/>
      <c r="I60" s="498"/>
      <c r="J60" s="435" t="s">
        <v>25</v>
      </c>
      <c r="K60" s="435" t="s">
        <v>25</v>
      </c>
      <c r="L60" s="505"/>
      <c r="M60" s="500"/>
      <c r="N60" s="435" t="s">
        <v>24</v>
      </c>
      <c r="O60" s="435" t="s">
        <v>25</v>
      </c>
      <c r="P60" s="498"/>
      <c r="Q60" s="498"/>
      <c r="R60" s="435" t="s">
        <v>24</v>
      </c>
      <c r="S60" s="440" t="s">
        <v>25</v>
      </c>
      <c r="T60" s="500"/>
      <c r="U60" s="506"/>
      <c r="V60" s="435" t="s">
        <v>24</v>
      </c>
      <c r="W60" s="435" t="s">
        <v>25</v>
      </c>
      <c r="X60" s="498"/>
      <c r="Y60" s="498"/>
      <c r="Z60" s="440" t="s">
        <v>24</v>
      </c>
      <c r="AA60" s="459" t="s">
        <v>25</v>
      </c>
      <c r="AB60" s="506"/>
      <c r="AC60" s="506"/>
      <c r="AD60" s="435" t="s">
        <v>24</v>
      </c>
      <c r="AE60" s="435" t="s">
        <v>24</v>
      </c>
      <c r="AF60" s="435"/>
      <c r="AG60" s="435"/>
      <c r="AH60" s="435"/>
      <c r="AI60" s="125">
        <f t="shared" si="154"/>
        <v>7</v>
      </c>
      <c r="AJ60" s="62">
        <f t="shared" si="155"/>
        <v>7</v>
      </c>
      <c r="AK60" s="62">
        <f t="shared" si="156"/>
        <v>0</v>
      </c>
      <c r="AL60" s="62">
        <f t="shared" si="157"/>
        <v>0</v>
      </c>
      <c r="AM60" s="62">
        <f t="shared" si="158"/>
        <v>0</v>
      </c>
      <c r="AN60" s="62">
        <f t="shared" si="159"/>
        <v>0</v>
      </c>
      <c r="AO60" s="62">
        <f t="shared" si="160"/>
        <v>0</v>
      </c>
      <c r="AP60" s="62">
        <f t="shared" si="161"/>
        <v>0</v>
      </c>
      <c r="AQ60" s="62">
        <f t="shared" si="162"/>
        <v>0</v>
      </c>
      <c r="AR60" s="62">
        <f t="shared" si="163"/>
        <v>0</v>
      </c>
      <c r="AS60" s="62">
        <f t="shared" si="164"/>
        <v>0</v>
      </c>
      <c r="AT60" s="62">
        <f t="shared" si="165"/>
        <v>0</v>
      </c>
      <c r="AU60" s="62">
        <f t="shared" si="166"/>
        <v>0</v>
      </c>
      <c r="AV60" s="62">
        <f t="shared" si="167"/>
        <v>0</v>
      </c>
      <c r="AW60" s="62">
        <f t="shared" si="168"/>
        <v>0</v>
      </c>
      <c r="AX60" s="62">
        <f t="shared" si="169"/>
        <v>0</v>
      </c>
      <c r="AY60" s="62">
        <f t="shared" si="170"/>
        <v>0</v>
      </c>
      <c r="AZ60" s="62">
        <f t="shared" si="171"/>
        <v>0</v>
      </c>
      <c r="BA60" s="62">
        <f t="shared" si="172"/>
        <v>0</v>
      </c>
      <c r="BB60" s="62">
        <f t="shared" si="173"/>
        <v>0</v>
      </c>
      <c r="BC60" s="63">
        <f t="shared" si="174"/>
        <v>14</v>
      </c>
      <c r="BD60" s="64"/>
      <c r="BE60" s="584">
        <f t="shared" ref="BE60:BE66" si="196">+AI60*$BD$2+AJ60*$BD$6+AN60*$BD$2+AO60*$BD$6+AQ60*8/24+AU60*8/24+AV60*8/24+AW60*8/24+AX60*12/24+AY60*8/24+AZ60*$BD$2+BA60*8/24+BN60*(0/24)+(AM60*$BE$2)+AK60*$BF$2+AL60*$BF$6</f>
        <v>7</v>
      </c>
      <c r="BF60" s="5">
        <f t="shared" si="63"/>
        <v>0</v>
      </c>
      <c r="BG60" s="5">
        <f t="shared" si="32"/>
        <v>0</v>
      </c>
      <c r="BH60" s="5">
        <f t="shared" si="64"/>
        <v>0</v>
      </c>
      <c r="BI60" s="5">
        <f t="shared" si="65"/>
        <v>0</v>
      </c>
      <c r="BJ60" s="5">
        <f t="shared" si="33"/>
        <v>0</v>
      </c>
      <c r="BK60" s="5">
        <f t="shared" si="66"/>
        <v>0</v>
      </c>
      <c r="BL60" s="5">
        <f t="shared" si="34"/>
        <v>0</v>
      </c>
      <c r="BM60" s="5">
        <f t="shared" si="35"/>
        <v>0</v>
      </c>
      <c r="BN60" s="145">
        <f t="shared" si="36"/>
        <v>0</v>
      </c>
      <c r="BO60" s="147">
        <f>+BE60+JAN!BO58</f>
        <v>16</v>
      </c>
      <c r="BP60" s="65">
        <f>+BO60+(JAN!BN58+BN60)*(12/24)-$BO$12</f>
        <v>1.6666666666666661</v>
      </c>
      <c r="BQ60" s="66">
        <f t="shared" si="192"/>
        <v>0</v>
      </c>
      <c r="BR60" s="584">
        <f t="shared" si="193"/>
        <v>16</v>
      </c>
      <c r="BS60" s="584">
        <f t="shared" si="194"/>
        <v>1.6666666666666661</v>
      </c>
      <c r="BT60" s="67">
        <f>+(BR60/$BR$99)-1</f>
        <v>0.11111111111111094</v>
      </c>
      <c r="BU60" s="68">
        <f t="shared" si="188"/>
        <v>0</v>
      </c>
      <c r="BV60" s="68">
        <f t="shared" si="189"/>
        <v>0</v>
      </c>
      <c r="BW60" s="68">
        <f t="shared" si="190"/>
        <v>0</v>
      </c>
      <c r="BX60" s="68">
        <f t="shared" si="191"/>
        <v>0</v>
      </c>
      <c r="BY60" s="69">
        <f t="shared" si="195"/>
        <v>0</v>
      </c>
      <c r="BZ60" s="68">
        <f>+BN60+JAN!BZ58</f>
        <v>0</v>
      </c>
      <c r="CA60" s="68">
        <f>+JAN!CA58+BX60</f>
        <v>15</v>
      </c>
      <c r="CB60" s="69">
        <f t="shared" ref="CB60:CB63" si="197">+CA60-BZ60</f>
        <v>15</v>
      </c>
      <c r="CE60" s="163">
        <f t="shared" si="150"/>
        <v>7</v>
      </c>
      <c r="CF60" s="127">
        <f t="shared" si="151"/>
        <v>14</v>
      </c>
      <c r="CG60" s="165">
        <f t="shared" si="54"/>
        <v>168</v>
      </c>
      <c r="CH60" s="165">
        <f t="shared" si="55"/>
        <v>0</v>
      </c>
      <c r="CI60" s="165">
        <f t="shared" si="56"/>
        <v>168</v>
      </c>
      <c r="CJ60" s="159">
        <f t="shared" si="46"/>
        <v>0</v>
      </c>
      <c r="CK60" s="893">
        <f>BY60-BV60+JAN!CK58</f>
        <v>1</v>
      </c>
      <c r="CL60" s="617">
        <f t="shared" si="186"/>
        <v>12</v>
      </c>
      <c r="CN60" s="126">
        <f t="shared" si="58"/>
        <v>7</v>
      </c>
      <c r="CO60" s="130">
        <f t="shared" si="59"/>
        <v>168</v>
      </c>
      <c r="CP60" s="127">
        <f t="shared" si="60"/>
        <v>14</v>
      </c>
      <c r="CQ60" s="127">
        <f t="shared" si="61"/>
        <v>14</v>
      </c>
    </row>
    <row r="61" spans="1:95" ht="21" customHeight="1" thickBot="1" x14ac:dyDescent="0.3">
      <c r="A61" s="646" t="s">
        <v>95</v>
      </c>
      <c r="B61" s="652">
        <v>47</v>
      </c>
      <c r="C61" s="25" t="s">
        <v>2</v>
      </c>
      <c r="D61" s="520"/>
      <c r="E61" s="504"/>
      <c r="F61" s="459" t="s">
        <v>24</v>
      </c>
      <c r="G61" s="435" t="s">
        <v>25</v>
      </c>
      <c r="H61" s="498"/>
      <c r="I61" s="498"/>
      <c r="J61" s="435" t="s">
        <v>25</v>
      </c>
      <c r="K61" s="435" t="s">
        <v>25</v>
      </c>
      <c r="L61" s="505"/>
      <c r="M61" s="500"/>
      <c r="N61" s="435" t="s">
        <v>24</v>
      </c>
      <c r="O61" s="435" t="s">
        <v>25</v>
      </c>
      <c r="P61" s="498"/>
      <c r="Q61" s="498"/>
      <c r="R61" s="435" t="s">
        <v>24</v>
      </c>
      <c r="S61" s="440" t="s">
        <v>25</v>
      </c>
      <c r="T61" s="500"/>
      <c r="U61" s="506"/>
      <c r="V61" s="435" t="s">
        <v>24</v>
      </c>
      <c r="W61" s="435" t="s">
        <v>25</v>
      </c>
      <c r="X61" s="498"/>
      <c r="Y61" s="498"/>
      <c r="Z61" s="440" t="s">
        <v>24</v>
      </c>
      <c r="AA61" s="459" t="s">
        <v>25</v>
      </c>
      <c r="AB61" s="506"/>
      <c r="AC61" s="506"/>
      <c r="AD61" s="435" t="s">
        <v>24</v>
      </c>
      <c r="AE61" s="435" t="s">
        <v>24</v>
      </c>
      <c r="AF61" s="506"/>
      <c r="AG61" s="435"/>
      <c r="AH61" s="435"/>
      <c r="AI61" s="125">
        <f t="shared" si="154"/>
        <v>7</v>
      </c>
      <c r="AJ61" s="62">
        <f t="shared" si="155"/>
        <v>7</v>
      </c>
      <c r="AK61" s="62">
        <f t="shared" si="156"/>
        <v>0</v>
      </c>
      <c r="AL61" s="62">
        <f t="shared" si="157"/>
        <v>0</v>
      </c>
      <c r="AM61" s="62">
        <f t="shared" si="158"/>
        <v>0</v>
      </c>
      <c r="AN61" s="62">
        <f t="shared" si="159"/>
        <v>0</v>
      </c>
      <c r="AO61" s="62">
        <f t="shared" si="160"/>
        <v>0</v>
      </c>
      <c r="AP61" s="62">
        <f t="shared" si="161"/>
        <v>0</v>
      </c>
      <c r="AQ61" s="62">
        <f t="shared" si="162"/>
        <v>0</v>
      </c>
      <c r="AR61" s="62">
        <f t="shared" si="163"/>
        <v>0</v>
      </c>
      <c r="AS61" s="62">
        <f t="shared" si="164"/>
        <v>0</v>
      </c>
      <c r="AT61" s="62">
        <f t="shared" si="165"/>
        <v>0</v>
      </c>
      <c r="AU61" s="62">
        <f t="shared" si="166"/>
        <v>0</v>
      </c>
      <c r="AV61" s="62">
        <f t="shared" si="167"/>
        <v>0</v>
      </c>
      <c r="AW61" s="62">
        <f t="shared" si="168"/>
        <v>0</v>
      </c>
      <c r="AX61" s="62">
        <f t="shared" si="169"/>
        <v>0</v>
      </c>
      <c r="AY61" s="62">
        <f t="shared" si="170"/>
        <v>0</v>
      </c>
      <c r="AZ61" s="62">
        <f t="shared" si="171"/>
        <v>0</v>
      </c>
      <c r="BA61" s="62">
        <f t="shared" si="172"/>
        <v>0</v>
      </c>
      <c r="BB61" s="62">
        <f t="shared" si="173"/>
        <v>0</v>
      </c>
      <c r="BC61" s="63">
        <f t="shared" si="174"/>
        <v>14</v>
      </c>
      <c r="BD61" s="64">
        <f t="shared" ref="BD61" si="198">IF((BE61-$BD$11)&lt;(-23/24),2,IF((BE61-$BD$11)&lt;0,1,0))</f>
        <v>0</v>
      </c>
      <c r="BE61" s="584">
        <f t="shared" si="196"/>
        <v>7</v>
      </c>
      <c r="BF61" s="5">
        <f t="shared" si="63"/>
        <v>0</v>
      </c>
      <c r="BG61" s="5">
        <f t="shared" si="32"/>
        <v>0</v>
      </c>
      <c r="BH61" s="5">
        <f t="shared" si="64"/>
        <v>0</v>
      </c>
      <c r="BI61" s="5">
        <f t="shared" si="65"/>
        <v>0</v>
      </c>
      <c r="BJ61" s="5">
        <f t="shared" si="33"/>
        <v>0</v>
      </c>
      <c r="BK61" s="5">
        <f t="shared" si="66"/>
        <v>0</v>
      </c>
      <c r="BL61" s="5">
        <f t="shared" si="34"/>
        <v>0</v>
      </c>
      <c r="BM61" s="5">
        <f t="shared" si="35"/>
        <v>0</v>
      </c>
      <c r="BN61" s="145">
        <f t="shared" si="36"/>
        <v>0</v>
      </c>
      <c r="BO61" s="147">
        <f>+BE61+JAN!BO17</f>
        <v>14.5</v>
      </c>
      <c r="BP61" s="65">
        <f>+BO61+(JAN!BN17+BN61)*(12/24)-$BO$12</f>
        <v>1.1666666666666661</v>
      </c>
      <c r="BQ61" s="66">
        <f t="shared" si="192"/>
        <v>0</v>
      </c>
      <c r="BR61" s="584">
        <f t="shared" si="193"/>
        <v>14.5</v>
      </c>
      <c r="BS61" s="584">
        <f t="shared" si="194"/>
        <v>0.16666666666666607</v>
      </c>
      <c r="BT61" s="67">
        <f>+(BR61/$BR$99)-1</f>
        <v>6.9444444444441977E-3</v>
      </c>
      <c r="BU61" s="68">
        <f t="shared" si="188"/>
        <v>0</v>
      </c>
      <c r="BV61" s="68">
        <f t="shared" si="189"/>
        <v>0</v>
      </c>
      <c r="BW61" s="68">
        <f t="shared" si="190"/>
        <v>0</v>
      </c>
      <c r="BX61" s="68">
        <f t="shared" si="191"/>
        <v>0</v>
      </c>
      <c r="BY61" s="69">
        <f t="shared" si="195"/>
        <v>0</v>
      </c>
      <c r="BZ61" s="68">
        <f>+BN61+JAN!BZ17</f>
        <v>2</v>
      </c>
      <c r="CA61" s="68">
        <f>+JAN!CA17+BX61</f>
        <v>5</v>
      </c>
      <c r="CB61" s="69">
        <f t="shared" si="197"/>
        <v>3</v>
      </c>
      <c r="CE61" s="163">
        <f t="shared" si="150"/>
        <v>7</v>
      </c>
      <c r="CF61" s="127">
        <f t="shared" si="70"/>
        <v>14</v>
      </c>
      <c r="CG61" s="165">
        <f t="shared" si="54"/>
        <v>168</v>
      </c>
      <c r="CH61" s="165">
        <f t="shared" si="55"/>
        <v>0</v>
      </c>
      <c r="CI61" s="165">
        <f t="shared" si="56"/>
        <v>168</v>
      </c>
      <c r="CJ61" s="159">
        <f t="shared" si="46"/>
        <v>0</v>
      </c>
      <c r="CK61" s="994">
        <f>BY61-BV61+JAN!CK17</f>
        <v>1</v>
      </c>
      <c r="CL61" s="996">
        <f>CK61*12+BV61*8</f>
        <v>12</v>
      </c>
      <c r="CN61" s="126">
        <f t="shared" si="58"/>
        <v>7</v>
      </c>
      <c r="CO61" s="130">
        <f t="shared" si="59"/>
        <v>168</v>
      </c>
      <c r="CP61" s="127">
        <f t="shared" si="60"/>
        <v>14</v>
      </c>
      <c r="CQ61" s="127">
        <f t="shared" si="61"/>
        <v>14</v>
      </c>
    </row>
    <row r="62" spans="1:95" ht="21" customHeight="1" thickBot="1" x14ac:dyDescent="0.3">
      <c r="A62" s="646" t="s">
        <v>241</v>
      </c>
      <c r="B62" s="652">
        <v>48</v>
      </c>
      <c r="C62" s="25" t="s">
        <v>2</v>
      </c>
      <c r="D62" s="520"/>
      <c r="E62" s="504"/>
      <c r="F62" s="459" t="s">
        <v>37</v>
      </c>
      <c r="G62" s="435" t="s">
        <v>37</v>
      </c>
      <c r="H62" s="432" t="s">
        <v>37</v>
      </c>
      <c r="I62" s="432" t="s">
        <v>37</v>
      </c>
      <c r="J62" s="435" t="s">
        <v>37</v>
      </c>
      <c r="K62" s="435"/>
      <c r="L62" s="440"/>
      <c r="M62" s="459" t="s">
        <v>37</v>
      </c>
      <c r="N62" s="435" t="s">
        <v>37</v>
      </c>
      <c r="O62" s="435" t="s">
        <v>37</v>
      </c>
      <c r="P62" s="432" t="s">
        <v>37</v>
      </c>
      <c r="Q62" s="432" t="s">
        <v>37</v>
      </c>
      <c r="R62" s="435"/>
      <c r="S62" s="440"/>
      <c r="T62" s="459" t="s">
        <v>37</v>
      </c>
      <c r="U62" s="435" t="s">
        <v>37</v>
      </c>
      <c r="V62" s="435" t="s">
        <v>37</v>
      </c>
      <c r="W62" s="435" t="s">
        <v>37</v>
      </c>
      <c r="X62" s="433" t="s">
        <v>37</v>
      </c>
      <c r="Y62" s="435"/>
      <c r="Z62" s="440"/>
      <c r="AA62" s="459" t="s">
        <v>37</v>
      </c>
      <c r="AB62" s="435" t="s">
        <v>37</v>
      </c>
      <c r="AC62" s="435" t="s">
        <v>37</v>
      </c>
      <c r="AD62" s="435" t="s">
        <v>37</v>
      </c>
      <c r="AE62" s="435" t="s">
        <v>37</v>
      </c>
      <c r="AF62" s="506"/>
      <c r="AG62" s="435"/>
      <c r="AH62" s="435"/>
      <c r="AI62" s="125">
        <f t="shared" si="154"/>
        <v>0</v>
      </c>
      <c r="AJ62" s="62">
        <f t="shared" si="155"/>
        <v>0</v>
      </c>
      <c r="AK62" s="62">
        <f t="shared" si="156"/>
        <v>0</v>
      </c>
      <c r="AL62" s="62">
        <f t="shared" si="157"/>
        <v>0</v>
      </c>
      <c r="AM62" s="62">
        <f t="shared" si="158"/>
        <v>0</v>
      </c>
      <c r="AN62" s="62">
        <f t="shared" si="159"/>
        <v>0</v>
      </c>
      <c r="AO62" s="62">
        <f t="shared" si="160"/>
        <v>0</v>
      </c>
      <c r="AP62" s="62">
        <f t="shared" si="161"/>
        <v>0</v>
      </c>
      <c r="AQ62" s="62">
        <f t="shared" si="162"/>
        <v>0</v>
      </c>
      <c r="AR62" s="62">
        <f t="shared" si="163"/>
        <v>0</v>
      </c>
      <c r="AS62" s="62">
        <f t="shared" si="164"/>
        <v>0</v>
      </c>
      <c r="AT62" s="62">
        <f t="shared" si="165"/>
        <v>0</v>
      </c>
      <c r="AU62" s="62">
        <f t="shared" si="166"/>
        <v>0</v>
      </c>
      <c r="AV62" s="62">
        <f t="shared" si="167"/>
        <v>20</v>
      </c>
      <c r="AW62" s="62">
        <f t="shared" si="168"/>
        <v>0</v>
      </c>
      <c r="AX62" s="62">
        <f t="shared" si="169"/>
        <v>0</v>
      </c>
      <c r="AY62" s="62">
        <f t="shared" si="170"/>
        <v>0</v>
      </c>
      <c r="AZ62" s="62">
        <f t="shared" si="171"/>
        <v>0</v>
      </c>
      <c r="BA62" s="62">
        <f t="shared" si="172"/>
        <v>0</v>
      </c>
      <c r="BB62" s="62">
        <f t="shared" si="173"/>
        <v>0</v>
      </c>
      <c r="BC62" s="63">
        <f t="shared" si="174"/>
        <v>13.333333333333334</v>
      </c>
      <c r="BD62" s="64"/>
      <c r="BE62" s="584">
        <f t="shared" si="196"/>
        <v>6.666666666666667</v>
      </c>
      <c r="BF62" s="5">
        <f t="shared" si="63"/>
        <v>0</v>
      </c>
      <c r="BG62" s="5">
        <f t="shared" si="32"/>
        <v>0</v>
      </c>
      <c r="BH62" s="5">
        <f t="shared" si="64"/>
        <v>0</v>
      </c>
      <c r="BI62" s="5">
        <f t="shared" si="65"/>
        <v>0</v>
      </c>
      <c r="BJ62" s="5">
        <f t="shared" si="33"/>
        <v>0</v>
      </c>
      <c r="BK62" s="5">
        <f t="shared" si="66"/>
        <v>0</v>
      </c>
      <c r="BL62" s="5">
        <f t="shared" si="34"/>
        <v>0</v>
      </c>
      <c r="BM62" s="5">
        <f t="shared" si="35"/>
        <v>0</v>
      </c>
      <c r="BN62" s="145">
        <f t="shared" si="36"/>
        <v>0</v>
      </c>
      <c r="BO62" s="147">
        <f>+BE62+JAN!BO60</f>
        <v>14.5</v>
      </c>
      <c r="BP62" s="65">
        <f>+BO62+(JAN!BN60+BN62)*(12/24)-$BO$12</f>
        <v>0.16666666666666607</v>
      </c>
      <c r="BQ62" s="66">
        <f t="shared" ref="BQ62" si="199">IF(BP62&gt;=(-11/24),0,(-BP62)/(12/24))</f>
        <v>0</v>
      </c>
      <c r="BR62" s="584">
        <f t="shared" ref="BR62" si="200">+BO62+BY62*$BD$2</f>
        <v>14.5</v>
      </c>
      <c r="BS62" s="584">
        <f t="shared" ref="BS62" si="201">+BR62-$BO$12</f>
        <v>0.16666666666666607</v>
      </c>
      <c r="BT62" s="67">
        <f>+(BR62/$BR$99)-1</f>
        <v>6.9444444444441977E-3</v>
      </c>
      <c r="BU62" s="68">
        <f t="shared" si="188"/>
        <v>0</v>
      </c>
      <c r="BV62" s="68">
        <f t="shared" si="189"/>
        <v>0</v>
      </c>
      <c r="BW62" s="68">
        <f t="shared" si="190"/>
        <v>0</v>
      </c>
      <c r="BX62" s="68">
        <f t="shared" si="191"/>
        <v>0</v>
      </c>
      <c r="BY62" s="69">
        <f t="shared" ref="BY62" si="202">+BU62+BV62+BW62+BX62</f>
        <v>0</v>
      </c>
      <c r="BZ62" s="68">
        <f>+BN62+JAN!BZ60</f>
        <v>0</v>
      </c>
      <c r="CA62" s="68">
        <f>+JAN!CA60+BX62</f>
        <v>2</v>
      </c>
      <c r="CB62" s="69">
        <f t="shared" si="197"/>
        <v>2</v>
      </c>
      <c r="CE62" s="163">
        <f t="shared" si="150"/>
        <v>6.666666666666667</v>
      </c>
      <c r="CF62" s="127">
        <f t="shared" si="70"/>
        <v>13.333333333333334</v>
      </c>
      <c r="CG62" s="165">
        <f t="shared" si="54"/>
        <v>0</v>
      </c>
      <c r="CH62" s="165">
        <f t="shared" si="55"/>
        <v>0</v>
      </c>
      <c r="CI62" s="165">
        <f t="shared" si="56"/>
        <v>0</v>
      </c>
      <c r="CJ62" s="159">
        <f t="shared" si="46"/>
        <v>160</v>
      </c>
      <c r="CK62" s="995">
        <f>BY62-BV62+JAN!CK60</f>
        <v>1</v>
      </c>
      <c r="CL62" s="996">
        <f>CK62*12+BV62*8</f>
        <v>12</v>
      </c>
      <c r="CN62" s="126">
        <f t="shared" si="58"/>
        <v>6.666666666666667</v>
      </c>
      <c r="CO62" s="130">
        <f t="shared" si="59"/>
        <v>0</v>
      </c>
      <c r="CP62" s="127">
        <f t="shared" si="60"/>
        <v>13.333333333333334</v>
      </c>
      <c r="CQ62" s="127">
        <f t="shared" si="61"/>
        <v>13.333333333333334</v>
      </c>
    </row>
    <row r="63" spans="1:95" ht="20.100000000000001" customHeight="1" thickBot="1" x14ac:dyDescent="0.3">
      <c r="A63" s="1648" t="s">
        <v>144</v>
      </c>
      <c r="B63" s="652">
        <v>49</v>
      </c>
      <c r="C63" s="25" t="s">
        <v>65</v>
      </c>
      <c r="D63" s="520"/>
      <c r="E63" s="504"/>
      <c r="F63" s="459"/>
      <c r="G63" s="435"/>
      <c r="H63" s="498"/>
      <c r="I63" s="498"/>
      <c r="J63" s="435"/>
      <c r="K63" s="435"/>
      <c r="L63" s="505"/>
      <c r="M63" s="500"/>
      <c r="N63" s="435"/>
      <c r="O63" s="435"/>
      <c r="P63" s="498"/>
      <c r="Q63" s="498"/>
      <c r="R63" s="435"/>
      <c r="S63" s="440"/>
      <c r="T63" s="500"/>
      <c r="U63" s="506"/>
      <c r="V63" s="435"/>
      <c r="W63" s="435"/>
      <c r="X63" s="498"/>
      <c r="Y63" s="498"/>
      <c r="Z63" s="440"/>
      <c r="AA63" s="459"/>
      <c r="AB63" s="506"/>
      <c r="AC63" s="506"/>
      <c r="AD63" s="435"/>
      <c r="AE63" s="435"/>
      <c r="AF63" s="506"/>
      <c r="AG63" s="435"/>
      <c r="AH63" s="435"/>
      <c r="AI63" s="125">
        <f t="shared" si="154"/>
        <v>0</v>
      </c>
      <c r="AJ63" s="62">
        <f t="shared" si="155"/>
        <v>0</v>
      </c>
      <c r="AK63" s="62">
        <f t="shared" si="156"/>
        <v>0</v>
      </c>
      <c r="AL63" s="62">
        <f t="shared" si="157"/>
        <v>0</v>
      </c>
      <c r="AM63" s="62">
        <f t="shared" si="158"/>
        <v>0</v>
      </c>
      <c r="AN63" s="62">
        <f t="shared" si="159"/>
        <v>0</v>
      </c>
      <c r="AO63" s="62">
        <f t="shared" si="160"/>
        <v>0</v>
      </c>
      <c r="AP63" s="62">
        <f t="shared" si="161"/>
        <v>0</v>
      </c>
      <c r="AQ63" s="62">
        <f t="shared" si="162"/>
        <v>0</v>
      </c>
      <c r="AR63" s="62">
        <f t="shared" si="163"/>
        <v>0</v>
      </c>
      <c r="AS63" s="62">
        <f t="shared" si="164"/>
        <v>0</v>
      </c>
      <c r="AT63" s="62">
        <f t="shared" si="165"/>
        <v>0</v>
      </c>
      <c r="AU63" s="62">
        <f t="shared" si="166"/>
        <v>0</v>
      </c>
      <c r="AV63" s="62">
        <f t="shared" si="167"/>
        <v>0</v>
      </c>
      <c r="AW63" s="62">
        <f t="shared" si="168"/>
        <v>0</v>
      </c>
      <c r="AX63" s="62">
        <f t="shared" si="169"/>
        <v>0</v>
      </c>
      <c r="AY63" s="62">
        <f t="shared" si="170"/>
        <v>0</v>
      </c>
      <c r="AZ63" s="62">
        <f t="shared" si="171"/>
        <v>0</v>
      </c>
      <c r="BA63" s="62">
        <f t="shared" si="172"/>
        <v>0</v>
      </c>
      <c r="BB63" s="62">
        <f t="shared" si="173"/>
        <v>0</v>
      </c>
      <c r="BC63" s="63">
        <f t="shared" si="174"/>
        <v>0</v>
      </c>
      <c r="BD63" s="64"/>
      <c r="BE63" s="584">
        <f t="shared" si="196"/>
        <v>0</v>
      </c>
      <c r="BF63" s="5">
        <f t="shared" si="63"/>
        <v>0</v>
      </c>
      <c r="BG63" s="5">
        <f t="shared" si="32"/>
        <v>0</v>
      </c>
      <c r="BH63" s="5">
        <f t="shared" si="64"/>
        <v>0</v>
      </c>
      <c r="BI63" s="5">
        <f t="shared" si="65"/>
        <v>0</v>
      </c>
      <c r="BJ63" s="5">
        <f t="shared" si="33"/>
        <v>0</v>
      </c>
      <c r="BK63" s="5">
        <f t="shared" si="66"/>
        <v>0</v>
      </c>
      <c r="BL63" s="5">
        <f t="shared" si="34"/>
        <v>0</v>
      </c>
      <c r="BM63" s="5">
        <f t="shared" si="35"/>
        <v>0</v>
      </c>
      <c r="BN63" s="145">
        <f t="shared" si="36"/>
        <v>0</v>
      </c>
      <c r="BO63" s="584">
        <f t="shared" ref="BO63" si="203">+BE63</f>
        <v>0</v>
      </c>
      <c r="BP63" s="65"/>
      <c r="BQ63" s="66"/>
      <c r="BR63" s="584"/>
      <c r="BS63" s="584"/>
      <c r="BT63" s="67"/>
      <c r="BU63" s="68">
        <f t="shared" si="188"/>
        <v>0</v>
      </c>
      <c r="BV63" s="68">
        <f t="shared" si="189"/>
        <v>0</v>
      </c>
      <c r="BW63" s="68">
        <f t="shared" si="190"/>
        <v>0</v>
      </c>
      <c r="BX63" s="68">
        <f t="shared" si="191"/>
        <v>0</v>
      </c>
      <c r="BY63" s="69"/>
      <c r="BZ63" s="68">
        <f>+BN63+JAN!BZ63</f>
        <v>0</v>
      </c>
      <c r="CA63" s="68">
        <f>+BX63</f>
        <v>0</v>
      </c>
      <c r="CB63" s="1586">
        <f t="shared" si="197"/>
        <v>0</v>
      </c>
      <c r="CE63" s="163">
        <f t="shared" si="150"/>
        <v>0</v>
      </c>
      <c r="CF63" s="127">
        <f t="shared" si="70"/>
        <v>0</v>
      </c>
      <c r="CG63" s="165">
        <f t="shared" si="54"/>
        <v>0</v>
      </c>
      <c r="CH63" s="165">
        <f t="shared" si="55"/>
        <v>0</v>
      </c>
      <c r="CI63" s="165">
        <f t="shared" si="56"/>
        <v>0</v>
      </c>
      <c r="CJ63" s="159">
        <f t="shared" si="46"/>
        <v>0</v>
      </c>
      <c r="CK63" s="993">
        <f>BY63-BV63+JAN!CK63</f>
        <v>0</v>
      </c>
      <c r="CL63" s="892"/>
      <c r="CN63" s="126">
        <f t="shared" si="58"/>
        <v>0</v>
      </c>
      <c r="CO63" s="130">
        <f t="shared" si="59"/>
        <v>0</v>
      </c>
      <c r="CP63" s="127">
        <f t="shared" si="60"/>
        <v>0</v>
      </c>
      <c r="CQ63" s="127">
        <f t="shared" si="61"/>
        <v>0</v>
      </c>
    </row>
    <row r="64" spans="1:95" ht="10.5" customHeight="1" thickBot="1" x14ac:dyDescent="0.3">
      <c r="A64" s="1648"/>
      <c r="B64" s="652">
        <v>50</v>
      </c>
      <c r="C64" s="25"/>
      <c r="D64" s="520"/>
      <c r="E64" s="504"/>
      <c r="F64" s="459"/>
      <c r="G64" s="435"/>
      <c r="H64" s="498"/>
      <c r="I64" s="498"/>
      <c r="J64" s="435"/>
      <c r="K64" s="435"/>
      <c r="L64" s="505"/>
      <c r="M64" s="500"/>
      <c r="N64" s="435"/>
      <c r="O64" s="435"/>
      <c r="P64" s="498"/>
      <c r="Q64" s="498"/>
      <c r="R64" s="435"/>
      <c r="S64" s="440"/>
      <c r="T64" s="500"/>
      <c r="U64" s="506"/>
      <c r="V64" s="435"/>
      <c r="W64" s="435"/>
      <c r="X64" s="498"/>
      <c r="Y64" s="498"/>
      <c r="Z64" s="440"/>
      <c r="AA64" s="459"/>
      <c r="AB64" s="506"/>
      <c r="AC64" s="506"/>
      <c r="AD64" s="435"/>
      <c r="AE64" s="435"/>
      <c r="AF64" s="506"/>
      <c r="AG64" s="435"/>
      <c r="AH64" s="435"/>
      <c r="AI64" s="125">
        <f t="shared" si="154"/>
        <v>0</v>
      </c>
      <c r="AJ64" s="62">
        <f t="shared" si="155"/>
        <v>0</v>
      </c>
      <c r="AK64" s="62">
        <f t="shared" si="156"/>
        <v>0</v>
      </c>
      <c r="AL64" s="62">
        <f t="shared" si="157"/>
        <v>0</v>
      </c>
      <c r="AM64" s="62">
        <f t="shared" si="158"/>
        <v>0</v>
      </c>
      <c r="AN64" s="62">
        <f t="shared" si="159"/>
        <v>0</v>
      </c>
      <c r="AO64" s="62">
        <f t="shared" si="160"/>
        <v>0</v>
      </c>
      <c r="AP64" s="62">
        <f t="shared" si="161"/>
        <v>0</v>
      </c>
      <c r="AQ64" s="62">
        <f t="shared" si="162"/>
        <v>0</v>
      </c>
      <c r="AR64" s="62">
        <f t="shared" si="163"/>
        <v>0</v>
      </c>
      <c r="AS64" s="62">
        <f t="shared" si="164"/>
        <v>0</v>
      </c>
      <c r="AT64" s="62">
        <f t="shared" si="165"/>
        <v>0</v>
      </c>
      <c r="AU64" s="62">
        <f t="shared" si="166"/>
        <v>0</v>
      </c>
      <c r="AV64" s="62">
        <f t="shared" si="167"/>
        <v>0</v>
      </c>
      <c r="AW64" s="62">
        <f t="shared" si="168"/>
        <v>0</v>
      </c>
      <c r="AX64" s="62">
        <f t="shared" si="169"/>
        <v>0</v>
      </c>
      <c r="AY64" s="62">
        <f t="shared" si="170"/>
        <v>0</v>
      </c>
      <c r="AZ64" s="62">
        <f t="shared" si="171"/>
        <v>0</v>
      </c>
      <c r="BA64" s="62">
        <f t="shared" si="172"/>
        <v>0</v>
      </c>
      <c r="BB64" s="62">
        <f t="shared" si="173"/>
        <v>0</v>
      </c>
      <c r="BC64" s="63">
        <f t="shared" si="174"/>
        <v>0</v>
      </c>
      <c r="BD64" s="20">
        <f>+AI64*$BD$2+AJ64*$BD$6+AN64*$BD$2+AO64*$BD$6+AQ64*8/24+AU64*8/24+AV64*8/24+AW64*8/24+AX64*12/24+AY64*8/24+AZ64*$BD$2+BA64*8/24+BN64*(0/24)+(AM64*$BE$2)+AK64*$BF$2+AL64*$BF$6</f>
        <v>0</v>
      </c>
      <c r="BE64" s="584">
        <f t="shared" si="196"/>
        <v>0</v>
      </c>
      <c r="BF64" s="5">
        <f t="shared" si="63"/>
        <v>0</v>
      </c>
      <c r="BG64" s="5">
        <f t="shared" si="32"/>
        <v>0</v>
      </c>
      <c r="BH64" s="5">
        <f t="shared" si="64"/>
        <v>0</v>
      </c>
      <c r="BI64" s="5">
        <f t="shared" si="65"/>
        <v>0</v>
      </c>
      <c r="BJ64" s="5">
        <f t="shared" si="33"/>
        <v>0</v>
      </c>
      <c r="BK64" s="5">
        <f t="shared" si="66"/>
        <v>0</v>
      </c>
      <c r="BL64" s="5">
        <f t="shared" si="34"/>
        <v>0</v>
      </c>
      <c r="BM64" s="5">
        <f t="shared" si="35"/>
        <v>0</v>
      </c>
      <c r="BN64" s="145">
        <f t="shared" si="36"/>
        <v>0</v>
      </c>
      <c r="BO64" s="869"/>
      <c r="BP64" s="65"/>
      <c r="BQ64" s="870"/>
      <c r="BR64" s="869"/>
      <c r="BS64" s="869"/>
      <c r="BT64" s="871"/>
      <c r="BU64" s="68">
        <f t="shared" si="188"/>
        <v>0</v>
      </c>
      <c r="BV64" s="68">
        <f t="shared" si="189"/>
        <v>0</v>
      </c>
      <c r="BW64" s="68">
        <f t="shared" si="190"/>
        <v>0</v>
      </c>
      <c r="BX64" s="68">
        <f t="shared" si="191"/>
        <v>0</v>
      </c>
      <c r="BY64" s="872">
        <f>+BU64+BV64+BW64+BX64</f>
        <v>0</v>
      </c>
      <c r="BZ64" s="68">
        <f>+BN64</f>
        <v>0</v>
      </c>
      <c r="CA64" s="68">
        <f t="shared" ref="CA64:CA65" si="204">+BX64</f>
        <v>0</v>
      </c>
      <c r="CB64" s="1587"/>
      <c r="CE64" s="163">
        <f t="shared" si="150"/>
        <v>0</v>
      </c>
      <c r="CF64" s="127">
        <f t="shared" si="70"/>
        <v>0</v>
      </c>
      <c r="CG64" s="165">
        <f t="shared" si="54"/>
        <v>0</v>
      </c>
      <c r="CH64" s="165">
        <f t="shared" si="55"/>
        <v>0</v>
      </c>
      <c r="CI64" s="165">
        <f t="shared" si="56"/>
        <v>0</v>
      </c>
      <c r="CJ64" s="159">
        <f t="shared" si="46"/>
        <v>0</v>
      </c>
      <c r="CK64" s="444"/>
      <c r="CL64" s="450">
        <f>CK64*12+BV64*8</f>
        <v>0</v>
      </c>
      <c r="CN64" s="126">
        <f t="shared" si="58"/>
        <v>0</v>
      </c>
      <c r="CO64" s="130">
        <f t="shared" si="59"/>
        <v>0</v>
      </c>
      <c r="CP64" s="127">
        <f t="shared" si="60"/>
        <v>0</v>
      </c>
      <c r="CQ64" s="127">
        <f t="shared" si="61"/>
        <v>0</v>
      </c>
    </row>
    <row r="65" spans="1:95" ht="23.45" customHeight="1" thickBot="1" x14ac:dyDescent="0.3">
      <c r="A65" s="1648"/>
      <c r="B65" s="652">
        <v>51</v>
      </c>
      <c r="C65" s="25" t="s">
        <v>3</v>
      </c>
      <c r="D65" s="453"/>
      <c r="E65" s="507"/>
      <c r="F65" s="460"/>
      <c r="G65" s="438"/>
      <c r="H65" s="502"/>
      <c r="I65" s="502"/>
      <c r="J65" s="438"/>
      <c r="K65" s="438"/>
      <c r="L65" s="467"/>
      <c r="M65" s="503"/>
      <c r="N65" s="438"/>
      <c r="O65" s="438"/>
      <c r="P65" s="502"/>
      <c r="Q65" s="438"/>
      <c r="R65" s="438"/>
      <c r="S65" s="455"/>
      <c r="T65" s="460"/>
      <c r="U65" s="438"/>
      <c r="V65" s="438"/>
      <c r="W65" s="438"/>
      <c r="X65" s="438"/>
      <c r="Y65" s="438"/>
      <c r="Z65" s="455"/>
      <c r="AA65" s="460"/>
      <c r="AB65" s="438"/>
      <c r="AC65" s="438"/>
      <c r="AD65" s="438"/>
      <c r="AE65" s="438"/>
      <c r="AF65" s="435"/>
      <c r="AG65" s="435"/>
      <c r="AH65" s="440"/>
      <c r="AI65" s="125">
        <f t="shared" si="154"/>
        <v>0</v>
      </c>
      <c r="AJ65" s="62">
        <f t="shared" si="155"/>
        <v>0</v>
      </c>
      <c r="AK65" s="62">
        <f t="shared" si="156"/>
        <v>0</v>
      </c>
      <c r="AL65" s="62">
        <f t="shared" si="157"/>
        <v>0</v>
      </c>
      <c r="AM65" s="62">
        <f t="shared" si="158"/>
        <v>0</v>
      </c>
      <c r="AN65" s="62">
        <f t="shared" si="159"/>
        <v>0</v>
      </c>
      <c r="AO65" s="62">
        <f t="shared" si="160"/>
        <v>0</v>
      </c>
      <c r="AP65" s="62">
        <f t="shared" si="161"/>
        <v>0</v>
      </c>
      <c r="AQ65" s="62">
        <f t="shared" si="162"/>
        <v>0</v>
      </c>
      <c r="AR65" s="62">
        <f t="shared" si="163"/>
        <v>0</v>
      </c>
      <c r="AS65" s="62">
        <f t="shared" si="164"/>
        <v>0</v>
      </c>
      <c r="AT65" s="62">
        <f t="shared" si="165"/>
        <v>0</v>
      </c>
      <c r="AU65" s="62">
        <f t="shared" si="166"/>
        <v>0</v>
      </c>
      <c r="AV65" s="62">
        <f t="shared" si="167"/>
        <v>0</v>
      </c>
      <c r="AW65" s="62">
        <f t="shared" si="168"/>
        <v>0</v>
      </c>
      <c r="AX65" s="62">
        <f t="shared" si="169"/>
        <v>0</v>
      </c>
      <c r="AY65" s="62">
        <f t="shared" si="170"/>
        <v>0</v>
      </c>
      <c r="AZ65" s="62">
        <f t="shared" si="171"/>
        <v>0</v>
      </c>
      <c r="BA65" s="62">
        <f t="shared" si="172"/>
        <v>0</v>
      </c>
      <c r="BB65" s="62">
        <f t="shared" si="173"/>
        <v>0</v>
      </c>
      <c r="BC65" s="63">
        <f t="shared" si="174"/>
        <v>0</v>
      </c>
      <c r="BD65" s="71"/>
      <c r="BE65" s="584">
        <f t="shared" si="196"/>
        <v>0</v>
      </c>
      <c r="BF65" s="5">
        <f t="shared" si="63"/>
        <v>0</v>
      </c>
      <c r="BG65" s="5">
        <f t="shared" si="32"/>
        <v>0</v>
      </c>
      <c r="BH65" s="5">
        <f t="shared" si="64"/>
        <v>0</v>
      </c>
      <c r="BI65" s="5">
        <f t="shared" si="65"/>
        <v>0</v>
      </c>
      <c r="BJ65" s="5">
        <f t="shared" si="33"/>
        <v>0</v>
      </c>
      <c r="BK65" s="5">
        <f t="shared" si="66"/>
        <v>0</v>
      </c>
      <c r="BL65" s="5">
        <f t="shared" si="34"/>
        <v>0</v>
      </c>
      <c r="BM65" s="5">
        <f t="shared" si="35"/>
        <v>0</v>
      </c>
      <c r="BN65" s="145">
        <f t="shared" si="36"/>
        <v>0</v>
      </c>
      <c r="BO65" s="869"/>
      <c r="BP65" s="65"/>
      <c r="BQ65" s="870"/>
      <c r="BR65" s="869"/>
      <c r="BS65" s="869"/>
      <c r="BT65" s="871"/>
      <c r="BU65" s="68">
        <f t="shared" si="188"/>
        <v>0</v>
      </c>
      <c r="BV65" s="68">
        <f t="shared" si="189"/>
        <v>0</v>
      </c>
      <c r="BW65" s="68">
        <f t="shared" si="190"/>
        <v>0</v>
      </c>
      <c r="BX65" s="68">
        <f t="shared" si="191"/>
        <v>0</v>
      </c>
      <c r="BY65" s="872"/>
      <c r="BZ65" s="68">
        <f>+BN65+JAN!BZ65</f>
        <v>0</v>
      </c>
      <c r="CA65" s="68">
        <f t="shared" si="204"/>
        <v>0</v>
      </c>
      <c r="CB65" s="1588"/>
      <c r="CE65" s="163">
        <f t="shared" si="150"/>
        <v>0</v>
      </c>
      <c r="CF65" s="127">
        <f t="shared" si="70"/>
        <v>0</v>
      </c>
      <c r="CG65" s="165">
        <f t="shared" si="54"/>
        <v>0</v>
      </c>
      <c r="CH65" s="165">
        <f t="shared" si="55"/>
        <v>0</v>
      </c>
      <c r="CI65" s="165">
        <f t="shared" si="56"/>
        <v>0</v>
      </c>
      <c r="CJ65" s="159">
        <f t="shared" si="46"/>
        <v>0</v>
      </c>
      <c r="CK65" s="444"/>
      <c r="CL65" s="450">
        <f>CK65*12+BV65*8</f>
        <v>0</v>
      </c>
      <c r="CN65" s="126">
        <f t="shared" si="58"/>
        <v>0</v>
      </c>
      <c r="CO65" s="130">
        <f t="shared" si="59"/>
        <v>0</v>
      </c>
      <c r="CP65" s="127">
        <f t="shared" si="60"/>
        <v>0</v>
      </c>
      <c r="CQ65" s="127">
        <f t="shared" si="61"/>
        <v>0</v>
      </c>
    </row>
    <row r="66" spans="1:95" ht="21" customHeight="1" thickBot="1" x14ac:dyDescent="0.3">
      <c r="A66" s="646" t="s">
        <v>96</v>
      </c>
      <c r="B66" s="652">
        <v>52</v>
      </c>
      <c r="C66" s="25" t="s">
        <v>3</v>
      </c>
      <c r="D66" s="452"/>
      <c r="E66" s="525"/>
      <c r="F66" s="460" t="s">
        <v>57</v>
      </c>
      <c r="G66" s="438" t="s">
        <v>25</v>
      </c>
      <c r="H66" s="502"/>
      <c r="I66" s="502"/>
      <c r="J66" s="438" t="s">
        <v>24</v>
      </c>
      <c r="K66" s="438" t="s">
        <v>26</v>
      </c>
      <c r="L66" s="467"/>
      <c r="M66" s="503"/>
      <c r="N66" s="438" t="s">
        <v>24</v>
      </c>
      <c r="O66" s="438" t="s">
        <v>25</v>
      </c>
      <c r="P66" s="502"/>
      <c r="Q66" s="438" t="s">
        <v>37</v>
      </c>
      <c r="R66" s="438"/>
      <c r="S66" s="455"/>
      <c r="T66" s="460" t="s">
        <v>37</v>
      </c>
      <c r="U66" s="438" t="s">
        <v>37</v>
      </c>
      <c r="V66" s="438" t="s">
        <v>37</v>
      </c>
      <c r="W66" s="438" t="s">
        <v>37</v>
      </c>
      <c r="X66" s="439" t="s">
        <v>37</v>
      </c>
      <c r="Y66" s="439"/>
      <c r="Z66" s="455"/>
      <c r="AA66" s="460" t="s">
        <v>37</v>
      </c>
      <c r="AB66" s="438" t="s">
        <v>37</v>
      </c>
      <c r="AC66" s="438" t="s">
        <v>37</v>
      </c>
      <c r="AD66" s="438" t="s">
        <v>37</v>
      </c>
      <c r="AE66" s="438" t="s">
        <v>37</v>
      </c>
      <c r="AF66" s="435"/>
      <c r="AG66" s="506"/>
      <c r="AH66" s="440"/>
      <c r="AI66" s="125">
        <f t="shared" si="154"/>
        <v>2</v>
      </c>
      <c r="AJ66" s="62">
        <f t="shared" si="155"/>
        <v>2</v>
      </c>
      <c r="AK66" s="62">
        <f t="shared" si="156"/>
        <v>0</v>
      </c>
      <c r="AL66" s="62">
        <f t="shared" si="157"/>
        <v>0</v>
      </c>
      <c r="AM66" s="62">
        <f t="shared" si="158"/>
        <v>0</v>
      </c>
      <c r="AN66" s="62">
        <f t="shared" si="159"/>
        <v>1</v>
      </c>
      <c r="AO66" s="62">
        <f t="shared" si="160"/>
        <v>0</v>
      </c>
      <c r="AP66" s="62">
        <f t="shared" si="161"/>
        <v>0</v>
      </c>
      <c r="AQ66" s="62">
        <f t="shared" si="162"/>
        <v>0</v>
      </c>
      <c r="AR66" s="62">
        <f t="shared" si="163"/>
        <v>0</v>
      </c>
      <c r="AS66" s="62">
        <f t="shared" si="164"/>
        <v>0</v>
      </c>
      <c r="AT66" s="62">
        <f t="shared" si="165"/>
        <v>0</v>
      </c>
      <c r="AU66" s="62">
        <f t="shared" si="166"/>
        <v>0</v>
      </c>
      <c r="AV66" s="62">
        <f t="shared" si="167"/>
        <v>11</v>
      </c>
      <c r="AW66" s="62">
        <f t="shared" si="168"/>
        <v>0</v>
      </c>
      <c r="AX66" s="62">
        <f t="shared" si="169"/>
        <v>0</v>
      </c>
      <c r="AY66" s="62">
        <f t="shared" si="170"/>
        <v>0</v>
      </c>
      <c r="AZ66" s="62">
        <f t="shared" si="171"/>
        <v>0</v>
      </c>
      <c r="BA66" s="62">
        <f t="shared" si="172"/>
        <v>0</v>
      </c>
      <c r="BB66" s="62">
        <f t="shared" si="173"/>
        <v>0</v>
      </c>
      <c r="BC66" s="63">
        <f t="shared" si="174"/>
        <v>12.333333333333332</v>
      </c>
      <c r="BD66" s="20"/>
      <c r="BE66" s="584">
        <f t="shared" si="196"/>
        <v>6.1666666666666661</v>
      </c>
      <c r="BF66" s="5">
        <f t="shared" si="63"/>
        <v>0</v>
      </c>
      <c r="BG66" s="5">
        <f t="shared" si="32"/>
        <v>0</v>
      </c>
      <c r="BH66" s="5">
        <f t="shared" si="64"/>
        <v>0</v>
      </c>
      <c r="BI66" s="5">
        <f t="shared" si="65"/>
        <v>0</v>
      </c>
      <c r="BJ66" s="5">
        <f t="shared" si="33"/>
        <v>0</v>
      </c>
      <c r="BK66" s="5">
        <f t="shared" si="66"/>
        <v>0</v>
      </c>
      <c r="BL66" s="5">
        <f t="shared" si="34"/>
        <v>0</v>
      </c>
      <c r="BM66" s="5">
        <f t="shared" si="35"/>
        <v>0</v>
      </c>
      <c r="BN66" s="145">
        <f t="shared" si="36"/>
        <v>1</v>
      </c>
      <c r="BO66" s="147">
        <f>+BE66+JAN!BO64</f>
        <v>12.5</v>
      </c>
      <c r="BP66" s="65">
        <f>+BO66+(JAN!BN64+BN66)*(12/24)-$BO$12</f>
        <v>-0.83333333333333393</v>
      </c>
      <c r="BQ66" s="66">
        <f t="shared" ref="BQ66" si="205">IF(BP66&gt;=(-11/24),0,(-BP66)/(12/24))</f>
        <v>1.6666666666666679</v>
      </c>
      <c r="BR66" s="584">
        <f t="shared" ref="BR66" si="206">+BO66+BY66*$BD$2</f>
        <v>12.5</v>
      </c>
      <c r="BS66" s="584">
        <f t="shared" ref="BS66" si="207">+BR66-$BO$12</f>
        <v>-1.8333333333333339</v>
      </c>
      <c r="BT66" s="67">
        <f t="shared" ref="BT66" si="208">+(BR66/$BR$99)-1</f>
        <v>-0.13194444444444453</v>
      </c>
      <c r="BU66" s="68">
        <f t="shared" si="188"/>
        <v>0</v>
      </c>
      <c r="BV66" s="68">
        <f t="shared" si="189"/>
        <v>0</v>
      </c>
      <c r="BW66" s="68">
        <f t="shared" si="190"/>
        <v>0</v>
      </c>
      <c r="BX66" s="68">
        <f t="shared" si="191"/>
        <v>0</v>
      </c>
      <c r="BY66" s="69">
        <f>+BU66+BV66+BW66+BX66</f>
        <v>0</v>
      </c>
      <c r="BZ66" s="68">
        <f>+BN66+JAN!BZ64</f>
        <v>2</v>
      </c>
      <c r="CA66" s="68">
        <f>+JAN!CA64+BX66</f>
        <v>4</v>
      </c>
      <c r="CB66" s="69">
        <f t="shared" ref="CB66" si="209">+CA66-BZ66</f>
        <v>2</v>
      </c>
      <c r="CE66" s="163">
        <f t="shared" si="150"/>
        <v>6.1666666666666661</v>
      </c>
      <c r="CF66" s="127">
        <f t="shared" si="70"/>
        <v>12.333333333333332</v>
      </c>
      <c r="CG66" s="165">
        <f t="shared" si="54"/>
        <v>60</v>
      </c>
      <c r="CH66" s="165">
        <f t="shared" si="55"/>
        <v>0</v>
      </c>
      <c r="CI66" s="165">
        <f t="shared" si="56"/>
        <v>60</v>
      </c>
      <c r="CJ66" s="159">
        <f t="shared" si="46"/>
        <v>100</v>
      </c>
      <c r="CK66" s="444">
        <f>BY66-BV66+JAN!CK64</f>
        <v>1</v>
      </c>
      <c r="CL66" s="450">
        <f t="shared" ref="CL66:CL73" si="210">CK66*12+BV66*8</f>
        <v>12</v>
      </c>
      <c r="CN66" s="126">
        <f t="shared" si="58"/>
        <v>6.1666666666666661</v>
      </c>
      <c r="CO66" s="130">
        <f t="shared" si="59"/>
        <v>60</v>
      </c>
      <c r="CP66" s="127">
        <f t="shared" si="60"/>
        <v>12.333333333333332</v>
      </c>
      <c r="CQ66" s="127">
        <f t="shared" si="61"/>
        <v>12.333333333333332</v>
      </c>
    </row>
    <row r="67" spans="1:95" ht="21" customHeight="1" thickBot="1" x14ac:dyDescent="0.3">
      <c r="A67" s="646" t="s">
        <v>97</v>
      </c>
      <c r="B67" s="652">
        <v>53</v>
      </c>
      <c r="C67" s="25" t="s">
        <v>3</v>
      </c>
      <c r="D67" s="453"/>
      <c r="E67" s="988" t="s">
        <v>50</v>
      </c>
      <c r="F67" s="460" t="s">
        <v>24</v>
      </c>
      <c r="G67" s="447" t="s">
        <v>25</v>
      </c>
      <c r="H67" s="502"/>
      <c r="I67" s="502"/>
      <c r="J67" s="438" t="s">
        <v>25</v>
      </c>
      <c r="K67" s="438" t="s">
        <v>25</v>
      </c>
      <c r="L67" s="467"/>
      <c r="M67" s="503"/>
      <c r="N67" s="447" t="s">
        <v>25</v>
      </c>
      <c r="O67" s="438" t="s">
        <v>25</v>
      </c>
      <c r="P67" s="502"/>
      <c r="Q67" s="502" t="s">
        <v>27</v>
      </c>
      <c r="R67" s="438" t="s">
        <v>31</v>
      </c>
      <c r="S67" s="455" t="s">
        <v>25</v>
      </c>
      <c r="T67" s="503"/>
      <c r="U67" s="458"/>
      <c r="V67" s="447" t="s">
        <v>25</v>
      </c>
      <c r="W67" s="438" t="s">
        <v>25</v>
      </c>
      <c r="X67" s="502"/>
      <c r="Y67" s="502"/>
      <c r="Z67" s="455" t="s">
        <v>27</v>
      </c>
      <c r="AA67" s="460" t="s">
        <v>25</v>
      </c>
      <c r="AB67" s="458"/>
      <c r="AC67" s="458"/>
      <c r="AD67" s="438" t="s">
        <v>24</v>
      </c>
      <c r="AE67" s="438" t="s">
        <v>24</v>
      </c>
      <c r="AF67" s="458"/>
      <c r="AG67" s="438"/>
      <c r="AH67" s="438"/>
      <c r="AI67" s="125">
        <f t="shared" si="154"/>
        <v>3</v>
      </c>
      <c r="AJ67" s="62">
        <f t="shared" si="155"/>
        <v>9</v>
      </c>
      <c r="AK67" s="62">
        <f t="shared" si="156"/>
        <v>0</v>
      </c>
      <c r="AL67" s="62">
        <f t="shared" si="157"/>
        <v>0</v>
      </c>
      <c r="AM67" s="62">
        <f t="shared" si="158"/>
        <v>0</v>
      </c>
      <c r="AN67" s="62">
        <f t="shared" si="159"/>
        <v>0</v>
      </c>
      <c r="AO67" s="62">
        <f t="shared" si="160"/>
        <v>2</v>
      </c>
      <c r="AP67" s="62">
        <f t="shared" si="161"/>
        <v>1</v>
      </c>
      <c r="AQ67" s="62">
        <f t="shared" si="162"/>
        <v>0</v>
      </c>
      <c r="AR67" s="62">
        <f t="shared" si="163"/>
        <v>0</v>
      </c>
      <c r="AS67" s="62">
        <f t="shared" si="164"/>
        <v>0</v>
      </c>
      <c r="AT67" s="62">
        <f t="shared" si="165"/>
        <v>0</v>
      </c>
      <c r="AU67" s="62">
        <f t="shared" si="166"/>
        <v>0</v>
      </c>
      <c r="AV67" s="62">
        <f t="shared" si="167"/>
        <v>0</v>
      </c>
      <c r="AW67" s="62">
        <f t="shared" si="168"/>
        <v>0</v>
      </c>
      <c r="AX67" s="62">
        <f t="shared" si="169"/>
        <v>0</v>
      </c>
      <c r="AY67" s="62">
        <f t="shared" si="170"/>
        <v>0</v>
      </c>
      <c r="AZ67" s="62">
        <f t="shared" si="171"/>
        <v>0</v>
      </c>
      <c r="BA67" s="62">
        <f t="shared" si="172"/>
        <v>0</v>
      </c>
      <c r="BB67" s="62">
        <f t="shared" si="173"/>
        <v>0</v>
      </c>
      <c r="BC67" s="63">
        <f t="shared" si="174"/>
        <v>14</v>
      </c>
      <c r="BD67" s="64"/>
      <c r="BE67" s="584">
        <f>+AI67*$BD$2+AJ67*$BD$6+AN67*$BD$2+AO67*$BD$6+AQ67*8/24+AU67*8/24+AV67*8/24+AW67*8/24+AX67*12/24+AY67*8/24+AZ67*$BD$2+BA67*8/24+BN67*(0/24)+(AM67*$BE$2)+AK67*$BF$2+AL67*$BF$6</f>
        <v>7</v>
      </c>
      <c r="BF67" s="5">
        <f t="shared" si="63"/>
        <v>0</v>
      </c>
      <c r="BG67" s="5">
        <f t="shared" si="32"/>
        <v>0</v>
      </c>
      <c r="BH67" s="5">
        <f t="shared" si="64"/>
        <v>0</v>
      </c>
      <c r="BI67" s="5">
        <f t="shared" si="65"/>
        <v>0</v>
      </c>
      <c r="BJ67" s="5">
        <f t="shared" si="33"/>
        <v>0</v>
      </c>
      <c r="BK67" s="5">
        <f t="shared" si="66"/>
        <v>0</v>
      </c>
      <c r="BL67" s="5">
        <f t="shared" si="34"/>
        <v>1</v>
      </c>
      <c r="BM67" s="5">
        <f t="shared" si="35"/>
        <v>0</v>
      </c>
      <c r="BN67" s="145">
        <f t="shared" si="36"/>
        <v>0</v>
      </c>
      <c r="BO67" s="147">
        <f>+BE67+JAN!BO65</f>
        <v>15.5</v>
      </c>
      <c r="BP67" s="65">
        <f>+BO67+(JAN!BN65+BN67)*(12/24)-$BO$12</f>
        <v>1.1666666666666661</v>
      </c>
      <c r="BQ67" s="66">
        <f t="shared" ref="BQ67:BQ82" si="211">IF(BP67&gt;=(-11/24),0,(-BP67)/(12/24))</f>
        <v>0</v>
      </c>
      <c r="BR67" s="584">
        <f t="shared" ref="BR67:BR71" si="212">+BO67+BY67*$BD$2</f>
        <v>16</v>
      </c>
      <c r="BS67" s="584">
        <f t="shared" ref="BS67:BS71" si="213">+BR67-$BO$12</f>
        <v>1.6666666666666661</v>
      </c>
      <c r="BT67" s="67">
        <f t="shared" ref="BT67:BT73" si="214">+(BR67/$BR$99)-1</f>
        <v>0.11111111111111094</v>
      </c>
      <c r="BU67" s="68">
        <f t="shared" si="188"/>
        <v>0</v>
      </c>
      <c r="BV67" s="68">
        <f t="shared" si="189"/>
        <v>0</v>
      </c>
      <c r="BW67" s="68">
        <f t="shared" si="190"/>
        <v>0</v>
      </c>
      <c r="BX67" s="68">
        <f t="shared" si="191"/>
        <v>1</v>
      </c>
      <c r="BY67" s="69">
        <f>+BU67+BV67+BW67+BX67</f>
        <v>1</v>
      </c>
      <c r="BZ67" s="68">
        <f>+BN67+JAN!BZ65</f>
        <v>0</v>
      </c>
      <c r="CA67" s="68">
        <f>+JAN!CA65+BX67</f>
        <v>9</v>
      </c>
      <c r="CB67" s="69">
        <f t="shared" ref="CB67:CB73" si="215">+CA67-BZ67</f>
        <v>9</v>
      </c>
      <c r="CE67" s="163">
        <f t="shared" si="150"/>
        <v>7</v>
      </c>
      <c r="CF67" s="127">
        <f t="shared" si="70"/>
        <v>15</v>
      </c>
      <c r="CG67" s="165">
        <f t="shared" si="54"/>
        <v>168</v>
      </c>
      <c r="CH67" s="165">
        <f t="shared" si="55"/>
        <v>12</v>
      </c>
      <c r="CI67" s="165">
        <f t="shared" si="56"/>
        <v>180</v>
      </c>
      <c r="CJ67" s="159">
        <f t="shared" si="46"/>
        <v>0</v>
      </c>
      <c r="CK67" s="444">
        <f>BY67-BV67+JAN!CK65</f>
        <v>3</v>
      </c>
      <c r="CL67" s="450">
        <f t="shared" si="210"/>
        <v>36</v>
      </c>
      <c r="CN67" s="126">
        <f t="shared" si="58"/>
        <v>7</v>
      </c>
      <c r="CO67" s="130">
        <f t="shared" si="59"/>
        <v>180</v>
      </c>
      <c r="CP67" s="127">
        <f t="shared" si="60"/>
        <v>14</v>
      </c>
      <c r="CQ67" s="127">
        <f t="shared" si="61"/>
        <v>15</v>
      </c>
    </row>
    <row r="68" spans="1:95" ht="21" customHeight="1" thickBot="1" x14ac:dyDescent="0.3">
      <c r="A68" s="646" t="s">
        <v>98</v>
      </c>
      <c r="B68" s="652">
        <v>54</v>
      </c>
      <c r="C68" s="25" t="s">
        <v>3</v>
      </c>
      <c r="D68" s="453" t="s">
        <v>56</v>
      </c>
      <c r="E68" s="507"/>
      <c r="F68" s="460" t="s">
        <v>27</v>
      </c>
      <c r="G68" s="438" t="s">
        <v>25</v>
      </c>
      <c r="H68" s="502"/>
      <c r="I68" s="502"/>
      <c r="J68" s="438" t="s">
        <v>25</v>
      </c>
      <c r="K68" s="438" t="s">
        <v>25</v>
      </c>
      <c r="L68" s="467" t="s">
        <v>27</v>
      </c>
      <c r="M68" s="503"/>
      <c r="N68" s="438" t="s">
        <v>24</v>
      </c>
      <c r="O68" s="438" t="s">
        <v>25</v>
      </c>
      <c r="P68" s="502"/>
      <c r="Q68" s="502"/>
      <c r="R68" s="438" t="s">
        <v>24</v>
      </c>
      <c r="S68" s="455" t="s">
        <v>25</v>
      </c>
      <c r="T68" s="503"/>
      <c r="U68" s="458"/>
      <c r="V68" s="438" t="s">
        <v>24</v>
      </c>
      <c r="W68" s="438" t="s">
        <v>25</v>
      </c>
      <c r="X68" s="502"/>
      <c r="Y68" s="502"/>
      <c r="Z68" s="455" t="s">
        <v>31</v>
      </c>
      <c r="AA68" s="460" t="s">
        <v>25</v>
      </c>
      <c r="AB68" s="458"/>
      <c r="AC68" s="458"/>
      <c r="AD68" s="438" t="s">
        <v>24</v>
      </c>
      <c r="AE68" s="438" t="s">
        <v>24</v>
      </c>
      <c r="AF68" s="458"/>
      <c r="AG68" s="438"/>
      <c r="AH68" s="438"/>
      <c r="AI68" s="125">
        <f t="shared" si="154"/>
        <v>5</v>
      </c>
      <c r="AJ68" s="62">
        <f t="shared" si="155"/>
        <v>7</v>
      </c>
      <c r="AK68" s="62">
        <f t="shared" si="156"/>
        <v>0</v>
      </c>
      <c r="AL68" s="62">
        <f t="shared" si="157"/>
        <v>0</v>
      </c>
      <c r="AM68" s="62">
        <f t="shared" si="158"/>
        <v>0</v>
      </c>
      <c r="AN68" s="62">
        <f t="shared" si="159"/>
        <v>0</v>
      </c>
      <c r="AO68" s="62">
        <f t="shared" si="160"/>
        <v>2</v>
      </c>
      <c r="AP68" s="62">
        <f t="shared" si="161"/>
        <v>1</v>
      </c>
      <c r="AQ68" s="62">
        <f t="shared" si="162"/>
        <v>0</v>
      </c>
      <c r="AR68" s="62">
        <f t="shared" si="163"/>
        <v>0</v>
      </c>
      <c r="AS68" s="62">
        <f t="shared" si="164"/>
        <v>0</v>
      </c>
      <c r="AT68" s="62">
        <f t="shared" si="165"/>
        <v>0</v>
      </c>
      <c r="AU68" s="62">
        <f t="shared" si="166"/>
        <v>0</v>
      </c>
      <c r="AV68" s="62">
        <f t="shared" si="167"/>
        <v>0</v>
      </c>
      <c r="AW68" s="62">
        <f t="shared" si="168"/>
        <v>0</v>
      </c>
      <c r="AX68" s="62">
        <f t="shared" si="169"/>
        <v>0</v>
      </c>
      <c r="AY68" s="62">
        <f t="shared" si="170"/>
        <v>0</v>
      </c>
      <c r="AZ68" s="62">
        <f t="shared" si="171"/>
        <v>0</v>
      </c>
      <c r="BA68" s="62">
        <f t="shared" si="172"/>
        <v>0</v>
      </c>
      <c r="BB68" s="62">
        <f t="shared" si="173"/>
        <v>0</v>
      </c>
      <c r="BC68" s="63">
        <f t="shared" si="174"/>
        <v>14</v>
      </c>
      <c r="BD68" s="64"/>
      <c r="BE68" s="584">
        <f t="shared" ref="BE68:BE74" si="216">+AI68*$BD$2+AJ68*$BD$6+AN68*$BD$2+AO68*$BD$6+AQ68*8/24+AU68*8/24+AV68*8/24+AW68*8/24+AX68*12/24+AY68*8/24+AZ68*$BD$2+BA68*8/24+BN68*(0/24)+(AM68*$BE$2)+AK68*$BF$2+AL68*$BF$6</f>
        <v>7</v>
      </c>
      <c r="BF68" s="5">
        <f t="shared" si="63"/>
        <v>0</v>
      </c>
      <c r="BG68" s="5">
        <f t="shared" si="32"/>
        <v>1</v>
      </c>
      <c r="BH68" s="5">
        <f t="shared" si="64"/>
        <v>0</v>
      </c>
      <c r="BI68" s="5">
        <f t="shared" si="65"/>
        <v>0</v>
      </c>
      <c r="BJ68" s="5">
        <f t="shared" si="33"/>
        <v>0</v>
      </c>
      <c r="BK68" s="5">
        <f t="shared" si="66"/>
        <v>0</v>
      </c>
      <c r="BL68" s="5">
        <f t="shared" si="34"/>
        <v>0</v>
      </c>
      <c r="BM68" s="5">
        <f t="shared" si="35"/>
        <v>0</v>
      </c>
      <c r="BN68" s="145">
        <f t="shared" si="36"/>
        <v>0</v>
      </c>
      <c r="BO68" s="147">
        <f>+BE68+JAN!BO66</f>
        <v>14</v>
      </c>
      <c r="BP68" s="65">
        <f>+BO68+(JAN!BN66+BN68)*(12/24)-$BO$12</f>
        <v>-0.33333333333333393</v>
      </c>
      <c r="BQ68" s="66">
        <f t="shared" si="211"/>
        <v>0</v>
      </c>
      <c r="BR68" s="584">
        <f t="shared" si="212"/>
        <v>14.5</v>
      </c>
      <c r="BS68" s="584">
        <f t="shared" si="213"/>
        <v>0.16666666666666607</v>
      </c>
      <c r="BT68" s="67">
        <f t="shared" si="214"/>
        <v>6.9444444444441977E-3</v>
      </c>
      <c r="BU68" s="68">
        <f t="shared" si="188"/>
        <v>1</v>
      </c>
      <c r="BV68" s="68">
        <f t="shared" si="189"/>
        <v>0</v>
      </c>
      <c r="BW68" s="68">
        <f t="shared" si="190"/>
        <v>0</v>
      </c>
      <c r="BX68" s="68">
        <f t="shared" si="191"/>
        <v>0</v>
      </c>
      <c r="BY68" s="69">
        <f t="shared" si="195"/>
        <v>1</v>
      </c>
      <c r="BZ68" s="68">
        <f>+BN68+JAN!BZ66</f>
        <v>0</v>
      </c>
      <c r="CA68" s="68">
        <f>+JAN!CA66+BX68</f>
        <v>23</v>
      </c>
      <c r="CB68" s="69">
        <f t="shared" si="215"/>
        <v>23</v>
      </c>
      <c r="CE68" s="163">
        <f t="shared" si="150"/>
        <v>7</v>
      </c>
      <c r="CF68" s="127">
        <f t="shared" si="70"/>
        <v>15</v>
      </c>
      <c r="CG68" s="165">
        <f t="shared" si="54"/>
        <v>168</v>
      </c>
      <c r="CH68" s="165">
        <f t="shared" si="55"/>
        <v>12</v>
      </c>
      <c r="CI68" s="165">
        <f t="shared" si="56"/>
        <v>180</v>
      </c>
      <c r="CJ68" s="159">
        <f t="shared" si="46"/>
        <v>0</v>
      </c>
      <c r="CK68" s="444">
        <f>BY68-BV68+JAN!CK66</f>
        <v>2</v>
      </c>
      <c r="CL68" s="450">
        <f t="shared" si="210"/>
        <v>24</v>
      </c>
      <c r="CN68" s="126">
        <f t="shared" si="58"/>
        <v>7</v>
      </c>
      <c r="CO68" s="130">
        <f t="shared" si="59"/>
        <v>180</v>
      </c>
      <c r="CP68" s="127">
        <f t="shared" si="60"/>
        <v>14</v>
      </c>
      <c r="CQ68" s="127">
        <f t="shared" si="61"/>
        <v>15</v>
      </c>
    </row>
    <row r="69" spans="1:95" ht="21" customHeight="1" thickBot="1" x14ac:dyDescent="0.3">
      <c r="A69" s="646" t="s">
        <v>99</v>
      </c>
      <c r="B69" s="652">
        <v>55</v>
      </c>
      <c r="C69" s="25" t="s">
        <v>3</v>
      </c>
      <c r="D69" s="453" t="s">
        <v>59</v>
      </c>
      <c r="E69" s="507"/>
      <c r="F69" s="460" t="s">
        <v>24</v>
      </c>
      <c r="G69" s="438" t="s">
        <v>25</v>
      </c>
      <c r="H69" s="502"/>
      <c r="I69" s="502"/>
      <c r="J69" s="438" t="s">
        <v>25</v>
      </c>
      <c r="K69" s="438" t="s">
        <v>25</v>
      </c>
      <c r="L69" s="467"/>
      <c r="M69" s="503"/>
      <c r="N69" s="438" t="s">
        <v>24</v>
      </c>
      <c r="O69" s="438" t="s">
        <v>25</v>
      </c>
      <c r="P69" s="502" t="s">
        <v>49</v>
      </c>
      <c r="Q69" s="502"/>
      <c r="R69" s="438" t="s">
        <v>24</v>
      </c>
      <c r="S69" s="455" t="s">
        <v>25</v>
      </c>
      <c r="T69" s="503"/>
      <c r="U69" s="458"/>
      <c r="V69" s="438" t="s">
        <v>24</v>
      </c>
      <c r="W69" s="438" t="s">
        <v>25</v>
      </c>
      <c r="X69" s="502"/>
      <c r="Y69" s="502"/>
      <c r="Z69" s="455" t="s">
        <v>24</v>
      </c>
      <c r="AA69" s="460" t="s">
        <v>25</v>
      </c>
      <c r="AB69" s="428" t="s">
        <v>56</v>
      </c>
      <c r="AC69" s="458"/>
      <c r="AD69" s="438" t="s">
        <v>24</v>
      </c>
      <c r="AE69" s="438" t="s">
        <v>24</v>
      </c>
      <c r="AF69" s="458"/>
      <c r="AG69" s="438"/>
      <c r="AH69" s="438"/>
      <c r="AI69" s="125">
        <f t="shared" si="154"/>
        <v>7</v>
      </c>
      <c r="AJ69" s="62">
        <f t="shared" si="155"/>
        <v>7</v>
      </c>
      <c r="AK69" s="62">
        <f t="shared" si="156"/>
        <v>0</v>
      </c>
      <c r="AL69" s="62">
        <f t="shared" si="157"/>
        <v>0</v>
      </c>
      <c r="AM69" s="62">
        <f t="shared" si="158"/>
        <v>0</v>
      </c>
      <c r="AN69" s="62">
        <f t="shared" si="159"/>
        <v>0</v>
      </c>
      <c r="AO69" s="62">
        <f t="shared" si="160"/>
        <v>0</v>
      </c>
      <c r="AP69" s="62">
        <f t="shared" si="161"/>
        <v>0</v>
      </c>
      <c r="AQ69" s="62">
        <f t="shared" si="162"/>
        <v>0</v>
      </c>
      <c r="AR69" s="62">
        <f t="shared" si="163"/>
        <v>0</v>
      </c>
      <c r="AS69" s="62">
        <f t="shared" si="164"/>
        <v>0</v>
      </c>
      <c r="AT69" s="62">
        <f t="shared" si="165"/>
        <v>0</v>
      </c>
      <c r="AU69" s="62">
        <f t="shared" si="166"/>
        <v>0</v>
      </c>
      <c r="AV69" s="62">
        <f t="shared" si="167"/>
        <v>0</v>
      </c>
      <c r="AW69" s="62">
        <f t="shared" si="168"/>
        <v>0</v>
      </c>
      <c r="AX69" s="62">
        <f t="shared" si="169"/>
        <v>0</v>
      </c>
      <c r="AY69" s="62">
        <f t="shared" si="170"/>
        <v>0</v>
      </c>
      <c r="AZ69" s="62">
        <f t="shared" si="171"/>
        <v>0</v>
      </c>
      <c r="BA69" s="62">
        <f t="shared" si="172"/>
        <v>0</v>
      </c>
      <c r="BB69" s="62">
        <f t="shared" si="173"/>
        <v>0</v>
      </c>
      <c r="BC69" s="63">
        <f t="shared" si="174"/>
        <v>14</v>
      </c>
      <c r="BD69" s="64"/>
      <c r="BE69" s="584">
        <f t="shared" si="216"/>
        <v>7</v>
      </c>
      <c r="BF69" s="5">
        <f t="shared" si="63"/>
        <v>1</v>
      </c>
      <c r="BG69" s="5">
        <f t="shared" si="32"/>
        <v>1</v>
      </c>
      <c r="BH69" s="5">
        <f t="shared" si="64"/>
        <v>0</v>
      </c>
      <c r="BI69" s="5">
        <f t="shared" si="65"/>
        <v>0</v>
      </c>
      <c r="BJ69" s="5">
        <f t="shared" si="33"/>
        <v>0</v>
      </c>
      <c r="BK69" s="5">
        <f t="shared" si="66"/>
        <v>1</v>
      </c>
      <c r="BL69" s="5">
        <f t="shared" si="34"/>
        <v>0</v>
      </c>
      <c r="BM69" s="5">
        <f t="shared" si="35"/>
        <v>0</v>
      </c>
      <c r="BN69" s="145">
        <f t="shared" si="36"/>
        <v>0</v>
      </c>
      <c r="BO69" s="147">
        <f>+BE69+JAN!BO67</f>
        <v>15</v>
      </c>
      <c r="BP69" s="65">
        <f>+BO69+(JAN!BN67+BN69)*(12/24)-$BO$12</f>
        <v>0.66666666666666607</v>
      </c>
      <c r="BQ69" s="66">
        <f t="shared" si="211"/>
        <v>0</v>
      </c>
      <c r="BR69" s="584">
        <f t="shared" si="212"/>
        <v>16.5</v>
      </c>
      <c r="BS69" s="584">
        <f t="shared" si="213"/>
        <v>2.1666666666666661</v>
      </c>
      <c r="BT69" s="67">
        <f t="shared" si="214"/>
        <v>0.14583333333333326</v>
      </c>
      <c r="BU69" s="68">
        <f t="shared" si="188"/>
        <v>2</v>
      </c>
      <c r="BV69" s="68">
        <f t="shared" si="189"/>
        <v>0</v>
      </c>
      <c r="BW69" s="68">
        <f t="shared" si="190"/>
        <v>1</v>
      </c>
      <c r="BX69" s="68">
        <f t="shared" si="191"/>
        <v>0</v>
      </c>
      <c r="BY69" s="69">
        <f t="shared" si="195"/>
        <v>3</v>
      </c>
      <c r="BZ69" s="68">
        <f>+BN69+JAN!BZ67</f>
        <v>0</v>
      </c>
      <c r="CA69" s="68">
        <f>+JAN!CA67+BX69</f>
        <v>12</v>
      </c>
      <c r="CB69" s="69">
        <f t="shared" si="215"/>
        <v>12</v>
      </c>
      <c r="CE69" s="163">
        <f t="shared" si="150"/>
        <v>7</v>
      </c>
      <c r="CF69" s="127">
        <f t="shared" si="70"/>
        <v>17</v>
      </c>
      <c r="CG69" s="165">
        <f t="shared" si="54"/>
        <v>168</v>
      </c>
      <c r="CH69" s="165">
        <f t="shared" si="55"/>
        <v>36</v>
      </c>
      <c r="CI69" s="165">
        <f t="shared" si="56"/>
        <v>204</v>
      </c>
      <c r="CJ69" s="159">
        <f t="shared" si="46"/>
        <v>0</v>
      </c>
      <c r="CK69" s="444">
        <f>BY69-BV69+JAN!CK67</f>
        <v>3</v>
      </c>
      <c r="CL69" s="450">
        <f t="shared" si="210"/>
        <v>36</v>
      </c>
      <c r="CN69" s="126">
        <f t="shared" si="58"/>
        <v>7</v>
      </c>
      <c r="CO69" s="130">
        <f t="shared" si="59"/>
        <v>204</v>
      </c>
      <c r="CP69" s="127">
        <f t="shared" si="60"/>
        <v>14</v>
      </c>
      <c r="CQ69" s="127">
        <f t="shared" si="61"/>
        <v>17</v>
      </c>
    </row>
    <row r="70" spans="1:95" ht="21" customHeight="1" thickBot="1" x14ac:dyDescent="0.3">
      <c r="A70" s="646" t="s">
        <v>100</v>
      </c>
      <c r="B70" s="652">
        <v>56</v>
      </c>
      <c r="C70" s="25" t="s">
        <v>3</v>
      </c>
      <c r="D70" s="452"/>
      <c r="E70" s="525"/>
      <c r="F70" s="460" t="s">
        <v>32</v>
      </c>
      <c r="G70" s="438" t="s">
        <v>32</v>
      </c>
      <c r="H70" s="502"/>
      <c r="I70" s="502"/>
      <c r="J70" s="438" t="s">
        <v>32</v>
      </c>
      <c r="K70" s="438" t="s">
        <v>32</v>
      </c>
      <c r="L70" s="455" t="s">
        <v>32</v>
      </c>
      <c r="M70" s="460" t="s">
        <v>32</v>
      </c>
      <c r="N70" s="438" t="s">
        <v>32</v>
      </c>
      <c r="O70" s="438" t="s">
        <v>32</v>
      </c>
      <c r="P70" s="502"/>
      <c r="Q70" s="502"/>
      <c r="R70" s="438" t="s">
        <v>24</v>
      </c>
      <c r="S70" s="455" t="s">
        <v>25</v>
      </c>
      <c r="T70" s="503"/>
      <c r="U70" s="458"/>
      <c r="V70" s="438" t="s">
        <v>27</v>
      </c>
      <c r="W70" s="438" t="s">
        <v>25</v>
      </c>
      <c r="X70" s="502"/>
      <c r="Y70" s="502"/>
      <c r="Z70" s="455" t="s">
        <v>27</v>
      </c>
      <c r="AA70" s="460" t="s">
        <v>25</v>
      </c>
      <c r="AB70" s="458"/>
      <c r="AC70" s="458"/>
      <c r="AD70" s="438" t="s">
        <v>24</v>
      </c>
      <c r="AE70" s="438" t="s">
        <v>27</v>
      </c>
      <c r="AF70" s="458"/>
      <c r="AG70" s="438"/>
      <c r="AH70" s="438"/>
      <c r="AI70" s="125">
        <f t="shared" si="154"/>
        <v>2</v>
      </c>
      <c r="AJ70" s="62">
        <f t="shared" si="155"/>
        <v>3</v>
      </c>
      <c r="AK70" s="62">
        <f t="shared" si="156"/>
        <v>0</v>
      </c>
      <c r="AL70" s="62">
        <f t="shared" si="157"/>
        <v>0</v>
      </c>
      <c r="AM70" s="62">
        <f t="shared" si="158"/>
        <v>0</v>
      </c>
      <c r="AN70" s="62">
        <f t="shared" si="159"/>
        <v>0</v>
      </c>
      <c r="AO70" s="62">
        <f t="shared" si="160"/>
        <v>3</v>
      </c>
      <c r="AP70" s="62">
        <f t="shared" si="161"/>
        <v>0</v>
      </c>
      <c r="AQ70" s="62">
        <f t="shared" si="162"/>
        <v>8</v>
      </c>
      <c r="AR70" s="62">
        <f t="shared" si="163"/>
        <v>0</v>
      </c>
      <c r="AS70" s="62">
        <f t="shared" si="164"/>
        <v>0</v>
      </c>
      <c r="AT70" s="62">
        <f t="shared" si="165"/>
        <v>0</v>
      </c>
      <c r="AU70" s="62">
        <f t="shared" si="166"/>
        <v>0</v>
      </c>
      <c r="AV70" s="62">
        <f t="shared" si="167"/>
        <v>0</v>
      </c>
      <c r="AW70" s="62">
        <f t="shared" si="168"/>
        <v>0</v>
      </c>
      <c r="AX70" s="62">
        <f t="shared" si="169"/>
        <v>0</v>
      </c>
      <c r="AY70" s="62">
        <f t="shared" si="170"/>
        <v>0</v>
      </c>
      <c r="AZ70" s="62">
        <f t="shared" si="171"/>
        <v>0</v>
      </c>
      <c r="BA70" s="62">
        <f t="shared" si="172"/>
        <v>0</v>
      </c>
      <c r="BB70" s="62">
        <f t="shared" si="173"/>
        <v>0</v>
      </c>
      <c r="BC70" s="63">
        <f t="shared" si="174"/>
        <v>13.333333333333332</v>
      </c>
      <c r="BD70" s="64"/>
      <c r="BE70" s="584">
        <f t="shared" si="216"/>
        <v>6.6666666666666661</v>
      </c>
      <c r="BF70" s="5">
        <f t="shared" si="63"/>
        <v>0</v>
      </c>
      <c r="BG70" s="5">
        <f t="shared" si="32"/>
        <v>0</v>
      </c>
      <c r="BH70" s="5">
        <f t="shared" si="64"/>
        <v>0</v>
      </c>
      <c r="BI70" s="5">
        <f t="shared" si="65"/>
        <v>0</v>
      </c>
      <c r="BJ70" s="5">
        <f t="shared" si="33"/>
        <v>0</v>
      </c>
      <c r="BK70" s="5">
        <f t="shared" si="66"/>
        <v>0</v>
      </c>
      <c r="BL70" s="5">
        <f t="shared" si="34"/>
        <v>0</v>
      </c>
      <c r="BM70" s="5">
        <f t="shared" si="35"/>
        <v>0</v>
      </c>
      <c r="BN70" s="145">
        <f t="shared" si="36"/>
        <v>0</v>
      </c>
      <c r="BO70" s="147">
        <f>+BE70+JAN!BO68</f>
        <v>15.166666666666666</v>
      </c>
      <c r="BP70" s="65">
        <f>+BO70+(JAN!BN68+BN70)*(12/24)-$BO$12</f>
        <v>0.83333333333333215</v>
      </c>
      <c r="BQ70" s="66">
        <f t="shared" si="211"/>
        <v>0</v>
      </c>
      <c r="BR70" s="584">
        <f t="shared" si="212"/>
        <v>15.166666666666666</v>
      </c>
      <c r="BS70" s="584">
        <f t="shared" si="213"/>
        <v>0.83333333333333215</v>
      </c>
      <c r="BT70" s="67">
        <f t="shared" si="214"/>
        <v>5.3240740740740478E-2</v>
      </c>
      <c r="BU70" s="68">
        <f t="shared" si="188"/>
        <v>0</v>
      </c>
      <c r="BV70" s="68">
        <f t="shared" si="189"/>
        <v>0</v>
      </c>
      <c r="BW70" s="68">
        <f t="shared" si="190"/>
        <v>0</v>
      </c>
      <c r="BX70" s="68">
        <f t="shared" si="191"/>
        <v>0</v>
      </c>
      <c r="BY70" s="69">
        <f t="shared" si="195"/>
        <v>0</v>
      </c>
      <c r="BZ70" s="68">
        <f>+BN70+JAN!BZ68</f>
        <v>0</v>
      </c>
      <c r="CA70" s="68">
        <f>+JAN!CA68+BX70</f>
        <v>0</v>
      </c>
      <c r="CB70" s="69">
        <f t="shared" si="215"/>
        <v>0</v>
      </c>
      <c r="CE70" s="163">
        <f t="shared" si="150"/>
        <v>6.6666666666666661</v>
      </c>
      <c r="CF70" s="127">
        <f t="shared" si="70"/>
        <v>13.333333333333332</v>
      </c>
      <c r="CG70" s="165">
        <f t="shared" si="54"/>
        <v>96</v>
      </c>
      <c r="CH70" s="165">
        <f t="shared" si="55"/>
        <v>0</v>
      </c>
      <c r="CI70" s="165">
        <f t="shared" si="56"/>
        <v>96</v>
      </c>
      <c r="CJ70" s="159">
        <f t="shared" si="46"/>
        <v>64</v>
      </c>
      <c r="CK70" s="444">
        <f>BY70-BV70+JAN!CK68</f>
        <v>1</v>
      </c>
      <c r="CL70" s="450">
        <f t="shared" si="210"/>
        <v>12</v>
      </c>
      <c r="CN70" s="126">
        <f t="shared" si="58"/>
        <v>6.6666666666666661</v>
      </c>
      <c r="CO70" s="130">
        <f t="shared" si="59"/>
        <v>96</v>
      </c>
      <c r="CP70" s="127">
        <f t="shared" si="60"/>
        <v>13.333333333333332</v>
      </c>
      <c r="CQ70" s="127">
        <f t="shared" si="61"/>
        <v>13.333333333333332</v>
      </c>
    </row>
    <row r="71" spans="1:95" ht="21" customHeight="1" thickBot="1" x14ac:dyDescent="0.3">
      <c r="A71" s="646" t="s">
        <v>102</v>
      </c>
      <c r="B71" s="652">
        <v>57</v>
      </c>
      <c r="C71" s="25" t="s">
        <v>3</v>
      </c>
      <c r="D71" s="527"/>
      <c r="E71" s="526"/>
      <c r="F71" s="459" t="s">
        <v>57</v>
      </c>
      <c r="G71" s="435" t="s">
        <v>57</v>
      </c>
      <c r="H71" s="527"/>
      <c r="I71" s="527"/>
      <c r="J71" s="435" t="s">
        <v>25</v>
      </c>
      <c r="K71" s="435" t="s">
        <v>25</v>
      </c>
      <c r="L71" s="505"/>
      <c r="M71" s="500"/>
      <c r="N71" s="435" t="s">
        <v>24</v>
      </c>
      <c r="O71" s="435" t="s">
        <v>25</v>
      </c>
      <c r="P71" s="498"/>
      <c r="Q71" s="498"/>
      <c r="R71" s="435" t="s">
        <v>24</v>
      </c>
      <c r="S71" s="440" t="s">
        <v>25</v>
      </c>
      <c r="T71" s="500"/>
      <c r="U71" s="506"/>
      <c r="V71" s="435" t="s">
        <v>24</v>
      </c>
      <c r="W71" s="435" t="s">
        <v>25</v>
      </c>
      <c r="X71" s="498"/>
      <c r="Y71" s="498"/>
      <c r="Z71" s="440" t="s">
        <v>24</v>
      </c>
      <c r="AA71" s="459" t="s">
        <v>25</v>
      </c>
      <c r="AB71" s="506"/>
      <c r="AC71" s="506"/>
      <c r="AD71" s="435" t="s">
        <v>24</v>
      </c>
      <c r="AE71" s="435" t="s">
        <v>31</v>
      </c>
      <c r="AF71" s="458"/>
      <c r="AG71" s="438"/>
      <c r="AH71" s="438"/>
      <c r="AI71" s="125">
        <f t="shared" si="154"/>
        <v>5</v>
      </c>
      <c r="AJ71" s="62">
        <f t="shared" si="155"/>
        <v>6</v>
      </c>
      <c r="AK71" s="62">
        <f t="shared" si="156"/>
        <v>0</v>
      </c>
      <c r="AL71" s="62">
        <f t="shared" si="157"/>
        <v>0</v>
      </c>
      <c r="AM71" s="62">
        <f t="shared" si="158"/>
        <v>0</v>
      </c>
      <c r="AN71" s="62">
        <f t="shared" si="159"/>
        <v>0</v>
      </c>
      <c r="AO71" s="62">
        <f t="shared" si="160"/>
        <v>0</v>
      </c>
      <c r="AP71" s="62">
        <f t="shared" si="161"/>
        <v>1</v>
      </c>
      <c r="AQ71" s="62">
        <f t="shared" si="162"/>
        <v>0</v>
      </c>
      <c r="AR71" s="62">
        <f t="shared" si="163"/>
        <v>0</v>
      </c>
      <c r="AS71" s="62">
        <f t="shared" si="164"/>
        <v>0</v>
      </c>
      <c r="AT71" s="62">
        <f t="shared" si="165"/>
        <v>0</v>
      </c>
      <c r="AU71" s="62">
        <f t="shared" si="166"/>
        <v>0</v>
      </c>
      <c r="AV71" s="62">
        <f t="shared" si="167"/>
        <v>0</v>
      </c>
      <c r="AW71" s="62">
        <f t="shared" si="168"/>
        <v>0</v>
      </c>
      <c r="AX71" s="62">
        <f t="shared" si="169"/>
        <v>0</v>
      </c>
      <c r="AY71" s="62">
        <f t="shared" si="170"/>
        <v>0</v>
      </c>
      <c r="AZ71" s="62">
        <f t="shared" si="171"/>
        <v>0</v>
      </c>
      <c r="BA71" s="62">
        <f t="shared" si="172"/>
        <v>0</v>
      </c>
      <c r="BB71" s="62">
        <f t="shared" si="173"/>
        <v>0</v>
      </c>
      <c r="BC71" s="63">
        <f t="shared" si="174"/>
        <v>11</v>
      </c>
      <c r="BD71" s="64"/>
      <c r="BE71" s="584">
        <f t="shared" si="216"/>
        <v>5.5</v>
      </c>
      <c r="BF71" s="5">
        <f t="shared" si="63"/>
        <v>0</v>
      </c>
      <c r="BG71" s="5">
        <f t="shared" si="32"/>
        <v>0</v>
      </c>
      <c r="BH71" s="5">
        <f t="shared" si="64"/>
        <v>0</v>
      </c>
      <c r="BI71" s="5">
        <f t="shared" si="65"/>
        <v>0</v>
      </c>
      <c r="BJ71" s="5">
        <f t="shared" si="33"/>
        <v>0</v>
      </c>
      <c r="BK71" s="5">
        <f t="shared" si="66"/>
        <v>0</v>
      </c>
      <c r="BL71" s="5">
        <f t="shared" si="34"/>
        <v>0</v>
      </c>
      <c r="BM71" s="5">
        <f t="shared" si="35"/>
        <v>0</v>
      </c>
      <c r="BN71" s="145">
        <f t="shared" si="36"/>
        <v>2</v>
      </c>
      <c r="BO71" s="147">
        <f>+BE71+JAN!BO70</f>
        <v>12</v>
      </c>
      <c r="BP71" s="65">
        <f>+BO71+(JAN!BN70+BN71)*(12/24)-$BO$12</f>
        <v>-1.3333333333333339</v>
      </c>
      <c r="BQ71" s="66">
        <f t="shared" si="211"/>
        <v>2.6666666666666679</v>
      </c>
      <c r="BR71" s="584">
        <f t="shared" si="212"/>
        <v>12</v>
      </c>
      <c r="BS71" s="584">
        <f t="shared" si="213"/>
        <v>-2.3333333333333339</v>
      </c>
      <c r="BT71" s="67">
        <f t="shared" si="214"/>
        <v>-0.16666666666666674</v>
      </c>
      <c r="BU71" s="68">
        <f t="shared" si="188"/>
        <v>0</v>
      </c>
      <c r="BV71" s="68">
        <f t="shared" si="189"/>
        <v>0</v>
      </c>
      <c r="BW71" s="68">
        <f t="shared" si="190"/>
        <v>0</v>
      </c>
      <c r="BX71" s="68">
        <f t="shared" si="191"/>
        <v>0</v>
      </c>
      <c r="BY71" s="69">
        <f t="shared" si="195"/>
        <v>0</v>
      </c>
      <c r="BZ71" s="68">
        <f>+BN71+JAN!BZ70</f>
        <v>2</v>
      </c>
      <c r="CA71" s="68">
        <f>+JAN!CA70+BX71</f>
        <v>3</v>
      </c>
      <c r="CB71" s="69">
        <f t="shared" si="215"/>
        <v>1</v>
      </c>
      <c r="CE71" s="163">
        <f t="shared" si="150"/>
        <v>5.5</v>
      </c>
      <c r="CF71" s="127">
        <f t="shared" si="70"/>
        <v>11</v>
      </c>
      <c r="CG71" s="165">
        <f t="shared" si="54"/>
        <v>132</v>
      </c>
      <c r="CH71" s="165">
        <f t="shared" si="55"/>
        <v>0</v>
      </c>
      <c r="CI71" s="165">
        <f t="shared" si="56"/>
        <v>132</v>
      </c>
      <c r="CJ71" s="159">
        <f t="shared" si="46"/>
        <v>24</v>
      </c>
      <c r="CK71" s="444">
        <f>BY71-BV71+JAN!CK70</f>
        <v>1</v>
      </c>
      <c r="CL71" s="450">
        <f t="shared" si="210"/>
        <v>12</v>
      </c>
      <c r="CM71" s="23"/>
      <c r="CN71" s="126">
        <f t="shared" si="58"/>
        <v>5.5</v>
      </c>
      <c r="CO71" s="130">
        <f t="shared" si="59"/>
        <v>132</v>
      </c>
      <c r="CP71" s="127">
        <f t="shared" si="60"/>
        <v>11</v>
      </c>
      <c r="CQ71" s="127">
        <f t="shared" si="61"/>
        <v>11</v>
      </c>
    </row>
    <row r="72" spans="1:95" ht="21" customHeight="1" thickBot="1" x14ac:dyDescent="0.3">
      <c r="A72" s="646" t="s">
        <v>103</v>
      </c>
      <c r="B72" s="652">
        <v>58</v>
      </c>
      <c r="C72" s="25" t="s">
        <v>3</v>
      </c>
      <c r="D72" s="520"/>
      <c r="E72" s="504" t="s">
        <v>279</v>
      </c>
      <c r="F72" s="459" t="s">
        <v>24</v>
      </c>
      <c r="G72" s="435" t="s">
        <v>25</v>
      </c>
      <c r="H72" s="498"/>
      <c r="I72" s="498"/>
      <c r="J72" s="435" t="s">
        <v>25</v>
      </c>
      <c r="K72" s="435" t="s">
        <v>31</v>
      </c>
      <c r="L72" s="505" t="s">
        <v>26</v>
      </c>
      <c r="M72" s="500"/>
      <c r="N72" s="435" t="s">
        <v>24</v>
      </c>
      <c r="O72" s="435" t="s">
        <v>25</v>
      </c>
      <c r="P72" s="498"/>
      <c r="Q72" s="498"/>
      <c r="R72" s="435" t="s">
        <v>24</v>
      </c>
      <c r="S72" s="440" t="s">
        <v>25</v>
      </c>
      <c r="T72" s="500"/>
      <c r="U72" s="506"/>
      <c r="V72" s="435" t="s">
        <v>24</v>
      </c>
      <c r="W72" s="435" t="s">
        <v>25</v>
      </c>
      <c r="X72" s="498"/>
      <c r="Y72" s="498"/>
      <c r="Z72" s="440" t="s">
        <v>24</v>
      </c>
      <c r="AA72" s="459" t="s">
        <v>25</v>
      </c>
      <c r="AB72" s="506" t="s">
        <v>56</v>
      </c>
      <c r="AC72" s="506"/>
      <c r="AD72" s="435" t="s">
        <v>24</v>
      </c>
      <c r="AE72" s="435" t="s">
        <v>24</v>
      </c>
      <c r="AF72" s="438"/>
      <c r="AG72" s="438"/>
      <c r="AH72" s="438"/>
      <c r="AI72" s="125">
        <f t="shared" si="154"/>
        <v>7</v>
      </c>
      <c r="AJ72" s="62">
        <f t="shared" si="155"/>
        <v>6</v>
      </c>
      <c r="AK72" s="62">
        <f t="shared" si="156"/>
        <v>0</v>
      </c>
      <c r="AL72" s="62">
        <f t="shared" si="157"/>
        <v>0</v>
      </c>
      <c r="AM72" s="62">
        <f t="shared" si="158"/>
        <v>0</v>
      </c>
      <c r="AN72" s="62">
        <f t="shared" si="159"/>
        <v>1</v>
      </c>
      <c r="AO72" s="62">
        <f t="shared" si="160"/>
        <v>0</v>
      </c>
      <c r="AP72" s="62">
        <f t="shared" si="161"/>
        <v>1</v>
      </c>
      <c r="AQ72" s="62">
        <f t="shared" si="162"/>
        <v>0</v>
      </c>
      <c r="AR72" s="62">
        <f t="shared" si="163"/>
        <v>0</v>
      </c>
      <c r="AS72" s="62">
        <f t="shared" si="164"/>
        <v>0</v>
      </c>
      <c r="AT72" s="62">
        <f t="shared" si="165"/>
        <v>0</v>
      </c>
      <c r="AU72" s="62">
        <f t="shared" si="166"/>
        <v>0</v>
      </c>
      <c r="AV72" s="62">
        <f t="shared" si="167"/>
        <v>0</v>
      </c>
      <c r="AW72" s="62">
        <f t="shared" si="168"/>
        <v>0</v>
      </c>
      <c r="AX72" s="62">
        <f t="shared" si="169"/>
        <v>0</v>
      </c>
      <c r="AY72" s="62">
        <f t="shared" si="170"/>
        <v>0</v>
      </c>
      <c r="AZ72" s="62">
        <f t="shared" si="171"/>
        <v>1</v>
      </c>
      <c r="BA72" s="62">
        <f t="shared" si="172"/>
        <v>0</v>
      </c>
      <c r="BB72" s="62">
        <f t="shared" si="173"/>
        <v>0</v>
      </c>
      <c r="BC72" s="63">
        <f t="shared" si="174"/>
        <v>15</v>
      </c>
      <c r="BD72" s="64"/>
      <c r="BE72" s="584">
        <f t="shared" si="216"/>
        <v>7.5</v>
      </c>
      <c r="BF72" s="5">
        <f t="shared" si="63"/>
        <v>0</v>
      </c>
      <c r="BG72" s="5">
        <f t="shared" si="32"/>
        <v>1</v>
      </c>
      <c r="BH72" s="5">
        <f t="shared" si="64"/>
        <v>0</v>
      </c>
      <c r="BI72" s="5">
        <f t="shared" si="65"/>
        <v>0</v>
      </c>
      <c r="BJ72" s="5">
        <f t="shared" si="33"/>
        <v>0</v>
      </c>
      <c r="BK72" s="5">
        <f t="shared" si="66"/>
        <v>0</v>
      </c>
      <c r="BL72" s="5">
        <f t="shared" si="34"/>
        <v>0</v>
      </c>
      <c r="BM72" s="5">
        <f t="shared" si="35"/>
        <v>0</v>
      </c>
      <c r="BN72" s="145">
        <f t="shared" si="36"/>
        <v>0</v>
      </c>
      <c r="BO72" s="147">
        <f>+BE72+JAN!BO71</f>
        <v>9</v>
      </c>
      <c r="BP72" s="900">
        <f>+BO72+(JAN!BN72+BN72)*(12/24)-$BO$12+"144:00"</f>
        <v>0.66666666666666607</v>
      </c>
      <c r="BQ72" s="66">
        <f t="shared" si="211"/>
        <v>0</v>
      </c>
      <c r="BR72" s="901">
        <f>+BO72+BY72*$BD$2+"144:00"</f>
        <v>15.5</v>
      </c>
      <c r="BS72" s="584">
        <f>+BR72-$BO$12</f>
        <v>1.1666666666666661</v>
      </c>
      <c r="BT72" s="67">
        <f t="shared" si="214"/>
        <v>7.638888888888884E-2</v>
      </c>
      <c r="BU72" s="68">
        <f t="shared" si="188"/>
        <v>1</v>
      </c>
      <c r="BV72" s="68">
        <f t="shared" si="189"/>
        <v>0</v>
      </c>
      <c r="BW72" s="68">
        <f t="shared" si="190"/>
        <v>0</v>
      </c>
      <c r="BX72" s="68">
        <f t="shared" si="191"/>
        <v>0</v>
      </c>
      <c r="BY72" s="69">
        <f t="shared" si="195"/>
        <v>1</v>
      </c>
      <c r="BZ72" s="68">
        <f>+BN72+JAN!BZ72</f>
        <v>0</v>
      </c>
      <c r="CA72" s="68">
        <f>+BX72</f>
        <v>0</v>
      </c>
      <c r="CB72" s="69">
        <f t="shared" si="215"/>
        <v>0</v>
      </c>
      <c r="CE72" s="163">
        <f t="shared" ref="CE72:CE73" si="217">+BE72</f>
        <v>7.5</v>
      </c>
      <c r="CF72" s="127">
        <f t="shared" ref="CF72:CF73" si="218">+BC72+BF72+BG72+BJ72+BK72+BL72+BM72+BH72+BI72</f>
        <v>16</v>
      </c>
      <c r="CG72" s="165">
        <f t="shared" ref="CG72:CG73" si="219">+BE72*24-(AQ72+AU72+AV72)*8</f>
        <v>180</v>
      </c>
      <c r="CH72" s="165">
        <f t="shared" ref="CH72:CH73" si="220">+(BF72+BG72+BJ72+BK72+BL72+BM72)*12+(BH72+BI72)*8</f>
        <v>12</v>
      </c>
      <c r="CI72" s="165">
        <f t="shared" ref="CI72:CI73" si="221">+CG72+CH72</f>
        <v>192</v>
      </c>
      <c r="CJ72" s="159">
        <f t="shared" ref="CJ72:CJ73" si="222">+(AQ72+AU72+AV72)*8+(BN72)*12</f>
        <v>0</v>
      </c>
      <c r="CK72" s="444">
        <f>BY72-BV72+JAN!CK71</f>
        <v>1</v>
      </c>
      <c r="CL72" s="450">
        <f t="shared" si="210"/>
        <v>12</v>
      </c>
      <c r="CN72" s="126">
        <f t="shared" si="58"/>
        <v>7.5</v>
      </c>
      <c r="CO72" s="130">
        <f t="shared" si="59"/>
        <v>192</v>
      </c>
      <c r="CP72" s="127">
        <f t="shared" si="60"/>
        <v>15</v>
      </c>
      <c r="CQ72" s="127">
        <f t="shared" si="61"/>
        <v>16</v>
      </c>
    </row>
    <row r="73" spans="1:95" ht="21" customHeight="1" thickBot="1" x14ac:dyDescent="0.3">
      <c r="A73" s="646" t="s">
        <v>271</v>
      </c>
      <c r="B73" s="652">
        <v>59</v>
      </c>
      <c r="C73" s="25" t="s">
        <v>3</v>
      </c>
      <c r="D73" s="520"/>
      <c r="E73" s="504" t="s">
        <v>279</v>
      </c>
      <c r="F73" s="459" t="s">
        <v>24</v>
      </c>
      <c r="G73" s="435" t="s">
        <v>25</v>
      </c>
      <c r="H73" s="498"/>
      <c r="I73" s="498"/>
      <c r="J73" s="435" t="s">
        <v>25</v>
      </c>
      <c r="K73" s="435" t="s">
        <v>25</v>
      </c>
      <c r="L73" s="505"/>
      <c r="M73" s="500"/>
      <c r="N73" s="435" t="s">
        <v>24</v>
      </c>
      <c r="O73" s="435" t="s">
        <v>25</v>
      </c>
      <c r="P73" s="498"/>
      <c r="Q73" s="498"/>
      <c r="R73" s="435" t="s">
        <v>24</v>
      </c>
      <c r="S73" s="440" t="s">
        <v>26</v>
      </c>
      <c r="T73" s="500"/>
      <c r="U73" s="506"/>
      <c r="V73" s="435" t="s">
        <v>24</v>
      </c>
      <c r="W73" s="435" t="s">
        <v>25</v>
      </c>
      <c r="X73" s="498"/>
      <c r="Y73" s="498"/>
      <c r="Z73" s="440" t="s">
        <v>24</v>
      </c>
      <c r="AA73" s="459" t="s">
        <v>25</v>
      </c>
      <c r="AB73" s="506"/>
      <c r="AC73" s="506"/>
      <c r="AD73" s="435" t="s">
        <v>24</v>
      </c>
      <c r="AE73" s="435" t="s">
        <v>24</v>
      </c>
      <c r="AF73" s="506"/>
      <c r="AG73" s="435"/>
      <c r="AH73" s="435"/>
      <c r="AI73" s="125">
        <f t="shared" si="154"/>
        <v>7</v>
      </c>
      <c r="AJ73" s="62">
        <f t="shared" si="155"/>
        <v>6</v>
      </c>
      <c r="AK73" s="62">
        <f t="shared" si="156"/>
        <v>0</v>
      </c>
      <c r="AL73" s="62">
        <f t="shared" si="157"/>
        <v>0</v>
      </c>
      <c r="AM73" s="62">
        <f t="shared" si="158"/>
        <v>0</v>
      </c>
      <c r="AN73" s="62">
        <f t="shared" si="159"/>
        <v>1</v>
      </c>
      <c r="AO73" s="62">
        <f t="shared" si="160"/>
        <v>0</v>
      </c>
      <c r="AP73" s="62">
        <f t="shared" si="161"/>
        <v>0</v>
      </c>
      <c r="AQ73" s="62">
        <f t="shared" si="162"/>
        <v>0</v>
      </c>
      <c r="AR73" s="62">
        <f t="shared" si="163"/>
        <v>0</v>
      </c>
      <c r="AS73" s="62">
        <f t="shared" si="164"/>
        <v>0</v>
      </c>
      <c r="AT73" s="62">
        <f t="shared" si="165"/>
        <v>0</v>
      </c>
      <c r="AU73" s="62">
        <f t="shared" si="166"/>
        <v>0</v>
      </c>
      <c r="AV73" s="62">
        <f t="shared" si="167"/>
        <v>0</v>
      </c>
      <c r="AW73" s="62">
        <f t="shared" si="168"/>
        <v>0</v>
      </c>
      <c r="AX73" s="62">
        <f t="shared" si="169"/>
        <v>0</v>
      </c>
      <c r="AY73" s="62">
        <f t="shared" si="170"/>
        <v>0</v>
      </c>
      <c r="AZ73" s="62">
        <f t="shared" si="171"/>
        <v>1</v>
      </c>
      <c r="BA73" s="62">
        <f t="shared" si="172"/>
        <v>0</v>
      </c>
      <c r="BB73" s="62">
        <f t="shared" si="173"/>
        <v>0</v>
      </c>
      <c r="BC73" s="63">
        <f t="shared" si="174"/>
        <v>15</v>
      </c>
      <c r="BD73" s="64"/>
      <c r="BE73" s="584">
        <f t="shared" si="216"/>
        <v>7.5</v>
      </c>
      <c r="BF73" s="5">
        <f t="shared" si="63"/>
        <v>0</v>
      </c>
      <c r="BG73" s="5">
        <f t="shared" si="32"/>
        <v>0</v>
      </c>
      <c r="BH73" s="5">
        <f t="shared" si="64"/>
        <v>0</v>
      </c>
      <c r="BI73" s="5">
        <f t="shared" si="65"/>
        <v>0</v>
      </c>
      <c r="BJ73" s="5">
        <f t="shared" si="33"/>
        <v>0</v>
      </c>
      <c r="BK73" s="5">
        <f t="shared" si="66"/>
        <v>0</v>
      </c>
      <c r="BL73" s="5">
        <f t="shared" si="34"/>
        <v>0</v>
      </c>
      <c r="BM73" s="5">
        <f t="shared" si="35"/>
        <v>0</v>
      </c>
      <c r="BN73" s="145">
        <f t="shared" si="36"/>
        <v>0</v>
      </c>
      <c r="BO73" s="147">
        <f>+BE73+JAN!BO72</f>
        <v>9</v>
      </c>
      <c r="BP73" s="900">
        <f>+BO73+(JAN!BN73+BN73)*(12/24)-$BO$12+"144:00"</f>
        <v>0.66666666666666607</v>
      </c>
      <c r="BQ73" s="66">
        <f t="shared" si="211"/>
        <v>0</v>
      </c>
      <c r="BR73" s="901">
        <f>+BO73+BY73*$BD$2+"144:00"</f>
        <v>15</v>
      </c>
      <c r="BS73" s="584">
        <f>+BR73-$BO$12</f>
        <v>0.66666666666666607</v>
      </c>
      <c r="BT73" s="67">
        <f t="shared" si="214"/>
        <v>4.1666666666666519E-2</v>
      </c>
      <c r="BU73" s="68">
        <f t="shared" si="188"/>
        <v>0</v>
      </c>
      <c r="BV73" s="68">
        <f t="shared" si="189"/>
        <v>0</v>
      </c>
      <c r="BW73" s="68">
        <f t="shared" si="190"/>
        <v>0</v>
      </c>
      <c r="BX73" s="68">
        <f t="shared" si="191"/>
        <v>0</v>
      </c>
      <c r="BY73" s="69">
        <f t="shared" si="195"/>
        <v>0</v>
      </c>
      <c r="BZ73" s="68">
        <f>+BN73+JAN!BZ73</f>
        <v>0</v>
      </c>
      <c r="CA73" s="68">
        <f>+JAN!CA71+BX73</f>
        <v>0</v>
      </c>
      <c r="CB73" s="69">
        <f t="shared" si="215"/>
        <v>0</v>
      </c>
      <c r="CE73" s="163">
        <f t="shared" si="217"/>
        <v>7.5</v>
      </c>
      <c r="CF73" s="127">
        <f t="shared" si="218"/>
        <v>15</v>
      </c>
      <c r="CG73" s="165">
        <f t="shared" si="219"/>
        <v>180</v>
      </c>
      <c r="CH73" s="165">
        <f t="shared" si="220"/>
        <v>0</v>
      </c>
      <c r="CI73" s="165">
        <f t="shared" si="221"/>
        <v>180</v>
      </c>
      <c r="CJ73" s="159">
        <f t="shared" si="222"/>
        <v>0</v>
      </c>
      <c r="CK73" s="444">
        <f>BY73-BV73+JAN!CK72</f>
        <v>0</v>
      </c>
      <c r="CL73" s="450">
        <f t="shared" si="210"/>
        <v>0</v>
      </c>
      <c r="CN73" s="126">
        <f t="shared" si="58"/>
        <v>7.5</v>
      </c>
      <c r="CO73" s="130">
        <f t="shared" si="59"/>
        <v>180</v>
      </c>
      <c r="CP73" s="127">
        <f t="shared" si="60"/>
        <v>15</v>
      </c>
      <c r="CQ73" s="127">
        <f t="shared" si="61"/>
        <v>15</v>
      </c>
    </row>
    <row r="74" spans="1:95" ht="21" customHeight="1" thickBot="1" x14ac:dyDescent="0.3">
      <c r="A74" s="646" t="s">
        <v>271</v>
      </c>
      <c r="B74" s="652">
        <v>60</v>
      </c>
      <c r="C74" s="25" t="s">
        <v>3</v>
      </c>
      <c r="D74" s="520"/>
      <c r="E74" s="504"/>
      <c r="F74" s="459"/>
      <c r="G74" s="435"/>
      <c r="H74" s="498"/>
      <c r="I74" s="498"/>
      <c r="J74" s="435"/>
      <c r="K74" s="435"/>
      <c r="L74" s="505"/>
      <c r="M74" s="500"/>
      <c r="N74" s="435"/>
      <c r="O74" s="435"/>
      <c r="P74" s="498"/>
      <c r="Q74" s="498"/>
      <c r="R74" s="435"/>
      <c r="S74" s="440"/>
      <c r="T74" s="500"/>
      <c r="U74" s="506"/>
      <c r="V74" s="435"/>
      <c r="W74" s="435"/>
      <c r="X74" s="498"/>
      <c r="Y74" s="498"/>
      <c r="Z74" s="440"/>
      <c r="AA74" s="459"/>
      <c r="AB74" s="506"/>
      <c r="AC74" s="506"/>
      <c r="AD74" s="435"/>
      <c r="AE74" s="435"/>
      <c r="AF74" s="506"/>
      <c r="AG74" s="506"/>
      <c r="AH74" s="440"/>
      <c r="AI74" s="125">
        <f t="shared" si="154"/>
        <v>0</v>
      </c>
      <c r="AJ74" s="62">
        <f t="shared" si="155"/>
        <v>0</v>
      </c>
      <c r="AK74" s="62">
        <f t="shared" si="156"/>
        <v>0</v>
      </c>
      <c r="AL74" s="62">
        <f t="shared" si="157"/>
        <v>0</v>
      </c>
      <c r="AM74" s="62">
        <f t="shared" si="158"/>
        <v>0</v>
      </c>
      <c r="AN74" s="62">
        <f t="shared" si="159"/>
        <v>0</v>
      </c>
      <c r="AO74" s="62">
        <f t="shared" si="160"/>
        <v>0</v>
      </c>
      <c r="AP74" s="62">
        <f t="shared" si="161"/>
        <v>0</v>
      </c>
      <c r="AQ74" s="62">
        <f t="shared" si="162"/>
        <v>0</v>
      </c>
      <c r="AR74" s="62">
        <f t="shared" si="163"/>
        <v>0</v>
      </c>
      <c r="AS74" s="62">
        <f t="shared" si="164"/>
        <v>0</v>
      </c>
      <c r="AT74" s="62">
        <f t="shared" si="165"/>
        <v>0</v>
      </c>
      <c r="AU74" s="62">
        <f t="shared" si="166"/>
        <v>0</v>
      </c>
      <c r="AV74" s="62">
        <f t="shared" si="167"/>
        <v>0</v>
      </c>
      <c r="AW74" s="62">
        <f t="shared" si="168"/>
        <v>0</v>
      </c>
      <c r="AX74" s="62">
        <f t="shared" si="169"/>
        <v>0</v>
      </c>
      <c r="AY74" s="62">
        <f t="shared" si="170"/>
        <v>0</v>
      </c>
      <c r="AZ74" s="62">
        <f t="shared" si="171"/>
        <v>0</v>
      </c>
      <c r="BA74" s="62">
        <f t="shared" si="172"/>
        <v>0</v>
      </c>
      <c r="BB74" s="62">
        <f t="shared" si="173"/>
        <v>0</v>
      </c>
      <c r="BC74" s="63">
        <f t="shared" si="174"/>
        <v>0</v>
      </c>
      <c r="BD74" s="64"/>
      <c r="BE74" s="584">
        <f t="shared" si="216"/>
        <v>0</v>
      </c>
      <c r="BF74" s="5">
        <f t="shared" si="63"/>
        <v>0</v>
      </c>
      <c r="BG74" s="5">
        <f t="shared" si="32"/>
        <v>0</v>
      </c>
      <c r="BH74" s="5">
        <f t="shared" si="64"/>
        <v>0</v>
      </c>
      <c r="BI74" s="5">
        <f t="shared" si="65"/>
        <v>0</v>
      </c>
      <c r="BJ74" s="5">
        <f t="shared" si="33"/>
        <v>0</v>
      </c>
      <c r="BK74" s="5">
        <f t="shared" si="66"/>
        <v>0</v>
      </c>
      <c r="BL74" s="5">
        <f t="shared" si="34"/>
        <v>0</v>
      </c>
      <c r="BM74" s="5">
        <f t="shared" si="35"/>
        <v>0</v>
      </c>
      <c r="BN74" s="145">
        <f t="shared" si="36"/>
        <v>0</v>
      </c>
      <c r="BO74" s="147"/>
      <c r="BP74" s="65"/>
      <c r="BQ74" s="66"/>
      <c r="BR74" s="584"/>
      <c r="BS74" s="584"/>
      <c r="BT74" s="67"/>
      <c r="BU74" s="68">
        <f t="shared" si="188"/>
        <v>0</v>
      </c>
      <c r="BV74" s="68">
        <f t="shared" si="189"/>
        <v>0</v>
      </c>
      <c r="BW74" s="68">
        <f t="shared" si="190"/>
        <v>0</v>
      </c>
      <c r="BX74" s="68">
        <f t="shared" si="191"/>
        <v>0</v>
      </c>
      <c r="BY74" s="69">
        <f t="shared" si="195"/>
        <v>0</v>
      </c>
      <c r="BZ74" s="68">
        <f>+BN74</f>
        <v>0</v>
      </c>
      <c r="CA74" s="68">
        <f>+JAN!CA72+BX74</f>
        <v>0</v>
      </c>
      <c r="CB74" s="69"/>
      <c r="CE74" s="163"/>
      <c r="CF74" s="127"/>
      <c r="CG74" s="165">
        <f t="shared" si="54"/>
        <v>0</v>
      </c>
      <c r="CH74" s="165">
        <f t="shared" si="55"/>
        <v>0</v>
      </c>
      <c r="CI74" s="165">
        <f t="shared" si="56"/>
        <v>0</v>
      </c>
      <c r="CJ74" s="159">
        <f t="shared" si="46"/>
        <v>0</v>
      </c>
      <c r="CK74" s="444">
        <f>BY74-BV74+JAN!CK74</f>
        <v>0</v>
      </c>
      <c r="CL74" s="450"/>
      <c r="CN74" s="126">
        <f t="shared" si="58"/>
        <v>0</v>
      </c>
      <c r="CO74" s="130">
        <f t="shared" si="59"/>
        <v>0</v>
      </c>
      <c r="CP74" s="127">
        <f t="shared" si="60"/>
        <v>0</v>
      </c>
      <c r="CQ74" s="127">
        <f t="shared" si="61"/>
        <v>0</v>
      </c>
    </row>
    <row r="75" spans="1:95" ht="21" customHeight="1" thickBot="1" x14ac:dyDescent="0.3">
      <c r="A75" s="646" t="s">
        <v>272</v>
      </c>
      <c r="B75" s="652">
        <v>61</v>
      </c>
      <c r="C75" s="25" t="s">
        <v>3</v>
      </c>
      <c r="D75" s="520"/>
      <c r="E75" s="504"/>
      <c r="F75" s="459"/>
      <c r="G75" s="435"/>
      <c r="H75" s="498"/>
      <c r="I75" s="498"/>
      <c r="J75" s="435"/>
      <c r="K75" s="435"/>
      <c r="L75" s="505"/>
      <c r="M75" s="500"/>
      <c r="N75" s="435"/>
      <c r="O75" s="435"/>
      <c r="P75" s="498"/>
      <c r="Q75" s="498"/>
      <c r="R75" s="435"/>
      <c r="S75" s="440"/>
      <c r="T75" s="500"/>
      <c r="U75" s="506"/>
      <c r="V75" s="435"/>
      <c r="W75" s="435"/>
      <c r="X75" s="498"/>
      <c r="Y75" s="498"/>
      <c r="Z75" s="440"/>
      <c r="AA75" s="459"/>
      <c r="AB75" s="506"/>
      <c r="AC75" s="506"/>
      <c r="AD75" s="435"/>
      <c r="AE75" s="435"/>
      <c r="AF75" s="506"/>
      <c r="AG75" s="506"/>
      <c r="AH75" s="440"/>
      <c r="AI75" s="125">
        <f t="shared" si="154"/>
        <v>0</v>
      </c>
      <c r="AJ75" s="62">
        <f t="shared" si="155"/>
        <v>0</v>
      </c>
      <c r="AK75" s="62">
        <f t="shared" si="156"/>
        <v>0</v>
      </c>
      <c r="AL75" s="62">
        <f t="shared" si="157"/>
        <v>0</v>
      </c>
      <c r="AM75" s="62">
        <f t="shared" si="158"/>
        <v>0</v>
      </c>
      <c r="AN75" s="62">
        <f t="shared" si="159"/>
        <v>0</v>
      </c>
      <c r="AO75" s="62">
        <f t="shared" si="160"/>
        <v>0</v>
      </c>
      <c r="AP75" s="62">
        <f t="shared" si="161"/>
        <v>0</v>
      </c>
      <c r="AQ75" s="62">
        <f t="shared" si="162"/>
        <v>0</v>
      </c>
      <c r="AR75" s="62">
        <f t="shared" si="163"/>
        <v>0</v>
      </c>
      <c r="AS75" s="62">
        <f t="shared" si="164"/>
        <v>0</v>
      </c>
      <c r="AT75" s="62">
        <f t="shared" si="165"/>
        <v>0</v>
      </c>
      <c r="AU75" s="62">
        <f t="shared" si="166"/>
        <v>0</v>
      </c>
      <c r="AV75" s="62">
        <f t="shared" si="167"/>
        <v>0</v>
      </c>
      <c r="AW75" s="62">
        <f t="shared" si="168"/>
        <v>0</v>
      </c>
      <c r="AX75" s="62">
        <f t="shared" si="169"/>
        <v>0</v>
      </c>
      <c r="AY75" s="62">
        <f t="shared" si="170"/>
        <v>0</v>
      </c>
      <c r="AZ75" s="62">
        <f t="shared" si="171"/>
        <v>0</v>
      </c>
      <c r="BA75" s="62">
        <f t="shared" si="172"/>
        <v>0</v>
      </c>
      <c r="BB75" s="62">
        <f t="shared" si="173"/>
        <v>0</v>
      </c>
      <c r="BC75" s="63">
        <f t="shared" si="174"/>
        <v>0</v>
      </c>
      <c r="BD75" s="64"/>
      <c r="BE75" s="584"/>
      <c r="BF75" s="5"/>
      <c r="BG75" s="5"/>
      <c r="BH75" s="5"/>
      <c r="BI75" s="5"/>
      <c r="BJ75" s="5"/>
      <c r="BK75" s="5"/>
      <c r="BL75" s="5"/>
      <c r="BM75" s="5"/>
      <c r="BN75" s="145"/>
      <c r="BO75" s="147"/>
      <c r="BP75" s="65"/>
      <c r="BQ75" s="66"/>
      <c r="BR75" s="584"/>
      <c r="BS75" s="584"/>
      <c r="BT75" s="67"/>
      <c r="BU75" s="68">
        <f t="shared" si="188"/>
        <v>0</v>
      </c>
      <c r="BV75" s="68">
        <f t="shared" si="189"/>
        <v>0</v>
      </c>
      <c r="BW75" s="68">
        <f t="shared" si="190"/>
        <v>0</v>
      </c>
      <c r="BX75" s="68">
        <f t="shared" si="191"/>
        <v>0</v>
      </c>
      <c r="BY75" s="69"/>
      <c r="BZ75" s="68">
        <f>+BN75</f>
        <v>0</v>
      </c>
      <c r="CA75" s="68">
        <f>+JAN!CA73+BX75</f>
        <v>0</v>
      </c>
      <c r="CB75" s="69"/>
      <c r="CE75" s="163">
        <f t="shared" ref="CE75:CE93" si="223">+BE75</f>
        <v>0</v>
      </c>
      <c r="CF75" s="127">
        <f t="shared" ref="CF75:CF93" si="224">+BC75+BF75+BG75+BJ75+BK75+BL75+BM75+BH75+BI75</f>
        <v>0</v>
      </c>
      <c r="CG75" s="165">
        <f t="shared" si="54"/>
        <v>0</v>
      </c>
      <c r="CH75" s="165">
        <f t="shared" si="55"/>
        <v>0</v>
      </c>
      <c r="CI75" s="165">
        <f t="shared" si="56"/>
        <v>0</v>
      </c>
      <c r="CJ75" s="159">
        <f t="shared" si="46"/>
        <v>0</v>
      </c>
      <c r="CK75" s="444"/>
      <c r="CL75" s="450">
        <f>CK75*12+BV75*8</f>
        <v>0</v>
      </c>
      <c r="CN75" s="126">
        <f t="shared" si="58"/>
        <v>0</v>
      </c>
      <c r="CO75" s="130">
        <f t="shared" si="59"/>
        <v>0</v>
      </c>
      <c r="CP75" s="127">
        <f t="shared" si="60"/>
        <v>0</v>
      </c>
      <c r="CQ75" s="127">
        <f t="shared" si="61"/>
        <v>0</v>
      </c>
    </row>
    <row r="76" spans="1:95" ht="21" customHeight="1" thickBot="1" x14ac:dyDescent="0.3">
      <c r="A76" s="863" t="s">
        <v>21</v>
      </c>
      <c r="B76" s="863" t="s">
        <v>22</v>
      </c>
      <c r="C76" s="864" t="s">
        <v>23</v>
      </c>
      <c r="D76" s="886">
        <v>1</v>
      </c>
      <c r="E76" s="265">
        <f>D76+1</f>
        <v>2</v>
      </c>
      <c r="F76" s="265">
        <f t="shared" ref="F76:AE76" si="225">E76+1</f>
        <v>3</v>
      </c>
      <c r="G76" s="265">
        <f t="shared" si="225"/>
        <v>4</v>
      </c>
      <c r="H76" s="265">
        <f t="shared" si="225"/>
        <v>5</v>
      </c>
      <c r="I76" s="265">
        <f t="shared" si="225"/>
        <v>6</v>
      </c>
      <c r="J76" s="264">
        <f t="shared" si="225"/>
        <v>7</v>
      </c>
      <c r="K76" s="265">
        <f t="shared" si="225"/>
        <v>8</v>
      </c>
      <c r="L76" s="265">
        <f t="shared" si="225"/>
        <v>9</v>
      </c>
      <c r="M76" s="265">
        <f t="shared" si="225"/>
        <v>10</v>
      </c>
      <c r="N76" s="265">
        <f t="shared" si="225"/>
        <v>11</v>
      </c>
      <c r="O76" s="265">
        <f t="shared" si="225"/>
        <v>12</v>
      </c>
      <c r="P76" s="265">
        <f t="shared" si="225"/>
        <v>13</v>
      </c>
      <c r="Q76" s="265">
        <f t="shared" si="225"/>
        <v>14</v>
      </c>
      <c r="R76" s="264">
        <f t="shared" si="225"/>
        <v>15</v>
      </c>
      <c r="S76" s="265">
        <f t="shared" si="225"/>
        <v>16</v>
      </c>
      <c r="T76" s="265">
        <f t="shared" si="225"/>
        <v>17</v>
      </c>
      <c r="U76" s="265">
        <f t="shared" si="225"/>
        <v>18</v>
      </c>
      <c r="V76" s="265">
        <f t="shared" si="225"/>
        <v>19</v>
      </c>
      <c r="W76" s="265">
        <f t="shared" si="225"/>
        <v>20</v>
      </c>
      <c r="X76" s="265">
        <f t="shared" si="225"/>
        <v>21</v>
      </c>
      <c r="Y76" s="265">
        <f t="shared" si="225"/>
        <v>22</v>
      </c>
      <c r="Z76" s="264">
        <f t="shared" si="225"/>
        <v>23</v>
      </c>
      <c r="AA76" s="265">
        <f t="shared" si="225"/>
        <v>24</v>
      </c>
      <c r="AB76" s="265">
        <f t="shared" si="225"/>
        <v>25</v>
      </c>
      <c r="AC76" s="265">
        <f t="shared" si="225"/>
        <v>26</v>
      </c>
      <c r="AD76" s="264">
        <f t="shared" si="225"/>
        <v>27</v>
      </c>
      <c r="AE76" s="265">
        <f t="shared" si="225"/>
        <v>28</v>
      </c>
      <c r="AF76" s="880"/>
      <c r="AG76" s="880"/>
      <c r="AH76" s="882"/>
      <c r="AI76" s="133">
        <f>SUM(AI56:AI75)</f>
        <v>67</v>
      </c>
      <c r="AJ76" s="133">
        <f t="shared" ref="AJ76:BB76" si="226">SUM(AJ56:AJ75)</f>
        <v>73</v>
      </c>
      <c r="AK76" s="133">
        <f t="shared" si="226"/>
        <v>0</v>
      </c>
      <c r="AL76" s="133">
        <f t="shared" si="226"/>
        <v>0</v>
      </c>
      <c r="AM76" s="133">
        <f t="shared" si="226"/>
        <v>0</v>
      </c>
      <c r="AN76" s="133">
        <f t="shared" si="226"/>
        <v>3</v>
      </c>
      <c r="AO76" s="133">
        <f t="shared" si="226"/>
        <v>12</v>
      </c>
      <c r="AP76" s="133">
        <f t="shared" si="226"/>
        <v>8</v>
      </c>
      <c r="AQ76" s="133">
        <f t="shared" si="226"/>
        <v>17</v>
      </c>
      <c r="AR76" s="133">
        <f t="shared" si="226"/>
        <v>0</v>
      </c>
      <c r="AS76" s="133">
        <f t="shared" si="226"/>
        <v>0</v>
      </c>
      <c r="AT76" s="133">
        <f t="shared" si="226"/>
        <v>0</v>
      </c>
      <c r="AU76" s="133">
        <f t="shared" si="226"/>
        <v>0</v>
      </c>
      <c r="AV76" s="133">
        <f t="shared" si="226"/>
        <v>31</v>
      </c>
      <c r="AW76" s="133">
        <f t="shared" si="226"/>
        <v>0</v>
      </c>
      <c r="AX76" s="133">
        <f t="shared" si="226"/>
        <v>0</v>
      </c>
      <c r="AY76" s="133">
        <f t="shared" si="226"/>
        <v>0</v>
      </c>
      <c r="AZ76" s="133">
        <f t="shared" si="226"/>
        <v>2</v>
      </c>
      <c r="BA76" s="133">
        <f t="shared" si="226"/>
        <v>0</v>
      </c>
      <c r="BB76" s="133">
        <f t="shared" si="226"/>
        <v>1</v>
      </c>
      <c r="BC76" s="395">
        <f>SUM(BC56:BC75)</f>
        <v>189</v>
      </c>
      <c r="BD76" s="73"/>
      <c r="BE76" s="195"/>
      <c r="BF76" s="267">
        <f t="shared" si="63"/>
        <v>0</v>
      </c>
      <c r="BG76" s="267">
        <f t="shared" ref="BG76:BG97" si="227">COUNTIF($D76:$AH76,"NTS")+COUNTIF($D76:$AH76,"NTS1")</f>
        <v>0</v>
      </c>
      <c r="BH76" s="267">
        <f t="shared" si="64"/>
        <v>0</v>
      </c>
      <c r="BI76" s="267">
        <f t="shared" si="65"/>
        <v>0</v>
      </c>
      <c r="BJ76" s="267">
        <f t="shared" ref="BJ76:BJ97" si="228">COUNTIF($D76:$AH76,"DTS5S")+COUNTIF($D76:$AH76,"DTS5S1")</f>
        <v>0</v>
      </c>
      <c r="BK76" s="267">
        <f t="shared" si="66"/>
        <v>0</v>
      </c>
      <c r="BL76" s="267">
        <f t="shared" ref="BL76:BL97" si="229">COUNTIF($D76:$AH76,"DTSDS")+COUNTIF($D76:$AH76,"DTSDS1")</f>
        <v>0</v>
      </c>
      <c r="BM76" s="267">
        <f t="shared" ref="BM76:BM97" si="230">COUNTIF($D76:$AH76,"NTSDS")+COUNTIF($D76:$AH76,"NTSDS1")</f>
        <v>0</v>
      </c>
      <c r="BN76" s="268">
        <f t="shared" ref="BN76:BN97" si="231">COUNTIF($D76:$AH76,"FOTS")</f>
        <v>0</v>
      </c>
      <c r="BO76" s="151" t="s">
        <v>142</v>
      </c>
      <c r="BP76" s="85">
        <f>AVERAGE(BP56:BP75)</f>
        <v>0.35714285714285648</v>
      </c>
      <c r="BQ76" s="85"/>
      <c r="BR76" s="84" t="s">
        <v>142</v>
      </c>
      <c r="BS76" s="85">
        <f>AVERAGE(BS56:BS75)</f>
        <v>0.39285714285714224</v>
      </c>
      <c r="BT76" s="86"/>
      <c r="BU76" s="87"/>
      <c r="BV76" s="87"/>
      <c r="BW76" s="87"/>
      <c r="BX76" s="87"/>
      <c r="BY76" s="87"/>
      <c r="BZ76" s="87"/>
      <c r="CA76" s="87"/>
      <c r="CB76" s="88">
        <f>SUM(CB56:CB75)</f>
        <v>95</v>
      </c>
      <c r="CE76" s="163"/>
      <c r="CF76" s="127"/>
      <c r="CG76" s="165"/>
      <c r="CH76" s="165"/>
      <c r="CI76" s="165"/>
      <c r="CJ76" s="159"/>
      <c r="CK76" s="444"/>
      <c r="CL76" s="450"/>
      <c r="CN76" s="126">
        <f t="shared" si="58"/>
        <v>0</v>
      </c>
      <c r="CO76" s="130">
        <f t="shared" si="59"/>
        <v>0</v>
      </c>
      <c r="CP76" s="127"/>
      <c r="CQ76" s="127">
        <f t="shared" si="61"/>
        <v>0</v>
      </c>
    </row>
    <row r="77" spans="1:95" ht="21" customHeight="1" thickBot="1" x14ac:dyDescent="0.3">
      <c r="A77" s="690" t="s">
        <v>104</v>
      </c>
      <c r="B77" s="691">
        <v>62</v>
      </c>
      <c r="C77" s="692" t="s">
        <v>1</v>
      </c>
      <c r="D77" s="435" t="s">
        <v>57</v>
      </c>
      <c r="E77" s="505"/>
      <c r="F77" s="983" t="s">
        <v>48</v>
      </c>
      <c r="G77" s="435" t="s">
        <v>24</v>
      </c>
      <c r="H77" s="435" t="s">
        <v>25</v>
      </c>
      <c r="I77" s="498"/>
      <c r="J77" s="498"/>
      <c r="K77" s="435" t="s">
        <v>24</v>
      </c>
      <c r="L77" s="440" t="s">
        <v>25</v>
      </c>
      <c r="M77" s="500"/>
      <c r="N77" s="506"/>
      <c r="O77" s="435" t="s">
        <v>24</v>
      </c>
      <c r="P77" s="435" t="s">
        <v>25</v>
      </c>
      <c r="Q77" s="498"/>
      <c r="R77" s="498" t="s">
        <v>26</v>
      </c>
      <c r="S77" s="440" t="s">
        <v>24</v>
      </c>
      <c r="T77" s="459" t="s">
        <v>25</v>
      </c>
      <c r="U77" s="506"/>
      <c r="V77" s="506"/>
      <c r="W77" s="435" t="s">
        <v>24</v>
      </c>
      <c r="X77" s="435" t="s">
        <v>24</v>
      </c>
      <c r="Y77" s="520"/>
      <c r="Z77" s="504"/>
      <c r="AA77" s="459" t="s">
        <v>24</v>
      </c>
      <c r="AB77" s="435" t="s">
        <v>25</v>
      </c>
      <c r="AC77" s="498" t="s">
        <v>49</v>
      </c>
      <c r="AD77" s="498"/>
      <c r="AE77" s="435" t="s">
        <v>26</v>
      </c>
      <c r="AF77" s="859"/>
      <c r="AG77" s="859"/>
      <c r="AH77" s="860"/>
      <c r="AI77" s="125">
        <f t="shared" ref="AI77:AI97" si="232">COUNTIF($D77:$AH77,"D")</f>
        <v>7</v>
      </c>
      <c r="AJ77" s="62">
        <f t="shared" ref="AJ77:AJ97" si="233">COUNTIF($D77:$AH77,"N")</f>
        <v>5</v>
      </c>
      <c r="AK77" s="62">
        <f>COUNTIF($D77:$AH77,"DTS4S")+COUNTIF($D77:$AH77,"DTS4S1")</f>
        <v>0</v>
      </c>
      <c r="AL77" s="62">
        <f>COUNTIF($D77:$AH77,"NTS4S")+COUNTIF($D77:$AH77,"NTS4S1")</f>
        <v>0</v>
      </c>
      <c r="AM77" s="62">
        <f t="shared" ref="AM77:AM97" si="234">COUNTIF($D77:$AH77,"S")</f>
        <v>0</v>
      </c>
      <c r="AN77" s="62">
        <f t="shared" ref="AN77:AN97" si="235">COUNTIF($D77:$AH77,"DT")</f>
        <v>2</v>
      </c>
      <c r="AO77" s="62">
        <f t="shared" ref="AO77:AO97" si="236">COUNTIF($D77:$AH77,"NT")</f>
        <v>0</v>
      </c>
      <c r="AP77" s="62">
        <f t="shared" ref="AP77:AP97" si="237">COUNTIF($D77:$AH77,"t")</f>
        <v>0</v>
      </c>
      <c r="AQ77" s="62">
        <f t="shared" ref="AQ77:AQ97" si="238">COUNTIF($D77:$AH77,"FE")</f>
        <v>0</v>
      </c>
      <c r="AR77" s="62">
        <f t="shared" ref="AR77:AR97" si="239">COUNTIF($D77:$AH77,"FO")</f>
        <v>0</v>
      </c>
      <c r="AS77" s="62">
        <f t="shared" ref="AS77:AS97" si="240">COUNTIF($D77:$AH77,"DS")</f>
        <v>0</v>
      </c>
      <c r="AT77" s="62">
        <f t="shared" ref="AT77:AT97" si="241">COUNTIF($D77:$AH77,"DISP")</f>
        <v>0</v>
      </c>
      <c r="AU77" s="62">
        <f t="shared" ref="AU77:AU97" si="242">COUNTIF($D77:$AH77,"L")</f>
        <v>0</v>
      </c>
      <c r="AV77" s="62">
        <f t="shared" ref="AV77:AV97" si="243">COUNTIF($D77:$AH77,"B")</f>
        <v>0</v>
      </c>
      <c r="AW77" s="62">
        <f t="shared" ref="AW77:AW97" si="244">COUNTIF($D77:$AH77,"SA")</f>
        <v>0</v>
      </c>
      <c r="AX77" s="62">
        <f t="shared" ref="AX77:AX97" si="245">COUNTIF($D77:$AH77,"SAT")</f>
        <v>0</v>
      </c>
      <c r="AY77" s="62">
        <f t="shared" ref="AY77:AY97" si="246">COUNTIF($D77:$AH77,"SE")</f>
        <v>0</v>
      </c>
      <c r="AZ77" s="62">
        <f t="shared" ref="AZ77:AZ97" si="247">COUNTIF($D77:$AH77,"OJTD")+COUNTIF($D77:$AH77,"OJTN")</f>
        <v>0</v>
      </c>
      <c r="BA77" s="62">
        <f t="shared" ref="BA77:BA97" si="248">COUNTIF($D77:$AH77,"TR")</f>
        <v>0</v>
      </c>
      <c r="BB77" s="62">
        <f t="shared" ref="BB77:BB97" si="249">COUNTIF($D77:$AH77,"F")</f>
        <v>0</v>
      </c>
      <c r="BC77" s="63">
        <f t="shared" ref="BC77:BC97" si="250">+AI77+AJ77+AN77+AO77+((AQ77+AU77+AV77+AY77)*8)/12+AW77+AX77+AZ77+BA77+AM77</f>
        <v>14</v>
      </c>
      <c r="BD77" s="64"/>
      <c r="BE77" s="584">
        <f>+AI77*$BD$2+AJ77*$BD$6+AN77*$BD$2+AO77*$BD$6+AQ77*8/24+AU77*8/24+AV77*8/24+AW77*8/24+AX77*12/24+AY77*8/24+AZ77*$BD$2+BA77*8/24+BN77*(0/24)+(AM77*$BE$2)+AK77*$BF$2+AL77*$BF$6</f>
        <v>7</v>
      </c>
      <c r="BF77" s="5">
        <f t="shared" si="63"/>
        <v>0</v>
      </c>
      <c r="BG77" s="5">
        <f t="shared" si="227"/>
        <v>0</v>
      </c>
      <c r="BH77" s="5">
        <f t="shared" si="64"/>
        <v>0</v>
      </c>
      <c r="BI77" s="5">
        <f t="shared" si="65"/>
        <v>0</v>
      </c>
      <c r="BJ77" s="5">
        <f t="shared" si="228"/>
        <v>1</v>
      </c>
      <c r="BK77" s="5">
        <f t="shared" si="66"/>
        <v>1</v>
      </c>
      <c r="BL77" s="5">
        <f t="shared" si="229"/>
        <v>0</v>
      </c>
      <c r="BM77" s="5">
        <f t="shared" si="230"/>
        <v>0</v>
      </c>
      <c r="BN77" s="145">
        <f t="shared" si="231"/>
        <v>1</v>
      </c>
      <c r="BO77" s="147">
        <f>+BE77+JAN!BO75</f>
        <v>13.5</v>
      </c>
      <c r="BP77" s="65">
        <f>+BO77+(JAN!BN75+BN77)*(12/24)-$BO$12</f>
        <v>1.1666666666666661</v>
      </c>
      <c r="BQ77" s="66">
        <f t="shared" ref="BQ77" si="251">IF(BP77&gt;=(-11/24),0,(-BP77)/(12/24))</f>
        <v>0</v>
      </c>
      <c r="BR77" s="584">
        <f>+BO77+BY77*$BD$2</f>
        <v>14.5</v>
      </c>
      <c r="BS77" s="584">
        <f t="shared" ref="BS77" si="252">+BR77-$BO$12</f>
        <v>0.16666666666666607</v>
      </c>
      <c r="BT77" s="67">
        <f>+(BR77/$BR$99)-1</f>
        <v>6.9444444444441977E-3</v>
      </c>
      <c r="BU77" s="68">
        <f t="shared" ref="BU77" si="253">+BF77+BG77</f>
        <v>0</v>
      </c>
      <c r="BV77" s="68">
        <f>+BH77+BI77</f>
        <v>0</v>
      </c>
      <c r="BW77" s="68">
        <f t="shared" ref="BW77" si="254">+BJ77+BK77</f>
        <v>2</v>
      </c>
      <c r="BX77" s="68">
        <f t="shared" ref="BX77" si="255">+BL77+BM77</f>
        <v>0</v>
      </c>
      <c r="BY77" s="69">
        <f>+BU77+BV77+BW77+BX77</f>
        <v>2</v>
      </c>
      <c r="BZ77" s="68">
        <f>+BN77+JAN!BZ75</f>
        <v>4</v>
      </c>
      <c r="CA77" s="68">
        <f>+JAN!CA75+BX77</f>
        <v>5</v>
      </c>
      <c r="CB77" s="69">
        <f>+CA77-BZ77</f>
        <v>1</v>
      </c>
      <c r="CC77" s="23"/>
      <c r="CD77" s="23"/>
      <c r="CE77" s="163">
        <f t="shared" si="223"/>
        <v>7</v>
      </c>
      <c r="CF77" s="127">
        <f t="shared" si="224"/>
        <v>16</v>
      </c>
      <c r="CG77" s="165">
        <f t="shared" si="54"/>
        <v>168</v>
      </c>
      <c r="CH77" s="165">
        <f t="shared" si="55"/>
        <v>24</v>
      </c>
      <c r="CI77" s="165">
        <f t="shared" si="56"/>
        <v>192</v>
      </c>
      <c r="CJ77" s="159">
        <f t="shared" ref="CJ77:CJ93" si="256">+(AQ77+AU77+AV77)*8+(BN77)*12</f>
        <v>12</v>
      </c>
      <c r="CK77" s="444">
        <f>BY77-BV77+JAN!CK75</f>
        <v>4</v>
      </c>
      <c r="CL77" s="450">
        <f t="shared" ref="CL77:CL81" si="257">CK77*12+BV77*8</f>
        <v>48</v>
      </c>
      <c r="CN77" s="126">
        <f t="shared" si="58"/>
        <v>7</v>
      </c>
      <c r="CO77" s="130">
        <f t="shared" si="59"/>
        <v>192</v>
      </c>
      <c r="CP77" s="127">
        <f t="shared" si="60"/>
        <v>14</v>
      </c>
      <c r="CQ77" s="127">
        <f t="shared" si="61"/>
        <v>16</v>
      </c>
    </row>
    <row r="78" spans="1:95" ht="21" customHeight="1" thickBot="1" x14ac:dyDescent="0.3">
      <c r="A78" s="865" t="s">
        <v>105</v>
      </c>
      <c r="B78" s="866">
        <v>63</v>
      </c>
      <c r="C78" s="867" t="s">
        <v>275</v>
      </c>
      <c r="D78" s="435"/>
      <c r="E78" s="505"/>
      <c r="F78" s="500"/>
      <c r="G78" s="435"/>
      <c r="H78" s="435"/>
      <c r="I78" s="498"/>
      <c r="J78" s="498"/>
      <c r="K78" s="435"/>
      <c r="L78" s="440"/>
      <c r="M78" s="500"/>
      <c r="N78" s="506"/>
      <c r="O78" s="435"/>
      <c r="P78" s="435"/>
      <c r="Q78" s="498"/>
      <c r="R78" s="498"/>
      <c r="S78" s="440"/>
      <c r="T78" s="459"/>
      <c r="U78" s="506"/>
      <c r="V78" s="506"/>
      <c r="W78" s="435"/>
      <c r="X78" s="435"/>
      <c r="Y78" s="520"/>
      <c r="Z78" s="504"/>
      <c r="AA78" s="459"/>
      <c r="AB78" s="435"/>
      <c r="AC78" s="498"/>
      <c r="AD78" s="498"/>
      <c r="AE78" s="435"/>
      <c r="AF78" s="734"/>
      <c r="AG78" s="734"/>
      <c r="AH78" s="733"/>
      <c r="AI78" s="125">
        <f t="shared" si="232"/>
        <v>0</v>
      </c>
      <c r="AJ78" s="62">
        <f t="shared" si="233"/>
        <v>0</v>
      </c>
      <c r="AK78" s="62">
        <f>COUNTIF($D78:$AH78,"DTS4S")+COUNTIF($D78:$AH78,"DTS4S1")</f>
        <v>0</v>
      </c>
      <c r="AL78" s="62">
        <f>COUNTIF($D78:$AH78,"NTS4S")+COUNTIF($D78:$AH78,"NTS4S1")</f>
        <v>0</v>
      </c>
      <c r="AM78" s="62">
        <f t="shared" si="234"/>
        <v>0</v>
      </c>
      <c r="AN78" s="62">
        <f t="shared" si="235"/>
        <v>0</v>
      </c>
      <c r="AO78" s="62">
        <f t="shared" si="236"/>
        <v>0</v>
      </c>
      <c r="AP78" s="62">
        <f t="shared" si="237"/>
        <v>0</v>
      </c>
      <c r="AQ78" s="62">
        <f t="shared" si="238"/>
        <v>0</v>
      </c>
      <c r="AR78" s="62">
        <f t="shared" si="239"/>
        <v>0</v>
      </c>
      <c r="AS78" s="62">
        <f t="shared" si="240"/>
        <v>0</v>
      </c>
      <c r="AT78" s="62">
        <f t="shared" si="241"/>
        <v>0</v>
      </c>
      <c r="AU78" s="62">
        <f t="shared" si="242"/>
        <v>0</v>
      </c>
      <c r="AV78" s="62">
        <f t="shared" si="243"/>
        <v>0</v>
      </c>
      <c r="AW78" s="62">
        <f t="shared" si="244"/>
        <v>0</v>
      </c>
      <c r="AX78" s="62">
        <f t="shared" si="245"/>
        <v>0</v>
      </c>
      <c r="AY78" s="62">
        <f t="shared" si="246"/>
        <v>0</v>
      </c>
      <c r="AZ78" s="62">
        <f t="shared" si="247"/>
        <v>0</v>
      </c>
      <c r="BA78" s="62">
        <f t="shared" si="248"/>
        <v>0</v>
      </c>
      <c r="BB78" s="62">
        <f t="shared" si="249"/>
        <v>0</v>
      </c>
      <c r="BC78" s="63">
        <f t="shared" si="250"/>
        <v>0</v>
      </c>
      <c r="BD78" s="64"/>
      <c r="BE78" s="584">
        <f>+AI78*$BD$2+AJ78*$BD$6+AN78*$BD$2+AO78*$BD$6+AQ78*8/24+AU78*8/24+AV78*8/24+AW78*8/24+AX78*12/24+AY78*8/24+AZ78*$BD$2+BA78*8/24+BN78*(0/24)+(AM78*$BE$2)+AK78*$BF$2+AL78*$BF$6</f>
        <v>0</v>
      </c>
      <c r="BF78" s="5">
        <f t="shared" si="63"/>
        <v>0</v>
      </c>
      <c r="BG78" s="5">
        <f t="shared" si="227"/>
        <v>0</v>
      </c>
      <c r="BH78" s="5">
        <f t="shared" si="64"/>
        <v>0</v>
      </c>
      <c r="BI78" s="5">
        <f t="shared" si="65"/>
        <v>0</v>
      </c>
      <c r="BJ78" s="5">
        <f t="shared" si="228"/>
        <v>0</v>
      </c>
      <c r="BK78" s="5">
        <f t="shared" si="66"/>
        <v>0</v>
      </c>
      <c r="BL78" s="5">
        <f t="shared" si="229"/>
        <v>0</v>
      </c>
      <c r="BM78" s="5">
        <f t="shared" si="230"/>
        <v>0</v>
      </c>
      <c r="BN78" s="145">
        <f t="shared" si="231"/>
        <v>0</v>
      </c>
      <c r="BO78" s="147"/>
      <c r="BP78" s="65"/>
      <c r="BQ78" s="66"/>
      <c r="BR78" s="584"/>
      <c r="BS78" s="584"/>
      <c r="BT78" s="67"/>
      <c r="BU78" s="68">
        <f t="shared" ref="BU78:BU97" si="258">+BF78+BG78</f>
        <v>0</v>
      </c>
      <c r="BV78" s="68">
        <f t="shared" ref="BV78:BV97" si="259">+BH78+BI78</f>
        <v>0</v>
      </c>
      <c r="BW78" s="68">
        <f t="shared" ref="BW78:BW97" si="260">+BJ78+BK78</f>
        <v>0</v>
      </c>
      <c r="BX78" s="68">
        <f t="shared" ref="BX78:BX97" si="261">+BL78+BM78</f>
        <v>0</v>
      </c>
      <c r="BY78" s="69">
        <f>+BU78+BV78+BW78+BX78</f>
        <v>0</v>
      </c>
      <c r="BZ78" s="68">
        <f>+BN78</f>
        <v>0</v>
      </c>
      <c r="CA78" s="68"/>
      <c r="CB78" s="69"/>
      <c r="CE78" s="163">
        <f t="shared" si="223"/>
        <v>0</v>
      </c>
      <c r="CF78" s="127">
        <f t="shared" si="224"/>
        <v>0</v>
      </c>
      <c r="CG78" s="165">
        <f t="shared" ref="CG78:CG93" si="262">+BE78*24-(AQ78+AU78+AV78)*8</f>
        <v>0</v>
      </c>
      <c r="CH78" s="165">
        <f t="shared" ref="CH78:CH93" si="263">+(BF78+BG78+BJ78+BK78+BL78+BM78)*12+(BH78+BI78)*8</f>
        <v>0</v>
      </c>
      <c r="CI78" s="165">
        <f t="shared" ref="CI78:CI93" si="264">+CG78+CH78</f>
        <v>0</v>
      </c>
      <c r="CJ78" s="159">
        <f t="shared" si="256"/>
        <v>0</v>
      </c>
      <c r="CK78" s="444">
        <f>BY78-BV78</f>
        <v>0</v>
      </c>
      <c r="CL78" s="450">
        <f t="shared" si="257"/>
        <v>0</v>
      </c>
      <c r="CN78" s="126">
        <f t="shared" ref="CN78:CN97" si="265">+CE78</f>
        <v>0</v>
      </c>
      <c r="CO78" s="130">
        <f t="shared" ref="CO78:CO96" si="266">CI78</f>
        <v>0</v>
      </c>
      <c r="CP78" s="127">
        <f t="shared" ref="CP78:CP97" si="267">+BC78</f>
        <v>0</v>
      </c>
      <c r="CQ78" s="127">
        <f t="shared" ref="CQ78:CQ97" si="268">+CF78</f>
        <v>0</v>
      </c>
    </row>
    <row r="79" spans="1:95" ht="20.100000000000001" customHeight="1" thickBot="1" x14ac:dyDescent="0.3">
      <c r="A79" s="868" t="s">
        <v>106</v>
      </c>
      <c r="B79" s="691">
        <v>64</v>
      </c>
      <c r="C79" s="90" t="s">
        <v>2</v>
      </c>
      <c r="D79" s="435" t="s">
        <v>25</v>
      </c>
      <c r="E79" s="505"/>
      <c r="F79" s="500"/>
      <c r="G79" s="435" t="s">
        <v>24</v>
      </c>
      <c r="H79" s="435" t="s">
        <v>25</v>
      </c>
      <c r="I79" s="498"/>
      <c r="J79" s="498"/>
      <c r="K79" s="435" t="s">
        <v>24</v>
      </c>
      <c r="L79" s="440" t="s">
        <v>25</v>
      </c>
      <c r="M79" s="500"/>
      <c r="N79" s="506"/>
      <c r="O79" s="435" t="s">
        <v>24</v>
      </c>
      <c r="P79" s="435" t="s">
        <v>25</v>
      </c>
      <c r="Q79" s="498"/>
      <c r="R79" s="498"/>
      <c r="S79" s="440" t="s">
        <v>24</v>
      </c>
      <c r="T79" s="459" t="s">
        <v>25</v>
      </c>
      <c r="U79" s="506"/>
      <c r="V79" s="506"/>
      <c r="W79" s="435" t="s">
        <v>24</v>
      </c>
      <c r="X79" s="435" t="s">
        <v>24</v>
      </c>
      <c r="Y79" s="520"/>
      <c r="Z79" s="504"/>
      <c r="AA79" s="459" t="s">
        <v>24</v>
      </c>
      <c r="AB79" s="435" t="s">
        <v>25</v>
      </c>
      <c r="AC79" s="498" t="s">
        <v>49</v>
      </c>
      <c r="AD79" s="498"/>
      <c r="AE79" s="435" t="s">
        <v>25</v>
      </c>
      <c r="AF79" s="746"/>
      <c r="AG79" s="746"/>
      <c r="AH79" s="745"/>
      <c r="AI79" s="125">
        <f t="shared" si="232"/>
        <v>7</v>
      </c>
      <c r="AJ79" s="62">
        <f t="shared" si="233"/>
        <v>7</v>
      </c>
      <c r="AK79" s="62">
        <f t="shared" ref="AK79:AK97" si="269">COUNTIF($D79:$AH79,"DTS4S")+COUNTIF($D79:$AH79,"DTS4S1")</f>
        <v>0</v>
      </c>
      <c r="AL79" s="62">
        <f t="shared" ref="AL79:AL97" si="270">COUNTIF($D79:$AH79,"NTS4S")+COUNTIF($D79:$AH79,"NTS4S1")</f>
        <v>0</v>
      </c>
      <c r="AM79" s="62">
        <f t="shared" si="234"/>
        <v>0</v>
      </c>
      <c r="AN79" s="62">
        <f t="shared" si="235"/>
        <v>0</v>
      </c>
      <c r="AO79" s="62">
        <f t="shared" si="236"/>
        <v>0</v>
      </c>
      <c r="AP79" s="62">
        <f t="shared" si="237"/>
        <v>0</v>
      </c>
      <c r="AQ79" s="62">
        <f t="shared" si="238"/>
        <v>0</v>
      </c>
      <c r="AR79" s="62">
        <f t="shared" si="239"/>
        <v>0</v>
      </c>
      <c r="AS79" s="62">
        <f t="shared" si="240"/>
        <v>0</v>
      </c>
      <c r="AT79" s="62">
        <f t="shared" si="241"/>
        <v>0</v>
      </c>
      <c r="AU79" s="62">
        <f t="shared" si="242"/>
        <v>0</v>
      </c>
      <c r="AV79" s="62">
        <f t="shared" si="243"/>
        <v>0</v>
      </c>
      <c r="AW79" s="62">
        <f t="shared" si="244"/>
        <v>0</v>
      </c>
      <c r="AX79" s="62">
        <f t="shared" si="245"/>
        <v>0</v>
      </c>
      <c r="AY79" s="62">
        <f t="shared" si="246"/>
        <v>0</v>
      </c>
      <c r="AZ79" s="62">
        <f t="shared" si="247"/>
        <v>0</v>
      </c>
      <c r="BA79" s="62">
        <f t="shared" si="248"/>
        <v>0</v>
      </c>
      <c r="BB79" s="62">
        <f t="shared" si="249"/>
        <v>0</v>
      </c>
      <c r="BC79" s="63">
        <f t="shared" si="250"/>
        <v>14</v>
      </c>
      <c r="BD79" s="64"/>
      <c r="BE79" s="584">
        <f t="shared" ref="BE79:BE84" si="271">+AI79*$BD$2+AJ79*$BD$6+AN79*$BD$2+AO79*$BD$6+AQ79*8/24+AU79*8/24+AV79*8/24+AW79*8/24+AX79*12/24+AY79*8/24+AZ79*$BD$2+BA79*8/24+BN79*(0/24)+(AM79*$BE$2)+AK79*$BF$2+AL79*$BF$6</f>
        <v>7</v>
      </c>
      <c r="BF79" s="5">
        <f t="shared" si="63"/>
        <v>0</v>
      </c>
      <c r="BG79" s="5">
        <f t="shared" si="227"/>
        <v>0</v>
      </c>
      <c r="BH79" s="5">
        <f t="shared" si="64"/>
        <v>0</v>
      </c>
      <c r="BI79" s="5">
        <f t="shared" si="65"/>
        <v>0</v>
      </c>
      <c r="BJ79" s="5">
        <f t="shared" si="228"/>
        <v>0</v>
      </c>
      <c r="BK79" s="5">
        <f t="shared" si="66"/>
        <v>1</v>
      </c>
      <c r="BL79" s="5">
        <f t="shared" si="229"/>
        <v>0</v>
      </c>
      <c r="BM79" s="5">
        <f t="shared" si="230"/>
        <v>0</v>
      </c>
      <c r="BN79" s="145">
        <f t="shared" si="231"/>
        <v>0</v>
      </c>
      <c r="BO79" s="147">
        <f>+BE79+JAN!BO77</f>
        <v>14.5</v>
      </c>
      <c r="BP79" s="65">
        <f>+BO79+(JAN!BN77+BN79)*(12/24)-$BO$12</f>
        <v>0.16666666666666607</v>
      </c>
      <c r="BQ79" s="66">
        <f t="shared" si="211"/>
        <v>0</v>
      </c>
      <c r="BR79" s="584">
        <f>+BO79+BY79*$BD$2</f>
        <v>15</v>
      </c>
      <c r="BS79" s="584">
        <f t="shared" ref="BS79:BS82" si="272">+BR79-$BO$12</f>
        <v>0.66666666666666607</v>
      </c>
      <c r="BT79" s="67">
        <f>+(BR79/$BR$99)-1</f>
        <v>4.1666666666666519E-2</v>
      </c>
      <c r="BU79" s="68">
        <f t="shared" si="258"/>
        <v>0</v>
      </c>
      <c r="BV79" s="68">
        <f t="shared" si="259"/>
        <v>0</v>
      </c>
      <c r="BW79" s="68">
        <f t="shared" si="260"/>
        <v>1</v>
      </c>
      <c r="BX79" s="68">
        <f t="shared" si="261"/>
        <v>0</v>
      </c>
      <c r="BY79" s="69">
        <f>+BU79+BV79+BW79+BX79</f>
        <v>1</v>
      </c>
      <c r="BZ79" s="68">
        <f>+BN79+JAN!BZ77</f>
        <v>0</v>
      </c>
      <c r="CA79" s="68">
        <f>+JAN!CA77+BX79</f>
        <v>2</v>
      </c>
      <c r="CB79" s="69">
        <f>+CA79-BZ79</f>
        <v>2</v>
      </c>
      <c r="CE79" s="163">
        <f t="shared" si="223"/>
        <v>7</v>
      </c>
      <c r="CF79" s="127">
        <f t="shared" si="224"/>
        <v>15</v>
      </c>
      <c r="CG79" s="165">
        <f t="shared" si="262"/>
        <v>168</v>
      </c>
      <c r="CH79" s="165">
        <f t="shared" si="263"/>
        <v>12</v>
      </c>
      <c r="CI79" s="165">
        <f t="shared" si="264"/>
        <v>180</v>
      </c>
      <c r="CJ79" s="159">
        <f t="shared" si="256"/>
        <v>0</v>
      </c>
      <c r="CK79" s="444">
        <f>BY79-BV79+JAN!CK77</f>
        <v>2</v>
      </c>
      <c r="CL79" s="450">
        <f t="shared" si="257"/>
        <v>24</v>
      </c>
      <c r="CN79" s="126">
        <f t="shared" si="265"/>
        <v>7</v>
      </c>
      <c r="CO79" s="130">
        <f t="shared" si="266"/>
        <v>180</v>
      </c>
      <c r="CP79" s="127">
        <f t="shared" si="267"/>
        <v>14</v>
      </c>
      <c r="CQ79" s="127">
        <f t="shared" si="268"/>
        <v>15</v>
      </c>
    </row>
    <row r="80" spans="1:95" ht="21" customHeight="1" thickBot="1" x14ac:dyDescent="0.3">
      <c r="A80" s="613" t="s">
        <v>107</v>
      </c>
      <c r="B80" s="866">
        <v>65</v>
      </c>
      <c r="C80" s="26" t="s">
        <v>2</v>
      </c>
      <c r="D80" s="435" t="s">
        <v>25</v>
      </c>
      <c r="E80" s="505"/>
      <c r="F80" s="505"/>
      <c r="G80" s="435" t="s">
        <v>57</v>
      </c>
      <c r="H80" s="435" t="s">
        <v>57</v>
      </c>
      <c r="I80" s="498"/>
      <c r="J80" s="498"/>
      <c r="K80" s="435" t="s">
        <v>32</v>
      </c>
      <c r="L80" s="440" t="s">
        <v>32</v>
      </c>
      <c r="M80" s="500"/>
      <c r="N80" s="506"/>
      <c r="O80" s="435" t="s">
        <v>31</v>
      </c>
      <c r="P80" s="435" t="s">
        <v>25</v>
      </c>
      <c r="Q80" s="498"/>
      <c r="R80" s="498" t="s">
        <v>26</v>
      </c>
      <c r="S80" s="440" t="s">
        <v>24</v>
      </c>
      <c r="T80" s="459" t="s">
        <v>25</v>
      </c>
      <c r="U80" s="506"/>
      <c r="V80" s="506"/>
      <c r="W80" s="435" t="s">
        <v>24</v>
      </c>
      <c r="X80" s="435" t="s">
        <v>24</v>
      </c>
      <c r="Y80" s="520" t="s">
        <v>27</v>
      </c>
      <c r="Z80" s="504"/>
      <c r="AA80" s="459" t="s">
        <v>24</v>
      </c>
      <c r="AB80" s="435" t="s">
        <v>25</v>
      </c>
      <c r="AC80" s="498" t="s">
        <v>49</v>
      </c>
      <c r="AD80" s="498"/>
      <c r="AE80" s="435" t="s">
        <v>25</v>
      </c>
      <c r="AF80" s="519"/>
      <c r="AG80" s="519"/>
      <c r="AH80" s="480"/>
      <c r="AI80" s="125">
        <f t="shared" si="232"/>
        <v>4</v>
      </c>
      <c r="AJ80" s="62">
        <f t="shared" si="233"/>
        <v>5</v>
      </c>
      <c r="AK80" s="62">
        <f t="shared" si="269"/>
        <v>0</v>
      </c>
      <c r="AL80" s="62">
        <f t="shared" si="270"/>
        <v>0</v>
      </c>
      <c r="AM80" s="62">
        <f t="shared" si="234"/>
        <v>0</v>
      </c>
      <c r="AN80" s="62">
        <f t="shared" si="235"/>
        <v>1</v>
      </c>
      <c r="AO80" s="62">
        <f t="shared" si="236"/>
        <v>1</v>
      </c>
      <c r="AP80" s="62">
        <f t="shared" si="237"/>
        <v>1</v>
      </c>
      <c r="AQ80" s="62">
        <f t="shared" si="238"/>
        <v>2</v>
      </c>
      <c r="AR80" s="62">
        <f t="shared" si="239"/>
        <v>0</v>
      </c>
      <c r="AS80" s="62">
        <f t="shared" si="240"/>
        <v>0</v>
      </c>
      <c r="AT80" s="62">
        <f t="shared" si="241"/>
        <v>0</v>
      </c>
      <c r="AU80" s="62">
        <f t="shared" si="242"/>
        <v>0</v>
      </c>
      <c r="AV80" s="62">
        <f t="shared" si="243"/>
        <v>0</v>
      </c>
      <c r="AW80" s="62">
        <f t="shared" si="244"/>
        <v>0</v>
      </c>
      <c r="AX80" s="62">
        <f t="shared" si="245"/>
        <v>0</v>
      </c>
      <c r="AY80" s="62">
        <f t="shared" si="246"/>
        <v>0</v>
      </c>
      <c r="AZ80" s="62">
        <f t="shared" si="247"/>
        <v>0</v>
      </c>
      <c r="BA80" s="62">
        <f t="shared" si="248"/>
        <v>0</v>
      </c>
      <c r="BB80" s="62">
        <f t="shared" si="249"/>
        <v>0</v>
      </c>
      <c r="BC80" s="63">
        <f t="shared" si="250"/>
        <v>12.333333333333334</v>
      </c>
      <c r="BD80" s="64"/>
      <c r="BE80" s="584">
        <f t="shared" si="271"/>
        <v>6.166666666666667</v>
      </c>
      <c r="BF80" s="5">
        <f t="shared" si="63"/>
        <v>0</v>
      </c>
      <c r="BG80" s="5">
        <f t="shared" si="227"/>
        <v>0</v>
      </c>
      <c r="BH80" s="5">
        <f t="shared" si="64"/>
        <v>0</v>
      </c>
      <c r="BI80" s="5">
        <f t="shared" si="65"/>
        <v>0</v>
      </c>
      <c r="BJ80" s="5">
        <f t="shared" si="228"/>
        <v>0</v>
      </c>
      <c r="BK80" s="5">
        <f t="shared" si="66"/>
        <v>1</v>
      </c>
      <c r="BL80" s="5">
        <f t="shared" si="229"/>
        <v>0</v>
      </c>
      <c r="BM80" s="5">
        <f t="shared" si="230"/>
        <v>0</v>
      </c>
      <c r="BN80" s="145">
        <f t="shared" si="231"/>
        <v>2</v>
      </c>
      <c r="BO80" s="147">
        <f>+BE80+JAN!BO78</f>
        <v>14.666666666666668</v>
      </c>
      <c r="BP80" s="65">
        <f>+BO80+(BN80+JAN!BN78)*(12/24)-$BO$12</f>
        <v>1.3333333333333339</v>
      </c>
      <c r="BQ80" s="66">
        <f t="shared" si="211"/>
        <v>0</v>
      </c>
      <c r="BR80" s="584">
        <f>+BO80+BY80*$BD$2</f>
        <v>15.166666666666668</v>
      </c>
      <c r="BS80" s="584">
        <f t="shared" si="272"/>
        <v>0.83333333333333393</v>
      </c>
      <c r="BT80" s="67">
        <f>+(BR80/$BR$99)-1</f>
        <v>5.32407407407407E-2</v>
      </c>
      <c r="BU80" s="68">
        <f t="shared" si="258"/>
        <v>0</v>
      </c>
      <c r="BV80" s="68">
        <f t="shared" si="259"/>
        <v>0</v>
      </c>
      <c r="BW80" s="68">
        <f t="shared" si="260"/>
        <v>1</v>
      </c>
      <c r="BX80" s="68">
        <f t="shared" si="261"/>
        <v>0</v>
      </c>
      <c r="BY80" s="69">
        <f t="shared" ref="BY80:BY94" si="273">+BU80+BV80+BW80+BX80</f>
        <v>1</v>
      </c>
      <c r="BZ80" s="68">
        <f>+BN80+JAN!BZ78</f>
        <v>2</v>
      </c>
      <c r="CA80" s="68">
        <f>+JAN!CA78+BX80</f>
        <v>5</v>
      </c>
      <c r="CB80" s="69">
        <f>+CA80-BZ80</f>
        <v>3</v>
      </c>
      <c r="CE80" s="163">
        <f t="shared" si="223"/>
        <v>6.166666666666667</v>
      </c>
      <c r="CF80" s="127">
        <f t="shared" si="224"/>
        <v>13.333333333333334</v>
      </c>
      <c r="CG80" s="165">
        <f t="shared" si="262"/>
        <v>132</v>
      </c>
      <c r="CH80" s="165">
        <f t="shared" si="263"/>
        <v>12</v>
      </c>
      <c r="CI80" s="165">
        <f t="shared" si="264"/>
        <v>144</v>
      </c>
      <c r="CJ80" s="159">
        <f t="shared" si="256"/>
        <v>40</v>
      </c>
      <c r="CK80" s="444">
        <f>BY80-BV80+JAN!CK78</f>
        <v>4</v>
      </c>
      <c r="CL80" s="450">
        <f t="shared" si="257"/>
        <v>48</v>
      </c>
      <c r="CN80" s="126">
        <f t="shared" si="265"/>
        <v>6.166666666666667</v>
      </c>
      <c r="CO80" s="130">
        <f t="shared" si="266"/>
        <v>144</v>
      </c>
      <c r="CP80" s="127">
        <f t="shared" si="267"/>
        <v>12.333333333333334</v>
      </c>
      <c r="CQ80" s="127">
        <f t="shared" si="268"/>
        <v>13.333333333333334</v>
      </c>
    </row>
    <row r="81" spans="1:95" ht="21" customHeight="1" thickBot="1" x14ac:dyDescent="0.3">
      <c r="A81" s="868" t="s">
        <v>108</v>
      </c>
      <c r="B81" s="691">
        <v>66</v>
      </c>
      <c r="C81" s="26" t="s">
        <v>2</v>
      </c>
      <c r="D81" s="435" t="s">
        <v>25</v>
      </c>
      <c r="E81" s="505"/>
      <c r="F81" s="500"/>
      <c r="G81" s="435" t="s">
        <v>24</v>
      </c>
      <c r="H81" s="435" t="s">
        <v>25</v>
      </c>
      <c r="I81" s="498"/>
      <c r="J81" s="498"/>
      <c r="K81" s="435" t="s">
        <v>24</v>
      </c>
      <c r="L81" s="440" t="s">
        <v>25</v>
      </c>
      <c r="M81" s="500"/>
      <c r="N81" s="506"/>
      <c r="O81" s="435" t="s">
        <v>24</v>
      </c>
      <c r="P81" s="435" t="s">
        <v>25</v>
      </c>
      <c r="Q81" s="498"/>
      <c r="R81" s="498"/>
      <c r="S81" s="440" t="s">
        <v>24</v>
      </c>
      <c r="T81" s="459" t="s">
        <v>25</v>
      </c>
      <c r="U81" s="506"/>
      <c r="V81" s="506"/>
      <c r="W81" s="435" t="s">
        <v>24</v>
      </c>
      <c r="X81" s="435" t="s">
        <v>24</v>
      </c>
      <c r="Y81" s="520"/>
      <c r="Z81" s="504"/>
      <c r="AA81" s="459" t="s">
        <v>24</v>
      </c>
      <c r="AB81" s="435" t="s">
        <v>24</v>
      </c>
      <c r="AC81" s="498" t="s">
        <v>49</v>
      </c>
      <c r="AD81" s="498"/>
      <c r="AE81" s="435" t="s">
        <v>25</v>
      </c>
      <c r="AF81" s="506"/>
      <c r="AG81" s="506"/>
      <c r="AH81" s="435"/>
      <c r="AI81" s="125">
        <f t="shared" si="232"/>
        <v>8</v>
      </c>
      <c r="AJ81" s="62">
        <f t="shared" si="233"/>
        <v>6</v>
      </c>
      <c r="AK81" s="62">
        <f t="shared" si="269"/>
        <v>0</v>
      </c>
      <c r="AL81" s="62">
        <f t="shared" si="270"/>
        <v>0</v>
      </c>
      <c r="AM81" s="62">
        <f t="shared" si="234"/>
        <v>0</v>
      </c>
      <c r="AN81" s="62">
        <f t="shared" si="235"/>
        <v>0</v>
      </c>
      <c r="AO81" s="62">
        <f t="shared" si="236"/>
        <v>0</v>
      </c>
      <c r="AP81" s="62">
        <f t="shared" si="237"/>
        <v>0</v>
      </c>
      <c r="AQ81" s="62">
        <f t="shared" si="238"/>
        <v>0</v>
      </c>
      <c r="AR81" s="62">
        <f t="shared" si="239"/>
        <v>0</v>
      </c>
      <c r="AS81" s="62">
        <f t="shared" si="240"/>
        <v>0</v>
      </c>
      <c r="AT81" s="62">
        <f t="shared" si="241"/>
        <v>0</v>
      </c>
      <c r="AU81" s="62">
        <f t="shared" si="242"/>
        <v>0</v>
      </c>
      <c r="AV81" s="62">
        <f t="shared" si="243"/>
        <v>0</v>
      </c>
      <c r="AW81" s="62">
        <f t="shared" si="244"/>
        <v>0</v>
      </c>
      <c r="AX81" s="62">
        <f t="shared" si="245"/>
        <v>0</v>
      </c>
      <c r="AY81" s="62">
        <f t="shared" si="246"/>
        <v>0</v>
      </c>
      <c r="AZ81" s="62">
        <f t="shared" si="247"/>
        <v>0</v>
      </c>
      <c r="BA81" s="62">
        <f t="shared" si="248"/>
        <v>0</v>
      </c>
      <c r="BB81" s="62">
        <f t="shared" si="249"/>
        <v>0</v>
      </c>
      <c r="BC81" s="63">
        <f t="shared" si="250"/>
        <v>14</v>
      </c>
      <c r="BD81" s="64"/>
      <c r="BE81" s="584">
        <f t="shared" si="271"/>
        <v>7</v>
      </c>
      <c r="BF81" s="5">
        <f t="shared" si="63"/>
        <v>0</v>
      </c>
      <c r="BG81" s="5">
        <f t="shared" si="227"/>
        <v>0</v>
      </c>
      <c r="BH81" s="5">
        <f t="shared" si="64"/>
        <v>0</v>
      </c>
      <c r="BI81" s="5">
        <f t="shared" si="65"/>
        <v>0</v>
      </c>
      <c r="BJ81" s="5">
        <f t="shared" si="228"/>
        <v>0</v>
      </c>
      <c r="BK81" s="5">
        <f t="shared" si="66"/>
        <v>1</v>
      </c>
      <c r="BL81" s="5">
        <f t="shared" si="229"/>
        <v>0</v>
      </c>
      <c r="BM81" s="5">
        <f t="shared" si="230"/>
        <v>0</v>
      </c>
      <c r="BN81" s="145">
        <f t="shared" si="231"/>
        <v>0</v>
      </c>
      <c r="BO81" s="147">
        <f>+BE81+JAN!BO38</f>
        <v>15</v>
      </c>
      <c r="BP81" s="65">
        <f>+BO81+(JAN!BN38+BN81)*(12/24)-$BO$12</f>
        <v>0.66666666666666607</v>
      </c>
      <c r="BQ81" s="66">
        <f t="shared" si="211"/>
        <v>0</v>
      </c>
      <c r="BR81" s="584">
        <f>+BO81+BY81*$BD$2</f>
        <v>15.5</v>
      </c>
      <c r="BS81" s="584">
        <f t="shared" si="272"/>
        <v>1.1666666666666661</v>
      </c>
      <c r="BT81" s="67">
        <f t="shared" ref="BT81" si="274">+(BR81/$BR$99)-1</f>
        <v>7.638888888888884E-2</v>
      </c>
      <c r="BU81" s="68">
        <f t="shared" si="258"/>
        <v>0</v>
      </c>
      <c r="BV81" s="68">
        <f t="shared" si="259"/>
        <v>0</v>
      </c>
      <c r="BW81" s="68">
        <f t="shared" si="260"/>
        <v>1</v>
      </c>
      <c r="BX81" s="68">
        <f t="shared" si="261"/>
        <v>0</v>
      </c>
      <c r="BY81" s="69">
        <f t="shared" si="273"/>
        <v>1</v>
      </c>
      <c r="BZ81" s="68">
        <f>+BN81+JAN!BZ38</f>
        <v>0</v>
      </c>
      <c r="CA81" s="68">
        <f>+JAN!CA38+BX81</f>
        <v>12</v>
      </c>
      <c r="CB81" s="69">
        <f t="shared" ref="CB81" si="275">+CA81-BZ81</f>
        <v>12</v>
      </c>
      <c r="CE81" s="163">
        <f t="shared" si="223"/>
        <v>7</v>
      </c>
      <c r="CF81" s="127">
        <f t="shared" si="224"/>
        <v>15</v>
      </c>
      <c r="CG81" s="165">
        <f t="shared" si="262"/>
        <v>168</v>
      </c>
      <c r="CH81" s="165">
        <f t="shared" si="263"/>
        <v>12</v>
      </c>
      <c r="CI81" s="165">
        <f t="shared" si="264"/>
        <v>180</v>
      </c>
      <c r="CJ81" s="159">
        <f t="shared" si="256"/>
        <v>0</v>
      </c>
      <c r="CK81" s="444">
        <f>BY81-BV81+JAN!CK38</f>
        <v>2</v>
      </c>
      <c r="CL81" s="450">
        <f t="shared" si="257"/>
        <v>24</v>
      </c>
      <c r="CN81" s="126">
        <f t="shared" si="265"/>
        <v>7</v>
      </c>
      <c r="CO81" s="130">
        <f t="shared" si="266"/>
        <v>180</v>
      </c>
      <c r="CP81" s="127">
        <f t="shared" si="267"/>
        <v>14</v>
      </c>
      <c r="CQ81" s="127">
        <f t="shared" si="268"/>
        <v>15</v>
      </c>
    </row>
    <row r="82" spans="1:95" ht="21" customHeight="1" thickBot="1" x14ac:dyDescent="0.3">
      <c r="A82" s="613" t="s">
        <v>109</v>
      </c>
      <c r="B82" s="866">
        <v>67</v>
      </c>
      <c r="C82" s="26" t="s">
        <v>2</v>
      </c>
      <c r="D82" s="438" t="s">
        <v>25</v>
      </c>
      <c r="E82" s="467"/>
      <c r="F82" s="503"/>
      <c r="G82" s="438" t="s">
        <v>24</v>
      </c>
      <c r="H82" s="438" t="s">
        <v>25</v>
      </c>
      <c r="I82" s="428" t="s">
        <v>49</v>
      </c>
      <c r="J82" s="502"/>
      <c r="K82" s="447" t="s">
        <v>25</v>
      </c>
      <c r="L82" s="493" t="s">
        <v>25</v>
      </c>
      <c r="M82" s="569"/>
      <c r="N82" s="428"/>
      <c r="O82" s="438" t="s">
        <v>24</v>
      </c>
      <c r="P82" s="438" t="s">
        <v>25</v>
      </c>
      <c r="Q82" s="502"/>
      <c r="R82" s="452"/>
      <c r="S82" s="493" t="s">
        <v>25</v>
      </c>
      <c r="T82" s="460" t="s">
        <v>35</v>
      </c>
      <c r="U82" s="458"/>
      <c r="V82" s="458"/>
      <c r="W82" s="438" t="s">
        <v>25</v>
      </c>
      <c r="X82" s="438" t="s">
        <v>35</v>
      </c>
      <c r="Y82" s="452"/>
      <c r="Z82" s="525"/>
      <c r="AA82" s="460" t="s">
        <v>27</v>
      </c>
      <c r="AB82" s="438" t="s">
        <v>25</v>
      </c>
      <c r="AC82" s="502" t="s">
        <v>49</v>
      </c>
      <c r="AD82" s="502"/>
      <c r="AE82" s="438" t="s">
        <v>25</v>
      </c>
      <c r="AF82" s="506"/>
      <c r="AG82" s="506"/>
      <c r="AH82" s="435"/>
      <c r="AI82" s="125">
        <f t="shared" si="232"/>
        <v>2</v>
      </c>
      <c r="AJ82" s="62">
        <f t="shared" si="233"/>
        <v>9</v>
      </c>
      <c r="AK82" s="62">
        <f t="shared" si="269"/>
        <v>0</v>
      </c>
      <c r="AL82" s="62">
        <f t="shared" si="270"/>
        <v>0</v>
      </c>
      <c r="AM82" s="62">
        <f t="shared" si="234"/>
        <v>0</v>
      </c>
      <c r="AN82" s="62">
        <f t="shared" si="235"/>
        <v>0</v>
      </c>
      <c r="AO82" s="62">
        <f t="shared" si="236"/>
        <v>1</v>
      </c>
      <c r="AP82" s="62">
        <f t="shared" si="237"/>
        <v>0</v>
      </c>
      <c r="AQ82" s="62">
        <f t="shared" si="238"/>
        <v>0</v>
      </c>
      <c r="AR82" s="62">
        <f t="shared" si="239"/>
        <v>0</v>
      </c>
      <c r="AS82" s="62">
        <f t="shared" si="240"/>
        <v>0</v>
      </c>
      <c r="AT82" s="62">
        <f t="shared" si="241"/>
        <v>2</v>
      </c>
      <c r="AU82" s="62">
        <f t="shared" si="242"/>
        <v>0</v>
      </c>
      <c r="AV82" s="62">
        <f t="shared" si="243"/>
        <v>0</v>
      </c>
      <c r="AW82" s="62">
        <f t="shared" si="244"/>
        <v>0</v>
      </c>
      <c r="AX82" s="62">
        <f t="shared" si="245"/>
        <v>0</v>
      </c>
      <c r="AY82" s="62">
        <f t="shared" si="246"/>
        <v>0</v>
      </c>
      <c r="AZ82" s="62">
        <f t="shared" si="247"/>
        <v>0</v>
      </c>
      <c r="BA82" s="62">
        <f t="shared" si="248"/>
        <v>0</v>
      </c>
      <c r="BB82" s="62">
        <f t="shared" si="249"/>
        <v>0</v>
      </c>
      <c r="BC82" s="63">
        <f t="shared" si="250"/>
        <v>12</v>
      </c>
      <c r="BD82" s="64"/>
      <c r="BE82" s="584">
        <f t="shared" si="271"/>
        <v>6</v>
      </c>
      <c r="BF82" s="5">
        <f t="shared" ref="BF82:BF97" si="276">COUNTIF($D82:$AH82,"DTS")+COUNTIF($D82:$AH82,"DTS1")</f>
        <v>0</v>
      </c>
      <c r="BG82" s="5">
        <f t="shared" si="227"/>
        <v>0</v>
      </c>
      <c r="BH82" s="5">
        <f t="shared" ref="BH82:BH97" si="277">COUNTIF($D82:$AH82,"DTS4S")+COUNTIF($D82:$AH82,"DTS4S1")</f>
        <v>0</v>
      </c>
      <c r="BI82" s="5">
        <f t="shared" ref="BI82:BI97" si="278">COUNTIF($D82:$AH82,"NTS4S")+COUNTIF($D82:$AH82,"NTS4S1")</f>
        <v>0</v>
      </c>
      <c r="BJ82" s="5">
        <f t="shared" si="228"/>
        <v>0</v>
      </c>
      <c r="BK82" s="5">
        <f t="shared" ref="BK82:BK97" si="279">COUNTIF($D82:$AH82,"NTS5S")+COUNTIF($D82:$AH82,"NTS5S1")</f>
        <v>2</v>
      </c>
      <c r="BL82" s="5">
        <f t="shared" si="229"/>
        <v>0</v>
      </c>
      <c r="BM82" s="5">
        <f t="shared" si="230"/>
        <v>0</v>
      </c>
      <c r="BN82" s="145">
        <f t="shared" si="231"/>
        <v>0</v>
      </c>
      <c r="BO82" s="147">
        <f>+BE82+JAN!BO79</f>
        <v>14</v>
      </c>
      <c r="BP82" s="65">
        <f>+BO82+(JAN!BN79+BN82)*(12/24)-$BO$12</f>
        <v>-0.33333333333333393</v>
      </c>
      <c r="BQ82" s="66">
        <f t="shared" si="211"/>
        <v>0</v>
      </c>
      <c r="BR82" s="584">
        <f>+BO82+BY82*$BD$2</f>
        <v>15</v>
      </c>
      <c r="BS82" s="584">
        <f t="shared" si="272"/>
        <v>0.66666666666666607</v>
      </c>
      <c r="BT82" s="67">
        <f>+(BR82/$BR$99)-1</f>
        <v>4.1666666666666519E-2</v>
      </c>
      <c r="BU82" s="68">
        <f t="shared" si="258"/>
        <v>0</v>
      </c>
      <c r="BV82" s="68">
        <f t="shared" si="259"/>
        <v>0</v>
      </c>
      <c r="BW82" s="68">
        <f t="shared" si="260"/>
        <v>2</v>
      </c>
      <c r="BX82" s="68">
        <f t="shared" si="261"/>
        <v>0</v>
      </c>
      <c r="BY82" s="69">
        <f t="shared" si="273"/>
        <v>2</v>
      </c>
      <c r="BZ82" s="68">
        <f>+BN82+JAN!BZ79</f>
        <v>0</v>
      </c>
      <c r="CA82" s="68">
        <f>+JAN!CA79+BX82</f>
        <v>8</v>
      </c>
      <c r="CB82" s="69">
        <f>+CA82-BZ82</f>
        <v>8</v>
      </c>
      <c r="CE82" s="163">
        <f t="shared" si="223"/>
        <v>6</v>
      </c>
      <c r="CF82" s="127">
        <f t="shared" si="224"/>
        <v>14</v>
      </c>
      <c r="CG82" s="165">
        <f t="shared" si="262"/>
        <v>144</v>
      </c>
      <c r="CH82" s="165">
        <f t="shared" si="263"/>
        <v>24</v>
      </c>
      <c r="CI82" s="165">
        <f t="shared" si="264"/>
        <v>168</v>
      </c>
      <c r="CJ82" s="159">
        <f t="shared" si="256"/>
        <v>0</v>
      </c>
      <c r="CK82" s="444">
        <f>BY82-BV82+JAN!CK79</f>
        <v>4</v>
      </c>
      <c r="CL82" s="997">
        <f>CK82*12+BV82*8+"05"</f>
        <v>53</v>
      </c>
      <c r="CN82" s="126">
        <f t="shared" si="265"/>
        <v>6</v>
      </c>
      <c r="CO82" s="130">
        <f t="shared" si="266"/>
        <v>168</v>
      </c>
      <c r="CP82" s="127">
        <f t="shared" si="267"/>
        <v>12</v>
      </c>
      <c r="CQ82" s="127">
        <f t="shared" si="268"/>
        <v>14</v>
      </c>
    </row>
    <row r="83" spans="1:95" ht="21" customHeight="1" thickBot="1" x14ac:dyDescent="0.3">
      <c r="A83" s="868" t="s">
        <v>110</v>
      </c>
      <c r="B83" s="691">
        <v>68</v>
      </c>
      <c r="C83" s="692" t="s">
        <v>2</v>
      </c>
      <c r="D83" s="435" t="s">
        <v>25</v>
      </c>
      <c r="E83" s="505"/>
      <c r="F83" s="500"/>
      <c r="G83" s="435" t="s">
        <v>24</v>
      </c>
      <c r="H83" s="435" t="s">
        <v>25</v>
      </c>
      <c r="I83" s="498"/>
      <c r="J83" s="498"/>
      <c r="K83" s="435" t="s">
        <v>24</v>
      </c>
      <c r="L83" s="440" t="s">
        <v>25</v>
      </c>
      <c r="M83" s="500"/>
      <c r="N83" s="506"/>
      <c r="O83" s="435" t="s">
        <v>24</v>
      </c>
      <c r="P83" s="435" t="s">
        <v>37</v>
      </c>
      <c r="Q83" s="498"/>
      <c r="R83" s="498"/>
      <c r="S83" s="440" t="s">
        <v>24</v>
      </c>
      <c r="T83" s="459" t="s">
        <v>25</v>
      </c>
      <c r="U83" s="506"/>
      <c r="V83" s="506"/>
      <c r="W83" s="435" t="s">
        <v>24</v>
      </c>
      <c r="X83" s="435" t="s">
        <v>24</v>
      </c>
      <c r="Y83" s="520"/>
      <c r="Z83" s="504"/>
      <c r="AA83" s="459" t="s">
        <v>24</v>
      </c>
      <c r="AB83" s="435" t="s">
        <v>25</v>
      </c>
      <c r="AC83" s="498" t="s">
        <v>31</v>
      </c>
      <c r="AD83" s="498"/>
      <c r="AE83" s="435" t="s">
        <v>57</v>
      </c>
      <c r="AF83" s="435"/>
      <c r="AG83" s="506"/>
      <c r="AH83" s="440"/>
      <c r="AI83" s="125">
        <f t="shared" si="232"/>
        <v>7</v>
      </c>
      <c r="AJ83" s="62">
        <f t="shared" si="233"/>
        <v>5</v>
      </c>
      <c r="AK83" s="62">
        <f t="shared" si="269"/>
        <v>0</v>
      </c>
      <c r="AL83" s="62">
        <f t="shared" si="270"/>
        <v>0</v>
      </c>
      <c r="AM83" s="62">
        <f t="shared" si="234"/>
        <v>0</v>
      </c>
      <c r="AN83" s="62">
        <f t="shared" si="235"/>
        <v>0</v>
      </c>
      <c r="AO83" s="62">
        <f t="shared" si="236"/>
        <v>0</v>
      </c>
      <c r="AP83" s="62">
        <f t="shared" si="237"/>
        <v>1</v>
      </c>
      <c r="AQ83" s="62">
        <f t="shared" si="238"/>
        <v>0</v>
      </c>
      <c r="AR83" s="62">
        <f t="shared" si="239"/>
        <v>0</v>
      </c>
      <c r="AS83" s="62">
        <f t="shared" si="240"/>
        <v>0</v>
      </c>
      <c r="AT83" s="62">
        <f t="shared" si="241"/>
        <v>0</v>
      </c>
      <c r="AU83" s="62">
        <f t="shared" si="242"/>
        <v>0</v>
      </c>
      <c r="AV83" s="62">
        <f t="shared" si="243"/>
        <v>1</v>
      </c>
      <c r="AW83" s="62">
        <f t="shared" si="244"/>
        <v>0</v>
      </c>
      <c r="AX83" s="62">
        <f t="shared" si="245"/>
        <v>0</v>
      </c>
      <c r="AY83" s="62">
        <f t="shared" si="246"/>
        <v>0</v>
      </c>
      <c r="AZ83" s="62">
        <f t="shared" si="247"/>
        <v>0</v>
      </c>
      <c r="BA83" s="62">
        <f t="shared" si="248"/>
        <v>0</v>
      </c>
      <c r="BB83" s="62">
        <f t="shared" si="249"/>
        <v>0</v>
      </c>
      <c r="BC83" s="63">
        <f t="shared" si="250"/>
        <v>12.666666666666666</v>
      </c>
      <c r="BD83" s="64"/>
      <c r="BE83" s="584">
        <f t="shared" si="271"/>
        <v>6.333333333333333</v>
      </c>
      <c r="BF83" s="5">
        <f t="shared" si="276"/>
        <v>0</v>
      </c>
      <c r="BG83" s="5">
        <f t="shared" si="227"/>
        <v>0</v>
      </c>
      <c r="BH83" s="5">
        <f t="shared" si="277"/>
        <v>0</v>
      </c>
      <c r="BI83" s="5">
        <f t="shared" si="278"/>
        <v>0</v>
      </c>
      <c r="BJ83" s="5">
        <f t="shared" si="228"/>
        <v>0</v>
      </c>
      <c r="BK83" s="5">
        <f t="shared" si="279"/>
        <v>0</v>
      </c>
      <c r="BL83" s="5">
        <f t="shared" si="229"/>
        <v>0</v>
      </c>
      <c r="BM83" s="5">
        <f t="shared" si="230"/>
        <v>0</v>
      </c>
      <c r="BN83" s="145">
        <f t="shared" si="231"/>
        <v>1</v>
      </c>
      <c r="BO83" s="147">
        <f>+BE83+JAN!BO82</f>
        <v>13.333333333333332</v>
      </c>
      <c r="BP83" s="65">
        <f>+BO83+(JAN!BN82+BN83)*(12/24)-$BO$12</f>
        <v>-0.50000000000000178</v>
      </c>
      <c r="BQ83" s="66">
        <f t="shared" ref="BQ83" si="280">IF(BP83&gt;=(-11/24),0,(-BP83)/(12/24))</f>
        <v>1.0000000000000036</v>
      </c>
      <c r="BR83" s="584">
        <f>+BO83+BY83*$BD$2</f>
        <v>13.333333333333332</v>
      </c>
      <c r="BS83" s="584">
        <f t="shared" ref="BS83" si="281">+BR83-$BO$12</f>
        <v>-1.0000000000000018</v>
      </c>
      <c r="BT83" s="67">
        <f>+(BR83/$BR$99)-1</f>
        <v>-7.4074074074074292E-2</v>
      </c>
      <c r="BU83" s="68">
        <f t="shared" si="258"/>
        <v>0</v>
      </c>
      <c r="BV83" s="68">
        <f t="shared" si="259"/>
        <v>0</v>
      </c>
      <c r="BW83" s="68">
        <f t="shared" si="260"/>
        <v>0</v>
      </c>
      <c r="BX83" s="68">
        <f t="shared" si="261"/>
        <v>0</v>
      </c>
      <c r="BY83" s="69">
        <f t="shared" ref="BY83" si="282">+BU83+BV83+BW83+BX83</f>
        <v>0</v>
      </c>
      <c r="BZ83" s="68">
        <f>+BN83+JAN!BZ82</f>
        <v>1</v>
      </c>
      <c r="CA83" s="68">
        <f>+JAN!CA82+BX83</f>
        <v>7</v>
      </c>
      <c r="CB83" s="69">
        <f>+CA83-BZ83</f>
        <v>6</v>
      </c>
      <c r="CE83" s="163">
        <f t="shared" si="223"/>
        <v>6.333333333333333</v>
      </c>
      <c r="CF83" s="127">
        <f t="shared" si="224"/>
        <v>12.666666666666666</v>
      </c>
      <c r="CG83" s="165">
        <f t="shared" si="262"/>
        <v>144</v>
      </c>
      <c r="CH83" s="165">
        <f t="shared" si="263"/>
        <v>0</v>
      </c>
      <c r="CI83" s="165">
        <f t="shared" si="264"/>
        <v>144</v>
      </c>
      <c r="CJ83" s="159">
        <f t="shared" si="256"/>
        <v>20</v>
      </c>
      <c r="CK83" s="444">
        <f>BY83-BV83+JAN!CK82</f>
        <v>0</v>
      </c>
      <c r="CL83" s="450">
        <f t="shared" ref="CL83:CL87" si="283">CK83*12+BV83*8</f>
        <v>0</v>
      </c>
      <c r="CN83" s="126">
        <f t="shared" si="265"/>
        <v>6.333333333333333</v>
      </c>
      <c r="CO83" s="130">
        <f t="shared" si="266"/>
        <v>144</v>
      </c>
      <c r="CP83" s="127">
        <f t="shared" si="267"/>
        <v>12.666666666666666</v>
      </c>
      <c r="CQ83" s="127">
        <f t="shared" si="268"/>
        <v>12.666666666666666</v>
      </c>
    </row>
    <row r="84" spans="1:95" ht="21.6" customHeight="1" thickBot="1" x14ac:dyDescent="0.3">
      <c r="A84" s="1674" t="s">
        <v>111</v>
      </c>
      <c r="B84" s="866">
        <v>69</v>
      </c>
      <c r="C84" s="692" t="s">
        <v>65</v>
      </c>
      <c r="D84" s="435"/>
      <c r="E84" s="505"/>
      <c r="F84" s="500"/>
      <c r="G84" s="435"/>
      <c r="H84" s="435"/>
      <c r="I84" s="498"/>
      <c r="J84" s="498"/>
      <c r="K84" s="435"/>
      <c r="L84" s="440"/>
      <c r="M84" s="500"/>
      <c r="N84" s="506"/>
      <c r="O84" s="435"/>
      <c r="P84" s="435"/>
      <c r="Q84" s="498"/>
      <c r="R84" s="498"/>
      <c r="S84" s="440"/>
      <c r="T84" s="459"/>
      <c r="U84" s="506"/>
      <c r="V84" s="506"/>
      <c r="W84" s="435"/>
      <c r="X84" s="435"/>
      <c r="Y84" s="520"/>
      <c r="Z84" s="504"/>
      <c r="AA84" s="459"/>
      <c r="AB84" s="435"/>
      <c r="AC84" s="498"/>
      <c r="AD84" s="498"/>
      <c r="AE84" s="435"/>
      <c r="AF84" s="435"/>
      <c r="AG84" s="506"/>
      <c r="AH84" s="440"/>
      <c r="AI84" s="125">
        <f t="shared" si="232"/>
        <v>0</v>
      </c>
      <c r="AJ84" s="62">
        <f t="shared" si="233"/>
        <v>0</v>
      </c>
      <c r="AK84" s="62">
        <f t="shared" si="269"/>
        <v>0</v>
      </c>
      <c r="AL84" s="62">
        <f t="shared" si="270"/>
        <v>0</v>
      </c>
      <c r="AM84" s="62">
        <f t="shared" si="234"/>
        <v>0</v>
      </c>
      <c r="AN84" s="62">
        <f t="shared" si="235"/>
        <v>0</v>
      </c>
      <c r="AO84" s="62">
        <f t="shared" si="236"/>
        <v>0</v>
      </c>
      <c r="AP84" s="62">
        <f t="shared" si="237"/>
        <v>0</v>
      </c>
      <c r="AQ84" s="62">
        <f t="shared" si="238"/>
        <v>0</v>
      </c>
      <c r="AR84" s="62">
        <f t="shared" si="239"/>
        <v>0</v>
      </c>
      <c r="AS84" s="62">
        <f t="shared" si="240"/>
        <v>0</v>
      </c>
      <c r="AT84" s="62">
        <f t="shared" si="241"/>
        <v>0</v>
      </c>
      <c r="AU84" s="62">
        <f t="shared" si="242"/>
        <v>0</v>
      </c>
      <c r="AV84" s="62">
        <f t="shared" si="243"/>
        <v>0</v>
      </c>
      <c r="AW84" s="62">
        <f t="shared" si="244"/>
        <v>0</v>
      </c>
      <c r="AX84" s="62">
        <f t="shared" si="245"/>
        <v>0</v>
      </c>
      <c r="AY84" s="62">
        <f t="shared" si="246"/>
        <v>0</v>
      </c>
      <c r="AZ84" s="62">
        <f t="shared" si="247"/>
        <v>0</v>
      </c>
      <c r="BA84" s="62">
        <f t="shared" si="248"/>
        <v>0</v>
      </c>
      <c r="BB84" s="62">
        <f t="shared" si="249"/>
        <v>0</v>
      </c>
      <c r="BC84" s="63">
        <f t="shared" si="250"/>
        <v>0</v>
      </c>
      <c r="BD84" s="64"/>
      <c r="BE84" s="584">
        <f t="shared" si="271"/>
        <v>0</v>
      </c>
      <c r="BF84" s="5">
        <f t="shared" si="276"/>
        <v>0</v>
      </c>
      <c r="BG84" s="5">
        <f t="shared" si="227"/>
        <v>0</v>
      </c>
      <c r="BH84" s="5">
        <f t="shared" si="277"/>
        <v>0</v>
      </c>
      <c r="BI84" s="5">
        <f t="shared" si="278"/>
        <v>0</v>
      </c>
      <c r="BJ84" s="5">
        <f t="shared" si="228"/>
        <v>0</v>
      </c>
      <c r="BK84" s="5">
        <f t="shared" si="279"/>
        <v>0</v>
      </c>
      <c r="BL84" s="5">
        <f t="shared" si="229"/>
        <v>0</v>
      </c>
      <c r="BM84" s="5">
        <f t="shared" si="230"/>
        <v>0</v>
      </c>
      <c r="BN84" s="145">
        <f t="shared" si="231"/>
        <v>0</v>
      </c>
      <c r="BO84" s="1585">
        <f t="shared" ref="BO84" si="284">+BE84</f>
        <v>0</v>
      </c>
      <c r="BP84" s="1585"/>
      <c r="BQ84" s="1585"/>
      <c r="BR84" s="869"/>
      <c r="BS84" s="869"/>
      <c r="BT84" s="67"/>
      <c r="BU84" s="68">
        <f t="shared" si="258"/>
        <v>0</v>
      </c>
      <c r="BV84" s="68">
        <f t="shared" si="259"/>
        <v>0</v>
      </c>
      <c r="BW84" s="68">
        <f t="shared" si="260"/>
        <v>0</v>
      </c>
      <c r="BX84" s="68">
        <f t="shared" si="261"/>
        <v>0</v>
      </c>
      <c r="BY84" s="69">
        <f t="shared" ref="BY84" si="285">+BU84+BV84+BW84+BX84</f>
        <v>0</v>
      </c>
      <c r="BZ84" s="68">
        <f>+BN84</f>
        <v>0</v>
      </c>
      <c r="CA84" s="68">
        <f>+JAN!CA84+BX84</f>
        <v>0</v>
      </c>
      <c r="CB84" s="1586">
        <f>+CA84-BZ84</f>
        <v>0</v>
      </c>
      <c r="CE84" s="163">
        <f t="shared" si="223"/>
        <v>0</v>
      </c>
      <c r="CF84" s="127">
        <f t="shared" si="224"/>
        <v>0</v>
      </c>
      <c r="CG84" s="165">
        <f t="shared" si="262"/>
        <v>0</v>
      </c>
      <c r="CH84" s="165">
        <f t="shared" si="263"/>
        <v>0</v>
      </c>
      <c r="CI84" s="165">
        <f t="shared" si="264"/>
        <v>0</v>
      </c>
      <c r="CJ84" s="159">
        <f t="shared" si="256"/>
        <v>0</v>
      </c>
      <c r="CK84" s="444">
        <f>BY84-BV84+JAN!CK84</f>
        <v>0</v>
      </c>
      <c r="CL84" s="450">
        <f t="shared" si="283"/>
        <v>0</v>
      </c>
      <c r="CN84" s="126">
        <f t="shared" si="265"/>
        <v>0</v>
      </c>
      <c r="CO84" s="130">
        <f t="shared" si="266"/>
        <v>0</v>
      </c>
      <c r="CP84" s="127">
        <f t="shared" si="267"/>
        <v>0</v>
      </c>
      <c r="CQ84" s="127">
        <f t="shared" si="268"/>
        <v>0</v>
      </c>
    </row>
    <row r="85" spans="1:95" ht="11.45" customHeight="1" thickBot="1" x14ac:dyDescent="0.3">
      <c r="A85" s="1674"/>
      <c r="B85" s="691">
        <v>70</v>
      </c>
      <c r="C85" s="26"/>
      <c r="D85" s="435"/>
      <c r="E85" s="505"/>
      <c r="F85" s="500"/>
      <c r="G85" s="435"/>
      <c r="H85" s="435"/>
      <c r="I85" s="498"/>
      <c r="J85" s="498"/>
      <c r="K85" s="435"/>
      <c r="L85" s="440"/>
      <c r="M85" s="500"/>
      <c r="N85" s="506"/>
      <c r="O85" s="435"/>
      <c r="P85" s="435"/>
      <c r="Q85" s="498"/>
      <c r="R85" s="498"/>
      <c r="S85" s="440"/>
      <c r="T85" s="459"/>
      <c r="U85" s="506"/>
      <c r="V85" s="506"/>
      <c r="W85" s="435"/>
      <c r="X85" s="435"/>
      <c r="Y85" s="520"/>
      <c r="Z85" s="504"/>
      <c r="AA85" s="459"/>
      <c r="AB85" s="435"/>
      <c r="AC85" s="498"/>
      <c r="AD85" s="498"/>
      <c r="AE85" s="435"/>
      <c r="AF85" s="513"/>
      <c r="AG85" s="513"/>
      <c r="AH85" s="474"/>
      <c r="AI85" s="125">
        <f t="shared" si="232"/>
        <v>0</v>
      </c>
      <c r="AJ85" s="62">
        <f t="shared" si="233"/>
        <v>0</v>
      </c>
      <c r="AK85" s="62">
        <f t="shared" si="269"/>
        <v>0</v>
      </c>
      <c r="AL85" s="62">
        <f t="shared" si="270"/>
        <v>0</v>
      </c>
      <c r="AM85" s="62">
        <f t="shared" si="234"/>
        <v>0</v>
      </c>
      <c r="AN85" s="62">
        <f t="shared" si="235"/>
        <v>0</v>
      </c>
      <c r="AO85" s="62">
        <f t="shared" si="236"/>
        <v>0</v>
      </c>
      <c r="AP85" s="62">
        <f t="shared" si="237"/>
        <v>0</v>
      </c>
      <c r="AQ85" s="62">
        <f t="shared" si="238"/>
        <v>0</v>
      </c>
      <c r="AR85" s="62">
        <f t="shared" si="239"/>
        <v>0</v>
      </c>
      <c r="AS85" s="62">
        <f t="shared" si="240"/>
        <v>0</v>
      </c>
      <c r="AT85" s="62">
        <f t="shared" si="241"/>
        <v>0</v>
      </c>
      <c r="AU85" s="62">
        <f t="shared" si="242"/>
        <v>0</v>
      </c>
      <c r="AV85" s="62">
        <f t="shared" si="243"/>
        <v>0</v>
      </c>
      <c r="AW85" s="62">
        <f t="shared" si="244"/>
        <v>0</v>
      </c>
      <c r="AX85" s="62">
        <f t="shared" si="245"/>
        <v>0</v>
      </c>
      <c r="AY85" s="62">
        <f t="shared" si="246"/>
        <v>0</v>
      </c>
      <c r="AZ85" s="62">
        <f t="shared" si="247"/>
        <v>0</v>
      </c>
      <c r="BA85" s="62">
        <f t="shared" si="248"/>
        <v>0</v>
      </c>
      <c r="BB85" s="62">
        <f t="shared" si="249"/>
        <v>0</v>
      </c>
      <c r="BC85" s="63">
        <f t="shared" si="250"/>
        <v>0</v>
      </c>
      <c r="BD85" s="20">
        <f>+AI85*$BD$2+AJ85*$BD$6+AN85*$BD$2+AO85*$BD$6+AQ85*8/24+AU85*8/24+AV85*8/24+AW85*8/24+AX85*12/24+AY85*8/24+AZ85*$BD$2+BA85*8/24+BN85*(0/24)+(AM85*$BE$2)+AK85*$BF$2+AL85*$BF$6</f>
        <v>0</v>
      </c>
      <c r="BE85" s="1048"/>
      <c r="BF85" s="5">
        <f t="shared" si="276"/>
        <v>0</v>
      </c>
      <c r="BG85" s="5">
        <f t="shared" si="227"/>
        <v>0</v>
      </c>
      <c r="BH85" s="5">
        <f t="shared" si="277"/>
        <v>0</v>
      </c>
      <c r="BI85" s="5">
        <f t="shared" si="278"/>
        <v>0</v>
      </c>
      <c r="BJ85" s="5">
        <f t="shared" si="228"/>
        <v>0</v>
      </c>
      <c r="BK85" s="5">
        <f t="shared" si="279"/>
        <v>0</v>
      </c>
      <c r="BL85" s="5">
        <f t="shared" si="229"/>
        <v>0</v>
      </c>
      <c r="BM85" s="5">
        <f t="shared" si="230"/>
        <v>0</v>
      </c>
      <c r="BN85" s="145">
        <f t="shared" si="231"/>
        <v>0</v>
      </c>
      <c r="BO85" s="1585"/>
      <c r="BP85" s="1585"/>
      <c r="BQ85" s="1585"/>
      <c r="BR85" s="869"/>
      <c r="BS85" s="869"/>
      <c r="BT85" s="883"/>
      <c r="BU85" s="68">
        <f t="shared" si="258"/>
        <v>0</v>
      </c>
      <c r="BV85" s="68">
        <f t="shared" si="259"/>
        <v>0</v>
      </c>
      <c r="BW85" s="68">
        <f t="shared" si="260"/>
        <v>0</v>
      </c>
      <c r="BX85" s="68">
        <f t="shared" si="261"/>
        <v>0</v>
      </c>
      <c r="BY85" s="69">
        <f>+BU85+BV85+BW85+BX85</f>
        <v>0</v>
      </c>
      <c r="BZ85" s="68">
        <f>+BN85+JAN!BZ85</f>
        <v>0</v>
      </c>
      <c r="CA85" s="68">
        <f>+JAN!CA85+BX85</f>
        <v>0</v>
      </c>
      <c r="CB85" s="1587"/>
      <c r="CE85" s="163">
        <f t="shared" si="223"/>
        <v>0</v>
      </c>
      <c r="CF85" s="127">
        <f t="shared" si="224"/>
        <v>0</v>
      </c>
      <c r="CG85" s="165">
        <f t="shared" si="262"/>
        <v>0</v>
      </c>
      <c r="CH85" s="165">
        <f t="shared" si="263"/>
        <v>0</v>
      </c>
      <c r="CI85" s="165">
        <f t="shared" si="264"/>
        <v>0</v>
      </c>
      <c r="CJ85" s="159">
        <f t="shared" si="256"/>
        <v>0</v>
      </c>
      <c r="CK85" s="444"/>
      <c r="CL85" s="450">
        <f t="shared" si="283"/>
        <v>0</v>
      </c>
      <c r="CN85" s="126">
        <f t="shared" si="265"/>
        <v>0</v>
      </c>
      <c r="CO85" s="130">
        <f t="shared" si="266"/>
        <v>0</v>
      </c>
      <c r="CP85" s="127">
        <f t="shared" si="267"/>
        <v>0</v>
      </c>
      <c r="CQ85" s="127">
        <f t="shared" si="268"/>
        <v>0</v>
      </c>
    </row>
    <row r="86" spans="1:95" ht="21.95" customHeight="1" thickBot="1" x14ac:dyDescent="0.3">
      <c r="A86" s="1674"/>
      <c r="B86" s="866">
        <v>71</v>
      </c>
      <c r="C86" s="867" t="s">
        <v>3</v>
      </c>
      <c r="D86" s="438"/>
      <c r="E86" s="467"/>
      <c r="F86" s="503"/>
      <c r="G86" s="438"/>
      <c r="H86" s="438"/>
      <c r="I86" s="502"/>
      <c r="J86" s="502"/>
      <c r="K86" s="438"/>
      <c r="L86" s="455"/>
      <c r="M86" s="503"/>
      <c r="N86" s="458"/>
      <c r="O86" s="438"/>
      <c r="P86" s="438"/>
      <c r="Q86" s="502"/>
      <c r="R86" s="502"/>
      <c r="S86" s="455"/>
      <c r="T86" s="460"/>
      <c r="U86" s="458"/>
      <c r="V86" s="458"/>
      <c r="W86" s="438"/>
      <c r="X86" s="438"/>
      <c r="Y86" s="453"/>
      <c r="Z86" s="507"/>
      <c r="AA86" s="460"/>
      <c r="AB86" s="438"/>
      <c r="AC86" s="502"/>
      <c r="AD86" s="502"/>
      <c r="AE86" s="438"/>
      <c r="AF86" s="506"/>
      <c r="AG86" s="506"/>
      <c r="AH86" s="440"/>
      <c r="AI86" s="125">
        <f t="shared" si="232"/>
        <v>0</v>
      </c>
      <c r="AJ86" s="62">
        <f t="shared" si="233"/>
        <v>0</v>
      </c>
      <c r="AK86" s="62">
        <f t="shared" si="269"/>
        <v>0</v>
      </c>
      <c r="AL86" s="62">
        <f t="shared" si="270"/>
        <v>0</v>
      </c>
      <c r="AM86" s="62">
        <f t="shared" si="234"/>
        <v>0</v>
      </c>
      <c r="AN86" s="62">
        <f t="shared" si="235"/>
        <v>0</v>
      </c>
      <c r="AO86" s="62">
        <f t="shared" si="236"/>
        <v>0</v>
      </c>
      <c r="AP86" s="62">
        <f t="shared" si="237"/>
        <v>0</v>
      </c>
      <c r="AQ86" s="62">
        <f t="shared" si="238"/>
        <v>0</v>
      </c>
      <c r="AR86" s="62">
        <f t="shared" si="239"/>
        <v>0</v>
      </c>
      <c r="AS86" s="62">
        <f t="shared" si="240"/>
        <v>0</v>
      </c>
      <c r="AT86" s="62">
        <f t="shared" si="241"/>
        <v>0</v>
      </c>
      <c r="AU86" s="62">
        <f t="shared" si="242"/>
        <v>0</v>
      </c>
      <c r="AV86" s="62">
        <f t="shared" si="243"/>
        <v>0</v>
      </c>
      <c r="AW86" s="62">
        <f t="shared" si="244"/>
        <v>0</v>
      </c>
      <c r="AX86" s="62">
        <f t="shared" si="245"/>
        <v>0</v>
      </c>
      <c r="AY86" s="62">
        <f t="shared" si="246"/>
        <v>0</v>
      </c>
      <c r="AZ86" s="62">
        <f t="shared" si="247"/>
        <v>0</v>
      </c>
      <c r="BA86" s="62">
        <f t="shared" si="248"/>
        <v>0</v>
      </c>
      <c r="BB86" s="62">
        <f t="shared" si="249"/>
        <v>0</v>
      </c>
      <c r="BC86" s="63">
        <f t="shared" si="250"/>
        <v>0</v>
      </c>
      <c r="BD86" s="71"/>
      <c r="BE86" s="1048">
        <f t="shared" ref="BE86" si="286">+BD86+BD88</f>
        <v>0</v>
      </c>
      <c r="BF86" s="5">
        <f t="shared" si="276"/>
        <v>0</v>
      </c>
      <c r="BG86" s="5">
        <f t="shared" si="227"/>
        <v>0</v>
      </c>
      <c r="BH86" s="5">
        <f t="shared" si="277"/>
        <v>0</v>
      </c>
      <c r="BI86" s="5">
        <f t="shared" si="278"/>
        <v>0</v>
      </c>
      <c r="BJ86" s="5">
        <f t="shared" si="228"/>
        <v>0</v>
      </c>
      <c r="BK86" s="5">
        <f t="shared" si="279"/>
        <v>0</v>
      </c>
      <c r="BL86" s="5">
        <f t="shared" si="229"/>
        <v>0</v>
      </c>
      <c r="BM86" s="5">
        <f t="shared" si="230"/>
        <v>0</v>
      </c>
      <c r="BN86" s="145">
        <f t="shared" si="231"/>
        <v>0</v>
      </c>
      <c r="BO86" s="1585"/>
      <c r="BP86" s="1585"/>
      <c r="BQ86" s="1585"/>
      <c r="BR86" s="869"/>
      <c r="BS86" s="869"/>
      <c r="BT86" s="883"/>
      <c r="BU86" s="68">
        <f t="shared" si="258"/>
        <v>0</v>
      </c>
      <c r="BV86" s="68">
        <f t="shared" si="259"/>
        <v>0</v>
      </c>
      <c r="BW86" s="68">
        <f t="shared" si="260"/>
        <v>0</v>
      </c>
      <c r="BX86" s="68">
        <f t="shared" si="261"/>
        <v>0</v>
      </c>
      <c r="BY86" s="69"/>
      <c r="BZ86" s="68">
        <f>+BN86</f>
        <v>0</v>
      </c>
      <c r="CA86" s="68">
        <f>+BX86</f>
        <v>0</v>
      </c>
      <c r="CB86" s="1588"/>
      <c r="CE86" s="163"/>
      <c r="CF86" s="127"/>
      <c r="CG86" s="165">
        <f t="shared" si="262"/>
        <v>0</v>
      </c>
      <c r="CH86" s="165">
        <f t="shared" si="263"/>
        <v>0</v>
      </c>
      <c r="CI86" s="165">
        <f t="shared" si="264"/>
        <v>0</v>
      </c>
      <c r="CJ86" s="159">
        <f t="shared" si="256"/>
        <v>0</v>
      </c>
      <c r="CK86" s="444">
        <f>BY86-BV86</f>
        <v>0</v>
      </c>
      <c r="CL86" s="450">
        <f t="shared" si="283"/>
        <v>0</v>
      </c>
      <c r="CN86" s="126">
        <f t="shared" si="265"/>
        <v>0</v>
      </c>
      <c r="CO86" s="130">
        <f t="shared" si="266"/>
        <v>0</v>
      </c>
      <c r="CP86" s="127">
        <f t="shared" si="267"/>
        <v>0</v>
      </c>
      <c r="CQ86" s="127">
        <f t="shared" si="268"/>
        <v>0</v>
      </c>
    </row>
    <row r="87" spans="1:95" ht="21" customHeight="1" thickBot="1" x14ac:dyDescent="0.3">
      <c r="A87" s="613" t="s">
        <v>112</v>
      </c>
      <c r="B87" s="691">
        <v>72</v>
      </c>
      <c r="C87" s="26" t="s">
        <v>3</v>
      </c>
      <c r="D87" s="135"/>
      <c r="E87" s="526" t="s">
        <v>24</v>
      </c>
      <c r="F87" s="500"/>
      <c r="G87" s="435"/>
      <c r="H87" s="435"/>
      <c r="I87" s="498"/>
      <c r="J87" s="527"/>
      <c r="K87" s="433"/>
      <c r="L87" s="440"/>
      <c r="M87" s="500"/>
      <c r="N87" s="506"/>
      <c r="O87" s="435"/>
      <c r="P87" s="435"/>
      <c r="Q87" s="498"/>
      <c r="R87" s="502"/>
      <c r="S87" s="440"/>
      <c r="T87" s="459"/>
      <c r="U87" s="506"/>
      <c r="V87" s="506"/>
      <c r="W87" s="433" t="s">
        <v>25</v>
      </c>
      <c r="X87" s="433"/>
      <c r="Y87" s="520"/>
      <c r="Z87" s="504"/>
      <c r="AA87" s="459"/>
      <c r="AB87" s="435"/>
      <c r="AC87" s="527" t="s">
        <v>25</v>
      </c>
      <c r="AD87" s="498"/>
      <c r="AE87" s="435"/>
      <c r="AF87" s="482"/>
      <c r="AG87" s="482"/>
      <c r="AH87" s="476"/>
      <c r="AI87" s="125">
        <f t="shared" si="232"/>
        <v>1</v>
      </c>
      <c r="AJ87" s="62">
        <f t="shared" si="233"/>
        <v>2</v>
      </c>
      <c r="AK87" s="62">
        <f t="shared" si="269"/>
        <v>0</v>
      </c>
      <c r="AL87" s="62">
        <f t="shared" si="270"/>
        <v>0</v>
      </c>
      <c r="AM87" s="62">
        <f t="shared" si="234"/>
        <v>0</v>
      </c>
      <c r="AN87" s="62">
        <f t="shared" si="235"/>
        <v>0</v>
      </c>
      <c r="AO87" s="62">
        <f t="shared" si="236"/>
        <v>0</v>
      </c>
      <c r="AP87" s="62">
        <f t="shared" si="237"/>
        <v>0</v>
      </c>
      <c r="AQ87" s="62">
        <f t="shared" si="238"/>
        <v>0</v>
      </c>
      <c r="AR87" s="62">
        <f t="shared" si="239"/>
        <v>0</v>
      </c>
      <c r="AS87" s="62">
        <f t="shared" si="240"/>
        <v>0</v>
      </c>
      <c r="AT87" s="62">
        <f t="shared" si="241"/>
        <v>0</v>
      </c>
      <c r="AU87" s="62">
        <f t="shared" si="242"/>
        <v>0</v>
      </c>
      <c r="AV87" s="62">
        <f t="shared" si="243"/>
        <v>0</v>
      </c>
      <c r="AW87" s="62">
        <f t="shared" si="244"/>
        <v>0</v>
      </c>
      <c r="AX87" s="62">
        <f t="shared" si="245"/>
        <v>0</v>
      </c>
      <c r="AY87" s="62">
        <f t="shared" si="246"/>
        <v>0</v>
      </c>
      <c r="AZ87" s="62">
        <f t="shared" si="247"/>
        <v>0</v>
      </c>
      <c r="BA87" s="62">
        <f t="shared" si="248"/>
        <v>0</v>
      </c>
      <c r="BB87" s="62">
        <f t="shared" si="249"/>
        <v>0</v>
      </c>
      <c r="BC87" s="63">
        <f t="shared" si="250"/>
        <v>3</v>
      </c>
      <c r="BD87" s="20">
        <f>+AI87*$BD$2+AJ87*$BD$6+AN87*$BD$2+AO87*$BD$6+AQ87*8/24+AU87*8/24+AV87*8/24+AW87*8/24+AX87*12/24+AY87*8/24+AZ87*$BD$2+BA87*8/24+BN87*(0/24)+(AM87*$BE$2)+AK87*$BF$2+AL87*$BF$6</f>
        <v>1.5</v>
      </c>
      <c r="BE87" s="584">
        <f t="shared" ref="BE87:BE96" si="287">+AI87*$BD$2+AJ87*$BD$6+AN87*$BD$2+AO87*$BD$6+AQ87*8/24+AU87*8/24+AV87*8/24+AW87*8/24+AX87*12/24+AY87*8/24+AZ87*$BD$2+BA87*8/24+BN87*(0/24)+(AM87*$BE$2)+AK87*$BF$2+AL87*$BF$6</f>
        <v>1.5</v>
      </c>
      <c r="BF87" s="5">
        <f t="shared" si="276"/>
        <v>0</v>
      </c>
      <c r="BG87" s="5">
        <f t="shared" si="227"/>
        <v>0</v>
      </c>
      <c r="BH87" s="5">
        <f t="shared" si="277"/>
        <v>0</v>
      </c>
      <c r="BI87" s="5">
        <f t="shared" si="278"/>
        <v>0</v>
      </c>
      <c r="BJ87" s="5">
        <f t="shared" si="228"/>
        <v>0</v>
      </c>
      <c r="BK87" s="5">
        <f t="shared" si="279"/>
        <v>0</v>
      </c>
      <c r="BL87" s="5">
        <f t="shared" si="229"/>
        <v>0</v>
      </c>
      <c r="BM87" s="5">
        <f t="shared" si="230"/>
        <v>0</v>
      </c>
      <c r="BN87" s="145">
        <f t="shared" si="231"/>
        <v>0</v>
      </c>
      <c r="BO87" s="147">
        <f>+BE87+JAN!BO85</f>
        <v>3.5</v>
      </c>
      <c r="BP87" s="65"/>
      <c r="BQ87" s="66">
        <f t="shared" ref="BQ87" si="288">IF(BP87&gt;=(-11/24),0,(-BP87)/(12/24))</f>
        <v>0</v>
      </c>
      <c r="BR87" s="584"/>
      <c r="BS87" s="584"/>
      <c r="BT87" s="67"/>
      <c r="BU87" s="68">
        <f t="shared" si="258"/>
        <v>0</v>
      </c>
      <c r="BV87" s="68">
        <f t="shared" si="259"/>
        <v>0</v>
      </c>
      <c r="BW87" s="68">
        <f t="shared" si="260"/>
        <v>0</v>
      </c>
      <c r="BX87" s="68">
        <f t="shared" si="261"/>
        <v>0</v>
      </c>
      <c r="BY87" s="69">
        <f t="shared" ref="BY87" si="289">+BU87+BV87+BW87+BX87</f>
        <v>0</v>
      </c>
      <c r="BZ87" s="68">
        <f>+BN87+JAN!BZ85</f>
        <v>0</v>
      </c>
      <c r="CA87" s="68">
        <f>+JAN!CA85+BX87</f>
        <v>0</v>
      </c>
      <c r="CB87" s="69">
        <f t="shared" ref="CB87:CB88" si="290">+CA87-BZ87</f>
        <v>0</v>
      </c>
      <c r="CE87" s="163">
        <f t="shared" si="223"/>
        <v>1.5</v>
      </c>
      <c r="CF87" s="127">
        <f t="shared" si="224"/>
        <v>3</v>
      </c>
      <c r="CG87" s="165">
        <f t="shared" si="262"/>
        <v>36</v>
      </c>
      <c r="CH87" s="165">
        <f t="shared" si="263"/>
        <v>0</v>
      </c>
      <c r="CI87" s="165">
        <f t="shared" si="264"/>
        <v>36</v>
      </c>
      <c r="CJ87" s="159">
        <f t="shared" si="256"/>
        <v>0</v>
      </c>
      <c r="CK87" s="444">
        <f>BY87-BV87+JAN!CK85</f>
        <v>0</v>
      </c>
      <c r="CL87" s="450">
        <f t="shared" si="283"/>
        <v>0</v>
      </c>
      <c r="CN87" s="126">
        <f t="shared" si="265"/>
        <v>1.5</v>
      </c>
      <c r="CO87" s="130">
        <f t="shared" si="266"/>
        <v>36</v>
      </c>
      <c r="CP87" s="127">
        <f t="shared" si="267"/>
        <v>3</v>
      </c>
      <c r="CQ87" s="127">
        <f t="shared" si="268"/>
        <v>3</v>
      </c>
    </row>
    <row r="88" spans="1:95" ht="21" customHeight="1" thickBot="1" x14ac:dyDescent="0.3">
      <c r="A88" s="613" t="s">
        <v>113</v>
      </c>
      <c r="B88" s="866">
        <v>73</v>
      </c>
      <c r="C88" s="26" t="s">
        <v>3</v>
      </c>
      <c r="D88" s="438" t="s">
        <v>25</v>
      </c>
      <c r="E88" s="467"/>
      <c r="F88" s="503"/>
      <c r="G88" s="438" t="s">
        <v>24</v>
      </c>
      <c r="H88" s="438" t="s">
        <v>26</v>
      </c>
      <c r="I88" s="502"/>
      <c r="J88" s="502" t="s">
        <v>26</v>
      </c>
      <c r="K88" s="438" t="s">
        <v>24</v>
      </c>
      <c r="L88" s="455" t="s">
        <v>31</v>
      </c>
      <c r="M88" s="528"/>
      <c r="N88" s="452"/>
      <c r="O88" s="438" t="s">
        <v>32</v>
      </c>
      <c r="P88" s="438" t="s">
        <v>32</v>
      </c>
      <c r="Q88" s="452"/>
      <c r="R88" s="452"/>
      <c r="S88" s="455" t="s">
        <v>32</v>
      </c>
      <c r="T88" s="460" t="s">
        <v>31</v>
      </c>
      <c r="U88" s="458"/>
      <c r="V88" s="458"/>
      <c r="W88" s="438" t="s">
        <v>31</v>
      </c>
      <c r="X88" s="438" t="s">
        <v>24</v>
      </c>
      <c r="Y88" s="453" t="s">
        <v>26</v>
      </c>
      <c r="Z88" s="507" t="s">
        <v>26</v>
      </c>
      <c r="AA88" s="460" t="s">
        <v>24</v>
      </c>
      <c r="AB88" s="438" t="s">
        <v>24</v>
      </c>
      <c r="AC88" s="502" t="s">
        <v>49</v>
      </c>
      <c r="AD88" s="502"/>
      <c r="AE88" s="438" t="s">
        <v>25</v>
      </c>
      <c r="AF88" s="506"/>
      <c r="AG88" s="506"/>
      <c r="AH88" s="438"/>
      <c r="AI88" s="125">
        <f t="shared" si="232"/>
        <v>5</v>
      </c>
      <c r="AJ88" s="62">
        <f t="shared" si="233"/>
        <v>2</v>
      </c>
      <c r="AK88" s="62">
        <f t="shared" si="269"/>
        <v>0</v>
      </c>
      <c r="AL88" s="62">
        <f t="shared" si="270"/>
        <v>0</v>
      </c>
      <c r="AM88" s="62">
        <f t="shared" si="234"/>
        <v>0</v>
      </c>
      <c r="AN88" s="62">
        <f t="shared" si="235"/>
        <v>4</v>
      </c>
      <c r="AO88" s="62">
        <f t="shared" si="236"/>
        <v>0</v>
      </c>
      <c r="AP88" s="62">
        <f t="shared" si="237"/>
        <v>3</v>
      </c>
      <c r="AQ88" s="62">
        <f t="shared" si="238"/>
        <v>3</v>
      </c>
      <c r="AR88" s="62">
        <f t="shared" si="239"/>
        <v>0</v>
      </c>
      <c r="AS88" s="62">
        <f t="shared" si="240"/>
        <v>0</v>
      </c>
      <c r="AT88" s="62">
        <f t="shared" si="241"/>
        <v>0</v>
      </c>
      <c r="AU88" s="62">
        <f t="shared" si="242"/>
        <v>0</v>
      </c>
      <c r="AV88" s="62">
        <f t="shared" si="243"/>
        <v>0</v>
      </c>
      <c r="AW88" s="62">
        <f t="shared" si="244"/>
        <v>0</v>
      </c>
      <c r="AX88" s="62">
        <f t="shared" si="245"/>
        <v>0</v>
      </c>
      <c r="AY88" s="62">
        <f t="shared" si="246"/>
        <v>0</v>
      </c>
      <c r="AZ88" s="62">
        <f t="shared" si="247"/>
        <v>0</v>
      </c>
      <c r="BA88" s="62">
        <f t="shared" si="248"/>
        <v>0</v>
      </c>
      <c r="BB88" s="62">
        <f t="shared" si="249"/>
        <v>0</v>
      </c>
      <c r="BC88" s="63">
        <f t="shared" si="250"/>
        <v>13</v>
      </c>
      <c r="BD88" s="64"/>
      <c r="BE88" s="584">
        <f t="shared" si="287"/>
        <v>6.5</v>
      </c>
      <c r="BF88" s="5">
        <f t="shared" si="276"/>
        <v>0</v>
      </c>
      <c r="BG88" s="5">
        <f t="shared" si="227"/>
        <v>0</v>
      </c>
      <c r="BH88" s="5">
        <f t="shared" si="277"/>
        <v>0</v>
      </c>
      <c r="BI88" s="5">
        <f t="shared" si="278"/>
        <v>0</v>
      </c>
      <c r="BJ88" s="5">
        <f t="shared" si="228"/>
        <v>0</v>
      </c>
      <c r="BK88" s="5">
        <f t="shared" si="279"/>
        <v>1</v>
      </c>
      <c r="BL88" s="5">
        <f t="shared" si="229"/>
        <v>0</v>
      </c>
      <c r="BM88" s="5">
        <f t="shared" si="230"/>
        <v>0</v>
      </c>
      <c r="BN88" s="145">
        <f t="shared" si="231"/>
        <v>0</v>
      </c>
      <c r="BO88" s="147">
        <f>+BE88+JAN!BO87</f>
        <v>14.5</v>
      </c>
      <c r="BP88" s="65">
        <f>+BO88+(JAN!BN87+BN88)*(12/24)-$BO$12</f>
        <v>0.16666666666666607</v>
      </c>
      <c r="BQ88" s="66">
        <f t="shared" ref="BQ88:BQ89" si="291">IF(BP88&gt;=(-11/24),0,(-BP88)/(12/24))</f>
        <v>0</v>
      </c>
      <c r="BR88" s="584">
        <f t="shared" ref="BR88:BR89" si="292">+BO88+BY88*$BD$2</f>
        <v>15</v>
      </c>
      <c r="BS88" s="584">
        <f t="shared" ref="BS88:BS89" si="293">+BR88-$BO$12</f>
        <v>0.66666666666666607</v>
      </c>
      <c r="BT88" s="67">
        <f t="shared" ref="BT88:BT89" si="294">+(BR88/$BR$99)-1</f>
        <v>4.1666666666666519E-2</v>
      </c>
      <c r="BU88" s="68">
        <f t="shared" ref="BU88:BU96" si="295">+BF88+BG88</f>
        <v>0</v>
      </c>
      <c r="BV88" s="68">
        <f t="shared" ref="BV88:BV96" si="296">+BH88+BI88</f>
        <v>0</v>
      </c>
      <c r="BW88" s="68">
        <f t="shared" ref="BW88:BW96" si="297">+BJ88+BK88</f>
        <v>1</v>
      </c>
      <c r="BX88" s="68">
        <f t="shared" ref="BX88:BX96" si="298">+BL88+BM88</f>
        <v>0</v>
      </c>
      <c r="BY88" s="69">
        <f t="shared" ref="BY88:BY89" si="299">+BU88+BV88+BW88+BX88</f>
        <v>1</v>
      </c>
      <c r="BZ88" s="68">
        <f>+BN88+JAN!BZ87</f>
        <v>0</v>
      </c>
      <c r="CA88" s="68">
        <f>+JAN!CA87+BX88</f>
        <v>9</v>
      </c>
      <c r="CB88" s="69">
        <f t="shared" si="290"/>
        <v>9</v>
      </c>
      <c r="CE88" s="163">
        <f t="shared" si="223"/>
        <v>6.5</v>
      </c>
      <c r="CF88" s="127">
        <f t="shared" si="224"/>
        <v>14</v>
      </c>
      <c r="CG88" s="165">
        <f t="shared" si="262"/>
        <v>132</v>
      </c>
      <c r="CH88" s="165">
        <f t="shared" si="263"/>
        <v>12</v>
      </c>
      <c r="CI88" s="165">
        <f t="shared" si="264"/>
        <v>144</v>
      </c>
      <c r="CJ88" s="159">
        <f t="shared" si="256"/>
        <v>24</v>
      </c>
      <c r="CK88" s="444">
        <f>BY88-BV88+JAN!CK87</f>
        <v>2</v>
      </c>
      <c r="CL88" s="450">
        <f t="shared" ref="CL88:CL93" si="300">CK88*12+BV88*8</f>
        <v>24</v>
      </c>
      <c r="CN88" s="126">
        <f t="shared" si="265"/>
        <v>6.5</v>
      </c>
      <c r="CO88" s="130">
        <f t="shared" si="266"/>
        <v>144</v>
      </c>
      <c r="CP88" s="127">
        <f t="shared" si="267"/>
        <v>13</v>
      </c>
      <c r="CQ88" s="127">
        <f t="shared" si="268"/>
        <v>14</v>
      </c>
    </row>
    <row r="89" spans="1:95" ht="21" customHeight="1" thickBot="1" x14ac:dyDescent="0.3">
      <c r="A89" s="613" t="s">
        <v>114</v>
      </c>
      <c r="B89" s="691">
        <v>74</v>
      </c>
      <c r="C89" s="26" t="s">
        <v>3</v>
      </c>
      <c r="D89" s="438" t="s">
        <v>25</v>
      </c>
      <c r="E89" s="467"/>
      <c r="F89" s="503"/>
      <c r="G89" s="438" t="s">
        <v>24</v>
      </c>
      <c r="H89" s="438" t="s">
        <v>26</v>
      </c>
      <c r="I89" s="502"/>
      <c r="J89" s="502"/>
      <c r="K89" s="438" t="s">
        <v>32</v>
      </c>
      <c r="L89" s="455" t="s">
        <v>32</v>
      </c>
      <c r="M89" s="503"/>
      <c r="N89" s="458"/>
      <c r="O89" s="438" t="s">
        <v>24</v>
      </c>
      <c r="P89" s="438" t="s">
        <v>25</v>
      </c>
      <c r="Q89" s="502"/>
      <c r="R89" s="502"/>
      <c r="S89" s="455" t="s">
        <v>24</v>
      </c>
      <c r="T89" s="460" t="s">
        <v>25</v>
      </c>
      <c r="U89" s="458"/>
      <c r="V89" s="458"/>
      <c r="W89" s="438" t="s">
        <v>24</v>
      </c>
      <c r="X89" s="438" t="s">
        <v>24</v>
      </c>
      <c r="Y89" s="453"/>
      <c r="Z89" s="507"/>
      <c r="AA89" s="460" t="s">
        <v>24</v>
      </c>
      <c r="AB89" s="438" t="s">
        <v>25</v>
      </c>
      <c r="AC89" s="502" t="s">
        <v>49</v>
      </c>
      <c r="AD89" s="502"/>
      <c r="AE89" s="438" t="s">
        <v>57</v>
      </c>
      <c r="AF89" s="458"/>
      <c r="AG89" s="458"/>
      <c r="AH89" s="438"/>
      <c r="AI89" s="125">
        <f t="shared" si="232"/>
        <v>6</v>
      </c>
      <c r="AJ89" s="62">
        <f t="shared" si="233"/>
        <v>4</v>
      </c>
      <c r="AK89" s="62">
        <f t="shared" si="269"/>
        <v>0</v>
      </c>
      <c r="AL89" s="62">
        <f t="shared" si="270"/>
        <v>0</v>
      </c>
      <c r="AM89" s="62">
        <f t="shared" si="234"/>
        <v>0</v>
      </c>
      <c r="AN89" s="62">
        <f t="shared" si="235"/>
        <v>1</v>
      </c>
      <c r="AO89" s="62">
        <f t="shared" si="236"/>
        <v>0</v>
      </c>
      <c r="AP89" s="62">
        <f t="shared" si="237"/>
        <v>0</v>
      </c>
      <c r="AQ89" s="62">
        <f t="shared" si="238"/>
        <v>2</v>
      </c>
      <c r="AR89" s="62">
        <f t="shared" si="239"/>
        <v>0</v>
      </c>
      <c r="AS89" s="62">
        <f t="shared" si="240"/>
        <v>0</v>
      </c>
      <c r="AT89" s="62">
        <f t="shared" si="241"/>
        <v>0</v>
      </c>
      <c r="AU89" s="62">
        <f t="shared" si="242"/>
        <v>0</v>
      </c>
      <c r="AV89" s="62">
        <f t="shared" si="243"/>
        <v>0</v>
      </c>
      <c r="AW89" s="62">
        <f t="shared" si="244"/>
        <v>0</v>
      </c>
      <c r="AX89" s="62">
        <f t="shared" si="245"/>
        <v>0</v>
      </c>
      <c r="AY89" s="62">
        <f t="shared" si="246"/>
        <v>0</v>
      </c>
      <c r="AZ89" s="62">
        <f t="shared" si="247"/>
        <v>0</v>
      </c>
      <c r="BA89" s="62">
        <f t="shared" si="248"/>
        <v>0</v>
      </c>
      <c r="BB89" s="62">
        <f t="shared" si="249"/>
        <v>0</v>
      </c>
      <c r="BC89" s="63">
        <f t="shared" si="250"/>
        <v>12.333333333333334</v>
      </c>
      <c r="BD89" s="64"/>
      <c r="BE89" s="584">
        <f t="shared" si="287"/>
        <v>6.166666666666667</v>
      </c>
      <c r="BF89" s="5">
        <f t="shared" si="276"/>
        <v>0</v>
      </c>
      <c r="BG89" s="5">
        <f t="shared" si="227"/>
        <v>0</v>
      </c>
      <c r="BH89" s="5">
        <f t="shared" si="277"/>
        <v>0</v>
      </c>
      <c r="BI89" s="5">
        <f t="shared" si="278"/>
        <v>0</v>
      </c>
      <c r="BJ89" s="5">
        <f t="shared" si="228"/>
        <v>0</v>
      </c>
      <c r="BK89" s="5">
        <f t="shared" si="279"/>
        <v>1</v>
      </c>
      <c r="BL89" s="5">
        <f t="shared" si="229"/>
        <v>0</v>
      </c>
      <c r="BM89" s="5">
        <f t="shared" si="230"/>
        <v>0</v>
      </c>
      <c r="BN89" s="145">
        <f t="shared" si="231"/>
        <v>1</v>
      </c>
      <c r="BO89" s="147">
        <f>+BE89+JAN!BO88</f>
        <v>14.166666666666668</v>
      </c>
      <c r="BP89" s="65">
        <f>+BO89+(JAN!BN88+BN89)*(12/24)-$BO$12</f>
        <v>0.33333333333333393</v>
      </c>
      <c r="BQ89" s="66">
        <f t="shared" si="291"/>
        <v>0</v>
      </c>
      <c r="BR89" s="584">
        <f t="shared" si="292"/>
        <v>14.666666666666668</v>
      </c>
      <c r="BS89" s="584">
        <f t="shared" si="293"/>
        <v>0.33333333333333393</v>
      </c>
      <c r="BT89" s="67">
        <f t="shared" si="294"/>
        <v>1.8518518518518379E-2</v>
      </c>
      <c r="BU89" s="68">
        <f t="shared" si="295"/>
        <v>0</v>
      </c>
      <c r="BV89" s="68">
        <f t="shared" si="296"/>
        <v>0</v>
      </c>
      <c r="BW89" s="68">
        <f t="shared" si="297"/>
        <v>1</v>
      </c>
      <c r="BX89" s="68">
        <f t="shared" si="298"/>
        <v>0</v>
      </c>
      <c r="BY89" s="69">
        <f t="shared" si="299"/>
        <v>1</v>
      </c>
      <c r="BZ89" s="68">
        <f>+BN89+JAN!BZ88</f>
        <v>1</v>
      </c>
      <c r="CA89" s="68">
        <f>+JAN!CA88+BX89</f>
        <v>4</v>
      </c>
      <c r="CB89" s="69">
        <f t="shared" ref="CB89:CB94" si="301">+CA89-BZ89</f>
        <v>3</v>
      </c>
      <c r="CE89" s="163">
        <f t="shared" ref="CE89" si="302">+BE89</f>
        <v>6.166666666666667</v>
      </c>
      <c r="CF89" s="127">
        <f t="shared" ref="CF89" si="303">+BC89+BF89+BG89+BJ89+BK89+BL89+BM89+BH89+BI89</f>
        <v>13.333333333333334</v>
      </c>
      <c r="CG89" s="165">
        <f t="shared" ref="CG89" si="304">+BE89*24-(AQ89+AU89+AV89)*8</f>
        <v>132</v>
      </c>
      <c r="CH89" s="165">
        <f t="shared" ref="CH89" si="305">+(BF89+BG89+BJ89+BK89+BL89+BM89)*12+(BH89+BI89)*8</f>
        <v>12</v>
      </c>
      <c r="CI89" s="165">
        <f t="shared" ref="CI89" si="306">+CG89+CH89</f>
        <v>144</v>
      </c>
      <c r="CJ89" s="159">
        <f t="shared" ref="CJ89" si="307">+(AQ89+AU89+AV89)*8+(BN89)*12</f>
        <v>28</v>
      </c>
      <c r="CK89" s="444">
        <f>BY89-BV89+JAN!CK88</f>
        <v>1</v>
      </c>
      <c r="CL89" s="450">
        <f>CK89*12+BV89*8</f>
        <v>12</v>
      </c>
      <c r="CN89" s="126">
        <f t="shared" si="265"/>
        <v>6.166666666666667</v>
      </c>
      <c r="CO89" s="130">
        <f t="shared" si="266"/>
        <v>144</v>
      </c>
      <c r="CP89" s="127">
        <f t="shared" si="267"/>
        <v>12.333333333333334</v>
      </c>
      <c r="CQ89" s="127">
        <f t="shared" si="268"/>
        <v>13.333333333333334</v>
      </c>
    </row>
    <row r="90" spans="1:95" ht="21" customHeight="1" thickBot="1" x14ac:dyDescent="0.3">
      <c r="A90" s="613" t="s">
        <v>115</v>
      </c>
      <c r="B90" s="866">
        <v>75</v>
      </c>
      <c r="C90" s="26" t="s">
        <v>3</v>
      </c>
      <c r="D90" s="438"/>
      <c r="E90" s="455"/>
      <c r="F90" s="460" t="s">
        <v>37</v>
      </c>
      <c r="G90" s="438" t="s">
        <v>37</v>
      </c>
      <c r="H90" s="438" t="s">
        <v>37</v>
      </c>
      <c r="I90" s="439" t="s">
        <v>37</v>
      </c>
      <c r="J90" s="439" t="s">
        <v>37</v>
      </c>
      <c r="K90" s="438"/>
      <c r="L90" s="455"/>
      <c r="M90" s="460" t="s">
        <v>37</v>
      </c>
      <c r="N90" s="438" t="s">
        <v>37</v>
      </c>
      <c r="O90" s="438" t="s">
        <v>37</v>
      </c>
      <c r="P90" s="438" t="s">
        <v>37</v>
      </c>
      <c r="Q90" s="439" t="s">
        <v>37</v>
      </c>
      <c r="R90" s="439"/>
      <c r="S90" s="455"/>
      <c r="T90" s="460" t="s">
        <v>37</v>
      </c>
      <c r="U90" s="438" t="s">
        <v>37</v>
      </c>
      <c r="V90" s="438" t="s">
        <v>37</v>
      </c>
      <c r="W90" s="438" t="s">
        <v>37</v>
      </c>
      <c r="X90" s="438" t="s">
        <v>37</v>
      </c>
      <c r="Y90" s="83"/>
      <c r="Z90" s="394"/>
      <c r="AA90" s="460" t="s">
        <v>37</v>
      </c>
      <c r="AB90" s="438" t="s">
        <v>37</v>
      </c>
      <c r="AC90" s="439" t="s">
        <v>37</v>
      </c>
      <c r="AD90" s="439" t="s">
        <v>37</v>
      </c>
      <c r="AE90" s="438" t="s">
        <v>37</v>
      </c>
      <c r="AF90" s="458"/>
      <c r="AG90" s="861"/>
      <c r="AH90" s="438"/>
      <c r="AI90" s="125">
        <f t="shared" si="232"/>
        <v>0</v>
      </c>
      <c r="AJ90" s="62">
        <f t="shared" si="233"/>
        <v>0</v>
      </c>
      <c r="AK90" s="62">
        <f t="shared" si="269"/>
        <v>0</v>
      </c>
      <c r="AL90" s="62">
        <f t="shared" si="270"/>
        <v>0</v>
      </c>
      <c r="AM90" s="62">
        <f t="shared" si="234"/>
        <v>0</v>
      </c>
      <c r="AN90" s="62">
        <f t="shared" si="235"/>
        <v>0</v>
      </c>
      <c r="AO90" s="62">
        <f t="shared" si="236"/>
        <v>0</v>
      </c>
      <c r="AP90" s="62">
        <f t="shared" si="237"/>
        <v>0</v>
      </c>
      <c r="AQ90" s="62">
        <f t="shared" si="238"/>
        <v>0</v>
      </c>
      <c r="AR90" s="62">
        <f t="shared" si="239"/>
        <v>0</v>
      </c>
      <c r="AS90" s="62">
        <f t="shared" si="240"/>
        <v>0</v>
      </c>
      <c r="AT90" s="62">
        <f t="shared" si="241"/>
        <v>0</v>
      </c>
      <c r="AU90" s="62">
        <f t="shared" si="242"/>
        <v>0</v>
      </c>
      <c r="AV90" s="62">
        <f t="shared" si="243"/>
        <v>20</v>
      </c>
      <c r="AW90" s="62">
        <f t="shared" si="244"/>
        <v>0</v>
      </c>
      <c r="AX90" s="62">
        <f t="shared" si="245"/>
        <v>0</v>
      </c>
      <c r="AY90" s="62">
        <f t="shared" si="246"/>
        <v>0</v>
      </c>
      <c r="AZ90" s="62">
        <f t="shared" si="247"/>
        <v>0</v>
      </c>
      <c r="BA90" s="62">
        <f t="shared" si="248"/>
        <v>0</v>
      </c>
      <c r="BB90" s="62">
        <f t="shared" si="249"/>
        <v>0</v>
      </c>
      <c r="BC90" s="63">
        <f t="shared" si="250"/>
        <v>13.333333333333334</v>
      </c>
      <c r="BD90" s="64"/>
      <c r="BE90" s="584">
        <f t="shared" si="287"/>
        <v>6.666666666666667</v>
      </c>
      <c r="BF90" s="5">
        <f t="shared" si="276"/>
        <v>0</v>
      </c>
      <c r="BG90" s="5">
        <f t="shared" si="227"/>
        <v>0</v>
      </c>
      <c r="BH90" s="5">
        <f t="shared" si="277"/>
        <v>0</v>
      </c>
      <c r="BI90" s="5">
        <f t="shared" si="278"/>
        <v>0</v>
      </c>
      <c r="BJ90" s="5">
        <f t="shared" si="228"/>
        <v>0</v>
      </c>
      <c r="BK90" s="5">
        <f t="shared" si="279"/>
        <v>0</v>
      </c>
      <c r="BL90" s="5">
        <f t="shared" si="229"/>
        <v>0</v>
      </c>
      <c r="BM90" s="5">
        <f t="shared" si="230"/>
        <v>0</v>
      </c>
      <c r="BN90" s="145">
        <f t="shared" si="231"/>
        <v>0</v>
      </c>
      <c r="BO90" s="147">
        <f>+BE90+JAN!BO89</f>
        <v>14.333333333333334</v>
      </c>
      <c r="BP90" s="65">
        <f>+BO90+(JAN!BN89+BN90)*(12/24)-$BO$12</f>
        <v>0</v>
      </c>
      <c r="BQ90" s="66">
        <f t="shared" ref="BQ90:BQ94" si="308">IF(BP90&gt;=(-11/24),0,(-BP90)/(12/24))</f>
        <v>0</v>
      </c>
      <c r="BR90" s="584">
        <f t="shared" ref="BR90:BR93" si="309">+BO90+BY90*$BD$2</f>
        <v>14.333333333333334</v>
      </c>
      <c r="BS90" s="584">
        <f t="shared" ref="BS90:BS93" si="310">+BR90-$BO$12</f>
        <v>0</v>
      </c>
      <c r="BT90" s="67">
        <f t="shared" ref="BT90:BT94" si="311">+(BR90/$BR$99)-1</f>
        <v>-4.6296296296297612E-3</v>
      </c>
      <c r="BU90" s="68">
        <f t="shared" si="295"/>
        <v>0</v>
      </c>
      <c r="BV90" s="68">
        <f t="shared" si="296"/>
        <v>0</v>
      </c>
      <c r="BW90" s="68">
        <f t="shared" si="297"/>
        <v>0</v>
      </c>
      <c r="BX90" s="68">
        <f t="shared" si="298"/>
        <v>0</v>
      </c>
      <c r="BY90" s="69">
        <f t="shared" si="273"/>
        <v>0</v>
      </c>
      <c r="BZ90" s="68">
        <f>+BN90+JAN!BZ89</f>
        <v>0</v>
      </c>
      <c r="CA90" s="68">
        <f>+JAN!CA89+BX90</f>
        <v>5</v>
      </c>
      <c r="CB90" s="69">
        <f t="shared" si="301"/>
        <v>5</v>
      </c>
      <c r="CE90" s="163">
        <f t="shared" si="223"/>
        <v>6.666666666666667</v>
      </c>
      <c r="CF90" s="127">
        <f t="shared" si="224"/>
        <v>13.333333333333334</v>
      </c>
      <c r="CG90" s="165">
        <f t="shared" si="262"/>
        <v>0</v>
      </c>
      <c r="CH90" s="165">
        <f t="shared" si="263"/>
        <v>0</v>
      </c>
      <c r="CI90" s="165">
        <f t="shared" si="264"/>
        <v>0</v>
      </c>
      <c r="CJ90" s="159">
        <f t="shared" si="256"/>
        <v>160</v>
      </c>
      <c r="CK90" s="444">
        <f>BY90-BV90+JAN!CK89</f>
        <v>0</v>
      </c>
      <c r="CL90" s="450">
        <f t="shared" si="300"/>
        <v>0</v>
      </c>
      <c r="CM90" s="23"/>
      <c r="CN90" s="126">
        <f t="shared" si="265"/>
        <v>6.666666666666667</v>
      </c>
      <c r="CO90" s="130">
        <f t="shared" si="266"/>
        <v>0</v>
      </c>
      <c r="CP90" s="127">
        <f t="shared" si="267"/>
        <v>13.333333333333334</v>
      </c>
      <c r="CQ90" s="127">
        <f t="shared" si="268"/>
        <v>13.333333333333334</v>
      </c>
    </row>
    <row r="91" spans="1:95" ht="21" customHeight="1" thickBot="1" x14ac:dyDescent="0.3">
      <c r="A91" s="613" t="s">
        <v>116</v>
      </c>
      <c r="B91" s="691">
        <v>76</v>
      </c>
      <c r="C91" s="26" t="s">
        <v>3</v>
      </c>
      <c r="D91" s="438" t="s">
        <v>25</v>
      </c>
      <c r="E91" s="467"/>
      <c r="F91" s="503"/>
      <c r="G91" s="438" t="s">
        <v>24</v>
      </c>
      <c r="H91" s="438" t="s">
        <v>25</v>
      </c>
      <c r="I91" s="502"/>
      <c r="J91" s="502"/>
      <c r="K91" s="438" t="s">
        <v>24</v>
      </c>
      <c r="L91" s="455" t="s">
        <v>25</v>
      </c>
      <c r="M91" s="503"/>
      <c r="N91" s="458"/>
      <c r="O91" s="438" t="s">
        <v>24</v>
      </c>
      <c r="P91" s="438" t="s">
        <v>25</v>
      </c>
      <c r="Q91" s="502"/>
      <c r="R91" s="502"/>
      <c r="S91" s="455" t="s">
        <v>24</v>
      </c>
      <c r="T91" s="460" t="s">
        <v>25</v>
      </c>
      <c r="U91" s="458"/>
      <c r="V91" s="458"/>
      <c r="W91" s="438" t="s">
        <v>24</v>
      </c>
      <c r="X91" s="438" t="s">
        <v>24</v>
      </c>
      <c r="Y91" s="453"/>
      <c r="Z91" s="507"/>
      <c r="AA91" s="460" t="s">
        <v>24</v>
      </c>
      <c r="AB91" s="438" t="s">
        <v>25</v>
      </c>
      <c r="AC91" s="502" t="s">
        <v>49</v>
      </c>
      <c r="AD91" s="502"/>
      <c r="AE91" s="438" t="s">
        <v>57</v>
      </c>
      <c r="AF91" s="458"/>
      <c r="AG91" s="458"/>
      <c r="AH91" s="438"/>
      <c r="AI91" s="125">
        <f t="shared" si="232"/>
        <v>7</v>
      </c>
      <c r="AJ91" s="62">
        <f t="shared" si="233"/>
        <v>6</v>
      </c>
      <c r="AK91" s="62">
        <f t="shared" si="269"/>
        <v>0</v>
      </c>
      <c r="AL91" s="62">
        <f t="shared" si="270"/>
        <v>0</v>
      </c>
      <c r="AM91" s="62">
        <f t="shared" si="234"/>
        <v>0</v>
      </c>
      <c r="AN91" s="62">
        <f t="shared" si="235"/>
        <v>0</v>
      </c>
      <c r="AO91" s="62">
        <f t="shared" si="236"/>
        <v>0</v>
      </c>
      <c r="AP91" s="62">
        <f t="shared" si="237"/>
        <v>0</v>
      </c>
      <c r="AQ91" s="62">
        <f t="shared" si="238"/>
        <v>0</v>
      </c>
      <c r="AR91" s="62">
        <f t="shared" si="239"/>
        <v>0</v>
      </c>
      <c r="AS91" s="62">
        <f t="shared" si="240"/>
        <v>0</v>
      </c>
      <c r="AT91" s="62">
        <f t="shared" si="241"/>
        <v>0</v>
      </c>
      <c r="AU91" s="62">
        <f t="shared" si="242"/>
        <v>0</v>
      </c>
      <c r="AV91" s="62">
        <f t="shared" si="243"/>
        <v>0</v>
      </c>
      <c r="AW91" s="62">
        <f t="shared" si="244"/>
        <v>0</v>
      </c>
      <c r="AX91" s="62">
        <f t="shared" si="245"/>
        <v>0</v>
      </c>
      <c r="AY91" s="62">
        <f t="shared" si="246"/>
        <v>0</v>
      </c>
      <c r="AZ91" s="62">
        <f t="shared" si="247"/>
        <v>0</v>
      </c>
      <c r="BA91" s="62">
        <f t="shared" si="248"/>
        <v>0</v>
      </c>
      <c r="BB91" s="62">
        <f t="shared" si="249"/>
        <v>0</v>
      </c>
      <c r="BC91" s="63">
        <f t="shared" si="250"/>
        <v>13</v>
      </c>
      <c r="BD91" s="64"/>
      <c r="BE91" s="584">
        <f t="shared" si="287"/>
        <v>6.5</v>
      </c>
      <c r="BF91" s="5">
        <f t="shared" si="276"/>
        <v>0</v>
      </c>
      <c r="BG91" s="5">
        <f t="shared" si="227"/>
        <v>0</v>
      </c>
      <c r="BH91" s="5">
        <f t="shared" si="277"/>
        <v>0</v>
      </c>
      <c r="BI91" s="5">
        <f t="shared" si="278"/>
        <v>0</v>
      </c>
      <c r="BJ91" s="5">
        <f t="shared" si="228"/>
        <v>0</v>
      </c>
      <c r="BK91" s="5">
        <f t="shared" si="279"/>
        <v>1</v>
      </c>
      <c r="BL91" s="5">
        <f t="shared" si="229"/>
        <v>0</v>
      </c>
      <c r="BM91" s="5">
        <f t="shared" si="230"/>
        <v>0</v>
      </c>
      <c r="BN91" s="145">
        <f t="shared" si="231"/>
        <v>1</v>
      </c>
      <c r="BO91" s="147">
        <f>+BE91+JAN!BO90</f>
        <v>13</v>
      </c>
      <c r="BP91" s="65">
        <f>+BO91+(JAN!BN90+BN91)*(12/24)-$BO$12</f>
        <v>0.16666666666666607</v>
      </c>
      <c r="BQ91" s="66">
        <f t="shared" si="308"/>
        <v>0</v>
      </c>
      <c r="BR91" s="584">
        <f t="shared" si="309"/>
        <v>13.5</v>
      </c>
      <c r="BS91" s="584">
        <f t="shared" si="310"/>
        <v>-0.83333333333333393</v>
      </c>
      <c r="BT91" s="67">
        <f t="shared" si="311"/>
        <v>-6.2500000000000111E-2</v>
      </c>
      <c r="BU91" s="68">
        <f t="shared" si="295"/>
        <v>0</v>
      </c>
      <c r="BV91" s="68">
        <f t="shared" si="296"/>
        <v>0</v>
      </c>
      <c r="BW91" s="68">
        <f t="shared" si="297"/>
        <v>1</v>
      </c>
      <c r="BX91" s="68">
        <f t="shared" si="298"/>
        <v>0</v>
      </c>
      <c r="BY91" s="69">
        <f t="shared" si="273"/>
        <v>1</v>
      </c>
      <c r="BZ91" s="68">
        <f>+BN91+JAN!BZ90</f>
        <v>3</v>
      </c>
      <c r="CA91" s="68">
        <f>+JAN!CA90+BX91</f>
        <v>4</v>
      </c>
      <c r="CB91" s="69">
        <f t="shared" si="301"/>
        <v>1</v>
      </c>
      <c r="CE91" s="163">
        <f t="shared" si="223"/>
        <v>6.5</v>
      </c>
      <c r="CF91" s="127">
        <f t="shared" si="224"/>
        <v>14</v>
      </c>
      <c r="CG91" s="165">
        <f t="shared" si="262"/>
        <v>156</v>
      </c>
      <c r="CH91" s="165">
        <f t="shared" si="263"/>
        <v>12</v>
      </c>
      <c r="CI91" s="165">
        <f t="shared" si="264"/>
        <v>168</v>
      </c>
      <c r="CJ91" s="159">
        <f t="shared" si="256"/>
        <v>12</v>
      </c>
      <c r="CK91" s="444">
        <f>BY91-BV91+JAN!CK90</f>
        <v>2</v>
      </c>
      <c r="CL91" s="450">
        <f t="shared" si="300"/>
        <v>24</v>
      </c>
      <c r="CN91" s="126">
        <f t="shared" si="265"/>
        <v>6.5</v>
      </c>
      <c r="CO91" s="130">
        <f t="shared" si="266"/>
        <v>168</v>
      </c>
      <c r="CP91" s="127">
        <f t="shared" si="267"/>
        <v>13</v>
      </c>
      <c r="CQ91" s="127">
        <f t="shared" si="268"/>
        <v>14</v>
      </c>
    </row>
    <row r="92" spans="1:95" ht="21" customHeight="1" thickBot="1" x14ac:dyDescent="0.3">
      <c r="A92" s="613" t="s">
        <v>117</v>
      </c>
      <c r="B92" s="866">
        <v>77</v>
      </c>
      <c r="C92" s="26" t="s">
        <v>3</v>
      </c>
      <c r="D92" s="435" t="s">
        <v>25</v>
      </c>
      <c r="E92" s="505"/>
      <c r="F92" s="500"/>
      <c r="G92" s="435" t="s">
        <v>25</v>
      </c>
      <c r="H92" s="435" t="s">
        <v>25</v>
      </c>
      <c r="I92" s="498"/>
      <c r="J92" s="498"/>
      <c r="K92" s="435" t="s">
        <v>24</v>
      </c>
      <c r="L92" s="440" t="s">
        <v>25</v>
      </c>
      <c r="M92" s="500"/>
      <c r="N92" s="506"/>
      <c r="O92" s="435" t="s">
        <v>24</v>
      </c>
      <c r="P92" s="435" t="s">
        <v>25</v>
      </c>
      <c r="Q92" s="498"/>
      <c r="R92" s="498"/>
      <c r="S92" s="440" t="s">
        <v>24</v>
      </c>
      <c r="T92" s="459" t="s">
        <v>25</v>
      </c>
      <c r="U92" s="506"/>
      <c r="V92" s="506"/>
      <c r="W92" s="435" t="s">
        <v>35</v>
      </c>
      <c r="X92" s="435" t="s">
        <v>27</v>
      </c>
      <c r="Y92" s="520"/>
      <c r="Z92" s="504"/>
      <c r="AA92" s="459" t="s">
        <v>24</v>
      </c>
      <c r="AB92" s="435" t="s">
        <v>25</v>
      </c>
      <c r="AC92" s="498" t="s">
        <v>49</v>
      </c>
      <c r="AD92" s="498"/>
      <c r="AE92" s="435" t="s">
        <v>25</v>
      </c>
      <c r="AF92" s="438"/>
      <c r="AG92" s="438"/>
      <c r="AH92" s="435"/>
      <c r="AI92" s="125">
        <f t="shared" si="232"/>
        <v>4</v>
      </c>
      <c r="AJ92" s="62">
        <f t="shared" si="233"/>
        <v>8</v>
      </c>
      <c r="AK92" s="62">
        <f t="shared" si="269"/>
        <v>0</v>
      </c>
      <c r="AL92" s="62">
        <f t="shared" si="270"/>
        <v>0</v>
      </c>
      <c r="AM92" s="62">
        <f t="shared" si="234"/>
        <v>0</v>
      </c>
      <c r="AN92" s="62">
        <f t="shared" si="235"/>
        <v>0</v>
      </c>
      <c r="AO92" s="62">
        <f t="shared" si="236"/>
        <v>1</v>
      </c>
      <c r="AP92" s="62">
        <f t="shared" si="237"/>
        <v>0</v>
      </c>
      <c r="AQ92" s="62">
        <f t="shared" si="238"/>
        <v>0</v>
      </c>
      <c r="AR92" s="62">
        <f t="shared" si="239"/>
        <v>0</v>
      </c>
      <c r="AS92" s="62">
        <f t="shared" si="240"/>
        <v>0</v>
      </c>
      <c r="AT92" s="62">
        <f t="shared" si="241"/>
        <v>1</v>
      </c>
      <c r="AU92" s="62">
        <f t="shared" si="242"/>
        <v>0</v>
      </c>
      <c r="AV92" s="62">
        <f t="shared" si="243"/>
        <v>0</v>
      </c>
      <c r="AW92" s="62">
        <f t="shared" si="244"/>
        <v>0</v>
      </c>
      <c r="AX92" s="62">
        <f t="shared" si="245"/>
        <v>0</v>
      </c>
      <c r="AY92" s="62">
        <f t="shared" si="246"/>
        <v>0</v>
      </c>
      <c r="AZ92" s="62">
        <f t="shared" si="247"/>
        <v>0</v>
      </c>
      <c r="BA92" s="62">
        <f t="shared" si="248"/>
        <v>0</v>
      </c>
      <c r="BB92" s="62">
        <f t="shared" si="249"/>
        <v>0</v>
      </c>
      <c r="BC92" s="63">
        <f t="shared" si="250"/>
        <v>13</v>
      </c>
      <c r="BD92" s="64"/>
      <c r="BE92" s="584">
        <f t="shared" si="287"/>
        <v>6.5</v>
      </c>
      <c r="BF92" s="5">
        <f t="shared" si="276"/>
        <v>0</v>
      </c>
      <c r="BG92" s="5">
        <f t="shared" si="227"/>
        <v>0</v>
      </c>
      <c r="BH92" s="5">
        <f t="shared" si="277"/>
        <v>0</v>
      </c>
      <c r="BI92" s="5">
        <f t="shared" si="278"/>
        <v>0</v>
      </c>
      <c r="BJ92" s="5">
        <f t="shared" si="228"/>
        <v>0</v>
      </c>
      <c r="BK92" s="5">
        <f t="shared" si="279"/>
        <v>1</v>
      </c>
      <c r="BL92" s="5">
        <f t="shared" si="229"/>
        <v>0</v>
      </c>
      <c r="BM92" s="5">
        <f t="shared" si="230"/>
        <v>0</v>
      </c>
      <c r="BN92" s="145">
        <f t="shared" si="231"/>
        <v>0</v>
      </c>
      <c r="BO92" s="147">
        <f>+BE92+JAN!BO47</f>
        <v>14.333333333333332</v>
      </c>
      <c r="BP92" s="65">
        <f>+BO92+(JAN!BN47+BN92)*(12/24)-$BO$12</f>
        <v>0</v>
      </c>
      <c r="BQ92" s="66">
        <f t="shared" si="308"/>
        <v>0</v>
      </c>
      <c r="BR92" s="584">
        <f t="shared" si="309"/>
        <v>14.833333333333332</v>
      </c>
      <c r="BS92" s="584">
        <f t="shared" si="310"/>
        <v>0.49999999999999822</v>
      </c>
      <c r="BT92" s="67">
        <f t="shared" si="311"/>
        <v>3.0092592592592338E-2</v>
      </c>
      <c r="BU92" s="68">
        <f t="shared" si="295"/>
        <v>0</v>
      </c>
      <c r="BV92" s="68">
        <f t="shared" si="296"/>
        <v>0</v>
      </c>
      <c r="BW92" s="68">
        <f t="shared" si="297"/>
        <v>1</v>
      </c>
      <c r="BX92" s="68">
        <f t="shared" si="298"/>
        <v>0</v>
      </c>
      <c r="BY92" s="69">
        <f t="shared" si="273"/>
        <v>1</v>
      </c>
      <c r="BZ92" s="68">
        <f>+BN92+JAN!BZ47</f>
        <v>0</v>
      </c>
      <c r="CA92" s="68">
        <f>+JAN!CA47+BX92</f>
        <v>4</v>
      </c>
      <c r="CB92" s="69">
        <f t="shared" si="301"/>
        <v>4</v>
      </c>
      <c r="CE92" s="163">
        <f t="shared" si="223"/>
        <v>6.5</v>
      </c>
      <c r="CF92" s="127">
        <f t="shared" si="224"/>
        <v>14</v>
      </c>
      <c r="CG92" s="165">
        <f t="shared" si="262"/>
        <v>156</v>
      </c>
      <c r="CH92" s="165">
        <f t="shared" si="263"/>
        <v>12</v>
      </c>
      <c r="CI92" s="165">
        <f t="shared" si="264"/>
        <v>168</v>
      </c>
      <c r="CJ92" s="159">
        <f t="shared" si="256"/>
        <v>0</v>
      </c>
      <c r="CK92" s="444">
        <f>BY92-BV92+JAN!CK47</f>
        <v>2</v>
      </c>
      <c r="CL92" s="450">
        <f t="shared" si="300"/>
        <v>24</v>
      </c>
      <c r="CM92" s="18"/>
      <c r="CN92" s="126">
        <f t="shared" si="265"/>
        <v>6.5</v>
      </c>
      <c r="CO92" s="130">
        <f t="shared" si="266"/>
        <v>168</v>
      </c>
      <c r="CP92" s="127">
        <f t="shared" si="267"/>
        <v>13</v>
      </c>
      <c r="CQ92" s="127">
        <f t="shared" si="268"/>
        <v>14</v>
      </c>
    </row>
    <row r="93" spans="1:95" ht="21" customHeight="1" thickBot="1" x14ac:dyDescent="0.3">
      <c r="A93" s="613" t="s">
        <v>118</v>
      </c>
      <c r="B93" s="691">
        <v>78</v>
      </c>
      <c r="C93" s="26" t="s">
        <v>3</v>
      </c>
      <c r="D93" s="438" t="s">
        <v>25</v>
      </c>
      <c r="E93" s="467"/>
      <c r="F93" s="503" t="s">
        <v>48</v>
      </c>
      <c r="G93" s="438" t="s">
        <v>24</v>
      </c>
      <c r="H93" s="438" t="s">
        <v>25</v>
      </c>
      <c r="I93" s="502"/>
      <c r="J93" s="502"/>
      <c r="K93" s="438" t="s">
        <v>24</v>
      </c>
      <c r="L93" s="455" t="s">
        <v>25</v>
      </c>
      <c r="M93" s="503"/>
      <c r="N93" s="458"/>
      <c r="O93" s="438" t="s">
        <v>24</v>
      </c>
      <c r="P93" s="438" t="s">
        <v>25</v>
      </c>
      <c r="Q93" s="502"/>
      <c r="R93" s="502" t="s">
        <v>50</v>
      </c>
      <c r="S93" s="455" t="s">
        <v>24</v>
      </c>
      <c r="T93" s="460" t="s">
        <v>25</v>
      </c>
      <c r="U93" s="458"/>
      <c r="V93" s="458"/>
      <c r="W93" s="438" t="s">
        <v>24</v>
      </c>
      <c r="X93" s="438" t="s">
        <v>24</v>
      </c>
      <c r="Y93" s="453"/>
      <c r="Z93" s="507"/>
      <c r="AA93" s="460" t="s">
        <v>24</v>
      </c>
      <c r="AB93" s="438" t="s">
        <v>25</v>
      </c>
      <c r="AC93" s="502" t="s">
        <v>49</v>
      </c>
      <c r="AD93" s="502"/>
      <c r="AE93" s="438" t="s">
        <v>25</v>
      </c>
      <c r="AF93" s="458"/>
      <c r="AG93" s="458"/>
      <c r="AH93" s="438"/>
      <c r="AI93" s="125">
        <f t="shared" si="232"/>
        <v>7</v>
      </c>
      <c r="AJ93" s="62">
        <f t="shared" si="233"/>
        <v>7</v>
      </c>
      <c r="AK93" s="62">
        <f t="shared" si="269"/>
        <v>0</v>
      </c>
      <c r="AL93" s="62">
        <f t="shared" si="270"/>
        <v>0</v>
      </c>
      <c r="AM93" s="62">
        <f t="shared" si="234"/>
        <v>0</v>
      </c>
      <c r="AN93" s="62">
        <f t="shared" si="235"/>
        <v>0</v>
      </c>
      <c r="AO93" s="62">
        <f t="shared" si="236"/>
        <v>0</v>
      </c>
      <c r="AP93" s="62">
        <f t="shared" si="237"/>
        <v>0</v>
      </c>
      <c r="AQ93" s="62">
        <f t="shared" si="238"/>
        <v>0</v>
      </c>
      <c r="AR93" s="62">
        <f t="shared" si="239"/>
        <v>0</v>
      </c>
      <c r="AS93" s="62">
        <f t="shared" si="240"/>
        <v>0</v>
      </c>
      <c r="AT93" s="62">
        <f t="shared" si="241"/>
        <v>0</v>
      </c>
      <c r="AU93" s="62">
        <f t="shared" si="242"/>
        <v>0</v>
      </c>
      <c r="AV93" s="62">
        <f t="shared" si="243"/>
        <v>0</v>
      </c>
      <c r="AW93" s="62">
        <f t="shared" si="244"/>
        <v>0</v>
      </c>
      <c r="AX93" s="62">
        <f t="shared" si="245"/>
        <v>0</v>
      </c>
      <c r="AY93" s="62">
        <f t="shared" si="246"/>
        <v>0</v>
      </c>
      <c r="AZ93" s="62">
        <f t="shared" si="247"/>
        <v>0</v>
      </c>
      <c r="BA93" s="62">
        <f t="shared" si="248"/>
        <v>0</v>
      </c>
      <c r="BB93" s="62">
        <f t="shared" si="249"/>
        <v>0</v>
      </c>
      <c r="BC93" s="63">
        <f t="shared" si="250"/>
        <v>14</v>
      </c>
      <c r="BD93" s="64"/>
      <c r="BE93" s="584">
        <f t="shared" si="287"/>
        <v>7</v>
      </c>
      <c r="BF93" s="5">
        <f t="shared" si="276"/>
        <v>0</v>
      </c>
      <c r="BG93" s="5">
        <f t="shared" si="227"/>
        <v>0</v>
      </c>
      <c r="BH93" s="5">
        <f t="shared" si="277"/>
        <v>0</v>
      </c>
      <c r="BI93" s="5">
        <f t="shared" si="278"/>
        <v>0</v>
      </c>
      <c r="BJ93" s="5">
        <f t="shared" si="228"/>
        <v>1</v>
      </c>
      <c r="BK93" s="5">
        <f t="shared" si="279"/>
        <v>1</v>
      </c>
      <c r="BL93" s="5">
        <f t="shared" si="229"/>
        <v>1</v>
      </c>
      <c r="BM93" s="5">
        <f t="shared" si="230"/>
        <v>0</v>
      </c>
      <c r="BN93" s="145">
        <f t="shared" si="231"/>
        <v>0</v>
      </c>
      <c r="BO93" s="147">
        <f>+BE93+JAN!BO91</f>
        <v>14</v>
      </c>
      <c r="BP93" s="65">
        <f>+BO93+(JAN!BN91+BN93)*(12/24)-$BO$12</f>
        <v>-0.33333333333333393</v>
      </c>
      <c r="BQ93" s="66">
        <f t="shared" si="308"/>
        <v>0</v>
      </c>
      <c r="BR93" s="584">
        <f t="shared" si="309"/>
        <v>15.5</v>
      </c>
      <c r="BS93" s="584">
        <f t="shared" si="310"/>
        <v>1.1666666666666661</v>
      </c>
      <c r="BT93" s="67">
        <f t="shared" si="311"/>
        <v>7.638888888888884E-2</v>
      </c>
      <c r="BU93" s="68">
        <f t="shared" si="295"/>
        <v>0</v>
      </c>
      <c r="BV93" s="68">
        <f t="shared" si="296"/>
        <v>0</v>
      </c>
      <c r="BW93" s="68">
        <f t="shared" si="297"/>
        <v>2</v>
      </c>
      <c r="BX93" s="68">
        <f t="shared" si="298"/>
        <v>1</v>
      </c>
      <c r="BY93" s="69">
        <f t="shared" si="273"/>
        <v>3</v>
      </c>
      <c r="BZ93" s="68">
        <f>+BN93+JAN!BZ91</f>
        <v>0</v>
      </c>
      <c r="CA93" s="68">
        <f>+JAN!CA91+BX93</f>
        <v>5</v>
      </c>
      <c r="CB93" s="69">
        <f t="shared" si="301"/>
        <v>5</v>
      </c>
      <c r="CE93" s="163">
        <f t="shared" si="223"/>
        <v>7</v>
      </c>
      <c r="CF93" s="127">
        <f t="shared" si="224"/>
        <v>17</v>
      </c>
      <c r="CG93" s="165">
        <f t="shared" si="262"/>
        <v>168</v>
      </c>
      <c r="CH93" s="165">
        <f t="shared" si="263"/>
        <v>36</v>
      </c>
      <c r="CI93" s="165">
        <f t="shared" si="264"/>
        <v>204</v>
      </c>
      <c r="CJ93" s="159">
        <f t="shared" si="256"/>
        <v>0</v>
      </c>
      <c r="CK93" s="444">
        <f>BY93-BV93+JAN!CK91</f>
        <v>6</v>
      </c>
      <c r="CL93" s="450">
        <f t="shared" si="300"/>
        <v>72</v>
      </c>
      <c r="CM93" s="18"/>
      <c r="CN93" s="126">
        <f t="shared" si="265"/>
        <v>7</v>
      </c>
      <c r="CO93" s="130">
        <f t="shared" si="266"/>
        <v>204</v>
      </c>
      <c r="CP93" s="127">
        <f t="shared" si="267"/>
        <v>14</v>
      </c>
      <c r="CQ93" s="127">
        <f t="shared" si="268"/>
        <v>17</v>
      </c>
    </row>
    <row r="94" spans="1:95" ht="21" customHeight="1" thickBot="1" x14ac:dyDescent="0.3">
      <c r="A94" s="613" t="s">
        <v>119</v>
      </c>
      <c r="B94" s="866">
        <v>79</v>
      </c>
      <c r="C94" s="26" t="s">
        <v>3</v>
      </c>
      <c r="D94" s="978"/>
      <c r="E94" s="979"/>
      <c r="F94" s="980" t="s">
        <v>37</v>
      </c>
      <c r="G94" s="978" t="s">
        <v>37</v>
      </c>
      <c r="H94" s="978" t="s">
        <v>37</v>
      </c>
      <c r="I94" s="978" t="s">
        <v>37</v>
      </c>
      <c r="J94" s="978" t="s">
        <v>37</v>
      </c>
      <c r="K94" s="978"/>
      <c r="L94" s="979"/>
      <c r="M94" s="980" t="s">
        <v>37</v>
      </c>
      <c r="N94" s="978" t="s">
        <v>37</v>
      </c>
      <c r="O94" s="978" t="s">
        <v>37</v>
      </c>
      <c r="P94" s="978" t="s">
        <v>37</v>
      </c>
      <c r="Q94" s="978" t="s">
        <v>37</v>
      </c>
      <c r="R94" s="978"/>
      <c r="S94" s="979"/>
      <c r="T94" s="980" t="s">
        <v>37</v>
      </c>
      <c r="U94" s="978" t="s">
        <v>37</v>
      </c>
      <c r="V94" s="978" t="s">
        <v>37</v>
      </c>
      <c r="W94" s="978" t="s">
        <v>37</v>
      </c>
      <c r="X94" s="978" t="s">
        <v>37</v>
      </c>
      <c r="Y94" s="978"/>
      <c r="Z94" s="979"/>
      <c r="AA94" s="980" t="s">
        <v>37</v>
      </c>
      <c r="AB94" s="978" t="s">
        <v>37</v>
      </c>
      <c r="AC94" s="978" t="s">
        <v>37</v>
      </c>
      <c r="AD94" s="978" t="s">
        <v>37</v>
      </c>
      <c r="AE94" s="978" t="s">
        <v>37</v>
      </c>
      <c r="AF94" s="428"/>
      <c r="AG94" s="428"/>
      <c r="AH94" s="978"/>
      <c r="AI94" s="125">
        <f t="shared" si="232"/>
        <v>0</v>
      </c>
      <c r="AJ94" s="62">
        <f t="shared" si="233"/>
        <v>0</v>
      </c>
      <c r="AK94" s="62">
        <f t="shared" si="269"/>
        <v>0</v>
      </c>
      <c r="AL94" s="62">
        <f t="shared" si="270"/>
        <v>0</v>
      </c>
      <c r="AM94" s="62">
        <f t="shared" si="234"/>
        <v>0</v>
      </c>
      <c r="AN94" s="62">
        <f t="shared" si="235"/>
        <v>0</v>
      </c>
      <c r="AO94" s="62">
        <f t="shared" si="236"/>
        <v>0</v>
      </c>
      <c r="AP94" s="62">
        <f t="shared" si="237"/>
        <v>0</v>
      </c>
      <c r="AQ94" s="62">
        <f t="shared" si="238"/>
        <v>0</v>
      </c>
      <c r="AR94" s="62">
        <f t="shared" si="239"/>
        <v>0</v>
      </c>
      <c r="AS94" s="62">
        <f t="shared" si="240"/>
        <v>0</v>
      </c>
      <c r="AT94" s="62">
        <f t="shared" si="241"/>
        <v>0</v>
      </c>
      <c r="AU94" s="62">
        <f t="shared" si="242"/>
        <v>0</v>
      </c>
      <c r="AV94" s="62">
        <f t="shared" si="243"/>
        <v>20</v>
      </c>
      <c r="AW94" s="62">
        <f t="shared" si="244"/>
        <v>0</v>
      </c>
      <c r="AX94" s="62">
        <f t="shared" si="245"/>
        <v>0</v>
      </c>
      <c r="AY94" s="62">
        <f t="shared" si="246"/>
        <v>0</v>
      </c>
      <c r="AZ94" s="62">
        <f t="shared" si="247"/>
        <v>0</v>
      </c>
      <c r="BA94" s="62">
        <f t="shared" si="248"/>
        <v>0</v>
      </c>
      <c r="BB94" s="62">
        <f t="shared" si="249"/>
        <v>0</v>
      </c>
      <c r="BC94" s="63">
        <f t="shared" si="250"/>
        <v>13.333333333333334</v>
      </c>
      <c r="BD94" s="64"/>
      <c r="BE94" s="584">
        <f t="shared" si="287"/>
        <v>6.666666666666667</v>
      </c>
      <c r="BF94" s="5">
        <f t="shared" si="276"/>
        <v>0</v>
      </c>
      <c r="BG94" s="5">
        <f t="shared" si="227"/>
        <v>0</v>
      </c>
      <c r="BH94" s="5">
        <f t="shared" si="277"/>
        <v>0</v>
      </c>
      <c r="BI94" s="5">
        <f t="shared" si="278"/>
        <v>0</v>
      </c>
      <c r="BJ94" s="5">
        <f t="shared" si="228"/>
        <v>0</v>
      </c>
      <c r="BK94" s="5">
        <f t="shared" si="279"/>
        <v>0</v>
      </c>
      <c r="BL94" s="5">
        <f t="shared" si="229"/>
        <v>0</v>
      </c>
      <c r="BM94" s="5">
        <f t="shared" si="230"/>
        <v>0</v>
      </c>
      <c r="BN94" s="145">
        <f t="shared" si="231"/>
        <v>0</v>
      </c>
      <c r="BO94" s="147">
        <f>+BE94+JAN!BO92</f>
        <v>8.3333333333333339</v>
      </c>
      <c r="BP94" s="900">
        <f>+BO94+(JAN!BN94+BN94)*(12/24)-$BO$12+"144:00"</f>
        <v>0</v>
      </c>
      <c r="BQ94" s="66">
        <f t="shared" si="308"/>
        <v>0</v>
      </c>
      <c r="BR94" s="901">
        <f>+BO94+BY94*$BD$2+"144:00"</f>
        <v>14.333333333333334</v>
      </c>
      <c r="BS94" s="584">
        <f>+BR94-$BO$12</f>
        <v>0</v>
      </c>
      <c r="BT94" s="67">
        <f t="shared" si="311"/>
        <v>-4.6296296296297612E-3</v>
      </c>
      <c r="BU94" s="68">
        <f t="shared" si="295"/>
        <v>0</v>
      </c>
      <c r="BV94" s="68">
        <f t="shared" si="296"/>
        <v>0</v>
      </c>
      <c r="BW94" s="68">
        <f t="shared" si="297"/>
        <v>0</v>
      </c>
      <c r="BX94" s="68">
        <f t="shared" si="298"/>
        <v>0</v>
      </c>
      <c r="BY94" s="69">
        <f t="shared" si="273"/>
        <v>0</v>
      </c>
      <c r="BZ94" s="68">
        <f>+BN94+JAN!BZ94</f>
        <v>0</v>
      </c>
      <c r="CA94" s="68">
        <f>+JAN!CA92+BX94</f>
        <v>0</v>
      </c>
      <c r="CB94" s="69">
        <f t="shared" si="301"/>
        <v>0</v>
      </c>
      <c r="CE94" s="163">
        <f t="shared" ref="CE94:CE96" si="312">+BE94</f>
        <v>6.666666666666667</v>
      </c>
      <c r="CF94" s="127">
        <f t="shared" ref="CF94:CF96" si="313">+BC94+BF94+BG94+BJ94+BK94+BL94+BM94+BH94+BI94</f>
        <v>13.333333333333334</v>
      </c>
      <c r="CG94" s="165">
        <f t="shared" ref="CG94:CG96" si="314">+BE94*24-(AQ94+AU94+AV94)*8</f>
        <v>0</v>
      </c>
      <c r="CH94" s="165">
        <f t="shared" ref="CH94:CH96" si="315">+(BF94+BG94+BJ94+BK94+BL94+BM94)*12+(BH94+BI94)*8</f>
        <v>0</v>
      </c>
      <c r="CI94" s="165">
        <f t="shared" ref="CI94:CI96" si="316">+CG94+CH94</f>
        <v>0</v>
      </c>
      <c r="CJ94" s="159">
        <f t="shared" ref="CJ94:CJ96" si="317">+(AQ94+AU94+AV94)*8+(BN94)*12</f>
        <v>160</v>
      </c>
      <c r="CK94" s="444">
        <f>BY94-BV94+JAN!CK92</f>
        <v>0</v>
      </c>
      <c r="CL94" s="450">
        <f>CK94*12+BV94*8</f>
        <v>0</v>
      </c>
      <c r="CN94" s="126">
        <f t="shared" si="265"/>
        <v>6.666666666666667</v>
      </c>
      <c r="CO94" s="130">
        <f t="shared" si="266"/>
        <v>0</v>
      </c>
      <c r="CP94" s="127">
        <f t="shared" si="267"/>
        <v>13.333333333333334</v>
      </c>
      <c r="CQ94" s="127">
        <f t="shared" si="268"/>
        <v>13.333333333333334</v>
      </c>
    </row>
    <row r="95" spans="1:95" ht="21" customHeight="1" thickBot="1" x14ac:dyDescent="0.3">
      <c r="A95" s="613" t="s">
        <v>120</v>
      </c>
      <c r="B95" s="691">
        <v>80</v>
      </c>
      <c r="C95" s="26" t="s">
        <v>3</v>
      </c>
      <c r="D95" s="435" t="s">
        <v>280</v>
      </c>
      <c r="E95" s="505"/>
      <c r="F95" s="500"/>
      <c r="G95" s="435" t="s">
        <v>24</v>
      </c>
      <c r="H95" s="435" t="s">
        <v>25</v>
      </c>
      <c r="I95" s="498"/>
      <c r="J95" s="498"/>
      <c r="K95" s="435" t="s">
        <v>24</v>
      </c>
      <c r="L95" s="440" t="s">
        <v>25</v>
      </c>
      <c r="M95" s="500"/>
      <c r="N95" s="506"/>
      <c r="O95" s="435" t="s">
        <v>24</v>
      </c>
      <c r="P95" s="435" t="s">
        <v>25</v>
      </c>
      <c r="Q95" s="498"/>
      <c r="R95" s="498"/>
      <c r="S95" s="440" t="s">
        <v>24</v>
      </c>
      <c r="T95" s="459" t="s">
        <v>25</v>
      </c>
      <c r="U95" s="506"/>
      <c r="V95" s="506"/>
      <c r="W95" s="435" t="s">
        <v>24</v>
      </c>
      <c r="X95" s="435" t="s">
        <v>24</v>
      </c>
      <c r="Y95" s="520"/>
      <c r="Z95" s="504"/>
      <c r="AA95" s="459" t="s">
        <v>24</v>
      </c>
      <c r="AB95" s="435" t="s">
        <v>25</v>
      </c>
      <c r="AC95" s="498" t="s">
        <v>49</v>
      </c>
      <c r="AD95" s="498" t="s">
        <v>27</v>
      </c>
      <c r="AE95" s="435" t="s">
        <v>31</v>
      </c>
      <c r="AF95" s="458"/>
      <c r="AG95" s="458"/>
      <c r="AH95" s="438"/>
      <c r="AI95" s="125">
        <f t="shared" si="232"/>
        <v>7</v>
      </c>
      <c r="AJ95" s="62">
        <f t="shared" si="233"/>
        <v>5</v>
      </c>
      <c r="AK95" s="62">
        <f t="shared" si="269"/>
        <v>0</v>
      </c>
      <c r="AL95" s="62">
        <f t="shared" si="270"/>
        <v>0</v>
      </c>
      <c r="AM95" s="62">
        <f t="shared" si="234"/>
        <v>0</v>
      </c>
      <c r="AN95" s="62">
        <f t="shared" si="235"/>
        <v>0</v>
      </c>
      <c r="AO95" s="62">
        <f t="shared" si="236"/>
        <v>1</v>
      </c>
      <c r="AP95" s="62">
        <f t="shared" si="237"/>
        <v>1</v>
      </c>
      <c r="AQ95" s="62">
        <f t="shared" si="238"/>
        <v>0</v>
      </c>
      <c r="AR95" s="62">
        <f t="shared" si="239"/>
        <v>0</v>
      </c>
      <c r="AS95" s="62">
        <f t="shared" si="240"/>
        <v>0</v>
      </c>
      <c r="AT95" s="62">
        <f t="shared" si="241"/>
        <v>0</v>
      </c>
      <c r="AU95" s="62">
        <f t="shared" si="242"/>
        <v>0</v>
      </c>
      <c r="AV95" s="62">
        <f t="shared" si="243"/>
        <v>0</v>
      </c>
      <c r="AW95" s="62">
        <f t="shared" si="244"/>
        <v>0</v>
      </c>
      <c r="AX95" s="62">
        <f t="shared" si="245"/>
        <v>0</v>
      </c>
      <c r="AY95" s="62">
        <f t="shared" si="246"/>
        <v>0</v>
      </c>
      <c r="AZ95" s="62">
        <f t="shared" si="247"/>
        <v>1</v>
      </c>
      <c r="BA95" s="62">
        <f t="shared" si="248"/>
        <v>0</v>
      </c>
      <c r="BB95" s="62">
        <f t="shared" si="249"/>
        <v>0</v>
      </c>
      <c r="BC95" s="63">
        <f t="shared" si="250"/>
        <v>14</v>
      </c>
      <c r="BD95" s="64"/>
      <c r="BE95" s="584">
        <f t="shared" si="287"/>
        <v>7</v>
      </c>
      <c r="BF95" s="5">
        <f t="shared" si="276"/>
        <v>0</v>
      </c>
      <c r="BG95" s="5">
        <f t="shared" si="227"/>
        <v>0</v>
      </c>
      <c r="BH95" s="5">
        <f t="shared" si="277"/>
        <v>0</v>
      </c>
      <c r="BI95" s="5">
        <f t="shared" si="278"/>
        <v>0</v>
      </c>
      <c r="BJ95" s="5">
        <f t="shared" si="228"/>
        <v>0</v>
      </c>
      <c r="BK95" s="5">
        <f t="shared" si="279"/>
        <v>1</v>
      </c>
      <c r="BL95" s="5">
        <f t="shared" si="229"/>
        <v>0</v>
      </c>
      <c r="BM95" s="5">
        <f t="shared" si="230"/>
        <v>0</v>
      </c>
      <c r="BN95" s="145">
        <f t="shared" si="231"/>
        <v>0</v>
      </c>
      <c r="BO95" s="147">
        <f>+BE95+JAN!BO93</f>
        <v>8.5</v>
      </c>
      <c r="BP95" s="900">
        <f>+BO95+(JAN!BN94+BN95)*(12/24)-$BO$12+"144:00"</f>
        <v>0.16666666666666607</v>
      </c>
      <c r="BQ95" s="66">
        <f t="shared" ref="BQ95:BQ96" si="318">IF(BP95&gt;=(-11/24),0,(-BP95)/(12/24))</f>
        <v>0</v>
      </c>
      <c r="BR95" s="901">
        <f>+BO95+BY95*$BD$2+"144:00"</f>
        <v>15</v>
      </c>
      <c r="BS95" s="584">
        <f>+BR95-$BO$12</f>
        <v>0.66666666666666607</v>
      </c>
      <c r="BT95" s="67">
        <f t="shared" ref="BT95:BT96" si="319">+(BR95/$BR$99)-1</f>
        <v>4.1666666666666519E-2</v>
      </c>
      <c r="BU95" s="68">
        <f t="shared" si="295"/>
        <v>0</v>
      </c>
      <c r="BV95" s="68">
        <f t="shared" si="296"/>
        <v>0</v>
      </c>
      <c r="BW95" s="68">
        <f t="shared" si="297"/>
        <v>1</v>
      </c>
      <c r="BX95" s="68">
        <f t="shared" si="298"/>
        <v>0</v>
      </c>
      <c r="BY95" s="69">
        <f t="shared" ref="BY95:BY96" si="320">+BU95+BV95+BW95+BX95</f>
        <v>1</v>
      </c>
      <c r="BZ95" s="68">
        <f>+BN95</f>
        <v>0</v>
      </c>
      <c r="CA95" s="68">
        <f>+JAN!CA93+BX95</f>
        <v>0</v>
      </c>
      <c r="CB95" s="69">
        <f t="shared" ref="CB95:CB96" si="321">+CA95-BZ95</f>
        <v>0</v>
      </c>
      <c r="CE95" s="163">
        <f t="shared" si="312"/>
        <v>7</v>
      </c>
      <c r="CF95" s="127">
        <f t="shared" si="313"/>
        <v>15</v>
      </c>
      <c r="CG95" s="165">
        <f t="shared" si="314"/>
        <v>168</v>
      </c>
      <c r="CH95" s="165">
        <f t="shared" si="315"/>
        <v>12</v>
      </c>
      <c r="CI95" s="165">
        <f t="shared" si="316"/>
        <v>180</v>
      </c>
      <c r="CJ95" s="159">
        <f t="shared" si="317"/>
        <v>0</v>
      </c>
      <c r="CK95" s="444">
        <f>BY95-BV95+JAN!CK93</f>
        <v>1</v>
      </c>
      <c r="CL95" s="450">
        <f t="shared" ref="CL95:CL96" si="322">CK95*12+BV95*8</f>
        <v>12</v>
      </c>
      <c r="CN95" s="126">
        <f t="shared" si="265"/>
        <v>7</v>
      </c>
      <c r="CO95" s="130">
        <f t="shared" si="266"/>
        <v>180</v>
      </c>
      <c r="CP95" s="127">
        <f t="shared" si="267"/>
        <v>14</v>
      </c>
      <c r="CQ95" s="127">
        <f t="shared" si="268"/>
        <v>15</v>
      </c>
    </row>
    <row r="96" spans="1:95" ht="21" customHeight="1" thickBot="1" x14ac:dyDescent="0.3">
      <c r="A96" s="613" t="s">
        <v>270</v>
      </c>
      <c r="B96" s="866">
        <v>81</v>
      </c>
      <c r="C96" s="26" t="s">
        <v>3</v>
      </c>
      <c r="D96" s="435" t="s">
        <v>280</v>
      </c>
      <c r="E96" s="505"/>
      <c r="F96" s="500"/>
      <c r="G96" s="435" t="s">
        <v>24</v>
      </c>
      <c r="H96" s="435" t="s">
        <v>25</v>
      </c>
      <c r="I96" s="498"/>
      <c r="J96" s="498"/>
      <c r="K96" s="435" t="s">
        <v>24</v>
      </c>
      <c r="L96" s="440" t="s">
        <v>25</v>
      </c>
      <c r="M96" s="500"/>
      <c r="N96" s="506"/>
      <c r="O96" s="435" t="s">
        <v>24</v>
      </c>
      <c r="P96" s="435" t="s">
        <v>25</v>
      </c>
      <c r="Q96" s="498"/>
      <c r="R96" s="498"/>
      <c r="S96" s="440" t="s">
        <v>24</v>
      </c>
      <c r="T96" s="459" t="s">
        <v>25</v>
      </c>
      <c r="U96" s="506"/>
      <c r="V96" s="506"/>
      <c r="W96" s="435" t="s">
        <v>24</v>
      </c>
      <c r="X96" s="435" t="s">
        <v>27</v>
      </c>
      <c r="Y96" s="520" t="s">
        <v>27</v>
      </c>
      <c r="Z96" s="504"/>
      <c r="AA96" s="459" t="s">
        <v>24</v>
      </c>
      <c r="AB96" s="435" t="s">
        <v>25</v>
      </c>
      <c r="AC96" s="498" t="s">
        <v>49</v>
      </c>
      <c r="AD96" s="498"/>
      <c r="AE96" s="435" t="s">
        <v>25</v>
      </c>
      <c r="AF96" s="438"/>
      <c r="AG96" s="506"/>
      <c r="AH96" s="455"/>
      <c r="AI96" s="125">
        <f t="shared" si="232"/>
        <v>6</v>
      </c>
      <c r="AJ96" s="62">
        <f t="shared" si="233"/>
        <v>6</v>
      </c>
      <c r="AK96" s="62">
        <f t="shared" si="269"/>
        <v>0</v>
      </c>
      <c r="AL96" s="62">
        <f t="shared" si="270"/>
        <v>0</v>
      </c>
      <c r="AM96" s="62">
        <f t="shared" si="234"/>
        <v>0</v>
      </c>
      <c r="AN96" s="62">
        <f t="shared" si="235"/>
        <v>0</v>
      </c>
      <c r="AO96" s="62">
        <f t="shared" si="236"/>
        <v>2</v>
      </c>
      <c r="AP96" s="62">
        <f t="shared" si="237"/>
        <v>0</v>
      </c>
      <c r="AQ96" s="62">
        <f t="shared" si="238"/>
        <v>0</v>
      </c>
      <c r="AR96" s="62">
        <f t="shared" si="239"/>
        <v>0</v>
      </c>
      <c r="AS96" s="62">
        <f t="shared" si="240"/>
        <v>0</v>
      </c>
      <c r="AT96" s="62">
        <f t="shared" si="241"/>
        <v>0</v>
      </c>
      <c r="AU96" s="62">
        <f t="shared" si="242"/>
        <v>0</v>
      </c>
      <c r="AV96" s="62">
        <f t="shared" si="243"/>
        <v>0</v>
      </c>
      <c r="AW96" s="62">
        <f t="shared" si="244"/>
        <v>0</v>
      </c>
      <c r="AX96" s="62">
        <f t="shared" si="245"/>
        <v>0</v>
      </c>
      <c r="AY96" s="62">
        <f t="shared" si="246"/>
        <v>0</v>
      </c>
      <c r="AZ96" s="62">
        <f t="shared" si="247"/>
        <v>1</v>
      </c>
      <c r="BA96" s="62">
        <f t="shared" si="248"/>
        <v>0</v>
      </c>
      <c r="BB96" s="62">
        <f t="shared" si="249"/>
        <v>0</v>
      </c>
      <c r="BC96" s="63">
        <f t="shared" si="250"/>
        <v>15</v>
      </c>
      <c r="BD96" s="64"/>
      <c r="BE96" s="584">
        <f t="shared" si="287"/>
        <v>7.5</v>
      </c>
      <c r="BF96" s="5">
        <f t="shared" si="276"/>
        <v>0</v>
      </c>
      <c r="BG96" s="5">
        <f t="shared" si="227"/>
        <v>0</v>
      </c>
      <c r="BH96" s="5">
        <f t="shared" si="277"/>
        <v>0</v>
      </c>
      <c r="BI96" s="5">
        <f t="shared" si="278"/>
        <v>0</v>
      </c>
      <c r="BJ96" s="5">
        <f t="shared" si="228"/>
        <v>0</v>
      </c>
      <c r="BK96" s="5">
        <f t="shared" si="279"/>
        <v>1</v>
      </c>
      <c r="BL96" s="5">
        <f t="shared" si="229"/>
        <v>0</v>
      </c>
      <c r="BM96" s="5">
        <f t="shared" si="230"/>
        <v>0</v>
      </c>
      <c r="BN96" s="145">
        <f t="shared" si="231"/>
        <v>0</v>
      </c>
      <c r="BO96" s="147">
        <f>+BE96+JAN!BO94</f>
        <v>9</v>
      </c>
      <c r="BP96" s="900">
        <f>+BO96+(JAN!BN94+BN96)*(12/24)-$BO$12+"144:00"</f>
        <v>0.66666666666666607</v>
      </c>
      <c r="BQ96" s="66">
        <f t="shared" si="318"/>
        <v>0</v>
      </c>
      <c r="BR96" s="901">
        <f>+BO96+BY96*$BD$2+"144:00"</f>
        <v>15.5</v>
      </c>
      <c r="BS96" s="584">
        <f>+BR96-$BO$12</f>
        <v>1.1666666666666661</v>
      </c>
      <c r="BT96" s="67">
        <f t="shared" si="319"/>
        <v>7.638888888888884E-2</v>
      </c>
      <c r="BU96" s="68">
        <f t="shared" si="295"/>
        <v>0</v>
      </c>
      <c r="BV96" s="68">
        <f t="shared" si="296"/>
        <v>0</v>
      </c>
      <c r="BW96" s="68">
        <f t="shared" si="297"/>
        <v>1</v>
      </c>
      <c r="BX96" s="68">
        <f t="shared" si="298"/>
        <v>0</v>
      </c>
      <c r="BY96" s="69">
        <f t="shared" si="320"/>
        <v>1</v>
      </c>
      <c r="BZ96" s="68">
        <f>+BN96</f>
        <v>0</v>
      </c>
      <c r="CA96" s="68">
        <f>+JAN!CA94+BX96</f>
        <v>0</v>
      </c>
      <c r="CB96" s="69">
        <f t="shared" si="321"/>
        <v>0</v>
      </c>
      <c r="CE96" s="163">
        <f t="shared" si="312"/>
        <v>7.5</v>
      </c>
      <c r="CF96" s="127">
        <f t="shared" si="313"/>
        <v>16</v>
      </c>
      <c r="CG96" s="165">
        <f t="shared" si="314"/>
        <v>180</v>
      </c>
      <c r="CH96" s="165">
        <f t="shared" si="315"/>
        <v>12</v>
      </c>
      <c r="CI96" s="165">
        <f t="shared" si="316"/>
        <v>192</v>
      </c>
      <c r="CJ96" s="159">
        <f t="shared" si="317"/>
        <v>0</v>
      </c>
      <c r="CK96" s="444">
        <f>BY96-BV96+JAN!CK94</f>
        <v>1</v>
      </c>
      <c r="CL96" s="450">
        <f t="shared" si="322"/>
        <v>12</v>
      </c>
      <c r="CN96" s="126">
        <f t="shared" si="265"/>
        <v>7.5</v>
      </c>
      <c r="CO96" s="130">
        <f t="shared" si="266"/>
        <v>192</v>
      </c>
      <c r="CP96" s="127">
        <f t="shared" si="267"/>
        <v>15</v>
      </c>
      <c r="CQ96" s="127">
        <f t="shared" si="268"/>
        <v>16</v>
      </c>
    </row>
    <row r="97" spans="1:95" s="23" customFormat="1" ht="24" customHeight="1" thickBot="1" x14ac:dyDescent="0.3">
      <c r="A97" s="613" t="s">
        <v>270</v>
      </c>
      <c r="B97" s="691">
        <v>82</v>
      </c>
      <c r="C97" s="90" t="s">
        <v>3</v>
      </c>
      <c r="D97" s="461"/>
      <c r="E97" s="462"/>
      <c r="F97" s="462"/>
      <c r="G97" s="462"/>
      <c r="H97" s="463"/>
      <c r="I97" s="461"/>
      <c r="J97" s="462"/>
      <c r="K97" s="648"/>
      <c r="L97" s="462"/>
      <c r="M97" s="462"/>
      <c r="N97" s="462"/>
      <c r="O97" s="463"/>
      <c r="P97" s="461"/>
      <c r="Q97" s="462"/>
      <c r="R97" s="462"/>
      <c r="S97" s="462"/>
      <c r="T97" s="462"/>
      <c r="U97" s="462"/>
      <c r="V97" s="463"/>
      <c r="W97" s="461"/>
      <c r="X97" s="462"/>
      <c r="Y97" s="462"/>
      <c r="Z97" s="462"/>
      <c r="AA97" s="462"/>
      <c r="AB97" s="462"/>
      <c r="AC97" s="463"/>
      <c r="AD97" s="461"/>
      <c r="AE97" s="462"/>
      <c r="AF97" s="462"/>
      <c r="AG97" s="462"/>
      <c r="AH97" s="463"/>
      <c r="AI97" s="125">
        <f t="shared" si="232"/>
        <v>0</v>
      </c>
      <c r="AJ97" s="62">
        <f t="shared" si="233"/>
        <v>0</v>
      </c>
      <c r="AK97" s="62">
        <f t="shared" si="269"/>
        <v>0</v>
      </c>
      <c r="AL97" s="62">
        <f t="shared" si="270"/>
        <v>0</v>
      </c>
      <c r="AM97" s="62">
        <f t="shared" si="234"/>
        <v>0</v>
      </c>
      <c r="AN97" s="62">
        <f t="shared" si="235"/>
        <v>0</v>
      </c>
      <c r="AO97" s="62">
        <f t="shared" si="236"/>
        <v>0</v>
      </c>
      <c r="AP97" s="62">
        <f t="shared" si="237"/>
        <v>0</v>
      </c>
      <c r="AQ97" s="62">
        <f t="shared" si="238"/>
        <v>0</v>
      </c>
      <c r="AR97" s="62">
        <f t="shared" si="239"/>
        <v>0</v>
      </c>
      <c r="AS97" s="62">
        <f t="shared" si="240"/>
        <v>0</v>
      </c>
      <c r="AT97" s="62">
        <f t="shared" si="241"/>
        <v>0</v>
      </c>
      <c r="AU97" s="62">
        <f t="shared" si="242"/>
        <v>0</v>
      </c>
      <c r="AV97" s="62">
        <f t="shared" si="243"/>
        <v>0</v>
      </c>
      <c r="AW97" s="62">
        <f t="shared" si="244"/>
        <v>0</v>
      </c>
      <c r="AX97" s="62">
        <f t="shared" si="245"/>
        <v>0</v>
      </c>
      <c r="AY97" s="62">
        <f t="shared" si="246"/>
        <v>0</v>
      </c>
      <c r="AZ97" s="62">
        <f t="shared" si="247"/>
        <v>0</v>
      </c>
      <c r="BA97" s="62">
        <f t="shared" si="248"/>
        <v>0</v>
      </c>
      <c r="BB97" s="62">
        <f t="shared" si="249"/>
        <v>0</v>
      </c>
      <c r="BC97" s="63">
        <f t="shared" si="250"/>
        <v>0</v>
      </c>
      <c r="BD97" s="64"/>
      <c r="BE97" s="584">
        <f t="shared" ref="BE97" si="323">+AI97*$BD$2+AJ97*$BD$6+AN97*$BD$2+AO97*$BD$6+AQ97*8/24+AU97*8/24+AV97*8/24+AW97*8/24+AX97*12/24+AY97*8/24+AZ97*$BD$2+BA97*8/24+BN97*(0/24)+(AM97*$BE$2)</f>
        <v>0</v>
      </c>
      <c r="BF97" s="5">
        <f t="shared" si="276"/>
        <v>0</v>
      </c>
      <c r="BG97" s="5">
        <f t="shared" si="227"/>
        <v>0</v>
      </c>
      <c r="BH97" s="5">
        <f t="shared" si="277"/>
        <v>0</v>
      </c>
      <c r="BI97" s="5">
        <f t="shared" si="278"/>
        <v>0</v>
      </c>
      <c r="BJ97" s="5">
        <f t="shared" si="228"/>
        <v>0</v>
      </c>
      <c r="BK97" s="5">
        <f t="shared" si="279"/>
        <v>0</v>
      </c>
      <c r="BL97" s="5">
        <f t="shared" si="229"/>
        <v>0</v>
      </c>
      <c r="BM97" s="5">
        <f t="shared" si="230"/>
        <v>0</v>
      </c>
      <c r="BN97" s="145">
        <f t="shared" si="231"/>
        <v>0</v>
      </c>
      <c r="BO97" s="147"/>
      <c r="BP97" s="65"/>
      <c r="BQ97" s="66"/>
      <c r="BR97" s="313"/>
      <c r="BS97" s="584"/>
      <c r="BT97" s="67"/>
      <c r="BU97" s="68">
        <f t="shared" si="258"/>
        <v>0</v>
      </c>
      <c r="BV97" s="68">
        <f t="shared" si="259"/>
        <v>0</v>
      </c>
      <c r="BW97" s="68">
        <f t="shared" si="260"/>
        <v>0</v>
      </c>
      <c r="BX97" s="68">
        <f t="shared" si="261"/>
        <v>0</v>
      </c>
      <c r="BY97" s="69"/>
      <c r="BZ97" s="68">
        <f>+BN97+JAN!BZ97</f>
        <v>0</v>
      </c>
      <c r="CA97" s="68">
        <f>+JAN!CA97+BX97</f>
        <v>0</v>
      </c>
      <c r="CB97" s="69"/>
      <c r="CC97"/>
      <c r="CD97"/>
      <c r="CE97" s="163">
        <f t="shared" ref="CE97" si="324">+BE97</f>
        <v>0</v>
      </c>
      <c r="CF97" s="127">
        <f t="shared" ref="CF97" si="325">+BC97+BF97+BG97+BJ97+BK97+BL97+BM97+BH97+BI97</f>
        <v>0</v>
      </c>
      <c r="CG97" s="165">
        <f t="shared" ref="CG97" si="326">+BE97*24-(AQ97+AU97+AV97)*8</f>
        <v>0</v>
      </c>
      <c r="CH97" s="165">
        <f t="shared" ref="CH97" si="327">+(BF97+BG97+BJ97+BK97+BL97+BM97)*12+(BH97+BI97)*8</f>
        <v>0</v>
      </c>
      <c r="CI97" s="165">
        <f t="shared" ref="CI97" si="328">+CG97+CH97</f>
        <v>0</v>
      </c>
      <c r="CJ97" s="159">
        <f t="shared" ref="CJ97" si="329">+(AQ97+AU97+AV97)*8+(BN97)*12</f>
        <v>0</v>
      </c>
      <c r="CK97" s="444">
        <f>BY97-BV97+JAN!CK97</f>
        <v>0</v>
      </c>
      <c r="CL97" s="450">
        <f>CK97*12+BV97*8</f>
        <v>0</v>
      </c>
      <c r="CN97" s="126">
        <f t="shared" si="265"/>
        <v>0</v>
      </c>
      <c r="CO97" s="126">
        <f t="shared" ref="CO97" si="330">+BY97*12</f>
        <v>0</v>
      </c>
      <c r="CP97" s="127">
        <f t="shared" si="267"/>
        <v>0</v>
      </c>
      <c r="CQ97" s="127">
        <f t="shared" si="268"/>
        <v>0</v>
      </c>
    </row>
    <row r="98" spans="1:95" ht="21" customHeight="1" thickBot="1" x14ac:dyDescent="0.3">
      <c r="A98" s="91"/>
      <c r="B98" s="91"/>
      <c r="C98" s="91"/>
      <c r="D98" s="135"/>
      <c r="E98" s="135"/>
      <c r="F98" s="231"/>
      <c r="G98" s="232"/>
      <c r="H98" s="233"/>
      <c r="I98" s="233"/>
      <c r="J98" s="233"/>
      <c r="K98" s="233"/>
      <c r="L98" s="233"/>
      <c r="M98" s="234"/>
      <c r="N98" s="235"/>
      <c r="O98" s="135"/>
      <c r="P98" s="135"/>
      <c r="Q98" s="135"/>
      <c r="R98" s="135"/>
      <c r="S98" s="135"/>
      <c r="T98" s="231"/>
      <c r="U98" s="232"/>
      <c r="V98" s="233"/>
      <c r="W98" s="233"/>
      <c r="X98" s="233"/>
      <c r="Y98" s="233"/>
      <c r="Z98" s="233"/>
      <c r="AA98" s="234"/>
      <c r="AB98" s="235"/>
      <c r="AC98" s="135"/>
      <c r="AD98" s="135"/>
      <c r="AE98" s="135"/>
      <c r="AF98" s="135"/>
      <c r="AG98" s="135"/>
      <c r="AH98" s="135"/>
      <c r="AI98" s="70">
        <f>SUM(AI77:AI97)</f>
        <v>78</v>
      </c>
      <c r="AJ98" s="70">
        <f t="shared" ref="AJ98:BB98" si="331">SUM(AJ77:AJ97)</f>
        <v>77</v>
      </c>
      <c r="AK98" s="70">
        <f t="shared" si="331"/>
        <v>0</v>
      </c>
      <c r="AL98" s="70">
        <f t="shared" si="331"/>
        <v>0</v>
      </c>
      <c r="AM98" s="70">
        <f t="shared" si="331"/>
        <v>0</v>
      </c>
      <c r="AN98" s="70">
        <f t="shared" si="331"/>
        <v>8</v>
      </c>
      <c r="AO98" s="70">
        <f t="shared" si="331"/>
        <v>6</v>
      </c>
      <c r="AP98" s="70">
        <f t="shared" si="331"/>
        <v>6</v>
      </c>
      <c r="AQ98" s="70">
        <f t="shared" si="331"/>
        <v>7</v>
      </c>
      <c r="AR98" s="70">
        <f t="shared" si="331"/>
        <v>0</v>
      </c>
      <c r="AS98" s="70">
        <f t="shared" si="331"/>
        <v>0</v>
      </c>
      <c r="AT98" s="70">
        <f t="shared" si="331"/>
        <v>3</v>
      </c>
      <c r="AU98" s="70">
        <f t="shared" si="331"/>
        <v>0</v>
      </c>
      <c r="AV98" s="70">
        <f t="shared" si="331"/>
        <v>41</v>
      </c>
      <c r="AW98" s="70">
        <f t="shared" si="331"/>
        <v>0</v>
      </c>
      <c r="AX98" s="70">
        <f t="shared" si="331"/>
        <v>0</v>
      </c>
      <c r="AY98" s="70">
        <f t="shared" si="331"/>
        <v>0</v>
      </c>
      <c r="AZ98" s="70">
        <f t="shared" si="331"/>
        <v>2</v>
      </c>
      <c r="BA98" s="70">
        <f t="shared" si="331"/>
        <v>0</v>
      </c>
      <c r="BB98" s="70">
        <f t="shared" si="331"/>
        <v>0</v>
      </c>
      <c r="BC98" s="396">
        <f>SUM(BC77:BC97)</f>
        <v>203.00000000000003</v>
      </c>
      <c r="BD98" s="92">
        <f>SUM(BD14:BD97)</f>
        <v>7.5</v>
      </c>
      <c r="BE98" s="74"/>
      <c r="BF98" s="146">
        <f t="shared" ref="BF98:BM98" si="332">SUM(BF13:BF97)</f>
        <v>16</v>
      </c>
      <c r="BG98" s="146">
        <f t="shared" si="332"/>
        <v>11</v>
      </c>
      <c r="BH98" s="146">
        <f t="shared" si="332"/>
        <v>0</v>
      </c>
      <c r="BI98" s="146">
        <f t="shared" si="332"/>
        <v>0</v>
      </c>
      <c r="BJ98" s="146">
        <f t="shared" si="332"/>
        <v>16</v>
      </c>
      <c r="BK98" s="146">
        <f t="shared" si="332"/>
        <v>17</v>
      </c>
      <c r="BL98" s="146">
        <f t="shared" si="332"/>
        <v>11</v>
      </c>
      <c r="BM98" s="146">
        <f t="shared" si="332"/>
        <v>2</v>
      </c>
      <c r="BN98" s="146">
        <f>SUM(BN13:BN97)</f>
        <v>17</v>
      </c>
      <c r="BO98" s="152" t="s">
        <v>142</v>
      </c>
      <c r="BP98" s="94">
        <f>AVERAGE(BP78:BP97)</f>
        <v>0.17857142857142819</v>
      </c>
      <c r="BQ98" s="94"/>
      <c r="BR98" s="93" t="s">
        <v>142</v>
      </c>
      <c r="BS98" s="94">
        <f>AVERAGE(BS78:BS97)</f>
        <v>0.42857142857142805</v>
      </c>
      <c r="BT98" s="94"/>
      <c r="BU98" s="95"/>
      <c r="BV98" s="95"/>
      <c r="BW98" s="95"/>
      <c r="BX98" s="95"/>
      <c r="BY98" s="95"/>
      <c r="BZ98" s="96"/>
      <c r="CA98" s="96"/>
      <c r="CB98" s="97">
        <f>SUM(CB77:CB97)</f>
        <v>59</v>
      </c>
      <c r="CC98" s="23"/>
      <c r="CD98" s="23"/>
      <c r="CE98" s="173"/>
      <c r="CF98" s="174"/>
      <c r="CG98" s="175"/>
      <c r="CH98" s="175"/>
      <c r="CI98" s="175"/>
      <c r="CJ98" s="176"/>
      <c r="CK98" s="18"/>
      <c r="CL98" s="18">
        <f t="shared" ref="CL98" si="333">CK98*12</f>
        <v>0</v>
      </c>
    </row>
    <row r="99" spans="1:95" s="18" customFormat="1" ht="21" customHeight="1" x14ac:dyDescent="0.25">
      <c r="A99" s="1"/>
      <c r="B99" s="238"/>
      <c r="C99" s="1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26"/>
      <c r="Q99" s="229"/>
      <c r="R99" s="229"/>
      <c r="S99" s="229"/>
      <c r="T99" s="229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6"/>
      <c r="AG99" s="2"/>
      <c r="AH99" s="2"/>
      <c r="AI99" s="429">
        <f>+AI98+AI76+AI55+AI33</f>
        <v>301</v>
      </c>
      <c r="AJ99" s="429">
        <f t="shared" ref="AJ99:BB99" si="334">+AJ98+AJ76+AJ55+AJ33</f>
        <v>304</v>
      </c>
      <c r="AK99" s="429">
        <f t="shared" si="334"/>
        <v>0</v>
      </c>
      <c r="AL99" s="429">
        <f t="shared" si="334"/>
        <v>0</v>
      </c>
      <c r="AM99" s="429">
        <f t="shared" si="334"/>
        <v>0</v>
      </c>
      <c r="AN99" s="429">
        <f t="shared" si="334"/>
        <v>34</v>
      </c>
      <c r="AO99" s="429">
        <f t="shared" si="334"/>
        <v>30</v>
      </c>
      <c r="AP99" s="429">
        <f t="shared" si="334"/>
        <v>31</v>
      </c>
      <c r="AQ99" s="429">
        <f t="shared" si="334"/>
        <v>29</v>
      </c>
      <c r="AR99" s="429">
        <f t="shared" si="334"/>
        <v>0</v>
      </c>
      <c r="AS99" s="429">
        <f t="shared" si="334"/>
        <v>0</v>
      </c>
      <c r="AT99" s="429">
        <f t="shared" si="334"/>
        <v>16</v>
      </c>
      <c r="AU99" s="429">
        <f t="shared" si="334"/>
        <v>14</v>
      </c>
      <c r="AV99" s="429">
        <f t="shared" si="334"/>
        <v>78</v>
      </c>
      <c r="AW99" s="429">
        <f t="shared" si="334"/>
        <v>0</v>
      </c>
      <c r="AX99" s="429">
        <f t="shared" si="334"/>
        <v>0</v>
      </c>
      <c r="AY99" s="429">
        <f t="shared" si="334"/>
        <v>0</v>
      </c>
      <c r="AZ99" s="429">
        <f t="shared" si="334"/>
        <v>7</v>
      </c>
      <c r="BA99" s="429">
        <f t="shared" si="334"/>
        <v>31</v>
      </c>
      <c r="BB99" s="429">
        <f t="shared" si="334"/>
        <v>1</v>
      </c>
      <c r="BC99" s="430">
        <f>+BC98+BC76+BC55+BC33</f>
        <v>787.66666666666674</v>
      </c>
      <c r="BD99" s="98" t="s">
        <v>145</v>
      </c>
      <c r="BE99" s="99">
        <f>AVERAGE(BE13:BE97)</f>
        <v>5.3242009132420103</v>
      </c>
      <c r="BF99" s="49"/>
      <c r="BG99" s="49"/>
      <c r="BH99" s="49"/>
      <c r="BI99" s="49"/>
      <c r="BJ99" s="49"/>
      <c r="BK99" s="49"/>
      <c r="BL99" s="49"/>
      <c r="BM99" s="49"/>
      <c r="BN99" s="100" t="s">
        <v>146</v>
      </c>
      <c r="BO99" s="898">
        <f>AVERAGE(BO13:BO97)</f>
        <v>12.046153846153848</v>
      </c>
      <c r="BP99" s="898">
        <f t="shared" ref="BP99:BS99" si="335">AVERAGE(BP13:BP97)</f>
        <v>-4.0488137907493012E-2</v>
      </c>
      <c r="BQ99" s="898">
        <f t="shared" si="335"/>
        <v>0.48087431693989074</v>
      </c>
      <c r="BR99" s="898">
        <f t="shared" si="335"/>
        <v>14.400000000000002</v>
      </c>
      <c r="BS99" s="898">
        <f t="shared" si="335"/>
        <v>0.30920378904249834</v>
      </c>
      <c r="BT99" s="898"/>
      <c r="BU99" s="68">
        <f>SUM(BU13:BU97)</f>
        <v>27</v>
      </c>
      <c r="BV99" s="68">
        <f t="shared" ref="BV99:BZ99" si="336">SUM(BV13:BV97)</f>
        <v>0</v>
      </c>
      <c r="BW99" s="68">
        <f t="shared" si="336"/>
        <v>33</v>
      </c>
      <c r="BX99" s="68">
        <f t="shared" si="336"/>
        <v>13</v>
      </c>
      <c r="BY99" s="68">
        <f t="shared" si="336"/>
        <v>73</v>
      </c>
      <c r="BZ99" s="68">
        <f t="shared" si="336"/>
        <v>32</v>
      </c>
      <c r="CA99" s="68">
        <f>SUM(CA13:CA97)</f>
        <v>394</v>
      </c>
      <c r="CB99" s="68">
        <f>+CB33+CB55+CB76+CB98</f>
        <v>362</v>
      </c>
      <c r="CC99"/>
      <c r="CD99"/>
      <c r="CE99" s="160">
        <f t="shared" ref="CE99" si="337">SUM(CE13:CE98)</f>
        <v>388.66666666666674</v>
      </c>
      <c r="CF99" s="160">
        <f t="shared" ref="CF99" si="338">SUM(CF13:CF98)</f>
        <v>860.66666666666697</v>
      </c>
      <c r="CG99" s="160">
        <f t="shared" ref="CG99" si="339">SUM(CG13:CG98)</f>
        <v>8360</v>
      </c>
      <c r="CH99" s="160">
        <f>SUM(CH13:CH98)</f>
        <v>876</v>
      </c>
      <c r="CI99" s="160">
        <f t="shared" ref="CI99:CK99" si="340">SUM(CI13:CI98)</f>
        <v>9236</v>
      </c>
      <c r="CJ99" s="160">
        <f t="shared" si="340"/>
        <v>1172</v>
      </c>
      <c r="CK99" s="160">
        <f t="shared" si="340"/>
        <v>143</v>
      </c>
      <c r="CL99" s="160">
        <f>SUM(CL13:CL98)</f>
        <v>1719</v>
      </c>
    </row>
    <row r="100" spans="1:95" s="18" customFormat="1" ht="21" customHeight="1" thickBot="1" x14ac:dyDescent="0.25">
      <c r="A100" s="1"/>
      <c r="B100" s="238"/>
      <c r="C100" s="1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26"/>
      <c r="Q100" s="227"/>
      <c r="R100" s="227"/>
      <c r="S100" s="227"/>
      <c r="T100" s="227"/>
      <c r="U100" s="227"/>
      <c r="V100" s="227"/>
      <c r="W100" s="227"/>
      <c r="X100" s="227"/>
      <c r="Y100" s="227"/>
      <c r="Z100" s="227"/>
      <c r="AA100" s="227"/>
      <c r="AB100" s="227"/>
      <c r="AC100" s="227"/>
      <c r="AD100" s="227"/>
      <c r="AE100" s="227"/>
      <c r="AF100" s="226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1">
        <f>SUM(AI99:AO99)</f>
        <v>669</v>
      </c>
      <c r="BD100" s="48"/>
      <c r="BE100" s="3">
        <f>SUMIF(BE13:BE32,"&gt;0")+SUMIF(BE34:BE54,"&gt;0")+SUMIF(BE56:BE75,"&gt;0")+SUMIF(BE77:BE97,"&gt;0")</f>
        <v>388.66666666666669</v>
      </c>
      <c r="BF100" s="49"/>
      <c r="BG100" s="49"/>
      <c r="BH100" s="49"/>
      <c r="BI100" s="49"/>
      <c r="BJ100" s="49"/>
      <c r="BK100" s="49"/>
      <c r="BL100" s="49"/>
      <c r="BM100" s="49"/>
      <c r="BN100" s="49"/>
      <c r="BO100" s="153"/>
      <c r="BP100" s="897">
        <f>SUMIF(BP13:BP32,"&gt;0")+SUMIF(BP34:BP54,"&gt;0")+SUMIF(BP56:BP75,"&gt;0")+SUMIF(BP77:BP97,"&gt;0")</f>
        <v>15.499999999999988</v>
      </c>
      <c r="BQ100" s="897"/>
      <c r="BR100" s="897"/>
      <c r="BS100" s="897">
        <f>SUMIF(BS13:BS32,"&gt;0")+SUMIF(BS34:BS54,"&gt;0")+SUMIF(BS56:BS75,"&gt;0")+SUMIF(BS77:BS97,"&gt;0")</f>
        <v>31.666666666666643</v>
      </c>
      <c r="BT100" s="154"/>
      <c r="BU100" s="156"/>
      <c r="BV100" s="156"/>
      <c r="BW100" s="156"/>
      <c r="BX100" s="156"/>
      <c r="BY100" s="156"/>
      <c r="BZ100" s="156"/>
      <c r="CA100" s="156"/>
      <c r="CB100" s="157"/>
      <c r="CC100" s="158"/>
      <c r="CD100" s="158"/>
      <c r="CE100" s="166"/>
      <c r="CF100" s="167"/>
      <c r="CG100" s="167"/>
      <c r="CH100" s="167"/>
      <c r="CI100" s="167"/>
      <c r="CJ100" s="162"/>
    </row>
    <row r="101" spans="1:95" s="18" customFormat="1" ht="21" customHeight="1" x14ac:dyDescent="0.2">
      <c r="A101" s="1"/>
      <c r="B101" s="238"/>
      <c r="C101" s="1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26"/>
      <c r="Q101" s="227"/>
      <c r="R101" s="227"/>
      <c r="S101" s="227"/>
      <c r="T101" s="227"/>
      <c r="U101" s="227"/>
      <c r="V101" s="227"/>
      <c r="W101" s="228"/>
      <c r="X101" s="227"/>
      <c r="Y101" s="227"/>
      <c r="Z101" s="227"/>
      <c r="AA101" s="227"/>
      <c r="AB101" s="227"/>
      <c r="AC101" s="227"/>
      <c r="AD101" s="227"/>
      <c r="AE101" s="227"/>
      <c r="AF101" s="226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1"/>
      <c r="BD101" s="48"/>
      <c r="BE101" s="3"/>
      <c r="BF101" s="49"/>
      <c r="BG101" s="49"/>
      <c r="BH101" s="49"/>
      <c r="BI101" s="49"/>
      <c r="BJ101" s="49"/>
      <c r="BK101" s="49"/>
      <c r="BL101" s="49"/>
      <c r="BM101" s="49"/>
      <c r="BN101" s="49"/>
      <c r="BO101" s="3">
        <f>SUMIF(BO13:BO32,"&gt;0")+SUMIF(BO34:BO54,"&gt;0")+SUMIF(BO56:BO75,"&gt;0")+SUMIF(BO77:BO97,"&gt;0")</f>
        <v>783</v>
      </c>
      <c r="BP101" s="3"/>
      <c r="BQ101" s="3"/>
      <c r="BR101" s="3"/>
      <c r="BS101" s="3"/>
      <c r="BT101" s="99"/>
      <c r="BU101" s="52"/>
      <c r="BV101" s="52"/>
      <c r="BW101" s="52"/>
      <c r="BX101" s="52"/>
      <c r="BY101" s="52"/>
      <c r="BZ101" s="52"/>
      <c r="CA101" s="52"/>
      <c r="CB101" s="52"/>
    </row>
    <row r="102" spans="1:95" s="18" customFormat="1" ht="21" customHeight="1" x14ac:dyDescent="0.2">
      <c r="A102" s="101"/>
      <c r="B102" s="1638" t="s">
        <v>23</v>
      </c>
      <c r="C102" s="1639"/>
      <c r="D102" s="650">
        <v>1</v>
      </c>
      <c r="E102" s="650">
        <f>D102+1</f>
        <v>2</v>
      </c>
      <c r="F102" s="650">
        <f t="shared" ref="F102:AH102" si="341">E102+1</f>
        <v>3</v>
      </c>
      <c r="G102" s="650">
        <f t="shared" si="341"/>
        <v>4</v>
      </c>
      <c r="H102" s="650">
        <f t="shared" si="341"/>
        <v>5</v>
      </c>
      <c r="I102" s="650">
        <f t="shared" si="341"/>
        <v>6</v>
      </c>
      <c r="J102" s="650">
        <f t="shared" si="341"/>
        <v>7</v>
      </c>
      <c r="K102" s="650">
        <f t="shared" si="341"/>
        <v>8</v>
      </c>
      <c r="L102" s="650">
        <f t="shared" si="341"/>
        <v>9</v>
      </c>
      <c r="M102" s="650">
        <f t="shared" si="341"/>
        <v>10</v>
      </c>
      <c r="N102" s="650">
        <f t="shared" si="341"/>
        <v>11</v>
      </c>
      <c r="O102" s="651">
        <f t="shared" si="341"/>
        <v>12</v>
      </c>
      <c r="P102" s="651">
        <f t="shared" si="341"/>
        <v>13</v>
      </c>
      <c r="Q102" s="651">
        <f t="shared" si="341"/>
        <v>14</v>
      </c>
      <c r="R102" s="651">
        <f t="shared" si="341"/>
        <v>15</v>
      </c>
      <c r="S102" s="651">
        <f t="shared" si="341"/>
        <v>16</v>
      </c>
      <c r="T102" s="651">
        <f t="shared" si="341"/>
        <v>17</v>
      </c>
      <c r="U102" s="651">
        <f t="shared" si="341"/>
        <v>18</v>
      </c>
      <c r="V102" s="651">
        <f t="shared" si="341"/>
        <v>19</v>
      </c>
      <c r="W102" s="651">
        <f t="shared" si="341"/>
        <v>20</v>
      </c>
      <c r="X102" s="651">
        <f t="shared" si="341"/>
        <v>21</v>
      </c>
      <c r="Y102" s="651">
        <f t="shared" si="341"/>
        <v>22</v>
      </c>
      <c r="Z102" s="651">
        <f t="shared" si="341"/>
        <v>23</v>
      </c>
      <c r="AA102" s="651">
        <f t="shared" si="341"/>
        <v>24</v>
      </c>
      <c r="AB102" s="651">
        <f t="shared" si="341"/>
        <v>25</v>
      </c>
      <c r="AC102" s="651">
        <f t="shared" si="341"/>
        <v>26</v>
      </c>
      <c r="AD102" s="651">
        <f t="shared" si="341"/>
        <v>27</v>
      </c>
      <c r="AE102" s="651">
        <f t="shared" si="341"/>
        <v>28</v>
      </c>
      <c r="AF102" s="651">
        <f t="shared" si="341"/>
        <v>29</v>
      </c>
      <c r="AG102" s="651">
        <f t="shared" si="341"/>
        <v>30</v>
      </c>
      <c r="AH102" s="650">
        <f t="shared" si="341"/>
        <v>31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1"/>
      <c r="BD102" s="48"/>
      <c r="BE102" s="3"/>
      <c r="BF102" s="49"/>
      <c r="BG102" s="49"/>
      <c r="BH102" s="49"/>
      <c r="BI102" s="49"/>
      <c r="BJ102" s="49"/>
      <c r="BK102" s="49"/>
      <c r="BL102" s="49"/>
      <c r="BM102" s="49"/>
      <c r="BN102" s="49"/>
      <c r="BO102" s="3"/>
      <c r="BP102" s="3"/>
      <c r="BQ102" s="3"/>
      <c r="BR102" s="3"/>
      <c r="BS102" s="3"/>
      <c r="BT102" s="99"/>
      <c r="BU102" s="52"/>
      <c r="BV102" s="52"/>
      <c r="BW102" s="52"/>
      <c r="BX102" s="52"/>
      <c r="BY102" s="52"/>
      <c r="BZ102" s="52"/>
      <c r="CA102" s="52"/>
      <c r="CB102" s="52"/>
    </row>
    <row r="103" spans="1:95" s="18" customFormat="1" ht="21" customHeight="1" x14ac:dyDescent="0.2">
      <c r="A103" s="1"/>
      <c r="B103" s="1643" t="s">
        <v>147</v>
      </c>
      <c r="C103" s="102" t="s">
        <v>148</v>
      </c>
      <c r="D103" s="5">
        <f>COUNTIF(D13:D14,"fE")+COUNTIF(D13:D14,"fES")+COUNTIF(D13:D14,"fED")+COUNTIF(D13:D14,"fEF")</f>
        <v>0</v>
      </c>
      <c r="E103" s="5">
        <f t="shared" ref="E103:AH103" si="342">COUNTIF(E13:E14,"fE")+COUNTIF(E13:E14,"fES")+COUNTIF(E13:E14,"fED")+COUNTIF(E13:E14,"fEF")</f>
        <v>1</v>
      </c>
      <c r="F103" s="5">
        <f t="shared" si="342"/>
        <v>0</v>
      </c>
      <c r="G103" s="5">
        <f t="shared" si="342"/>
        <v>0</v>
      </c>
      <c r="H103" s="5">
        <f t="shared" si="342"/>
        <v>0</v>
      </c>
      <c r="I103" s="5">
        <f t="shared" si="342"/>
        <v>0</v>
      </c>
      <c r="J103" s="5">
        <f t="shared" si="342"/>
        <v>0</v>
      </c>
      <c r="K103" s="5">
        <f t="shared" si="342"/>
        <v>0</v>
      </c>
      <c r="L103" s="5">
        <f t="shared" si="342"/>
        <v>0</v>
      </c>
      <c r="M103" s="5">
        <f t="shared" si="342"/>
        <v>0</v>
      </c>
      <c r="N103" s="5">
        <f t="shared" si="342"/>
        <v>0</v>
      </c>
      <c r="O103" s="5">
        <f t="shared" si="342"/>
        <v>0</v>
      </c>
      <c r="P103" s="5">
        <f t="shared" si="342"/>
        <v>0</v>
      </c>
      <c r="Q103" s="5">
        <f t="shared" si="342"/>
        <v>0</v>
      </c>
      <c r="R103" s="5">
        <f t="shared" si="342"/>
        <v>0</v>
      </c>
      <c r="S103" s="5">
        <f t="shared" si="342"/>
        <v>0</v>
      </c>
      <c r="T103" s="5">
        <f t="shared" si="342"/>
        <v>0</v>
      </c>
      <c r="U103" s="5">
        <f t="shared" si="342"/>
        <v>0</v>
      </c>
      <c r="V103" s="5">
        <f t="shared" si="342"/>
        <v>0</v>
      </c>
      <c r="W103" s="5">
        <f t="shared" si="342"/>
        <v>0</v>
      </c>
      <c r="X103" s="5">
        <f t="shared" si="342"/>
        <v>0</v>
      </c>
      <c r="Y103" s="5">
        <f t="shared" si="342"/>
        <v>0</v>
      </c>
      <c r="Z103" s="5">
        <f t="shared" si="342"/>
        <v>0</v>
      </c>
      <c r="AA103" s="5">
        <f t="shared" si="342"/>
        <v>0</v>
      </c>
      <c r="AB103" s="5">
        <f t="shared" si="342"/>
        <v>0</v>
      </c>
      <c r="AC103" s="5">
        <f t="shared" si="342"/>
        <v>0</v>
      </c>
      <c r="AD103" s="5">
        <f t="shared" si="342"/>
        <v>0</v>
      </c>
      <c r="AE103" s="5">
        <f t="shared" si="342"/>
        <v>0</v>
      </c>
      <c r="AF103" s="5">
        <f t="shared" si="342"/>
        <v>0</v>
      </c>
      <c r="AG103" s="5">
        <f t="shared" si="342"/>
        <v>0</v>
      </c>
      <c r="AH103" s="5">
        <f t="shared" si="342"/>
        <v>0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48"/>
      <c r="BE103" s="3"/>
      <c r="BF103" s="49"/>
      <c r="BG103" s="49"/>
      <c r="BH103" s="49"/>
      <c r="BI103" s="49"/>
      <c r="BJ103" s="49"/>
      <c r="BK103" s="49"/>
      <c r="BL103" s="49"/>
      <c r="BM103" s="49"/>
      <c r="BN103" s="49"/>
      <c r="BO103" s="50"/>
      <c r="BP103" s="50"/>
      <c r="BQ103" s="50"/>
      <c r="BR103" s="50"/>
      <c r="BS103" s="50"/>
      <c r="BT103" s="51"/>
      <c r="BU103" s="52"/>
      <c r="BV103" s="52"/>
      <c r="BW103" s="52"/>
      <c r="BX103" s="52"/>
      <c r="BY103" s="52"/>
      <c r="BZ103" s="52"/>
      <c r="CA103" s="52"/>
      <c r="CB103" s="52"/>
    </row>
    <row r="104" spans="1:95" s="18" customFormat="1" ht="21" customHeight="1" x14ac:dyDescent="0.2">
      <c r="A104" s="1"/>
      <c r="B104" s="1644"/>
      <c r="C104" s="102" t="s">
        <v>149</v>
      </c>
      <c r="D104" s="5">
        <f>COUNTIF(D15:D20,"fE")+COUNTIF(D15:D20,"fES")+COUNTIF(D15:D20,"fED")+COUNTIF(D15:D20,"fEF")</f>
        <v>1</v>
      </c>
      <c r="E104" s="5">
        <f t="shared" ref="E104:AH104" si="343">COUNTIF(E15:E20,"fE")+COUNTIF(E15:E20,"fES")+COUNTIF(E15:E20,"fED")+COUNTIF(E15:E20,"fEF")</f>
        <v>0</v>
      </c>
      <c r="F104" s="5">
        <f t="shared" si="343"/>
        <v>0</v>
      </c>
      <c r="G104" s="5">
        <f t="shared" si="343"/>
        <v>0</v>
      </c>
      <c r="H104" s="5">
        <f t="shared" si="343"/>
        <v>1</v>
      </c>
      <c r="I104" s="5">
        <f t="shared" si="343"/>
        <v>1</v>
      </c>
      <c r="J104" s="5">
        <f t="shared" si="343"/>
        <v>0</v>
      </c>
      <c r="K104" s="5">
        <f t="shared" si="343"/>
        <v>0</v>
      </c>
      <c r="L104" s="5">
        <f t="shared" si="343"/>
        <v>1</v>
      </c>
      <c r="M104" s="5">
        <f t="shared" si="343"/>
        <v>0</v>
      </c>
      <c r="N104" s="5">
        <f t="shared" si="343"/>
        <v>0</v>
      </c>
      <c r="O104" s="5">
        <f t="shared" si="343"/>
        <v>0</v>
      </c>
      <c r="P104" s="5">
        <f t="shared" si="343"/>
        <v>0</v>
      </c>
      <c r="Q104" s="5">
        <f t="shared" si="343"/>
        <v>0</v>
      </c>
      <c r="R104" s="5">
        <f t="shared" si="343"/>
        <v>0</v>
      </c>
      <c r="S104" s="5">
        <f t="shared" si="343"/>
        <v>0</v>
      </c>
      <c r="T104" s="5">
        <f t="shared" si="343"/>
        <v>0</v>
      </c>
      <c r="U104" s="5">
        <f t="shared" si="343"/>
        <v>0</v>
      </c>
      <c r="V104" s="5">
        <f t="shared" si="343"/>
        <v>0</v>
      </c>
      <c r="W104" s="5">
        <f t="shared" si="343"/>
        <v>0</v>
      </c>
      <c r="X104" s="5">
        <f t="shared" si="343"/>
        <v>0</v>
      </c>
      <c r="Y104" s="5">
        <f t="shared" si="343"/>
        <v>0</v>
      </c>
      <c r="Z104" s="5">
        <f t="shared" si="343"/>
        <v>0</v>
      </c>
      <c r="AA104" s="5">
        <f t="shared" si="343"/>
        <v>0</v>
      </c>
      <c r="AB104" s="5">
        <f t="shared" si="343"/>
        <v>0</v>
      </c>
      <c r="AC104" s="5">
        <f t="shared" si="343"/>
        <v>0</v>
      </c>
      <c r="AD104" s="5">
        <f t="shared" si="343"/>
        <v>0</v>
      </c>
      <c r="AE104" s="5">
        <f t="shared" si="343"/>
        <v>0</v>
      </c>
      <c r="AF104" s="5">
        <f t="shared" si="343"/>
        <v>0</v>
      </c>
      <c r="AG104" s="5">
        <f t="shared" si="343"/>
        <v>0</v>
      </c>
      <c r="AH104" s="5">
        <f t="shared" si="343"/>
        <v>0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48"/>
      <c r="BE104" s="3"/>
      <c r="BF104" s="49"/>
      <c r="BG104" s="49"/>
      <c r="BH104" s="49"/>
      <c r="BI104" s="49"/>
      <c r="BJ104" s="49"/>
      <c r="BK104" s="49"/>
      <c r="BL104" s="49"/>
      <c r="BM104" s="49"/>
      <c r="BN104" s="49"/>
      <c r="BO104" s="50"/>
      <c r="BP104" s="50"/>
      <c r="BQ104" s="50"/>
      <c r="BR104" s="50"/>
      <c r="BS104" s="50"/>
      <c r="BT104" s="51"/>
      <c r="BU104" s="52"/>
      <c r="BV104" s="52"/>
      <c r="BW104" s="52"/>
      <c r="BX104" s="52"/>
      <c r="BY104" s="52"/>
      <c r="BZ104" s="52"/>
      <c r="CA104" s="52"/>
      <c r="CB104" s="52"/>
    </row>
    <row r="105" spans="1:95" s="18" customFormat="1" ht="21" customHeight="1" x14ac:dyDescent="0.2">
      <c r="A105" s="1"/>
      <c r="B105" s="1644"/>
      <c r="C105" s="102" t="s">
        <v>150</v>
      </c>
      <c r="D105" s="5">
        <f>COUNTIF(D22:D32,"fE")+COUNTIF(D22:D32,"fES")+COUNTIF(D22:D32,"fED")+COUNTIF(D22:D32,"fEF")</f>
        <v>0</v>
      </c>
      <c r="E105" s="5">
        <f t="shared" ref="E105:AH105" si="344">COUNTIF(E22:E32,"fE")+COUNTIF(E22:E32,"fES")+COUNTIF(E22:E32,"fED")+COUNTIF(E22:E32,"fEF")</f>
        <v>0</v>
      </c>
      <c r="F105" s="5">
        <f t="shared" si="344"/>
        <v>0</v>
      </c>
      <c r="G105" s="5">
        <f t="shared" si="344"/>
        <v>0</v>
      </c>
      <c r="H105" s="5">
        <f t="shared" si="344"/>
        <v>0</v>
      </c>
      <c r="I105" s="5">
        <f t="shared" si="344"/>
        <v>0</v>
      </c>
      <c r="J105" s="5">
        <f t="shared" si="344"/>
        <v>0</v>
      </c>
      <c r="K105" s="5">
        <f t="shared" si="344"/>
        <v>0</v>
      </c>
      <c r="L105" s="5">
        <f t="shared" si="344"/>
        <v>0</v>
      </c>
      <c r="M105" s="5">
        <f t="shared" si="344"/>
        <v>0</v>
      </c>
      <c r="N105" s="5">
        <f t="shared" si="344"/>
        <v>0</v>
      </c>
      <c r="O105" s="5">
        <f t="shared" si="344"/>
        <v>0</v>
      </c>
      <c r="P105" s="5">
        <f t="shared" si="344"/>
        <v>0</v>
      </c>
      <c r="Q105" s="5">
        <f t="shared" si="344"/>
        <v>0</v>
      </c>
      <c r="R105" s="5">
        <f t="shared" si="344"/>
        <v>0</v>
      </c>
      <c r="S105" s="5">
        <f t="shared" si="344"/>
        <v>0</v>
      </c>
      <c r="T105" s="5">
        <f t="shared" si="344"/>
        <v>0</v>
      </c>
      <c r="U105" s="5">
        <f t="shared" si="344"/>
        <v>0</v>
      </c>
      <c r="V105" s="5">
        <f t="shared" si="344"/>
        <v>0</v>
      </c>
      <c r="W105" s="5">
        <f t="shared" si="344"/>
        <v>0</v>
      </c>
      <c r="X105" s="5">
        <f t="shared" si="344"/>
        <v>0</v>
      </c>
      <c r="Y105" s="5">
        <f t="shared" si="344"/>
        <v>0</v>
      </c>
      <c r="Z105" s="5">
        <f t="shared" si="344"/>
        <v>0</v>
      </c>
      <c r="AA105" s="5">
        <f t="shared" si="344"/>
        <v>0</v>
      </c>
      <c r="AB105" s="5">
        <f t="shared" si="344"/>
        <v>0</v>
      </c>
      <c r="AC105" s="5">
        <f t="shared" si="344"/>
        <v>0</v>
      </c>
      <c r="AD105" s="5">
        <f t="shared" si="344"/>
        <v>0</v>
      </c>
      <c r="AE105" s="5">
        <f t="shared" si="344"/>
        <v>0</v>
      </c>
      <c r="AF105" s="5">
        <f t="shared" si="344"/>
        <v>0</v>
      </c>
      <c r="AG105" s="5">
        <f t="shared" si="344"/>
        <v>0</v>
      </c>
      <c r="AH105" s="5">
        <f t="shared" si="344"/>
        <v>0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48"/>
      <c r="BE105" s="3"/>
      <c r="BF105" s="49"/>
      <c r="BG105" s="49"/>
      <c r="BH105" s="49"/>
      <c r="BI105" s="49"/>
      <c r="BJ105" s="49"/>
      <c r="BK105" s="49"/>
      <c r="BL105" s="49"/>
      <c r="BM105" s="49"/>
      <c r="BN105" s="49"/>
      <c r="BO105" s="50"/>
      <c r="BP105" s="50"/>
      <c r="BQ105" s="50"/>
      <c r="BR105" s="50"/>
      <c r="BS105" s="50"/>
      <c r="BT105" s="51"/>
      <c r="BU105" s="52"/>
      <c r="BV105" s="52"/>
      <c r="BW105" s="52"/>
      <c r="BX105" s="52"/>
      <c r="BY105" s="52"/>
      <c r="BZ105" s="52"/>
      <c r="CA105" s="52"/>
      <c r="CB105" s="52"/>
    </row>
    <row r="106" spans="1:95" s="18" customFormat="1" ht="21" customHeight="1" x14ac:dyDescent="0.2">
      <c r="A106" s="1"/>
      <c r="B106" s="1644"/>
      <c r="C106" s="103" t="s">
        <v>151</v>
      </c>
      <c r="D106" s="14">
        <f>SUM(D103:D105)</f>
        <v>1</v>
      </c>
      <c r="E106" s="14">
        <f t="shared" ref="E106:AH106" si="345">SUM(E103:E105)</f>
        <v>1</v>
      </c>
      <c r="F106" s="14">
        <f t="shared" si="345"/>
        <v>0</v>
      </c>
      <c r="G106" s="14">
        <f t="shared" si="345"/>
        <v>0</v>
      </c>
      <c r="H106" s="14">
        <f t="shared" si="345"/>
        <v>1</v>
      </c>
      <c r="I106" s="14">
        <f t="shared" si="345"/>
        <v>1</v>
      </c>
      <c r="J106" s="14">
        <f t="shared" si="345"/>
        <v>0</v>
      </c>
      <c r="K106" s="14">
        <f t="shared" si="345"/>
        <v>0</v>
      </c>
      <c r="L106" s="14">
        <f t="shared" si="345"/>
        <v>1</v>
      </c>
      <c r="M106" s="14">
        <f t="shared" si="345"/>
        <v>0</v>
      </c>
      <c r="N106" s="14">
        <f t="shared" si="345"/>
        <v>0</v>
      </c>
      <c r="O106" s="14">
        <f t="shared" si="345"/>
        <v>0</v>
      </c>
      <c r="P106" s="14">
        <f t="shared" si="345"/>
        <v>0</v>
      </c>
      <c r="Q106" s="14">
        <f t="shared" si="345"/>
        <v>0</v>
      </c>
      <c r="R106" s="14">
        <f t="shared" si="345"/>
        <v>0</v>
      </c>
      <c r="S106" s="14">
        <f t="shared" si="345"/>
        <v>0</v>
      </c>
      <c r="T106" s="14">
        <f t="shared" si="345"/>
        <v>0</v>
      </c>
      <c r="U106" s="14">
        <f t="shared" si="345"/>
        <v>0</v>
      </c>
      <c r="V106" s="14">
        <f t="shared" si="345"/>
        <v>0</v>
      </c>
      <c r="W106" s="14">
        <f t="shared" si="345"/>
        <v>0</v>
      </c>
      <c r="X106" s="14">
        <f t="shared" si="345"/>
        <v>0</v>
      </c>
      <c r="Y106" s="14">
        <f t="shared" si="345"/>
        <v>0</v>
      </c>
      <c r="Z106" s="14">
        <f t="shared" si="345"/>
        <v>0</v>
      </c>
      <c r="AA106" s="14">
        <f t="shared" si="345"/>
        <v>0</v>
      </c>
      <c r="AB106" s="14">
        <f t="shared" si="345"/>
        <v>0</v>
      </c>
      <c r="AC106" s="14">
        <f t="shared" si="345"/>
        <v>0</v>
      </c>
      <c r="AD106" s="14">
        <f t="shared" si="345"/>
        <v>0</v>
      </c>
      <c r="AE106" s="14">
        <f t="shared" si="345"/>
        <v>0</v>
      </c>
      <c r="AF106" s="14">
        <f t="shared" si="345"/>
        <v>0</v>
      </c>
      <c r="AG106" s="14">
        <f t="shared" si="345"/>
        <v>0</v>
      </c>
      <c r="AH106" s="14">
        <f t="shared" si="345"/>
        <v>0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48"/>
      <c r="BE106" s="3"/>
      <c r="BF106" s="49"/>
      <c r="BG106" s="49"/>
      <c r="BH106" s="49"/>
      <c r="BI106" s="49"/>
      <c r="BJ106" s="49"/>
      <c r="BK106" s="49"/>
      <c r="BL106" s="49"/>
      <c r="BM106" s="49"/>
      <c r="BN106" s="49"/>
      <c r="BO106" s="50"/>
      <c r="BP106" s="50"/>
      <c r="BQ106" s="50"/>
      <c r="BR106" s="50"/>
      <c r="BS106" s="50"/>
      <c r="BT106" s="51"/>
      <c r="BU106" s="52"/>
      <c r="BV106" s="52"/>
      <c r="BW106" s="52"/>
      <c r="BX106" s="52"/>
      <c r="BY106" s="52"/>
      <c r="BZ106" s="52"/>
      <c r="CA106" s="52"/>
      <c r="CB106" s="52"/>
    </row>
    <row r="107" spans="1:95" s="18" customFormat="1" ht="21" customHeight="1" x14ac:dyDescent="0.2">
      <c r="A107" s="1"/>
      <c r="B107" s="1644"/>
      <c r="C107" s="102" t="s">
        <v>36</v>
      </c>
      <c r="D107" s="5">
        <f>COUNTIF(D$13:D$32,"L")</f>
        <v>0</v>
      </c>
      <c r="E107" s="5">
        <f t="shared" ref="E107:AH107" si="346">COUNTIF(E$14:E$32,"L")</f>
        <v>0</v>
      </c>
      <c r="F107" s="5">
        <f t="shared" si="346"/>
        <v>0</v>
      </c>
      <c r="G107" s="5">
        <f t="shared" si="346"/>
        <v>0</v>
      </c>
      <c r="H107" s="5">
        <f t="shared" si="346"/>
        <v>0</v>
      </c>
      <c r="I107" s="5">
        <f t="shared" si="346"/>
        <v>0</v>
      </c>
      <c r="J107" s="5">
        <f t="shared" si="346"/>
        <v>0</v>
      </c>
      <c r="K107" s="5">
        <f t="shared" si="346"/>
        <v>0</v>
      </c>
      <c r="L107" s="5">
        <f t="shared" si="346"/>
        <v>0</v>
      </c>
      <c r="M107" s="5">
        <f t="shared" si="346"/>
        <v>0</v>
      </c>
      <c r="N107" s="5">
        <f t="shared" si="346"/>
        <v>1</v>
      </c>
      <c r="O107" s="5">
        <f t="shared" si="346"/>
        <v>1</v>
      </c>
      <c r="P107" s="5">
        <f t="shared" si="346"/>
        <v>1</v>
      </c>
      <c r="Q107" s="5">
        <f t="shared" si="346"/>
        <v>1</v>
      </c>
      <c r="R107" s="5">
        <f t="shared" si="346"/>
        <v>0</v>
      </c>
      <c r="S107" s="5">
        <f t="shared" si="346"/>
        <v>0</v>
      </c>
      <c r="T107" s="5">
        <f t="shared" si="346"/>
        <v>1</v>
      </c>
      <c r="U107" s="5">
        <f t="shared" si="346"/>
        <v>1</v>
      </c>
      <c r="V107" s="5">
        <f t="shared" si="346"/>
        <v>1</v>
      </c>
      <c r="W107" s="5">
        <f t="shared" si="346"/>
        <v>1</v>
      </c>
      <c r="X107" s="5">
        <f t="shared" si="346"/>
        <v>1</v>
      </c>
      <c r="Y107" s="5">
        <f t="shared" si="346"/>
        <v>0</v>
      </c>
      <c r="Z107" s="5">
        <f t="shared" si="346"/>
        <v>0</v>
      </c>
      <c r="AA107" s="5">
        <f t="shared" si="346"/>
        <v>1</v>
      </c>
      <c r="AB107" s="5">
        <f t="shared" si="346"/>
        <v>1</v>
      </c>
      <c r="AC107" s="5">
        <f t="shared" si="346"/>
        <v>1</v>
      </c>
      <c r="AD107" s="5">
        <f t="shared" si="346"/>
        <v>1</v>
      </c>
      <c r="AE107" s="5">
        <f t="shared" si="346"/>
        <v>1</v>
      </c>
      <c r="AF107" s="5">
        <f t="shared" si="346"/>
        <v>0</v>
      </c>
      <c r="AG107" s="5">
        <f t="shared" si="346"/>
        <v>0</v>
      </c>
      <c r="AH107" s="5">
        <f t="shared" si="346"/>
        <v>0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48"/>
      <c r="BE107" s="3"/>
      <c r="BF107" s="49"/>
      <c r="BG107" s="49"/>
      <c r="BH107" s="49"/>
      <c r="BI107" s="49"/>
      <c r="BJ107" s="49"/>
      <c r="BK107" s="49"/>
      <c r="BL107" s="49"/>
      <c r="BM107" s="49"/>
      <c r="BN107" s="49"/>
      <c r="BO107" s="50"/>
      <c r="BP107" s="50"/>
      <c r="BQ107" s="50"/>
      <c r="BR107" s="50"/>
      <c r="BS107" s="50"/>
      <c r="BT107" s="51"/>
      <c r="BU107" s="52"/>
      <c r="BV107" s="52"/>
      <c r="BW107" s="52"/>
      <c r="BX107" s="52"/>
      <c r="BY107" s="52"/>
      <c r="BZ107" s="52"/>
      <c r="CA107" s="52"/>
      <c r="CB107" s="52"/>
    </row>
    <row r="108" spans="1:95" s="18" customFormat="1" ht="21" customHeight="1" x14ac:dyDescent="0.2">
      <c r="A108" s="1"/>
      <c r="B108" s="1644"/>
      <c r="C108" s="102" t="s">
        <v>37</v>
      </c>
      <c r="D108" s="5">
        <f>COUNTIF(D$13:D$32,"B")</f>
        <v>1</v>
      </c>
      <c r="E108" s="5">
        <f t="shared" ref="E108:AH108" si="347">COUNTIF(E$14:E$32,"B")</f>
        <v>1</v>
      </c>
      <c r="F108" s="5">
        <f t="shared" si="347"/>
        <v>1</v>
      </c>
      <c r="G108" s="5">
        <f t="shared" si="347"/>
        <v>1</v>
      </c>
      <c r="H108" s="5">
        <f t="shared" si="347"/>
        <v>0</v>
      </c>
      <c r="I108" s="5">
        <f t="shared" si="347"/>
        <v>0</v>
      </c>
      <c r="J108" s="5">
        <f t="shared" si="347"/>
        <v>0</v>
      </c>
      <c r="K108" s="5">
        <f t="shared" si="347"/>
        <v>0</v>
      </c>
      <c r="L108" s="5">
        <f t="shared" si="347"/>
        <v>0</v>
      </c>
      <c r="M108" s="5">
        <f t="shared" si="347"/>
        <v>0</v>
      </c>
      <c r="N108" s="5">
        <f t="shared" si="347"/>
        <v>0</v>
      </c>
      <c r="O108" s="5">
        <f t="shared" si="347"/>
        <v>0</v>
      </c>
      <c r="P108" s="5">
        <f t="shared" si="347"/>
        <v>0</v>
      </c>
      <c r="Q108" s="5">
        <f t="shared" si="347"/>
        <v>0</v>
      </c>
      <c r="R108" s="5">
        <f t="shared" si="347"/>
        <v>0</v>
      </c>
      <c r="S108" s="5">
        <f t="shared" si="347"/>
        <v>0</v>
      </c>
      <c r="T108" s="5">
        <f t="shared" si="347"/>
        <v>0</v>
      </c>
      <c r="U108" s="5">
        <f t="shared" si="347"/>
        <v>0</v>
      </c>
      <c r="V108" s="5">
        <f t="shared" si="347"/>
        <v>0</v>
      </c>
      <c r="W108" s="5">
        <f t="shared" si="347"/>
        <v>0</v>
      </c>
      <c r="X108" s="5">
        <f t="shared" si="347"/>
        <v>0</v>
      </c>
      <c r="Y108" s="5">
        <f t="shared" si="347"/>
        <v>0</v>
      </c>
      <c r="Z108" s="5">
        <f t="shared" si="347"/>
        <v>0</v>
      </c>
      <c r="AA108" s="5">
        <f t="shared" si="347"/>
        <v>0</v>
      </c>
      <c r="AB108" s="5">
        <f t="shared" si="347"/>
        <v>0</v>
      </c>
      <c r="AC108" s="5">
        <f t="shared" si="347"/>
        <v>0</v>
      </c>
      <c r="AD108" s="5">
        <f t="shared" si="347"/>
        <v>0</v>
      </c>
      <c r="AE108" s="5">
        <f t="shared" si="347"/>
        <v>0</v>
      </c>
      <c r="AF108" s="5">
        <f t="shared" si="347"/>
        <v>0</v>
      </c>
      <c r="AG108" s="5">
        <f t="shared" si="347"/>
        <v>0</v>
      </c>
      <c r="AH108" s="5">
        <f t="shared" si="347"/>
        <v>0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48"/>
      <c r="BE108" s="3"/>
      <c r="BF108" s="49"/>
      <c r="BG108" s="49"/>
      <c r="BH108" s="49"/>
      <c r="BI108" s="49"/>
      <c r="BJ108" s="49"/>
      <c r="BK108" s="49"/>
      <c r="BL108" s="49"/>
      <c r="BM108" s="49"/>
      <c r="BN108" s="49"/>
      <c r="BO108" s="50"/>
      <c r="BP108" s="50"/>
      <c r="BQ108" s="50"/>
      <c r="BR108" s="50"/>
      <c r="BS108" s="50"/>
      <c r="BT108" s="51"/>
      <c r="BU108" s="52"/>
      <c r="BV108" s="52"/>
      <c r="BW108" s="52"/>
      <c r="BX108" s="52"/>
      <c r="BY108" s="52"/>
      <c r="BZ108" s="52"/>
      <c r="CA108" s="52"/>
      <c r="CB108" s="52"/>
    </row>
    <row r="109" spans="1:95" s="18" customFormat="1" ht="21" customHeight="1" x14ac:dyDescent="0.2">
      <c r="A109" s="1"/>
      <c r="B109" s="1644"/>
      <c r="C109" s="102" t="s">
        <v>38</v>
      </c>
      <c r="D109" s="5">
        <f>COUNTIF(D$13:D$32,"SA")</f>
        <v>0</v>
      </c>
      <c r="E109" s="5">
        <f t="shared" ref="E109:AH109" si="348">COUNTIF(E$14:E$32,"SA")</f>
        <v>0</v>
      </c>
      <c r="F109" s="5">
        <f t="shared" si="348"/>
        <v>0</v>
      </c>
      <c r="G109" s="5">
        <f t="shared" si="348"/>
        <v>0</v>
      </c>
      <c r="H109" s="5">
        <f t="shared" si="348"/>
        <v>0</v>
      </c>
      <c r="I109" s="5">
        <f t="shared" si="348"/>
        <v>0</v>
      </c>
      <c r="J109" s="5">
        <f t="shared" si="348"/>
        <v>0</v>
      </c>
      <c r="K109" s="5">
        <f t="shared" si="348"/>
        <v>0</v>
      </c>
      <c r="L109" s="5">
        <f t="shared" si="348"/>
        <v>0</v>
      </c>
      <c r="M109" s="5">
        <f t="shared" si="348"/>
        <v>0</v>
      </c>
      <c r="N109" s="5">
        <f t="shared" si="348"/>
        <v>0</v>
      </c>
      <c r="O109" s="5">
        <f t="shared" si="348"/>
        <v>0</v>
      </c>
      <c r="P109" s="5">
        <f t="shared" si="348"/>
        <v>0</v>
      </c>
      <c r="Q109" s="5">
        <f t="shared" si="348"/>
        <v>0</v>
      </c>
      <c r="R109" s="5">
        <f t="shared" si="348"/>
        <v>0</v>
      </c>
      <c r="S109" s="5">
        <f t="shared" si="348"/>
        <v>0</v>
      </c>
      <c r="T109" s="5">
        <f t="shared" si="348"/>
        <v>0</v>
      </c>
      <c r="U109" s="5">
        <f t="shared" si="348"/>
        <v>0</v>
      </c>
      <c r="V109" s="5">
        <f t="shared" si="348"/>
        <v>0</v>
      </c>
      <c r="W109" s="5">
        <f t="shared" si="348"/>
        <v>0</v>
      </c>
      <c r="X109" s="5">
        <f t="shared" si="348"/>
        <v>0</v>
      </c>
      <c r="Y109" s="5">
        <f t="shared" si="348"/>
        <v>0</v>
      </c>
      <c r="Z109" s="5">
        <f t="shared" si="348"/>
        <v>0</v>
      </c>
      <c r="AA109" s="5">
        <f t="shared" si="348"/>
        <v>0</v>
      </c>
      <c r="AB109" s="5">
        <f t="shared" si="348"/>
        <v>0</v>
      </c>
      <c r="AC109" s="5">
        <f t="shared" si="348"/>
        <v>0</v>
      </c>
      <c r="AD109" s="5">
        <f t="shared" si="348"/>
        <v>0</v>
      </c>
      <c r="AE109" s="5">
        <f t="shared" si="348"/>
        <v>0</v>
      </c>
      <c r="AF109" s="5">
        <f t="shared" si="348"/>
        <v>0</v>
      </c>
      <c r="AG109" s="5">
        <f t="shared" si="348"/>
        <v>0</v>
      </c>
      <c r="AH109" s="5">
        <f t="shared" si="348"/>
        <v>0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48"/>
      <c r="BE109" s="3"/>
      <c r="BF109" s="49"/>
      <c r="BG109" s="49"/>
      <c r="BH109" s="49"/>
      <c r="BI109" s="49"/>
      <c r="BJ109" s="49"/>
      <c r="BK109" s="49"/>
      <c r="BL109" s="49"/>
      <c r="BM109" s="49"/>
      <c r="BN109" s="49"/>
      <c r="BO109" s="50"/>
      <c r="BP109" s="50"/>
      <c r="BQ109" s="50"/>
      <c r="BR109" s="50"/>
      <c r="BS109" s="50"/>
      <c r="BT109" s="51"/>
      <c r="BU109" s="52"/>
      <c r="BV109" s="52"/>
      <c r="BW109" s="52"/>
      <c r="BX109" s="52"/>
      <c r="BY109" s="52"/>
      <c r="BZ109" s="52"/>
      <c r="CA109" s="52"/>
      <c r="CB109" s="52"/>
    </row>
    <row r="110" spans="1:95" s="18" customFormat="1" ht="21" customHeight="1" x14ac:dyDescent="0.2">
      <c r="A110" s="1"/>
      <c r="B110" s="1644"/>
      <c r="C110" s="102" t="s">
        <v>134</v>
      </c>
      <c r="D110" s="5">
        <f>COUNTIF(D$13:D$32,"SAT")</f>
        <v>0</v>
      </c>
      <c r="E110" s="5">
        <f t="shared" ref="E110:AH110" si="349">COUNTIF(E$14:E$32,"SAT")</f>
        <v>0</v>
      </c>
      <c r="F110" s="5">
        <f t="shared" si="349"/>
        <v>0</v>
      </c>
      <c r="G110" s="5">
        <f t="shared" si="349"/>
        <v>0</v>
      </c>
      <c r="H110" s="5">
        <f t="shared" si="349"/>
        <v>0</v>
      </c>
      <c r="I110" s="5">
        <f t="shared" si="349"/>
        <v>0</v>
      </c>
      <c r="J110" s="5">
        <f t="shared" si="349"/>
        <v>0</v>
      </c>
      <c r="K110" s="5">
        <f t="shared" si="349"/>
        <v>0</v>
      </c>
      <c r="L110" s="5">
        <f t="shared" si="349"/>
        <v>0</v>
      </c>
      <c r="M110" s="5">
        <f t="shared" si="349"/>
        <v>0</v>
      </c>
      <c r="N110" s="5">
        <f t="shared" si="349"/>
        <v>0</v>
      </c>
      <c r="O110" s="5">
        <f t="shared" si="349"/>
        <v>0</v>
      </c>
      <c r="P110" s="5">
        <f t="shared" si="349"/>
        <v>0</v>
      </c>
      <c r="Q110" s="5">
        <f t="shared" si="349"/>
        <v>0</v>
      </c>
      <c r="R110" s="5">
        <f t="shared" si="349"/>
        <v>0</v>
      </c>
      <c r="S110" s="5">
        <f t="shared" si="349"/>
        <v>0</v>
      </c>
      <c r="T110" s="5">
        <f t="shared" si="349"/>
        <v>0</v>
      </c>
      <c r="U110" s="5">
        <f t="shared" si="349"/>
        <v>0</v>
      </c>
      <c r="V110" s="5">
        <f t="shared" si="349"/>
        <v>0</v>
      </c>
      <c r="W110" s="5">
        <f t="shared" si="349"/>
        <v>0</v>
      </c>
      <c r="X110" s="5">
        <f t="shared" si="349"/>
        <v>0</v>
      </c>
      <c r="Y110" s="5">
        <f t="shared" si="349"/>
        <v>0</v>
      </c>
      <c r="Z110" s="5">
        <f t="shared" si="349"/>
        <v>0</v>
      </c>
      <c r="AA110" s="5">
        <f t="shared" si="349"/>
        <v>0</v>
      </c>
      <c r="AB110" s="5">
        <f t="shared" si="349"/>
        <v>0</v>
      </c>
      <c r="AC110" s="5">
        <f t="shared" si="349"/>
        <v>0</v>
      </c>
      <c r="AD110" s="5">
        <f t="shared" si="349"/>
        <v>0</v>
      </c>
      <c r="AE110" s="5">
        <f t="shared" si="349"/>
        <v>0</v>
      </c>
      <c r="AF110" s="5">
        <f t="shared" si="349"/>
        <v>0</v>
      </c>
      <c r="AG110" s="5">
        <f t="shared" si="349"/>
        <v>0</v>
      </c>
      <c r="AH110" s="5">
        <f t="shared" si="349"/>
        <v>0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48"/>
      <c r="BE110" s="3"/>
      <c r="BF110" s="49"/>
      <c r="BG110" s="49"/>
      <c r="BH110" s="49"/>
      <c r="BI110" s="49"/>
      <c r="BJ110" s="49"/>
      <c r="BK110" s="49"/>
      <c r="BL110" s="49"/>
      <c r="BM110" s="49"/>
      <c r="BN110" s="49"/>
      <c r="BO110" s="50"/>
      <c r="BP110" s="50"/>
      <c r="BQ110" s="50"/>
      <c r="BR110" s="50"/>
      <c r="BS110" s="50"/>
      <c r="BT110" s="51"/>
      <c r="BU110" s="52"/>
      <c r="BV110" s="52"/>
      <c r="BW110" s="52"/>
      <c r="BX110" s="52"/>
      <c r="BY110" s="52"/>
      <c r="BZ110" s="52"/>
      <c r="CA110" s="52"/>
      <c r="CB110" s="52"/>
    </row>
    <row r="111" spans="1:95" s="18" customFormat="1" ht="21" customHeight="1" x14ac:dyDescent="0.2">
      <c r="A111" s="1"/>
      <c r="B111" s="1644"/>
      <c r="C111" s="102" t="s">
        <v>39</v>
      </c>
      <c r="D111" s="5">
        <f>COUNTIF(D$13:D$32,"SE")</f>
        <v>0</v>
      </c>
      <c r="E111" s="5">
        <f t="shared" ref="E111:AH111" si="350">COUNTIF(E$14:E$32,"SE")</f>
        <v>0</v>
      </c>
      <c r="F111" s="5">
        <f t="shared" si="350"/>
        <v>0</v>
      </c>
      <c r="G111" s="5">
        <f t="shared" si="350"/>
        <v>0</v>
      </c>
      <c r="H111" s="5">
        <f t="shared" si="350"/>
        <v>0</v>
      </c>
      <c r="I111" s="5">
        <f t="shared" si="350"/>
        <v>0</v>
      </c>
      <c r="J111" s="5">
        <f t="shared" si="350"/>
        <v>0</v>
      </c>
      <c r="K111" s="5">
        <f t="shared" si="350"/>
        <v>0</v>
      </c>
      <c r="L111" s="5">
        <f t="shared" si="350"/>
        <v>0</v>
      </c>
      <c r="M111" s="5">
        <f t="shared" si="350"/>
        <v>0</v>
      </c>
      <c r="N111" s="5">
        <f t="shared" si="350"/>
        <v>0</v>
      </c>
      <c r="O111" s="5">
        <f t="shared" si="350"/>
        <v>0</v>
      </c>
      <c r="P111" s="5">
        <f t="shared" si="350"/>
        <v>0</v>
      </c>
      <c r="Q111" s="5">
        <f t="shared" si="350"/>
        <v>0</v>
      </c>
      <c r="R111" s="5">
        <f t="shared" si="350"/>
        <v>0</v>
      </c>
      <c r="S111" s="5">
        <f t="shared" si="350"/>
        <v>0</v>
      </c>
      <c r="T111" s="5">
        <f t="shared" si="350"/>
        <v>0</v>
      </c>
      <c r="U111" s="5">
        <f t="shared" si="350"/>
        <v>0</v>
      </c>
      <c r="V111" s="5">
        <f t="shared" si="350"/>
        <v>0</v>
      </c>
      <c r="W111" s="5">
        <f t="shared" si="350"/>
        <v>0</v>
      </c>
      <c r="X111" s="5">
        <f t="shared" si="350"/>
        <v>0</v>
      </c>
      <c r="Y111" s="5">
        <f t="shared" si="350"/>
        <v>0</v>
      </c>
      <c r="Z111" s="5">
        <f t="shared" si="350"/>
        <v>0</v>
      </c>
      <c r="AA111" s="5">
        <f t="shared" si="350"/>
        <v>0</v>
      </c>
      <c r="AB111" s="5">
        <f t="shared" si="350"/>
        <v>0</v>
      </c>
      <c r="AC111" s="5">
        <f t="shared" si="350"/>
        <v>0</v>
      </c>
      <c r="AD111" s="5">
        <f t="shared" si="350"/>
        <v>0</v>
      </c>
      <c r="AE111" s="5">
        <f t="shared" si="350"/>
        <v>0</v>
      </c>
      <c r="AF111" s="5">
        <f t="shared" si="350"/>
        <v>0</v>
      </c>
      <c r="AG111" s="5">
        <f t="shared" si="350"/>
        <v>0</v>
      </c>
      <c r="AH111" s="5">
        <f t="shared" si="350"/>
        <v>0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48"/>
      <c r="BE111" s="3"/>
      <c r="BF111" s="49"/>
      <c r="BG111" s="49"/>
      <c r="BH111" s="49"/>
      <c r="BI111" s="49"/>
      <c r="BJ111" s="49"/>
      <c r="BK111" s="49"/>
      <c r="BL111" s="49"/>
      <c r="BM111" s="49"/>
      <c r="BN111" s="49"/>
      <c r="BO111" s="50"/>
      <c r="BP111" s="50"/>
      <c r="BQ111" s="50"/>
      <c r="BR111" s="50"/>
      <c r="BS111" s="50"/>
      <c r="BT111" s="51"/>
      <c r="BU111" s="52"/>
      <c r="BV111" s="52"/>
      <c r="BW111" s="52"/>
      <c r="BX111" s="52"/>
      <c r="BY111" s="52"/>
      <c r="BZ111" s="52"/>
      <c r="CA111" s="52"/>
      <c r="CB111" s="52"/>
    </row>
    <row r="112" spans="1:95" s="58" customFormat="1" ht="21" customHeight="1" x14ac:dyDescent="0.2">
      <c r="A112" s="1"/>
      <c r="B112" s="1644"/>
      <c r="C112" s="102" t="s">
        <v>40</v>
      </c>
      <c r="D112" s="5">
        <f>COUNTIF(D$13:D$32,"TR")</f>
        <v>0</v>
      </c>
      <c r="E112" s="5">
        <f t="shared" ref="E112:AH112" si="351">COUNTIF(E$14:E$32,"TR")</f>
        <v>0</v>
      </c>
      <c r="F112" s="5">
        <f t="shared" si="351"/>
        <v>0</v>
      </c>
      <c r="G112" s="5">
        <f t="shared" si="351"/>
        <v>0</v>
      </c>
      <c r="H112" s="5">
        <f t="shared" si="351"/>
        <v>0</v>
      </c>
      <c r="I112" s="5">
        <f t="shared" si="351"/>
        <v>0</v>
      </c>
      <c r="J112" s="5">
        <f t="shared" si="351"/>
        <v>0</v>
      </c>
      <c r="K112" s="5">
        <f t="shared" si="351"/>
        <v>0</v>
      </c>
      <c r="L112" s="5">
        <f t="shared" si="351"/>
        <v>0</v>
      </c>
      <c r="M112" s="5">
        <f t="shared" si="351"/>
        <v>0</v>
      </c>
      <c r="N112" s="5">
        <f t="shared" si="351"/>
        <v>0</v>
      </c>
      <c r="O112" s="5">
        <f t="shared" si="351"/>
        <v>0</v>
      </c>
      <c r="P112" s="5">
        <f t="shared" si="351"/>
        <v>0</v>
      </c>
      <c r="Q112" s="5">
        <f t="shared" si="351"/>
        <v>0</v>
      </c>
      <c r="R112" s="5">
        <f t="shared" si="351"/>
        <v>0</v>
      </c>
      <c r="S112" s="5">
        <f t="shared" si="351"/>
        <v>0</v>
      </c>
      <c r="T112" s="5">
        <f t="shared" si="351"/>
        <v>0</v>
      </c>
      <c r="U112" s="5">
        <f t="shared" si="351"/>
        <v>0</v>
      </c>
      <c r="V112" s="5">
        <f t="shared" si="351"/>
        <v>0</v>
      </c>
      <c r="W112" s="5">
        <f t="shared" si="351"/>
        <v>0</v>
      </c>
      <c r="X112" s="5">
        <f t="shared" si="351"/>
        <v>0</v>
      </c>
      <c r="Y112" s="5">
        <f t="shared" si="351"/>
        <v>0</v>
      </c>
      <c r="Z112" s="5">
        <f t="shared" si="351"/>
        <v>0</v>
      </c>
      <c r="AA112" s="5">
        <f t="shared" si="351"/>
        <v>1</v>
      </c>
      <c r="AB112" s="5">
        <f t="shared" si="351"/>
        <v>14</v>
      </c>
      <c r="AC112" s="5">
        <f t="shared" si="351"/>
        <v>14</v>
      </c>
      <c r="AD112" s="5">
        <f t="shared" si="351"/>
        <v>0</v>
      </c>
      <c r="AE112" s="5">
        <f t="shared" si="351"/>
        <v>0</v>
      </c>
      <c r="AF112" s="5">
        <f t="shared" si="351"/>
        <v>0</v>
      </c>
      <c r="AG112" s="5">
        <f t="shared" si="351"/>
        <v>0</v>
      </c>
      <c r="AH112" s="5">
        <f t="shared" si="351"/>
        <v>0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48"/>
      <c r="BE112" s="3"/>
      <c r="BF112" s="49"/>
      <c r="BG112" s="49"/>
      <c r="BH112" s="49"/>
      <c r="BI112" s="49"/>
      <c r="BJ112" s="49"/>
      <c r="BK112" s="49"/>
      <c r="BL112" s="49"/>
      <c r="BM112" s="49"/>
      <c r="BN112" s="49"/>
      <c r="BO112" s="50"/>
      <c r="BP112" s="50"/>
      <c r="BQ112" s="50"/>
      <c r="BR112" s="50"/>
      <c r="BS112" s="50"/>
      <c r="BT112" s="51"/>
      <c r="BU112" s="52"/>
      <c r="BV112" s="52"/>
      <c r="BW112" s="52"/>
      <c r="BX112" s="52"/>
      <c r="BY112" s="52"/>
      <c r="BZ112" s="52"/>
      <c r="CA112" s="52"/>
      <c r="CB112" s="52"/>
      <c r="CC112" s="18"/>
      <c r="CD112" s="18"/>
      <c r="CE112" s="18"/>
      <c r="CF112" s="18"/>
      <c r="CG112" s="18"/>
      <c r="CH112" s="18"/>
      <c r="CI112" s="18"/>
      <c r="CJ112" s="18"/>
    </row>
    <row r="113" spans="1:88" s="58" customFormat="1" ht="21" customHeight="1" x14ac:dyDescent="0.2">
      <c r="A113" s="49"/>
      <c r="B113" s="1644"/>
      <c r="C113" s="103" t="s">
        <v>57</v>
      </c>
      <c r="D113" s="14">
        <f t="shared" ref="D113:AH113" si="352">COUNTIF(D$14:D$32,"FOTS")</f>
        <v>1</v>
      </c>
      <c r="E113" s="14">
        <f t="shared" si="352"/>
        <v>1</v>
      </c>
      <c r="F113" s="14">
        <f t="shared" si="352"/>
        <v>0</v>
      </c>
      <c r="G113" s="14">
        <f t="shared" si="352"/>
        <v>0</v>
      </c>
      <c r="H113" s="14">
        <f t="shared" si="352"/>
        <v>0</v>
      </c>
      <c r="I113" s="14">
        <f t="shared" si="352"/>
        <v>0</v>
      </c>
      <c r="J113" s="14">
        <f t="shared" si="352"/>
        <v>0</v>
      </c>
      <c r="K113" s="14">
        <f t="shared" si="352"/>
        <v>0</v>
      </c>
      <c r="L113" s="14">
        <f t="shared" si="352"/>
        <v>0</v>
      </c>
      <c r="M113" s="14">
        <f t="shared" si="352"/>
        <v>0</v>
      </c>
      <c r="N113" s="14">
        <f t="shared" si="352"/>
        <v>0</v>
      </c>
      <c r="O113" s="14">
        <f t="shared" si="352"/>
        <v>0</v>
      </c>
      <c r="P113" s="14">
        <f t="shared" si="352"/>
        <v>0</v>
      </c>
      <c r="Q113" s="14">
        <f t="shared" si="352"/>
        <v>0</v>
      </c>
      <c r="R113" s="14">
        <f t="shared" si="352"/>
        <v>0</v>
      </c>
      <c r="S113" s="14">
        <f t="shared" si="352"/>
        <v>0</v>
      </c>
      <c r="T113" s="14">
        <f t="shared" si="352"/>
        <v>0</v>
      </c>
      <c r="U113" s="14">
        <f t="shared" si="352"/>
        <v>0</v>
      </c>
      <c r="V113" s="14">
        <f t="shared" si="352"/>
        <v>0</v>
      </c>
      <c r="W113" s="14">
        <f t="shared" si="352"/>
        <v>0</v>
      </c>
      <c r="X113" s="14">
        <f t="shared" si="352"/>
        <v>0</v>
      </c>
      <c r="Y113" s="14">
        <f t="shared" si="352"/>
        <v>0</v>
      </c>
      <c r="Z113" s="14">
        <f t="shared" si="352"/>
        <v>0</v>
      </c>
      <c r="AA113" s="14">
        <f t="shared" si="352"/>
        <v>0</v>
      </c>
      <c r="AB113" s="14">
        <f t="shared" si="352"/>
        <v>0</v>
      </c>
      <c r="AC113" s="14">
        <f t="shared" si="352"/>
        <v>0</v>
      </c>
      <c r="AD113" s="14">
        <f t="shared" si="352"/>
        <v>0</v>
      </c>
      <c r="AE113" s="14">
        <f t="shared" si="352"/>
        <v>0</v>
      </c>
      <c r="AF113" s="14">
        <f t="shared" si="352"/>
        <v>0</v>
      </c>
      <c r="AG113" s="14">
        <f t="shared" si="352"/>
        <v>0</v>
      </c>
      <c r="AH113" s="14">
        <f t="shared" si="352"/>
        <v>0</v>
      </c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98"/>
      <c r="BE113" s="99"/>
      <c r="BF113" s="49"/>
      <c r="BG113" s="49"/>
      <c r="BH113" s="49"/>
      <c r="BI113" s="49"/>
      <c r="BJ113" s="49"/>
      <c r="BK113" s="49"/>
      <c r="BL113" s="49"/>
      <c r="BM113" s="49"/>
      <c r="BN113" s="49"/>
      <c r="BO113" s="51"/>
      <c r="BP113" s="51"/>
      <c r="BQ113" s="51"/>
      <c r="BR113" s="51"/>
      <c r="BS113" s="51"/>
      <c r="BT113" s="51"/>
      <c r="BU113" s="55"/>
      <c r="BV113" s="55"/>
      <c r="BW113" s="55"/>
      <c r="BX113" s="55"/>
      <c r="BY113" s="55"/>
      <c r="BZ113" s="55"/>
      <c r="CA113" s="55"/>
      <c r="CB113" s="55"/>
    </row>
    <row r="114" spans="1:88" s="18" customFormat="1" ht="21" customHeight="1" x14ac:dyDescent="0.2">
      <c r="A114" s="49"/>
      <c r="B114" s="1645"/>
      <c r="C114" s="103" t="s">
        <v>35</v>
      </c>
      <c r="D114" s="14">
        <f t="shared" ref="D114:AH114" si="353">COUNTIF(D$14:D$32,"DISP")</f>
        <v>0</v>
      </c>
      <c r="E114" s="14">
        <f t="shared" si="353"/>
        <v>0</v>
      </c>
      <c r="F114" s="14">
        <f t="shared" si="353"/>
        <v>0</v>
      </c>
      <c r="G114" s="14">
        <f t="shared" si="353"/>
        <v>0</v>
      </c>
      <c r="H114" s="14">
        <f t="shared" si="353"/>
        <v>0</v>
      </c>
      <c r="I114" s="14">
        <f t="shared" si="353"/>
        <v>0</v>
      </c>
      <c r="J114" s="14">
        <f t="shared" si="353"/>
        <v>0</v>
      </c>
      <c r="K114" s="14">
        <f t="shared" si="353"/>
        <v>0</v>
      </c>
      <c r="L114" s="14">
        <f t="shared" si="353"/>
        <v>0</v>
      </c>
      <c r="M114" s="14">
        <f t="shared" si="353"/>
        <v>0</v>
      </c>
      <c r="N114" s="14">
        <f t="shared" si="353"/>
        <v>0</v>
      </c>
      <c r="O114" s="14">
        <f t="shared" si="353"/>
        <v>0</v>
      </c>
      <c r="P114" s="14">
        <f t="shared" si="353"/>
        <v>0</v>
      </c>
      <c r="Q114" s="14">
        <f t="shared" si="353"/>
        <v>2</v>
      </c>
      <c r="R114" s="14">
        <f t="shared" si="353"/>
        <v>0</v>
      </c>
      <c r="S114" s="14">
        <f t="shared" si="353"/>
        <v>0</v>
      </c>
      <c r="T114" s="14">
        <f t="shared" si="353"/>
        <v>0</v>
      </c>
      <c r="U114" s="14">
        <f t="shared" si="353"/>
        <v>1</v>
      </c>
      <c r="V114" s="14">
        <f t="shared" si="353"/>
        <v>0</v>
      </c>
      <c r="W114" s="14">
        <f t="shared" si="353"/>
        <v>0</v>
      </c>
      <c r="X114" s="14">
        <f t="shared" si="353"/>
        <v>1</v>
      </c>
      <c r="Y114" s="14">
        <f t="shared" si="353"/>
        <v>1</v>
      </c>
      <c r="Z114" s="14">
        <f t="shared" si="353"/>
        <v>0</v>
      </c>
      <c r="AA114" s="14">
        <f t="shared" si="353"/>
        <v>0</v>
      </c>
      <c r="AB114" s="14">
        <f t="shared" si="353"/>
        <v>0</v>
      </c>
      <c r="AC114" s="14">
        <f t="shared" si="353"/>
        <v>0</v>
      </c>
      <c r="AD114" s="14">
        <f t="shared" si="353"/>
        <v>0</v>
      </c>
      <c r="AE114" s="14">
        <f t="shared" si="353"/>
        <v>0</v>
      </c>
      <c r="AF114" s="14">
        <f t="shared" si="353"/>
        <v>0</v>
      </c>
      <c r="AG114" s="14">
        <f t="shared" si="353"/>
        <v>0</v>
      </c>
      <c r="AH114" s="14">
        <f t="shared" si="353"/>
        <v>0</v>
      </c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98"/>
      <c r="BE114" s="99"/>
      <c r="BF114" s="49"/>
      <c r="BG114" s="49"/>
      <c r="BH114" s="49"/>
      <c r="BI114" s="49"/>
      <c r="BJ114" s="49"/>
      <c r="BK114" s="49"/>
      <c r="BL114" s="49"/>
      <c r="BM114" s="49"/>
      <c r="BN114" s="49"/>
      <c r="BO114" s="51"/>
      <c r="BP114" s="51"/>
      <c r="BQ114" s="51"/>
      <c r="BR114" s="51"/>
      <c r="BS114" s="51"/>
      <c r="BT114" s="51"/>
      <c r="BU114" s="55"/>
      <c r="BV114" s="55"/>
      <c r="BW114" s="55"/>
      <c r="BX114" s="55"/>
      <c r="BY114" s="55"/>
      <c r="BZ114" s="55"/>
      <c r="CA114" s="55"/>
      <c r="CB114" s="55"/>
      <c r="CC114" s="58"/>
      <c r="CD114" s="58"/>
      <c r="CE114" s="58"/>
      <c r="CF114" s="58"/>
      <c r="CG114" s="58"/>
      <c r="CH114" s="58"/>
      <c r="CI114" s="58"/>
      <c r="CJ114" s="58"/>
    </row>
    <row r="115" spans="1:88" s="18" customFormat="1" ht="21" customHeight="1" x14ac:dyDescent="0.2">
      <c r="A115" s="101"/>
      <c r="B115" s="1638" t="s">
        <v>23</v>
      </c>
      <c r="C115" s="1639"/>
      <c r="D115" s="131">
        <v>1</v>
      </c>
      <c r="E115" s="131">
        <f t="shared" ref="E115:AH115" si="354">D115+1</f>
        <v>2</v>
      </c>
      <c r="F115" s="131">
        <f t="shared" si="354"/>
        <v>3</v>
      </c>
      <c r="G115" s="131">
        <f t="shared" si="354"/>
        <v>4</v>
      </c>
      <c r="H115" s="131">
        <f t="shared" si="354"/>
        <v>5</v>
      </c>
      <c r="I115" s="132">
        <f t="shared" si="354"/>
        <v>6</v>
      </c>
      <c r="J115" s="131">
        <f t="shared" si="354"/>
        <v>7</v>
      </c>
      <c r="K115" s="131">
        <f t="shared" si="354"/>
        <v>8</v>
      </c>
      <c r="L115" s="131">
        <f t="shared" si="354"/>
        <v>9</v>
      </c>
      <c r="M115" s="131">
        <f t="shared" si="354"/>
        <v>10</v>
      </c>
      <c r="N115" s="131">
        <f t="shared" si="354"/>
        <v>11</v>
      </c>
      <c r="O115" s="131">
        <f t="shared" si="354"/>
        <v>12</v>
      </c>
      <c r="P115" s="131">
        <f t="shared" si="354"/>
        <v>13</v>
      </c>
      <c r="Q115" s="131">
        <f t="shared" si="354"/>
        <v>14</v>
      </c>
      <c r="R115" s="131">
        <f t="shared" si="354"/>
        <v>15</v>
      </c>
      <c r="S115" s="131">
        <f t="shared" si="354"/>
        <v>16</v>
      </c>
      <c r="T115" s="131">
        <f t="shared" si="354"/>
        <v>17</v>
      </c>
      <c r="U115" s="131">
        <f t="shared" si="354"/>
        <v>18</v>
      </c>
      <c r="V115" s="131">
        <f t="shared" si="354"/>
        <v>19</v>
      </c>
      <c r="W115" s="131">
        <f t="shared" si="354"/>
        <v>20</v>
      </c>
      <c r="X115" s="131">
        <f t="shared" si="354"/>
        <v>21</v>
      </c>
      <c r="Y115" s="131">
        <f t="shared" si="354"/>
        <v>22</v>
      </c>
      <c r="Z115" s="131">
        <f t="shared" si="354"/>
        <v>23</v>
      </c>
      <c r="AA115" s="131">
        <f t="shared" si="354"/>
        <v>24</v>
      </c>
      <c r="AB115" s="131">
        <f t="shared" si="354"/>
        <v>25</v>
      </c>
      <c r="AC115" s="131">
        <f t="shared" si="354"/>
        <v>26</v>
      </c>
      <c r="AD115" s="131">
        <f t="shared" si="354"/>
        <v>27</v>
      </c>
      <c r="AE115" s="131">
        <f t="shared" si="354"/>
        <v>28</v>
      </c>
      <c r="AF115" s="131">
        <f t="shared" si="354"/>
        <v>29</v>
      </c>
      <c r="AG115" s="131">
        <f t="shared" si="354"/>
        <v>30</v>
      </c>
      <c r="AH115" s="131">
        <f t="shared" si="354"/>
        <v>31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48"/>
      <c r="BE115" s="3"/>
      <c r="BF115" s="1"/>
      <c r="BG115" s="1"/>
      <c r="BH115" s="1"/>
      <c r="BI115" s="1"/>
      <c r="BJ115" s="1"/>
      <c r="BK115" s="1"/>
      <c r="BL115" s="1"/>
      <c r="BM115" s="1"/>
      <c r="BN115" s="1"/>
      <c r="BO115" s="50"/>
      <c r="BP115" s="50"/>
      <c r="BQ115" s="50"/>
      <c r="BR115" s="50"/>
      <c r="BS115" s="50"/>
      <c r="BT115" s="51"/>
      <c r="BU115" s="52"/>
      <c r="BV115" s="52"/>
      <c r="BW115" s="52"/>
      <c r="BX115" s="53"/>
      <c r="BY115" s="53"/>
      <c r="BZ115" s="53"/>
      <c r="CA115" s="53"/>
      <c r="CB115" s="53"/>
    </row>
    <row r="116" spans="1:88" s="18" customFormat="1" ht="21" customHeight="1" x14ac:dyDescent="0.2">
      <c r="A116" s="1"/>
      <c r="B116" s="1640" t="s">
        <v>152</v>
      </c>
      <c r="C116" s="585" t="s">
        <v>148</v>
      </c>
      <c r="D116" s="5">
        <f>COUNTIF(D34:D35,"fE")+COUNTIF(D34:D35,"fES")+COUNTIF(D34:D35,"fED")+COUNTIF(D34:D35,"fEF")</f>
        <v>0</v>
      </c>
      <c r="E116" s="5">
        <f t="shared" ref="E116:AH116" si="355">COUNTIF(E34:E35,"fE")+COUNTIF(E34:E35,"fES")+COUNTIF(E34:E35,"fED")+COUNTIF(E34:E35,"fEF")</f>
        <v>0</v>
      </c>
      <c r="F116" s="5">
        <f t="shared" si="355"/>
        <v>0</v>
      </c>
      <c r="G116" s="5">
        <f t="shared" si="355"/>
        <v>0</v>
      </c>
      <c r="H116" s="5">
        <f t="shared" si="355"/>
        <v>0</v>
      </c>
      <c r="I116" s="5">
        <f t="shared" si="355"/>
        <v>0</v>
      </c>
      <c r="J116" s="5">
        <f t="shared" si="355"/>
        <v>0</v>
      </c>
      <c r="K116" s="5">
        <f t="shared" si="355"/>
        <v>0</v>
      </c>
      <c r="L116" s="5">
        <f t="shared" si="355"/>
        <v>0</v>
      </c>
      <c r="M116" s="5">
        <f t="shared" si="355"/>
        <v>0</v>
      </c>
      <c r="N116" s="5">
        <f t="shared" si="355"/>
        <v>0</v>
      </c>
      <c r="O116" s="5">
        <f t="shared" si="355"/>
        <v>0</v>
      </c>
      <c r="P116" s="5">
        <f t="shared" si="355"/>
        <v>0</v>
      </c>
      <c r="Q116" s="5">
        <f t="shared" si="355"/>
        <v>0</v>
      </c>
      <c r="R116" s="5">
        <f t="shared" si="355"/>
        <v>0</v>
      </c>
      <c r="S116" s="5">
        <f t="shared" si="355"/>
        <v>0</v>
      </c>
      <c r="T116" s="5">
        <f t="shared" si="355"/>
        <v>0</v>
      </c>
      <c r="U116" s="5">
        <f t="shared" si="355"/>
        <v>0</v>
      </c>
      <c r="V116" s="5">
        <f t="shared" si="355"/>
        <v>0</v>
      </c>
      <c r="W116" s="5">
        <f t="shared" si="355"/>
        <v>0</v>
      </c>
      <c r="X116" s="5">
        <f t="shared" si="355"/>
        <v>0</v>
      </c>
      <c r="Y116" s="5">
        <f t="shared" si="355"/>
        <v>0</v>
      </c>
      <c r="Z116" s="5">
        <f t="shared" si="355"/>
        <v>0</v>
      </c>
      <c r="AA116" s="5">
        <f t="shared" si="355"/>
        <v>0</v>
      </c>
      <c r="AB116" s="5">
        <f t="shared" si="355"/>
        <v>0</v>
      </c>
      <c r="AC116" s="5">
        <f t="shared" si="355"/>
        <v>0</v>
      </c>
      <c r="AD116" s="5">
        <f t="shared" si="355"/>
        <v>0</v>
      </c>
      <c r="AE116" s="5">
        <f t="shared" si="355"/>
        <v>0</v>
      </c>
      <c r="AF116" s="5">
        <f t="shared" si="355"/>
        <v>0</v>
      </c>
      <c r="AG116" s="5">
        <f t="shared" si="355"/>
        <v>0</v>
      </c>
      <c r="AH116" s="5">
        <f t="shared" si="355"/>
        <v>0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48"/>
      <c r="BE116" s="3"/>
      <c r="BF116" s="49"/>
      <c r="BG116" s="49"/>
      <c r="BH116" s="49"/>
      <c r="BI116" s="49"/>
      <c r="BJ116" s="49"/>
      <c r="BK116" s="49"/>
      <c r="BL116" s="49"/>
      <c r="BM116" s="49"/>
      <c r="BN116" s="49"/>
      <c r="BO116" s="50"/>
      <c r="BP116" s="50"/>
      <c r="BQ116" s="50"/>
      <c r="BR116" s="50"/>
      <c r="BS116" s="50"/>
      <c r="BT116" s="51"/>
      <c r="BU116" s="52"/>
      <c r="BV116" s="52"/>
      <c r="BW116" s="52"/>
      <c r="BX116" s="52"/>
      <c r="BY116" s="52"/>
      <c r="BZ116" s="52"/>
      <c r="CA116" s="52"/>
      <c r="CB116" s="52"/>
    </row>
    <row r="117" spans="1:88" s="18" customFormat="1" ht="21" customHeight="1" x14ac:dyDescent="0.2">
      <c r="A117" s="1"/>
      <c r="B117" s="1640"/>
      <c r="C117" s="585" t="s">
        <v>149</v>
      </c>
      <c r="D117" s="5">
        <f>COUNTIF(D37:D42,"fE")+COUNTIF(D37:D42,"fES")+COUNTIF(D37:D42,"fED")+COUNTIF(D37:D42,"fEF")</f>
        <v>0</v>
      </c>
      <c r="E117" s="5">
        <f t="shared" ref="E117:AH117" si="356">COUNTIF(E37:E42,"fE")+COUNTIF(E37:E42,"fES")+COUNTIF(E37:E42,"fED")+COUNTIF(E37:E42,"fEF")</f>
        <v>0</v>
      </c>
      <c r="F117" s="5">
        <f t="shared" si="356"/>
        <v>0</v>
      </c>
      <c r="G117" s="5">
        <f t="shared" si="356"/>
        <v>0</v>
      </c>
      <c r="H117" s="5">
        <f t="shared" si="356"/>
        <v>0</v>
      </c>
      <c r="I117" s="5">
        <f t="shared" si="356"/>
        <v>0</v>
      </c>
      <c r="J117" s="5">
        <f t="shared" si="356"/>
        <v>0</v>
      </c>
      <c r="K117" s="5">
        <f t="shared" si="356"/>
        <v>0</v>
      </c>
      <c r="L117" s="5">
        <f t="shared" si="356"/>
        <v>0</v>
      </c>
      <c r="M117" s="5">
        <f t="shared" si="356"/>
        <v>0</v>
      </c>
      <c r="N117" s="5">
        <f t="shared" si="356"/>
        <v>0</v>
      </c>
      <c r="O117" s="5">
        <f t="shared" si="356"/>
        <v>0</v>
      </c>
      <c r="P117" s="5">
        <f t="shared" si="356"/>
        <v>0</v>
      </c>
      <c r="Q117" s="5">
        <f t="shared" si="356"/>
        <v>0</v>
      </c>
      <c r="R117" s="5">
        <f t="shared" si="356"/>
        <v>0</v>
      </c>
      <c r="S117" s="5">
        <f t="shared" si="356"/>
        <v>0</v>
      </c>
      <c r="T117" s="5">
        <f t="shared" si="356"/>
        <v>0</v>
      </c>
      <c r="U117" s="5">
        <f t="shared" si="356"/>
        <v>0</v>
      </c>
      <c r="V117" s="5">
        <f t="shared" si="356"/>
        <v>0</v>
      </c>
      <c r="W117" s="5">
        <f t="shared" si="356"/>
        <v>0</v>
      </c>
      <c r="X117" s="5">
        <f t="shared" si="356"/>
        <v>0</v>
      </c>
      <c r="Y117" s="5">
        <f t="shared" si="356"/>
        <v>0</v>
      </c>
      <c r="Z117" s="5">
        <f t="shared" si="356"/>
        <v>0</v>
      </c>
      <c r="AA117" s="5">
        <f t="shared" si="356"/>
        <v>0</v>
      </c>
      <c r="AB117" s="5">
        <f t="shared" si="356"/>
        <v>0</v>
      </c>
      <c r="AC117" s="5">
        <f t="shared" si="356"/>
        <v>0</v>
      </c>
      <c r="AD117" s="5">
        <f t="shared" si="356"/>
        <v>0</v>
      </c>
      <c r="AE117" s="5">
        <f t="shared" si="356"/>
        <v>0</v>
      </c>
      <c r="AF117" s="5">
        <f t="shared" si="356"/>
        <v>0</v>
      </c>
      <c r="AG117" s="5">
        <f t="shared" si="356"/>
        <v>0</v>
      </c>
      <c r="AH117" s="5">
        <f t="shared" si="356"/>
        <v>0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48"/>
      <c r="BE117" s="3"/>
      <c r="BF117" s="49"/>
      <c r="BG117" s="49"/>
      <c r="BH117" s="49"/>
      <c r="BI117" s="49"/>
      <c r="BJ117" s="49"/>
      <c r="BK117" s="49"/>
      <c r="BL117" s="49"/>
      <c r="BM117" s="49"/>
      <c r="BN117" s="49"/>
      <c r="BO117" s="50"/>
      <c r="BP117" s="50"/>
      <c r="BQ117" s="50"/>
      <c r="BR117" s="50"/>
      <c r="BS117" s="50"/>
      <c r="BT117" s="51"/>
      <c r="BU117" s="52"/>
      <c r="BV117" s="52"/>
      <c r="BW117" s="52"/>
      <c r="BX117" s="52"/>
      <c r="BY117" s="52"/>
      <c r="BZ117" s="52"/>
      <c r="CA117" s="52"/>
      <c r="CB117" s="52"/>
    </row>
    <row r="118" spans="1:88" s="18" customFormat="1" ht="21" customHeight="1" x14ac:dyDescent="0.2">
      <c r="A118" s="1"/>
      <c r="B118" s="1640"/>
      <c r="C118" s="585" t="s">
        <v>150</v>
      </c>
      <c r="D118" s="5">
        <f>+COUNTIF(D45:D54,"fE")+COUNTIF(D45:D54,"fES")+COUNTIF(D45:D54,"fED")+COUNTIF(D45:D54,"fEF")</f>
        <v>0</v>
      </c>
      <c r="E118" s="5">
        <f t="shared" ref="E118:AH118" si="357">+COUNTIF(E45:E54,"fE")+COUNTIF(E45:E54,"fES")+COUNTIF(E45:E54,"fED")+COUNTIF(E45:E54,"fEF")</f>
        <v>0</v>
      </c>
      <c r="F118" s="5">
        <f t="shared" si="357"/>
        <v>0</v>
      </c>
      <c r="G118" s="5">
        <f t="shared" si="357"/>
        <v>0</v>
      </c>
      <c r="H118" s="5">
        <f t="shared" si="357"/>
        <v>0</v>
      </c>
      <c r="I118" s="5">
        <f t="shared" si="357"/>
        <v>0</v>
      </c>
      <c r="J118" s="5">
        <f t="shared" si="357"/>
        <v>0</v>
      </c>
      <c r="K118" s="5">
        <f t="shared" si="357"/>
        <v>0</v>
      </c>
      <c r="L118" s="5">
        <f t="shared" si="357"/>
        <v>0</v>
      </c>
      <c r="M118" s="5">
        <f t="shared" si="357"/>
        <v>0</v>
      </c>
      <c r="N118" s="5">
        <f t="shared" si="357"/>
        <v>0</v>
      </c>
      <c r="O118" s="5">
        <f t="shared" si="357"/>
        <v>0</v>
      </c>
      <c r="P118" s="5">
        <f t="shared" si="357"/>
        <v>0</v>
      </c>
      <c r="Q118" s="5">
        <f t="shared" si="357"/>
        <v>0</v>
      </c>
      <c r="R118" s="5">
        <f t="shared" si="357"/>
        <v>0</v>
      </c>
      <c r="S118" s="5">
        <f t="shared" si="357"/>
        <v>0</v>
      </c>
      <c r="T118" s="5">
        <f t="shared" si="357"/>
        <v>0</v>
      </c>
      <c r="U118" s="5">
        <f t="shared" si="357"/>
        <v>0</v>
      </c>
      <c r="V118" s="5">
        <f t="shared" si="357"/>
        <v>0</v>
      </c>
      <c r="W118" s="5">
        <f t="shared" si="357"/>
        <v>0</v>
      </c>
      <c r="X118" s="5">
        <f t="shared" si="357"/>
        <v>0</v>
      </c>
      <c r="Y118" s="5">
        <f t="shared" si="357"/>
        <v>0</v>
      </c>
      <c r="Z118" s="5">
        <f t="shared" si="357"/>
        <v>0</v>
      </c>
      <c r="AA118" s="5">
        <f t="shared" si="357"/>
        <v>0</v>
      </c>
      <c r="AB118" s="5">
        <f t="shared" si="357"/>
        <v>0</v>
      </c>
      <c r="AC118" s="5">
        <f t="shared" si="357"/>
        <v>0</v>
      </c>
      <c r="AD118" s="5">
        <f t="shared" si="357"/>
        <v>0</v>
      </c>
      <c r="AE118" s="5">
        <f t="shared" si="357"/>
        <v>0</v>
      </c>
      <c r="AF118" s="5">
        <f t="shared" si="357"/>
        <v>0</v>
      </c>
      <c r="AG118" s="5">
        <f t="shared" si="357"/>
        <v>0</v>
      </c>
      <c r="AH118" s="5">
        <f t="shared" si="357"/>
        <v>0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48"/>
      <c r="BE118" s="3"/>
      <c r="BF118" s="49"/>
      <c r="BG118" s="49"/>
      <c r="BH118" s="49"/>
      <c r="BI118" s="49"/>
      <c r="BJ118" s="49"/>
      <c r="BK118" s="49"/>
      <c r="BL118" s="49"/>
      <c r="BM118" s="49"/>
      <c r="BN118" s="49"/>
      <c r="BO118" s="50"/>
      <c r="BP118" s="50"/>
      <c r="BQ118" s="50"/>
      <c r="BR118" s="50"/>
      <c r="BS118" s="50"/>
      <c r="BT118" s="51"/>
      <c r="BU118" s="52"/>
      <c r="BV118" s="52"/>
      <c r="BW118" s="52"/>
      <c r="BX118" s="52"/>
      <c r="BY118" s="52"/>
      <c r="BZ118" s="52"/>
      <c r="CA118" s="52"/>
      <c r="CB118" s="52"/>
    </row>
    <row r="119" spans="1:88" s="18" customFormat="1" ht="21" customHeight="1" x14ac:dyDescent="0.2">
      <c r="A119" s="1"/>
      <c r="B119" s="1640"/>
      <c r="C119" s="103" t="s">
        <v>151</v>
      </c>
      <c r="D119" s="14">
        <f>SUM(D116:D118)</f>
        <v>0</v>
      </c>
      <c r="E119" s="14">
        <f t="shared" ref="E119:AI119" si="358">SUM(E116:E118)</f>
        <v>0</v>
      </c>
      <c r="F119" s="14">
        <f t="shared" si="358"/>
        <v>0</v>
      </c>
      <c r="G119" s="14">
        <f t="shared" si="358"/>
        <v>0</v>
      </c>
      <c r="H119" s="14">
        <f t="shared" si="358"/>
        <v>0</v>
      </c>
      <c r="I119" s="14">
        <f t="shared" si="358"/>
        <v>0</v>
      </c>
      <c r="J119" s="14">
        <f t="shared" si="358"/>
        <v>0</v>
      </c>
      <c r="K119" s="14">
        <f t="shared" si="358"/>
        <v>0</v>
      </c>
      <c r="L119" s="14">
        <f t="shared" si="358"/>
        <v>0</v>
      </c>
      <c r="M119" s="14">
        <f t="shared" si="358"/>
        <v>0</v>
      </c>
      <c r="N119" s="14">
        <f t="shared" si="358"/>
        <v>0</v>
      </c>
      <c r="O119" s="14">
        <f t="shared" si="358"/>
        <v>0</v>
      </c>
      <c r="P119" s="14">
        <f t="shared" si="358"/>
        <v>0</v>
      </c>
      <c r="Q119" s="14">
        <f t="shared" si="358"/>
        <v>0</v>
      </c>
      <c r="R119" s="14">
        <f t="shared" si="358"/>
        <v>0</v>
      </c>
      <c r="S119" s="14">
        <f t="shared" si="358"/>
        <v>0</v>
      </c>
      <c r="T119" s="14">
        <f t="shared" si="358"/>
        <v>0</v>
      </c>
      <c r="U119" s="14">
        <f t="shared" si="358"/>
        <v>0</v>
      </c>
      <c r="V119" s="14">
        <f t="shared" si="358"/>
        <v>0</v>
      </c>
      <c r="W119" s="14">
        <f t="shared" si="358"/>
        <v>0</v>
      </c>
      <c r="X119" s="14">
        <f t="shared" si="358"/>
        <v>0</v>
      </c>
      <c r="Y119" s="14">
        <f t="shared" si="358"/>
        <v>0</v>
      </c>
      <c r="Z119" s="14">
        <f t="shared" si="358"/>
        <v>0</v>
      </c>
      <c r="AA119" s="14">
        <f t="shared" si="358"/>
        <v>0</v>
      </c>
      <c r="AB119" s="14">
        <f t="shared" si="358"/>
        <v>0</v>
      </c>
      <c r="AC119" s="14">
        <f t="shared" si="358"/>
        <v>0</v>
      </c>
      <c r="AD119" s="14">
        <f t="shared" si="358"/>
        <v>0</v>
      </c>
      <c r="AE119" s="14">
        <f t="shared" si="358"/>
        <v>0</v>
      </c>
      <c r="AF119" s="14">
        <f t="shared" si="358"/>
        <v>0</v>
      </c>
      <c r="AG119" s="14">
        <f t="shared" si="358"/>
        <v>0</v>
      </c>
      <c r="AH119" s="14">
        <f t="shared" si="358"/>
        <v>0</v>
      </c>
      <c r="AI119" s="14">
        <f t="shared" si="358"/>
        <v>0</v>
      </c>
      <c r="AJ119" s="2"/>
      <c r="AK119" s="2"/>
      <c r="AL119" s="2"/>
      <c r="AM119" s="2"/>
      <c r="AN119" s="2"/>
      <c r="AO119" s="2"/>
      <c r="AP119" s="2"/>
      <c r="AQ119" s="2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48"/>
      <c r="BE119" s="3"/>
      <c r="BF119" s="49"/>
      <c r="BG119" s="49"/>
      <c r="BH119" s="49"/>
      <c r="BI119" s="49"/>
      <c r="BJ119" s="49"/>
      <c r="BK119" s="49"/>
      <c r="BL119" s="49"/>
      <c r="BM119" s="49"/>
      <c r="BN119" s="49"/>
      <c r="BO119" s="50"/>
      <c r="BP119" s="50"/>
      <c r="BQ119" s="50"/>
      <c r="BR119" s="50"/>
      <c r="BS119" s="50"/>
      <c r="BT119" s="51"/>
      <c r="BU119" s="52"/>
      <c r="BV119" s="52"/>
      <c r="BW119" s="52"/>
      <c r="BX119" s="52"/>
      <c r="BY119" s="52"/>
      <c r="BZ119" s="52"/>
      <c r="CA119" s="52"/>
      <c r="CB119" s="52"/>
    </row>
    <row r="120" spans="1:88" s="18" customFormat="1" ht="21" customHeight="1" x14ac:dyDescent="0.2">
      <c r="A120" s="1"/>
      <c r="B120" s="1640"/>
      <c r="C120" s="585" t="s">
        <v>36</v>
      </c>
      <c r="D120" s="5">
        <f>COUNTIF(D$34:D$54,"L")</f>
        <v>0</v>
      </c>
      <c r="E120" s="5">
        <f t="shared" ref="E120:AH120" si="359">COUNTIF(E$34:E$54,"L")</f>
        <v>0</v>
      </c>
      <c r="F120" s="5">
        <f t="shared" si="359"/>
        <v>0</v>
      </c>
      <c r="G120" s="5">
        <f t="shared" si="359"/>
        <v>0</v>
      </c>
      <c r="H120" s="5">
        <f t="shared" si="359"/>
        <v>0</v>
      </c>
      <c r="I120" s="5">
        <f t="shared" si="359"/>
        <v>0</v>
      </c>
      <c r="J120" s="5">
        <f t="shared" si="359"/>
        <v>0</v>
      </c>
      <c r="K120" s="5">
        <f t="shared" si="359"/>
        <v>0</v>
      </c>
      <c r="L120" s="5">
        <f t="shared" si="359"/>
        <v>0</v>
      </c>
      <c r="M120" s="5">
        <f t="shared" si="359"/>
        <v>0</v>
      </c>
      <c r="N120" s="5">
        <f t="shared" si="359"/>
        <v>0</v>
      </c>
      <c r="O120" s="5">
        <f t="shared" si="359"/>
        <v>0</v>
      </c>
      <c r="P120" s="5">
        <f t="shared" si="359"/>
        <v>0</v>
      </c>
      <c r="Q120" s="5">
        <f t="shared" si="359"/>
        <v>0</v>
      </c>
      <c r="R120" s="5">
        <f t="shared" si="359"/>
        <v>0</v>
      </c>
      <c r="S120" s="5">
        <f t="shared" si="359"/>
        <v>0</v>
      </c>
      <c r="T120" s="5">
        <f t="shared" si="359"/>
        <v>0</v>
      </c>
      <c r="U120" s="5">
        <f t="shared" si="359"/>
        <v>0</v>
      </c>
      <c r="V120" s="5">
        <f t="shared" si="359"/>
        <v>0</v>
      </c>
      <c r="W120" s="5">
        <f t="shared" si="359"/>
        <v>0</v>
      </c>
      <c r="X120" s="5">
        <f t="shared" si="359"/>
        <v>0</v>
      </c>
      <c r="Y120" s="5">
        <f t="shared" si="359"/>
        <v>0</v>
      </c>
      <c r="Z120" s="5">
        <f t="shared" si="359"/>
        <v>0</v>
      </c>
      <c r="AA120" s="5">
        <f t="shared" si="359"/>
        <v>0</v>
      </c>
      <c r="AB120" s="5">
        <f t="shared" si="359"/>
        <v>0</v>
      </c>
      <c r="AC120" s="5">
        <f t="shared" si="359"/>
        <v>0</v>
      </c>
      <c r="AD120" s="5">
        <f t="shared" si="359"/>
        <v>0</v>
      </c>
      <c r="AE120" s="5">
        <f t="shared" si="359"/>
        <v>0</v>
      </c>
      <c r="AF120" s="5">
        <f t="shared" si="359"/>
        <v>0</v>
      </c>
      <c r="AG120" s="5">
        <f t="shared" si="359"/>
        <v>0</v>
      </c>
      <c r="AH120" s="5">
        <f t="shared" si="359"/>
        <v>0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48"/>
      <c r="BE120" s="3"/>
      <c r="BF120" s="49"/>
      <c r="BG120" s="49"/>
      <c r="BH120" s="49"/>
      <c r="BI120" s="49"/>
      <c r="BJ120" s="49"/>
      <c r="BK120" s="49"/>
      <c r="BL120" s="49"/>
      <c r="BM120" s="49"/>
      <c r="BN120" s="49"/>
      <c r="BO120" s="50"/>
      <c r="BP120" s="50"/>
      <c r="BQ120" s="50"/>
      <c r="BR120" s="50"/>
      <c r="BS120" s="50"/>
      <c r="BT120" s="51"/>
      <c r="BU120" s="52"/>
      <c r="BV120" s="52"/>
      <c r="BW120" s="52"/>
      <c r="BX120" s="52"/>
      <c r="BY120" s="52"/>
      <c r="BZ120" s="52"/>
      <c r="CA120" s="52"/>
      <c r="CB120" s="52"/>
    </row>
    <row r="121" spans="1:88" s="18" customFormat="1" ht="21" customHeight="1" x14ac:dyDescent="0.2">
      <c r="A121" s="1"/>
      <c r="B121" s="1640"/>
      <c r="C121" s="585" t="s">
        <v>37</v>
      </c>
      <c r="D121" s="5">
        <f>COUNTIF(D$34:D$54,"B")</f>
        <v>1</v>
      </c>
      <c r="E121" s="5">
        <f t="shared" ref="E121:AH121" si="360">COUNTIF(E$34:E$54,"B")</f>
        <v>1</v>
      </c>
      <c r="F121" s="5">
        <f t="shared" si="360"/>
        <v>0</v>
      </c>
      <c r="G121" s="5">
        <f t="shared" si="360"/>
        <v>0</v>
      </c>
      <c r="H121" s="5">
        <f t="shared" si="360"/>
        <v>0</v>
      </c>
      <c r="I121" s="5">
        <f t="shared" si="360"/>
        <v>0</v>
      </c>
      <c r="J121" s="5">
        <f t="shared" si="360"/>
        <v>0</v>
      </c>
      <c r="K121" s="5">
        <f t="shared" si="360"/>
        <v>0</v>
      </c>
      <c r="L121" s="5">
        <f t="shared" si="360"/>
        <v>0</v>
      </c>
      <c r="M121" s="5">
        <f t="shared" si="360"/>
        <v>0</v>
      </c>
      <c r="N121" s="5">
        <f t="shared" si="360"/>
        <v>0</v>
      </c>
      <c r="O121" s="5">
        <f t="shared" si="360"/>
        <v>0</v>
      </c>
      <c r="P121" s="5">
        <f t="shared" si="360"/>
        <v>0</v>
      </c>
      <c r="Q121" s="5">
        <f t="shared" si="360"/>
        <v>0</v>
      </c>
      <c r="R121" s="5">
        <f t="shared" si="360"/>
        <v>0</v>
      </c>
      <c r="S121" s="5">
        <f t="shared" si="360"/>
        <v>0</v>
      </c>
      <c r="T121" s="5">
        <f t="shared" si="360"/>
        <v>0</v>
      </c>
      <c r="U121" s="5">
        <f t="shared" si="360"/>
        <v>0</v>
      </c>
      <c r="V121" s="5">
        <f t="shared" si="360"/>
        <v>0</v>
      </c>
      <c r="W121" s="5">
        <f t="shared" si="360"/>
        <v>0</v>
      </c>
      <c r="X121" s="5">
        <f t="shared" si="360"/>
        <v>0</v>
      </c>
      <c r="Y121" s="5">
        <f t="shared" si="360"/>
        <v>0</v>
      </c>
      <c r="Z121" s="5">
        <f t="shared" si="360"/>
        <v>0</v>
      </c>
      <c r="AA121" s="5">
        <f t="shared" si="360"/>
        <v>0</v>
      </c>
      <c r="AB121" s="5">
        <f t="shared" si="360"/>
        <v>0</v>
      </c>
      <c r="AC121" s="5">
        <f t="shared" si="360"/>
        <v>0</v>
      </c>
      <c r="AD121" s="5">
        <f t="shared" si="360"/>
        <v>0</v>
      </c>
      <c r="AE121" s="5">
        <f t="shared" si="360"/>
        <v>0</v>
      </c>
      <c r="AF121" s="5">
        <f t="shared" si="360"/>
        <v>0</v>
      </c>
      <c r="AG121" s="5">
        <f t="shared" si="360"/>
        <v>0</v>
      </c>
      <c r="AH121" s="5">
        <f t="shared" si="360"/>
        <v>0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48"/>
      <c r="BE121" s="3"/>
      <c r="BF121" s="49"/>
      <c r="BG121" s="49"/>
      <c r="BH121" s="49"/>
      <c r="BI121" s="49"/>
      <c r="BJ121" s="49"/>
      <c r="BK121" s="49"/>
      <c r="BL121" s="49"/>
      <c r="BM121" s="49"/>
      <c r="BN121" s="49"/>
      <c r="BO121" s="50"/>
      <c r="BP121" s="50"/>
      <c r="BQ121" s="50"/>
      <c r="BR121" s="50"/>
      <c r="BS121" s="50"/>
      <c r="BT121" s="51"/>
      <c r="BU121" s="52"/>
      <c r="BV121" s="52"/>
      <c r="BW121" s="52"/>
      <c r="BX121" s="52"/>
      <c r="BY121" s="52"/>
      <c r="BZ121" s="52"/>
      <c r="CA121" s="52"/>
      <c r="CB121" s="52"/>
    </row>
    <row r="122" spans="1:88" s="18" customFormat="1" ht="21" customHeight="1" x14ac:dyDescent="0.2">
      <c r="A122" s="1"/>
      <c r="B122" s="1640"/>
      <c r="C122" s="585" t="s">
        <v>38</v>
      </c>
      <c r="D122" s="5">
        <f>COUNTIF(D$34:D$54,"SA")</f>
        <v>0</v>
      </c>
      <c r="E122" s="5">
        <f t="shared" ref="E122:AH122" si="361">COUNTIF(E$34:E$54,"SA")</f>
        <v>0</v>
      </c>
      <c r="F122" s="5">
        <f t="shared" si="361"/>
        <v>0</v>
      </c>
      <c r="G122" s="5">
        <f t="shared" si="361"/>
        <v>0</v>
      </c>
      <c r="H122" s="5">
        <f t="shared" si="361"/>
        <v>0</v>
      </c>
      <c r="I122" s="5">
        <f t="shared" si="361"/>
        <v>0</v>
      </c>
      <c r="J122" s="5">
        <f t="shared" si="361"/>
        <v>0</v>
      </c>
      <c r="K122" s="5">
        <f t="shared" si="361"/>
        <v>0</v>
      </c>
      <c r="L122" s="5">
        <f t="shared" si="361"/>
        <v>0</v>
      </c>
      <c r="M122" s="5">
        <f t="shared" si="361"/>
        <v>0</v>
      </c>
      <c r="N122" s="5">
        <f t="shared" si="361"/>
        <v>0</v>
      </c>
      <c r="O122" s="5">
        <f t="shared" si="361"/>
        <v>0</v>
      </c>
      <c r="P122" s="5">
        <f t="shared" si="361"/>
        <v>0</v>
      </c>
      <c r="Q122" s="5">
        <f t="shared" si="361"/>
        <v>0</v>
      </c>
      <c r="R122" s="5">
        <f t="shared" si="361"/>
        <v>0</v>
      </c>
      <c r="S122" s="5">
        <f t="shared" si="361"/>
        <v>0</v>
      </c>
      <c r="T122" s="5">
        <f t="shared" si="361"/>
        <v>0</v>
      </c>
      <c r="U122" s="5">
        <f t="shared" si="361"/>
        <v>0</v>
      </c>
      <c r="V122" s="5">
        <f t="shared" si="361"/>
        <v>0</v>
      </c>
      <c r="W122" s="5">
        <f t="shared" si="361"/>
        <v>0</v>
      </c>
      <c r="X122" s="5">
        <f t="shared" si="361"/>
        <v>0</v>
      </c>
      <c r="Y122" s="5">
        <f t="shared" si="361"/>
        <v>0</v>
      </c>
      <c r="Z122" s="5">
        <f t="shared" si="361"/>
        <v>0</v>
      </c>
      <c r="AA122" s="5">
        <f t="shared" si="361"/>
        <v>0</v>
      </c>
      <c r="AB122" s="5">
        <f t="shared" si="361"/>
        <v>0</v>
      </c>
      <c r="AC122" s="5">
        <f t="shared" si="361"/>
        <v>0</v>
      </c>
      <c r="AD122" s="5">
        <f t="shared" si="361"/>
        <v>0</v>
      </c>
      <c r="AE122" s="5">
        <f t="shared" si="361"/>
        <v>0</v>
      </c>
      <c r="AF122" s="5">
        <f t="shared" si="361"/>
        <v>0</v>
      </c>
      <c r="AG122" s="5">
        <f t="shared" si="361"/>
        <v>0</v>
      </c>
      <c r="AH122" s="5">
        <f t="shared" si="361"/>
        <v>0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48"/>
      <c r="BE122" s="3"/>
      <c r="BF122" s="49"/>
      <c r="BG122" s="49"/>
      <c r="BH122" s="49"/>
      <c r="BI122" s="49"/>
      <c r="BJ122" s="49"/>
      <c r="BK122" s="49"/>
      <c r="BL122" s="49"/>
      <c r="BM122" s="49"/>
      <c r="BN122" s="49"/>
      <c r="BO122" s="50"/>
      <c r="BP122" s="50"/>
      <c r="BQ122" s="50"/>
      <c r="BR122" s="50"/>
      <c r="BS122" s="50"/>
      <c r="BT122" s="51"/>
      <c r="BU122" s="52"/>
      <c r="BV122" s="52"/>
      <c r="BW122" s="52"/>
      <c r="BX122" s="52"/>
      <c r="BY122" s="52"/>
      <c r="BZ122" s="52"/>
      <c r="CA122" s="52"/>
      <c r="CB122" s="52"/>
    </row>
    <row r="123" spans="1:88" s="18" customFormat="1" ht="21" customHeight="1" x14ac:dyDescent="0.2">
      <c r="A123" s="1"/>
      <c r="B123" s="1640"/>
      <c r="C123" s="585" t="s">
        <v>134</v>
      </c>
      <c r="D123" s="5">
        <f>COUNTIF(D$34:D$54,"SAT")</f>
        <v>0</v>
      </c>
      <c r="E123" s="5">
        <f t="shared" ref="E123:AH123" si="362">COUNTIF(E$34:E$54,"SAT")</f>
        <v>0</v>
      </c>
      <c r="F123" s="5">
        <f t="shared" si="362"/>
        <v>0</v>
      </c>
      <c r="G123" s="5">
        <f t="shared" si="362"/>
        <v>0</v>
      </c>
      <c r="H123" s="5">
        <f t="shared" si="362"/>
        <v>0</v>
      </c>
      <c r="I123" s="5">
        <f t="shared" si="362"/>
        <v>0</v>
      </c>
      <c r="J123" s="5">
        <f t="shared" si="362"/>
        <v>0</v>
      </c>
      <c r="K123" s="5">
        <f t="shared" si="362"/>
        <v>0</v>
      </c>
      <c r="L123" s="5">
        <f t="shared" si="362"/>
        <v>0</v>
      </c>
      <c r="M123" s="5">
        <f t="shared" si="362"/>
        <v>0</v>
      </c>
      <c r="N123" s="5">
        <f t="shared" si="362"/>
        <v>0</v>
      </c>
      <c r="O123" s="5">
        <f t="shared" si="362"/>
        <v>0</v>
      </c>
      <c r="P123" s="5">
        <f t="shared" si="362"/>
        <v>0</v>
      </c>
      <c r="Q123" s="5">
        <f t="shared" si="362"/>
        <v>0</v>
      </c>
      <c r="R123" s="5">
        <f t="shared" si="362"/>
        <v>0</v>
      </c>
      <c r="S123" s="5">
        <f t="shared" si="362"/>
        <v>0</v>
      </c>
      <c r="T123" s="5">
        <f t="shared" si="362"/>
        <v>0</v>
      </c>
      <c r="U123" s="5">
        <f t="shared" si="362"/>
        <v>0</v>
      </c>
      <c r="V123" s="5">
        <f t="shared" si="362"/>
        <v>0</v>
      </c>
      <c r="W123" s="5">
        <f t="shared" si="362"/>
        <v>0</v>
      </c>
      <c r="X123" s="5">
        <f t="shared" si="362"/>
        <v>0</v>
      </c>
      <c r="Y123" s="5">
        <f t="shared" si="362"/>
        <v>0</v>
      </c>
      <c r="Z123" s="5">
        <f t="shared" si="362"/>
        <v>0</v>
      </c>
      <c r="AA123" s="5">
        <f t="shared" si="362"/>
        <v>0</v>
      </c>
      <c r="AB123" s="5">
        <f t="shared" si="362"/>
        <v>0</v>
      </c>
      <c r="AC123" s="5">
        <f t="shared" si="362"/>
        <v>0</v>
      </c>
      <c r="AD123" s="5">
        <f t="shared" si="362"/>
        <v>0</v>
      </c>
      <c r="AE123" s="5">
        <f t="shared" si="362"/>
        <v>0</v>
      </c>
      <c r="AF123" s="5">
        <f t="shared" si="362"/>
        <v>0</v>
      </c>
      <c r="AG123" s="5">
        <f t="shared" si="362"/>
        <v>0</v>
      </c>
      <c r="AH123" s="5">
        <f t="shared" si="362"/>
        <v>0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48"/>
      <c r="BE123" s="3"/>
      <c r="BF123" s="49"/>
      <c r="BG123" s="49"/>
      <c r="BH123" s="49"/>
      <c r="BI123" s="49"/>
      <c r="BJ123" s="49"/>
      <c r="BK123" s="49"/>
      <c r="BL123" s="49"/>
      <c r="BM123" s="49"/>
      <c r="BN123" s="49"/>
      <c r="BO123" s="50"/>
      <c r="BP123" s="50"/>
      <c r="BQ123" s="50"/>
      <c r="BR123" s="50"/>
      <c r="BS123" s="50"/>
      <c r="BT123" s="51"/>
      <c r="BU123" s="52"/>
      <c r="BV123" s="52"/>
      <c r="BW123" s="52"/>
      <c r="BX123" s="52"/>
      <c r="BY123" s="52"/>
      <c r="BZ123" s="52"/>
      <c r="CA123" s="52"/>
      <c r="CB123" s="52"/>
    </row>
    <row r="124" spans="1:88" s="18" customFormat="1" ht="21" customHeight="1" x14ac:dyDescent="0.2">
      <c r="A124" s="1"/>
      <c r="B124" s="1640"/>
      <c r="C124" s="585" t="s">
        <v>39</v>
      </c>
      <c r="D124" s="5">
        <f>COUNTIF(D$34:D$54,"SE")</f>
        <v>0</v>
      </c>
      <c r="E124" s="5">
        <f t="shared" ref="E124:AH124" si="363">COUNTIF(E$34:E$54,"SE")</f>
        <v>0</v>
      </c>
      <c r="F124" s="5">
        <f t="shared" si="363"/>
        <v>0</v>
      </c>
      <c r="G124" s="5">
        <f t="shared" si="363"/>
        <v>0</v>
      </c>
      <c r="H124" s="5">
        <f t="shared" si="363"/>
        <v>0</v>
      </c>
      <c r="I124" s="5">
        <f t="shared" si="363"/>
        <v>0</v>
      </c>
      <c r="J124" s="5">
        <f t="shared" si="363"/>
        <v>0</v>
      </c>
      <c r="K124" s="5">
        <f t="shared" si="363"/>
        <v>0</v>
      </c>
      <c r="L124" s="5">
        <f t="shared" si="363"/>
        <v>0</v>
      </c>
      <c r="M124" s="5">
        <f t="shared" si="363"/>
        <v>0</v>
      </c>
      <c r="N124" s="5">
        <f t="shared" si="363"/>
        <v>0</v>
      </c>
      <c r="O124" s="5">
        <f t="shared" si="363"/>
        <v>0</v>
      </c>
      <c r="P124" s="5">
        <f t="shared" si="363"/>
        <v>0</v>
      </c>
      <c r="Q124" s="5">
        <f t="shared" si="363"/>
        <v>0</v>
      </c>
      <c r="R124" s="5">
        <f t="shared" si="363"/>
        <v>0</v>
      </c>
      <c r="S124" s="5">
        <f t="shared" si="363"/>
        <v>0</v>
      </c>
      <c r="T124" s="5">
        <f t="shared" si="363"/>
        <v>0</v>
      </c>
      <c r="U124" s="5">
        <f t="shared" si="363"/>
        <v>0</v>
      </c>
      <c r="V124" s="5">
        <f t="shared" si="363"/>
        <v>0</v>
      </c>
      <c r="W124" s="5">
        <f t="shared" si="363"/>
        <v>0</v>
      </c>
      <c r="X124" s="5">
        <f t="shared" si="363"/>
        <v>0</v>
      </c>
      <c r="Y124" s="5">
        <f t="shared" si="363"/>
        <v>0</v>
      </c>
      <c r="Z124" s="5">
        <f t="shared" si="363"/>
        <v>0</v>
      </c>
      <c r="AA124" s="5">
        <f t="shared" si="363"/>
        <v>0</v>
      </c>
      <c r="AB124" s="5">
        <f t="shared" si="363"/>
        <v>0</v>
      </c>
      <c r="AC124" s="5">
        <f t="shared" si="363"/>
        <v>0</v>
      </c>
      <c r="AD124" s="5">
        <f t="shared" si="363"/>
        <v>0</v>
      </c>
      <c r="AE124" s="5">
        <f t="shared" si="363"/>
        <v>0</v>
      </c>
      <c r="AF124" s="5">
        <f t="shared" si="363"/>
        <v>0</v>
      </c>
      <c r="AG124" s="5">
        <f t="shared" si="363"/>
        <v>0</v>
      </c>
      <c r="AH124" s="5">
        <f t="shared" si="363"/>
        <v>0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48"/>
      <c r="BE124" s="3"/>
      <c r="BF124" s="49"/>
      <c r="BG124" s="49"/>
      <c r="BH124" s="49"/>
      <c r="BI124" s="49"/>
      <c r="BJ124" s="49"/>
      <c r="BK124" s="49"/>
      <c r="BL124" s="49"/>
      <c r="BM124" s="49"/>
      <c r="BN124" s="49"/>
      <c r="BO124" s="50"/>
      <c r="BP124" s="50"/>
      <c r="BQ124" s="50"/>
      <c r="BR124" s="50"/>
      <c r="BS124" s="50"/>
      <c r="BT124" s="51"/>
      <c r="BU124" s="52"/>
      <c r="BV124" s="52"/>
      <c r="BW124" s="52"/>
      <c r="BX124" s="52"/>
      <c r="BY124" s="52"/>
      <c r="BZ124" s="52"/>
      <c r="CA124" s="52"/>
      <c r="CB124" s="52"/>
    </row>
    <row r="125" spans="1:88" s="58" customFormat="1" ht="21" customHeight="1" x14ac:dyDescent="0.2">
      <c r="A125" s="1"/>
      <c r="B125" s="1640"/>
      <c r="C125" s="585" t="s">
        <v>40</v>
      </c>
      <c r="D125" s="5">
        <f>COUNTIF(D$34:D$54,"TR")</f>
        <v>0</v>
      </c>
      <c r="E125" s="5">
        <f t="shared" ref="E125:AH125" si="364">COUNTIF(E$34:E$54,"TR")</f>
        <v>0</v>
      </c>
      <c r="F125" s="5">
        <f t="shared" si="364"/>
        <v>0</v>
      </c>
      <c r="G125" s="5">
        <f t="shared" si="364"/>
        <v>0</v>
      </c>
      <c r="H125" s="5">
        <f t="shared" si="364"/>
        <v>0</v>
      </c>
      <c r="I125" s="5">
        <f t="shared" si="364"/>
        <v>0</v>
      </c>
      <c r="J125" s="5">
        <f t="shared" si="364"/>
        <v>0</v>
      </c>
      <c r="K125" s="5">
        <f t="shared" si="364"/>
        <v>0</v>
      </c>
      <c r="L125" s="5">
        <f t="shared" si="364"/>
        <v>0</v>
      </c>
      <c r="M125" s="5">
        <f t="shared" si="364"/>
        <v>0</v>
      </c>
      <c r="N125" s="5">
        <f t="shared" si="364"/>
        <v>0</v>
      </c>
      <c r="O125" s="5">
        <f t="shared" si="364"/>
        <v>0</v>
      </c>
      <c r="P125" s="5">
        <f t="shared" si="364"/>
        <v>0</v>
      </c>
      <c r="Q125" s="5">
        <f t="shared" si="364"/>
        <v>0</v>
      </c>
      <c r="R125" s="5">
        <f t="shared" si="364"/>
        <v>0</v>
      </c>
      <c r="S125" s="5">
        <f t="shared" si="364"/>
        <v>0</v>
      </c>
      <c r="T125" s="5">
        <f t="shared" si="364"/>
        <v>0</v>
      </c>
      <c r="U125" s="5">
        <f t="shared" si="364"/>
        <v>0</v>
      </c>
      <c r="V125" s="5">
        <f t="shared" si="364"/>
        <v>0</v>
      </c>
      <c r="W125" s="5">
        <f t="shared" si="364"/>
        <v>0</v>
      </c>
      <c r="X125" s="5">
        <f t="shared" si="364"/>
        <v>0</v>
      </c>
      <c r="Y125" s="5">
        <f t="shared" si="364"/>
        <v>0</v>
      </c>
      <c r="Z125" s="5">
        <f t="shared" si="364"/>
        <v>0</v>
      </c>
      <c r="AA125" s="5">
        <f t="shared" si="364"/>
        <v>0</v>
      </c>
      <c r="AB125" s="5">
        <f t="shared" si="364"/>
        <v>0</v>
      </c>
      <c r="AC125" s="5">
        <f t="shared" si="364"/>
        <v>0</v>
      </c>
      <c r="AD125" s="5">
        <f t="shared" si="364"/>
        <v>0</v>
      </c>
      <c r="AE125" s="5">
        <f t="shared" si="364"/>
        <v>0</v>
      </c>
      <c r="AF125" s="5">
        <f t="shared" si="364"/>
        <v>0</v>
      </c>
      <c r="AG125" s="5">
        <f t="shared" si="364"/>
        <v>0</v>
      </c>
      <c r="AH125" s="5">
        <f t="shared" si="364"/>
        <v>0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48"/>
      <c r="BE125" s="3"/>
      <c r="BF125" s="49"/>
      <c r="BG125" s="49"/>
      <c r="BH125" s="49"/>
      <c r="BI125" s="49"/>
      <c r="BJ125" s="49"/>
      <c r="BK125" s="49"/>
      <c r="BL125" s="49"/>
      <c r="BM125" s="49"/>
      <c r="BN125" s="49"/>
      <c r="BO125" s="50"/>
      <c r="BP125" s="50"/>
      <c r="BQ125" s="50"/>
      <c r="BR125" s="50"/>
      <c r="BS125" s="50"/>
      <c r="BT125" s="51"/>
      <c r="BU125" s="52"/>
      <c r="BV125" s="52"/>
      <c r="BW125" s="52"/>
      <c r="BX125" s="52"/>
      <c r="BY125" s="52"/>
      <c r="BZ125" s="52"/>
      <c r="CA125" s="52"/>
      <c r="CB125" s="52"/>
      <c r="CC125" s="18"/>
      <c r="CD125" s="18"/>
      <c r="CE125" s="18"/>
      <c r="CF125" s="18"/>
      <c r="CG125" s="18"/>
      <c r="CH125" s="18"/>
      <c r="CI125" s="18"/>
      <c r="CJ125" s="18"/>
    </row>
    <row r="126" spans="1:88" s="58" customFormat="1" ht="21" customHeight="1" x14ac:dyDescent="0.2">
      <c r="A126" s="49"/>
      <c r="B126" s="1640"/>
      <c r="C126" s="103" t="s">
        <v>57</v>
      </c>
      <c r="D126" s="14">
        <f>COUNTIF(D$34:D$54,"FOTS")</f>
        <v>0</v>
      </c>
      <c r="E126" s="14">
        <f t="shared" ref="E126:AH126" si="365">COUNTIF(E$34:E$54,"FOTS")</f>
        <v>1</v>
      </c>
      <c r="F126" s="14">
        <f t="shared" si="365"/>
        <v>0</v>
      </c>
      <c r="G126" s="14">
        <f t="shared" si="365"/>
        <v>0</v>
      </c>
      <c r="H126" s="14">
        <f t="shared" si="365"/>
        <v>0</v>
      </c>
      <c r="I126" s="14">
        <f t="shared" si="365"/>
        <v>1</v>
      </c>
      <c r="J126" s="14">
        <f t="shared" si="365"/>
        <v>1</v>
      </c>
      <c r="K126" s="14">
        <f t="shared" si="365"/>
        <v>0</v>
      </c>
      <c r="L126" s="14">
        <f t="shared" si="365"/>
        <v>0</v>
      </c>
      <c r="M126" s="14">
        <f t="shared" si="365"/>
        <v>0</v>
      </c>
      <c r="N126" s="14">
        <f t="shared" si="365"/>
        <v>0</v>
      </c>
      <c r="O126" s="14">
        <f t="shared" si="365"/>
        <v>0</v>
      </c>
      <c r="P126" s="14">
        <f t="shared" si="365"/>
        <v>0</v>
      </c>
      <c r="Q126" s="14">
        <f t="shared" si="365"/>
        <v>0</v>
      </c>
      <c r="R126" s="14">
        <f t="shared" si="365"/>
        <v>1</v>
      </c>
      <c r="S126" s="14">
        <f t="shared" si="365"/>
        <v>0</v>
      </c>
      <c r="T126" s="14">
        <f t="shared" si="365"/>
        <v>0</v>
      </c>
      <c r="U126" s="14">
        <f t="shared" si="365"/>
        <v>0</v>
      </c>
      <c r="V126" s="14">
        <f t="shared" si="365"/>
        <v>0</v>
      </c>
      <c r="W126" s="14">
        <f t="shared" si="365"/>
        <v>0</v>
      </c>
      <c r="X126" s="14">
        <f t="shared" si="365"/>
        <v>0</v>
      </c>
      <c r="Y126" s="14">
        <f t="shared" si="365"/>
        <v>0</v>
      </c>
      <c r="Z126" s="14">
        <f t="shared" si="365"/>
        <v>0</v>
      </c>
      <c r="AA126" s="14">
        <f t="shared" si="365"/>
        <v>0</v>
      </c>
      <c r="AB126" s="14">
        <f t="shared" si="365"/>
        <v>0</v>
      </c>
      <c r="AC126" s="14">
        <f t="shared" si="365"/>
        <v>0</v>
      </c>
      <c r="AD126" s="14">
        <f t="shared" si="365"/>
        <v>0</v>
      </c>
      <c r="AE126" s="14">
        <f t="shared" si="365"/>
        <v>0</v>
      </c>
      <c r="AF126" s="14">
        <f t="shared" si="365"/>
        <v>0</v>
      </c>
      <c r="AG126" s="14">
        <f t="shared" si="365"/>
        <v>0</v>
      </c>
      <c r="AH126" s="14">
        <f t="shared" si="365"/>
        <v>0</v>
      </c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98"/>
      <c r="BE126" s="99"/>
      <c r="BF126" s="49"/>
      <c r="BG126" s="49"/>
      <c r="BH126" s="49"/>
      <c r="BI126" s="49"/>
      <c r="BJ126" s="49"/>
      <c r="BK126" s="49"/>
      <c r="BL126" s="49"/>
      <c r="BM126" s="49"/>
      <c r="BN126" s="49"/>
      <c r="BO126" s="51"/>
      <c r="BP126" s="51"/>
      <c r="BQ126" s="51"/>
      <c r="BR126" s="51"/>
      <c r="BS126" s="51"/>
      <c r="BT126" s="51"/>
      <c r="BU126" s="55"/>
      <c r="BV126" s="55"/>
      <c r="BW126" s="55"/>
      <c r="BX126" s="55"/>
      <c r="BY126" s="55"/>
      <c r="BZ126" s="55"/>
      <c r="CA126" s="55"/>
      <c r="CB126" s="55"/>
    </row>
    <row r="127" spans="1:88" s="18" customFormat="1" ht="21" customHeight="1" x14ac:dyDescent="0.2">
      <c r="A127" s="49"/>
      <c r="B127" s="1640"/>
      <c r="C127" s="103" t="s">
        <v>35</v>
      </c>
      <c r="D127" s="14">
        <f>COUNTIF(D$34:D$54,"DISP")</f>
        <v>0</v>
      </c>
      <c r="E127" s="14">
        <f t="shared" ref="E127:AH127" si="366">COUNTIF(E$34:E$54,"DISP")</f>
        <v>0</v>
      </c>
      <c r="F127" s="14">
        <f t="shared" si="366"/>
        <v>0</v>
      </c>
      <c r="G127" s="14">
        <f t="shared" si="366"/>
        <v>0</v>
      </c>
      <c r="H127" s="14">
        <f t="shared" si="366"/>
        <v>1</v>
      </c>
      <c r="I127" s="14">
        <f t="shared" si="366"/>
        <v>0</v>
      </c>
      <c r="J127" s="14">
        <f t="shared" si="366"/>
        <v>0</v>
      </c>
      <c r="K127" s="14">
        <f t="shared" si="366"/>
        <v>0</v>
      </c>
      <c r="L127" s="14">
        <f t="shared" si="366"/>
        <v>0</v>
      </c>
      <c r="M127" s="14">
        <f t="shared" si="366"/>
        <v>1</v>
      </c>
      <c r="N127" s="14">
        <f t="shared" si="366"/>
        <v>0</v>
      </c>
      <c r="O127" s="14">
        <f t="shared" si="366"/>
        <v>0</v>
      </c>
      <c r="P127" s="14">
        <f t="shared" si="366"/>
        <v>0</v>
      </c>
      <c r="Q127" s="14">
        <f t="shared" si="366"/>
        <v>1</v>
      </c>
      <c r="R127" s="14">
        <f t="shared" si="366"/>
        <v>0</v>
      </c>
      <c r="S127" s="14">
        <f t="shared" si="366"/>
        <v>0</v>
      </c>
      <c r="T127" s="14">
        <f t="shared" si="366"/>
        <v>0</v>
      </c>
      <c r="U127" s="14">
        <f t="shared" si="366"/>
        <v>1</v>
      </c>
      <c r="V127" s="14">
        <f t="shared" si="366"/>
        <v>1</v>
      </c>
      <c r="W127" s="14">
        <f t="shared" si="366"/>
        <v>0</v>
      </c>
      <c r="X127" s="14">
        <f t="shared" si="366"/>
        <v>0</v>
      </c>
      <c r="Y127" s="14">
        <f t="shared" si="366"/>
        <v>1</v>
      </c>
      <c r="Z127" s="14">
        <f t="shared" si="366"/>
        <v>0</v>
      </c>
      <c r="AA127" s="14">
        <f t="shared" si="366"/>
        <v>0</v>
      </c>
      <c r="AB127" s="14">
        <f t="shared" si="366"/>
        <v>0</v>
      </c>
      <c r="AC127" s="14">
        <f t="shared" si="366"/>
        <v>1</v>
      </c>
      <c r="AD127" s="14">
        <f t="shared" si="366"/>
        <v>0</v>
      </c>
      <c r="AE127" s="14">
        <f t="shared" si="366"/>
        <v>0</v>
      </c>
      <c r="AF127" s="14">
        <f t="shared" si="366"/>
        <v>0</v>
      </c>
      <c r="AG127" s="14">
        <f t="shared" si="366"/>
        <v>0</v>
      </c>
      <c r="AH127" s="14">
        <f t="shared" si="366"/>
        <v>0</v>
      </c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98"/>
      <c r="BE127" s="99"/>
      <c r="BF127" s="49"/>
      <c r="BG127" s="49"/>
      <c r="BH127" s="49"/>
      <c r="BI127" s="49"/>
      <c r="BJ127" s="49"/>
      <c r="BK127" s="49"/>
      <c r="BL127" s="49"/>
      <c r="BM127" s="49"/>
      <c r="BN127" s="49"/>
      <c r="BO127" s="51"/>
      <c r="BP127" s="51"/>
      <c r="BQ127" s="51"/>
      <c r="BR127" s="51"/>
      <c r="BS127" s="51"/>
      <c r="BT127" s="51"/>
      <c r="BU127" s="55"/>
      <c r="BV127" s="55"/>
      <c r="BW127" s="55"/>
      <c r="BX127" s="55"/>
      <c r="BY127" s="55"/>
      <c r="BZ127" s="55"/>
      <c r="CA127" s="55"/>
      <c r="CB127" s="55"/>
      <c r="CC127" s="58"/>
      <c r="CD127" s="58"/>
      <c r="CE127" s="58"/>
      <c r="CF127" s="58"/>
      <c r="CG127" s="58"/>
      <c r="CH127" s="58"/>
      <c r="CI127" s="58"/>
      <c r="CJ127" s="58"/>
    </row>
    <row r="128" spans="1:88" s="18" customFormat="1" ht="21" customHeight="1" x14ac:dyDescent="0.2">
      <c r="A128" s="101"/>
      <c r="B128" s="1638" t="s">
        <v>23</v>
      </c>
      <c r="C128" s="1639"/>
      <c r="D128" s="131">
        <v>1</v>
      </c>
      <c r="E128" s="131">
        <f t="shared" ref="E128:AH128" si="367">D128+1</f>
        <v>2</v>
      </c>
      <c r="F128" s="131">
        <f t="shared" si="367"/>
        <v>3</v>
      </c>
      <c r="G128" s="131">
        <f t="shared" si="367"/>
        <v>4</v>
      </c>
      <c r="H128" s="131">
        <f t="shared" si="367"/>
        <v>5</v>
      </c>
      <c r="I128" s="131">
        <f t="shared" si="367"/>
        <v>6</v>
      </c>
      <c r="J128" s="649">
        <f t="shared" si="367"/>
        <v>7</v>
      </c>
      <c r="K128" s="131">
        <f t="shared" si="367"/>
        <v>8</v>
      </c>
      <c r="L128" s="131">
        <f t="shared" si="367"/>
        <v>9</v>
      </c>
      <c r="M128" s="131">
        <f t="shared" si="367"/>
        <v>10</v>
      </c>
      <c r="N128" s="131">
        <f t="shared" si="367"/>
        <v>11</v>
      </c>
      <c r="O128" s="131">
        <f t="shared" si="367"/>
        <v>12</v>
      </c>
      <c r="P128" s="131">
        <f t="shared" si="367"/>
        <v>13</v>
      </c>
      <c r="Q128" s="131">
        <f t="shared" si="367"/>
        <v>14</v>
      </c>
      <c r="R128" s="131">
        <f t="shared" si="367"/>
        <v>15</v>
      </c>
      <c r="S128" s="131">
        <f t="shared" si="367"/>
        <v>16</v>
      </c>
      <c r="T128" s="131">
        <f t="shared" si="367"/>
        <v>17</v>
      </c>
      <c r="U128" s="131">
        <f t="shared" si="367"/>
        <v>18</v>
      </c>
      <c r="V128" s="131">
        <f t="shared" si="367"/>
        <v>19</v>
      </c>
      <c r="W128" s="131">
        <f t="shared" si="367"/>
        <v>20</v>
      </c>
      <c r="X128" s="131">
        <f t="shared" si="367"/>
        <v>21</v>
      </c>
      <c r="Y128" s="131">
        <f t="shared" si="367"/>
        <v>22</v>
      </c>
      <c r="Z128" s="131">
        <f t="shared" si="367"/>
        <v>23</v>
      </c>
      <c r="AA128" s="131">
        <f t="shared" si="367"/>
        <v>24</v>
      </c>
      <c r="AB128" s="131">
        <f t="shared" si="367"/>
        <v>25</v>
      </c>
      <c r="AC128" s="131">
        <f t="shared" si="367"/>
        <v>26</v>
      </c>
      <c r="AD128" s="131">
        <f t="shared" si="367"/>
        <v>27</v>
      </c>
      <c r="AE128" s="131">
        <f t="shared" si="367"/>
        <v>28</v>
      </c>
      <c r="AF128" s="131">
        <f t="shared" si="367"/>
        <v>29</v>
      </c>
      <c r="AG128" s="131">
        <f t="shared" si="367"/>
        <v>30</v>
      </c>
      <c r="AH128" s="131">
        <f t="shared" si="367"/>
        <v>31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48"/>
      <c r="BE128" s="3"/>
      <c r="BF128" s="1"/>
      <c r="BG128" s="1"/>
      <c r="BH128" s="1"/>
      <c r="BI128" s="1"/>
      <c r="BJ128" s="1"/>
      <c r="BK128" s="1"/>
      <c r="BL128" s="1"/>
      <c r="BM128" s="1"/>
      <c r="BN128" s="1"/>
      <c r="BO128" s="50"/>
      <c r="BP128" s="50"/>
      <c r="BQ128" s="50"/>
      <c r="BR128" s="50"/>
      <c r="BS128" s="50"/>
      <c r="BT128" s="51"/>
      <c r="BU128" s="52"/>
      <c r="BV128" s="52"/>
      <c r="BW128" s="52"/>
      <c r="BX128" s="53"/>
      <c r="BY128" s="53"/>
      <c r="BZ128" s="53"/>
      <c r="CA128" s="53"/>
      <c r="CB128" s="53"/>
    </row>
    <row r="129" spans="1:88" s="18" customFormat="1" ht="21" customHeight="1" x14ac:dyDescent="0.2">
      <c r="A129" s="1"/>
      <c r="B129" s="1641" t="s">
        <v>153</v>
      </c>
      <c r="C129" s="105" t="s">
        <v>148</v>
      </c>
      <c r="D129" s="5">
        <f>COUNTIF(D56:D57,"fE")+COUNTIF(D56:D57,"fES")+COUNTIF(D56:D57,"fED")+COUNTIF(D56:D57,"fEF")</f>
        <v>0</v>
      </c>
      <c r="E129" s="5">
        <f t="shared" ref="E129:AH129" si="368">COUNTIF(E56:E57,"fE")+COUNTIF(E56:E57,"fES")+COUNTIF(E56:E57,"fED")+COUNTIF(E56:E57,"fEF")</f>
        <v>0</v>
      </c>
      <c r="F129" s="5">
        <f t="shared" si="368"/>
        <v>0</v>
      </c>
      <c r="G129" s="5">
        <f t="shared" si="368"/>
        <v>0</v>
      </c>
      <c r="H129" s="5">
        <f t="shared" si="368"/>
        <v>0</v>
      </c>
      <c r="I129" s="5">
        <f t="shared" si="368"/>
        <v>0</v>
      </c>
      <c r="J129" s="5">
        <f t="shared" si="368"/>
        <v>0</v>
      </c>
      <c r="K129" s="5">
        <f t="shared" si="368"/>
        <v>0</v>
      </c>
      <c r="L129" s="5">
        <f t="shared" si="368"/>
        <v>0</v>
      </c>
      <c r="M129" s="5">
        <f t="shared" si="368"/>
        <v>0</v>
      </c>
      <c r="N129" s="5">
        <f t="shared" si="368"/>
        <v>0</v>
      </c>
      <c r="O129" s="5">
        <f t="shared" si="368"/>
        <v>0</v>
      </c>
      <c r="P129" s="5">
        <f t="shared" si="368"/>
        <v>0</v>
      </c>
      <c r="Q129" s="5">
        <f t="shared" si="368"/>
        <v>0</v>
      </c>
      <c r="R129" s="5">
        <f t="shared" si="368"/>
        <v>0</v>
      </c>
      <c r="S129" s="5">
        <f t="shared" si="368"/>
        <v>0</v>
      </c>
      <c r="T129" s="5">
        <f t="shared" si="368"/>
        <v>0</v>
      </c>
      <c r="U129" s="5">
        <f t="shared" si="368"/>
        <v>0</v>
      </c>
      <c r="V129" s="5">
        <f t="shared" si="368"/>
        <v>0</v>
      </c>
      <c r="W129" s="5">
        <f t="shared" si="368"/>
        <v>0</v>
      </c>
      <c r="X129" s="5">
        <f t="shared" si="368"/>
        <v>0</v>
      </c>
      <c r="Y129" s="5">
        <f t="shared" si="368"/>
        <v>0</v>
      </c>
      <c r="Z129" s="5">
        <f t="shared" si="368"/>
        <v>0</v>
      </c>
      <c r="AA129" s="5">
        <f t="shared" si="368"/>
        <v>0</v>
      </c>
      <c r="AB129" s="5">
        <f t="shared" si="368"/>
        <v>0</v>
      </c>
      <c r="AC129" s="5">
        <f t="shared" si="368"/>
        <v>0</v>
      </c>
      <c r="AD129" s="5">
        <f t="shared" si="368"/>
        <v>0</v>
      </c>
      <c r="AE129" s="5">
        <f t="shared" si="368"/>
        <v>0</v>
      </c>
      <c r="AF129" s="5">
        <f t="shared" si="368"/>
        <v>0</v>
      </c>
      <c r="AG129" s="5">
        <f t="shared" si="368"/>
        <v>0</v>
      </c>
      <c r="AH129" s="5">
        <f t="shared" si="368"/>
        <v>0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48"/>
      <c r="BE129" s="3"/>
      <c r="BF129" s="49"/>
      <c r="BG129" s="49"/>
      <c r="BH129" s="49"/>
      <c r="BI129" s="49"/>
      <c r="BJ129" s="49"/>
      <c r="BK129" s="49"/>
      <c r="BL129" s="49"/>
      <c r="BM129" s="49"/>
      <c r="BN129" s="49"/>
      <c r="BO129" s="50"/>
      <c r="BP129" s="50"/>
      <c r="BQ129" s="50"/>
      <c r="BR129" s="50"/>
      <c r="BS129" s="50"/>
      <c r="BT129" s="51"/>
      <c r="BU129" s="52"/>
      <c r="BV129" s="52"/>
      <c r="BW129" s="52"/>
      <c r="BX129" s="52"/>
      <c r="BY129" s="52"/>
      <c r="BZ129" s="52"/>
      <c r="CA129" s="52"/>
      <c r="CB129" s="52"/>
    </row>
    <row r="130" spans="1:88" s="18" customFormat="1" ht="21" customHeight="1" x14ac:dyDescent="0.2">
      <c r="A130" s="1"/>
      <c r="B130" s="1641"/>
      <c r="C130" s="105" t="s">
        <v>149</v>
      </c>
      <c r="D130" s="5">
        <f>COUNTIF(D58:D63,"fE")+COUNTIF(D58:D63,"fES")+COUNTIF(D58:D63,"fED")+COUNTIF(D58:D63,"fEF")</f>
        <v>0</v>
      </c>
      <c r="E130" s="5">
        <f t="shared" ref="E130:AH130" si="369">COUNTIF(E58:E63,"fE")+COUNTIF(E58:E63,"fES")+COUNTIF(E58:E63,"fED")+COUNTIF(E58:E63,"fEF")</f>
        <v>0</v>
      </c>
      <c r="F130" s="5">
        <f t="shared" si="369"/>
        <v>1</v>
      </c>
      <c r="G130" s="5">
        <f t="shared" si="369"/>
        <v>1</v>
      </c>
      <c r="H130" s="5">
        <f t="shared" si="369"/>
        <v>0</v>
      </c>
      <c r="I130" s="5">
        <f t="shared" si="369"/>
        <v>0</v>
      </c>
      <c r="J130" s="5">
        <f t="shared" si="369"/>
        <v>1</v>
      </c>
      <c r="K130" s="5">
        <f t="shared" si="369"/>
        <v>1</v>
      </c>
      <c r="L130" s="5">
        <f t="shared" si="369"/>
        <v>1</v>
      </c>
      <c r="M130" s="5">
        <f t="shared" si="369"/>
        <v>1</v>
      </c>
      <c r="N130" s="5">
        <f t="shared" si="369"/>
        <v>1</v>
      </c>
      <c r="O130" s="5">
        <f t="shared" si="369"/>
        <v>1</v>
      </c>
      <c r="P130" s="5">
        <f t="shared" si="369"/>
        <v>0</v>
      </c>
      <c r="Q130" s="5">
        <f t="shared" si="369"/>
        <v>0</v>
      </c>
      <c r="R130" s="5">
        <f t="shared" si="369"/>
        <v>0</v>
      </c>
      <c r="S130" s="5">
        <f t="shared" si="369"/>
        <v>0</v>
      </c>
      <c r="T130" s="5">
        <f t="shared" si="369"/>
        <v>0</v>
      </c>
      <c r="U130" s="5">
        <f t="shared" si="369"/>
        <v>0</v>
      </c>
      <c r="V130" s="5">
        <f t="shared" si="369"/>
        <v>0</v>
      </c>
      <c r="W130" s="5">
        <f t="shared" si="369"/>
        <v>0</v>
      </c>
      <c r="X130" s="5">
        <f t="shared" si="369"/>
        <v>0</v>
      </c>
      <c r="Y130" s="5">
        <f t="shared" si="369"/>
        <v>0</v>
      </c>
      <c r="Z130" s="5">
        <f t="shared" si="369"/>
        <v>0</v>
      </c>
      <c r="AA130" s="5">
        <f t="shared" si="369"/>
        <v>0</v>
      </c>
      <c r="AB130" s="5">
        <f t="shared" si="369"/>
        <v>0</v>
      </c>
      <c r="AC130" s="5">
        <f t="shared" si="369"/>
        <v>0</v>
      </c>
      <c r="AD130" s="5">
        <f t="shared" si="369"/>
        <v>0</v>
      </c>
      <c r="AE130" s="5">
        <f t="shared" si="369"/>
        <v>1</v>
      </c>
      <c r="AF130" s="5">
        <f t="shared" si="369"/>
        <v>0</v>
      </c>
      <c r="AG130" s="5">
        <f t="shared" si="369"/>
        <v>0</v>
      </c>
      <c r="AH130" s="5">
        <f t="shared" si="369"/>
        <v>0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48"/>
      <c r="BE130" s="3"/>
      <c r="BF130" s="49"/>
      <c r="BG130" s="49"/>
      <c r="BH130" s="49"/>
      <c r="BI130" s="49"/>
      <c r="BJ130" s="49"/>
      <c r="BK130" s="49"/>
      <c r="BL130" s="49"/>
      <c r="BM130" s="49"/>
      <c r="BN130" s="49"/>
      <c r="BO130" s="50"/>
      <c r="BP130" s="50"/>
      <c r="BQ130" s="50"/>
      <c r="BR130" s="50"/>
      <c r="BS130" s="50"/>
      <c r="BT130" s="51"/>
      <c r="BU130" s="52"/>
      <c r="BV130" s="52"/>
      <c r="BW130" s="52"/>
      <c r="BX130" s="52"/>
      <c r="BY130" s="52"/>
      <c r="BZ130" s="52"/>
      <c r="CA130" s="52"/>
      <c r="CB130" s="52"/>
    </row>
    <row r="131" spans="1:88" s="18" customFormat="1" ht="21" customHeight="1" x14ac:dyDescent="0.2">
      <c r="A131" s="1"/>
      <c r="B131" s="1641"/>
      <c r="C131" s="105" t="s">
        <v>150</v>
      </c>
      <c r="D131" s="5">
        <f>+COUNTIF(D65:D75,"fE")+COUNTIF(D65:D75,"fES")+COUNTIF(D65:D75,"fED")+COUNTIF(D65:D75,"fEF")</f>
        <v>0</v>
      </c>
      <c r="E131" s="5">
        <f t="shared" ref="E131:AH131" si="370">+COUNTIF(E65:E75,"fE")+COUNTIF(E65:E75,"fES")+COUNTIF(E65:E75,"fED")+COUNTIF(E65:E75,"fEF")</f>
        <v>0</v>
      </c>
      <c r="F131" s="5">
        <f t="shared" si="370"/>
        <v>1</v>
      </c>
      <c r="G131" s="5">
        <f t="shared" si="370"/>
        <v>1</v>
      </c>
      <c r="H131" s="5">
        <f t="shared" si="370"/>
        <v>0</v>
      </c>
      <c r="I131" s="5">
        <f t="shared" si="370"/>
        <v>0</v>
      </c>
      <c r="J131" s="5">
        <f t="shared" si="370"/>
        <v>1</v>
      </c>
      <c r="K131" s="5">
        <f t="shared" si="370"/>
        <v>1</v>
      </c>
      <c r="L131" s="5">
        <f t="shared" si="370"/>
        <v>1</v>
      </c>
      <c r="M131" s="5">
        <f t="shared" si="370"/>
        <v>1</v>
      </c>
      <c r="N131" s="5">
        <f t="shared" si="370"/>
        <v>1</v>
      </c>
      <c r="O131" s="5">
        <f t="shared" si="370"/>
        <v>1</v>
      </c>
      <c r="P131" s="5">
        <f t="shared" si="370"/>
        <v>0</v>
      </c>
      <c r="Q131" s="5">
        <f t="shared" si="370"/>
        <v>0</v>
      </c>
      <c r="R131" s="5">
        <f t="shared" si="370"/>
        <v>0</v>
      </c>
      <c r="S131" s="5">
        <f t="shared" si="370"/>
        <v>0</v>
      </c>
      <c r="T131" s="5">
        <f t="shared" si="370"/>
        <v>0</v>
      </c>
      <c r="U131" s="5">
        <f t="shared" si="370"/>
        <v>0</v>
      </c>
      <c r="V131" s="5">
        <f t="shared" si="370"/>
        <v>0</v>
      </c>
      <c r="W131" s="5">
        <f t="shared" si="370"/>
        <v>0</v>
      </c>
      <c r="X131" s="5">
        <f t="shared" si="370"/>
        <v>0</v>
      </c>
      <c r="Y131" s="5">
        <f t="shared" si="370"/>
        <v>0</v>
      </c>
      <c r="Z131" s="5">
        <f t="shared" si="370"/>
        <v>0</v>
      </c>
      <c r="AA131" s="5">
        <f t="shared" si="370"/>
        <v>0</v>
      </c>
      <c r="AB131" s="5">
        <f t="shared" si="370"/>
        <v>0</v>
      </c>
      <c r="AC131" s="5">
        <f t="shared" si="370"/>
        <v>0</v>
      </c>
      <c r="AD131" s="5">
        <f t="shared" si="370"/>
        <v>0</v>
      </c>
      <c r="AE131" s="5">
        <f t="shared" si="370"/>
        <v>0</v>
      </c>
      <c r="AF131" s="5">
        <f t="shared" si="370"/>
        <v>0</v>
      </c>
      <c r="AG131" s="5">
        <f t="shared" si="370"/>
        <v>0</v>
      </c>
      <c r="AH131" s="5">
        <f t="shared" si="370"/>
        <v>0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48"/>
      <c r="BE131" s="3"/>
      <c r="BF131" s="49"/>
      <c r="BG131" s="49"/>
      <c r="BH131" s="49"/>
      <c r="BI131" s="49"/>
      <c r="BJ131" s="49"/>
      <c r="BK131" s="49"/>
      <c r="BL131" s="49"/>
      <c r="BM131" s="49"/>
      <c r="BN131" s="49"/>
      <c r="BO131" s="50"/>
      <c r="BP131" s="50"/>
      <c r="BQ131" s="50"/>
      <c r="BR131" s="50"/>
      <c r="BS131" s="50"/>
      <c r="BT131" s="51"/>
      <c r="BU131" s="52"/>
      <c r="BV131" s="52"/>
      <c r="BW131" s="52"/>
      <c r="BX131" s="52"/>
      <c r="BY131" s="52"/>
      <c r="BZ131" s="52"/>
      <c r="CA131" s="52"/>
      <c r="CB131" s="52"/>
    </row>
    <row r="132" spans="1:88" s="18" customFormat="1" ht="21" customHeight="1" x14ac:dyDescent="0.2">
      <c r="A132" s="1"/>
      <c r="B132" s="1641"/>
      <c r="C132" s="103" t="s">
        <v>151</v>
      </c>
      <c r="D132" s="14">
        <f>SUM(D129:D131)</f>
        <v>0</v>
      </c>
      <c r="E132" s="14">
        <f t="shared" ref="E132:AH132" si="371">SUM(E129:E131)</f>
        <v>0</v>
      </c>
      <c r="F132" s="14">
        <f t="shared" si="371"/>
        <v>2</v>
      </c>
      <c r="G132" s="14">
        <f t="shared" si="371"/>
        <v>2</v>
      </c>
      <c r="H132" s="14">
        <f t="shared" si="371"/>
        <v>0</v>
      </c>
      <c r="I132" s="14">
        <f t="shared" si="371"/>
        <v>0</v>
      </c>
      <c r="J132" s="14">
        <f t="shared" si="371"/>
        <v>2</v>
      </c>
      <c r="K132" s="14">
        <f t="shared" si="371"/>
        <v>2</v>
      </c>
      <c r="L132" s="14">
        <f t="shared" si="371"/>
        <v>2</v>
      </c>
      <c r="M132" s="14">
        <f t="shared" si="371"/>
        <v>2</v>
      </c>
      <c r="N132" s="14">
        <f t="shared" si="371"/>
        <v>2</v>
      </c>
      <c r="O132" s="14">
        <f t="shared" si="371"/>
        <v>2</v>
      </c>
      <c r="P132" s="14">
        <f t="shared" si="371"/>
        <v>0</v>
      </c>
      <c r="Q132" s="14">
        <f t="shared" si="371"/>
        <v>0</v>
      </c>
      <c r="R132" s="14">
        <f t="shared" si="371"/>
        <v>0</v>
      </c>
      <c r="S132" s="14">
        <f t="shared" si="371"/>
        <v>0</v>
      </c>
      <c r="T132" s="14">
        <f t="shared" si="371"/>
        <v>0</v>
      </c>
      <c r="U132" s="14">
        <f t="shared" si="371"/>
        <v>0</v>
      </c>
      <c r="V132" s="14">
        <f t="shared" si="371"/>
        <v>0</v>
      </c>
      <c r="W132" s="14">
        <f t="shared" si="371"/>
        <v>0</v>
      </c>
      <c r="X132" s="14">
        <f t="shared" si="371"/>
        <v>0</v>
      </c>
      <c r="Y132" s="14">
        <f t="shared" si="371"/>
        <v>0</v>
      </c>
      <c r="Z132" s="14">
        <f t="shared" si="371"/>
        <v>0</v>
      </c>
      <c r="AA132" s="14">
        <f t="shared" si="371"/>
        <v>0</v>
      </c>
      <c r="AB132" s="14">
        <f t="shared" si="371"/>
        <v>0</v>
      </c>
      <c r="AC132" s="14">
        <f t="shared" si="371"/>
        <v>0</v>
      </c>
      <c r="AD132" s="14">
        <f t="shared" si="371"/>
        <v>0</v>
      </c>
      <c r="AE132" s="14">
        <f t="shared" si="371"/>
        <v>1</v>
      </c>
      <c r="AF132" s="14">
        <f t="shared" si="371"/>
        <v>0</v>
      </c>
      <c r="AG132" s="14">
        <f t="shared" si="371"/>
        <v>0</v>
      </c>
      <c r="AH132" s="14">
        <f t="shared" si="371"/>
        <v>0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48"/>
      <c r="BE132" s="3"/>
      <c r="BF132" s="49"/>
      <c r="BG132" s="49"/>
      <c r="BH132" s="49"/>
      <c r="BI132" s="49"/>
      <c r="BJ132" s="49"/>
      <c r="BK132" s="49"/>
      <c r="BL132" s="49"/>
      <c r="BM132" s="49"/>
      <c r="BN132" s="49"/>
      <c r="BO132" s="50"/>
      <c r="BP132" s="50"/>
      <c r="BQ132" s="50"/>
      <c r="BR132" s="50"/>
      <c r="BS132" s="50"/>
      <c r="BT132" s="51"/>
      <c r="BU132" s="52"/>
      <c r="BV132" s="52"/>
      <c r="BW132" s="52"/>
      <c r="BX132" s="52"/>
      <c r="BY132" s="52"/>
      <c r="BZ132" s="52"/>
      <c r="CA132" s="52"/>
      <c r="CB132" s="52"/>
    </row>
    <row r="133" spans="1:88" s="18" customFormat="1" ht="21" customHeight="1" x14ac:dyDescent="0.2">
      <c r="A133" s="1"/>
      <c r="B133" s="1641"/>
      <c r="C133" s="105" t="s">
        <v>36</v>
      </c>
      <c r="D133" s="5">
        <f>COUNTIF(D$56:D$75,"L")</f>
        <v>0</v>
      </c>
      <c r="E133" s="5">
        <f t="shared" ref="E133:AH133" si="372">COUNTIF(E$56:E$75,"L")</f>
        <v>0</v>
      </c>
      <c r="F133" s="5">
        <f t="shared" si="372"/>
        <v>0</v>
      </c>
      <c r="G133" s="5">
        <f t="shared" si="372"/>
        <v>0</v>
      </c>
      <c r="H133" s="5">
        <f t="shared" si="372"/>
        <v>0</v>
      </c>
      <c r="I133" s="5">
        <f t="shared" si="372"/>
        <v>0</v>
      </c>
      <c r="J133" s="5">
        <f t="shared" si="372"/>
        <v>0</v>
      </c>
      <c r="K133" s="5">
        <f t="shared" si="372"/>
        <v>0</v>
      </c>
      <c r="L133" s="5">
        <f t="shared" si="372"/>
        <v>0</v>
      </c>
      <c r="M133" s="5">
        <f t="shared" si="372"/>
        <v>0</v>
      </c>
      <c r="N133" s="5">
        <f t="shared" si="372"/>
        <v>0</v>
      </c>
      <c r="O133" s="5">
        <f t="shared" si="372"/>
        <v>0</v>
      </c>
      <c r="P133" s="5">
        <f t="shared" si="372"/>
        <v>0</v>
      </c>
      <c r="Q133" s="5">
        <f t="shared" si="372"/>
        <v>0</v>
      </c>
      <c r="R133" s="5">
        <f t="shared" si="372"/>
        <v>0</v>
      </c>
      <c r="S133" s="5">
        <f t="shared" si="372"/>
        <v>0</v>
      </c>
      <c r="T133" s="5">
        <f t="shared" si="372"/>
        <v>0</v>
      </c>
      <c r="U133" s="5">
        <f t="shared" si="372"/>
        <v>0</v>
      </c>
      <c r="V133" s="5">
        <f t="shared" si="372"/>
        <v>0</v>
      </c>
      <c r="W133" s="5">
        <f t="shared" si="372"/>
        <v>0</v>
      </c>
      <c r="X133" s="5">
        <f t="shared" si="372"/>
        <v>0</v>
      </c>
      <c r="Y133" s="5">
        <f t="shared" si="372"/>
        <v>0</v>
      </c>
      <c r="Z133" s="5">
        <f t="shared" si="372"/>
        <v>0</v>
      </c>
      <c r="AA133" s="5">
        <f t="shared" si="372"/>
        <v>0</v>
      </c>
      <c r="AB133" s="5">
        <f t="shared" si="372"/>
        <v>0</v>
      </c>
      <c r="AC133" s="5">
        <f t="shared" si="372"/>
        <v>0</v>
      </c>
      <c r="AD133" s="5">
        <f t="shared" si="372"/>
        <v>0</v>
      </c>
      <c r="AE133" s="5">
        <f t="shared" si="372"/>
        <v>0</v>
      </c>
      <c r="AF133" s="5">
        <f t="shared" si="372"/>
        <v>0</v>
      </c>
      <c r="AG133" s="5">
        <f t="shared" si="372"/>
        <v>0</v>
      </c>
      <c r="AH133" s="5">
        <f t="shared" si="372"/>
        <v>0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48"/>
      <c r="BE133" s="3"/>
      <c r="BF133" s="49"/>
      <c r="BG133" s="49"/>
      <c r="BH133" s="49"/>
      <c r="BI133" s="49"/>
      <c r="BJ133" s="49"/>
      <c r="BK133" s="49"/>
      <c r="BL133" s="49"/>
      <c r="BM133" s="49"/>
      <c r="BN133" s="49"/>
      <c r="BO133" s="50"/>
      <c r="BP133" s="50"/>
      <c r="BQ133" s="50"/>
      <c r="BR133" s="50"/>
      <c r="BS133" s="50"/>
      <c r="BT133" s="51"/>
      <c r="BU133" s="52"/>
      <c r="BV133" s="52"/>
      <c r="BW133" s="52"/>
      <c r="BX133" s="52"/>
      <c r="BY133" s="52"/>
      <c r="BZ133" s="52"/>
      <c r="CA133" s="52"/>
      <c r="CB133" s="52"/>
    </row>
    <row r="134" spans="1:88" s="18" customFormat="1" ht="21" customHeight="1" x14ac:dyDescent="0.2">
      <c r="A134" s="1"/>
      <c r="B134" s="1641"/>
      <c r="C134" s="105" t="s">
        <v>37</v>
      </c>
      <c r="D134" s="5">
        <f>COUNTIF(D$56:D$75,"B")</f>
        <v>0</v>
      </c>
      <c r="E134" s="5">
        <f t="shared" ref="E134:AH134" si="373">COUNTIF(E$56:E$75,"B")</f>
        <v>0</v>
      </c>
      <c r="F134" s="5">
        <f t="shared" si="373"/>
        <v>1</v>
      </c>
      <c r="G134" s="5">
        <f t="shared" si="373"/>
        <v>1</v>
      </c>
      <c r="H134" s="5">
        <f t="shared" si="373"/>
        <v>1</v>
      </c>
      <c r="I134" s="5">
        <f t="shared" si="373"/>
        <v>1</v>
      </c>
      <c r="J134" s="5">
        <f t="shared" si="373"/>
        <v>1</v>
      </c>
      <c r="K134" s="5">
        <f t="shared" si="373"/>
        <v>0</v>
      </c>
      <c r="L134" s="5">
        <f t="shared" si="373"/>
        <v>0</v>
      </c>
      <c r="M134" s="5">
        <f t="shared" si="373"/>
        <v>1</v>
      </c>
      <c r="N134" s="5">
        <f t="shared" si="373"/>
        <v>1</v>
      </c>
      <c r="O134" s="5">
        <f t="shared" si="373"/>
        <v>1</v>
      </c>
      <c r="P134" s="5">
        <f t="shared" si="373"/>
        <v>1</v>
      </c>
      <c r="Q134" s="5">
        <f t="shared" si="373"/>
        <v>2</v>
      </c>
      <c r="R134" s="5">
        <f t="shared" si="373"/>
        <v>0</v>
      </c>
      <c r="S134" s="5">
        <f t="shared" si="373"/>
        <v>0</v>
      </c>
      <c r="T134" s="5">
        <f t="shared" si="373"/>
        <v>2</v>
      </c>
      <c r="U134" s="5">
        <f t="shared" si="373"/>
        <v>2</v>
      </c>
      <c r="V134" s="5">
        <f t="shared" si="373"/>
        <v>2</v>
      </c>
      <c r="W134" s="5">
        <f t="shared" si="373"/>
        <v>2</v>
      </c>
      <c r="X134" s="5">
        <f t="shared" si="373"/>
        <v>2</v>
      </c>
      <c r="Y134" s="5">
        <f t="shared" si="373"/>
        <v>0</v>
      </c>
      <c r="Z134" s="5">
        <f t="shared" si="373"/>
        <v>0</v>
      </c>
      <c r="AA134" s="5">
        <f t="shared" si="373"/>
        <v>2</v>
      </c>
      <c r="AB134" s="5">
        <f t="shared" si="373"/>
        <v>2</v>
      </c>
      <c r="AC134" s="5">
        <f t="shared" si="373"/>
        <v>2</v>
      </c>
      <c r="AD134" s="5">
        <f t="shared" si="373"/>
        <v>2</v>
      </c>
      <c r="AE134" s="5">
        <f t="shared" si="373"/>
        <v>2</v>
      </c>
      <c r="AF134" s="5">
        <f t="shared" si="373"/>
        <v>0</v>
      </c>
      <c r="AG134" s="5">
        <f t="shared" si="373"/>
        <v>0</v>
      </c>
      <c r="AH134" s="5">
        <f t="shared" si="373"/>
        <v>0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48"/>
      <c r="BE134" s="3"/>
      <c r="BF134" s="49"/>
      <c r="BG134" s="49"/>
      <c r="BH134" s="49"/>
      <c r="BI134" s="49"/>
      <c r="BJ134" s="49"/>
      <c r="BK134" s="49"/>
      <c r="BL134" s="49"/>
      <c r="BM134" s="49"/>
      <c r="BN134" s="49"/>
      <c r="BO134" s="50"/>
      <c r="BP134" s="50"/>
      <c r="BQ134" s="50"/>
      <c r="BR134" s="50"/>
      <c r="BS134" s="50"/>
      <c r="BT134" s="51"/>
      <c r="BU134" s="52"/>
      <c r="BV134" s="52"/>
      <c r="BW134" s="52"/>
      <c r="BX134" s="52"/>
      <c r="BY134" s="52"/>
      <c r="BZ134" s="52"/>
      <c r="CA134" s="52"/>
      <c r="CB134" s="52"/>
    </row>
    <row r="135" spans="1:88" s="18" customFormat="1" ht="21" customHeight="1" x14ac:dyDescent="0.2">
      <c r="A135" s="1"/>
      <c r="B135" s="1641"/>
      <c r="C135" s="105" t="s">
        <v>38</v>
      </c>
      <c r="D135" s="5">
        <f>COUNTIF(D$56:D$75,"SA")</f>
        <v>0</v>
      </c>
      <c r="E135" s="5">
        <f t="shared" ref="E135:AH135" si="374">COUNTIF(E$56:E$75,"SA")</f>
        <v>0</v>
      </c>
      <c r="F135" s="5">
        <f t="shared" si="374"/>
        <v>0</v>
      </c>
      <c r="G135" s="5">
        <f t="shared" si="374"/>
        <v>0</v>
      </c>
      <c r="H135" s="5">
        <f t="shared" si="374"/>
        <v>0</v>
      </c>
      <c r="I135" s="5">
        <f t="shared" si="374"/>
        <v>0</v>
      </c>
      <c r="J135" s="5">
        <f t="shared" si="374"/>
        <v>0</v>
      </c>
      <c r="K135" s="5">
        <f t="shared" si="374"/>
        <v>0</v>
      </c>
      <c r="L135" s="5">
        <f t="shared" si="374"/>
        <v>0</v>
      </c>
      <c r="M135" s="5">
        <f t="shared" si="374"/>
        <v>0</v>
      </c>
      <c r="N135" s="5">
        <f t="shared" si="374"/>
        <v>0</v>
      </c>
      <c r="O135" s="5">
        <f t="shared" si="374"/>
        <v>0</v>
      </c>
      <c r="P135" s="5">
        <f t="shared" si="374"/>
        <v>0</v>
      </c>
      <c r="Q135" s="5">
        <f t="shared" si="374"/>
        <v>0</v>
      </c>
      <c r="R135" s="5">
        <f t="shared" si="374"/>
        <v>0</v>
      </c>
      <c r="S135" s="5">
        <f t="shared" si="374"/>
        <v>0</v>
      </c>
      <c r="T135" s="5">
        <f t="shared" si="374"/>
        <v>0</v>
      </c>
      <c r="U135" s="5">
        <f t="shared" si="374"/>
        <v>0</v>
      </c>
      <c r="V135" s="5">
        <f t="shared" si="374"/>
        <v>0</v>
      </c>
      <c r="W135" s="5">
        <f t="shared" si="374"/>
        <v>0</v>
      </c>
      <c r="X135" s="5">
        <f t="shared" si="374"/>
        <v>0</v>
      </c>
      <c r="Y135" s="5">
        <f t="shared" si="374"/>
        <v>0</v>
      </c>
      <c r="Z135" s="5">
        <f t="shared" si="374"/>
        <v>0</v>
      </c>
      <c r="AA135" s="5">
        <f t="shared" si="374"/>
        <v>0</v>
      </c>
      <c r="AB135" s="5">
        <f t="shared" si="374"/>
        <v>0</v>
      </c>
      <c r="AC135" s="5">
        <f t="shared" si="374"/>
        <v>0</v>
      </c>
      <c r="AD135" s="5">
        <f t="shared" si="374"/>
        <v>0</v>
      </c>
      <c r="AE135" s="5">
        <f t="shared" si="374"/>
        <v>0</v>
      </c>
      <c r="AF135" s="5">
        <f t="shared" si="374"/>
        <v>0</v>
      </c>
      <c r="AG135" s="5">
        <f t="shared" si="374"/>
        <v>0</v>
      </c>
      <c r="AH135" s="5">
        <f t="shared" si="374"/>
        <v>0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48"/>
      <c r="BE135" s="3"/>
      <c r="BF135" s="49"/>
      <c r="BG135" s="49"/>
      <c r="BH135" s="49"/>
      <c r="BI135" s="49"/>
      <c r="BJ135" s="49"/>
      <c r="BK135" s="49"/>
      <c r="BL135" s="49"/>
      <c r="BM135" s="49"/>
      <c r="BN135" s="49"/>
      <c r="BO135" s="50"/>
      <c r="BP135" s="50"/>
      <c r="BQ135" s="50"/>
      <c r="BR135" s="50"/>
      <c r="BS135" s="50"/>
      <c r="BT135" s="51"/>
      <c r="BU135" s="52"/>
      <c r="BV135" s="52"/>
      <c r="BW135" s="52"/>
      <c r="BX135" s="52"/>
      <c r="BY135" s="52"/>
      <c r="BZ135" s="52"/>
      <c r="CA135" s="52"/>
      <c r="CB135" s="52"/>
    </row>
    <row r="136" spans="1:88" s="18" customFormat="1" ht="21" customHeight="1" x14ac:dyDescent="0.2">
      <c r="A136" s="1"/>
      <c r="B136" s="1641"/>
      <c r="C136" s="105" t="s">
        <v>134</v>
      </c>
      <c r="D136" s="5">
        <f>COUNTIF(D$56:D$75,"SAT")</f>
        <v>0</v>
      </c>
      <c r="E136" s="5">
        <f t="shared" ref="E136:AH136" si="375">COUNTIF(E$56:E$75,"SAT")</f>
        <v>0</v>
      </c>
      <c r="F136" s="5">
        <f t="shared" si="375"/>
        <v>0</v>
      </c>
      <c r="G136" s="5">
        <f t="shared" si="375"/>
        <v>0</v>
      </c>
      <c r="H136" s="5">
        <f t="shared" si="375"/>
        <v>0</v>
      </c>
      <c r="I136" s="5">
        <f t="shared" si="375"/>
        <v>0</v>
      </c>
      <c r="J136" s="5">
        <f t="shared" si="375"/>
        <v>0</v>
      </c>
      <c r="K136" s="5">
        <f t="shared" si="375"/>
        <v>0</v>
      </c>
      <c r="L136" s="5">
        <f t="shared" si="375"/>
        <v>0</v>
      </c>
      <c r="M136" s="5">
        <f t="shared" si="375"/>
        <v>0</v>
      </c>
      <c r="N136" s="5">
        <f t="shared" si="375"/>
        <v>0</v>
      </c>
      <c r="O136" s="5">
        <f t="shared" si="375"/>
        <v>0</v>
      </c>
      <c r="P136" s="5">
        <f t="shared" si="375"/>
        <v>0</v>
      </c>
      <c r="Q136" s="5">
        <f t="shared" si="375"/>
        <v>0</v>
      </c>
      <c r="R136" s="5">
        <f t="shared" si="375"/>
        <v>0</v>
      </c>
      <c r="S136" s="5">
        <f t="shared" si="375"/>
        <v>0</v>
      </c>
      <c r="T136" s="5">
        <f t="shared" si="375"/>
        <v>0</v>
      </c>
      <c r="U136" s="5">
        <f t="shared" si="375"/>
        <v>0</v>
      </c>
      <c r="V136" s="5">
        <f t="shared" si="375"/>
        <v>0</v>
      </c>
      <c r="W136" s="5">
        <f t="shared" si="375"/>
        <v>0</v>
      </c>
      <c r="X136" s="5">
        <f t="shared" si="375"/>
        <v>0</v>
      </c>
      <c r="Y136" s="5">
        <f t="shared" si="375"/>
        <v>0</v>
      </c>
      <c r="Z136" s="5">
        <f t="shared" si="375"/>
        <v>0</v>
      </c>
      <c r="AA136" s="5">
        <f t="shared" si="375"/>
        <v>0</v>
      </c>
      <c r="AB136" s="5">
        <f t="shared" si="375"/>
        <v>0</v>
      </c>
      <c r="AC136" s="5">
        <f t="shared" si="375"/>
        <v>0</v>
      </c>
      <c r="AD136" s="5">
        <f t="shared" si="375"/>
        <v>0</v>
      </c>
      <c r="AE136" s="5">
        <f t="shared" si="375"/>
        <v>0</v>
      </c>
      <c r="AF136" s="5">
        <f t="shared" si="375"/>
        <v>0</v>
      </c>
      <c r="AG136" s="5">
        <f t="shared" si="375"/>
        <v>0</v>
      </c>
      <c r="AH136" s="5">
        <f t="shared" si="375"/>
        <v>0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48"/>
      <c r="BE136" s="3"/>
      <c r="BF136" s="49"/>
      <c r="BG136" s="49"/>
      <c r="BH136" s="49"/>
      <c r="BI136" s="49"/>
      <c r="BJ136" s="49"/>
      <c r="BK136" s="49"/>
      <c r="BL136" s="49"/>
      <c r="BM136" s="49"/>
      <c r="BN136" s="49"/>
      <c r="BO136" s="50"/>
      <c r="BP136" s="50"/>
      <c r="BQ136" s="50"/>
      <c r="BR136" s="50"/>
      <c r="BS136" s="50"/>
      <c r="BT136" s="51"/>
      <c r="BU136" s="52"/>
      <c r="BV136" s="52"/>
      <c r="BW136" s="52"/>
      <c r="BX136" s="52"/>
      <c r="BY136" s="52"/>
      <c r="BZ136" s="52"/>
      <c r="CA136" s="52"/>
      <c r="CB136" s="52"/>
    </row>
    <row r="137" spans="1:88" s="18" customFormat="1" ht="21" customHeight="1" x14ac:dyDescent="0.2">
      <c r="A137" s="1"/>
      <c r="B137" s="1641"/>
      <c r="C137" s="105" t="s">
        <v>39</v>
      </c>
      <c r="D137" s="5">
        <f>COUNTIF(D$56:D$75,"SE")</f>
        <v>0</v>
      </c>
      <c r="E137" s="5">
        <f t="shared" ref="E137:AH137" si="376">COUNTIF(E$56:E$75,"SE")</f>
        <v>0</v>
      </c>
      <c r="F137" s="5">
        <f t="shared" si="376"/>
        <v>0</v>
      </c>
      <c r="G137" s="5">
        <f t="shared" si="376"/>
        <v>0</v>
      </c>
      <c r="H137" s="5">
        <f t="shared" si="376"/>
        <v>0</v>
      </c>
      <c r="I137" s="5">
        <f t="shared" si="376"/>
        <v>0</v>
      </c>
      <c r="J137" s="5">
        <f t="shared" si="376"/>
        <v>0</v>
      </c>
      <c r="K137" s="5">
        <f t="shared" si="376"/>
        <v>0</v>
      </c>
      <c r="L137" s="5">
        <f t="shared" si="376"/>
        <v>0</v>
      </c>
      <c r="M137" s="5">
        <f t="shared" si="376"/>
        <v>0</v>
      </c>
      <c r="N137" s="5">
        <f t="shared" si="376"/>
        <v>0</v>
      </c>
      <c r="O137" s="5">
        <f t="shared" si="376"/>
        <v>0</v>
      </c>
      <c r="P137" s="5">
        <f t="shared" si="376"/>
        <v>0</v>
      </c>
      <c r="Q137" s="5">
        <f t="shared" si="376"/>
        <v>0</v>
      </c>
      <c r="R137" s="5">
        <f t="shared" si="376"/>
        <v>0</v>
      </c>
      <c r="S137" s="5">
        <f t="shared" si="376"/>
        <v>0</v>
      </c>
      <c r="T137" s="5">
        <f t="shared" si="376"/>
        <v>0</v>
      </c>
      <c r="U137" s="5">
        <f t="shared" si="376"/>
        <v>0</v>
      </c>
      <c r="V137" s="5">
        <f t="shared" si="376"/>
        <v>0</v>
      </c>
      <c r="W137" s="5">
        <f t="shared" si="376"/>
        <v>0</v>
      </c>
      <c r="X137" s="5">
        <f t="shared" si="376"/>
        <v>0</v>
      </c>
      <c r="Y137" s="5">
        <f t="shared" si="376"/>
        <v>0</v>
      </c>
      <c r="Z137" s="5">
        <f t="shared" si="376"/>
        <v>0</v>
      </c>
      <c r="AA137" s="5">
        <f t="shared" si="376"/>
        <v>0</v>
      </c>
      <c r="AB137" s="5">
        <f t="shared" si="376"/>
        <v>0</v>
      </c>
      <c r="AC137" s="5">
        <f t="shared" si="376"/>
        <v>0</v>
      </c>
      <c r="AD137" s="5">
        <f t="shared" si="376"/>
        <v>0</v>
      </c>
      <c r="AE137" s="5">
        <f t="shared" si="376"/>
        <v>0</v>
      </c>
      <c r="AF137" s="5">
        <f t="shared" si="376"/>
        <v>0</v>
      </c>
      <c r="AG137" s="5">
        <f t="shared" si="376"/>
        <v>0</v>
      </c>
      <c r="AH137" s="5">
        <f t="shared" si="376"/>
        <v>0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48"/>
      <c r="BE137" s="3"/>
      <c r="BF137" s="49"/>
      <c r="BG137" s="49"/>
      <c r="BH137" s="49"/>
      <c r="BI137" s="49"/>
      <c r="BJ137" s="49"/>
      <c r="BK137" s="49"/>
      <c r="BL137" s="49"/>
      <c r="BM137" s="49"/>
      <c r="BN137" s="49"/>
      <c r="BO137" s="50"/>
      <c r="BP137" s="50"/>
      <c r="BQ137" s="50"/>
      <c r="BR137" s="50"/>
      <c r="BS137" s="50"/>
      <c r="BT137" s="51"/>
      <c r="BU137" s="52"/>
      <c r="BV137" s="52"/>
      <c r="BW137" s="52"/>
      <c r="BX137" s="52"/>
      <c r="BY137" s="52"/>
      <c r="BZ137" s="52"/>
      <c r="CA137" s="52"/>
      <c r="CB137" s="52"/>
    </row>
    <row r="138" spans="1:88" s="58" customFormat="1" ht="21" customHeight="1" x14ac:dyDescent="0.2">
      <c r="A138" s="1"/>
      <c r="B138" s="1641"/>
      <c r="C138" s="105" t="s">
        <v>40</v>
      </c>
      <c r="D138" s="5">
        <f>COUNTIF(D$56:D$75,"TR")</f>
        <v>0</v>
      </c>
      <c r="E138" s="5">
        <f t="shared" ref="E138:AH138" si="377">COUNTIF(E$56:E$75,"TR")</f>
        <v>0</v>
      </c>
      <c r="F138" s="5">
        <f t="shared" si="377"/>
        <v>0</v>
      </c>
      <c r="G138" s="5">
        <f t="shared" si="377"/>
        <v>0</v>
      </c>
      <c r="H138" s="5">
        <f t="shared" si="377"/>
        <v>0</v>
      </c>
      <c r="I138" s="5">
        <f t="shared" si="377"/>
        <v>0</v>
      </c>
      <c r="J138" s="5">
        <f t="shared" si="377"/>
        <v>0</v>
      </c>
      <c r="K138" s="5">
        <f t="shared" si="377"/>
        <v>0</v>
      </c>
      <c r="L138" s="5">
        <f t="shared" si="377"/>
        <v>0</v>
      </c>
      <c r="M138" s="5">
        <f t="shared" si="377"/>
        <v>0</v>
      </c>
      <c r="N138" s="5">
        <f t="shared" si="377"/>
        <v>0</v>
      </c>
      <c r="O138" s="5">
        <f t="shared" si="377"/>
        <v>0</v>
      </c>
      <c r="P138" s="5">
        <f t="shared" si="377"/>
        <v>0</v>
      </c>
      <c r="Q138" s="5">
        <f t="shared" si="377"/>
        <v>0</v>
      </c>
      <c r="R138" s="5">
        <f t="shared" si="377"/>
        <v>0</v>
      </c>
      <c r="S138" s="5">
        <f t="shared" si="377"/>
        <v>0</v>
      </c>
      <c r="T138" s="5">
        <f t="shared" si="377"/>
        <v>0</v>
      </c>
      <c r="U138" s="5">
        <f t="shared" si="377"/>
        <v>0</v>
      </c>
      <c r="V138" s="5">
        <f t="shared" si="377"/>
        <v>0</v>
      </c>
      <c r="W138" s="5">
        <f t="shared" si="377"/>
        <v>0</v>
      </c>
      <c r="X138" s="5">
        <f t="shared" si="377"/>
        <v>0</v>
      </c>
      <c r="Y138" s="5">
        <f t="shared" si="377"/>
        <v>0</v>
      </c>
      <c r="Z138" s="5">
        <f t="shared" si="377"/>
        <v>0</v>
      </c>
      <c r="AA138" s="5">
        <f t="shared" si="377"/>
        <v>0</v>
      </c>
      <c r="AB138" s="5">
        <f t="shared" si="377"/>
        <v>0</v>
      </c>
      <c r="AC138" s="5">
        <f t="shared" si="377"/>
        <v>0</v>
      </c>
      <c r="AD138" s="5">
        <f t="shared" si="377"/>
        <v>0</v>
      </c>
      <c r="AE138" s="5">
        <f t="shared" si="377"/>
        <v>0</v>
      </c>
      <c r="AF138" s="5">
        <f t="shared" si="377"/>
        <v>0</v>
      </c>
      <c r="AG138" s="5">
        <f t="shared" si="377"/>
        <v>0</v>
      </c>
      <c r="AH138" s="5">
        <f t="shared" si="377"/>
        <v>0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48"/>
      <c r="BE138" s="3"/>
      <c r="BF138" s="49"/>
      <c r="BG138" s="49"/>
      <c r="BH138" s="49"/>
      <c r="BI138" s="49"/>
      <c r="BJ138" s="49"/>
      <c r="BK138" s="49"/>
      <c r="BL138" s="49"/>
      <c r="BM138" s="49"/>
      <c r="BN138" s="49"/>
      <c r="BO138" s="50"/>
      <c r="BP138" s="50"/>
      <c r="BQ138" s="50"/>
      <c r="BR138" s="50"/>
      <c r="BS138" s="50"/>
      <c r="BT138" s="51"/>
      <c r="BU138" s="52"/>
      <c r="BV138" s="52"/>
      <c r="BW138" s="52"/>
      <c r="BX138" s="52"/>
      <c r="BY138" s="52"/>
      <c r="BZ138" s="52"/>
      <c r="CA138" s="52"/>
      <c r="CB138" s="52"/>
      <c r="CC138" s="18"/>
      <c r="CD138" s="18"/>
      <c r="CE138" s="18"/>
      <c r="CF138" s="18"/>
      <c r="CG138" s="18"/>
      <c r="CH138" s="18"/>
      <c r="CI138" s="18"/>
      <c r="CJ138" s="18"/>
    </row>
    <row r="139" spans="1:88" s="58" customFormat="1" ht="21" customHeight="1" x14ac:dyDescent="0.2">
      <c r="A139" s="49"/>
      <c r="B139" s="1641"/>
      <c r="C139" s="103" t="s">
        <v>57</v>
      </c>
      <c r="D139" s="14">
        <f>COUNTIF(D$56:D$75,"FOTS")</f>
        <v>0</v>
      </c>
      <c r="E139" s="14">
        <f t="shared" ref="E139:AH139" si="378">COUNTIF(E$56:E$75,"FOTS")</f>
        <v>0</v>
      </c>
      <c r="F139" s="14">
        <f t="shared" si="378"/>
        <v>2</v>
      </c>
      <c r="G139" s="14">
        <f t="shared" si="378"/>
        <v>1</v>
      </c>
      <c r="H139" s="14">
        <f t="shared" si="378"/>
        <v>0</v>
      </c>
      <c r="I139" s="14">
        <f t="shared" si="378"/>
        <v>0</v>
      </c>
      <c r="J139" s="14">
        <f t="shared" si="378"/>
        <v>0</v>
      </c>
      <c r="K139" s="14">
        <f t="shared" si="378"/>
        <v>0</v>
      </c>
      <c r="L139" s="14">
        <f t="shared" si="378"/>
        <v>0</v>
      </c>
      <c r="M139" s="14">
        <f t="shared" si="378"/>
        <v>0</v>
      </c>
      <c r="N139" s="14">
        <f t="shared" si="378"/>
        <v>0</v>
      </c>
      <c r="O139" s="14">
        <f t="shared" si="378"/>
        <v>0</v>
      </c>
      <c r="P139" s="14">
        <f t="shared" si="378"/>
        <v>0</v>
      </c>
      <c r="Q139" s="14">
        <f t="shared" si="378"/>
        <v>0</v>
      </c>
      <c r="R139" s="14">
        <f t="shared" si="378"/>
        <v>0</v>
      </c>
      <c r="S139" s="14">
        <f t="shared" si="378"/>
        <v>0</v>
      </c>
      <c r="T139" s="14">
        <f t="shared" si="378"/>
        <v>0</v>
      </c>
      <c r="U139" s="14">
        <f t="shared" si="378"/>
        <v>0</v>
      </c>
      <c r="V139" s="14">
        <f t="shared" si="378"/>
        <v>0</v>
      </c>
      <c r="W139" s="14">
        <f t="shared" si="378"/>
        <v>0</v>
      </c>
      <c r="X139" s="14">
        <f t="shared" si="378"/>
        <v>0</v>
      </c>
      <c r="Y139" s="14">
        <f t="shared" si="378"/>
        <v>0</v>
      </c>
      <c r="Z139" s="14">
        <f t="shared" si="378"/>
        <v>0</v>
      </c>
      <c r="AA139" s="14">
        <f t="shared" si="378"/>
        <v>0</v>
      </c>
      <c r="AB139" s="14">
        <f t="shared" si="378"/>
        <v>0</v>
      </c>
      <c r="AC139" s="14">
        <f t="shared" si="378"/>
        <v>0</v>
      </c>
      <c r="AD139" s="14">
        <f t="shared" si="378"/>
        <v>0</v>
      </c>
      <c r="AE139" s="14">
        <f t="shared" si="378"/>
        <v>0</v>
      </c>
      <c r="AF139" s="14">
        <f t="shared" si="378"/>
        <v>0</v>
      </c>
      <c r="AG139" s="14">
        <f t="shared" si="378"/>
        <v>0</v>
      </c>
      <c r="AH139" s="14">
        <f t="shared" si="378"/>
        <v>0</v>
      </c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98"/>
      <c r="BE139" s="99"/>
      <c r="BF139" s="49"/>
      <c r="BG139" s="49"/>
      <c r="BH139" s="49"/>
      <c r="BI139" s="49"/>
      <c r="BJ139" s="49"/>
      <c r="BK139" s="49"/>
      <c r="BL139" s="49"/>
      <c r="BM139" s="49"/>
      <c r="BN139" s="49"/>
      <c r="BO139" s="51"/>
      <c r="BP139" s="51"/>
      <c r="BQ139" s="51"/>
      <c r="BR139" s="51"/>
      <c r="BS139" s="51"/>
      <c r="BT139" s="51"/>
      <c r="BU139" s="55"/>
      <c r="BV139" s="55"/>
      <c r="BW139" s="55"/>
      <c r="BX139" s="55"/>
      <c r="BY139" s="55"/>
      <c r="BZ139" s="55"/>
      <c r="CA139" s="55"/>
      <c r="CB139" s="55"/>
    </row>
    <row r="140" spans="1:88" s="18" customFormat="1" ht="21" customHeight="1" x14ac:dyDescent="0.2">
      <c r="A140" s="49"/>
      <c r="B140" s="1641"/>
      <c r="C140" s="103" t="s">
        <v>35</v>
      </c>
      <c r="D140" s="14">
        <f>COUNTIF(D$56:D$75,"DISP")</f>
        <v>0</v>
      </c>
      <c r="E140" s="14">
        <f t="shared" ref="E140:AH140" si="379">COUNTIF(E$56:E$75,"DISP")</f>
        <v>0</v>
      </c>
      <c r="F140" s="14">
        <f t="shared" si="379"/>
        <v>0</v>
      </c>
      <c r="G140" s="14">
        <f t="shared" si="379"/>
        <v>0</v>
      </c>
      <c r="H140" s="14">
        <f t="shared" si="379"/>
        <v>0</v>
      </c>
      <c r="I140" s="14">
        <f t="shared" si="379"/>
        <v>0</v>
      </c>
      <c r="J140" s="14">
        <f t="shared" si="379"/>
        <v>0</v>
      </c>
      <c r="K140" s="14">
        <f t="shared" si="379"/>
        <v>0</v>
      </c>
      <c r="L140" s="14">
        <f t="shared" si="379"/>
        <v>0</v>
      </c>
      <c r="M140" s="14">
        <f t="shared" si="379"/>
        <v>0</v>
      </c>
      <c r="N140" s="14">
        <f t="shared" si="379"/>
        <v>0</v>
      </c>
      <c r="O140" s="14">
        <f t="shared" si="379"/>
        <v>0</v>
      </c>
      <c r="P140" s="14">
        <f t="shared" si="379"/>
        <v>0</v>
      </c>
      <c r="Q140" s="14">
        <f t="shared" si="379"/>
        <v>0</v>
      </c>
      <c r="R140" s="14">
        <f t="shared" si="379"/>
        <v>0</v>
      </c>
      <c r="S140" s="14">
        <f t="shared" si="379"/>
        <v>0</v>
      </c>
      <c r="T140" s="14">
        <f t="shared" si="379"/>
        <v>0</v>
      </c>
      <c r="U140" s="14">
        <f t="shared" si="379"/>
        <v>0</v>
      </c>
      <c r="V140" s="14">
        <f t="shared" si="379"/>
        <v>0</v>
      </c>
      <c r="W140" s="14">
        <f t="shared" si="379"/>
        <v>0</v>
      </c>
      <c r="X140" s="14">
        <f t="shared" si="379"/>
        <v>0</v>
      </c>
      <c r="Y140" s="14">
        <f t="shared" si="379"/>
        <v>0</v>
      </c>
      <c r="Z140" s="14">
        <f t="shared" si="379"/>
        <v>0</v>
      </c>
      <c r="AA140" s="14">
        <f t="shared" si="379"/>
        <v>0</v>
      </c>
      <c r="AB140" s="14">
        <f t="shared" si="379"/>
        <v>0</v>
      </c>
      <c r="AC140" s="14">
        <f t="shared" si="379"/>
        <v>0</v>
      </c>
      <c r="AD140" s="14">
        <f t="shared" si="379"/>
        <v>0</v>
      </c>
      <c r="AE140" s="14">
        <f t="shared" si="379"/>
        <v>0</v>
      </c>
      <c r="AF140" s="14">
        <f t="shared" si="379"/>
        <v>0</v>
      </c>
      <c r="AG140" s="14">
        <f t="shared" si="379"/>
        <v>0</v>
      </c>
      <c r="AH140" s="14">
        <f t="shared" si="379"/>
        <v>0</v>
      </c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98"/>
      <c r="BE140" s="99"/>
      <c r="BF140" s="49"/>
      <c r="BG140" s="49"/>
      <c r="BH140" s="49"/>
      <c r="BI140" s="49"/>
      <c r="BJ140" s="49"/>
      <c r="BK140" s="49"/>
      <c r="BL140" s="49"/>
      <c r="BM140" s="49"/>
      <c r="BN140" s="49"/>
      <c r="BO140" s="51"/>
      <c r="BP140" s="51"/>
      <c r="BQ140" s="51"/>
      <c r="BR140" s="51"/>
      <c r="BS140" s="51"/>
      <c r="BT140" s="51"/>
      <c r="BU140" s="55"/>
      <c r="BV140" s="55"/>
      <c r="BW140" s="55"/>
      <c r="BX140" s="55"/>
      <c r="BY140" s="55"/>
      <c r="BZ140" s="55"/>
      <c r="CA140" s="55"/>
      <c r="CB140" s="55"/>
      <c r="CC140" s="58"/>
      <c r="CD140" s="58"/>
      <c r="CE140" s="58"/>
      <c r="CF140" s="58"/>
      <c r="CG140" s="58"/>
      <c r="CH140" s="58"/>
      <c r="CI140" s="58"/>
      <c r="CJ140" s="58"/>
    </row>
    <row r="141" spans="1:88" s="18" customFormat="1" ht="21" customHeight="1" x14ac:dyDescent="0.2">
      <c r="A141" s="101"/>
      <c r="B141" s="1638" t="s">
        <v>23</v>
      </c>
      <c r="C141" s="1639"/>
      <c r="D141" s="131">
        <v>1</v>
      </c>
      <c r="E141" s="131">
        <f t="shared" ref="E141:AH141" si="380">D141+1</f>
        <v>2</v>
      </c>
      <c r="F141" s="131">
        <f t="shared" si="380"/>
        <v>3</v>
      </c>
      <c r="G141" s="131">
        <f t="shared" si="380"/>
        <v>4</v>
      </c>
      <c r="H141" s="131">
        <f t="shared" si="380"/>
        <v>5</v>
      </c>
      <c r="I141" s="131">
        <f t="shared" si="380"/>
        <v>6</v>
      </c>
      <c r="J141" s="131">
        <f t="shared" si="380"/>
        <v>7</v>
      </c>
      <c r="K141" s="649">
        <f t="shared" si="380"/>
        <v>8</v>
      </c>
      <c r="L141" s="131">
        <f t="shared" si="380"/>
        <v>9</v>
      </c>
      <c r="M141" s="131">
        <f t="shared" si="380"/>
        <v>10</v>
      </c>
      <c r="N141" s="131">
        <f t="shared" si="380"/>
        <v>11</v>
      </c>
      <c r="O141" s="131">
        <f t="shared" si="380"/>
        <v>12</v>
      </c>
      <c r="P141" s="131">
        <f t="shared" si="380"/>
        <v>13</v>
      </c>
      <c r="Q141" s="131">
        <f t="shared" si="380"/>
        <v>14</v>
      </c>
      <c r="R141" s="131">
        <f t="shared" si="380"/>
        <v>15</v>
      </c>
      <c r="S141" s="131">
        <f t="shared" si="380"/>
        <v>16</v>
      </c>
      <c r="T141" s="131">
        <f t="shared" si="380"/>
        <v>17</v>
      </c>
      <c r="U141" s="131">
        <f t="shared" si="380"/>
        <v>18</v>
      </c>
      <c r="V141" s="131">
        <f t="shared" si="380"/>
        <v>19</v>
      </c>
      <c r="W141" s="131">
        <f t="shared" si="380"/>
        <v>20</v>
      </c>
      <c r="X141" s="131">
        <f t="shared" si="380"/>
        <v>21</v>
      </c>
      <c r="Y141" s="131">
        <f t="shared" si="380"/>
        <v>22</v>
      </c>
      <c r="Z141" s="131">
        <f t="shared" si="380"/>
        <v>23</v>
      </c>
      <c r="AA141" s="131">
        <f t="shared" si="380"/>
        <v>24</v>
      </c>
      <c r="AB141" s="131">
        <f t="shared" si="380"/>
        <v>25</v>
      </c>
      <c r="AC141" s="131">
        <f t="shared" si="380"/>
        <v>26</v>
      </c>
      <c r="AD141" s="131">
        <f t="shared" si="380"/>
        <v>27</v>
      </c>
      <c r="AE141" s="131">
        <f t="shared" si="380"/>
        <v>28</v>
      </c>
      <c r="AF141" s="131">
        <f t="shared" si="380"/>
        <v>29</v>
      </c>
      <c r="AG141" s="131">
        <f t="shared" si="380"/>
        <v>30</v>
      </c>
      <c r="AH141" s="131">
        <f t="shared" si="380"/>
        <v>31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48"/>
      <c r="BE141" s="3"/>
      <c r="BF141" s="1"/>
      <c r="BG141" s="1"/>
      <c r="BH141" s="1"/>
      <c r="BI141" s="1"/>
      <c r="BJ141" s="1"/>
      <c r="BK141" s="1"/>
      <c r="BL141" s="1"/>
      <c r="BM141" s="1"/>
      <c r="BN141" s="1"/>
      <c r="BO141" s="50"/>
      <c r="BP141" s="50"/>
      <c r="BQ141" s="50"/>
      <c r="BR141" s="50"/>
      <c r="BS141" s="50"/>
      <c r="BT141" s="51"/>
      <c r="BU141" s="52"/>
      <c r="BV141" s="52"/>
      <c r="BW141" s="52"/>
      <c r="BX141" s="53"/>
      <c r="BY141" s="53"/>
      <c r="BZ141" s="53"/>
      <c r="CA141" s="53"/>
      <c r="CB141" s="53"/>
    </row>
    <row r="142" spans="1:88" s="18" customFormat="1" ht="21" customHeight="1" x14ac:dyDescent="0.2">
      <c r="A142" s="1"/>
      <c r="B142" s="1642" t="s">
        <v>154</v>
      </c>
      <c r="C142" s="106" t="s">
        <v>148</v>
      </c>
      <c r="D142" s="5">
        <f>COUNTIF(D77:D78,"fE")+COUNTIF(D77:D78,"fES")+COUNTIF(D77:D78,"fED")+COUNTIF(D77:D78,"fEF")</f>
        <v>0</v>
      </c>
      <c r="E142" s="5">
        <f t="shared" ref="E142:AH142" si="381">COUNTIF(E77:E78,"fE")+COUNTIF(E77:E78,"fES")+COUNTIF(E77:E78,"fED")+COUNTIF(E77:E78,"fEF")</f>
        <v>0</v>
      </c>
      <c r="F142" s="5">
        <f t="shared" si="381"/>
        <v>0</v>
      </c>
      <c r="G142" s="5">
        <f t="shared" si="381"/>
        <v>0</v>
      </c>
      <c r="H142" s="5">
        <f t="shared" si="381"/>
        <v>0</v>
      </c>
      <c r="I142" s="5">
        <f t="shared" si="381"/>
        <v>0</v>
      </c>
      <c r="J142" s="5">
        <f t="shared" si="381"/>
        <v>0</v>
      </c>
      <c r="K142" s="5">
        <f t="shared" si="381"/>
        <v>0</v>
      </c>
      <c r="L142" s="5">
        <f t="shared" si="381"/>
        <v>0</v>
      </c>
      <c r="M142" s="5">
        <f t="shared" si="381"/>
        <v>0</v>
      </c>
      <c r="N142" s="5">
        <f t="shared" si="381"/>
        <v>0</v>
      </c>
      <c r="O142" s="5">
        <f t="shared" si="381"/>
        <v>0</v>
      </c>
      <c r="P142" s="5">
        <f t="shared" si="381"/>
        <v>0</v>
      </c>
      <c r="Q142" s="5">
        <f t="shared" si="381"/>
        <v>0</v>
      </c>
      <c r="R142" s="5">
        <f t="shared" si="381"/>
        <v>0</v>
      </c>
      <c r="S142" s="5">
        <f t="shared" si="381"/>
        <v>0</v>
      </c>
      <c r="T142" s="5">
        <f t="shared" si="381"/>
        <v>0</v>
      </c>
      <c r="U142" s="5">
        <f t="shared" si="381"/>
        <v>0</v>
      </c>
      <c r="V142" s="5">
        <f t="shared" si="381"/>
        <v>0</v>
      </c>
      <c r="W142" s="5">
        <f t="shared" si="381"/>
        <v>0</v>
      </c>
      <c r="X142" s="5">
        <f t="shared" si="381"/>
        <v>0</v>
      </c>
      <c r="Y142" s="5">
        <f t="shared" si="381"/>
        <v>0</v>
      </c>
      <c r="Z142" s="5">
        <f t="shared" si="381"/>
        <v>0</v>
      </c>
      <c r="AA142" s="5">
        <f t="shared" si="381"/>
        <v>0</v>
      </c>
      <c r="AB142" s="5">
        <f t="shared" si="381"/>
        <v>0</v>
      </c>
      <c r="AC142" s="5">
        <f t="shared" si="381"/>
        <v>0</v>
      </c>
      <c r="AD142" s="5">
        <f t="shared" si="381"/>
        <v>0</v>
      </c>
      <c r="AE142" s="5">
        <f t="shared" si="381"/>
        <v>0</v>
      </c>
      <c r="AF142" s="5">
        <f t="shared" si="381"/>
        <v>0</v>
      </c>
      <c r="AG142" s="5">
        <f t="shared" si="381"/>
        <v>0</v>
      </c>
      <c r="AH142" s="5">
        <f t="shared" si="381"/>
        <v>0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48"/>
      <c r="BE142" s="3"/>
      <c r="BF142" s="49"/>
      <c r="BG142" s="49"/>
      <c r="BH142" s="49"/>
      <c r="BI142" s="49"/>
      <c r="BJ142" s="49"/>
      <c r="BK142" s="49"/>
      <c r="BL142" s="49"/>
      <c r="BM142" s="49"/>
      <c r="BN142" s="49"/>
      <c r="BO142" s="50"/>
      <c r="BP142" s="50"/>
      <c r="BQ142" s="50"/>
      <c r="BR142" s="50"/>
      <c r="BS142" s="50"/>
      <c r="BT142" s="51"/>
      <c r="BU142" s="52"/>
      <c r="BV142" s="52"/>
      <c r="BW142" s="52"/>
      <c r="BX142" s="52"/>
      <c r="BY142" s="52"/>
      <c r="BZ142" s="52"/>
      <c r="CA142" s="52"/>
      <c r="CB142" s="52"/>
    </row>
    <row r="143" spans="1:88" s="18" customFormat="1" ht="21" customHeight="1" x14ac:dyDescent="0.2">
      <c r="A143" s="1"/>
      <c r="B143" s="1642"/>
      <c r="C143" s="106" t="s">
        <v>149</v>
      </c>
      <c r="D143" s="5">
        <f>COUNTIF(D79:D84,"fE")+COUNTIF(D79:D84,"fES")+COUNTIF(D79:D84,"fED")+COUNTIF(D79:D84,"fEF")</f>
        <v>0</v>
      </c>
      <c r="E143" s="5">
        <f t="shared" ref="E143:AH143" si="382">COUNTIF(E79:E84,"fE")+COUNTIF(E79:E84,"fES")+COUNTIF(E79:E84,"fED")+COUNTIF(E79:E84,"fEF")</f>
        <v>0</v>
      </c>
      <c r="F143" s="5">
        <f t="shared" si="382"/>
        <v>0</v>
      </c>
      <c r="G143" s="5">
        <f t="shared" si="382"/>
        <v>0</v>
      </c>
      <c r="H143" s="5">
        <f t="shared" si="382"/>
        <v>0</v>
      </c>
      <c r="I143" s="5">
        <f t="shared" si="382"/>
        <v>0</v>
      </c>
      <c r="J143" s="5">
        <f t="shared" si="382"/>
        <v>0</v>
      </c>
      <c r="K143" s="5">
        <f t="shared" si="382"/>
        <v>1</v>
      </c>
      <c r="L143" s="5">
        <f t="shared" si="382"/>
        <v>1</v>
      </c>
      <c r="M143" s="5">
        <f t="shared" si="382"/>
        <v>0</v>
      </c>
      <c r="N143" s="5">
        <f t="shared" si="382"/>
        <v>0</v>
      </c>
      <c r="O143" s="5">
        <f t="shared" si="382"/>
        <v>0</v>
      </c>
      <c r="P143" s="5">
        <f t="shared" si="382"/>
        <v>0</v>
      </c>
      <c r="Q143" s="5">
        <f t="shared" si="382"/>
        <v>0</v>
      </c>
      <c r="R143" s="5">
        <f t="shared" si="382"/>
        <v>0</v>
      </c>
      <c r="S143" s="5">
        <f t="shared" si="382"/>
        <v>0</v>
      </c>
      <c r="T143" s="5">
        <f t="shared" si="382"/>
        <v>0</v>
      </c>
      <c r="U143" s="5">
        <f t="shared" si="382"/>
        <v>0</v>
      </c>
      <c r="V143" s="5">
        <f t="shared" si="382"/>
        <v>0</v>
      </c>
      <c r="W143" s="5">
        <f t="shared" si="382"/>
        <v>0</v>
      </c>
      <c r="X143" s="5">
        <f t="shared" si="382"/>
        <v>0</v>
      </c>
      <c r="Y143" s="5">
        <f t="shared" si="382"/>
        <v>0</v>
      </c>
      <c r="Z143" s="5">
        <f t="shared" si="382"/>
        <v>0</v>
      </c>
      <c r="AA143" s="5">
        <f t="shared" si="382"/>
        <v>0</v>
      </c>
      <c r="AB143" s="5">
        <f t="shared" si="382"/>
        <v>0</v>
      </c>
      <c r="AC143" s="5">
        <f t="shared" si="382"/>
        <v>0</v>
      </c>
      <c r="AD143" s="5">
        <f t="shared" si="382"/>
        <v>0</v>
      </c>
      <c r="AE143" s="5">
        <f t="shared" si="382"/>
        <v>0</v>
      </c>
      <c r="AF143" s="5">
        <f t="shared" si="382"/>
        <v>0</v>
      </c>
      <c r="AG143" s="5">
        <f t="shared" si="382"/>
        <v>0</v>
      </c>
      <c r="AH143" s="5">
        <f t="shared" si="382"/>
        <v>0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48"/>
      <c r="BE143" s="3"/>
      <c r="BF143" s="49"/>
      <c r="BG143" s="49"/>
      <c r="BH143" s="49"/>
      <c r="BI143" s="49"/>
      <c r="BJ143" s="49"/>
      <c r="BK143" s="49"/>
      <c r="BL143" s="49"/>
      <c r="BM143" s="49"/>
      <c r="BN143" s="49"/>
      <c r="BO143" s="50"/>
      <c r="BP143" s="50"/>
      <c r="BQ143" s="50"/>
      <c r="BR143" s="50"/>
      <c r="BS143" s="50"/>
      <c r="BT143" s="51"/>
      <c r="BU143" s="52"/>
      <c r="BV143" s="52"/>
      <c r="BW143" s="52"/>
      <c r="BX143" s="52"/>
      <c r="BY143" s="52"/>
      <c r="BZ143" s="52"/>
      <c r="CA143" s="52"/>
      <c r="CB143" s="52"/>
    </row>
    <row r="144" spans="1:88" s="18" customFormat="1" ht="21" customHeight="1" x14ac:dyDescent="0.2">
      <c r="A144" s="1"/>
      <c r="B144" s="1642"/>
      <c r="C144" s="106" t="s">
        <v>150</v>
      </c>
      <c r="D144" s="5">
        <f>+COUNTIF(D86:D97,"fE")+COUNTIF(D86:D97,"fES")+COUNTIF(D86:D97,"fED")+COUNTIF(D86:D97,"fEF")</f>
        <v>0</v>
      </c>
      <c r="E144" s="5">
        <f t="shared" ref="E144:AH144" si="383">+COUNTIF(E86:E97,"fE")+COUNTIF(E86:E97,"fES")+COUNTIF(E86:E97,"fED")+COUNTIF(E86:E97,"fEF")</f>
        <v>0</v>
      </c>
      <c r="F144" s="5">
        <f t="shared" si="383"/>
        <v>0</v>
      </c>
      <c r="G144" s="5">
        <f t="shared" si="383"/>
        <v>0</v>
      </c>
      <c r="H144" s="5">
        <f t="shared" si="383"/>
        <v>0</v>
      </c>
      <c r="I144" s="5">
        <f t="shared" si="383"/>
        <v>0</v>
      </c>
      <c r="J144" s="5">
        <f t="shared" si="383"/>
        <v>0</v>
      </c>
      <c r="K144" s="5">
        <f t="shared" si="383"/>
        <v>1</v>
      </c>
      <c r="L144" s="5">
        <f t="shared" si="383"/>
        <v>1</v>
      </c>
      <c r="M144" s="5">
        <f t="shared" si="383"/>
        <v>0</v>
      </c>
      <c r="N144" s="5">
        <f t="shared" si="383"/>
        <v>0</v>
      </c>
      <c r="O144" s="5">
        <f t="shared" si="383"/>
        <v>1</v>
      </c>
      <c r="P144" s="5">
        <f t="shared" si="383"/>
        <v>1</v>
      </c>
      <c r="Q144" s="5">
        <f t="shared" si="383"/>
        <v>0</v>
      </c>
      <c r="R144" s="5">
        <f t="shared" si="383"/>
        <v>0</v>
      </c>
      <c r="S144" s="5">
        <f t="shared" si="383"/>
        <v>1</v>
      </c>
      <c r="T144" s="5">
        <f t="shared" si="383"/>
        <v>0</v>
      </c>
      <c r="U144" s="5">
        <f t="shared" si="383"/>
        <v>0</v>
      </c>
      <c r="V144" s="5">
        <f t="shared" si="383"/>
        <v>0</v>
      </c>
      <c r="W144" s="5">
        <f t="shared" si="383"/>
        <v>0</v>
      </c>
      <c r="X144" s="5">
        <f t="shared" si="383"/>
        <v>0</v>
      </c>
      <c r="Y144" s="5">
        <f t="shared" si="383"/>
        <v>0</v>
      </c>
      <c r="Z144" s="5">
        <f t="shared" si="383"/>
        <v>0</v>
      </c>
      <c r="AA144" s="5">
        <f t="shared" si="383"/>
        <v>0</v>
      </c>
      <c r="AB144" s="5">
        <f t="shared" si="383"/>
        <v>0</v>
      </c>
      <c r="AC144" s="5">
        <f t="shared" si="383"/>
        <v>0</v>
      </c>
      <c r="AD144" s="5">
        <f t="shared" si="383"/>
        <v>0</v>
      </c>
      <c r="AE144" s="5">
        <f t="shared" si="383"/>
        <v>0</v>
      </c>
      <c r="AF144" s="5">
        <f t="shared" si="383"/>
        <v>0</v>
      </c>
      <c r="AG144" s="5">
        <f t="shared" si="383"/>
        <v>0</v>
      </c>
      <c r="AH144" s="5">
        <f t="shared" si="383"/>
        <v>0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48"/>
      <c r="BE144" s="3"/>
      <c r="BF144" s="49"/>
      <c r="BG144" s="49"/>
      <c r="BH144" s="49"/>
      <c r="BI144" s="49"/>
      <c r="BJ144" s="49"/>
      <c r="BK144" s="49"/>
      <c r="BL144" s="49"/>
      <c r="BM144" s="49"/>
      <c r="BN144" s="49"/>
      <c r="BO144" s="50"/>
      <c r="BP144" s="50"/>
      <c r="BQ144" s="50"/>
      <c r="BR144" s="50"/>
      <c r="BS144" s="50"/>
      <c r="BT144" s="51"/>
      <c r="BU144" s="52"/>
      <c r="BV144" s="52"/>
      <c r="BW144" s="52"/>
      <c r="BX144" s="52"/>
      <c r="BY144" s="52"/>
      <c r="BZ144" s="52"/>
      <c r="CA144" s="52"/>
      <c r="CB144" s="52"/>
    </row>
    <row r="145" spans="1:88" s="18" customFormat="1" ht="21" customHeight="1" x14ac:dyDescent="0.2">
      <c r="A145" s="1"/>
      <c r="B145" s="1642"/>
      <c r="C145" s="103" t="s">
        <v>151</v>
      </c>
      <c r="D145" s="14">
        <f>SUM(D142:D144)</f>
        <v>0</v>
      </c>
      <c r="E145" s="14">
        <f t="shared" ref="E145:AE145" si="384">SUM(E142:E144)</f>
        <v>0</v>
      </c>
      <c r="F145" s="14">
        <f t="shared" si="384"/>
        <v>0</v>
      </c>
      <c r="G145" s="14">
        <f t="shared" si="384"/>
        <v>0</v>
      </c>
      <c r="H145" s="14">
        <f t="shared" si="384"/>
        <v>0</v>
      </c>
      <c r="I145" s="14">
        <f t="shared" si="384"/>
        <v>0</v>
      </c>
      <c r="J145" s="14">
        <f t="shared" si="384"/>
        <v>0</v>
      </c>
      <c r="K145" s="14">
        <f t="shared" si="384"/>
        <v>2</v>
      </c>
      <c r="L145" s="14">
        <f t="shared" si="384"/>
        <v>2</v>
      </c>
      <c r="M145" s="14">
        <f t="shared" si="384"/>
        <v>0</v>
      </c>
      <c r="N145" s="14">
        <f t="shared" si="384"/>
        <v>0</v>
      </c>
      <c r="O145" s="14">
        <f t="shared" si="384"/>
        <v>1</v>
      </c>
      <c r="P145" s="14">
        <f t="shared" si="384"/>
        <v>1</v>
      </c>
      <c r="Q145" s="14">
        <f t="shared" si="384"/>
        <v>0</v>
      </c>
      <c r="R145" s="14">
        <f t="shared" si="384"/>
        <v>0</v>
      </c>
      <c r="S145" s="14">
        <f t="shared" si="384"/>
        <v>1</v>
      </c>
      <c r="T145" s="14">
        <f t="shared" si="384"/>
        <v>0</v>
      </c>
      <c r="U145" s="14">
        <f t="shared" si="384"/>
        <v>0</v>
      </c>
      <c r="V145" s="14">
        <f t="shared" si="384"/>
        <v>0</v>
      </c>
      <c r="W145" s="14">
        <f t="shared" si="384"/>
        <v>0</v>
      </c>
      <c r="X145" s="14">
        <f t="shared" si="384"/>
        <v>0</v>
      </c>
      <c r="Y145" s="14">
        <f t="shared" si="384"/>
        <v>0</v>
      </c>
      <c r="Z145" s="14">
        <f t="shared" si="384"/>
        <v>0</v>
      </c>
      <c r="AA145" s="14">
        <f t="shared" si="384"/>
        <v>0</v>
      </c>
      <c r="AB145" s="14">
        <f t="shared" si="384"/>
        <v>0</v>
      </c>
      <c r="AC145" s="14">
        <f t="shared" si="384"/>
        <v>0</v>
      </c>
      <c r="AD145" s="14">
        <f t="shared" si="384"/>
        <v>0</v>
      </c>
      <c r="AE145" s="14">
        <f t="shared" si="384"/>
        <v>0</v>
      </c>
      <c r="AF145" s="14">
        <f>SUM(AF142:AF144)</f>
        <v>0</v>
      </c>
      <c r="AG145" s="14">
        <f>SUM(AG142:AG144)</f>
        <v>0</v>
      </c>
      <c r="AH145" s="14">
        <f>SUM(AH142:AH144)</f>
        <v>0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48"/>
      <c r="BE145" s="3"/>
      <c r="BF145" s="49"/>
      <c r="BG145" s="49"/>
      <c r="BH145" s="49"/>
      <c r="BI145" s="49"/>
      <c r="BJ145" s="49"/>
      <c r="BK145" s="49"/>
      <c r="BL145" s="49"/>
      <c r="BM145" s="49"/>
      <c r="BN145" s="49"/>
      <c r="BO145" s="50"/>
      <c r="BP145" s="50"/>
      <c r="BQ145" s="50"/>
      <c r="BR145" s="50"/>
      <c r="BS145" s="50"/>
      <c r="BT145" s="51"/>
      <c r="BU145" s="52"/>
      <c r="BV145" s="52"/>
      <c r="BW145" s="52"/>
      <c r="BX145" s="52"/>
      <c r="BY145" s="52"/>
      <c r="BZ145" s="52"/>
      <c r="CA145" s="52"/>
      <c r="CB145" s="52"/>
    </row>
    <row r="146" spans="1:88" s="18" customFormat="1" ht="21" customHeight="1" x14ac:dyDescent="0.2">
      <c r="A146" s="1"/>
      <c r="B146" s="1642"/>
      <c r="C146" s="106" t="s">
        <v>36</v>
      </c>
      <c r="D146" s="5">
        <f>COUNTIF(D$77:D$97,"L")</f>
        <v>0</v>
      </c>
      <c r="E146" s="5">
        <f t="shared" ref="E146:AH146" si="385">COUNTIF(E$77:E$97,"L")</f>
        <v>0</v>
      </c>
      <c r="F146" s="5">
        <f t="shared" si="385"/>
        <v>0</v>
      </c>
      <c r="G146" s="5">
        <f t="shared" si="385"/>
        <v>0</v>
      </c>
      <c r="H146" s="5">
        <f t="shared" si="385"/>
        <v>0</v>
      </c>
      <c r="I146" s="5">
        <f t="shared" si="385"/>
        <v>0</v>
      </c>
      <c r="J146" s="5">
        <f t="shared" si="385"/>
        <v>0</v>
      </c>
      <c r="K146" s="5">
        <f t="shared" si="385"/>
        <v>0</v>
      </c>
      <c r="L146" s="5">
        <f t="shared" si="385"/>
        <v>0</v>
      </c>
      <c r="M146" s="5">
        <f t="shared" si="385"/>
        <v>0</v>
      </c>
      <c r="N146" s="5">
        <f t="shared" si="385"/>
        <v>0</v>
      </c>
      <c r="O146" s="5">
        <f t="shared" si="385"/>
        <v>0</v>
      </c>
      <c r="P146" s="5">
        <f t="shared" si="385"/>
        <v>0</v>
      </c>
      <c r="Q146" s="5">
        <f t="shared" si="385"/>
        <v>0</v>
      </c>
      <c r="R146" s="5">
        <f t="shared" si="385"/>
        <v>0</v>
      </c>
      <c r="S146" s="5">
        <f t="shared" si="385"/>
        <v>0</v>
      </c>
      <c r="T146" s="5">
        <f t="shared" si="385"/>
        <v>0</v>
      </c>
      <c r="U146" s="5">
        <f t="shared" si="385"/>
        <v>0</v>
      </c>
      <c r="V146" s="5">
        <f t="shared" si="385"/>
        <v>0</v>
      </c>
      <c r="W146" s="5">
        <f t="shared" si="385"/>
        <v>0</v>
      </c>
      <c r="X146" s="5">
        <f t="shared" si="385"/>
        <v>0</v>
      </c>
      <c r="Y146" s="5">
        <f t="shared" si="385"/>
        <v>0</v>
      </c>
      <c r="Z146" s="5">
        <f t="shared" si="385"/>
        <v>0</v>
      </c>
      <c r="AA146" s="5">
        <f t="shared" si="385"/>
        <v>0</v>
      </c>
      <c r="AB146" s="5">
        <f t="shared" si="385"/>
        <v>0</v>
      </c>
      <c r="AC146" s="5">
        <f t="shared" si="385"/>
        <v>0</v>
      </c>
      <c r="AD146" s="5">
        <f t="shared" si="385"/>
        <v>0</v>
      </c>
      <c r="AE146" s="5">
        <f t="shared" si="385"/>
        <v>0</v>
      </c>
      <c r="AF146" s="5">
        <f t="shared" si="385"/>
        <v>0</v>
      </c>
      <c r="AG146" s="5">
        <f t="shared" si="385"/>
        <v>0</v>
      </c>
      <c r="AH146" s="5">
        <f t="shared" si="385"/>
        <v>0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48"/>
      <c r="BE146" s="3"/>
      <c r="BF146" s="49"/>
      <c r="BG146" s="49"/>
      <c r="BH146" s="49"/>
      <c r="BI146" s="49"/>
      <c r="BJ146" s="49"/>
      <c r="BK146" s="49"/>
      <c r="BL146" s="49"/>
      <c r="BM146" s="49"/>
      <c r="BN146" s="49"/>
      <c r="BO146" s="50"/>
      <c r="BP146" s="50"/>
      <c r="BQ146" s="50"/>
      <c r="BR146" s="50"/>
      <c r="BS146" s="50"/>
      <c r="BT146" s="51"/>
      <c r="BU146" s="52"/>
      <c r="BV146" s="52"/>
      <c r="BW146" s="52"/>
      <c r="BX146" s="52"/>
      <c r="BY146" s="52"/>
      <c r="BZ146" s="52"/>
      <c r="CA146" s="52"/>
      <c r="CB146" s="52"/>
    </row>
    <row r="147" spans="1:88" s="18" customFormat="1" ht="21" customHeight="1" x14ac:dyDescent="0.2">
      <c r="A147" s="1"/>
      <c r="B147" s="1642"/>
      <c r="C147" s="106" t="s">
        <v>37</v>
      </c>
      <c r="D147" s="5">
        <f>COUNTIF(D$77:D$97,"B")</f>
        <v>0</v>
      </c>
      <c r="E147" s="5">
        <f t="shared" ref="E147:AH147" si="386">COUNTIF(E$77:E$97,"B")</f>
        <v>0</v>
      </c>
      <c r="F147" s="5">
        <f t="shared" si="386"/>
        <v>2</v>
      </c>
      <c r="G147" s="5">
        <f t="shared" si="386"/>
        <v>2</v>
      </c>
      <c r="H147" s="5">
        <f t="shared" si="386"/>
        <v>2</v>
      </c>
      <c r="I147" s="5">
        <f t="shared" si="386"/>
        <v>2</v>
      </c>
      <c r="J147" s="5">
        <f t="shared" si="386"/>
        <v>2</v>
      </c>
      <c r="K147" s="5">
        <f t="shared" si="386"/>
        <v>0</v>
      </c>
      <c r="L147" s="5">
        <f t="shared" si="386"/>
        <v>0</v>
      </c>
      <c r="M147" s="5">
        <f t="shared" si="386"/>
        <v>2</v>
      </c>
      <c r="N147" s="5">
        <f t="shared" si="386"/>
        <v>2</v>
      </c>
      <c r="O147" s="5">
        <f t="shared" si="386"/>
        <v>2</v>
      </c>
      <c r="P147" s="5">
        <f t="shared" si="386"/>
        <v>3</v>
      </c>
      <c r="Q147" s="5">
        <f t="shared" si="386"/>
        <v>2</v>
      </c>
      <c r="R147" s="5">
        <f t="shared" si="386"/>
        <v>0</v>
      </c>
      <c r="S147" s="5">
        <f t="shared" si="386"/>
        <v>0</v>
      </c>
      <c r="T147" s="5">
        <f t="shared" si="386"/>
        <v>2</v>
      </c>
      <c r="U147" s="5">
        <f t="shared" si="386"/>
        <v>2</v>
      </c>
      <c r="V147" s="5">
        <f t="shared" si="386"/>
        <v>2</v>
      </c>
      <c r="W147" s="5">
        <f t="shared" si="386"/>
        <v>2</v>
      </c>
      <c r="X147" s="5">
        <f t="shared" si="386"/>
        <v>2</v>
      </c>
      <c r="Y147" s="5">
        <f t="shared" si="386"/>
        <v>0</v>
      </c>
      <c r="Z147" s="5">
        <f t="shared" si="386"/>
        <v>0</v>
      </c>
      <c r="AA147" s="5">
        <f t="shared" si="386"/>
        <v>2</v>
      </c>
      <c r="AB147" s="5">
        <f t="shared" si="386"/>
        <v>2</v>
      </c>
      <c r="AC147" s="5">
        <f t="shared" si="386"/>
        <v>2</v>
      </c>
      <c r="AD147" s="5">
        <f t="shared" si="386"/>
        <v>2</v>
      </c>
      <c r="AE147" s="5">
        <f t="shared" si="386"/>
        <v>2</v>
      </c>
      <c r="AF147" s="5">
        <f t="shared" si="386"/>
        <v>0</v>
      </c>
      <c r="AG147" s="5">
        <f t="shared" si="386"/>
        <v>0</v>
      </c>
      <c r="AH147" s="5">
        <f t="shared" si="386"/>
        <v>0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48"/>
      <c r="BE147" s="3"/>
      <c r="BF147" s="49"/>
      <c r="BG147" s="49"/>
      <c r="BH147" s="49"/>
      <c r="BI147" s="49"/>
      <c r="BJ147" s="49"/>
      <c r="BK147" s="49"/>
      <c r="BL147" s="49"/>
      <c r="BM147" s="49"/>
      <c r="BN147" s="49"/>
      <c r="BO147" s="50"/>
      <c r="BP147" s="50"/>
      <c r="BQ147" s="50"/>
      <c r="BR147" s="50"/>
      <c r="BS147" s="50"/>
      <c r="BT147" s="51"/>
      <c r="BU147" s="52"/>
      <c r="BV147" s="52"/>
      <c r="BW147" s="52"/>
      <c r="BX147" s="52"/>
      <c r="BY147" s="52"/>
      <c r="BZ147" s="52"/>
      <c r="CA147" s="52"/>
      <c r="CB147" s="52"/>
    </row>
    <row r="148" spans="1:88" s="18" customFormat="1" ht="21" customHeight="1" x14ac:dyDescent="0.2">
      <c r="A148" s="1"/>
      <c r="B148" s="1642"/>
      <c r="C148" s="106" t="s">
        <v>38</v>
      </c>
      <c r="D148" s="5">
        <f>COUNTIF(D$77:D$97,"SA")</f>
        <v>0</v>
      </c>
      <c r="E148" s="5">
        <f t="shared" ref="E148:AH148" si="387">COUNTIF(E$77:E$97,"SA")</f>
        <v>0</v>
      </c>
      <c r="F148" s="5">
        <f t="shared" si="387"/>
        <v>0</v>
      </c>
      <c r="G148" s="5">
        <f t="shared" si="387"/>
        <v>0</v>
      </c>
      <c r="H148" s="5">
        <f t="shared" si="387"/>
        <v>0</v>
      </c>
      <c r="I148" s="5">
        <f t="shared" si="387"/>
        <v>0</v>
      </c>
      <c r="J148" s="5">
        <f t="shared" si="387"/>
        <v>0</v>
      </c>
      <c r="K148" s="5">
        <f t="shared" si="387"/>
        <v>0</v>
      </c>
      <c r="L148" s="5">
        <f t="shared" si="387"/>
        <v>0</v>
      </c>
      <c r="M148" s="5">
        <f t="shared" si="387"/>
        <v>0</v>
      </c>
      <c r="N148" s="5">
        <f t="shared" si="387"/>
        <v>0</v>
      </c>
      <c r="O148" s="5">
        <f t="shared" si="387"/>
        <v>0</v>
      </c>
      <c r="P148" s="5">
        <f t="shared" si="387"/>
        <v>0</v>
      </c>
      <c r="Q148" s="5">
        <f t="shared" si="387"/>
        <v>0</v>
      </c>
      <c r="R148" s="5">
        <f t="shared" si="387"/>
        <v>0</v>
      </c>
      <c r="S148" s="5">
        <f t="shared" si="387"/>
        <v>0</v>
      </c>
      <c r="T148" s="5">
        <f t="shared" si="387"/>
        <v>0</v>
      </c>
      <c r="U148" s="5">
        <f t="shared" si="387"/>
        <v>0</v>
      </c>
      <c r="V148" s="5">
        <f t="shared" si="387"/>
        <v>0</v>
      </c>
      <c r="W148" s="5">
        <f t="shared" si="387"/>
        <v>0</v>
      </c>
      <c r="X148" s="5">
        <f t="shared" si="387"/>
        <v>0</v>
      </c>
      <c r="Y148" s="5">
        <f t="shared" si="387"/>
        <v>0</v>
      </c>
      <c r="Z148" s="5">
        <f t="shared" si="387"/>
        <v>0</v>
      </c>
      <c r="AA148" s="5">
        <f t="shared" si="387"/>
        <v>0</v>
      </c>
      <c r="AB148" s="5">
        <f t="shared" si="387"/>
        <v>0</v>
      </c>
      <c r="AC148" s="5">
        <f t="shared" si="387"/>
        <v>0</v>
      </c>
      <c r="AD148" s="5">
        <f t="shared" si="387"/>
        <v>0</v>
      </c>
      <c r="AE148" s="5">
        <f t="shared" si="387"/>
        <v>0</v>
      </c>
      <c r="AF148" s="5">
        <f t="shared" si="387"/>
        <v>0</v>
      </c>
      <c r="AG148" s="5">
        <f t="shared" si="387"/>
        <v>0</v>
      </c>
      <c r="AH148" s="5">
        <f t="shared" si="387"/>
        <v>0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48"/>
      <c r="BE148" s="3"/>
      <c r="BF148" s="49"/>
      <c r="BG148" s="49"/>
      <c r="BH148" s="49"/>
      <c r="BI148" s="49"/>
      <c r="BJ148" s="49"/>
      <c r="BK148" s="49"/>
      <c r="BL148" s="49"/>
      <c r="BM148" s="49"/>
      <c r="BN148" s="49"/>
      <c r="BO148" s="50"/>
      <c r="BP148" s="50"/>
      <c r="BQ148" s="50"/>
      <c r="BR148" s="50"/>
      <c r="BS148" s="50"/>
      <c r="BT148" s="51"/>
      <c r="BU148" s="52"/>
      <c r="BV148" s="52"/>
      <c r="BW148" s="52"/>
      <c r="BX148" s="52"/>
      <c r="BY148" s="52"/>
      <c r="BZ148" s="52"/>
      <c r="CA148" s="52"/>
      <c r="CB148" s="52"/>
    </row>
    <row r="149" spans="1:88" s="18" customFormat="1" ht="21" customHeight="1" x14ac:dyDescent="0.2">
      <c r="A149" s="1"/>
      <c r="B149" s="1642"/>
      <c r="C149" s="106" t="s">
        <v>134</v>
      </c>
      <c r="D149" s="5">
        <f>COUNTIF(D$77:D$97,"SAT")</f>
        <v>0</v>
      </c>
      <c r="E149" s="5">
        <f t="shared" ref="E149:AH149" si="388">COUNTIF(E$77:E$97,"SAT")</f>
        <v>0</v>
      </c>
      <c r="F149" s="5">
        <f t="shared" si="388"/>
        <v>0</v>
      </c>
      <c r="G149" s="5">
        <f t="shared" si="388"/>
        <v>0</v>
      </c>
      <c r="H149" s="5">
        <f t="shared" si="388"/>
        <v>0</v>
      </c>
      <c r="I149" s="5">
        <f t="shared" si="388"/>
        <v>0</v>
      </c>
      <c r="J149" s="5">
        <f t="shared" si="388"/>
        <v>0</v>
      </c>
      <c r="K149" s="5">
        <f t="shared" si="388"/>
        <v>0</v>
      </c>
      <c r="L149" s="5">
        <f t="shared" si="388"/>
        <v>0</v>
      </c>
      <c r="M149" s="5">
        <f t="shared" si="388"/>
        <v>0</v>
      </c>
      <c r="N149" s="5">
        <f t="shared" si="388"/>
        <v>0</v>
      </c>
      <c r="O149" s="5">
        <f t="shared" si="388"/>
        <v>0</v>
      </c>
      <c r="P149" s="5">
        <f t="shared" si="388"/>
        <v>0</v>
      </c>
      <c r="Q149" s="5">
        <f t="shared" si="388"/>
        <v>0</v>
      </c>
      <c r="R149" s="5">
        <f t="shared" si="388"/>
        <v>0</v>
      </c>
      <c r="S149" s="5">
        <f t="shared" si="388"/>
        <v>0</v>
      </c>
      <c r="T149" s="5">
        <f t="shared" si="388"/>
        <v>0</v>
      </c>
      <c r="U149" s="5">
        <f t="shared" si="388"/>
        <v>0</v>
      </c>
      <c r="V149" s="5">
        <f t="shared" si="388"/>
        <v>0</v>
      </c>
      <c r="W149" s="5">
        <f t="shared" si="388"/>
        <v>0</v>
      </c>
      <c r="X149" s="5">
        <f t="shared" si="388"/>
        <v>0</v>
      </c>
      <c r="Y149" s="5">
        <f t="shared" si="388"/>
        <v>0</v>
      </c>
      <c r="Z149" s="5">
        <f t="shared" si="388"/>
        <v>0</v>
      </c>
      <c r="AA149" s="5">
        <f t="shared" si="388"/>
        <v>0</v>
      </c>
      <c r="AB149" s="5">
        <f t="shared" si="388"/>
        <v>0</v>
      </c>
      <c r="AC149" s="5">
        <f t="shared" si="388"/>
        <v>0</v>
      </c>
      <c r="AD149" s="5">
        <f t="shared" si="388"/>
        <v>0</v>
      </c>
      <c r="AE149" s="5">
        <f t="shared" si="388"/>
        <v>0</v>
      </c>
      <c r="AF149" s="5">
        <f t="shared" si="388"/>
        <v>0</v>
      </c>
      <c r="AG149" s="5">
        <f t="shared" si="388"/>
        <v>0</v>
      </c>
      <c r="AH149" s="5">
        <f t="shared" si="388"/>
        <v>0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48"/>
      <c r="BE149" s="3"/>
      <c r="BF149" s="49"/>
      <c r="BG149" s="49"/>
      <c r="BH149" s="49"/>
      <c r="BI149" s="49"/>
      <c r="BJ149" s="49"/>
      <c r="BK149" s="49"/>
      <c r="BL149" s="49"/>
      <c r="BM149" s="49"/>
      <c r="BN149" s="49"/>
      <c r="BO149" s="50"/>
      <c r="BP149" s="50"/>
      <c r="BQ149" s="50"/>
      <c r="BR149" s="50"/>
      <c r="BS149" s="50"/>
      <c r="BT149" s="51"/>
      <c r="BU149" s="52"/>
      <c r="BV149" s="52"/>
      <c r="BW149" s="52"/>
      <c r="BX149" s="52"/>
      <c r="BY149" s="52"/>
      <c r="BZ149" s="52"/>
      <c r="CA149" s="52"/>
      <c r="CB149" s="52"/>
    </row>
    <row r="150" spans="1:88" s="18" customFormat="1" ht="21" customHeight="1" x14ac:dyDescent="0.2">
      <c r="A150" s="1"/>
      <c r="B150" s="1642"/>
      <c r="C150" s="106" t="s">
        <v>39</v>
      </c>
      <c r="D150" s="5">
        <f>COUNTIF(D$77:D$97,"SE")</f>
        <v>0</v>
      </c>
      <c r="E150" s="5">
        <f t="shared" ref="E150:AH150" si="389">COUNTIF(E$77:E$97,"SE")</f>
        <v>0</v>
      </c>
      <c r="F150" s="5">
        <f t="shared" si="389"/>
        <v>0</v>
      </c>
      <c r="G150" s="5">
        <f t="shared" si="389"/>
        <v>0</v>
      </c>
      <c r="H150" s="5">
        <f t="shared" si="389"/>
        <v>0</v>
      </c>
      <c r="I150" s="5">
        <f t="shared" si="389"/>
        <v>0</v>
      </c>
      <c r="J150" s="5">
        <f t="shared" si="389"/>
        <v>0</v>
      </c>
      <c r="K150" s="5">
        <f t="shared" si="389"/>
        <v>0</v>
      </c>
      <c r="L150" s="5">
        <f t="shared" si="389"/>
        <v>0</v>
      </c>
      <c r="M150" s="5">
        <f t="shared" si="389"/>
        <v>0</v>
      </c>
      <c r="N150" s="5">
        <f t="shared" si="389"/>
        <v>0</v>
      </c>
      <c r="O150" s="5">
        <f t="shared" si="389"/>
        <v>0</v>
      </c>
      <c r="P150" s="5">
        <f t="shared" si="389"/>
        <v>0</v>
      </c>
      <c r="Q150" s="5">
        <f t="shared" si="389"/>
        <v>0</v>
      </c>
      <c r="R150" s="5">
        <f t="shared" si="389"/>
        <v>0</v>
      </c>
      <c r="S150" s="5">
        <f t="shared" si="389"/>
        <v>0</v>
      </c>
      <c r="T150" s="5">
        <f t="shared" si="389"/>
        <v>0</v>
      </c>
      <c r="U150" s="5">
        <f t="shared" si="389"/>
        <v>0</v>
      </c>
      <c r="V150" s="5">
        <f t="shared" si="389"/>
        <v>0</v>
      </c>
      <c r="W150" s="5">
        <f t="shared" si="389"/>
        <v>0</v>
      </c>
      <c r="X150" s="5">
        <f t="shared" si="389"/>
        <v>0</v>
      </c>
      <c r="Y150" s="5">
        <f t="shared" si="389"/>
        <v>0</v>
      </c>
      <c r="Z150" s="5">
        <f t="shared" si="389"/>
        <v>0</v>
      </c>
      <c r="AA150" s="5">
        <f t="shared" si="389"/>
        <v>0</v>
      </c>
      <c r="AB150" s="5">
        <f t="shared" si="389"/>
        <v>0</v>
      </c>
      <c r="AC150" s="5">
        <f t="shared" si="389"/>
        <v>0</v>
      </c>
      <c r="AD150" s="5">
        <f t="shared" si="389"/>
        <v>0</v>
      </c>
      <c r="AE150" s="5">
        <f t="shared" si="389"/>
        <v>0</v>
      </c>
      <c r="AF150" s="5">
        <f t="shared" si="389"/>
        <v>0</v>
      </c>
      <c r="AG150" s="5">
        <f t="shared" si="389"/>
        <v>0</v>
      </c>
      <c r="AH150" s="5">
        <f t="shared" si="389"/>
        <v>0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48"/>
      <c r="BE150" s="3"/>
      <c r="BF150" s="49"/>
      <c r="BG150" s="49"/>
      <c r="BH150" s="49"/>
      <c r="BI150" s="49"/>
      <c r="BJ150" s="49"/>
      <c r="BK150" s="49"/>
      <c r="BL150" s="49"/>
      <c r="BM150" s="49"/>
      <c r="BN150" s="49"/>
      <c r="BO150" s="50"/>
      <c r="BP150" s="50"/>
      <c r="BQ150" s="50"/>
      <c r="BR150" s="50"/>
      <c r="BS150" s="50"/>
      <c r="BT150" s="51"/>
      <c r="BU150" s="52"/>
      <c r="BV150" s="52"/>
      <c r="BW150" s="52"/>
      <c r="BX150" s="52"/>
      <c r="BY150" s="52"/>
      <c r="BZ150" s="52"/>
      <c r="CA150" s="52"/>
      <c r="CB150" s="52"/>
    </row>
    <row r="151" spans="1:88" s="58" customFormat="1" ht="21" customHeight="1" x14ac:dyDescent="0.2">
      <c r="A151" s="1"/>
      <c r="B151" s="1642"/>
      <c r="C151" s="106" t="s">
        <v>40</v>
      </c>
      <c r="D151" s="5">
        <f>COUNTIF(D$77:D$97,"TR")</f>
        <v>0</v>
      </c>
      <c r="E151" s="5">
        <f t="shared" ref="E151:AH151" si="390">COUNTIF(E$77:E$97,"TR")</f>
        <v>0</v>
      </c>
      <c r="F151" s="5">
        <f t="shared" si="390"/>
        <v>0</v>
      </c>
      <c r="G151" s="5">
        <f t="shared" si="390"/>
        <v>0</v>
      </c>
      <c r="H151" s="5">
        <f t="shared" si="390"/>
        <v>0</v>
      </c>
      <c r="I151" s="5">
        <f t="shared" si="390"/>
        <v>0</v>
      </c>
      <c r="J151" s="5">
        <f t="shared" si="390"/>
        <v>0</v>
      </c>
      <c r="K151" s="5">
        <f t="shared" si="390"/>
        <v>0</v>
      </c>
      <c r="L151" s="5">
        <f t="shared" si="390"/>
        <v>0</v>
      </c>
      <c r="M151" s="5">
        <f t="shared" si="390"/>
        <v>0</v>
      </c>
      <c r="N151" s="5">
        <f t="shared" si="390"/>
        <v>0</v>
      </c>
      <c r="O151" s="5">
        <f t="shared" si="390"/>
        <v>0</v>
      </c>
      <c r="P151" s="5">
        <f t="shared" si="390"/>
        <v>0</v>
      </c>
      <c r="Q151" s="5">
        <f t="shared" si="390"/>
        <v>0</v>
      </c>
      <c r="R151" s="5">
        <f t="shared" si="390"/>
        <v>0</v>
      </c>
      <c r="S151" s="5">
        <f t="shared" si="390"/>
        <v>0</v>
      </c>
      <c r="T151" s="5">
        <f t="shared" si="390"/>
        <v>0</v>
      </c>
      <c r="U151" s="5">
        <f t="shared" si="390"/>
        <v>0</v>
      </c>
      <c r="V151" s="5">
        <f t="shared" si="390"/>
        <v>0</v>
      </c>
      <c r="W151" s="5">
        <f t="shared" si="390"/>
        <v>0</v>
      </c>
      <c r="X151" s="5">
        <f t="shared" si="390"/>
        <v>0</v>
      </c>
      <c r="Y151" s="5">
        <f t="shared" si="390"/>
        <v>0</v>
      </c>
      <c r="Z151" s="5">
        <f t="shared" si="390"/>
        <v>0</v>
      </c>
      <c r="AA151" s="5">
        <f t="shared" si="390"/>
        <v>0</v>
      </c>
      <c r="AB151" s="5">
        <f t="shared" si="390"/>
        <v>0</v>
      </c>
      <c r="AC151" s="5">
        <f t="shared" si="390"/>
        <v>0</v>
      </c>
      <c r="AD151" s="5">
        <f t="shared" si="390"/>
        <v>0</v>
      </c>
      <c r="AE151" s="5">
        <f t="shared" si="390"/>
        <v>0</v>
      </c>
      <c r="AF151" s="5">
        <f t="shared" si="390"/>
        <v>0</v>
      </c>
      <c r="AG151" s="5">
        <f t="shared" si="390"/>
        <v>0</v>
      </c>
      <c r="AH151" s="5">
        <f t="shared" si="390"/>
        <v>0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48"/>
      <c r="BE151" s="3"/>
      <c r="BF151" s="49"/>
      <c r="BG151" s="49"/>
      <c r="BH151" s="49"/>
      <c r="BI151" s="49"/>
      <c r="BJ151" s="49"/>
      <c r="BK151" s="49"/>
      <c r="BL151" s="49"/>
      <c r="BM151" s="49"/>
      <c r="BN151" s="49"/>
      <c r="BO151" s="50"/>
      <c r="BP151" s="50"/>
      <c r="BQ151" s="50"/>
      <c r="BR151" s="50"/>
      <c r="BS151" s="50"/>
      <c r="BT151" s="51"/>
      <c r="BU151" s="52"/>
      <c r="BV151" s="52"/>
      <c r="BW151" s="52"/>
      <c r="BX151" s="52"/>
      <c r="BY151" s="52"/>
      <c r="BZ151" s="52"/>
      <c r="CA151" s="52"/>
      <c r="CB151" s="52"/>
      <c r="CC151" s="18"/>
      <c r="CD151" s="18"/>
      <c r="CE151" s="18"/>
      <c r="CF151" s="18"/>
      <c r="CG151" s="18"/>
      <c r="CH151" s="18"/>
      <c r="CI151" s="18"/>
      <c r="CJ151" s="18"/>
    </row>
    <row r="152" spans="1:88" s="58" customFormat="1" ht="21" customHeight="1" x14ac:dyDescent="0.2">
      <c r="A152" s="49"/>
      <c r="B152" s="1642"/>
      <c r="C152" s="103" t="s">
        <v>57</v>
      </c>
      <c r="D152" s="14">
        <f>COUNTIF(D$77:D$97,"FOTS")</f>
        <v>1</v>
      </c>
      <c r="E152" s="14">
        <f t="shared" ref="E152:AH152" si="391">COUNTIF(E$77:E$97,"FOTS")</f>
        <v>0</v>
      </c>
      <c r="F152" s="14">
        <f t="shared" si="391"/>
        <v>0</v>
      </c>
      <c r="G152" s="14">
        <f t="shared" si="391"/>
        <v>1</v>
      </c>
      <c r="H152" s="14">
        <f t="shared" si="391"/>
        <v>1</v>
      </c>
      <c r="I152" s="14">
        <f t="shared" si="391"/>
        <v>0</v>
      </c>
      <c r="J152" s="14">
        <f t="shared" si="391"/>
        <v>0</v>
      </c>
      <c r="K152" s="14">
        <f t="shared" si="391"/>
        <v>0</v>
      </c>
      <c r="L152" s="14">
        <f t="shared" si="391"/>
        <v>0</v>
      </c>
      <c r="M152" s="14">
        <f t="shared" si="391"/>
        <v>0</v>
      </c>
      <c r="N152" s="14">
        <f t="shared" si="391"/>
        <v>0</v>
      </c>
      <c r="O152" s="14">
        <f t="shared" si="391"/>
        <v>0</v>
      </c>
      <c r="P152" s="14">
        <f t="shared" si="391"/>
        <v>0</v>
      </c>
      <c r="Q152" s="14">
        <f t="shared" si="391"/>
        <v>0</v>
      </c>
      <c r="R152" s="14">
        <f t="shared" si="391"/>
        <v>0</v>
      </c>
      <c r="S152" s="14">
        <f t="shared" si="391"/>
        <v>0</v>
      </c>
      <c r="T152" s="14">
        <f t="shared" si="391"/>
        <v>0</v>
      </c>
      <c r="U152" s="14">
        <f t="shared" si="391"/>
        <v>0</v>
      </c>
      <c r="V152" s="14">
        <f t="shared" si="391"/>
        <v>0</v>
      </c>
      <c r="W152" s="14">
        <f t="shared" si="391"/>
        <v>0</v>
      </c>
      <c r="X152" s="14">
        <f t="shared" si="391"/>
        <v>0</v>
      </c>
      <c r="Y152" s="14">
        <f t="shared" si="391"/>
        <v>0</v>
      </c>
      <c r="Z152" s="14">
        <f t="shared" si="391"/>
        <v>0</v>
      </c>
      <c r="AA152" s="14">
        <f t="shared" si="391"/>
        <v>0</v>
      </c>
      <c r="AB152" s="14">
        <f t="shared" si="391"/>
        <v>0</v>
      </c>
      <c r="AC152" s="14">
        <f t="shared" si="391"/>
        <v>0</v>
      </c>
      <c r="AD152" s="14">
        <f t="shared" si="391"/>
        <v>0</v>
      </c>
      <c r="AE152" s="14">
        <f t="shared" si="391"/>
        <v>3</v>
      </c>
      <c r="AF152" s="14">
        <f t="shared" si="391"/>
        <v>0</v>
      </c>
      <c r="AG152" s="14">
        <f t="shared" si="391"/>
        <v>0</v>
      </c>
      <c r="AH152" s="14">
        <f t="shared" si="391"/>
        <v>0</v>
      </c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98"/>
      <c r="BE152" s="99"/>
      <c r="BF152" s="49"/>
      <c r="BG152" s="49"/>
      <c r="BH152" s="49"/>
      <c r="BI152" s="49"/>
      <c r="BJ152" s="49"/>
      <c r="BK152" s="49"/>
      <c r="BL152" s="49"/>
      <c r="BM152" s="49"/>
      <c r="BN152" s="49"/>
      <c r="BO152" s="51"/>
      <c r="BP152" s="51"/>
      <c r="BQ152" s="51"/>
      <c r="BR152" s="51"/>
      <c r="BS152" s="51"/>
      <c r="BT152" s="51"/>
      <c r="BU152" s="55"/>
      <c r="BV152" s="55"/>
      <c r="BW152" s="55"/>
      <c r="BX152" s="55"/>
      <c r="BY152" s="55"/>
      <c r="BZ152" s="55"/>
      <c r="CA152" s="55"/>
      <c r="CB152" s="55"/>
    </row>
    <row r="153" spans="1:88" s="58" customFormat="1" ht="21" customHeight="1" x14ac:dyDescent="0.2">
      <c r="A153" s="49"/>
      <c r="B153" s="1642"/>
      <c r="C153" s="103" t="s">
        <v>35</v>
      </c>
      <c r="D153" s="14">
        <f>COUNTIF(D$77:D$97,"DISP")</f>
        <v>0</v>
      </c>
      <c r="E153" s="14">
        <f t="shared" ref="E153:AH153" si="392">COUNTIF(E$77:E$97,"DISP")</f>
        <v>0</v>
      </c>
      <c r="F153" s="14">
        <f t="shared" si="392"/>
        <v>0</v>
      </c>
      <c r="G153" s="14">
        <f t="shared" si="392"/>
        <v>0</v>
      </c>
      <c r="H153" s="14">
        <f t="shared" si="392"/>
        <v>0</v>
      </c>
      <c r="I153" s="14">
        <f t="shared" si="392"/>
        <v>0</v>
      </c>
      <c r="J153" s="14">
        <f t="shared" si="392"/>
        <v>0</v>
      </c>
      <c r="K153" s="14">
        <f t="shared" si="392"/>
        <v>0</v>
      </c>
      <c r="L153" s="14">
        <f t="shared" si="392"/>
        <v>0</v>
      </c>
      <c r="M153" s="14">
        <f t="shared" si="392"/>
        <v>0</v>
      </c>
      <c r="N153" s="14">
        <f t="shared" si="392"/>
        <v>0</v>
      </c>
      <c r="O153" s="14">
        <f t="shared" si="392"/>
        <v>0</v>
      </c>
      <c r="P153" s="14">
        <f t="shared" si="392"/>
        <v>0</v>
      </c>
      <c r="Q153" s="14">
        <f t="shared" si="392"/>
        <v>0</v>
      </c>
      <c r="R153" s="14">
        <f t="shared" si="392"/>
        <v>0</v>
      </c>
      <c r="S153" s="14">
        <f t="shared" si="392"/>
        <v>0</v>
      </c>
      <c r="T153" s="14">
        <f t="shared" si="392"/>
        <v>1</v>
      </c>
      <c r="U153" s="14">
        <f t="shared" si="392"/>
        <v>0</v>
      </c>
      <c r="V153" s="14">
        <f t="shared" si="392"/>
        <v>0</v>
      </c>
      <c r="W153" s="14">
        <f t="shared" si="392"/>
        <v>1</v>
      </c>
      <c r="X153" s="14">
        <f t="shared" si="392"/>
        <v>1</v>
      </c>
      <c r="Y153" s="14">
        <f t="shared" si="392"/>
        <v>0</v>
      </c>
      <c r="Z153" s="14">
        <f t="shared" si="392"/>
        <v>0</v>
      </c>
      <c r="AA153" s="14">
        <f t="shared" si="392"/>
        <v>0</v>
      </c>
      <c r="AB153" s="14">
        <f t="shared" si="392"/>
        <v>0</v>
      </c>
      <c r="AC153" s="14">
        <f t="shared" si="392"/>
        <v>0</v>
      </c>
      <c r="AD153" s="14">
        <f t="shared" si="392"/>
        <v>0</v>
      </c>
      <c r="AE153" s="14">
        <f t="shared" si="392"/>
        <v>0</v>
      </c>
      <c r="AF153" s="14">
        <f t="shared" si="392"/>
        <v>0</v>
      </c>
      <c r="AG153" s="14">
        <f t="shared" si="392"/>
        <v>0</v>
      </c>
      <c r="AH153" s="14">
        <f t="shared" si="392"/>
        <v>0</v>
      </c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98"/>
      <c r="BE153" s="99"/>
      <c r="BF153" s="49"/>
      <c r="BG153" s="49"/>
      <c r="BH153" s="49"/>
      <c r="BI153" s="49"/>
      <c r="BJ153" s="49"/>
      <c r="BK153" s="49"/>
      <c r="BL153" s="49"/>
      <c r="BM153" s="49"/>
      <c r="BN153" s="49"/>
      <c r="BO153" s="51"/>
      <c r="BP153" s="51"/>
      <c r="BQ153" s="51"/>
      <c r="BR153" s="51"/>
      <c r="BS153" s="51"/>
      <c r="BT153" s="51"/>
      <c r="BU153" s="55"/>
      <c r="BV153" s="55"/>
      <c r="BW153" s="55"/>
      <c r="BX153" s="55"/>
      <c r="BY153" s="55"/>
      <c r="BZ153" s="55"/>
      <c r="CA153" s="55"/>
      <c r="CB153" s="55"/>
    </row>
    <row r="154" spans="1:88" s="18" customFormat="1" ht="21" customHeight="1" x14ac:dyDescent="0.2">
      <c r="A154" s="101"/>
      <c r="B154" s="1638" t="s">
        <v>23</v>
      </c>
      <c r="C154" s="1639"/>
      <c r="D154" s="16">
        <v>1</v>
      </c>
      <c r="E154" s="16">
        <v>2</v>
      </c>
      <c r="F154" s="16">
        <v>3</v>
      </c>
      <c r="G154" s="16">
        <v>4</v>
      </c>
      <c r="H154" s="16">
        <v>5</v>
      </c>
      <c r="I154" s="16">
        <v>6</v>
      </c>
      <c r="J154" s="16">
        <v>7</v>
      </c>
      <c r="K154" s="16">
        <v>8</v>
      </c>
      <c r="L154" s="16">
        <v>9</v>
      </c>
      <c r="M154" s="16">
        <v>10</v>
      </c>
      <c r="N154" s="16">
        <v>11</v>
      </c>
      <c r="O154" s="16">
        <v>12</v>
      </c>
      <c r="P154" s="16">
        <v>13</v>
      </c>
      <c r="Q154" s="16">
        <v>14</v>
      </c>
      <c r="R154" s="16">
        <v>15</v>
      </c>
      <c r="S154" s="16">
        <v>16</v>
      </c>
      <c r="T154" s="16">
        <v>17</v>
      </c>
      <c r="U154" s="16">
        <v>18</v>
      </c>
      <c r="V154" s="16">
        <v>19</v>
      </c>
      <c r="W154" s="16">
        <v>20</v>
      </c>
      <c r="X154" s="16">
        <v>21</v>
      </c>
      <c r="Y154" s="16">
        <v>22</v>
      </c>
      <c r="Z154" s="16">
        <v>23</v>
      </c>
      <c r="AA154" s="16">
        <v>24</v>
      </c>
      <c r="AB154" s="16">
        <v>25</v>
      </c>
      <c r="AC154" s="16">
        <v>26</v>
      </c>
      <c r="AD154" s="16">
        <v>27</v>
      </c>
      <c r="AE154" s="16">
        <v>28</v>
      </c>
      <c r="AF154" s="16">
        <v>26</v>
      </c>
      <c r="AG154" s="16">
        <v>27</v>
      </c>
      <c r="AH154" s="16">
        <v>28</v>
      </c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98"/>
      <c r="BE154" s="99"/>
      <c r="BF154" s="49"/>
      <c r="BG154" s="49"/>
      <c r="BH154" s="49"/>
      <c r="BI154" s="49"/>
      <c r="BJ154" s="49"/>
      <c r="BK154" s="49"/>
      <c r="BL154" s="49"/>
      <c r="BM154" s="49"/>
      <c r="BN154" s="49"/>
      <c r="BO154" s="51"/>
      <c r="BP154" s="51"/>
      <c r="BQ154" s="51"/>
      <c r="BR154" s="51"/>
      <c r="BS154" s="51"/>
      <c r="BT154" s="51"/>
      <c r="BU154" s="55"/>
      <c r="BV154" s="55"/>
      <c r="BW154" s="55"/>
      <c r="BX154" s="107"/>
      <c r="BY154" s="107"/>
      <c r="BZ154" s="107"/>
      <c r="CA154" s="107"/>
      <c r="CB154" s="107"/>
      <c r="CC154" s="58"/>
      <c r="CD154" s="58"/>
      <c r="CE154" s="58"/>
      <c r="CF154" s="58"/>
      <c r="CG154" s="58"/>
      <c r="CH154" s="58"/>
      <c r="CI154" s="58"/>
      <c r="CJ154" s="58"/>
    </row>
    <row r="155" spans="1:88" s="18" customFormat="1" ht="21" customHeight="1" x14ac:dyDescent="0.2">
      <c r="A155" s="1"/>
      <c r="B155" s="1647" t="s">
        <v>42</v>
      </c>
      <c r="C155" s="103" t="s">
        <v>148</v>
      </c>
      <c r="D155" s="5">
        <f>+D103+D116+D129+D142</f>
        <v>0</v>
      </c>
      <c r="E155" s="5">
        <f t="shared" ref="E155:AH157" si="393">+E103+E116+E129+E142</f>
        <v>1</v>
      </c>
      <c r="F155" s="5">
        <f t="shared" si="393"/>
        <v>0</v>
      </c>
      <c r="G155" s="5">
        <f t="shared" si="393"/>
        <v>0</v>
      </c>
      <c r="H155" s="5">
        <f t="shared" si="393"/>
        <v>0</v>
      </c>
      <c r="I155" s="5">
        <f t="shared" si="393"/>
        <v>0</v>
      </c>
      <c r="J155" s="5">
        <f t="shared" si="393"/>
        <v>0</v>
      </c>
      <c r="K155" s="5">
        <f t="shared" si="393"/>
        <v>0</v>
      </c>
      <c r="L155" s="5">
        <f t="shared" si="393"/>
        <v>0</v>
      </c>
      <c r="M155" s="5">
        <f t="shared" si="393"/>
        <v>0</v>
      </c>
      <c r="N155" s="5">
        <f t="shared" si="393"/>
        <v>0</v>
      </c>
      <c r="O155" s="5">
        <f t="shared" si="393"/>
        <v>0</v>
      </c>
      <c r="P155" s="5">
        <f t="shared" si="393"/>
        <v>0</v>
      </c>
      <c r="Q155" s="5">
        <f t="shared" si="393"/>
        <v>0</v>
      </c>
      <c r="R155" s="5">
        <f t="shared" si="393"/>
        <v>0</v>
      </c>
      <c r="S155" s="5">
        <f t="shared" si="393"/>
        <v>0</v>
      </c>
      <c r="T155" s="5">
        <f t="shared" si="393"/>
        <v>0</v>
      </c>
      <c r="U155" s="5">
        <f t="shared" si="393"/>
        <v>0</v>
      </c>
      <c r="V155" s="5">
        <f t="shared" si="393"/>
        <v>0</v>
      </c>
      <c r="W155" s="5">
        <f t="shared" si="393"/>
        <v>0</v>
      </c>
      <c r="X155" s="5">
        <f t="shared" si="393"/>
        <v>0</v>
      </c>
      <c r="Y155" s="5">
        <f t="shared" si="393"/>
        <v>0</v>
      </c>
      <c r="Z155" s="5">
        <f t="shared" si="393"/>
        <v>0</v>
      </c>
      <c r="AA155" s="5">
        <f t="shared" si="393"/>
        <v>0</v>
      </c>
      <c r="AB155" s="5">
        <f t="shared" si="393"/>
        <v>0</v>
      </c>
      <c r="AC155" s="5">
        <f t="shared" si="393"/>
        <v>0</v>
      </c>
      <c r="AD155" s="5">
        <f t="shared" si="393"/>
        <v>0</v>
      </c>
      <c r="AE155" s="5">
        <f t="shared" si="393"/>
        <v>0</v>
      </c>
      <c r="AF155" s="5">
        <f t="shared" si="393"/>
        <v>0</v>
      </c>
      <c r="AG155" s="5">
        <f t="shared" si="393"/>
        <v>0</v>
      </c>
      <c r="AH155" s="5">
        <f t="shared" si="393"/>
        <v>0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48"/>
      <c r="BE155" s="3"/>
      <c r="BF155" s="49"/>
      <c r="BG155" s="49"/>
      <c r="BH155" s="49"/>
      <c r="BI155" s="49"/>
      <c r="BJ155" s="49"/>
      <c r="BK155" s="49"/>
      <c r="BL155" s="49"/>
      <c r="BM155" s="49"/>
      <c r="BN155" s="49"/>
      <c r="BO155" s="50"/>
      <c r="BP155" s="50"/>
      <c r="BQ155" s="50"/>
      <c r="BR155" s="50"/>
      <c r="BS155" s="50"/>
      <c r="BT155" s="51"/>
      <c r="BU155" s="52"/>
      <c r="BV155" s="52"/>
      <c r="BW155" s="52"/>
      <c r="BX155" s="52"/>
      <c r="BY155" s="52"/>
      <c r="BZ155" s="52"/>
      <c r="CA155" s="52"/>
      <c r="CB155" s="52"/>
    </row>
    <row r="156" spans="1:88" s="18" customFormat="1" ht="21" customHeight="1" x14ac:dyDescent="0.2">
      <c r="A156" s="1"/>
      <c r="B156" s="1647"/>
      <c r="C156" s="103" t="s">
        <v>155</v>
      </c>
      <c r="D156" s="5">
        <f>+D104+D117+D130+D143</f>
        <v>1</v>
      </c>
      <c r="E156" s="5">
        <f t="shared" si="393"/>
        <v>0</v>
      </c>
      <c r="F156" s="5">
        <f t="shared" si="393"/>
        <v>1</v>
      </c>
      <c r="G156" s="5">
        <f t="shared" si="393"/>
        <v>1</v>
      </c>
      <c r="H156" s="5">
        <f t="shared" si="393"/>
        <v>1</v>
      </c>
      <c r="I156" s="5">
        <f t="shared" si="393"/>
        <v>1</v>
      </c>
      <c r="J156" s="5">
        <f t="shared" si="393"/>
        <v>1</v>
      </c>
      <c r="K156" s="5">
        <f t="shared" si="393"/>
        <v>2</v>
      </c>
      <c r="L156" s="5">
        <f t="shared" si="393"/>
        <v>3</v>
      </c>
      <c r="M156" s="5">
        <f t="shared" si="393"/>
        <v>1</v>
      </c>
      <c r="N156" s="5">
        <f t="shared" si="393"/>
        <v>1</v>
      </c>
      <c r="O156" s="5">
        <f t="shared" si="393"/>
        <v>1</v>
      </c>
      <c r="P156" s="5">
        <f t="shared" si="393"/>
        <v>0</v>
      </c>
      <c r="Q156" s="5">
        <f t="shared" si="393"/>
        <v>0</v>
      </c>
      <c r="R156" s="5">
        <f t="shared" si="393"/>
        <v>0</v>
      </c>
      <c r="S156" s="5">
        <f t="shared" si="393"/>
        <v>0</v>
      </c>
      <c r="T156" s="5">
        <f t="shared" si="393"/>
        <v>0</v>
      </c>
      <c r="U156" s="5">
        <f t="shared" si="393"/>
        <v>0</v>
      </c>
      <c r="V156" s="5">
        <f t="shared" si="393"/>
        <v>0</v>
      </c>
      <c r="W156" s="5">
        <f t="shared" si="393"/>
        <v>0</v>
      </c>
      <c r="X156" s="5">
        <f t="shared" si="393"/>
        <v>0</v>
      </c>
      <c r="Y156" s="5">
        <f t="shared" si="393"/>
        <v>0</v>
      </c>
      <c r="Z156" s="5">
        <f t="shared" si="393"/>
        <v>0</v>
      </c>
      <c r="AA156" s="5">
        <f t="shared" si="393"/>
        <v>0</v>
      </c>
      <c r="AB156" s="5">
        <f t="shared" si="393"/>
        <v>0</v>
      </c>
      <c r="AC156" s="5">
        <f t="shared" si="393"/>
        <v>0</v>
      </c>
      <c r="AD156" s="5">
        <f t="shared" si="393"/>
        <v>0</v>
      </c>
      <c r="AE156" s="5">
        <f t="shared" si="393"/>
        <v>1</v>
      </c>
      <c r="AF156" s="5">
        <f t="shared" si="393"/>
        <v>0</v>
      </c>
      <c r="AG156" s="5">
        <f t="shared" si="393"/>
        <v>0</v>
      </c>
      <c r="AH156" s="5">
        <f t="shared" si="393"/>
        <v>0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48"/>
      <c r="BE156" s="3"/>
      <c r="BF156" s="49"/>
      <c r="BG156" s="49"/>
      <c r="BH156" s="49"/>
      <c r="BI156" s="49"/>
      <c r="BJ156" s="49"/>
      <c r="BK156" s="49"/>
      <c r="BL156" s="49"/>
      <c r="BM156" s="49"/>
      <c r="BN156" s="49"/>
      <c r="BO156" s="50"/>
      <c r="BP156" s="50"/>
      <c r="BQ156" s="50"/>
      <c r="BR156" s="50"/>
      <c r="BS156" s="50"/>
      <c r="BT156" s="51"/>
      <c r="BU156" s="52"/>
      <c r="BV156" s="52"/>
      <c r="BW156" s="52"/>
      <c r="BX156" s="52"/>
      <c r="BY156" s="52"/>
      <c r="BZ156" s="52"/>
      <c r="CA156" s="52"/>
      <c r="CB156" s="52"/>
    </row>
    <row r="157" spans="1:88" s="18" customFormat="1" ht="21" customHeight="1" x14ac:dyDescent="0.2">
      <c r="A157" s="1"/>
      <c r="B157" s="1647"/>
      <c r="C157" s="103" t="s">
        <v>156</v>
      </c>
      <c r="D157" s="5">
        <f>+D105+D118+D131+D144</f>
        <v>0</v>
      </c>
      <c r="E157" s="5">
        <f t="shared" si="393"/>
        <v>0</v>
      </c>
      <c r="F157" s="5">
        <f t="shared" si="393"/>
        <v>1</v>
      </c>
      <c r="G157" s="5">
        <f t="shared" si="393"/>
        <v>1</v>
      </c>
      <c r="H157" s="5">
        <f t="shared" si="393"/>
        <v>0</v>
      </c>
      <c r="I157" s="5">
        <f t="shared" si="393"/>
        <v>0</v>
      </c>
      <c r="J157" s="5">
        <f t="shared" si="393"/>
        <v>1</v>
      </c>
      <c r="K157" s="5">
        <f t="shared" si="393"/>
        <v>2</v>
      </c>
      <c r="L157" s="5">
        <f t="shared" si="393"/>
        <v>2</v>
      </c>
      <c r="M157" s="5">
        <f t="shared" si="393"/>
        <v>1</v>
      </c>
      <c r="N157" s="5">
        <f t="shared" si="393"/>
        <v>1</v>
      </c>
      <c r="O157" s="5">
        <f t="shared" si="393"/>
        <v>2</v>
      </c>
      <c r="P157" s="5">
        <f t="shared" si="393"/>
        <v>1</v>
      </c>
      <c r="Q157" s="5">
        <f t="shared" si="393"/>
        <v>0</v>
      </c>
      <c r="R157" s="5">
        <f t="shared" si="393"/>
        <v>0</v>
      </c>
      <c r="S157" s="5">
        <f t="shared" si="393"/>
        <v>1</v>
      </c>
      <c r="T157" s="5">
        <f t="shared" si="393"/>
        <v>0</v>
      </c>
      <c r="U157" s="5">
        <f t="shared" si="393"/>
        <v>0</v>
      </c>
      <c r="V157" s="5">
        <f t="shared" si="393"/>
        <v>0</v>
      </c>
      <c r="W157" s="5">
        <f t="shared" si="393"/>
        <v>0</v>
      </c>
      <c r="X157" s="5">
        <f t="shared" si="393"/>
        <v>0</v>
      </c>
      <c r="Y157" s="5">
        <f t="shared" si="393"/>
        <v>0</v>
      </c>
      <c r="Z157" s="5">
        <f t="shared" si="393"/>
        <v>0</v>
      </c>
      <c r="AA157" s="5">
        <f t="shared" si="393"/>
        <v>0</v>
      </c>
      <c r="AB157" s="5">
        <f t="shared" si="393"/>
        <v>0</v>
      </c>
      <c r="AC157" s="5">
        <f t="shared" si="393"/>
        <v>0</v>
      </c>
      <c r="AD157" s="5">
        <f t="shared" si="393"/>
        <v>0</v>
      </c>
      <c r="AE157" s="5">
        <f t="shared" si="393"/>
        <v>0</v>
      </c>
      <c r="AF157" s="5">
        <f t="shared" si="393"/>
        <v>0</v>
      </c>
      <c r="AG157" s="5">
        <f t="shared" si="393"/>
        <v>0</v>
      </c>
      <c r="AH157" s="5">
        <f t="shared" si="393"/>
        <v>0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48"/>
      <c r="BE157" s="3"/>
      <c r="BF157" s="49"/>
      <c r="BG157" s="49"/>
      <c r="BH157" s="49"/>
      <c r="BI157" s="49"/>
      <c r="BJ157" s="49"/>
      <c r="BK157" s="49"/>
      <c r="BL157" s="49"/>
      <c r="BM157" s="49"/>
      <c r="BN157" s="49"/>
      <c r="BO157" s="50"/>
      <c r="BP157" s="50"/>
      <c r="BQ157" s="50"/>
      <c r="BR157" s="50"/>
      <c r="BS157" s="50"/>
      <c r="BT157" s="51"/>
      <c r="BU157" s="52"/>
      <c r="BV157" s="52"/>
      <c r="BW157" s="52"/>
      <c r="BX157" s="52"/>
      <c r="BY157" s="52"/>
      <c r="BZ157" s="52"/>
      <c r="CA157" s="52"/>
      <c r="CB157" s="52"/>
    </row>
    <row r="158" spans="1:88" s="18" customFormat="1" ht="21" customHeight="1" x14ac:dyDescent="0.2">
      <c r="A158" s="1"/>
      <c r="B158" s="1647"/>
      <c r="C158" s="103" t="s">
        <v>157</v>
      </c>
      <c r="D158" s="14">
        <f>SUM(D155:D157)</f>
        <v>1</v>
      </c>
      <c r="E158" s="14">
        <f t="shared" ref="E158:AE158" si="394">SUM(E155:E157)</f>
        <v>1</v>
      </c>
      <c r="F158" s="14">
        <f t="shared" si="394"/>
        <v>2</v>
      </c>
      <c r="G158" s="14">
        <f t="shared" si="394"/>
        <v>2</v>
      </c>
      <c r="H158" s="14">
        <f t="shared" si="394"/>
        <v>1</v>
      </c>
      <c r="I158" s="14">
        <f t="shared" si="394"/>
        <v>1</v>
      </c>
      <c r="J158" s="14">
        <f t="shared" si="394"/>
        <v>2</v>
      </c>
      <c r="K158" s="14">
        <f t="shared" si="394"/>
        <v>4</v>
      </c>
      <c r="L158" s="14">
        <f t="shared" si="394"/>
        <v>5</v>
      </c>
      <c r="M158" s="14">
        <f t="shared" si="394"/>
        <v>2</v>
      </c>
      <c r="N158" s="14">
        <f t="shared" si="394"/>
        <v>2</v>
      </c>
      <c r="O158" s="14">
        <f t="shared" si="394"/>
        <v>3</v>
      </c>
      <c r="P158" s="14">
        <f t="shared" si="394"/>
        <v>1</v>
      </c>
      <c r="Q158" s="14">
        <f t="shared" si="394"/>
        <v>0</v>
      </c>
      <c r="R158" s="14">
        <f t="shared" si="394"/>
        <v>0</v>
      </c>
      <c r="S158" s="14">
        <f t="shared" si="394"/>
        <v>1</v>
      </c>
      <c r="T158" s="14">
        <f t="shared" si="394"/>
        <v>0</v>
      </c>
      <c r="U158" s="14">
        <f t="shared" si="394"/>
        <v>0</v>
      </c>
      <c r="V158" s="14">
        <f t="shared" si="394"/>
        <v>0</v>
      </c>
      <c r="W158" s="14">
        <f t="shared" si="394"/>
        <v>0</v>
      </c>
      <c r="X158" s="14">
        <f t="shared" si="394"/>
        <v>0</v>
      </c>
      <c r="Y158" s="14">
        <f t="shared" si="394"/>
        <v>0</v>
      </c>
      <c r="Z158" s="14">
        <f t="shared" si="394"/>
        <v>0</v>
      </c>
      <c r="AA158" s="14">
        <f t="shared" si="394"/>
        <v>0</v>
      </c>
      <c r="AB158" s="14">
        <f t="shared" si="394"/>
        <v>0</v>
      </c>
      <c r="AC158" s="14">
        <f t="shared" si="394"/>
        <v>0</v>
      </c>
      <c r="AD158" s="14">
        <f t="shared" si="394"/>
        <v>0</v>
      </c>
      <c r="AE158" s="14">
        <f t="shared" si="394"/>
        <v>1</v>
      </c>
      <c r="AF158" s="14">
        <f>SUM(AF155:AF157)</f>
        <v>0</v>
      </c>
      <c r="AG158" s="14">
        <f>SUM(AG155:AG157)</f>
        <v>0</v>
      </c>
      <c r="AH158" s="14">
        <f>SUM(AH155:AH157)</f>
        <v>0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48"/>
      <c r="BE158" s="3"/>
      <c r="BF158" s="49"/>
      <c r="BG158" s="49"/>
      <c r="BH158" s="49"/>
      <c r="BI158" s="49"/>
      <c r="BJ158" s="49"/>
      <c r="BK158" s="49"/>
      <c r="BL158" s="49"/>
      <c r="BM158" s="49"/>
      <c r="BN158" s="49"/>
      <c r="BO158" s="50"/>
      <c r="BP158" s="50"/>
      <c r="BQ158" s="50"/>
      <c r="BR158" s="50"/>
      <c r="BS158" s="50"/>
      <c r="BT158" s="51"/>
      <c r="BU158" s="52"/>
      <c r="BV158" s="52"/>
      <c r="BW158" s="52"/>
      <c r="BX158" s="52"/>
      <c r="BY158" s="52"/>
      <c r="BZ158" s="52"/>
      <c r="CA158" s="52"/>
      <c r="CB158" s="52"/>
    </row>
    <row r="159" spans="1:88" s="18" customFormat="1" ht="21" customHeight="1" x14ac:dyDescent="0.2">
      <c r="A159" s="1"/>
      <c r="B159" s="1647"/>
      <c r="C159" s="14" t="s">
        <v>36</v>
      </c>
      <c r="D159" s="5">
        <f t="shared" ref="D159:AH166" si="395">+D107+D120+D133+D146</f>
        <v>0</v>
      </c>
      <c r="E159" s="5">
        <f t="shared" si="395"/>
        <v>0</v>
      </c>
      <c r="F159" s="5">
        <f t="shared" si="395"/>
        <v>0</v>
      </c>
      <c r="G159" s="5">
        <f t="shared" si="395"/>
        <v>0</v>
      </c>
      <c r="H159" s="5">
        <f t="shared" si="395"/>
        <v>0</v>
      </c>
      <c r="I159" s="5">
        <f t="shared" si="395"/>
        <v>0</v>
      </c>
      <c r="J159" s="5">
        <f t="shared" si="395"/>
        <v>0</v>
      </c>
      <c r="K159" s="5">
        <f t="shared" si="395"/>
        <v>0</v>
      </c>
      <c r="L159" s="5">
        <f t="shared" si="395"/>
        <v>0</v>
      </c>
      <c r="M159" s="5">
        <f t="shared" si="395"/>
        <v>0</v>
      </c>
      <c r="N159" s="5">
        <f t="shared" si="395"/>
        <v>1</v>
      </c>
      <c r="O159" s="5">
        <f t="shared" si="395"/>
        <v>1</v>
      </c>
      <c r="P159" s="5">
        <f t="shared" si="395"/>
        <v>1</v>
      </c>
      <c r="Q159" s="5">
        <f t="shared" si="395"/>
        <v>1</v>
      </c>
      <c r="R159" s="5">
        <f t="shared" si="395"/>
        <v>0</v>
      </c>
      <c r="S159" s="5">
        <f t="shared" si="395"/>
        <v>0</v>
      </c>
      <c r="T159" s="5">
        <f t="shared" si="395"/>
        <v>1</v>
      </c>
      <c r="U159" s="5">
        <f t="shared" si="395"/>
        <v>1</v>
      </c>
      <c r="V159" s="5">
        <f t="shared" si="395"/>
        <v>1</v>
      </c>
      <c r="W159" s="5">
        <f t="shared" si="395"/>
        <v>1</v>
      </c>
      <c r="X159" s="5">
        <f t="shared" si="395"/>
        <v>1</v>
      </c>
      <c r="Y159" s="5">
        <f t="shared" si="395"/>
        <v>0</v>
      </c>
      <c r="Z159" s="5">
        <f t="shared" si="395"/>
        <v>0</v>
      </c>
      <c r="AA159" s="5">
        <f t="shared" si="395"/>
        <v>1</v>
      </c>
      <c r="AB159" s="5">
        <f t="shared" si="395"/>
        <v>1</v>
      </c>
      <c r="AC159" s="5">
        <f t="shared" si="395"/>
        <v>1</v>
      </c>
      <c r="AD159" s="5">
        <f t="shared" si="395"/>
        <v>1</v>
      </c>
      <c r="AE159" s="5">
        <f t="shared" si="395"/>
        <v>1</v>
      </c>
      <c r="AF159" s="5">
        <f t="shared" si="395"/>
        <v>0</v>
      </c>
      <c r="AG159" s="5">
        <f t="shared" si="395"/>
        <v>0</v>
      </c>
      <c r="AH159" s="5">
        <f t="shared" si="395"/>
        <v>0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48"/>
      <c r="BE159" s="3"/>
      <c r="BF159" s="49"/>
      <c r="BG159" s="49"/>
      <c r="BH159" s="49"/>
      <c r="BI159" s="49"/>
      <c r="BJ159" s="49"/>
      <c r="BK159" s="49"/>
      <c r="BL159" s="49"/>
      <c r="BM159" s="49"/>
      <c r="BN159" s="49"/>
      <c r="BO159" s="50"/>
      <c r="BP159" s="50"/>
      <c r="BQ159" s="50"/>
      <c r="BR159" s="50"/>
      <c r="BS159" s="50"/>
      <c r="BT159" s="51"/>
      <c r="BU159" s="52"/>
      <c r="BV159" s="52"/>
      <c r="BW159" s="52"/>
      <c r="BX159" s="52"/>
      <c r="BY159" s="52"/>
      <c r="BZ159" s="52"/>
      <c r="CA159" s="52"/>
      <c r="CB159" s="52"/>
    </row>
    <row r="160" spans="1:88" s="18" customFormat="1" ht="21" customHeight="1" x14ac:dyDescent="0.2">
      <c r="A160" s="1"/>
      <c r="B160" s="1647"/>
      <c r="C160" s="14" t="s">
        <v>37</v>
      </c>
      <c r="D160" s="5">
        <f t="shared" si="395"/>
        <v>2</v>
      </c>
      <c r="E160" s="5">
        <f t="shared" si="395"/>
        <v>2</v>
      </c>
      <c r="F160" s="5">
        <f t="shared" si="395"/>
        <v>4</v>
      </c>
      <c r="G160" s="5">
        <f t="shared" si="395"/>
        <v>4</v>
      </c>
      <c r="H160" s="5">
        <f t="shared" si="395"/>
        <v>3</v>
      </c>
      <c r="I160" s="5">
        <f t="shared" si="395"/>
        <v>3</v>
      </c>
      <c r="J160" s="5">
        <f t="shared" si="395"/>
        <v>3</v>
      </c>
      <c r="K160" s="5">
        <f t="shared" si="395"/>
        <v>0</v>
      </c>
      <c r="L160" s="5">
        <f t="shared" si="395"/>
        <v>0</v>
      </c>
      <c r="M160" s="5">
        <f t="shared" si="395"/>
        <v>3</v>
      </c>
      <c r="N160" s="5">
        <f t="shared" si="395"/>
        <v>3</v>
      </c>
      <c r="O160" s="5">
        <f t="shared" si="395"/>
        <v>3</v>
      </c>
      <c r="P160" s="5">
        <f t="shared" si="395"/>
        <v>4</v>
      </c>
      <c r="Q160" s="5">
        <f t="shared" si="395"/>
        <v>4</v>
      </c>
      <c r="R160" s="5">
        <f t="shared" si="395"/>
        <v>0</v>
      </c>
      <c r="S160" s="5">
        <f t="shared" si="395"/>
        <v>0</v>
      </c>
      <c r="T160" s="5">
        <f t="shared" si="395"/>
        <v>4</v>
      </c>
      <c r="U160" s="5">
        <f t="shared" si="395"/>
        <v>4</v>
      </c>
      <c r="V160" s="5">
        <f t="shared" si="395"/>
        <v>4</v>
      </c>
      <c r="W160" s="5">
        <f t="shared" si="395"/>
        <v>4</v>
      </c>
      <c r="X160" s="5">
        <f t="shared" si="395"/>
        <v>4</v>
      </c>
      <c r="Y160" s="5">
        <f t="shared" si="395"/>
        <v>0</v>
      </c>
      <c r="Z160" s="5">
        <f t="shared" si="395"/>
        <v>0</v>
      </c>
      <c r="AA160" s="5">
        <f t="shared" si="395"/>
        <v>4</v>
      </c>
      <c r="AB160" s="5">
        <f t="shared" si="395"/>
        <v>4</v>
      </c>
      <c r="AC160" s="5">
        <f t="shared" si="395"/>
        <v>4</v>
      </c>
      <c r="AD160" s="5">
        <f t="shared" si="395"/>
        <v>4</v>
      </c>
      <c r="AE160" s="5">
        <f t="shared" si="395"/>
        <v>4</v>
      </c>
      <c r="AF160" s="5">
        <f t="shared" si="395"/>
        <v>0</v>
      </c>
      <c r="AG160" s="5">
        <f t="shared" si="395"/>
        <v>0</v>
      </c>
      <c r="AH160" s="5">
        <f t="shared" si="395"/>
        <v>0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48"/>
      <c r="BE160" s="3"/>
      <c r="BF160" s="49"/>
      <c r="BG160" s="49"/>
      <c r="BH160" s="49"/>
      <c r="BI160" s="49"/>
      <c r="BJ160" s="49"/>
      <c r="BK160" s="49"/>
      <c r="BL160" s="49"/>
      <c r="BM160" s="49"/>
      <c r="BN160" s="49"/>
      <c r="BO160" s="50"/>
      <c r="BP160" s="50"/>
      <c r="BQ160" s="50"/>
      <c r="BR160" s="50"/>
      <c r="BS160" s="50"/>
      <c r="BT160" s="51"/>
      <c r="BU160" s="52"/>
      <c r="BV160" s="52"/>
      <c r="BW160" s="52"/>
      <c r="BX160" s="52"/>
      <c r="BY160" s="52"/>
      <c r="BZ160" s="52"/>
      <c r="CA160" s="52"/>
      <c r="CB160" s="52"/>
    </row>
    <row r="161" spans="1:88" s="18" customFormat="1" ht="21" customHeight="1" x14ac:dyDescent="0.2">
      <c r="A161" s="1"/>
      <c r="B161" s="1647"/>
      <c r="C161" s="14" t="s">
        <v>38</v>
      </c>
      <c r="D161" s="5">
        <f t="shared" si="395"/>
        <v>0</v>
      </c>
      <c r="E161" s="5">
        <f t="shared" si="395"/>
        <v>0</v>
      </c>
      <c r="F161" s="5">
        <f t="shared" si="395"/>
        <v>0</v>
      </c>
      <c r="G161" s="5">
        <f t="shared" si="395"/>
        <v>0</v>
      </c>
      <c r="H161" s="5">
        <f t="shared" si="395"/>
        <v>0</v>
      </c>
      <c r="I161" s="5">
        <f t="shared" si="395"/>
        <v>0</v>
      </c>
      <c r="J161" s="5">
        <f t="shared" si="395"/>
        <v>0</v>
      </c>
      <c r="K161" s="5">
        <f t="shared" si="395"/>
        <v>0</v>
      </c>
      <c r="L161" s="5">
        <f t="shared" si="395"/>
        <v>0</v>
      </c>
      <c r="M161" s="5">
        <f t="shared" si="395"/>
        <v>0</v>
      </c>
      <c r="N161" s="5">
        <f t="shared" si="395"/>
        <v>0</v>
      </c>
      <c r="O161" s="5">
        <f t="shared" si="395"/>
        <v>0</v>
      </c>
      <c r="P161" s="5">
        <f t="shared" si="395"/>
        <v>0</v>
      </c>
      <c r="Q161" s="5">
        <f t="shared" si="395"/>
        <v>0</v>
      </c>
      <c r="R161" s="5">
        <f t="shared" si="395"/>
        <v>0</v>
      </c>
      <c r="S161" s="5">
        <f t="shared" si="395"/>
        <v>0</v>
      </c>
      <c r="T161" s="5">
        <f t="shared" si="395"/>
        <v>0</v>
      </c>
      <c r="U161" s="5">
        <f t="shared" si="395"/>
        <v>0</v>
      </c>
      <c r="V161" s="5">
        <f t="shared" si="395"/>
        <v>0</v>
      </c>
      <c r="W161" s="5">
        <f t="shared" si="395"/>
        <v>0</v>
      </c>
      <c r="X161" s="5">
        <f t="shared" si="395"/>
        <v>0</v>
      </c>
      <c r="Y161" s="5">
        <f t="shared" si="395"/>
        <v>0</v>
      </c>
      <c r="Z161" s="5">
        <f t="shared" si="395"/>
        <v>0</v>
      </c>
      <c r="AA161" s="5">
        <f t="shared" si="395"/>
        <v>0</v>
      </c>
      <c r="AB161" s="5">
        <f t="shared" si="395"/>
        <v>0</v>
      </c>
      <c r="AC161" s="5">
        <f t="shared" si="395"/>
        <v>0</v>
      </c>
      <c r="AD161" s="5">
        <f t="shared" si="395"/>
        <v>0</v>
      </c>
      <c r="AE161" s="5">
        <f t="shared" si="395"/>
        <v>0</v>
      </c>
      <c r="AF161" s="5">
        <f t="shared" si="395"/>
        <v>0</v>
      </c>
      <c r="AG161" s="5">
        <f t="shared" si="395"/>
        <v>0</v>
      </c>
      <c r="AH161" s="5">
        <f t="shared" si="395"/>
        <v>0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48"/>
      <c r="BE161" s="3"/>
      <c r="BF161" s="49"/>
      <c r="BG161" s="49"/>
      <c r="BH161" s="49"/>
      <c r="BI161" s="49"/>
      <c r="BJ161" s="49"/>
      <c r="BK161" s="49"/>
      <c r="BL161" s="49"/>
      <c r="BM161" s="49"/>
      <c r="BN161" s="49"/>
      <c r="BO161" s="50"/>
      <c r="BP161" s="50"/>
      <c r="BQ161" s="50"/>
      <c r="BR161" s="50"/>
      <c r="BS161" s="50"/>
      <c r="BT161" s="51"/>
      <c r="BU161" s="52"/>
      <c r="BV161" s="52"/>
      <c r="BW161" s="52"/>
      <c r="BX161" s="52"/>
      <c r="BY161" s="52"/>
      <c r="BZ161" s="52"/>
      <c r="CA161" s="52"/>
      <c r="CB161" s="52"/>
    </row>
    <row r="162" spans="1:88" s="18" customFormat="1" ht="21" customHeight="1" x14ac:dyDescent="0.2">
      <c r="A162" s="1"/>
      <c r="B162" s="1647"/>
      <c r="C162" s="14" t="s">
        <v>134</v>
      </c>
      <c r="D162" s="5">
        <f t="shared" si="395"/>
        <v>0</v>
      </c>
      <c r="E162" s="5">
        <f t="shared" si="395"/>
        <v>0</v>
      </c>
      <c r="F162" s="5">
        <f t="shared" si="395"/>
        <v>0</v>
      </c>
      <c r="G162" s="5">
        <f t="shared" si="395"/>
        <v>0</v>
      </c>
      <c r="H162" s="5">
        <f t="shared" si="395"/>
        <v>0</v>
      </c>
      <c r="I162" s="5">
        <f t="shared" si="395"/>
        <v>0</v>
      </c>
      <c r="J162" s="5">
        <f t="shared" si="395"/>
        <v>0</v>
      </c>
      <c r="K162" s="5">
        <f t="shared" si="395"/>
        <v>0</v>
      </c>
      <c r="L162" s="5">
        <f t="shared" si="395"/>
        <v>0</v>
      </c>
      <c r="M162" s="5">
        <f t="shared" si="395"/>
        <v>0</v>
      </c>
      <c r="N162" s="5">
        <f t="shared" si="395"/>
        <v>0</v>
      </c>
      <c r="O162" s="5">
        <f t="shared" si="395"/>
        <v>0</v>
      </c>
      <c r="P162" s="5">
        <f t="shared" si="395"/>
        <v>0</v>
      </c>
      <c r="Q162" s="5">
        <f t="shared" si="395"/>
        <v>0</v>
      </c>
      <c r="R162" s="5">
        <f t="shared" si="395"/>
        <v>0</v>
      </c>
      <c r="S162" s="5">
        <f t="shared" si="395"/>
        <v>0</v>
      </c>
      <c r="T162" s="5">
        <f t="shared" si="395"/>
        <v>0</v>
      </c>
      <c r="U162" s="5">
        <f t="shared" si="395"/>
        <v>0</v>
      </c>
      <c r="V162" s="5">
        <f t="shared" si="395"/>
        <v>0</v>
      </c>
      <c r="W162" s="5">
        <f t="shared" si="395"/>
        <v>0</v>
      </c>
      <c r="X162" s="5">
        <f t="shared" si="395"/>
        <v>0</v>
      </c>
      <c r="Y162" s="5">
        <f t="shared" si="395"/>
        <v>0</v>
      </c>
      <c r="Z162" s="5">
        <f t="shared" si="395"/>
        <v>0</v>
      </c>
      <c r="AA162" s="5">
        <f t="shared" si="395"/>
        <v>0</v>
      </c>
      <c r="AB162" s="5">
        <f t="shared" si="395"/>
        <v>0</v>
      </c>
      <c r="AC162" s="5">
        <f t="shared" si="395"/>
        <v>0</v>
      </c>
      <c r="AD162" s="5">
        <f t="shared" si="395"/>
        <v>0</v>
      </c>
      <c r="AE162" s="5">
        <f t="shared" si="395"/>
        <v>0</v>
      </c>
      <c r="AF162" s="5">
        <f t="shared" si="395"/>
        <v>0</v>
      </c>
      <c r="AG162" s="5">
        <f t="shared" si="395"/>
        <v>0</v>
      </c>
      <c r="AH162" s="5">
        <f t="shared" si="395"/>
        <v>0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48"/>
      <c r="BE162" s="3"/>
      <c r="BF162" s="49"/>
      <c r="BG162" s="49"/>
      <c r="BH162" s="49"/>
      <c r="BI162" s="49"/>
      <c r="BJ162" s="49"/>
      <c r="BK162" s="49"/>
      <c r="BL162" s="49"/>
      <c r="BM162" s="49"/>
      <c r="BN162" s="49"/>
      <c r="BO162" s="50"/>
      <c r="BP162" s="50"/>
      <c r="BQ162" s="50"/>
      <c r="BR162" s="50"/>
      <c r="BS162" s="50"/>
      <c r="BT162" s="51"/>
      <c r="BU162" s="52"/>
      <c r="BV162" s="52"/>
      <c r="BW162" s="52"/>
      <c r="BX162" s="52"/>
      <c r="BY162" s="52"/>
      <c r="BZ162" s="52"/>
      <c r="CA162" s="52"/>
      <c r="CB162" s="52"/>
    </row>
    <row r="163" spans="1:88" s="18" customFormat="1" ht="21" customHeight="1" x14ac:dyDescent="0.2">
      <c r="A163" s="1"/>
      <c r="B163" s="1647"/>
      <c r="C163" s="14" t="s">
        <v>39</v>
      </c>
      <c r="D163" s="5">
        <f t="shared" si="395"/>
        <v>0</v>
      </c>
      <c r="E163" s="5">
        <f t="shared" si="395"/>
        <v>0</v>
      </c>
      <c r="F163" s="5">
        <f t="shared" si="395"/>
        <v>0</v>
      </c>
      <c r="G163" s="5">
        <f t="shared" si="395"/>
        <v>0</v>
      </c>
      <c r="H163" s="5">
        <f t="shared" si="395"/>
        <v>0</v>
      </c>
      <c r="I163" s="5">
        <f t="shared" si="395"/>
        <v>0</v>
      </c>
      <c r="J163" s="5">
        <f t="shared" si="395"/>
        <v>0</v>
      </c>
      <c r="K163" s="5">
        <f t="shared" si="395"/>
        <v>0</v>
      </c>
      <c r="L163" s="5">
        <f t="shared" si="395"/>
        <v>0</v>
      </c>
      <c r="M163" s="5">
        <f t="shared" si="395"/>
        <v>0</v>
      </c>
      <c r="N163" s="5">
        <f t="shared" si="395"/>
        <v>0</v>
      </c>
      <c r="O163" s="5">
        <f t="shared" si="395"/>
        <v>0</v>
      </c>
      <c r="P163" s="5">
        <f t="shared" si="395"/>
        <v>0</v>
      </c>
      <c r="Q163" s="5">
        <f t="shared" si="395"/>
        <v>0</v>
      </c>
      <c r="R163" s="5">
        <f t="shared" si="395"/>
        <v>0</v>
      </c>
      <c r="S163" s="5">
        <f t="shared" si="395"/>
        <v>0</v>
      </c>
      <c r="T163" s="5">
        <f t="shared" si="395"/>
        <v>0</v>
      </c>
      <c r="U163" s="5">
        <f t="shared" si="395"/>
        <v>0</v>
      </c>
      <c r="V163" s="5">
        <f t="shared" si="395"/>
        <v>0</v>
      </c>
      <c r="W163" s="5">
        <f t="shared" si="395"/>
        <v>0</v>
      </c>
      <c r="X163" s="5">
        <f t="shared" si="395"/>
        <v>0</v>
      </c>
      <c r="Y163" s="5">
        <f t="shared" si="395"/>
        <v>0</v>
      </c>
      <c r="Z163" s="5">
        <f t="shared" si="395"/>
        <v>0</v>
      </c>
      <c r="AA163" s="5">
        <f t="shared" si="395"/>
        <v>0</v>
      </c>
      <c r="AB163" s="5">
        <f t="shared" si="395"/>
        <v>0</v>
      </c>
      <c r="AC163" s="5">
        <f t="shared" si="395"/>
        <v>0</v>
      </c>
      <c r="AD163" s="5">
        <f t="shared" si="395"/>
        <v>0</v>
      </c>
      <c r="AE163" s="5">
        <f t="shared" si="395"/>
        <v>0</v>
      </c>
      <c r="AF163" s="5">
        <f t="shared" si="395"/>
        <v>0</v>
      </c>
      <c r="AG163" s="5">
        <f t="shared" si="395"/>
        <v>0</v>
      </c>
      <c r="AH163" s="5">
        <f t="shared" si="395"/>
        <v>0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48"/>
      <c r="BE163" s="3"/>
      <c r="BF163" s="49"/>
      <c r="BG163" s="49"/>
      <c r="BH163" s="49"/>
      <c r="BI163" s="49"/>
      <c r="BJ163" s="49"/>
      <c r="BK163" s="49"/>
      <c r="BL163" s="49"/>
      <c r="BM163" s="49"/>
      <c r="BN163" s="49"/>
      <c r="BO163" s="50"/>
      <c r="BP163" s="50"/>
      <c r="BQ163" s="50"/>
      <c r="BR163" s="50"/>
      <c r="BS163" s="50"/>
      <c r="BT163" s="51"/>
      <c r="BU163" s="52"/>
      <c r="BV163" s="52"/>
      <c r="BW163" s="52"/>
      <c r="BX163" s="52"/>
      <c r="BY163" s="52"/>
      <c r="BZ163" s="52"/>
      <c r="CA163" s="52"/>
      <c r="CB163" s="52"/>
    </row>
    <row r="164" spans="1:88" s="58" customFormat="1" ht="21" customHeight="1" x14ac:dyDescent="0.2">
      <c r="A164" s="1"/>
      <c r="B164" s="1647"/>
      <c r="C164" s="14" t="s">
        <v>40</v>
      </c>
      <c r="D164" s="5">
        <f t="shared" si="395"/>
        <v>0</v>
      </c>
      <c r="E164" s="5">
        <f t="shared" si="395"/>
        <v>0</v>
      </c>
      <c r="F164" s="5">
        <f t="shared" si="395"/>
        <v>0</v>
      </c>
      <c r="G164" s="5">
        <f t="shared" si="395"/>
        <v>0</v>
      </c>
      <c r="H164" s="5">
        <f t="shared" si="395"/>
        <v>0</v>
      </c>
      <c r="I164" s="5">
        <f t="shared" si="395"/>
        <v>0</v>
      </c>
      <c r="J164" s="5">
        <f t="shared" si="395"/>
        <v>0</v>
      </c>
      <c r="K164" s="5">
        <f t="shared" si="395"/>
        <v>0</v>
      </c>
      <c r="L164" s="5">
        <f t="shared" si="395"/>
        <v>0</v>
      </c>
      <c r="M164" s="5">
        <f t="shared" si="395"/>
        <v>0</v>
      </c>
      <c r="N164" s="5">
        <f t="shared" si="395"/>
        <v>0</v>
      </c>
      <c r="O164" s="5">
        <f t="shared" si="395"/>
        <v>0</v>
      </c>
      <c r="P164" s="5">
        <f t="shared" si="395"/>
        <v>0</v>
      </c>
      <c r="Q164" s="5">
        <f t="shared" si="395"/>
        <v>0</v>
      </c>
      <c r="R164" s="5">
        <f t="shared" si="395"/>
        <v>0</v>
      </c>
      <c r="S164" s="5">
        <f t="shared" si="395"/>
        <v>0</v>
      </c>
      <c r="T164" s="5">
        <f t="shared" si="395"/>
        <v>0</v>
      </c>
      <c r="U164" s="5">
        <f t="shared" si="395"/>
        <v>0</v>
      </c>
      <c r="V164" s="5">
        <f t="shared" si="395"/>
        <v>0</v>
      </c>
      <c r="W164" s="5">
        <f t="shared" si="395"/>
        <v>0</v>
      </c>
      <c r="X164" s="5">
        <f t="shared" si="395"/>
        <v>0</v>
      </c>
      <c r="Y164" s="5">
        <f t="shared" si="395"/>
        <v>0</v>
      </c>
      <c r="Z164" s="5">
        <f t="shared" si="395"/>
        <v>0</v>
      </c>
      <c r="AA164" s="5">
        <f t="shared" si="395"/>
        <v>1</v>
      </c>
      <c r="AB164" s="5">
        <f t="shared" si="395"/>
        <v>14</v>
      </c>
      <c r="AC164" s="5">
        <f t="shared" si="395"/>
        <v>14</v>
      </c>
      <c r="AD164" s="5">
        <f t="shared" si="395"/>
        <v>0</v>
      </c>
      <c r="AE164" s="5">
        <f t="shared" si="395"/>
        <v>0</v>
      </c>
      <c r="AF164" s="5">
        <f t="shared" si="395"/>
        <v>0</v>
      </c>
      <c r="AG164" s="5">
        <f t="shared" si="395"/>
        <v>0</v>
      </c>
      <c r="AH164" s="5">
        <f t="shared" si="395"/>
        <v>0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48"/>
      <c r="BE164" s="3"/>
      <c r="BF164" s="49"/>
      <c r="BG164" s="49"/>
      <c r="BH164" s="49"/>
      <c r="BI164" s="49"/>
      <c r="BJ164" s="49"/>
      <c r="BK164" s="49"/>
      <c r="BL164" s="49"/>
      <c r="BM164" s="49"/>
      <c r="BN164" s="49"/>
      <c r="BO164" s="50"/>
      <c r="BP164" s="50"/>
      <c r="BQ164" s="50"/>
      <c r="BR164" s="50"/>
      <c r="BS164" s="50"/>
      <c r="BT164" s="51"/>
      <c r="BU164" s="52"/>
      <c r="BV164" s="52"/>
      <c r="BW164" s="52"/>
      <c r="BX164" s="52"/>
      <c r="BY164" s="52"/>
      <c r="BZ164" s="52"/>
      <c r="CA164" s="52"/>
      <c r="CB164" s="52"/>
      <c r="CC164" s="18"/>
      <c r="CD164" s="18"/>
      <c r="CE164" s="18"/>
      <c r="CF164" s="18"/>
      <c r="CG164" s="18"/>
      <c r="CH164" s="18"/>
      <c r="CI164" s="18"/>
      <c r="CJ164" s="18"/>
    </row>
    <row r="165" spans="1:88" s="58" customFormat="1" ht="21" customHeight="1" x14ac:dyDescent="0.2">
      <c r="A165" s="49"/>
      <c r="B165" s="1647"/>
      <c r="C165" s="14" t="s">
        <v>57</v>
      </c>
      <c r="D165" s="14">
        <f t="shared" si="395"/>
        <v>2</v>
      </c>
      <c r="E165" s="14">
        <f t="shared" si="395"/>
        <v>2</v>
      </c>
      <c r="F165" s="14">
        <f t="shared" si="395"/>
        <v>2</v>
      </c>
      <c r="G165" s="14">
        <f t="shared" si="395"/>
        <v>2</v>
      </c>
      <c r="H165" s="14">
        <f t="shared" si="395"/>
        <v>1</v>
      </c>
      <c r="I165" s="14">
        <f t="shared" si="395"/>
        <v>1</v>
      </c>
      <c r="J165" s="14">
        <f t="shared" si="395"/>
        <v>1</v>
      </c>
      <c r="K165" s="14">
        <f t="shared" si="395"/>
        <v>0</v>
      </c>
      <c r="L165" s="14">
        <f t="shared" si="395"/>
        <v>0</v>
      </c>
      <c r="M165" s="14">
        <f t="shared" si="395"/>
        <v>0</v>
      </c>
      <c r="N165" s="14">
        <f t="shared" si="395"/>
        <v>0</v>
      </c>
      <c r="O165" s="14">
        <f t="shared" si="395"/>
        <v>0</v>
      </c>
      <c r="P165" s="14">
        <f t="shared" si="395"/>
        <v>0</v>
      </c>
      <c r="Q165" s="14">
        <f t="shared" si="395"/>
        <v>0</v>
      </c>
      <c r="R165" s="14">
        <f t="shared" si="395"/>
        <v>1</v>
      </c>
      <c r="S165" s="14">
        <f t="shared" si="395"/>
        <v>0</v>
      </c>
      <c r="T165" s="14">
        <f t="shared" si="395"/>
        <v>0</v>
      </c>
      <c r="U165" s="14">
        <f t="shared" si="395"/>
        <v>0</v>
      </c>
      <c r="V165" s="14">
        <f t="shared" si="395"/>
        <v>0</v>
      </c>
      <c r="W165" s="14">
        <f t="shared" si="395"/>
        <v>0</v>
      </c>
      <c r="X165" s="14">
        <f t="shared" si="395"/>
        <v>0</v>
      </c>
      <c r="Y165" s="14">
        <f t="shared" si="395"/>
        <v>0</v>
      </c>
      <c r="Z165" s="14">
        <f t="shared" si="395"/>
        <v>0</v>
      </c>
      <c r="AA165" s="14">
        <f t="shared" si="395"/>
        <v>0</v>
      </c>
      <c r="AB165" s="14">
        <f t="shared" si="395"/>
        <v>0</v>
      </c>
      <c r="AC165" s="14">
        <f t="shared" si="395"/>
        <v>0</v>
      </c>
      <c r="AD165" s="14">
        <f t="shared" si="395"/>
        <v>0</v>
      </c>
      <c r="AE165" s="14">
        <f t="shared" si="395"/>
        <v>3</v>
      </c>
      <c r="AF165" s="14">
        <f t="shared" si="395"/>
        <v>0</v>
      </c>
      <c r="AG165" s="14">
        <f t="shared" si="395"/>
        <v>0</v>
      </c>
      <c r="AH165" s="14">
        <f t="shared" si="395"/>
        <v>0</v>
      </c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98"/>
      <c r="BE165" s="99"/>
      <c r="BF165" s="49"/>
      <c r="BG165" s="49"/>
      <c r="BH165" s="49"/>
      <c r="BI165" s="49"/>
      <c r="BJ165" s="49"/>
      <c r="BK165" s="49"/>
      <c r="BL165" s="49"/>
      <c r="BM165" s="49"/>
      <c r="BN165" s="49"/>
      <c r="BO165" s="51"/>
      <c r="BP165" s="51"/>
      <c r="BQ165" s="51"/>
      <c r="BR165" s="51"/>
      <c r="BS165" s="51"/>
      <c r="BT165" s="51"/>
      <c r="BU165" s="55"/>
      <c r="BV165" s="55"/>
      <c r="BW165" s="55"/>
      <c r="BX165" s="55"/>
      <c r="BY165" s="55"/>
      <c r="BZ165" s="55"/>
      <c r="CA165" s="55"/>
      <c r="CB165" s="55"/>
    </row>
    <row r="166" spans="1:88" s="18" customFormat="1" ht="21" customHeight="1" x14ac:dyDescent="0.2">
      <c r="A166" s="49"/>
      <c r="B166" s="1647"/>
      <c r="C166" s="14" t="s">
        <v>35</v>
      </c>
      <c r="D166" s="14">
        <f t="shared" si="395"/>
        <v>0</v>
      </c>
      <c r="E166" s="14">
        <f t="shared" si="395"/>
        <v>0</v>
      </c>
      <c r="F166" s="14">
        <f t="shared" si="395"/>
        <v>0</v>
      </c>
      <c r="G166" s="14">
        <f t="shared" si="395"/>
        <v>0</v>
      </c>
      <c r="H166" s="14">
        <f t="shared" si="395"/>
        <v>1</v>
      </c>
      <c r="I166" s="14">
        <f t="shared" si="395"/>
        <v>0</v>
      </c>
      <c r="J166" s="14">
        <f t="shared" si="395"/>
        <v>0</v>
      </c>
      <c r="K166" s="14">
        <f t="shared" si="395"/>
        <v>0</v>
      </c>
      <c r="L166" s="14">
        <f t="shared" si="395"/>
        <v>0</v>
      </c>
      <c r="M166" s="14">
        <f t="shared" si="395"/>
        <v>1</v>
      </c>
      <c r="N166" s="14">
        <f t="shared" si="395"/>
        <v>0</v>
      </c>
      <c r="O166" s="14">
        <f t="shared" si="395"/>
        <v>0</v>
      </c>
      <c r="P166" s="14">
        <f t="shared" si="395"/>
        <v>0</v>
      </c>
      <c r="Q166" s="14">
        <f t="shared" si="395"/>
        <v>3</v>
      </c>
      <c r="R166" s="14">
        <f t="shared" si="395"/>
        <v>0</v>
      </c>
      <c r="S166" s="14">
        <f t="shared" si="395"/>
        <v>0</v>
      </c>
      <c r="T166" s="14">
        <f t="shared" si="395"/>
        <v>1</v>
      </c>
      <c r="U166" s="14">
        <f t="shared" si="395"/>
        <v>2</v>
      </c>
      <c r="V166" s="14">
        <f t="shared" si="395"/>
        <v>1</v>
      </c>
      <c r="W166" s="14">
        <f t="shared" si="395"/>
        <v>1</v>
      </c>
      <c r="X166" s="14">
        <f t="shared" si="395"/>
        <v>2</v>
      </c>
      <c r="Y166" s="14">
        <f t="shared" si="395"/>
        <v>2</v>
      </c>
      <c r="Z166" s="14">
        <f t="shared" si="395"/>
        <v>0</v>
      </c>
      <c r="AA166" s="14">
        <f t="shared" si="395"/>
        <v>0</v>
      </c>
      <c r="AB166" s="14">
        <f t="shared" si="395"/>
        <v>0</v>
      </c>
      <c r="AC166" s="14">
        <f t="shared" si="395"/>
        <v>1</v>
      </c>
      <c r="AD166" s="14">
        <f t="shared" si="395"/>
        <v>0</v>
      </c>
      <c r="AE166" s="14">
        <f t="shared" si="395"/>
        <v>0</v>
      </c>
      <c r="AF166" s="14">
        <f t="shared" si="395"/>
        <v>0</v>
      </c>
      <c r="AG166" s="14">
        <f t="shared" si="395"/>
        <v>0</v>
      </c>
      <c r="AH166" s="14">
        <f t="shared" si="395"/>
        <v>0</v>
      </c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98"/>
      <c r="BE166" s="99"/>
      <c r="BF166" s="49"/>
      <c r="BG166" s="49"/>
      <c r="BH166" s="49"/>
      <c r="BI166" s="49"/>
      <c r="BJ166" s="49"/>
      <c r="BK166" s="49"/>
      <c r="BL166" s="49"/>
      <c r="BM166" s="49"/>
      <c r="BN166" s="49"/>
      <c r="BO166" s="51"/>
      <c r="BP166" s="51"/>
      <c r="BQ166" s="51"/>
      <c r="BR166" s="51"/>
      <c r="BS166" s="51"/>
      <c r="BT166" s="51"/>
      <c r="BU166" s="55"/>
      <c r="BV166" s="55"/>
      <c r="BW166" s="55"/>
      <c r="BX166" s="55"/>
      <c r="BY166" s="55"/>
      <c r="BZ166" s="55"/>
      <c r="CA166" s="55"/>
      <c r="CB166" s="55"/>
      <c r="CC166" s="58"/>
      <c r="CD166" s="58"/>
      <c r="CE166" s="58"/>
      <c r="CF166" s="58"/>
      <c r="CG166" s="58"/>
      <c r="CH166" s="58"/>
      <c r="CI166" s="58"/>
      <c r="CJ166" s="58"/>
    </row>
    <row r="167" spans="1:88" s="18" customFormat="1" ht="21" customHeight="1" x14ac:dyDescent="0.2">
      <c r="A167" s="1636"/>
      <c r="B167" s="1637"/>
      <c r="C167" s="1637"/>
      <c r="D167" s="1637"/>
      <c r="E167" s="1637"/>
      <c r="F167" s="1637"/>
      <c r="G167" s="1637"/>
      <c r="H167" s="1637"/>
      <c r="I167" s="1637"/>
      <c r="J167" s="1637"/>
      <c r="K167" s="1637"/>
      <c r="L167" s="1637"/>
      <c r="M167" s="1637"/>
      <c r="N167" s="1637"/>
      <c r="O167" s="1637"/>
      <c r="P167" s="1637"/>
      <c r="Q167" s="1637"/>
      <c r="R167" s="1637"/>
      <c r="S167" s="1637"/>
      <c r="T167" s="1637"/>
      <c r="U167" s="1637"/>
      <c r="V167" s="1637"/>
      <c r="W167" s="1637"/>
      <c r="X167" s="1637"/>
      <c r="Y167" s="1637"/>
      <c r="Z167" s="1637"/>
      <c r="AA167" s="1637"/>
      <c r="AB167" s="1637"/>
      <c r="AC167" s="1637"/>
      <c r="AD167" s="1637"/>
      <c r="AE167" s="1637"/>
      <c r="AF167" s="108"/>
      <c r="AG167" s="108"/>
      <c r="AH167" s="108"/>
      <c r="AI167" s="2"/>
      <c r="AJ167" s="2"/>
      <c r="AK167" s="2"/>
      <c r="AL167" s="2"/>
      <c r="AM167" s="2"/>
      <c r="AN167" s="2"/>
      <c r="AO167" s="2"/>
      <c r="AP167" s="2"/>
      <c r="AQ167" s="2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48"/>
      <c r="BE167" s="3"/>
      <c r="BF167" s="1"/>
      <c r="BG167" s="1"/>
      <c r="BH167" s="1"/>
      <c r="BI167" s="1"/>
      <c r="BJ167" s="1"/>
      <c r="BK167" s="1"/>
      <c r="BL167" s="1"/>
      <c r="BM167" s="1"/>
      <c r="BN167" s="1"/>
      <c r="BO167" s="50"/>
      <c r="BP167" s="50"/>
      <c r="BQ167" s="50"/>
      <c r="BR167" s="50"/>
      <c r="BS167" s="50"/>
      <c r="BT167" s="51"/>
      <c r="BU167" s="52"/>
      <c r="BV167" s="52"/>
      <c r="BW167" s="52"/>
      <c r="BX167" s="53"/>
      <c r="BY167" s="53"/>
      <c r="BZ167" s="53"/>
      <c r="CA167" s="53"/>
      <c r="CB167" s="53"/>
    </row>
    <row r="168" spans="1:88" x14ac:dyDescent="0.25">
      <c r="AI168" s="2"/>
      <c r="AJ168" s="2"/>
      <c r="AK168" s="2"/>
      <c r="AL168" s="2"/>
      <c r="AM168" s="2"/>
      <c r="AN168" s="2"/>
      <c r="AO168" s="2"/>
      <c r="CC168" s="18"/>
      <c r="CD168" s="18"/>
      <c r="CG168" s="18"/>
      <c r="CH168" s="18"/>
      <c r="CI168" s="18"/>
      <c r="CJ168" s="18"/>
    </row>
  </sheetData>
  <sheetProtection formatCells="0"/>
  <dataConsolidate link="1"/>
  <mergeCells count="98">
    <mergeCell ref="CE20:CE22"/>
    <mergeCell ref="CB63:CB65"/>
    <mergeCell ref="B154:C154"/>
    <mergeCell ref="B155:B166"/>
    <mergeCell ref="CB84:CB86"/>
    <mergeCell ref="BT35:BT37"/>
    <mergeCell ref="BU35:BU37"/>
    <mergeCell ref="BV35:BV37"/>
    <mergeCell ref="BW35:BW37"/>
    <mergeCell ref="B102:C102"/>
    <mergeCell ref="BO84:BO86"/>
    <mergeCell ref="BN35:BN37"/>
    <mergeCell ref="BP35:BP37"/>
    <mergeCell ref="BQ35:BQ37"/>
    <mergeCell ref="A167:AE167"/>
    <mergeCell ref="B103:B114"/>
    <mergeCell ref="B115:C115"/>
    <mergeCell ref="B116:B127"/>
    <mergeCell ref="B128:C128"/>
    <mergeCell ref="B129:B140"/>
    <mergeCell ref="B141:C141"/>
    <mergeCell ref="BP84:BP86"/>
    <mergeCell ref="BQ84:BQ86"/>
    <mergeCell ref="A42:A44"/>
    <mergeCell ref="A63:A65"/>
    <mergeCell ref="A84:A86"/>
    <mergeCell ref="B142:B153"/>
    <mergeCell ref="A35:A37"/>
    <mergeCell ref="BE35:BE37"/>
    <mergeCell ref="A20:A22"/>
    <mergeCell ref="BE20:BE22"/>
    <mergeCell ref="BQ20:BQ22"/>
    <mergeCell ref="BX35:BX37"/>
    <mergeCell ref="BY35:BY37"/>
    <mergeCell ref="CA35:CA37"/>
    <mergeCell ref="CB35:CB37"/>
    <mergeCell ref="BR35:BR37"/>
    <mergeCell ref="BS35:BS37"/>
    <mergeCell ref="BX20:BX22"/>
    <mergeCell ref="BY20:BY22"/>
    <mergeCell ref="CB20:CB22"/>
    <mergeCell ref="BR20:BR22"/>
    <mergeCell ref="BS20:BS22"/>
    <mergeCell ref="BT20:BT22"/>
    <mergeCell ref="BU20:BU22"/>
    <mergeCell ref="BV20:BV22"/>
    <mergeCell ref="BW20:BW22"/>
    <mergeCell ref="CN10:CQ10"/>
    <mergeCell ref="A11:C11"/>
    <mergeCell ref="BD11:BE11"/>
    <mergeCell ref="BO11:BP11"/>
    <mergeCell ref="BQ11:BQ12"/>
    <mergeCell ref="BR11:BS12"/>
    <mergeCell ref="BZ11:BZ12"/>
    <mergeCell ref="CA11:CA12"/>
    <mergeCell ref="CB11:CB12"/>
    <mergeCell ref="CC11:CD11"/>
    <mergeCell ref="BD12:BE12"/>
    <mergeCell ref="BO12:BP12"/>
    <mergeCell ref="CC12:CD12"/>
    <mergeCell ref="BT11:BT12"/>
    <mergeCell ref="BU11:BU12"/>
    <mergeCell ref="BV11:BV12"/>
    <mergeCell ref="BW11:BW12"/>
    <mergeCell ref="BX11:BX12"/>
    <mergeCell ref="BY11:BY12"/>
    <mergeCell ref="A9:C9"/>
    <mergeCell ref="AW9:BB9"/>
    <mergeCell ref="BD9:BE9"/>
    <mergeCell ref="BO9:CB9"/>
    <mergeCell ref="CC9:CD9"/>
    <mergeCell ref="A10:C10"/>
    <mergeCell ref="D10:AH10"/>
    <mergeCell ref="AI10:BB11"/>
    <mergeCell ref="BD10:BE10"/>
    <mergeCell ref="BF10:BN11"/>
    <mergeCell ref="BO10:BS10"/>
    <mergeCell ref="BU10:BY10"/>
    <mergeCell ref="BZ10:CB10"/>
    <mergeCell ref="CC10:CD10"/>
    <mergeCell ref="BD6:BD8"/>
    <mergeCell ref="BF6:BF8"/>
    <mergeCell ref="BO7:CD8"/>
    <mergeCell ref="BD2:BD4"/>
    <mergeCell ref="BE2:BE4"/>
    <mergeCell ref="BF2:BF4"/>
    <mergeCell ref="AI3:AJ3"/>
    <mergeCell ref="AI4:AJ4"/>
    <mergeCell ref="AM4:BC5"/>
    <mergeCell ref="A1:C1"/>
    <mergeCell ref="AI1:AJ1"/>
    <mergeCell ref="AM1:BC1"/>
    <mergeCell ref="A2:A4"/>
    <mergeCell ref="AI2:AJ2"/>
    <mergeCell ref="AM2:BC3"/>
    <mergeCell ref="A5:C5"/>
    <mergeCell ref="AI5:AJ5"/>
    <mergeCell ref="A6:A8"/>
  </mergeCells>
  <conditionalFormatting sqref="D13:D32">
    <cfRule type="cellIs" dxfId="8866" priority="1519" operator="equal">
      <formula>"DC"</formula>
    </cfRule>
    <cfRule type="cellIs" dxfId="8865" priority="1520" operator="equal">
      <formula>"DS"</formula>
    </cfRule>
    <cfRule type="cellIs" dxfId="8864" priority="1521" operator="equal">
      <formula>"FE"</formula>
    </cfRule>
    <cfRule type="cellIs" dxfId="8863" priority="1522" operator="equal">
      <formula>"FES"</formula>
    </cfRule>
    <cfRule type="cellIs" dxfId="8862" priority="1523" operator="equal">
      <formula>"FED"</formula>
    </cfRule>
    <cfRule type="cellIs" dxfId="8861" priority="1524" operator="equal">
      <formula>"FEF"</formula>
    </cfRule>
    <cfRule type="cellIs" dxfId="8860" priority="1525" operator="equal">
      <formula>"B"</formula>
    </cfRule>
    <cfRule type="cellIs" dxfId="8859" priority="1526" operator="equal">
      <formula>"F"</formula>
    </cfRule>
    <cfRule type="cellIs" dxfId="8858" priority="1527" operator="equal">
      <formula>"L"</formula>
    </cfRule>
    <cfRule type="cellIs" dxfId="8857" priority="1528" operator="equal">
      <formula>"SA"</formula>
    </cfRule>
    <cfRule type="cellIs" dxfId="8856" priority="1529" operator="equal">
      <formula>"SE"</formula>
    </cfRule>
    <cfRule type="cellIs" dxfId="8855" priority="1530" operator="equal">
      <formula>"TR"</formula>
    </cfRule>
    <cfRule type="cellIs" dxfId="8854" priority="1531" operator="equal">
      <formula>"NT"</formula>
    </cfRule>
    <cfRule type="cellIs" dxfId="8853" priority="1532" operator="equal">
      <formula>"DT"</formula>
    </cfRule>
    <cfRule type="cellIs" dxfId="8852" priority="1533" operator="equal">
      <formula>"T"</formula>
    </cfRule>
    <cfRule type="cellIs" dxfId="8851" priority="1534" operator="equal">
      <formula>"FOTS"</formula>
    </cfRule>
    <cfRule type="cellIs" dxfId="8850" priority="1535" operator="equal">
      <formula>"DISP"</formula>
    </cfRule>
    <cfRule type="cellIs" dxfId="8849" priority="1536" operator="equal">
      <formula>"FO"</formula>
    </cfRule>
  </conditionalFormatting>
  <conditionalFormatting sqref="D56:D75">
    <cfRule type="cellIs" dxfId="8848" priority="259" operator="equal">
      <formula>"DC"</formula>
    </cfRule>
    <cfRule type="cellIs" dxfId="8847" priority="260" operator="equal">
      <formula>"DS"</formula>
    </cfRule>
    <cfRule type="cellIs" dxfId="8846" priority="261" operator="equal">
      <formula>"FE"</formula>
    </cfRule>
    <cfRule type="cellIs" dxfId="8845" priority="262" operator="equal">
      <formula>"FES"</formula>
    </cfRule>
    <cfRule type="cellIs" dxfId="8844" priority="263" operator="equal">
      <formula>"FED"</formula>
    </cfRule>
    <cfRule type="cellIs" dxfId="8843" priority="264" operator="equal">
      <formula>"FEF"</formula>
    </cfRule>
    <cfRule type="cellIs" dxfId="8842" priority="265" operator="equal">
      <formula>"B"</formula>
    </cfRule>
    <cfRule type="cellIs" dxfId="8841" priority="266" operator="equal">
      <formula>"F"</formula>
    </cfRule>
    <cfRule type="cellIs" dxfId="8840" priority="267" operator="equal">
      <formula>"L"</formula>
    </cfRule>
    <cfRule type="cellIs" dxfId="8839" priority="268" operator="equal">
      <formula>"SA"</formula>
    </cfRule>
    <cfRule type="cellIs" dxfId="8838" priority="269" operator="equal">
      <formula>"SE"</formula>
    </cfRule>
    <cfRule type="cellIs" dxfId="8837" priority="270" operator="equal">
      <formula>"TR"</formula>
    </cfRule>
    <cfRule type="cellIs" dxfId="8836" priority="271" operator="equal">
      <formula>"NT"</formula>
    </cfRule>
    <cfRule type="cellIs" dxfId="8835" priority="272" operator="equal">
      <formula>"DT"</formula>
    </cfRule>
    <cfRule type="cellIs" dxfId="8834" priority="273" operator="equal">
      <formula>"T"</formula>
    </cfRule>
    <cfRule type="cellIs" dxfId="8833" priority="274" operator="equal">
      <formula>"FOTS"</formula>
    </cfRule>
    <cfRule type="cellIs" dxfId="8832" priority="275" operator="equal">
      <formula>"DISP"</formula>
    </cfRule>
    <cfRule type="cellIs" dxfId="8831" priority="276" operator="equal">
      <formula>"FO"</formula>
    </cfRule>
  </conditionalFormatting>
  <conditionalFormatting sqref="D85:D96">
    <cfRule type="cellIs" dxfId="8830" priority="1861" operator="equal">
      <formula>"DC"</formula>
    </cfRule>
    <cfRule type="cellIs" dxfId="8829" priority="1862" operator="equal">
      <formula>"DS"</formula>
    </cfRule>
    <cfRule type="cellIs" dxfId="8828" priority="1863" operator="equal">
      <formula>"FE"</formula>
    </cfRule>
    <cfRule type="cellIs" dxfId="8827" priority="1864" operator="equal">
      <formula>"FES"</formula>
    </cfRule>
    <cfRule type="cellIs" dxfId="8826" priority="1865" operator="equal">
      <formula>"FED"</formula>
    </cfRule>
    <cfRule type="cellIs" dxfId="8825" priority="1866" operator="equal">
      <formula>"FEF"</formula>
    </cfRule>
    <cfRule type="cellIs" dxfId="8824" priority="1867" operator="equal">
      <formula>"B"</formula>
    </cfRule>
    <cfRule type="cellIs" dxfId="8823" priority="1868" operator="equal">
      <formula>"F"</formula>
    </cfRule>
    <cfRule type="cellIs" dxfId="8822" priority="1869" operator="equal">
      <formula>"L"</formula>
    </cfRule>
    <cfRule type="cellIs" dxfId="8821" priority="1870" operator="equal">
      <formula>"SA"</formula>
    </cfRule>
    <cfRule type="cellIs" dxfId="8820" priority="1871" operator="equal">
      <formula>"SE"</formula>
    </cfRule>
    <cfRule type="cellIs" dxfId="8819" priority="1872" operator="equal">
      <formula>"TR"</formula>
    </cfRule>
    <cfRule type="cellIs" dxfId="8818" priority="1873" operator="equal">
      <formula>"NT"</formula>
    </cfRule>
    <cfRule type="cellIs" dxfId="8817" priority="1874" operator="equal">
      <formula>"DT"</formula>
    </cfRule>
    <cfRule type="cellIs" dxfId="8816" priority="1875" operator="equal">
      <formula>"T"</formula>
    </cfRule>
    <cfRule type="cellIs" dxfId="8815" priority="1876" operator="equal">
      <formula>"FOTS"</formula>
    </cfRule>
    <cfRule type="cellIs" dxfId="8814" priority="1877" operator="equal">
      <formula>"DISP"</formula>
    </cfRule>
    <cfRule type="cellIs" dxfId="8813" priority="1878" operator="equal">
      <formula>"FO"</formula>
    </cfRule>
  </conditionalFormatting>
  <conditionalFormatting sqref="D36:J54">
    <cfRule type="cellIs" dxfId="8812" priority="367" operator="equal">
      <formula>"DC"</formula>
    </cfRule>
    <cfRule type="cellIs" dxfId="8811" priority="368" operator="equal">
      <formula>"DS"</formula>
    </cfRule>
    <cfRule type="cellIs" dxfId="8810" priority="369" operator="equal">
      <formula>"FE"</formula>
    </cfRule>
    <cfRule type="cellIs" dxfId="8809" priority="370" operator="equal">
      <formula>"FES"</formula>
    </cfRule>
    <cfRule type="cellIs" dxfId="8808" priority="371" operator="equal">
      <formula>"FED"</formula>
    </cfRule>
    <cfRule type="cellIs" dxfId="8807" priority="372" operator="equal">
      <formula>"FEF"</formula>
    </cfRule>
    <cfRule type="cellIs" dxfId="8806" priority="373" operator="equal">
      <formula>"B"</formula>
    </cfRule>
    <cfRule type="cellIs" dxfId="8805" priority="374" operator="equal">
      <formula>"F"</formula>
    </cfRule>
    <cfRule type="cellIs" dxfId="8804" priority="375" operator="equal">
      <formula>"L"</formula>
    </cfRule>
    <cfRule type="cellIs" dxfId="8803" priority="376" operator="equal">
      <formula>"SA"</formula>
    </cfRule>
    <cfRule type="cellIs" dxfId="8802" priority="377" operator="equal">
      <formula>"SE"</formula>
    </cfRule>
    <cfRule type="cellIs" dxfId="8801" priority="378" operator="equal">
      <formula>"TR"</formula>
    </cfRule>
    <cfRule type="cellIs" dxfId="8800" priority="379" operator="equal">
      <formula>"NT"</formula>
    </cfRule>
    <cfRule type="cellIs" dxfId="8799" priority="380" operator="equal">
      <formula>"DT"</formula>
    </cfRule>
    <cfRule type="cellIs" dxfId="8798" priority="381" operator="equal">
      <formula>"T"</formula>
    </cfRule>
    <cfRule type="cellIs" dxfId="8797" priority="382" operator="equal">
      <formula>"FOTS"</formula>
    </cfRule>
    <cfRule type="cellIs" dxfId="8796" priority="383" operator="equal">
      <formula>"DISP"</formula>
    </cfRule>
    <cfRule type="cellIs" dxfId="8795" priority="384" operator="equal">
      <formula>"FO"</formula>
    </cfRule>
  </conditionalFormatting>
  <conditionalFormatting sqref="D97:J97 L97:AH97">
    <cfRule type="cellIs" dxfId="8794" priority="34066" operator="equal">
      <formula>"DC"</formula>
    </cfRule>
    <cfRule type="cellIs" dxfId="8793" priority="34067" operator="equal">
      <formula>"DS"</formula>
    </cfRule>
    <cfRule type="cellIs" dxfId="8792" priority="34068" operator="equal">
      <formula>"FE"</formula>
    </cfRule>
    <cfRule type="cellIs" dxfId="8791" priority="34069" operator="equal">
      <formula>"FES"</formula>
    </cfRule>
    <cfRule type="cellIs" dxfId="8790" priority="34070" operator="equal">
      <formula>"FED"</formula>
    </cfRule>
    <cfRule type="cellIs" dxfId="8789" priority="34071" operator="equal">
      <formula>"FEF"</formula>
    </cfRule>
    <cfRule type="cellIs" dxfId="8788" priority="34072" operator="equal">
      <formula>"B"</formula>
    </cfRule>
    <cfRule type="cellIs" dxfId="8787" priority="34073" operator="equal">
      <formula>"F"</formula>
    </cfRule>
    <cfRule type="cellIs" dxfId="8786" priority="34074" operator="equal">
      <formula>"L"</formula>
    </cfRule>
    <cfRule type="cellIs" dxfId="8785" priority="34075" operator="equal">
      <formula>"SA"</formula>
    </cfRule>
    <cfRule type="cellIs" dxfId="8784" priority="34076" operator="equal">
      <formula>"SE"</formula>
    </cfRule>
    <cfRule type="cellIs" dxfId="8783" priority="34077" operator="equal">
      <formula>"TR"</formula>
    </cfRule>
    <cfRule type="cellIs" dxfId="8782" priority="34078" operator="equal">
      <formula>"NT"</formula>
    </cfRule>
    <cfRule type="cellIs" dxfId="8781" priority="34079" operator="equal">
      <formula>"DT"</formula>
    </cfRule>
    <cfRule type="cellIs" dxfId="8780" priority="34080" operator="equal">
      <formula>"T"</formula>
    </cfRule>
    <cfRule type="cellIs" dxfId="8779" priority="34081" operator="equal">
      <formula>"FOTS"</formula>
    </cfRule>
    <cfRule type="cellIs" dxfId="8778" priority="34082" operator="equal">
      <formula>"DISP"</formula>
    </cfRule>
    <cfRule type="cellIs" dxfId="8777" priority="34083" operator="equal">
      <formula>"FO"</formula>
    </cfRule>
  </conditionalFormatting>
  <conditionalFormatting sqref="D35:L35 D54:AE54 D62:AE62">
    <cfRule type="cellIs" dxfId="8776" priority="6973" operator="equal">
      <formula>"DC"</formula>
    </cfRule>
    <cfRule type="cellIs" dxfId="8775" priority="6974" operator="equal">
      <formula>"DS"</formula>
    </cfRule>
    <cfRule type="cellIs" dxfId="8774" priority="6975" operator="equal">
      <formula>"FE"</formula>
    </cfRule>
    <cfRule type="cellIs" dxfId="8773" priority="6976" operator="equal">
      <formula>"FES"</formula>
    </cfRule>
    <cfRule type="cellIs" dxfId="8772" priority="6977" operator="equal">
      <formula>"FED"</formula>
    </cfRule>
    <cfRule type="cellIs" dxfId="8771" priority="6978" operator="equal">
      <formula>"FEF"</formula>
    </cfRule>
    <cfRule type="cellIs" dxfId="8770" priority="6979" operator="equal">
      <formula>"B"</formula>
    </cfRule>
    <cfRule type="cellIs" dxfId="8769" priority="6980" operator="equal">
      <formula>"F"</formula>
    </cfRule>
    <cfRule type="cellIs" dxfId="8768" priority="6981" operator="equal">
      <formula>"L"</formula>
    </cfRule>
    <cfRule type="cellIs" dxfId="8767" priority="6982" operator="equal">
      <formula>"SA"</formula>
    </cfRule>
    <cfRule type="cellIs" dxfId="8766" priority="6983" operator="equal">
      <formula>"SE"</formula>
    </cfRule>
    <cfRule type="cellIs" dxfId="8765" priority="6984" operator="equal">
      <formula>"TR"</formula>
    </cfRule>
    <cfRule type="cellIs" dxfId="8764" priority="6985" operator="equal">
      <formula>"NT"</formula>
    </cfRule>
    <cfRule type="cellIs" dxfId="8763" priority="6986" operator="equal">
      <formula>"DT"</formula>
    </cfRule>
    <cfRule type="cellIs" dxfId="8762" priority="6987" operator="equal">
      <formula>"T"</formula>
    </cfRule>
    <cfRule type="cellIs" dxfId="8761" priority="6988" operator="equal">
      <formula>"FOTS"</formula>
    </cfRule>
    <cfRule type="cellIs" dxfId="8760" priority="6989" operator="equal">
      <formula>"DISP"</formula>
    </cfRule>
    <cfRule type="cellIs" dxfId="8759" priority="6990" operator="equal">
      <formula>"FO"</formula>
    </cfRule>
  </conditionalFormatting>
  <conditionalFormatting sqref="D34:AE34">
    <cfRule type="cellIs" dxfId="8758" priority="4417" operator="equal">
      <formula>"DC"</formula>
    </cfRule>
    <cfRule type="cellIs" dxfId="8757" priority="4418" operator="equal">
      <formula>"DS"</formula>
    </cfRule>
    <cfRule type="cellIs" dxfId="8756" priority="4419" operator="equal">
      <formula>"FE"</formula>
    </cfRule>
    <cfRule type="cellIs" dxfId="8755" priority="4420" operator="equal">
      <formula>"FES"</formula>
    </cfRule>
    <cfRule type="cellIs" dxfId="8754" priority="4421" operator="equal">
      <formula>"FED"</formula>
    </cfRule>
    <cfRule type="cellIs" dxfId="8753" priority="4422" operator="equal">
      <formula>"FEF"</formula>
    </cfRule>
    <cfRule type="cellIs" dxfId="8752" priority="4423" operator="equal">
      <formula>"B"</formula>
    </cfRule>
    <cfRule type="cellIs" dxfId="8751" priority="4424" operator="equal">
      <formula>"F"</formula>
    </cfRule>
    <cfRule type="cellIs" dxfId="8750" priority="4425" operator="equal">
      <formula>"L"</formula>
    </cfRule>
    <cfRule type="cellIs" dxfId="8749" priority="4426" operator="equal">
      <formula>"SA"</formula>
    </cfRule>
    <cfRule type="cellIs" dxfId="8748" priority="4427" operator="equal">
      <formula>"SE"</formula>
    </cfRule>
    <cfRule type="cellIs" dxfId="8747" priority="4428" operator="equal">
      <formula>"TR"</formula>
    </cfRule>
    <cfRule type="cellIs" dxfId="8746" priority="4429" operator="equal">
      <formula>"NT"</formula>
    </cfRule>
    <cfRule type="cellIs" dxfId="8745" priority="4430" operator="equal">
      <formula>"DT"</formula>
    </cfRule>
    <cfRule type="cellIs" dxfId="8744" priority="4431" operator="equal">
      <formula>"T"</formula>
    </cfRule>
    <cfRule type="cellIs" dxfId="8743" priority="4432" operator="equal">
      <formula>"FOTS"</formula>
    </cfRule>
    <cfRule type="cellIs" dxfId="8742" priority="4433" operator="equal">
      <formula>"DISP"</formula>
    </cfRule>
    <cfRule type="cellIs" dxfId="8741" priority="4434" operator="equal">
      <formula>"FO"</formula>
    </cfRule>
  </conditionalFormatting>
  <conditionalFormatting sqref="D77:AE84">
    <cfRule type="cellIs" dxfId="8740" priority="925" operator="equal">
      <formula>"DC"</formula>
    </cfRule>
    <cfRule type="cellIs" dxfId="8739" priority="926" operator="equal">
      <formula>"DS"</formula>
    </cfRule>
    <cfRule type="cellIs" dxfId="8738" priority="927" operator="equal">
      <formula>"FE"</formula>
    </cfRule>
    <cfRule type="cellIs" dxfId="8737" priority="928" operator="equal">
      <formula>"FES"</formula>
    </cfRule>
    <cfRule type="cellIs" dxfId="8736" priority="929" operator="equal">
      <formula>"FED"</formula>
    </cfRule>
    <cfRule type="cellIs" dxfId="8735" priority="930" operator="equal">
      <formula>"FEF"</formula>
    </cfRule>
    <cfRule type="cellIs" dxfId="8734" priority="931" operator="equal">
      <formula>"B"</formula>
    </cfRule>
    <cfRule type="cellIs" dxfId="8733" priority="932" operator="equal">
      <formula>"F"</formula>
    </cfRule>
    <cfRule type="cellIs" dxfId="8732" priority="933" operator="equal">
      <formula>"L"</formula>
    </cfRule>
    <cfRule type="cellIs" dxfId="8731" priority="934" operator="equal">
      <formula>"SA"</formula>
    </cfRule>
    <cfRule type="cellIs" dxfId="8730" priority="935" operator="equal">
      <formula>"SE"</formula>
    </cfRule>
    <cfRule type="cellIs" dxfId="8729" priority="936" operator="equal">
      <formula>"TR"</formula>
    </cfRule>
    <cfRule type="cellIs" dxfId="8728" priority="937" operator="equal">
      <formula>"NT"</formula>
    </cfRule>
    <cfRule type="cellIs" dxfId="8727" priority="938" operator="equal">
      <formula>"DT"</formula>
    </cfRule>
    <cfRule type="cellIs" dxfId="8726" priority="939" operator="equal">
      <formula>"T"</formula>
    </cfRule>
    <cfRule type="cellIs" dxfId="8725" priority="940" operator="equal">
      <formula>"FOTS"</formula>
    </cfRule>
    <cfRule type="cellIs" dxfId="8724" priority="941" operator="equal">
      <formula>"DISP"</formula>
    </cfRule>
    <cfRule type="cellIs" dxfId="8723" priority="942" operator="equal">
      <formula>"FO"</formula>
    </cfRule>
  </conditionalFormatting>
  <conditionalFormatting sqref="D2:AH2">
    <cfRule type="cellIs" dxfId="8722" priority="27520" operator="lessThan">
      <formula>1</formula>
    </cfRule>
    <cfRule type="cellIs" dxfId="8721" priority="27521" operator="greaterThan">
      <formula>1</formula>
    </cfRule>
    <cfRule type="cellIs" dxfId="8720" priority="27522" operator="equal">
      <formula>1</formula>
    </cfRule>
  </conditionalFormatting>
  <conditionalFormatting sqref="D3:AH4">
    <cfRule type="cellIs" dxfId="8719" priority="27535" operator="lessThan">
      <formula>4</formula>
    </cfRule>
    <cfRule type="cellIs" dxfId="8718" priority="27536" operator="greaterThan">
      <formula>4</formula>
    </cfRule>
    <cfRule type="cellIs" dxfId="8717" priority="27537" operator="equal">
      <formula>4</formula>
    </cfRule>
  </conditionalFormatting>
  <conditionalFormatting sqref="D5:AH5">
    <cfRule type="cellIs" dxfId="8716" priority="27532" operator="lessThan">
      <formula>13</formula>
    </cfRule>
    <cfRule type="cellIs" dxfId="8715" priority="27533" operator="equal">
      <formula>13</formula>
    </cfRule>
    <cfRule type="cellIs" dxfId="8714" priority="27534" operator="greaterThan">
      <formula>13</formula>
    </cfRule>
  </conditionalFormatting>
  <conditionalFormatting sqref="D6:AH6">
    <cfRule type="cellIs" dxfId="8713" priority="27526" operator="lessThan">
      <formula>1</formula>
    </cfRule>
    <cfRule type="cellIs" dxfId="8712" priority="27527" operator="greaterThan">
      <formula>1</formula>
    </cfRule>
    <cfRule type="cellIs" dxfId="8711" priority="27528" operator="equal">
      <formula>1</formula>
    </cfRule>
  </conditionalFormatting>
  <conditionalFormatting sqref="D7:AH7">
    <cfRule type="cellIs" dxfId="8710" priority="27517" operator="lessThan">
      <formula>4</formula>
    </cfRule>
    <cfRule type="cellIs" dxfId="8709" priority="27518" operator="greaterThan">
      <formula>4</formula>
    </cfRule>
    <cfRule type="cellIs" dxfId="8708" priority="27519" operator="equal">
      <formula>4</formula>
    </cfRule>
  </conditionalFormatting>
  <conditionalFormatting sqref="D8:AH8">
    <cfRule type="cellIs" dxfId="8707" priority="27523" operator="lessThan">
      <formula>8</formula>
    </cfRule>
    <cfRule type="cellIs" dxfId="8706" priority="27524" operator="greaterThan">
      <formula>8</formula>
    </cfRule>
    <cfRule type="cellIs" dxfId="8705" priority="27525" operator="equal">
      <formula>8</formula>
    </cfRule>
  </conditionalFormatting>
  <conditionalFormatting sqref="D9:AH9">
    <cfRule type="cellIs" dxfId="8704" priority="27529" operator="lessThan">
      <formula>13</formula>
    </cfRule>
    <cfRule type="cellIs" dxfId="8703" priority="27530" operator="equal">
      <formula>13</formula>
    </cfRule>
    <cfRule type="cellIs" dxfId="8702" priority="27531" operator="greaterThan">
      <formula>13</formula>
    </cfRule>
  </conditionalFormatting>
  <conditionalFormatting sqref="D98:AH98">
    <cfRule type="cellIs" dxfId="8701" priority="34202" operator="equal">
      <formula>"DC"</formula>
    </cfRule>
    <cfRule type="cellIs" dxfId="8700" priority="34203" operator="equal">
      <formula>"DS"</formula>
    </cfRule>
    <cfRule type="cellIs" dxfId="8699" priority="34204" operator="equal">
      <formula>"FE"</formula>
    </cfRule>
    <cfRule type="cellIs" dxfId="8698" priority="34205" operator="equal">
      <formula>"FES"</formula>
    </cfRule>
    <cfRule type="cellIs" dxfId="8697" priority="34206" operator="equal">
      <formula>"FED"</formula>
    </cfRule>
    <cfRule type="cellIs" dxfId="8696" priority="34207" operator="equal">
      <formula>"FEF"</formula>
    </cfRule>
    <cfRule type="cellIs" dxfId="8695" priority="34208" operator="equal">
      <formula>"B"</formula>
    </cfRule>
    <cfRule type="cellIs" dxfId="8694" priority="34209" operator="equal">
      <formula>"F"</formula>
    </cfRule>
    <cfRule type="cellIs" dxfId="8693" priority="34210" operator="equal">
      <formula>"L"</formula>
    </cfRule>
    <cfRule type="cellIs" dxfId="8692" priority="34211" operator="equal">
      <formula>"SA"</formula>
    </cfRule>
    <cfRule type="cellIs" dxfId="8691" priority="34212" operator="equal">
      <formula>"SE"</formula>
    </cfRule>
    <cfRule type="cellIs" dxfId="8690" priority="34213" operator="equal">
      <formula>"TR"</formula>
    </cfRule>
    <cfRule type="cellIs" dxfId="8689" priority="34214" operator="equal">
      <formula>"NT"</formula>
    </cfRule>
    <cfRule type="cellIs" dxfId="8688" priority="34215" operator="equal">
      <formula>"DT"</formula>
    </cfRule>
    <cfRule type="cellIs" dxfId="8687" priority="34216" operator="equal">
      <formula>"T"</formula>
    </cfRule>
    <cfRule type="cellIs" dxfId="8686" priority="34217" operator="equal">
      <formula>"FOTS"</formula>
    </cfRule>
    <cfRule type="cellIs" dxfId="8685" priority="34218" operator="equal">
      <formula>"DISP"</formula>
    </cfRule>
    <cfRule type="cellIs" dxfId="8684" priority="34219" operator="equal">
      <formula>"FO"</formula>
    </cfRule>
  </conditionalFormatting>
  <conditionalFormatting sqref="D154:AH154">
    <cfRule type="cellIs" dxfId="8683" priority="34439" operator="equal">
      <formula>"disp"</formula>
    </cfRule>
    <cfRule type="cellIs" dxfId="8682" priority="34440" operator="equal">
      <formula>"fots"</formula>
    </cfRule>
    <cfRule type="cellIs" dxfId="8681" priority="34441" operator="equal">
      <formula>"t"</formula>
    </cfRule>
    <cfRule type="cellIs" dxfId="8680" priority="34442" operator="equal">
      <formula>"tr"</formula>
    </cfRule>
    <cfRule type="cellIs" dxfId="8679" priority="34443" operator="equal">
      <formula>"se"</formula>
    </cfRule>
    <cfRule type="cellIs" dxfId="8678" priority="34444" operator="equal">
      <formula>"sa"</formula>
    </cfRule>
    <cfRule type="cellIs" dxfId="8677" priority="34445" operator="equal">
      <formula>"l"</formula>
    </cfRule>
    <cfRule type="cellIs" dxfId="8676" priority="34446" operator="equal">
      <formula>"f"</formula>
    </cfRule>
    <cfRule type="cellIs" dxfId="8675" priority="34447" operator="equal">
      <formula>"b"</formula>
    </cfRule>
    <cfRule type="cellIs" dxfId="8674" priority="34448" operator="equal">
      <formula>"fef"</formula>
    </cfRule>
    <cfRule type="cellIs" dxfId="8673" priority="34449" operator="equal">
      <formula>"fed"</formula>
    </cfRule>
    <cfRule type="cellIs" dxfId="8672" priority="34450" operator="equal">
      <formula>"fes"</formula>
    </cfRule>
    <cfRule type="cellIs" dxfId="8671" priority="34451" operator="equal">
      <formula>"ds"</formula>
    </cfRule>
    <cfRule type="cellIs" dxfId="8670" priority="34452" operator="equal">
      <formula>"fo"</formula>
    </cfRule>
    <cfRule type="cellIs" dxfId="8669" priority="34453" operator="equal">
      <formula>"FE"</formula>
    </cfRule>
  </conditionalFormatting>
  <conditionalFormatting sqref="E22:E32">
    <cfRule type="cellIs" dxfId="8668" priority="3661" operator="equal">
      <formula>"DC"</formula>
    </cfRule>
    <cfRule type="cellIs" dxfId="8667" priority="3662" operator="equal">
      <formula>"DS"</formula>
    </cfRule>
    <cfRule type="cellIs" dxfId="8666" priority="3663" operator="equal">
      <formula>"FE"</formula>
    </cfRule>
    <cfRule type="cellIs" dxfId="8665" priority="3664" operator="equal">
      <formula>"FES"</formula>
    </cfRule>
    <cfRule type="cellIs" dxfId="8664" priority="3665" operator="equal">
      <formula>"FED"</formula>
    </cfRule>
    <cfRule type="cellIs" dxfId="8663" priority="3666" operator="equal">
      <formula>"FEF"</formula>
    </cfRule>
    <cfRule type="cellIs" dxfId="8662" priority="3667" operator="equal">
      <formula>"B"</formula>
    </cfRule>
    <cfRule type="cellIs" dxfId="8661" priority="3668" operator="equal">
      <formula>"F"</formula>
    </cfRule>
    <cfRule type="cellIs" dxfId="8660" priority="3669" operator="equal">
      <formula>"L"</formula>
    </cfRule>
    <cfRule type="cellIs" dxfId="8659" priority="3670" operator="equal">
      <formula>"SA"</formula>
    </cfRule>
    <cfRule type="cellIs" dxfId="8658" priority="3671" operator="equal">
      <formula>"SE"</formula>
    </cfRule>
    <cfRule type="cellIs" dxfId="8657" priority="3672" operator="equal">
      <formula>"TR"</formula>
    </cfRule>
    <cfRule type="cellIs" dxfId="8656" priority="3673" operator="equal">
      <formula>"NT"</formula>
    </cfRule>
    <cfRule type="cellIs" dxfId="8655" priority="3674" operator="equal">
      <formula>"DT"</formula>
    </cfRule>
    <cfRule type="cellIs" dxfId="8654" priority="3675" operator="equal">
      <formula>"T"</formula>
    </cfRule>
    <cfRule type="cellIs" dxfId="8653" priority="3676" operator="equal">
      <formula>"FOTS"</formula>
    </cfRule>
    <cfRule type="cellIs" dxfId="8652" priority="3677" operator="equal">
      <formula>"DISP"</formula>
    </cfRule>
    <cfRule type="cellIs" dxfId="8651" priority="3678" operator="equal">
      <formula>"FO"</formula>
    </cfRule>
  </conditionalFormatting>
  <conditionalFormatting sqref="E87:E96">
    <cfRule type="cellIs" dxfId="8650" priority="1807" operator="equal">
      <formula>"DC"</formula>
    </cfRule>
    <cfRule type="cellIs" dxfId="8649" priority="1808" operator="equal">
      <formula>"DS"</formula>
    </cfRule>
    <cfRule type="cellIs" dxfId="8648" priority="1809" operator="equal">
      <formula>"FE"</formula>
    </cfRule>
    <cfRule type="cellIs" dxfId="8647" priority="1810" operator="equal">
      <formula>"FES"</formula>
    </cfRule>
    <cfRule type="cellIs" dxfId="8646" priority="1811" operator="equal">
      <formula>"FED"</formula>
    </cfRule>
    <cfRule type="cellIs" dxfId="8645" priority="1812" operator="equal">
      <formula>"FEF"</formula>
    </cfRule>
    <cfRule type="cellIs" dxfId="8644" priority="1813" operator="equal">
      <formula>"B"</formula>
    </cfRule>
    <cfRule type="cellIs" dxfId="8643" priority="1814" operator="equal">
      <formula>"F"</formula>
    </cfRule>
    <cfRule type="cellIs" dxfId="8642" priority="1815" operator="equal">
      <formula>"L"</formula>
    </cfRule>
    <cfRule type="cellIs" dxfId="8641" priority="1816" operator="equal">
      <formula>"SA"</formula>
    </cfRule>
    <cfRule type="cellIs" dxfId="8640" priority="1817" operator="equal">
      <formula>"SE"</formula>
    </cfRule>
    <cfRule type="cellIs" dxfId="8639" priority="1818" operator="equal">
      <formula>"TR"</formula>
    </cfRule>
    <cfRule type="cellIs" dxfId="8638" priority="1819" operator="equal">
      <formula>"NT"</formula>
    </cfRule>
    <cfRule type="cellIs" dxfId="8637" priority="1820" operator="equal">
      <formula>"DT"</formula>
    </cfRule>
    <cfRule type="cellIs" dxfId="8636" priority="1821" operator="equal">
      <formula>"T"</formula>
    </cfRule>
    <cfRule type="cellIs" dxfId="8635" priority="1822" operator="equal">
      <formula>"FOTS"</formula>
    </cfRule>
    <cfRule type="cellIs" dxfId="8634" priority="1823" operator="equal">
      <formula>"DISP"</formula>
    </cfRule>
    <cfRule type="cellIs" dxfId="8633" priority="1824" operator="equal">
      <formula>"FO"</formula>
    </cfRule>
  </conditionalFormatting>
  <conditionalFormatting sqref="E85:F86">
    <cfRule type="cellIs" dxfId="8632" priority="2077" operator="equal">
      <formula>"DC"</formula>
    </cfRule>
    <cfRule type="cellIs" dxfId="8631" priority="2078" operator="equal">
      <formula>"DS"</formula>
    </cfRule>
    <cfRule type="cellIs" dxfId="8630" priority="2079" operator="equal">
      <formula>"FE"</formula>
    </cfRule>
    <cfRule type="cellIs" dxfId="8629" priority="2080" operator="equal">
      <formula>"FES"</formula>
    </cfRule>
    <cfRule type="cellIs" dxfId="8628" priority="2081" operator="equal">
      <formula>"FED"</formula>
    </cfRule>
    <cfRule type="cellIs" dxfId="8627" priority="2082" operator="equal">
      <formula>"FEF"</formula>
    </cfRule>
    <cfRule type="cellIs" dxfId="8626" priority="2083" operator="equal">
      <formula>"B"</formula>
    </cfRule>
    <cfRule type="cellIs" dxfId="8625" priority="2084" operator="equal">
      <formula>"F"</formula>
    </cfRule>
    <cfRule type="cellIs" dxfId="8624" priority="2085" operator="equal">
      <formula>"L"</formula>
    </cfRule>
    <cfRule type="cellIs" dxfId="8623" priority="2086" operator="equal">
      <formula>"SA"</formula>
    </cfRule>
    <cfRule type="cellIs" dxfId="8622" priority="2087" operator="equal">
      <formula>"SE"</formula>
    </cfRule>
    <cfRule type="cellIs" dxfId="8621" priority="2088" operator="equal">
      <formula>"TR"</formula>
    </cfRule>
    <cfRule type="cellIs" dxfId="8620" priority="2089" operator="equal">
      <formula>"NT"</formula>
    </cfRule>
    <cfRule type="cellIs" dxfId="8619" priority="2090" operator="equal">
      <formula>"DT"</formula>
    </cfRule>
    <cfRule type="cellIs" dxfId="8618" priority="2091" operator="equal">
      <formula>"T"</formula>
    </cfRule>
    <cfRule type="cellIs" dxfId="8617" priority="2092" operator="equal">
      <formula>"FOTS"</formula>
    </cfRule>
    <cfRule type="cellIs" dxfId="8616" priority="2093" operator="equal">
      <formula>"DISP"</formula>
    </cfRule>
    <cfRule type="cellIs" dxfId="8615" priority="2094" operator="equal">
      <formula>"FO"</formula>
    </cfRule>
  </conditionalFormatting>
  <conditionalFormatting sqref="E88:F88">
    <cfRule type="cellIs" dxfId="8614" priority="5101" operator="equal">
      <formula>"DC"</formula>
    </cfRule>
    <cfRule type="cellIs" dxfId="8613" priority="5102" operator="equal">
      <formula>"DS"</formula>
    </cfRule>
    <cfRule type="cellIs" dxfId="8612" priority="5103" operator="equal">
      <formula>"FE"</formula>
    </cfRule>
    <cfRule type="cellIs" dxfId="8611" priority="5104" operator="equal">
      <formula>"FES"</formula>
    </cfRule>
    <cfRule type="cellIs" dxfId="8610" priority="5105" operator="equal">
      <formula>"FED"</formula>
    </cfRule>
    <cfRule type="cellIs" dxfId="8609" priority="5106" operator="equal">
      <formula>"FEF"</formula>
    </cfRule>
    <cfRule type="cellIs" dxfId="8608" priority="5107" operator="equal">
      <formula>"B"</formula>
    </cfRule>
    <cfRule type="cellIs" dxfId="8607" priority="5108" operator="equal">
      <formula>"F"</formula>
    </cfRule>
    <cfRule type="cellIs" dxfId="8606" priority="5109" operator="equal">
      <formula>"L"</formula>
    </cfRule>
    <cfRule type="cellIs" dxfId="8605" priority="5110" operator="equal">
      <formula>"SA"</formula>
    </cfRule>
    <cfRule type="cellIs" dxfId="8604" priority="5111" operator="equal">
      <formula>"SE"</formula>
    </cfRule>
    <cfRule type="cellIs" dxfId="8603" priority="5112" operator="equal">
      <formula>"TR"</formula>
    </cfRule>
    <cfRule type="cellIs" dxfId="8602" priority="5113" operator="equal">
      <formula>"NT"</formula>
    </cfRule>
    <cfRule type="cellIs" dxfId="8601" priority="5114" operator="equal">
      <formula>"DT"</formula>
    </cfRule>
    <cfRule type="cellIs" dxfId="8600" priority="5115" operator="equal">
      <formula>"T"</formula>
    </cfRule>
    <cfRule type="cellIs" dxfId="8599" priority="5116" operator="equal">
      <formula>"FOTS"</formula>
    </cfRule>
    <cfRule type="cellIs" dxfId="8598" priority="5117" operator="equal">
      <formula>"DISP"</formula>
    </cfRule>
    <cfRule type="cellIs" dxfId="8597" priority="5118" operator="equal">
      <formula>"FO"</formula>
    </cfRule>
  </conditionalFormatting>
  <conditionalFormatting sqref="E59:J75">
    <cfRule type="cellIs" dxfId="8596" priority="241" operator="equal">
      <formula>"DC"</formula>
    </cfRule>
    <cfRule type="cellIs" dxfId="8595" priority="242" operator="equal">
      <formula>"DS"</formula>
    </cfRule>
    <cfRule type="cellIs" dxfId="8594" priority="243" operator="equal">
      <formula>"FE"</formula>
    </cfRule>
    <cfRule type="cellIs" dxfId="8593" priority="244" operator="equal">
      <formula>"FES"</formula>
    </cfRule>
    <cfRule type="cellIs" dxfId="8592" priority="245" operator="equal">
      <formula>"FED"</formula>
    </cfRule>
    <cfRule type="cellIs" dxfId="8591" priority="246" operator="equal">
      <formula>"FEF"</formula>
    </cfRule>
    <cfRule type="cellIs" dxfId="8590" priority="247" operator="equal">
      <formula>"B"</formula>
    </cfRule>
    <cfRule type="cellIs" dxfId="8589" priority="248" operator="equal">
      <formula>"F"</formula>
    </cfRule>
    <cfRule type="cellIs" dxfId="8588" priority="249" operator="equal">
      <formula>"L"</formula>
    </cfRule>
    <cfRule type="cellIs" dxfId="8587" priority="250" operator="equal">
      <formula>"SA"</formula>
    </cfRule>
    <cfRule type="cellIs" dxfId="8586" priority="251" operator="equal">
      <formula>"SE"</formula>
    </cfRule>
    <cfRule type="cellIs" dxfId="8585" priority="252" operator="equal">
      <formula>"TR"</formula>
    </cfRule>
    <cfRule type="cellIs" dxfId="8584" priority="253" operator="equal">
      <formula>"NT"</formula>
    </cfRule>
    <cfRule type="cellIs" dxfId="8583" priority="254" operator="equal">
      <formula>"DT"</formula>
    </cfRule>
    <cfRule type="cellIs" dxfId="8582" priority="255" operator="equal">
      <formula>"T"</formula>
    </cfRule>
    <cfRule type="cellIs" dxfId="8581" priority="256" operator="equal">
      <formula>"FOTS"</formula>
    </cfRule>
    <cfRule type="cellIs" dxfId="8580" priority="257" operator="equal">
      <formula>"DISP"</formula>
    </cfRule>
    <cfRule type="cellIs" dxfId="8579" priority="258" operator="equal">
      <formula>"FO"</formula>
    </cfRule>
  </conditionalFormatting>
  <conditionalFormatting sqref="E49:T49">
    <cfRule type="cellIs" dxfId="8578" priority="439" operator="equal">
      <formula>"DC"</formula>
    </cfRule>
    <cfRule type="cellIs" dxfId="8577" priority="440" operator="equal">
      <formula>"DS"</formula>
    </cfRule>
    <cfRule type="cellIs" dxfId="8576" priority="441" operator="equal">
      <formula>"FE"</formula>
    </cfRule>
    <cfRule type="cellIs" dxfId="8575" priority="442" operator="equal">
      <formula>"FES"</formula>
    </cfRule>
    <cfRule type="cellIs" dxfId="8574" priority="443" operator="equal">
      <formula>"FED"</formula>
    </cfRule>
    <cfRule type="cellIs" dxfId="8573" priority="444" operator="equal">
      <formula>"FEF"</formula>
    </cfRule>
    <cfRule type="cellIs" dxfId="8572" priority="445" operator="equal">
      <formula>"B"</formula>
    </cfRule>
    <cfRule type="cellIs" dxfId="8571" priority="446" operator="equal">
      <formula>"F"</formula>
    </cfRule>
    <cfRule type="cellIs" dxfId="8570" priority="447" operator="equal">
      <formula>"L"</formula>
    </cfRule>
    <cfRule type="cellIs" dxfId="8569" priority="448" operator="equal">
      <formula>"SA"</formula>
    </cfRule>
    <cfRule type="cellIs" dxfId="8568" priority="449" operator="equal">
      <formula>"SE"</formula>
    </cfRule>
    <cfRule type="cellIs" dxfId="8567" priority="450" operator="equal">
      <formula>"TR"</formula>
    </cfRule>
    <cfRule type="cellIs" dxfId="8566" priority="451" operator="equal">
      <formula>"NT"</formula>
    </cfRule>
    <cfRule type="cellIs" dxfId="8565" priority="452" operator="equal">
      <formula>"DT"</formula>
    </cfRule>
    <cfRule type="cellIs" dxfId="8564" priority="453" operator="equal">
      <formula>"T"</formula>
    </cfRule>
    <cfRule type="cellIs" dxfId="8563" priority="454" operator="equal">
      <formula>"FOTS"</formula>
    </cfRule>
    <cfRule type="cellIs" dxfId="8562" priority="455" operator="equal">
      <formula>"DISP"</formula>
    </cfRule>
    <cfRule type="cellIs" dxfId="8561" priority="456" operator="equal">
      <formula>"FO"</formula>
    </cfRule>
  </conditionalFormatting>
  <conditionalFormatting sqref="E56:Z58">
    <cfRule type="cellIs" dxfId="8560" priority="4849" operator="equal">
      <formula>"DC"</formula>
    </cfRule>
    <cfRule type="cellIs" dxfId="8559" priority="4850" operator="equal">
      <formula>"DS"</formula>
    </cfRule>
    <cfRule type="cellIs" dxfId="8558" priority="4851" operator="equal">
      <formula>"FE"</formula>
    </cfRule>
    <cfRule type="cellIs" dxfId="8557" priority="4852" operator="equal">
      <formula>"FES"</formula>
    </cfRule>
    <cfRule type="cellIs" dxfId="8556" priority="4853" operator="equal">
      <formula>"FED"</formula>
    </cfRule>
    <cfRule type="cellIs" dxfId="8555" priority="4854" operator="equal">
      <formula>"FEF"</formula>
    </cfRule>
    <cfRule type="cellIs" dxfId="8554" priority="4855" operator="equal">
      <formula>"B"</formula>
    </cfRule>
    <cfRule type="cellIs" dxfId="8553" priority="4856" operator="equal">
      <formula>"F"</formula>
    </cfRule>
    <cfRule type="cellIs" dxfId="8552" priority="4857" operator="equal">
      <formula>"L"</formula>
    </cfRule>
    <cfRule type="cellIs" dxfId="8551" priority="4858" operator="equal">
      <formula>"SA"</formula>
    </cfRule>
    <cfRule type="cellIs" dxfId="8550" priority="4859" operator="equal">
      <formula>"SE"</formula>
    </cfRule>
    <cfRule type="cellIs" dxfId="8549" priority="4860" operator="equal">
      <formula>"TR"</formula>
    </cfRule>
    <cfRule type="cellIs" dxfId="8548" priority="4861" operator="equal">
      <formula>"NT"</formula>
    </cfRule>
    <cfRule type="cellIs" dxfId="8547" priority="4862" operator="equal">
      <formula>"DT"</formula>
    </cfRule>
    <cfRule type="cellIs" dxfId="8546" priority="4863" operator="equal">
      <formula>"T"</formula>
    </cfRule>
    <cfRule type="cellIs" dxfId="8545" priority="4864" operator="equal">
      <formula>"FOTS"</formula>
    </cfRule>
    <cfRule type="cellIs" dxfId="8544" priority="4865" operator="equal">
      <formula>"DISP"</formula>
    </cfRule>
    <cfRule type="cellIs" dxfId="8543" priority="4866" operator="equal">
      <formula>"FO"</formula>
    </cfRule>
  </conditionalFormatting>
  <conditionalFormatting sqref="F22">
    <cfRule type="cellIs" dxfId="8542" priority="3805" operator="equal">
      <formula>"DC"</formula>
    </cfRule>
    <cfRule type="cellIs" dxfId="8541" priority="3806" operator="equal">
      <formula>"DS"</formula>
    </cfRule>
    <cfRule type="cellIs" dxfId="8540" priority="3807" operator="equal">
      <formula>"FE"</formula>
    </cfRule>
    <cfRule type="cellIs" dxfId="8539" priority="3808" operator="equal">
      <formula>"FES"</formula>
    </cfRule>
    <cfRule type="cellIs" dxfId="8538" priority="3809" operator="equal">
      <formula>"FED"</formula>
    </cfRule>
    <cfRule type="cellIs" dxfId="8537" priority="3810" operator="equal">
      <formula>"FEF"</formula>
    </cfRule>
    <cfRule type="cellIs" dxfId="8536" priority="3811" operator="equal">
      <formula>"B"</formula>
    </cfRule>
    <cfRule type="cellIs" dxfId="8535" priority="3812" operator="equal">
      <formula>"F"</formula>
    </cfRule>
    <cfRule type="cellIs" dxfId="8534" priority="3813" operator="equal">
      <formula>"L"</formula>
    </cfRule>
    <cfRule type="cellIs" dxfId="8533" priority="3814" operator="equal">
      <formula>"SA"</formula>
    </cfRule>
    <cfRule type="cellIs" dxfId="8532" priority="3815" operator="equal">
      <formula>"SE"</formula>
    </cfRule>
    <cfRule type="cellIs" dxfId="8531" priority="3816" operator="equal">
      <formula>"TR"</formula>
    </cfRule>
    <cfRule type="cellIs" dxfId="8530" priority="3817" operator="equal">
      <formula>"NT"</formula>
    </cfRule>
    <cfRule type="cellIs" dxfId="8529" priority="3818" operator="equal">
      <formula>"DT"</formula>
    </cfRule>
    <cfRule type="cellIs" dxfId="8528" priority="3819" operator="equal">
      <formula>"T"</formula>
    </cfRule>
    <cfRule type="cellIs" dxfId="8527" priority="3820" operator="equal">
      <formula>"FOTS"</formula>
    </cfRule>
    <cfRule type="cellIs" dxfId="8526" priority="3821" operator="equal">
      <formula>"DISP"</formula>
    </cfRule>
    <cfRule type="cellIs" dxfId="8525" priority="3822" operator="equal">
      <formula>"FO"</formula>
    </cfRule>
  </conditionalFormatting>
  <conditionalFormatting sqref="F87">
    <cfRule type="cellIs" dxfId="8524" priority="4831" operator="equal">
      <formula>"DC"</formula>
    </cfRule>
    <cfRule type="cellIs" dxfId="8523" priority="4832" operator="equal">
      <formula>"DS"</formula>
    </cfRule>
    <cfRule type="cellIs" dxfId="8522" priority="4833" operator="equal">
      <formula>"FE"</formula>
    </cfRule>
    <cfRule type="cellIs" dxfId="8521" priority="4834" operator="equal">
      <formula>"FES"</formula>
    </cfRule>
    <cfRule type="cellIs" dxfId="8520" priority="4835" operator="equal">
      <formula>"FED"</formula>
    </cfRule>
    <cfRule type="cellIs" dxfId="8519" priority="4836" operator="equal">
      <formula>"FEF"</formula>
    </cfRule>
    <cfRule type="cellIs" dxfId="8518" priority="4837" operator="equal">
      <formula>"B"</formula>
    </cfRule>
    <cfRule type="cellIs" dxfId="8517" priority="4838" operator="equal">
      <formula>"F"</formula>
    </cfRule>
    <cfRule type="cellIs" dxfId="8516" priority="4839" operator="equal">
      <formula>"L"</formula>
    </cfRule>
    <cfRule type="cellIs" dxfId="8515" priority="4840" operator="equal">
      <formula>"SA"</formula>
    </cfRule>
    <cfRule type="cellIs" dxfId="8514" priority="4841" operator="equal">
      <formula>"SE"</formula>
    </cfRule>
    <cfRule type="cellIs" dxfId="8513" priority="4842" operator="equal">
      <formula>"TR"</formula>
    </cfRule>
    <cfRule type="cellIs" dxfId="8512" priority="4843" operator="equal">
      <formula>"NT"</formula>
    </cfRule>
    <cfRule type="cellIs" dxfId="8511" priority="4844" operator="equal">
      <formula>"DT"</formula>
    </cfRule>
    <cfRule type="cellIs" dxfId="8510" priority="4845" operator="equal">
      <formula>"T"</formula>
    </cfRule>
    <cfRule type="cellIs" dxfId="8509" priority="4846" operator="equal">
      <formula>"FOTS"</formula>
    </cfRule>
    <cfRule type="cellIs" dxfId="8508" priority="4847" operator="equal">
      <formula>"DISP"</formula>
    </cfRule>
    <cfRule type="cellIs" dxfId="8507" priority="4848" operator="equal">
      <formula>"FO"</formula>
    </cfRule>
  </conditionalFormatting>
  <conditionalFormatting sqref="F88:J96">
    <cfRule type="cellIs" dxfId="8506" priority="1753" operator="equal">
      <formula>"DC"</formula>
    </cfRule>
    <cfRule type="cellIs" dxfId="8505" priority="1754" operator="equal">
      <formula>"DS"</formula>
    </cfRule>
    <cfRule type="cellIs" dxfId="8504" priority="1755" operator="equal">
      <formula>"FE"</formula>
    </cfRule>
    <cfRule type="cellIs" dxfId="8503" priority="1756" operator="equal">
      <formula>"FES"</formula>
    </cfRule>
    <cfRule type="cellIs" dxfId="8502" priority="1757" operator="equal">
      <formula>"FED"</formula>
    </cfRule>
    <cfRule type="cellIs" dxfId="8501" priority="1758" operator="equal">
      <formula>"FEF"</formula>
    </cfRule>
    <cfRule type="cellIs" dxfId="8500" priority="1759" operator="equal">
      <formula>"B"</formula>
    </cfRule>
    <cfRule type="cellIs" dxfId="8499" priority="1760" operator="equal">
      <formula>"F"</formula>
    </cfRule>
    <cfRule type="cellIs" dxfId="8498" priority="1761" operator="equal">
      <formula>"L"</formula>
    </cfRule>
    <cfRule type="cellIs" dxfId="8497" priority="1762" operator="equal">
      <formula>"SA"</formula>
    </cfRule>
    <cfRule type="cellIs" dxfId="8496" priority="1763" operator="equal">
      <formula>"SE"</formula>
    </cfRule>
    <cfRule type="cellIs" dxfId="8495" priority="1764" operator="equal">
      <formula>"TR"</formula>
    </cfRule>
    <cfRule type="cellIs" dxfId="8494" priority="1765" operator="equal">
      <formula>"NT"</formula>
    </cfRule>
    <cfRule type="cellIs" dxfId="8493" priority="1766" operator="equal">
      <formula>"DT"</formula>
    </cfRule>
    <cfRule type="cellIs" dxfId="8492" priority="1767" operator="equal">
      <formula>"T"</formula>
    </cfRule>
    <cfRule type="cellIs" dxfId="8491" priority="1768" operator="equal">
      <formula>"FOTS"</formula>
    </cfRule>
    <cfRule type="cellIs" dxfId="8490" priority="1769" operator="equal">
      <formula>"DISP"</formula>
    </cfRule>
    <cfRule type="cellIs" dxfId="8489" priority="1770" operator="equal">
      <formula>"FO"</formula>
    </cfRule>
  </conditionalFormatting>
  <conditionalFormatting sqref="F23:Z32">
    <cfRule type="cellIs" dxfId="8488" priority="7" operator="equal">
      <formula>"DC"</formula>
    </cfRule>
    <cfRule type="cellIs" dxfId="8487" priority="8" operator="equal">
      <formula>"DS"</formula>
    </cfRule>
    <cfRule type="cellIs" dxfId="8486" priority="9" operator="equal">
      <formula>"FE"</formula>
    </cfRule>
    <cfRule type="cellIs" dxfId="8485" priority="10" operator="equal">
      <formula>"FES"</formula>
    </cfRule>
    <cfRule type="cellIs" dxfId="8484" priority="11" operator="equal">
      <formula>"FED"</formula>
    </cfRule>
    <cfRule type="cellIs" dxfId="8483" priority="12" operator="equal">
      <formula>"FEF"</formula>
    </cfRule>
    <cfRule type="cellIs" dxfId="8482" priority="13" operator="equal">
      <formula>"B"</formula>
    </cfRule>
    <cfRule type="cellIs" dxfId="8481" priority="14" operator="equal">
      <formula>"F"</formula>
    </cfRule>
    <cfRule type="cellIs" dxfId="8480" priority="15" operator="equal">
      <formula>"L"</formula>
    </cfRule>
    <cfRule type="cellIs" dxfId="8479" priority="16" operator="equal">
      <formula>"SA"</formula>
    </cfRule>
    <cfRule type="cellIs" dxfId="8478" priority="17" operator="equal">
      <formula>"SE"</formula>
    </cfRule>
    <cfRule type="cellIs" dxfId="8477" priority="18" operator="equal">
      <formula>"TR"</formula>
    </cfRule>
    <cfRule type="cellIs" dxfId="8476" priority="19" operator="equal">
      <formula>"NT"</formula>
    </cfRule>
    <cfRule type="cellIs" dxfId="8475" priority="20" operator="equal">
      <formula>"DT"</formula>
    </cfRule>
    <cfRule type="cellIs" dxfId="8474" priority="21" operator="equal">
      <formula>"T"</formula>
    </cfRule>
    <cfRule type="cellIs" dxfId="8473" priority="22" operator="equal">
      <formula>"FOTS"</formula>
    </cfRule>
    <cfRule type="cellIs" dxfId="8472" priority="23" operator="equal">
      <formula>"DISP"</formula>
    </cfRule>
    <cfRule type="cellIs" dxfId="8471" priority="24" operator="equal">
      <formula>"FO"</formula>
    </cfRule>
  </conditionalFormatting>
  <conditionalFormatting sqref="G13:J22">
    <cfRule type="cellIs" dxfId="8470" priority="1141" operator="equal">
      <formula>"DC"</formula>
    </cfRule>
    <cfRule type="cellIs" dxfId="8469" priority="1142" operator="equal">
      <formula>"DS"</formula>
    </cfRule>
    <cfRule type="cellIs" dxfId="8468" priority="1143" operator="equal">
      <formula>"FE"</formula>
    </cfRule>
    <cfRule type="cellIs" dxfId="8467" priority="1144" operator="equal">
      <formula>"FES"</formula>
    </cfRule>
    <cfRule type="cellIs" dxfId="8466" priority="1145" operator="equal">
      <formula>"FED"</formula>
    </cfRule>
    <cfRule type="cellIs" dxfId="8465" priority="1146" operator="equal">
      <formula>"FEF"</formula>
    </cfRule>
    <cfRule type="cellIs" dxfId="8464" priority="1147" operator="equal">
      <formula>"B"</formula>
    </cfRule>
    <cfRule type="cellIs" dxfId="8463" priority="1148" operator="equal">
      <formula>"F"</formula>
    </cfRule>
    <cfRule type="cellIs" dxfId="8462" priority="1149" operator="equal">
      <formula>"L"</formula>
    </cfRule>
    <cfRule type="cellIs" dxfId="8461" priority="1150" operator="equal">
      <formula>"SA"</formula>
    </cfRule>
    <cfRule type="cellIs" dxfId="8460" priority="1151" operator="equal">
      <formula>"SE"</formula>
    </cfRule>
    <cfRule type="cellIs" dxfId="8459" priority="1152" operator="equal">
      <formula>"TR"</formula>
    </cfRule>
    <cfRule type="cellIs" dxfId="8458" priority="1153" operator="equal">
      <formula>"NT"</formula>
    </cfRule>
    <cfRule type="cellIs" dxfId="8457" priority="1154" operator="equal">
      <formula>"DT"</formula>
    </cfRule>
    <cfRule type="cellIs" dxfId="8456" priority="1155" operator="equal">
      <formula>"T"</formula>
    </cfRule>
    <cfRule type="cellIs" dxfId="8455" priority="1156" operator="equal">
      <formula>"FOTS"</formula>
    </cfRule>
    <cfRule type="cellIs" dxfId="8454" priority="1157" operator="equal">
      <formula>"DISP"</formula>
    </cfRule>
    <cfRule type="cellIs" dxfId="8453" priority="1158" operator="equal">
      <formula>"FO"</formula>
    </cfRule>
  </conditionalFormatting>
  <conditionalFormatting sqref="G85:J88">
    <cfRule type="cellIs" dxfId="8452" priority="1951" operator="equal">
      <formula>"DC"</formula>
    </cfRule>
    <cfRule type="cellIs" dxfId="8451" priority="1952" operator="equal">
      <formula>"DS"</formula>
    </cfRule>
    <cfRule type="cellIs" dxfId="8450" priority="1953" operator="equal">
      <formula>"FE"</formula>
    </cfRule>
    <cfRule type="cellIs" dxfId="8449" priority="1954" operator="equal">
      <formula>"FES"</formula>
    </cfRule>
    <cfRule type="cellIs" dxfId="8448" priority="1955" operator="equal">
      <formula>"FED"</formula>
    </cfRule>
    <cfRule type="cellIs" dxfId="8447" priority="1956" operator="equal">
      <formula>"FEF"</formula>
    </cfRule>
    <cfRule type="cellIs" dxfId="8446" priority="1957" operator="equal">
      <formula>"B"</formula>
    </cfRule>
    <cfRule type="cellIs" dxfId="8445" priority="1958" operator="equal">
      <formula>"F"</formula>
    </cfRule>
    <cfRule type="cellIs" dxfId="8444" priority="1959" operator="equal">
      <formula>"L"</formula>
    </cfRule>
    <cfRule type="cellIs" dxfId="8443" priority="1960" operator="equal">
      <formula>"SA"</formula>
    </cfRule>
    <cfRule type="cellIs" dxfId="8442" priority="1961" operator="equal">
      <formula>"SE"</formula>
    </cfRule>
    <cfRule type="cellIs" dxfId="8441" priority="1962" operator="equal">
      <formula>"TR"</formula>
    </cfRule>
    <cfRule type="cellIs" dxfId="8440" priority="1963" operator="equal">
      <formula>"NT"</formula>
    </cfRule>
    <cfRule type="cellIs" dxfId="8439" priority="1964" operator="equal">
      <formula>"DT"</formula>
    </cfRule>
    <cfRule type="cellIs" dxfId="8438" priority="1965" operator="equal">
      <formula>"T"</formula>
    </cfRule>
    <cfRule type="cellIs" dxfId="8437" priority="1966" operator="equal">
      <formula>"FOTS"</formula>
    </cfRule>
    <cfRule type="cellIs" dxfId="8436" priority="1967" operator="equal">
      <formula>"DISP"</formula>
    </cfRule>
    <cfRule type="cellIs" dxfId="8435" priority="1968" operator="equal">
      <formula>"FO"</formula>
    </cfRule>
  </conditionalFormatting>
  <conditionalFormatting sqref="K36:L41">
    <cfRule type="cellIs" dxfId="8434" priority="6019" operator="equal">
      <formula>"DC"</formula>
    </cfRule>
    <cfRule type="cellIs" dxfId="8433" priority="6020" operator="equal">
      <formula>"DS"</formula>
    </cfRule>
    <cfRule type="cellIs" dxfId="8432" priority="6021" operator="equal">
      <formula>"FE"</formula>
    </cfRule>
    <cfRule type="cellIs" dxfId="8431" priority="6022" operator="equal">
      <formula>"FES"</formula>
    </cfRule>
    <cfRule type="cellIs" dxfId="8430" priority="6023" operator="equal">
      <formula>"FED"</formula>
    </cfRule>
    <cfRule type="cellIs" dxfId="8429" priority="6024" operator="equal">
      <formula>"FEF"</formula>
    </cfRule>
    <cfRule type="cellIs" dxfId="8428" priority="6025" operator="equal">
      <formula>"B"</formula>
    </cfRule>
    <cfRule type="cellIs" dxfId="8427" priority="6026" operator="equal">
      <formula>"F"</formula>
    </cfRule>
    <cfRule type="cellIs" dxfId="8426" priority="6027" operator="equal">
      <formula>"L"</formula>
    </cfRule>
    <cfRule type="cellIs" dxfId="8425" priority="6028" operator="equal">
      <formula>"SA"</formula>
    </cfRule>
    <cfRule type="cellIs" dxfId="8424" priority="6029" operator="equal">
      <formula>"SE"</formula>
    </cfRule>
    <cfRule type="cellIs" dxfId="8423" priority="6030" operator="equal">
      <formula>"TR"</formula>
    </cfRule>
    <cfRule type="cellIs" dxfId="8422" priority="6031" operator="equal">
      <formula>"NT"</formula>
    </cfRule>
    <cfRule type="cellIs" dxfId="8421" priority="6032" operator="equal">
      <formula>"DT"</formula>
    </cfRule>
    <cfRule type="cellIs" dxfId="8420" priority="6033" operator="equal">
      <formula>"T"</formula>
    </cfRule>
    <cfRule type="cellIs" dxfId="8419" priority="6034" operator="equal">
      <formula>"FOTS"</formula>
    </cfRule>
    <cfRule type="cellIs" dxfId="8418" priority="6035" operator="equal">
      <formula>"DISP"</formula>
    </cfRule>
    <cfRule type="cellIs" dxfId="8417" priority="6036" operator="equal">
      <formula>"FO"</formula>
    </cfRule>
  </conditionalFormatting>
  <conditionalFormatting sqref="K87:T96">
    <cfRule type="cellIs" dxfId="8416" priority="1879" operator="equal">
      <formula>"DC"</formula>
    </cfRule>
    <cfRule type="cellIs" dxfId="8415" priority="1880" operator="equal">
      <formula>"DS"</formula>
    </cfRule>
    <cfRule type="cellIs" dxfId="8414" priority="1881" operator="equal">
      <formula>"FE"</formula>
    </cfRule>
    <cfRule type="cellIs" dxfId="8413" priority="1882" operator="equal">
      <formula>"FES"</formula>
    </cfRule>
    <cfRule type="cellIs" dxfId="8412" priority="1883" operator="equal">
      <formula>"FED"</formula>
    </cfRule>
    <cfRule type="cellIs" dxfId="8411" priority="1884" operator="equal">
      <formula>"FEF"</formula>
    </cfRule>
    <cfRule type="cellIs" dxfId="8410" priority="1885" operator="equal">
      <formula>"B"</formula>
    </cfRule>
    <cfRule type="cellIs" dxfId="8409" priority="1886" operator="equal">
      <formula>"F"</formula>
    </cfRule>
    <cfRule type="cellIs" dxfId="8408" priority="1887" operator="equal">
      <formula>"L"</formula>
    </cfRule>
    <cfRule type="cellIs" dxfId="8407" priority="1888" operator="equal">
      <formula>"SA"</formula>
    </cfRule>
    <cfRule type="cellIs" dxfId="8406" priority="1889" operator="equal">
      <formula>"SE"</formula>
    </cfRule>
    <cfRule type="cellIs" dxfId="8405" priority="1890" operator="equal">
      <formula>"TR"</formula>
    </cfRule>
    <cfRule type="cellIs" dxfId="8404" priority="1891" operator="equal">
      <formula>"NT"</formula>
    </cfRule>
    <cfRule type="cellIs" dxfId="8403" priority="1892" operator="equal">
      <formula>"DT"</formula>
    </cfRule>
    <cfRule type="cellIs" dxfId="8402" priority="1893" operator="equal">
      <formula>"T"</formula>
    </cfRule>
    <cfRule type="cellIs" dxfId="8401" priority="1894" operator="equal">
      <formula>"FOTS"</formula>
    </cfRule>
    <cfRule type="cellIs" dxfId="8400" priority="1895" operator="equal">
      <formula>"DISP"</formula>
    </cfRule>
    <cfRule type="cellIs" dxfId="8399" priority="1896" operator="equal">
      <formula>"FO"</formula>
    </cfRule>
  </conditionalFormatting>
  <conditionalFormatting sqref="K14:W22">
    <cfRule type="cellIs" dxfId="8398" priority="1105" operator="equal">
      <formula>"DC"</formula>
    </cfRule>
    <cfRule type="cellIs" dxfId="8397" priority="1106" operator="equal">
      <formula>"DS"</formula>
    </cfRule>
    <cfRule type="cellIs" dxfId="8396" priority="1107" operator="equal">
      <formula>"FE"</formula>
    </cfRule>
    <cfRule type="cellIs" dxfId="8395" priority="1108" operator="equal">
      <formula>"FES"</formula>
    </cfRule>
    <cfRule type="cellIs" dxfId="8394" priority="1109" operator="equal">
      <formula>"FED"</formula>
    </cfRule>
    <cfRule type="cellIs" dxfId="8393" priority="1110" operator="equal">
      <formula>"FEF"</formula>
    </cfRule>
    <cfRule type="cellIs" dxfId="8392" priority="1111" operator="equal">
      <formula>"B"</formula>
    </cfRule>
    <cfRule type="cellIs" dxfId="8391" priority="1112" operator="equal">
      <formula>"F"</formula>
    </cfRule>
    <cfRule type="cellIs" dxfId="8390" priority="1113" operator="equal">
      <formula>"L"</formula>
    </cfRule>
    <cfRule type="cellIs" dxfId="8389" priority="1114" operator="equal">
      <formula>"SA"</formula>
    </cfRule>
    <cfRule type="cellIs" dxfId="8388" priority="1115" operator="equal">
      <formula>"SE"</formula>
    </cfRule>
    <cfRule type="cellIs" dxfId="8387" priority="1116" operator="equal">
      <formula>"TR"</formula>
    </cfRule>
    <cfRule type="cellIs" dxfId="8386" priority="1117" operator="equal">
      <formula>"NT"</formula>
    </cfRule>
    <cfRule type="cellIs" dxfId="8385" priority="1118" operator="equal">
      <formula>"DT"</formula>
    </cfRule>
    <cfRule type="cellIs" dxfId="8384" priority="1119" operator="equal">
      <formula>"T"</formula>
    </cfRule>
    <cfRule type="cellIs" dxfId="8383" priority="1120" operator="equal">
      <formula>"FOTS"</formula>
    </cfRule>
    <cfRule type="cellIs" dxfId="8382" priority="1121" operator="equal">
      <formula>"DISP"</formula>
    </cfRule>
    <cfRule type="cellIs" dxfId="8381" priority="1122" operator="equal">
      <formula>"FO"</formula>
    </cfRule>
  </conditionalFormatting>
  <conditionalFormatting sqref="K42:W44">
    <cfRule type="cellIs" dxfId="8380" priority="583" operator="equal">
      <formula>"DC"</formula>
    </cfRule>
    <cfRule type="cellIs" dxfId="8379" priority="584" operator="equal">
      <formula>"DS"</formula>
    </cfRule>
    <cfRule type="cellIs" dxfId="8378" priority="585" operator="equal">
      <formula>"FE"</formula>
    </cfRule>
    <cfRule type="cellIs" dxfId="8377" priority="586" operator="equal">
      <formula>"FES"</formula>
    </cfRule>
    <cfRule type="cellIs" dxfId="8376" priority="587" operator="equal">
      <formula>"FED"</formula>
    </cfRule>
    <cfRule type="cellIs" dxfId="8375" priority="588" operator="equal">
      <formula>"FEF"</formula>
    </cfRule>
    <cfRule type="cellIs" dxfId="8374" priority="589" operator="equal">
      <formula>"B"</formula>
    </cfRule>
    <cfRule type="cellIs" dxfId="8373" priority="590" operator="equal">
      <formula>"F"</formula>
    </cfRule>
    <cfRule type="cellIs" dxfId="8372" priority="591" operator="equal">
      <formula>"L"</formula>
    </cfRule>
    <cfRule type="cellIs" dxfId="8371" priority="592" operator="equal">
      <formula>"SA"</formula>
    </cfRule>
    <cfRule type="cellIs" dxfId="8370" priority="593" operator="equal">
      <formula>"SE"</formula>
    </cfRule>
    <cfRule type="cellIs" dxfId="8369" priority="594" operator="equal">
      <formula>"TR"</formula>
    </cfRule>
    <cfRule type="cellIs" dxfId="8368" priority="595" operator="equal">
      <formula>"NT"</formula>
    </cfRule>
    <cfRule type="cellIs" dxfId="8367" priority="596" operator="equal">
      <formula>"DT"</formula>
    </cfRule>
    <cfRule type="cellIs" dxfId="8366" priority="597" operator="equal">
      <formula>"T"</formula>
    </cfRule>
    <cfRule type="cellIs" dxfId="8365" priority="598" operator="equal">
      <formula>"FOTS"</formula>
    </cfRule>
    <cfRule type="cellIs" dxfId="8364" priority="599" operator="equal">
      <formula>"DISP"</formula>
    </cfRule>
    <cfRule type="cellIs" dxfId="8363" priority="600" operator="equal">
      <formula>"FO"</formula>
    </cfRule>
  </conditionalFormatting>
  <conditionalFormatting sqref="K85:Y86">
    <cfRule type="cellIs" dxfId="8362" priority="1897" operator="equal">
      <formula>"DC"</formula>
    </cfRule>
    <cfRule type="cellIs" dxfId="8361" priority="1898" operator="equal">
      <formula>"DS"</formula>
    </cfRule>
    <cfRule type="cellIs" dxfId="8360" priority="1899" operator="equal">
      <formula>"FE"</formula>
    </cfRule>
    <cfRule type="cellIs" dxfId="8359" priority="1900" operator="equal">
      <formula>"FES"</formula>
    </cfRule>
    <cfRule type="cellIs" dxfId="8358" priority="1901" operator="equal">
      <formula>"FED"</formula>
    </cfRule>
    <cfRule type="cellIs" dxfId="8357" priority="1902" operator="equal">
      <formula>"FEF"</formula>
    </cfRule>
    <cfRule type="cellIs" dxfId="8356" priority="1903" operator="equal">
      <formula>"B"</formula>
    </cfRule>
    <cfRule type="cellIs" dxfId="8355" priority="1904" operator="equal">
      <formula>"F"</formula>
    </cfRule>
    <cfRule type="cellIs" dxfId="8354" priority="1905" operator="equal">
      <formula>"L"</formula>
    </cfRule>
    <cfRule type="cellIs" dxfId="8353" priority="1906" operator="equal">
      <formula>"SA"</formula>
    </cfRule>
    <cfRule type="cellIs" dxfId="8352" priority="1907" operator="equal">
      <formula>"SE"</formula>
    </cfRule>
    <cfRule type="cellIs" dxfId="8351" priority="1908" operator="equal">
      <formula>"TR"</formula>
    </cfRule>
    <cfRule type="cellIs" dxfId="8350" priority="1909" operator="equal">
      <formula>"NT"</formula>
    </cfRule>
    <cfRule type="cellIs" dxfId="8349" priority="1910" operator="equal">
      <formula>"DT"</formula>
    </cfRule>
    <cfRule type="cellIs" dxfId="8348" priority="1911" operator="equal">
      <formula>"T"</formula>
    </cfRule>
    <cfRule type="cellIs" dxfId="8347" priority="1912" operator="equal">
      <formula>"FOTS"</formula>
    </cfRule>
    <cfRule type="cellIs" dxfId="8346" priority="1913" operator="equal">
      <formula>"DISP"</formula>
    </cfRule>
    <cfRule type="cellIs" dxfId="8345" priority="1914" operator="equal">
      <formula>"FO"</formula>
    </cfRule>
  </conditionalFormatting>
  <conditionalFormatting sqref="K45:Z54">
    <cfRule type="cellIs" dxfId="8344" priority="529" operator="equal">
      <formula>"DC"</formula>
    </cfRule>
    <cfRule type="cellIs" dxfId="8343" priority="530" operator="equal">
      <formula>"DS"</formula>
    </cfRule>
    <cfRule type="cellIs" dxfId="8342" priority="531" operator="equal">
      <formula>"FE"</formula>
    </cfRule>
    <cfRule type="cellIs" dxfId="8341" priority="532" operator="equal">
      <formula>"FES"</formula>
    </cfRule>
    <cfRule type="cellIs" dxfId="8340" priority="533" operator="equal">
      <formula>"FED"</formula>
    </cfRule>
    <cfRule type="cellIs" dxfId="8339" priority="534" operator="equal">
      <formula>"FEF"</formula>
    </cfRule>
    <cfRule type="cellIs" dxfId="8338" priority="535" operator="equal">
      <formula>"B"</formula>
    </cfRule>
    <cfRule type="cellIs" dxfId="8337" priority="536" operator="equal">
      <formula>"F"</formula>
    </cfRule>
    <cfRule type="cellIs" dxfId="8336" priority="537" operator="equal">
      <formula>"L"</formula>
    </cfRule>
    <cfRule type="cellIs" dxfId="8335" priority="538" operator="equal">
      <formula>"SA"</formula>
    </cfRule>
    <cfRule type="cellIs" dxfId="8334" priority="539" operator="equal">
      <formula>"SE"</formula>
    </cfRule>
    <cfRule type="cellIs" dxfId="8333" priority="540" operator="equal">
      <formula>"TR"</formula>
    </cfRule>
    <cfRule type="cellIs" dxfId="8332" priority="541" operator="equal">
      <formula>"NT"</formula>
    </cfRule>
    <cfRule type="cellIs" dxfId="8331" priority="542" operator="equal">
      <formula>"DT"</formula>
    </cfRule>
    <cfRule type="cellIs" dxfId="8330" priority="543" operator="equal">
      <formula>"T"</formula>
    </cfRule>
    <cfRule type="cellIs" dxfId="8329" priority="544" operator="equal">
      <formula>"FOTS"</formula>
    </cfRule>
    <cfRule type="cellIs" dxfId="8328" priority="545" operator="equal">
      <formula>"DISP"</formula>
    </cfRule>
    <cfRule type="cellIs" dxfId="8327" priority="546" operator="equal">
      <formula>"FO"</formula>
    </cfRule>
  </conditionalFormatting>
  <conditionalFormatting sqref="K59:Z63">
    <cfRule type="cellIs" dxfId="8326" priority="187" operator="equal">
      <formula>"DC"</formula>
    </cfRule>
    <cfRule type="cellIs" dxfId="8325" priority="188" operator="equal">
      <formula>"DS"</formula>
    </cfRule>
    <cfRule type="cellIs" dxfId="8324" priority="189" operator="equal">
      <formula>"FE"</formula>
    </cfRule>
    <cfRule type="cellIs" dxfId="8323" priority="190" operator="equal">
      <formula>"FES"</formula>
    </cfRule>
    <cfRule type="cellIs" dxfId="8322" priority="191" operator="equal">
      <formula>"FED"</formula>
    </cfRule>
    <cfRule type="cellIs" dxfId="8321" priority="192" operator="equal">
      <formula>"FEF"</formula>
    </cfRule>
    <cfRule type="cellIs" dxfId="8320" priority="193" operator="equal">
      <formula>"B"</formula>
    </cfRule>
    <cfRule type="cellIs" dxfId="8319" priority="194" operator="equal">
      <formula>"F"</formula>
    </cfRule>
    <cfRule type="cellIs" dxfId="8318" priority="195" operator="equal">
      <formula>"L"</formula>
    </cfRule>
    <cfRule type="cellIs" dxfId="8317" priority="196" operator="equal">
      <formula>"SA"</formula>
    </cfRule>
    <cfRule type="cellIs" dxfId="8316" priority="197" operator="equal">
      <formula>"SE"</formula>
    </cfRule>
    <cfRule type="cellIs" dxfId="8315" priority="198" operator="equal">
      <formula>"TR"</formula>
    </cfRule>
    <cfRule type="cellIs" dxfId="8314" priority="199" operator="equal">
      <formula>"NT"</formula>
    </cfRule>
    <cfRule type="cellIs" dxfId="8313" priority="200" operator="equal">
      <formula>"DT"</formula>
    </cfRule>
    <cfRule type="cellIs" dxfId="8312" priority="201" operator="equal">
      <formula>"T"</formula>
    </cfRule>
    <cfRule type="cellIs" dxfId="8311" priority="202" operator="equal">
      <formula>"FOTS"</formula>
    </cfRule>
    <cfRule type="cellIs" dxfId="8310" priority="203" operator="equal">
      <formula>"DISP"</formula>
    </cfRule>
    <cfRule type="cellIs" dxfId="8309" priority="204" operator="equal">
      <formula>"FO"</formula>
    </cfRule>
  </conditionalFormatting>
  <conditionalFormatting sqref="K13:AB13 E13:F21">
    <cfRule type="cellIs" dxfId="8308" priority="1537" operator="equal">
      <formula>"DC"</formula>
    </cfRule>
    <cfRule type="cellIs" dxfId="8307" priority="1538" operator="equal">
      <formula>"DS"</formula>
    </cfRule>
    <cfRule type="cellIs" dxfId="8306" priority="1539" operator="equal">
      <formula>"FE"</formula>
    </cfRule>
    <cfRule type="cellIs" dxfId="8305" priority="1540" operator="equal">
      <formula>"FES"</formula>
    </cfRule>
    <cfRule type="cellIs" dxfId="8304" priority="1541" operator="equal">
      <formula>"FED"</formula>
    </cfRule>
    <cfRule type="cellIs" dxfId="8303" priority="1542" operator="equal">
      <formula>"FEF"</formula>
    </cfRule>
    <cfRule type="cellIs" dxfId="8302" priority="1543" operator="equal">
      <formula>"B"</formula>
    </cfRule>
    <cfRule type="cellIs" dxfId="8301" priority="1544" operator="equal">
      <formula>"F"</formula>
    </cfRule>
    <cfRule type="cellIs" dxfId="8300" priority="1545" operator="equal">
      <formula>"L"</formula>
    </cfRule>
    <cfRule type="cellIs" dxfId="8299" priority="1546" operator="equal">
      <formula>"SA"</formula>
    </cfRule>
    <cfRule type="cellIs" dxfId="8298" priority="1547" operator="equal">
      <formula>"SE"</formula>
    </cfRule>
    <cfRule type="cellIs" dxfId="8297" priority="1548" operator="equal">
      <formula>"TR"</formula>
    </cfRule>
    <cfRule type="cellIs" dxfId="8296" priority="1549" operator="equal">
      <formula>"NT"</formula>
    </cfRule>
    <cfRule type="cellIs" dxfId="8295" priority="1550" operator="equal">
      <formula>"DT"</formula>
    </cfRule>
    <cfRule type="cellIs" dxfId="8294" priority="1551" operator="equal">
      <formula>"T"</formula>
    </cfRule>
    <cfRule type="cellIs" dxfId="8293" priority="1552" operator="equal">
      <formula>"FOTS"</formula>
    </cfRule>
    <cfRule type="cellIs" dxfId="8292" priority="1553" operator="equal">
      <formula>"DISP"</formula>
    </cfRule>
    <cfRule type="cellIs" dxfId="8291" priority="1554" operator="equal">
      <formula>"FO"</formula>
    </cfRule>
  </conditionalFormatting>
  <conditionalFormatting sqref="K64:AE75">
    <cfRule type="cellIs" dxfId="8290" priority="2203" operator="equal">
      <formula>"DC"</formula>
    </cfRule>
    <cfRule type="cellIs" dxfId="8289" priority="2204" operator="equal">
      <formula>"DS"</formula>
    </cfRule>
    <cfRule type="cellIs" dxfId="8288" priority="2205" operator="equal">
      <formula>"FE"</formula>
    </cfRule>
    <cfRule type="cellIs" dxfId="8287" priority="2206" operator="equal">
      <formula>"FES"</formula>
    </cfRule>
    <cfRule type="cellIs" dxfId="8286" priority="2207" operator="equal">
      <formula>"FED"</formula>
    </cfRule>
    <cfRule type="cellIs" dxfId="8285" priority="2208" operator="equal">
      <formula>"FEF"</formula>
    </cfRule>
    <cfRule type="cellIs" dxfId="8284" priority="2209" operator="equal">
      <formula>"B"</formula>
    </cfRule>
    <cfRule type="cellIs" dxfId="8283" priority="2210" operator="equal">
      <formula>"F"</formula>
    </cfRule>
    <cfRule type="cellIs" dxfId="8282" priority="2211" operator="equal">
      <formula>"L"</formula>
    </cfRule>
    <cfRule type="cellIs" dxfId="8281" priority="2212" operator="equal">
      <formula>"SA"</formula>
    </cfRule>
    <cfRule type="cellIs" dxfId="8280" priority="2213" operator="equal">
      <formula>"SE"</formula>
    </cfRule>
    <cfRule type="cellIs" dxfId="8279" priority="2214" operator="equal">
      <formula>"TR"</formula>
    </cfRule>
    <cfRule type="cellIs" dxfId="8278" priority="2215" operator="equal">
      <formula>"NT"</formula>
    </cfRule>
    <cfRule type="cellIs" dxfId="8277" priority="2216" operator="equal">
      <formula>"DT"</formula>
    </cfRule>
    <cfRule type="cellIs" dxfId="8276" priority="2217" operator="equal">
      <formula>"T"</formula>
    </cfRule>
    <cfRule type="cellIs" dxfId="8275" priority="2218" operator="equal">
      <formula>"FOTS"</formula>
    </cfRule>
    <cfRule type="cellIs" dxfId="8274" priority="2219" operator="equal">
      <formula>"DISP"</formula>
    </cfRule>
    <cfRule type="cellIs" dxfId="8273" priority="2220" operator="equal">
      <formula>"FO"</formula>
    </cfRule>
  </conditionalFormatting>
  <conditionalFormatting sqref="M35:P41">
    <cfRule type="cellIs" dxfId="8272" priority="5911" operator="equal">
      <formula>"DC"</formula>
    </cfRule>
    <cfRule type="cellIs" dxfId="8271" priority="5912" operator="equal">
      <formula>"DS"</formula>
    </cfRule>
    <cfRule type="cellIs" dxfId="8270" priority="5913" operator="equal">
      <formula>"FE"</formula>
    </cfRule>
    <cfRule type="cellIs" dxfId="8269" priority="5914" operator="equal">
      <formula>"FES"</formula>
    </cfRule>
    <cfRule type="cellIs" dxfId="8268" priority="5915" operator="equal">
      <formula>"FED"</formula>
    </cfRule>
    <cfRule type="cellIs" dxfId="8267" priority="5916" operator="equal">
      <formula>"FEF"</formula>
    </cfRule>
    <cfRule type="cellIs" dxfId="8266" priority="5917" operator="equal">
      <formula>"B"</formula>
    </cfRule>
    <cfRule type="cellIs" dxfId="8265" priority="5918" operator="equal">
      <formula>"F"</formula>
    </cfRule>
    <cfRule type="cellIs" dxfId="8264" priority="5919" operator="equal">
      <formula>"L"</formula>
    </cfRule>
    <cfRule type="cellIs" dxfId="8263" priority="5920" operator="equal">
      <formula>"SA"</formula>
    </cfRule>
    <cfRule type="cellIs" dxfId="8262" priority="5921" operator="equal">
      <formula>"SE"</formula>
    </cfRule>
    <cfRule type="cellIs" dxfId="8261" priority="5922" operator="equal">
      <formula>"TR"</formula>
    </cfRule>
    <cfRule type="cellIs" dxfId="8260" priority="5923" operator="equal">
      <formula>"NT"</formula>
    </cfRule>
    <cfRule type="cellIs" dxfId="8259" priority="5924" operator="equal">
      <formula>"DT"</formula>
    </cfRule>
    <cfRule type="cellIs" dxfId="8258" priority="5925" operator="equal">
      <formula>"T"</formula>
    </cfRule>
    <cfRule type="cellIs" dxfId="8257" priority="5926" operator="equal">
      <formula>"FOTS"</formula>
    </cfRule>
    <cfRule type="cellIs" dxfId="8256" priority="5927" operator="equal">
      <formula>"DISP"</formula>
    </cfRule>
    <cfRule type="cellIs" dxfId="8255" priority="5928" operator="equal">
      <formula>"FO"</formula>
    </cfRule>
  </conditionalFormatting>
  <conditionalFormatting sqref="Q37:AB41">
    <cfRule type="cellIs" dxfId="8254" priority="5965" operator="equal">
      <formula>"DC"</formula>
    </cfRule>
    <cfRule type="cellIs" dxfId="8253" priority="5966" operator="equal">
      <formula>"DS"</formula>
    </cfRule>
    <cfRule type="cellIs" dxfId="8252" priority="5967" operator="equal">
      <formula>"FE"</formula>
    </cfRule>
    <cfRule type="cellIs" dxfId="8251" priority="5968" operator="equal">
      <formula>"FES"</formula>
    </cfRule>
    <cfRule type="cellIs" dxfId="8250" priority="5969" operator="equal">
      <formula>"FED"</formula>
    </cfRule>
    <cfRule type="cellIs" dxfId="8249" priority="5970" operator="equal">
      <formula>"FEF"</formula>
    </cfRule>
    <cfRule type="cellIs" dxfId="8248" priority="5971" operator="equal">
      <formula>"B"</formula>
    </cfRule>
    <cfRule type="cellIs" dxfId="8247" priority="5972" operator="equal">
      <formula>"F"</formula>
    </cfRule>
    <cfRule type="cellIs" dxfId="8246" priority="5973" operator="equal">
      <formula>"L"</formula>
    </cfRule>
    <cfRule type="cellIs" dxfId="8245" priority="5974" operator="equal">
      <formula>"SA"</formula>
    </cfRule>
    <cfRule type="cellIs" dxfId="8244" priority="5975" operator="equal">
      <formula>"SE"</formula>
    </cfRule>
    <cfRule type="cellIs" dxfId="8243" priority="5976" operator="equal">
      <formula>"TR"</formula>
    </cfRule>
    <cfRule type="cellIs" dxfId="8242" priority="5977" operator="equal">
      <formula>"NT"</formula>
    </cfRule>
    <cfRule type="cellIs" dxfId="8241" priority="5978" operator="equal">
      <formula>"DT"</formula>
    </cfRule>
    <cfRule type="cellIs" dxfId="8240" priority="5979" operator="equal">
      <formula>"T"</formula>
    </cfRule>
    <cfRule type="cellIs" dxfId="8239" priority="5980" operator="equal">
      <formula>"FOTS"</formula>
    </cfRule>
    <cfRule type="cellIs" dxfId="8238" priority="5981" operator="equal">
      <formula>"DISP"</formula>
    </cfRule>
    <cfRule type="cellIs" dxfId="8237" priority="5982" operator="equal">
      <formula>"FO"</formula>
    </cfRule>
  </conditionalFormatting>
  <conditionalFormatting sqref="Q35:AE36">
    <cfRule type="cellIs" dxfId="8236" priority="6613" operator="equal">
      <formula>"DC"</formula>
    </cfRule>
    <cfRule type="cellIs" dxfId="8235" priority="6614" operator="equal">
      <formula>"DS"</formula>
    </cfRule>
    <cfRule type="cellIs" dxfId="8234" priority="6615" operator="equal">
      <formula>"FE"</formula>
    </cfRule>
    <cfRule type="cellIs" dxfId="8233" priority="6616" operator="equal">
      <formula>"FES"</formula>
    </cfRule>
    <cfRule type="cellIs" dxfId="8232" priority="6617" operator="equal">
      <formula>"FED"</formula>
    </cfRule>
    <cfRule type="cellIs" dxfId="8231" priority="6618" operator="equal">
      <formula>"FEF"</formula>
    </cfRule>
    <cfRule type="cellIs" dxfId="8230" priority="6619" operator="equal">
      <formula>"B"</formula>
    </cfRule>
    <cfRule type="cellIs" dxfId="8229" priority="6620" operator="equal">
      <formula>"F"</formula>
    </cfRule>
    <cfRule type="cellIs" dxfId="8228" priority="6621" operator="equal">
      <formula>"L"</formula>
    </cfRule>
    <cfRule type="cellIs" dxfId="8227" priority="6622" operator="equal">
      <formula>"SA"</formula>
    </cfRule>
    <cfRule type="cellIs" dxfId="8226" priority="6623" operator="equal">
      <formula>"SE"</formula>
    </cfRule>
    <cfRule type="cellIs" dxfId="8225" priority="6624" operator="equal">
      <formula>"TR"</formula>
    </cfRule>
    <cfRule type="cellIs" dxfId="8224" priority="6625" operator="equal">
      <formula>"NT"</formula>
    </cfRule>
    <cfRule type="cellIs" dxfId="8223" priority="6626" operator="equal">
      <formula>"DT"</formula>
    </cfRule>
    <cfRule type="cellIs" dxfId="8222" priority="6627" operator="equal">
      <formula>"T"</formula>
    </cfRule>
    <cfRule type="cellIs" dxfId="8221" priority="6628" operator="equal">
      <formula>"FOTS"</formula>
    </cfRule>
    <cfRule type="cellIs" dxfId="8220" priority="6629" operator="equal">
      <formula>"DISP"</formula>
    </cfRule>
    <cfRule type="cellIs" dxfId="8219" priority="6630" operator="equal">
      <formula>"FO"</formula>
    </cfRule>
  </conditionalFormatting>
  <conditionalFormatting sqref="Q100:AE101">
    <cfRule type="cellIs" dxfId="8218" priority="34256" operator="equal">
      <formula>"DC"</formula>
    </cfRule>
    <cfRule type="cellIs" dxfId="8217" priority="34257" operator="equal">
      <formula>"DS"</formula>
    </cfRule>
    <cfRule type="cellIs" dxfId="8216" priority="34258" operator="equal">
      <formula>"FE"</formula>
    </cfRule>
    <cfRule type="cellIs" dxfId="8215" priority="34259" operator="equal">
      <formula>"FES"</formula>
    </cfRule>
    <cfRule type="cellIs" dxfId="8214" priority="34260" operator="equal">
      <formula>"FED"</formula>
    </cfRule>
    <cfRule type="cellIs" dxfId="8213" priority="34261" operator="equal">
      <formula>"FEF"</formula>
    </cfRule>
    <cfRule type="cellIs" dxfId="8212" priority="34262" operator="equal">
      <formula>"B"</formula>
    </cfRule>
    <cfRule type="cellIs" dxfId="8211" priority="34263" operator="equal">
      <formula>"F"</formula>
    </cfRule>
    <cfRule type="cellIs" dxfId="8210" priority="34264" operator="equal">
      <formula>"L"</formula>
    </cfRule>
    <cfRule type="cellIs" dxfId="8209" priority="34265" operator="equal">
      <formula>"SA"</formula>
    </cfRule>
    <cfRule type="cellIs" dxfId="8208" priority="34266" operator="equal">
      <formula>"SE"</formula>
    </cfRule>
    <cfRule type="cellIs" dxfId="8207" priority="34267" operator="equal">
      <formula>"TR"</formula>
    </cfRule>
    <cfRule type="cellIs" dxfId="8206" priority="34268" operator="equal">
      <formula>"NT"</formula>
    </cfRule>
    <cfRule type="cellIs" dxfId="8205" priority="34269" operator="equal">
      <formula>"DT"</formula>
    </cfRule>
    <cfRule type="cellIs" dxfId="8204" priority="34270" operator="equal">
      <formula>"T"</formula>
    </cfRule>
    <cfRule type="cellIs" dxfId="8203" priority="34271" operator="equal">
      <formula>"FOTS"</formula>
    </cfRule>
    <cfRule type="cellIs" dxfId="8202" priority="34272" operator="equal">
      <formula>"DISP"</formula>
    </cfRule>
    <cfRule type="cellIs" dxfId="8201" priority="34273" operator="equal">
      <formula>"FO"</formula>
    </cfRule>
  </conditionalFormatting>
  <conditionalFormatting sqref="U87:Y88">
    <cfRule type="cellIs" dxfId="8200" priority="4795" operator="equal">
      <formula>"DC"</formula>
    </cfRule>
    <cfRule type="cellIs" dxfId="8199" priority="4796" operator="equal">
      <formula>"DS"</formula>
    </cfRule>
    <cfRule type="cellIs" dxfId="8198" priority="4797" operator="equal">
      <formula>"FE"</formula>
    </cfRule>
    <cfRule type="cellIs" dxfId="8197" priority="4798" operator="equal">
      <formula>"FES"</formula>
    </cfRule>
    <cfRule type="cellIs" dxfId="8196" priority="4799" operator="equal">
      <formula>"FED"</formula>
    </cfRule>
    <cfRule type="cellIs" dxfId="8195" priority="4800" operator="equal">
      <formula>"FEF"</formula>
    </cfRule>
    <cfRule type="cellIs" dxfId="8194" priority="4801" operator="equal">
      <formula>"B"</formula>
    </cfRule>
    <cfRule type="cellIs" dxfId="8193" priority="4802" operator="equal">
      <formula>"F"</formula>
    </cfRule>
    <cfRule type="cellIs" dxfId="8192" priority="4803" operator="equal">
      <formula>"L"</formula>
    </cfRule>
    <cfRule type="cellIs" dxfId="8191" priority="4804" operator="equal">
      <formula>"SA"</formula>
    </cfRule>
    <cfRule type="cellIs" dxfId="8190" priority="4805" operator="equal">
      <formula>"SE"</formula>
    </cfRule>
    <cfRule type="cellIs" dxfId="8189" priority="4806" operator="equal">
      <formula>"TR"</formula>
    </cfRule>
    <cfRule type="cellIs" dxfId="8188" priority="4807" operator="equal">
      <formula>"NT"</formula>
    </cfRule>
    <cfRule type="cellIs" dxfId="8187" priority="4808" operator="equal">
      <formula>"DT"</formula>
    </cfRule>
    <cfRule type="cellIs" dxfId="8186" priority="4809" operator="equal">
      <formula>"T"</formula>
    </cfRule>
    <cfRule type="cellIs" dxfId="8185" priority="4810" operator="equal">
      <formula>"FOTS"</formula>
    </cfRule>
    <cfRule type="cellIs" dxfId="8184" priority="4811" operator="equal">
      <formula>"DISP"</formula>
    </cfRule>
    <cfRule type="cellIs" dxfId="8183" priority="4812" operator="equal">
      <formula>"FO"</formula>
    </cfRule>
  </conditionalFormatting>
  <conditionalFormatting sqref="U88:AE96">
    <cfRule type="cellIs" dxfId="8182" priority="1825" operator="equal">
      <formula>"DC"</formula>
    </cfRule>
    <cfRule type="cellIs" dxfId="8181" priority="1826" operator="equal">
      <formula>"DS"</formula>
    </cfRule>
    <cfRule type="cellIs" dxfId="8180" priority="1827" operator="equal">
      <formula>"FE"</formula>
    </cfRule>
    <cfRule type="cellIs" dxfId="8179" priority="1828" operator="equal">
      <formula>"FES"</formula>
    </cfRule>
    <cfRule type="cellIs" dxfId="8178" priority="1829" operator="equal">
      <formula>"FED"</formula>
    </cfRule>
    <cfRule type="cellIs" dxfId="8177" priority="1830" operator="equal">
      <formula>"FEF"</formula>
    </cfRule>
    <cfRule type="cellIs" dxfId="8176" priority="1831" operator="equal">
      <formula>"B"</formula>
    </cfRule>
    <cfRule type="cellIs" dxfId="8175" priority="1832" operator="equal">
      <formula>"F"</formula>
    </cfRule>
    <cfRule type="cellIs" dxfId="8174" priority="1833" operator="equal">
      <formula>"L"</formula>
    </cfRule>
    <cfRule type="cellIs" dxfId="8173" priority="1834" operator="equal">
      <formula>"SA"</formula>
    </cfRule>
    <cfRule type="cellIs" dxfId="8172" priority="1835" operator="equal">
      <formula>"SE"</formula>
    </cfRule>
    <cfRule type="cellIs" dxfId="8171" priority="1836" operator="equal">
      <formula>"TR"</formula>
    </cfRule>
    <cfRule type="cellIs" dxfId="8170" priority="1837" operator="equal">
      <formula>"NT"</formula>
    </cfRule>
    <cfRule type="cellIs" dxfId="8169" priority="1838" operator="equal">
      <formula>"DT"</formula>
    </cfRule>
    <cfRule type="cellIs" dxfId="8168" priority="1839" operator="equal">
      <formula>"T"</formula>
    </cfRule>
    <cfRule type="cellIs" dxfId="8167" priority="1840" operator="equal">
      <formula>"FOTS"</formula>
    </cfRule>
    <cfRule type="cellIs" dxfId="8166" priority="1841" operator="equal">
      <formula>"DISP"</formula>
    </cfRule>
    <cfRule type="cellIs" dxfId="8165" priority="1842" operator="equal">
      <formula>"FO"</formula>
    </cfRule>
  </conditionalFormatting>
  <conditionalFormatting sqref="X22:Z22">
    <cfRule type="cellIs" dxfId="8164" priority="3841" operator="equal">
      <formula>"DC"</formula>
    </cfRule>
    <cfRule type="cellIs" dxfId="8163" priority="3842" operator="equal">
      <formula>"DS"</formula>
    </cfRule>
    <cfRule type="cellIs" dxfId="8162" priority="3843" operator="equal">
      <formula>"FE"</formula>
    </cfRule>
    <cfRule type="cellIs" dxfId="8161" priority="3844" operator="equal">
      <formula>"FES"</formula>
    </cfRule>
    <cfRule type="cellIs" dxfId="8160" priority="3845" operator="equal">
      <formula>"FED"</formula>
    </cfRule>
    <cfRule type="cellIs" dxfId="8159" priority="3846" operator="equal">
      <formula>"FEF"</formula>
    </cfRule>
    <cfRule type="cellIs" dxfId="8158" priority="3847" operator="equal">
      <formula>"B"</formula>
    </cfRule>
    <cfRule type="cellIs" dxfId="8157" priority="3848" operator="equal">
      <formula>"F"</formula>
    </cfRule>
    <cfRule type="cellIs" dxfId="8156" priority="3849" operator="equal">
      <formula>"L"</formula>
    </cfRule>
    <cfRule type="cellIs" dxfId="8155" priority="3850" operator="equal">
      <formula>"SA"</formula>
    </cfRule>
    <cfRule type="cellIs" dxfId="8154" priority="3851" operator="equal">
      <formula>"SE"</formula>
    </cfRule>
    <cfRule type="cellIs" dxfId="8153" priority="3852" operator="equal">
      <formula>"TR"</formula>
    </cfRule>
    <cfRule type="cellIs" dxfId="8152" priority="3853" operator="equal">
      <formula>"NT"</formula>
    </cfRule>
    <cfRule type="cellIs" dxfId="8151" priority="3854" operator="equal">
      <formula>"DT"</formula>
    </cfRule>
    <cfRule type="cellIs" dxfId="8150" priority="3855" operator="equal">
      <formula>"T"</formula>
    </cfRule>
    <cfRule type="cellIs" dxfId="8149" priority="3856" operator="equal">
      <formula>"FOTS"</formula>
    </cfRule>
    <cfRule type="cellIs" dxfId="8148" priority="3857" operator="equal">
      <formula>"DISP"</formula>
    </cfRule>
    <cfRule type="cellIs" dxfId="8147" priority="3858" operator="equal">
      <formula>"FO"</formula>
    </cfRule>
  </conditionalFormatting>
  <conditionalFormatting sqref="X44:Z44">
    <cfRule type="cellIs" dxfId="8146" priority="673" operator="equal">
      <formula>"DC"</formula>
    </cfRule>
    <cfRule type="cellIs" dxfId="8145" priority="674" operator="equal">
      <formula>"DS"</formula>
    </cfRule>
    <cfRule type="cellIs" dxfId="8144" priority="675" operator="equal">
      <formula>"FE"</formula>
    </cfRule>
    <cfRule type="cellIs" dxfId="8143" priority="676" operator="equal">
      <formula>"FES"</formula>
    </cfRule>
    <cfRule type="cellIs" dxfId="8142" priority="677" operator="equal">
      <formula>"FED"</formula>
    </cfRule>
    <cfRule type="cellIs" dxfId="8141" priority="678" operator="equal">
      <formula>"FEF"</formula>
    </cfRule>
    <cfRule type="cellIs" dxfId="8140" priority="679" operator="equal">
      <formula>"B"</formula>
    </cfRule>
    <cfRule type="cellIs" dxfId="8139" priority="680" operator="equal">
      <formula>"F"</formula>
    </cfRule>
    <cfRule type="cellIs" dxfId="8138" priority="681" operator="equal">
      <formula>"L"</formula>
    </cfRule>
    <cfRule type="cellIs" dxfId="8137" priority="682" operator="equal">
      <formula>"SA"</formula>
    </cfRule>
    <cfRule type="cellIs" dxfId="8136" priority="683" operator="equal">
      <formula>"SE"</formula>
    </cfRule>
    <cfRule type="cellIs" dxfId="8135" priority="684" operator="equal">
      <formula>"TR"</formula>
    </cfRule>
    <cfRule type="cellIs" dxfId="8134" priority="685" operator="equal">
      <formula>"NT"</formula>
    </cfRule>
    <cfRule type="cellIs" dxfId="8133" priority="686" operator="equal">
      <formula>"DT"</formula>
    </cfRule>
    <cfRule type="cellIs" dxfId="8132" priority="687" operator="equal">
      <formula>"T"</formula>
    </cfRule>
    <cfRule type="cellIs" dxfId="8131" priority="688" operator="equal">
      <formula>"FOTS"</formula>
    </cfRule>
    <cfRule type="cellIs" dxfId="8130" priority="689" operator="equal">
      <formula>"DISP"</formula>
    </cfRule>
    <cfRule type="cellIs" dxfId="8129" priority="690" operator="equal">
      <formula>"FO"</formula>
    </cfRule>
  </conditionalFormatting>
  <conditionalFormatting sqref="X14:AB21">
    <cfRule type="cellIs" dxfId="8128" priority="1231" operator="equal">
      <formula>"DC"</formula>
    </cfRule>
    <cfRule type="cellIs" dxfId="8127" priority="1232" operator="equal">
      <formula>"DS"</formula>
    </cfRule>
    <cfRule type="cellIs" dxfId="8126" priority="1233" operator="equal">
      <formula>"FE"</formula>
    </cfRule>
    <cfRule type="cellIs" dxfId="8125" priority="1234" operator="equal">
      <formula>"FES"</formula>
    </cfRule>
    <cfRule type="cellIs" dxfId="8124" priority="1235" operator="equal">
      <formula>"FED"</formula>
    </cfRule>
    <cfRule type="cellIs" dxfId="8123" priority="1236" operator="equal">
      <formula>"FEF"</formula>
    </cfRule>
    <cfRule type="cellIs" dxfId="8122" priority="1237" operator="equal">
      <formula>"B"</formula>
    </cfRule>
    <cfRule type="cellIs" dxfId="8121" priority="1238" operator="equal">
      <formula>"F"</formula>
    </cfRule>
    <cfRule type="cellIs" dxfId="8120" priority="1239" operator="equal">
      <formula>"L"</formula>
    </cfRule>
    <cfRule type="cellIs" dxfId="8119" priority="1240" operator="equal">
      <formula>"SA"</formula>
    </cfRule>
    <cfRule type="cellIs" dxfId="8118" priority="1241" operator="equal">
      <formula>"SE"</formula>
    </cfRule>
    <cfRule type="cellIs" dxfId="8117" priority="1242" operator="equal">
      <formula>"TR"</formula>
    </cfRule>
    <cfRule type="cellIs" dxfId="8116" priority="1243" operator="equal">
      <formula>"NT"</formula>
    </cfRule>
    <cfRule type="cellIs" dxfId="8115" priority="1244" operator="equal">
      <formula>"DT"</formula>
    </cfRule>
    <cfRule type="cellIs" dxfId="8114" priority="1245" operator="equal">
      <formula>"T"</formula>
    </cfRule>
    <cfRule type="cellIs" dxfId="8113" priority="1246" operator="equal">
      <formula>"FOTS"</formula>
    </cfRule>
    <cfRule type="cellIs" dxfId="8112" priority="1247" operator="equal">
      <formula>"DISP"</formula>
    </cfRule>
    <cfRule type="cellIs" dxfId="8111" priority="1248" operator="equal">
      <formula>"FO"</formula>
    </cfRule>
  </conditionalFormatting>
  <conditionalFormatting sqref="X42:AB43">
    <cfRule type="cellIs" dxfId="8110" priority="835" operator="equal">
      <formula>"DC"</formula>
    </cfRule>
    <cfRule type="cellIs" dxfId="8109" priority="836" operator="equal">
      <formula>"DS"</formula>
    </cfRule>
    <cfRule type="cellIs" dxfId="8108" priority="837" operator="equal">
      <formula>"FE"</formula>
    </cfRule>
    <cfRule type="cellIs" dxfId="8107" priority="838" operator="equal">
      <formula>"FES"</formula>
    </cfRule>
    <cfRule type="cellIs" dxfId="8106" priority="839" operator="equal">
      <formula>"FED"</formula>
    </cfRule>
    <cfRule type="cellIs" dxfId="8105" priority="840" operator="equal">
      <formula>"FEF"</formula>
    </cfRule>
    <cfRule type="cellIs" dxfId="8104" priority="841" operator="equal">
      <formula>"B"</formula>
    </cfRule>
    <cfRule type="cellIs" dxfId="8103" priority="842" operator="equal">
      <formula>"F"</formula>
    </cfRule>
    <cfRule type="cellIs" dxfId="8102" priority="843" operator="equal">
      <formula>"L"</formula>
    </cfRule>
    <cfRule type="cellIs" dxfId="8101" priority="844" operator="equal">
      <formula>"SA"</formula>
    </cfRule>
    <cfRule type="cellIs" dxfId="8100" priority="845" operator="equal">
      <formula>"SE"</formula>
    </cfRule>
    <cfRule type="cellIs" dxfId="8099" priority="846" operator="equal">
      <formula>"TR"</formula>
    </cfRule>
    <cfRule type="cellIs" dxfId="8098" priority="847" operator="equal">
      <formula>"NT"</formula>
    </cfRule>
    <cfRule type="cellIs" dxfId="8097" priority="848" operator="equal">
      <formula>"DT"</formula>
    </cfRule>
    <cfRule type="cellIs" dxfId="8096" priority="849" operator="equal">
      <formula>"T"</formula>
    </cfRule>
    <cfRule type="cellIs" dxfId="8095" priority="850" operator="equal">
      <formula>"FOTS"</formula>
    </cfRule>
    <cfRule type="cellIs" dxfId="8094" priority="851" operator="equal">
      <formula>"DISP"</formula>
    </cfRule>
    <cfRule type="cellIs" dxfId="8093" priority="852" operator="equal">
      <formula>"FO"</formula>
    </cfRule>
  </conditionalFormatting>
  <conditionalFormatting sqref="Z85:AE88">
    <cfRule type="cellIs" dxfId="8092" priority="1987" operator="equal">
      <formula>"DC"</formula>
    </cfRule>
    <cfRule type="cellIs" dxfId="8091" priority="1988" operator="equal">
      <formula>"DS"</formula>
    </cfRule>
    <cfRule type="cellIs" dxfId="8090" priority="1989" operator="equal">
      <formula>"FE"</formula>
    </cfRule>
    <cfRule type="cellIs" dxfId="8089" priority="1990" operator="equal">
      <formula>"FES"</formula>
    </cfRule>
    <cfRule type="cellIs" dxfId="8088" priority="1991" operator="equal">
      <formula>"FED"</formula>
    </cfRule>
    <cfRule type="cellIs" dxfId="8087" priority="1992" operator="equal">
      <formula>"FEF"</formula>
    </cfRule>
    <cfRule type="cellIs" dxfId="8086" priority="1993" operator="equal">
      <formula>"B"</formula>
    </cfRule>
    <cfRule type="cellIs" dxfId="8085" priority="1994" operator="equal">
      <formula>"F"</formula>
    </cfRule>
    <cfRule type="cellIs" dxfId="8084" priority="1995" operator="equal">
      <formula>"L"</formula>
    </cfRule>
    <cfRule type="cellIs" dxfId="8083" priority="1996" operator="equal">
      <formula>"SA"</formula>
    </cfRule>
    <cfRule type="cellIs" dxfId="8082" priority="1997" operator="equal">
      <formula>"SE"</formula>
    </cfRule>
    <cfRule type="cellIs" dxfId="8081" priority="1998" operator="equal">
      <formula>"TR"</formula>
    </cfRule>
    <cfRule type="cellIs" dxfId="8080" priority="1999" operator="equal">
      <formula>"NT"</formula>
    </cfRule>
    <cfRule type="cellIs" dxfId="8079" priority="2000" operator="equal">
      <formula>"DT"</formula>
    </cfRule>
    <cfRule type="cellIs" dxfId="8078" priority="2001" operator="equal">
      <formula>"T"</formula>
    </cfRule>
    <cfRule type="cellIs" dxfId="8077" priority="2002" operator="equal">
      <formula>"FOTS"</formula>
    </cfRule>
    <cfRule type="cellIs" dxfId="8076" priority="2003" operator="equal">
      <formula>"DISP"</formula>
    </cfRule>
    <cfRule type="cellIs" dxfId="8075" priority="2004" operator="equal">
      <formula>"FO"</formula>
    </cfRule>
  </conditionalFormatting>
  <conditionalFormatting sqref="AA22:AB32">
    <cfRule type="cellIs" dxfId="8074" priority="3733" operator="equal">
      <formula>"DC"</formula>
    </cfRule>
    <cfRule type="cellIs" dxfId="8073" priority="3734" operator="equal">
      <formula>"DS"</formula>
    </cfRule>
    <cfRule type="cellIs" dxfId="8072" priority="3735" operator="equal">
      <formula>"FE"</formula>
    </cfRule>
    <cfRule type="cellIs" dxfId="8071" priority="3736" operator="equal">
      <formula>"FES"</formula>
    </cfRule>
    <cfRule type="cellIs" dxfId="8070" priority="3737" operator="equal">
      <formula>"FED"</formula>
    </cfRule>
    <cfRule type="cellIs" dxfId="8069" priority="3738" operator="equal">
      <formula>"FEF"</formula>
    </cfRule>
    <cfRule type="cellIs" dxfId="8068" priority="3739" operator="equal">
      <formula>"B"</formula>
    </cfRule>
    <cfRule type="cellIs" dxfId="8067" priority="3740" operator="equal">
      <formula>"F"</formula>
    </cfRule>
    <cfRule type="cellIs" dxfId="8066" priority="3741" operator="equal">
      <formula>"L"</formula>
    </cfRule>
    <cfRule type="cellIs" dxfId="8065" priority="3742" operator="equal">
      <formula>"SA"</formula>
    </cfRule>
    <cfRule type="cellIs" dxfId="8064" priority="3743" operator="equal">
      <formula>"SE"</formula>
    </cfRule>
    <cfRule type="cellIs" dxfId="8063" priority="3744" operator="equal">
      <formula>"TR"</formula>
    </cfRule>
    <cfRule type="cellIs" dxfId="8062" priority="3745" operator="equal">
      <formula>"NT"</formula>
    </cfRule>
    <cfRule type="cellIs" dxfId="8061" priority="3746" operator="equal">
      <formula>"DT"</formula>
    </cfRule>
    <cfRule type="cellIs" dxfId="8060" priority="3747" operator="equal">
      <formula>"T"</formula>
    </cfRule>
    <cfRule type="cellIs" dxfId="8059" priority="3748" operator="equal">
      <formula>"FOTS"</formula>
    </cfRule>
    <cfRule type="cellIs" dxfId="8058" priority="3749" operator="equal">
      <formula>"DISP"</formula>
    </cfRule>
    <cfRule type="cellIs" dxfId="8057" priority="3750" operator="equal">
      <formula>"FO"</formula>
    </cfRule>
  </conditionalFormatting>
  <conditionalFormatting sqref="AA44:AB54">
    <cfRule type="cellIs" dxfId="8056" priority="565" operator="equal">
      <formula>"DC"</formula>
    </cfRule>
    <cfRule type="cellIs" dxfId="8055" priority="566" operator="equal">
      <formula>"DS"</formula>
    </cfRule>
    <cfRule type="cellIs" dxfId="8054" priority="567" operator="equal">
      <formula>"FE"</formula>
    </cfRule>
    <cfRule type="cellIs" dxfId="8053" priority="568" operator="equal">
      <formula>"FES"</formula>
    </cfRule>
    <cfRule type="cellIs" dxfId="8052" priority="569" operator="equal">
      <formula>"FED"</formula>
    </cfRule>
    <cfRule type="cellIs" dxfId="8051" priority="570" operator="equal">
      <formula>"FEF"</formula>
    </cfRule>
    <cfRule type="cellIs" dxfId="8050" priority="571" operator="equal">
      <formula>"B"</formula>
    </cfRule>
    <cfRule type="cellIs" dxfId="8049" priority="572" operator="equal">
      <formula>"F"</formula>
    </cfRule>
    <cfRule type="cellIs" dxfId="8048" priority="573" operator="equal">
      <formula>"L"</formula>
    </cfRule>
    <cfRule type="cellIs" dxfId="8047" priority="574" operator="equal">
      <formula>"SA"</formula>
    </cfRule>
    <cfRule type="cellIs" dxfId="8046" priority="575" operator="equal">
      <formula>"SE"</formula>
    </cfRule>
    <cfRule type="cellIs" dxfId="8045" priority="576" operator="equal">
      <formula>"TR"</formula>
    </cfRule>
    <cfRule type="cellIs" dxfId="8044" priority="577" operator="equal">
      <formula>"NT"</formula>
    </cfRule>
    <cfRule type="cellIs" dxfId="8043" priority="578" operator="equal">
      <formula>"DT"</formula>
    </cfRule>
    <cfRule type="cellIs" dxfId="8042" priority="579" operator="equal">
      <formula>"T"</formula>
    </cfRule>
    <cfRule type="cellIs" dxfId="8041" priority="580" operator="equal">
      <formula>"FOTS"</formula>
    </cfRule>
    <cfRule type="cellIs" dxfId="8040" priority="581" operator="equal">
      <formula>"DISP"</formula>
    </cfRule>
    <cfRule type="cellIs" dxfId="8039" priority="582" operator="equal">
      <formula>"FO"</formula>
    </cfRule>
  </conditionalFormatting>
  <conditionalFormatting sqref="AA56:AE63">
    <cfRule type="cellIs" dxfId="8038" priority="205" operator="equal">
      <formula>"DC"</formula>
    </cfRule>
    <cfRule type="cellIs" dxfId="8037" priority="206" operator="equal">
      <formula>"DS"</formula>
    </cfRule>
    <cfRule type="cellIs" dxfId="8036" priority="207" operator="equal">
      <formula>"FE"</formula>
    </cfRule>
    <cfRule type="cellIs" dxfId="8035" priority="208" operator="equal">
      <formula>"FES"</formula>
    </cfRule>
    <cfRule type="cellIs" dxfId="8034" priority="209" operator="equal">
      <formula>"FED"</formula>
    </cfRule>
    <cfRule type="cellIs" dxfId="8033" priority="210" operator="equal">
      <formula>"FEF"</formula>
    </cfRule>
    <cfRule type="cellIs" dxfId="8032" priority="211" operator="equal">
      <formula>"B"</formula>
    </cfRule>
    <cfRule type="cellIs" dxfId="8031" priority="212" operator="equal">
      <formula>"F"</formula>
    </cfRule>
    <cfRule type="cellIs" dxfId="8030" priority="213" operator="equal">
      <formula>"L"</formula>
    </cfRule>
    <cfRule type="cellIs" dxfId="8029" priority="214" operator="equal">
      <formula>"SA"</formula>
    </cfRule>
    <cfRule type="cellIs" dxfId="8028" priority="215" operator="equal">
      <formula>"SE"</formula>
    </cfRule>
    <cfRule type="cellIs" dxfId="8027" priority="216" operator="equal">
      <formula>"TR"</formula>
    </cfRule>
    <cfRule type="cellIs" dxfId="8026" priority="217" operator="equal">
      <formula>"NT"</formula>
    </cfRule>
    <cfRule type="cellIs" dxfId="8025" priority="218" operator="equal">
      <formula>"DT"</formula>
    </cfRule>
    <cfRule type="cellIs" dxfId="8024" priority="219" operator="equal">
      <formula>"T"</formula>
    </cfRule>
    <cfRule type="cellIs" dxfId="8023" priority="220" operator="equal">
      <formula>"FOTS"</formula>
    </cfRule>
    <cfRule type="cellIs" dxfId="8022" priority="221" operator="equal">
      <formula>"DISP"</formula>
    </cfRule>
    <cfRule type="cellIs" dxfId="8021" priority="222" operator="equal">
      <formula>"FO"</formula>
    </cfRule>
  </conditionalFormatting>
  <conditionalFormatting sqref="AC49:AD49">
    <cfRule type="cellIs" dxfId="8020" priority="403" operator="equal">
      <formula>"DC"</formula>
    </cfRule>
    <cfRule type="cellIs" dxfId="8019" priority="404" operator="equal">
      <formula>"DS"</formula>
    </cfRule>
    <cfRule type="cellIs" dxfId="8018" priority="405" operator="equal">
      <formula>"FE"</formula>
    </cfRule>
    <cfRule type="cellIs" dxfId="8017" priority="406" operator="equal">
      <formula>"FES"</formula>
    </cfRule>
    <cfRule type="cellIs" dxfId="8016" priority="407" operator="equal">
      <formula>"FED"</formula>
    </cfRule>
    <cfRule type="cellIs" dxfId="8015" priority="408" operator="equal">
      <formula>"FEF"</formula>
    </cfRule>
    <cfRule type="cellIs" dxfId="8014" priority="409" operator="equal">
      <formula>"B"</formula>
    </cfRule>
    <cfRule type="cellIs" dxfId="8013" priority="410" operator="equal">
      <formula>"F"</formula>
    </cfRule>
    <cfRule type="cellIs" dxfId="8012" priority="411" operator="equal">
      <formula>"L"</formula>
    </cfRule>
    <cfRule type="cellIs" dxfId="8011" priority="412" operator="equal">
      <formula>"SA"</formula>
    </cfRule>
    <cfRule type="cellIs" dxfId="8010" priority="413" operator="equal">
      <formula>"SE"</formula>
    </cfRule>
    <cfRule type="cellIs" dxfId="8009" priority="414" operator="equal">
      <formula>"TR"</formula>
    </cfRule>
    <cfRule type="cellIs" dxfId="8008" priority="415" operator="equal">
      <formula>"NT"</formula>
    </cfRule>
    <cfRule type="cellIs" dxfId="8007" priority="416" operator="equal">
      <formula>"DT"</formula>
    </cfRule>
    <cfRule type="cellIs" dxfId="8006" priority="417" operator="equal">
      <formula>"T"</formula>
    </cfRule>
    <cfRule type="cellIs" dxfId="8005" priority="418" operator="equal">
      <formula>"FOTS"</formula>
    </cfRule>
    <cfRule type="cellIs" dxfId="8004" priority="419" operator="equal">
      <formula>"DISP"</formula>
    </cfRule>
    <cfRule type="cellIs" dxfId="8003" priority="420" operator="equal">
      <formula>"FO"</formula>
    </cfRule>
  </conditionalFormatting>
  <conditionalFormatting sqref="AC37:AE54">
    <cfRule type="cellIs" dxfId="8002" priority="295" operator="equal">
      <formula>"DC"</formula>
    </cfRule>
    <cfRule type="cellIs" dxfId="8001" priority="296" operator="equal">
      <formula>"DS"</formula>
    </cfRule>
    <cfRule type="cellIs" dxfId="8000" priority="297" operator="equal">
      <formula>"FE"</formula>
    </cfRule>
    <cfRule type="cellIs" dxfId="7999" priority="298" operator="equal">
      <formula>"FES"</formula>
    </cfRule>
    <cfRule type="cellIs" dxfId="7998" priority="299" operator="equal">
      <formula>"FED"</formula>
    </cfRule>
    <cfRule type="cellIs" dxfId="7997" priority="300" operator="equal">
      <formula>"FEF"</formula>
    </cfRule>
    <cfRule type="cellIs" dxfId="7996" priority="301" operator="equal">
      <formula>"B"</formula>
    </cfRule>
    <cfRule type="cellIs" dxfId="7995" priority="302" operator="equal">
      <formula>"F"</formula>
    </cfRule>
    <cfRule type="cellIs" dxfId="7994" priority="303" operator="equal">
      <formula>"L"</formula>
    </cfRule>
    <cfRule type="cellIs" dxfId="7993" priority="304" operator="equal">
      <formula>"SA"</formula>
    </cfRule>
    <cfRule type="cellIs" dxfId="7992" priority="305" operator="equal">
      <formula>"SE"</formula>
    </cfRule>
    <cfRule type="cellIs" dxfId="7991" priority="306" operator="equal">
      <formula>"TR"</formula>
    </cfRule>
    <cfRule type="cellIs" dxfId="7990" priority="307" operator="equal">
      <formula>"NT"</formula>
    </cfRule>
    <cfRule type="cellIs" dxfId="7989" priority="308" operator="equal">
      <formula>"DT"</formula>
    </cfRule>
    <cfRule type="cellIs" dxfId="7988" priority="309" operator="equal">
      <formula>"T"</formula>
    </cfRule>
    <cfRule type="cellIs" dxfId="7987" priority="310" operator="equal">
      <formula>"FOTS"</formula>
    </cfRule>
    <cfRule type="cellIs" dxfId="7986" priority="311" operator="equal">
      <formula>"DISP"</formula>
    </cfRule>
    <cfRule type="cellIs" dxfId="7985" priority="312" operator="equal">
      <formula>"FO"</formula>
    </cfRule>
  </conditionalFormatting>
  <conditionalFormatting sqref="AC13:AH32">
    <cfRule type="cellIs" dxfId="7984" priority="1123" operator="equal">
      <formula>"DC"</formula>
    </cfRule>
    <cfRule type="cellIs" dxfId="7983" priority="1124" operator="equal">
      <formula>"DS"</formula>
    </cfRule>
    <cfRule type="cellIs" dxfId="7982" priority="1125" operator="equal">
      <formula>"FE"</formula>
    </cfRule>
    <cfRule type="cellIs" dxfId="7981" priority="1126" operator="equal">
      <formula>"FES"</formula>
    </cfRule>
    <cfRule type="cellIs" dxfId="7980" priority="1127" operator="equal">
      <formula>"FED"</formula>
    </cfRule>
    <cfRule type="cellIs" dxfId="7979" priority="1128" operator="equal">
      <formula>"FEF"</formula>
    </cfRule>
    <cfRule type="cellIs" dxfId="7978" priority="1129" operator="equal">
      <formula>"B"</formula>
    </cfRule>
    <cfRule type="cellIs" dxfId="7977" priority="1130" operator="equal">
      <formula>"F"</formula>
    </cfRule>
    <cfRule type="cellIs" dxfId="7976" priority="1131" operator="equal">
      <formula>"L"</formula>
    </cfRule>
    <cfRule type="cellIs" dxfId="7975" priority="1132" operator="equal">
      <formula>"SA"</formula>
    </cfRule>
    <cfRule type="cellIs" dxfId="7974" priority="1133" operator="equal">
      <formula>"SE"</formula>
    </cfRule>
    <cfRule type="cellIs" dxfId="7973" priority="1134" operator="equal">
      <formula>"TR"</formula>
    </cfRule>
    <cfRule type="cellIs" dxfId="7972" priority="1135" operator="equal">
      <formula>"NT"</formula>
    </cfRule>
    <cfRule type="cellIs" dxfId="7971" priority="1136" operator="equal">
      <formula>"DT"</formula>
    </cfRule>
    <cfRule type="cellIs" dxfId="7970" priority="1137" operator="equal">
      <formula>"T"</formula>
    </cfRule>
    <cfRule type="cellIs" dxfId="7969" priority="1138" operator="equal">
      <formula>"FOTS"</formula>
    </cfRule>
    <cfRule type="cellIs" dxfId="7968" priority="1139" operator="equal">
      <formula>"DISP"</formula>
    </cfRule>
    <cfRule type="cellIs" dxfId="7967" priority="1140" operator="equal">
      <formula>"FO"</formula>
    </cfRule>
  </conditionalFormatting>
  <conditionalFormatting sqref="AF34:AH55">
    <cfRule type="cellIs" dxfId="7966" priority="29806" operator="equal">
      <formula>"DC"</formula>
    </cfRule>
    <cfRule type="cellIs" dxfId="7965" priority="29807" operator="equal">
      <formula>"DS"</formula>
    </cfRule>
    <cfRule type="cellIs" dxfId="7964" priority="29808" operator="equal">
      <formula>"FE"</formula>
    </cfRule>
    <cfRule type="cellIs" dxfId="7963" priority="29809" operator="equal">
      <formula>"FES"</formula>
    </cfRule>
    <cfRule type="cellIs" dxfId="7962" priority="29810" operator="equal">
      <formula>"FED"</formula>
    </cfRule>
    <cfRule type="cellIs" dxfId="7961" priority="29811" operator="equal">
      <formula>"FEF"</formula>
    </cfRule>
    <cfRule type="cellIs" dxfId="7960" priority="29812" operator="equal">
      <formula>"B"</formula>
    </cfRule>
    <cfRule type="cellIs" dxfId="7959" priority="29813" operator="equal">
      <formula>"F"</formula>
    </cfRule>
    <cfRule type="cellIs" dxfId="7958" priority="29814" operator="equal">
      <formula>"L"</formula>
    </cfRule>
    <cfRule type="cellIs" dxfId="7957" priority="29815" operator="equal">
      <formula>"SA"</formula>
    </cfRule>
    <cfRule type="cellIs" dxfId="7956" priority="29816" operator="equal">
      <formula>"SE"</formula>
    </cfRule>
    <cfRule type="cellIs" dxfId="7955" priority="29817" operator="equal">
      <formula>"TR"</formula>
    </cfRule>
    <cfRule type="cellIs" dxfId="7954" priority="29818" operator="equal">
      <formula>"NT"</formula>
    </cfRule>
    <cfRule type="cellIs" dxfId="7953" priority="29819" operator="equal">
      <formula>"DT"</formula>
    </cfRule>
    <cfRule type="cellIs" dxfId="7952" priority="29820" operator="equal">
      <formula>"T"</formula>
    </cfRule>
    <cfRule type="cellIs" dxfId="7951" priority="29821" operator="equal">
      <formula>"FOTS"</formula>
    </cfRule>
    <cfRule type="cellIs" dxfId="7950" priority="29822" operator="equal">
      <formula>"DISP"</formula>
    </cfRule>
    <cfRule type="cellIs" dxfId="7949" priority="29823" operator="equal">
      <formula>"FO"</formula>
    </cfRule>
  </conditionalFormatting>
  <conditionalFormatting sqref="AF57:AH76">
    <cfRule type="cellIs" dxfId="7948" priority="29338" operator="equal">
      <formula>"DC"</formula>
    </cfRule>
    <cfRule type="cellIs" dxfId="7947" priority="29339" operator="equal">
      <formula>"DS"</formula>
    </cfRule>
    <cfRule type="cellIs" dxfId="7946" priority="29340" operator="equal">
      <formula>"FE"</formula>
    </cfRule>
    <cfRule type="cellIs" dxfId="7945" priority="29341" operator="equal">
      <formula>"FES"</formula>
    </cfRule>
    <cfRule type="cellIs" dxfId="7944" priority="29342" operator="equal">
      <formula>"FED"</formula>
    </cfRule>
    <cfRule type="cellIs" dxfId="7943" priority="29343" operator="equal">
      <formula>"FEF"</formula>
    </cfRule>
    <cfRule type="cellIs" dxfId="7942" priority="29344" operator="equal">
      <formula>"B"</formula>
    </cfRule>
    <cfRule type="cellIs" dxfId="7941" priority="29345" operator="equal">
      <formula>"F"</formula>
    </cfRule>
    <cfRule type="cellIs" dxfId="7940" priority="29346" operator="equal">
      <formula>"L"</formula>
    </cfRule>
    <cfRule type="cellIs" dxfId="7939" priority="29347" operator="equal">
      <formula>"SA"</formula>
    </cfRule>
    <cfRule type="cellIs" dxfId="7938" priority="29348" operator="equal">
      <formula>"SE"</formula>
    </cfRule>
    <cfRule type="cellIs" dxfId="7937" priority="29349" operator="equal">
      <formula>"TR"</formula>
    </cfRule>
    <cfRule type="cellIs" dxfId="7936" priority="29350" operator="equal">
      <formula>"NT"</formula>
    </cfRule>
    <cfRule type="cellIs" dxfId="7935" priority="29351" operator="equal">
      <formula>"DT"</formula>
    </cfRule>
    <cfRule type="cellIs" dxfId="7934" priority="29352" operator="equal">
      <formula>"T"</formula>
    </cfRule>
    <cfRule type="cellIs" dxfId="7933" priority="29353" operator="equal">
      <formula>"FOTS"</formula>
    </cfRule>
    <cfRule type="cellIs" dxfId="7932" priority="29354" operator="equal">
      <formula>"DISP"</formula>
    </cfRule>
    <cfRule type="cellIs" dxfId="7931" priority="29355" operator="equal">
      <formula>"FO"</formula>
    </cfRule>
  </conditionalFormatting>
  <conditionalFormatting sqref="AF78:AH96">
    <cfRule type="cellIs" dxfId="7930" priority="27556" operator="equal">
      <formula>"DC"</formula>
    </cfRule>
    <cfRule type="cellIs" dxfId="7929" priority="27557" operator="equal">
      <formula>"DS"</formula>
    </cfRule>
    <cfRule type="cellIs" dxfId="7928" priority="27558" operator="equal">
      <formula>"FE"</formula>
    </cfRule>
    <cfRule type="cellIs" dxfId="7927" priority="27559" operator="equal">
      <formula>"FES"</formula>
    </cfRule>
    <cfRule type="cellIs" dxfId="7926" priority="27560" operator="equal">
      <formula>"FED"</formula>
    </cfRule>
    <cfRule type="cellIs" dxfId="7925" priority="27561" operator="equal">
      <formula>"FEF"</formula>
    </cfRule>
    <cfRule type="cellIs" dxfId="7924" priority="27562" operator="equal">
      <formula>"B"</formula>
    </cfRule>
    <cfRule type="cellIs" dxfId="7923" priority="27563" operator="equal">
      <formula>"F"</formula>
    </cfRule>
    <cfRule type="cellIs" dxfId="7922" priority="27564" operator="equal">
      <formula>"L"</formula>
    </cfRule>
    <cfRule type="cellIs" dxfId="7921" priority="27565" operator="equal">
      <formula>"SA"</formula>
    </cfRule>
    <cfRule type="cellIs" dxfId="7920" priority="27566" operator="equal">
      <formula>"SE"</formula>
    </cfRule>
    <cfRule type="cellIs" dxfId="7919" priority="27567" operator="equal">
      <formula>"TR"</formula>
    </cfRule>
    <cfRule type="cellIs" dxfId="7918" priority="27568" operator="equal">
      <formula>"NT"</formula>
    </cfRule>
    <cfRule type="cellIs" dxfId="7917" priority="27569" operator="equal">
      <formula>"DT"</formula>
    </cfRule>
    <cfRule type="cellIs" dxfId="7916" priority="27570" operator="equal">
      <formula>"T"</formula>
    </cfRule>
    <cfRule type="cellIs" dxfId="7915" priority="27571" operator="equal">
      <formula>"FOTS"</formula>
    </cfRule>
    <cfRule type="cellIs" dxfId="7914" priority="27572" operator="equal">
      <formula>"DISP"</formula>
    </cfRule>
    <cfRule type="cellIs" dxfId="7913" priority="27573" operator="equal">
      <formula>"FO"</formula>
    </cfRule>
  </conditionalFormatting>
  <conditionalFormatting sqref="BD13:BD32">
    <cfRule type="cellIs" dxfId="7912" priority="34420" operator="greaterThan">
      <formula>0</formula>
    </cfRule>
  </conditionalFormatting>
  <conditionalFormatting sqref="BD34">
    <cfRule type="cellIs" dxfId="7911" priority="34418" operator="greaterThan">
      <formula>0</formula>
    </cfRule>
  </conditionalFormatting>
  <conditionalFormatting sqref="BD38:BD54">
    <cfRule type="cellIs" dxfId="7910" priority="34200" operator="greaterThan">
      <formula>0</formula>
    </cfRule>
  </conditionalFormatting>
  <conditionalFormatting sqref="BD56:BD63">
    <cfRule type="cellIs" dxfId="7909" priority="34359" operator="greaterThan">
      <formula>0</formula>
    </cfRule>
  </conditionalFormatting>
  <conditionalFormatting sqref="BD67:BD75">
    <cfRule type="cellIs" dxfId="7908" priority="34402" operator="greaterThan">
      <formula>0</formula>
    </cfRule>
  </conditionalFormatting>
  <conditionalFormatting sqref="BD77:BD84">
    <cfRule type="cellIs" dxfId="7907" priority="34408" operator="greaterThan">
      <formula>0</formula>
    </cfRule>
  </conditionalFormatting>
  <conditionalFormatting sqref="BD88:BD97">
    <cfRule type="cellIs" dxfId="7906" priority="34201" operator="greaterThan">
      <formula>0</formula>
    </cfRule>
  </conditionalFormatting>
  <conditionalFormatting sqref="BE13:BE19">
    <cfRule type="cellIs" dxfId="7905" priority="34360" operator="between">
      <formula>$BE$99-(12/24)</formula>
      <formula>$BE$99+(12/24)</formula>
    </cfRule>
    <cfRule type="cellIs" dxfId="7904" priority="34361" operator="greaterThanOrEqual">
      <formula>$BE$99+(12/24)</formula>
    </cfRule>
    <cfRule type="cellIs" dxfId="7903" priority="34362" operator="greaterThan">
      <formula>$BE$99+(6/24)</formula>
    </cfRule>
    <cfRule type="cellIs" dxfId="7902" priority="34363" operator="lessThan">
      <formula>$BE$99-(12/24)</formula>
    </cfRule>
  </conditionalFormatting>
  <conditionalFormatting sqref="BE20:BE22">
    <cfRule type="cellIs" dxfId="7901" priority="34192" operator="between">
      <formula>$AY$99-(12/24)</formula>
      <formula>$AY$99+(12/24)</formula>
    </cfRule>
    <cfRule type="cellIs" dxfId="7900" priority="34193" operator="greaterThanOrEqual">
      <formula>$AY$99+(12/24)</formula>
    </cfRule>
    <cfRule type="cellIs" dxfId="7899" priority="34194" operator="greaterThan">
      <formula>$AY$99+(6/24)</formula>
    </cfRule>
    <cfRule type="cellIs" dxfId="7898" priority="34195" operator="lessThan">
      <formula>$AY$99-(12/24)</formula>
    </cfRule>
  </conditionalFormatting>
  <conditionalFormatting sqref="BE23:BE34">
    <cfRule type="cellIs" dxfId="7897" priority="34397" operator="between">
      <formula>$BE$99-(12/24)</formula>
      <formula>$BE$99+(12/24)</formula>
    </cfRule>
    <cfRule type="cellIs" dxfId="7896" priority="34398" operator="greaterThanOrEqual">
      <formula>$BE$99+(12/24)</formula>
    </cfRule>
    <cfRule type="cellIs" dxfId="7895" priority="34399" operator="greaterThan">
      <formula>$BE$99+(6/24)</formula>
    </cfRule>
    <cfRule type="cellIs" dxfId="7894" priority="34400" operator="lessThan">
      <formula>$BE$99-(12/24)</formula>
    </cfRule>
  </conditionalFormatting>
  <conditionalFormatting sqref="BE35:BE37">
    <cfRule type="cellIs" dxfId="7893" priority="34369" operator="between">
      <formula>$AY$99-(12/24)</formula>
      <formula>$AY$99+(12/24)</formula>
    </cfRule>
    <cfRule type="cellIs" dxfId="7892" priority="34370" operator="greaterThanOrEqual">
      <formula>$AY$99+(12/24)</formula>
    </cfRule>
    <cfRule type="cellIs" dxfId="7891" priority="34371" operator="greaterThan">
      <formula>$AY$99+(6/24)</formula>
    </cfRule>
    <cfRule type="cellIs" dxfId="7890" priority="34372" operator="lessThan">
      <formula>$AY$99-(12/24)</formula>
    </cfRule>
  </conditionalFormatting>
  <conditionalFormatting sqref="BE38:BE84">
    <cfRule type="cellIs" dxfId="7889" priority="34196" operator="between">
      <formula>$BE$99-(12/24)</formula>
      <formula>$BE$99+(12/24)</formula>
    </cfRule>
    <cfRule type="cellIs" dxfId="7888" priority="34197" operator="greaterThanOrEqual">
      <formula>$BE$99+(12/24)</formula>
    </cfRule>
    <cfRule type="cellIs" dxfId="7887" priority="34198" operator="greaterThan">
      <formula>$BE$99+(6/24)</formula>
    </cfRule>
    <cfRule type="cellIs" dxfId="7886" priority="34199" operator="lessThan">
      <formula>$BE$99-(12/24)</formula>
    </cfRule>
  </conditionalFormatting>
  <conditionalFormatting sqref="BE85:BE86">
    <cfRule type="cellIs" dxfId="7885" priority="34404" operator="between">
      <formula>$AY$99-(12/24)</formula>
      <formula>$AY$99+(12/24)</formula>
    </cfRule>
    <cfRule type="cellIs" dxfId="7884" priority="34405" operator="greaterThanOrEqual">
      <formula>$AY$99+(12/24)</formula>
    </cfRule>
    <cfRule type="cellIs" dxfId="7883" priority="34406" operator="greaterThan">
      <formula>$AY$99+(6/24)</formula>
    </cfRule>
    <cfRule type="cellIs" dxfId="7882" priority="34407" operator="lessThan">
      <formula>$AY$99-(12/24)</formula>
    </cfRule>
  </conditionalFormatting>
  <conditionalFormatting sqref="BE87:BE97">
    <cfRule type="cellIs" dxfId="7881" priority="34373" operator="between">
      <formula>$BE$99-(12/24)</formula>
      <formula>$BE$99+(12/24)</formula>
    </cfRule>
    <cfRule type="cellIs" dxfId="7880" priority="34374" operator="greaterThanOrEqual">
      <formula>$BE$99+(12/24)</formula>
    </cfRule>
    <cfRule type="cellIs" dxfId="7879" priority="34375" operator="greaterThan">
      <formula>$BE$99+(6/24)</formula>
    </cfRule>
    <cfRule type="cellIs" dxfId="7878" priority="34376" operator="lessThan">
      <formula>$BE$99-(12/24)</formula>
    </cfRule>
  </conditionalFormatting>
  <conditionalFormatting sqref="BP100:BT100">
    <cfRule type="cellIs" dxfId="7877" priority="20653" operator="equal">
      <formula>0</formula>
    </cfRule>
    <cfRule type="cellIs" dxfId="7876" priority="20654" operator="lessThan">
      <formula>0</formula>
    </cfRule>
    <cfRule type="cellIs" dxfId="7875" priority="20655" operator="greaterThan">
      <formula>0</formula>
    </cfRule>
  </conditionalFormatting>
  <conditionalFormatting sqref="BT13:BT20">
    <cfRule type="cellIs" dxfId="7874" priority="33088" operator="lessThan">
      <formula>-0.05</formula>
    </cfRule>
    <cfRule type="cellIs" dxfId="7873" priority="33089" operator="greaterThan">
      <formula>0.05</formula>
    </cfRule>
    <cfRule type="cellIs" dxfId="7872" priority="33090" operator="between">
      <formula>0.05</formula>
      <formula>-0.05</formula>
    </cfRule>
  </conditionalFormatting>
  <conditionalFormatting sqref="BT23:BT32">
    <cfRule type="cellIs" dxfId="7871" priority="33145" operator="lessThan">
      <formula>-0.05</formula>
    </cfRule>
    <cfRule type="cellIs" dxfId="7870" priority="33146" operator="greaterThan">
      <formula>0.05</formula>
    </cfRule>
    <cfRule type="cellIs" dxfId="7869" priority="33147" operator="between">
      <formula>0.05</formula>
      <formula>-0.05</formula>
    </cfRule>
  </conditionalFormatting>
  <conditionalFormatting sqref="BT34:BT54">
    <cfRule type="cellIs" dxfId="7868" priority="33097" operator="lessThan">
      <formula>-0.05</formula>
    </cfRule>
    <cfRule type="cellIs" dxfId="7867" priority="33098" operator="greaterThan">
      <formula>0.05</formula>
    </cfRule>
    <cfRule type="cellIs" dxfId="7866" priority="33099" operator="between">
      <formula>0.05</formula>
      <formula>-0.05</formula>
    </cfRule>
  </conditionalFormatting>
  <conditionalFormatting sqref="BT56:BT75">
    <cfRule type="cellIs" dxfId="7865" priority="33085" operator="lessThan">
      <formula>-0.05</formula>
    </cfRule>
    <cfRule type="cellIs" dxfId="7864" priority="33086" operator="greaterThan">
      <formula>0.05</formula>
    </cfRule>
    <cfRule type="cellIs" dxfId="7863" priority="33087" operator="between">
      <formula>0.05</formula>
      <formula>-0.05</formula>
    </cfRule>
  </conditionalFormatting>
  <conditionalFormatting sqref="BT77:BT97">
    <cfRule type="cellIs" dxfId="7862" priority="33082" operator="lessThan">
      <formula>-0.05</formula>
    </cfRule>
    <cfRule type="cellIs" dxfId="7861" priority="33083" operator="greaterThan">
      <formula>0.05</formula>
    </cfRule>
    <cfRule type="cellIs" dxfId="7860" priority="33084" operator="between">
      <formula>0.05</formula>
      <formula>-0.05</formula>
    </cfRule>
  </conditionalFormatting>
  <conditionalFormatting sqref="CE13:CE20">
    <cfRule type="cellIs" dxfId="7859" priority="1" operator="lessThanOrEqual">
      <formula>$BD$11</formula>
    </cfRule>
    <cfRule type="cellIs" dxfId="7858" priority="2" operator="greaterThan">
      <formula>$BD$11</formula>
    </cfRule>
  </conditionalFormatting>
  <conditionalFormatting sqref="CE23:CE97">
    <cfRule type="cellIs" dxfId="7857" priority="5" operator="lessThanOrEqual">
      <formula>$BD$11</formula>
    </cfRule>
    <cfRule type="cellIs" dxfId="7856" priority="6" operator="greaterThan">
      <formula>$BD$11</formula>
    </cfRule>
  </conditionalFormatting>
  <conditionalFormatting sqref="CF13:CF97">
    <cfRule type="cellIs" dxfId="7855" priority="3" operator="lessThanOrEqual">
      <formula>$BC$11</formula>
    </cfRule>
    <cfRule type="cellIs" dxfId="7854" priority="4" operator="greaterThan">
      <formula>$BC$11</formula>
    </cfRule>
  </conditionalFormatting>
  <conditionalFormatting sqref="CN13:CN97">
    <cfRule type="cellIs" dxfId="7853" priority="33188" operator="lessThanOrEqual">
      <formula>$CN$12</formula>
    </cfRule>
    <cfRule type="cellIs" dxfId="7852" priority="33189" operator="greaterThan">
      <formula>$CN$12</formula>
    </cfRule>
  </conditionalFormatting>
  <conditionalFormatting sqref="CO13:CO97">
    <cfRule type="cellIs" dxfId="7851" priority="33186" operator="lessThanOrEqual">
      <formula>$CO$12</formula>
    </cfRule>
    <cfRule type="cellIs" dxfId="7850" priority="33187" operator="greaterThan">
      <formula>$CO$12</formula>
    </cfRule>
  </conditionalFormatting>
  <conditionalFormatting sqref="CP13:CP97">
    <cfRule type="cellIs" dxfId="7849" priority="33184" operator="lessThanOrEqual">
      <formula>$CP$12</formula>
    </cfRule>
    <cfRule type="cellIs" dxfId="7848" priority="33185" operator="greaterThan">
      <formula>$CP$12</formula>
    </cfRule>
  </conditionalFormatting>
  <conditionalFormatting sqref="CQ13:CQ97">
    <cfRule type="cellIs" dxfId="7847" priority="33182" operator="lessThanOrEqual">
      <formula>$CQ$12</formula>
    </cfRule>
    <cfRule type="cellIs" dxfId="7846" priority="33183" operator="greaterThan">
      <formula>$CQ$12</formula>
    </cfRule>
  </conditionalFormatting>
  <printOptions horizontalCentered="1" verticalCentered="1"/>
  <pageMargins left="0" right="0.19685039370078741" top="0.19685039370078741" bottom="0.19685039370078741" header="0" footer="0"/>
  <pageSetup paperSize="9" scale="11" orientation="portrait" r:id="rId1"/>
  <ignoredErrors>
    <ignoredError sqref="D129" formulaRange="1"/>
    <ignoredError sqref="BZ58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FFAF6-0986-4483-A1C6-0113936DA375}">
  <sheetPr>
    <pageSetUpPr fitToPage="1"/>
  </sheetPr>
  <dimension ref="A1:AH108"/>
  <sheetViews>
    <sheetView showZeros="0" zoomScale="80" zoomScaleNormal="80" workbookViewId="0">
      <selection activeCell="I110" sqref="I110"/>
    </sheetView>
  </sheetViews>
  <sheetFormatPr defaultColWidth="9.140625" defaultRowHeight="15" x14ac:dyDescent="0.25"/>
  <cols>
    <col min="1" max="1" width="18.85546875" style="31" customWidth="1"/>
    <col min="2" max="2" width="8.42578125" style="31" customWidth="1"/>
    <col min="3" max="32" width="4.140625" style="31" customWidth="1"/>
    <col min="33" max="33" width="4.140625" customWidth="1"/>
    <col min="34" max="34" width="7.28515625" customWidth="1"/>
  </cols>
  <sheetData>
    <row r="1" spans="1:33" ht="20.100000000000001" customHeight="1" x14ac:dyDescent="0.25">
      <c r="AA1" s="1663" t="s">
        <v>239</v>
      </c>
      <c r="AB1" s="1663"/>
      <c r="AC1" s="1663"/>
      <c r="AD1" s="1663"/>
      <c r="AE1" s="1663"/>
      <c r="AF1" s="1663"/>
      <c r="AG1" s="1663"/>
    </row>
    <row r="2" spans="1:33" ht="20.100000000000001" customHeight="1" x14ac:dyDescent="0.25">
      <c r="C2" s="1661" t="s">
        <v>284</v>
      </c>
      <c r="D2" s="1661"/>
      <c r="E2" s="1661"/>
      <c r="F2" s="1661"/>
      <c r="G2" s="1661"/>
      <c r="H2" s="1661"/>
      <c r="I2" s="1661"/>
      <c r="J2" s="1661"/>
      <c r="K2" s="1661"/>
      <c r="L2" s="1661"/>
      <c r="M2" s="1661"/>
      <c r="N2" s="1661"/>
      <c r="O2" s="1661"/>
      <c r="P2" s="1661"/>
      <c r="Q2" s="1661"/>
      <c r="R2" s="1661"/>
      <c r="S2" s="1661"/>
      <c r="T2" s="1661"/>
      <c r="U2" s="1661"/>
      <c r="V2" s="1661"/>
      <c r="W2" s="1661"/>
      <c r="X2" s="1661"/>
      <c r="Y2" s="1661"/>
      <c r="Z2" s="1661"/>
      <c r="AA2" s="1661"/>
      <c r="AB2" s="1661"/>
      <c r="AC2" s="1661"/>
      <c r="AD2" s="1661"/>
      <c r="AE2" s="1661"/>
      <c r="AF2" s="1661"/>
      <c r="AG2" s="1661"/>
    </row>
    <row r="3" spans="1:33" ht="12" customHeight="1" x14ac:dyDescent="0.25"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</row>
    <row r="4" spans="1:33" s="112" customFormat="1" ht="10.35" customHeight="1" x14ac:dyDescent="0.15">
      <c r="A4" s="110" t="s">
        <v>158</v>
      </c>
      <c r="B4" s="111" t="s">
        <v>159</v>
      </c>
      <c r="C4" s="111"/>
      <c r="H4" s="110"/>
      <c r="I4" s="110"/>
      <c r="J4" s="111" t="s">
        <v>160</v>
      </c>
      <c r="S4" s="113" t="s">
        <v>161</v>
      </c>
      <c r="T4" s="113"/>
      <c r="U4" s="113"/>
      <c r="V4" s="113"/>
      <c r="W4" s="113"/>
      <c r="Y4" s="114" t="s">
        <v>162</v>
      </c>
      <c r="Z4" s="114"/>
      <c r="AA4" s="114"/>
      <c r="AB4" s="114"/>
      <c r="AC4" s="109"/>
      <c r="AD4" s="1664" t="s">
        <v>163</v>
      </c>
      <c r="AE4" s="1664"/>
      <c r="AF4" s="1664"/>
    </row>
    <row r="5" spans="1:33" s="112" customFormat="1" ht="10.35" customHeight="1" x14ac:dyDescent="0.15">
      <c r="B5" s="111" t="s">
        <v>164</v>
      </c>
      <c r="C5" s="111"/>
      <c r="I5" s="111"/>
      <c r="J5" s="111" t="s">
        <v>165</v>
      </c>
      <c r="S5" s="414" t="s">
        <v>166</v>
      </c>
      <c r="T5" s="414"/>
      <c r="U5" s="414"/>
      <c r="V5" s="414"/>
      <c r="W5" s="414"/>
      <c r="Y5" s="115" t="s">
        <v>167</v>
      </c>
      <c r="Z5" s="115"/>
      <c r="AA5" s="115"/>
      <c r="AB5" s="115"/>
      <c r="AC5" s="109"/>
      <c r="AD5" s="1665" t="s">
        <v>168</v>
      </c>
      <c r="AE5" s="1665"/>
      <c r="AF5" s="1665"/>
    </row>
    <row r="6" spans="1:33" s="53" customFormat="1" ht="10.35" customHeight="1" x14ac:dyDescent="0.15">
      <c r="B6" s="111" t="s">
        <v>169</v>
      </c>
      <c r="C6" s="111"/>
      <c r="D6" s="116"/>
      <c r="E6" s="116"/>
      <c r="F6" s="116"/>
      <c r="G6" s="116"/>
      <c r="I6" s="111"/>
      <c r="J6" s="111" t="s">
        <v>170</v>
      </c>
      <c r="K6" s="116"/>
      <c r="L6" s="116"/>
      <c r="M6" s="116"/>
      <c r="S6" s="117" t="s">
        <v>171</v>
      </c>
      <c r="T6" s="118"/>
      <c r="U6" s="118"/>
      <c r="V6" s="118"/>
      <c r="W6" s="118"/>
    </row>
    <row r="7" spans="1:33" s="53" customFormat="1" ht="10.35" customHeight="1" x14ac:dyDescent="0.15">
      <c r="B7" s="111" t="s">
        <v>172</v>
      </c>
      <c r="C7" s="111"/>
      <c r="D7" s="116"/>
      <c r="E7" s="116"/>
      <c r="F7" s="116"/>
      <c r="G7" s="116"/>
      <c r="I7" s="111"/>
      <c r="J7" s="111" t="s">
        <v>173</v>
      </c>
      <c r="K7" s="116"/>
      <c r="L7" s="116"/>
      <c r="M7" s="116"/>
      <c r="S7" s="112" t="s">
        <v>174</v>
      </c>
    </row>
    <row r="8" spans="1:33" s="53" customFormat="1" ht="10.35" customHeight="1" x14ac:dyDescent="0.15">
      <c r="B8" s="111" t="s">
        <v>175</v>
      </c>
      <c r="C8" s="111"/>
      <c r="D8" s="116"/>
      <c r="E8" s="116"/>
      <c r="F8" s="116"/>
      <c r="G8" s="116"/>
      <c r="I8" s="111"/>
      <c r="J8" s="111" t="s">
        <v>176</v>
      </c>
      <c r="K8" s="116"/>
      <c r="L8" s="116"/>
      <c r="M8" s="116"/>
      <c r="AB8" s="1666" t="s">
        <v>177</v>
      </c>
      <c r="AC8" s="1666"/>
      <c r="AD8" s="1662">
        <v>44212</v>
      </c>
      <c r="AE8" s="1662"/>
      <c r="AF8" s="1662"/>
      <c r="AG8" s="1662"/>
    </row>
    <row r="9" spans="1:33" s="53" customFormat="1" ht="10.35" customHeight="1" x14ac:dyDescent="0.15">
      <c r="B9" s="111" t="s">
        <v>178</v>
      </c>
      <c r="C9" s="111"/>
      <c r="D9" s="116"/>
      <c r="E9" s="116"/>
      <c r="F9" s="116"/>
      <c r="G9" s="116"/>
      <c r="I9" s="111"/>
      <c r="J9" s="111" t="s">
        <v>179</v>
      </c>
      <c r="K9" s="116"/>
      <c r="L9" s="116"/>
      <c r="M9" s="116"/>
      <c r="AB9" s="1666"/>
      <c r="AC9" s="1666"/>
      <c r="AD9" s="1662"/>
      <c r="AE9" s="1662"/>
      <c r="AF9" s="1662"/>
      <c r="AG9" s="1662"/>
    </row>
    <row r="10" spans="1:33" s="53" customFormat="1" ht="10.35" customHeight="1" x14ac:dyDescent="0.15">
      <c r="B10" s="111" t="s">
        <v>180</v>
      </c>
      <c r="C10" s="111"/>
      <c r="D10" s="116"/>
      <c r="E10" s="116"/>
      <c r="F10" s="116"/>
      <c r="G10" s="116"/>
      <c r="I10" s="111"/>
      <c r="J10" s="111" t="s">
        <v>181</v>
      </c>
      <c r="K10" s="116"/>
      <c r="L10" s="116"/>
      <c r="M10" s="116"/>
    </row>
    <row r="11" spans="1:33" s="53" customFormat="1" ht="10.35" customHeight="1" x14ac:dyDescent="0.15">
      <c r="B11" s="111" t="s">
        <v>182</v>
      </c>
      <c r="C11" s="111"/>
      <c r="D11" s="116"/>
      <c r="E11" s="116"/>
      <c r="F11" s="116"/>
      <c r="G11" s="116"/>
      <c r="I11" s="111"/>
      <c r="J11" s="111"/>
      <c r="K11" s="116"/>
      <c r="L11" s="116"/>
      <c r="M11" s="116"/>
    </row>
    <row r="12" spans="1:33" ht="15" customHeight="1" thickBot="1" x14ac:dyDescent="0.3"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</row>
    <row r="13" spans="1:33" ht="15" customHeight="1" thickBot="1" x14ac:dyDescent="0.3">
      <c r="A13" s="1652" t="s">
        <v>22</v>
      </c>
      <c r="B13" s="1655" t="s">
        <v>23</v>
      </c>
      <c r="C13" s="1676" t="s">
        <v>147</v>
      </c>
      <c r="D13" s="1677"/>
      <c r="E13" s="1677"/>
      <c r="F13" s="1677"/>
      <c r="G13" s="1677"/>
      <c r="H13" s="1677"/>
      <c r="I13" s="1677"/>
      <c r="J13" s="1677"/>
      <c r="K13" s="1677"/>
      <c r="L13" s="1677"/>
      <c r="M13" s="1677"/>
      <c r="N13" s="1677"/>
      <c r="O13" s="1677"/>
      <c r="P13" s="1677"/>
      <c r="Q13" s="1677"/>
      <c r="R13" s="1677"/>
      <c r="S13" s="1677"/>
      <c r="T13" s="1677"/>
      <c r="U13" s="1677"/>
      <c r="V13" s="1677"/>
      <c r="W13" s="1677"/>
      <c r="X13" s="1677"/>
      <c r="Y13" s="1677"/>
      <c r="Z13" s="1677"/>
      <c r="AA13" s="1677"/>
      <c r="AB13" s="1677"/>
      <c r="AC13" s="1677"/>
      <c r="AD13" s="1678"/>
      <c r="AE13" s="966"/>
      <c r="AF13" s="966"/>
      <c r="AG13" s="966"/>
    </row>
    <row r="14" spans="1:33" ht="15" customHeight="1" x14ac:dyDescent="0.25">
      <c r="A14" s="1653"/>
      <c r="B14" s="1656"/>
      <c r="C14" s="270" t="s">
        <v>11</v>
      </c>
      <c r="D14" s="273" t="s">
        <v>12</v>
      </c>
      <c r="E14" s="295" t="s">
        <v>13</v>
      </c>
      <c r="F14" s="272" t="s">
        <v>14</v>
      </c>
      <c r="G14" s="272" t="s">
        <v>15</v>
      </c>
      <c r="H14" s="272" t="s">
        <v>9</v>
      </c>
      <c r="I14" s="272" t="s">
        <v>10</v>
      </c>
      <c r="J14" s="272" t="s">
        <v>11</v>
      </c>
      <c r="K14" s="296" t="s">
        <v>12</v>
      </c>
      <c r="L14" s="270" t="s">
        <v>13</v>
      </c>
      <c r="M14" s="271" t="s">
        <v>14</v>
      </c>
      <c r="N14" s="271" t="s">
        <v>15</v>
      </c>
      <c r="O14" s="271" t="s">
        <v>9</v>
      </c>
      <c r="P14" s="271" t="s">
        <v>10</v>
      </c>
      <c r="Q14" s="271" t="s">
        <v>11</v>
      </c>
      <c r="R14" s="273" t="s">
        <v>12</v>
      </c>
      <c r="S14" s="295" t="s">
        <v>13</v>
      </c>
      <c r="T14" s="272" t="s">
        <v>14</v>
      </c>
      <c r="U14" s="272" t="s">
        <v>15</v>
      </c>
      <c r="V14" s="272" t="s">
        <v>9</v>
      </c>
      <c r="W14" s="272" t="s">
        <v>10</v>
      </c>
      <c r="X14" s="272" t="s">
        <v>11</v>
      </c>
      <c r="Y14" s="296" t="s">
        <v>12</v>
      </c>
      <c r="Z14" s="801" t="s">
        <v>13</v>
      </c>
      <c r="AA14" s="271" t="s">
        <v>14</v>
      </c>
      <c r="AB14" s="271" t="s">
        <v>15</v>
      </c>
      <c r="AC14" s="271" t="s">
        <v>9</v>
      </c>
      <c r="AD14" s="273" t="s">
        <v>10</v>
      </c>
      <c r="AE14" s="967"/>
      <c r="AF14" s="967"/>
      <c r="AG14" s="967"/>
    </row>
    <row r="15" spans="1:33" ht="15" customHeight="1" thickBot="1" x14ac:dyDescent="0.3">
      <c r="A15" s="1654"/>
      <c r="B15" s="1657"/>
      <c r="C15" s="964">
        <v>1</v>
      </c>
      <c r="D15" s="976">
        <f>C15+1</f>
        <v>2</v>
      </c>
      <c r="E15" s="964">
        <f t="shared" ref="E15:AD15" si="0">D15+1</f>
        <v>3</v>
      </c>
      <c r="F15" s="962">
        <f t="shared" si="0"/>
        <v>4</v>
      </c>
      <c r="G15" s="962">
        <f t="shared" si="0"/>
        <v>5</v>
      </c>
      <c r="H15" s="962">
        <f t="shared" si="0"/>
        <v>6</v>
      </c>
      <c r="I15" s="962">
        <f t="shared" si="0"/>
        <v>7</v>
      </c>
      <c r="J15" s="963">
        <f t="shared" si="0"/>
        <v>8</v>
      </c>
      <c r="K15" s="976">
        <f t="shared" si="0"/>
        <v>9</v>
      </c>
      <c r="L15" s="964">
        <f t="shared" si="0"/>
        <v>10</v>
      </c>
      <c r="M15" s="962">
        <f t="shared" si="0"/>
        <v>11</v>
      </c>
      <c r="N15" s="962">
        <f t="shared" si="0"/>
        <v>12</v>
      </c>
      <c r="O15" s="962">
        <f t="shared" si="0"/>
        <v>13</v>
      </c>
      <c r="P15" s="962">
        <f t="shared" si="0"/>
        <v>14</v>
      </c>
      <c r="Q15" s="962">
        <f t="shared" si="0"/>
        <v>15</v>
      </c>
      <c r="R15" s="965">
        <f t="shared" si="0"/>
        <v>16</v>
      </c>
      <c r="S15" s="964">
        <f t="shared" si="0"/>
        <v>17</v>
      </c>
      <c r="T15" s="962">
        <f t="shared" si="0"/>
        <v>18</v>
      </c>
      <c r="U15" s="962">
        <f t="shared" si="0"/>
        <v>19</v>
      </c>
      <c r="V15" s="963">
        <f t="shared" si="0"/>
        <v>20</v>
      </c>
      <c r="W15" s="962">
        <f t="shared" si="0"/>
        <v>21</v>
      </c>
      <c r="X15" s="962">
        <f t="shared" si="0"/>
        <v>22</v>
      </c>
      <c r="Y15" s="976">
        <f t="shared" si="0"/>
        <v>23</v>
      </c>
      <c r="Z15" s="975">
        <f t="shared" si="0"/>
        <v>24</v>
      </c>
      <c r="AA15" s="962">
        <f t="shared" si="0"/>
        <v>25</v>
      </c>
      <c r="AB15" s="962">
        <f t="shared" si="0"/>
        <v>26</v>
      </c>
      <c r="AC15" s="962">
        <f t="shared" si="0"/>
        <v>27</v>
      </c>
      <c r="AD15" s="965">
        <f t="shared" si="0"/>
        <v>28</v>
      </c>
      <c r="AE15" s="967"/>
      <c r="AF15" s="967"/>
      <c r="AG15" s="967"/>
    </row>
    <row r="16" spans="1:33" ht="14.45" customHeight="1" x14ac:dyDescent="0.25">
      <c r="A16" s="425">
        <v>1</v>
      </c>
      <c r="B16" s="802" t="s">
        <v>1</v>
      </c>
      <c r="C16" s="304">
        <f>+FEV!D13</f>
        <v>0</v>
      </c>
      <c r="D16" s="306" t="str">
        <f>+FEV!E13</f>
        <v>FE</v>
      </c>
      <c r="E16" s="304">
        <f>+FEV!F13</f>
        <v>0</v>
      </c>
      <c r="F16" s="305">
        <f>+FEV!G13</f>
        <v>0</v>
      </c>
      <c r="G16" s="305" t="str">
        <f>+FEV!H13</f>
        <v>FOTS</v>
      </c>
      <c r="H16" s="305" t="str">
        <f>+FEV!I13</f>
        <v>FOTS</v>
      </c>
      <c r="I16" s="305">
        <f>+FEV!J13</f>
        <v>0</v>
      </c>
      <c r="J16" s="305">
        <f>+FEV!K13</f>
        <v>0</v>
      </c>
      <c r="K16" s="306" t="str">
        <f>+FEV!L13</f>
        <v>D</v>
      </c>
      <c r="L16" s="304" t="str">
        <f>+FEV!M13</f>
        <v>N</v>
      </c>
      <c r="M16" s="305">
        <f>+FEV!N13</f>
        <v>0</v>
      </c>
      <c r="N16" s="305">
        <f>+FEV!O13</f>
        <v>0</v>
      </c>
      <c r="O16" s="305" t="str">
        <f>+FEV!P13</f>
        <v>D</v>
      </c>
      <c r="P16" s="305" t="str">
        <f>+FEV!Q13</f>
        <v>D</v>
      </c>
      <c r="Q16" s="305">
        <f>+FEV!R13</f>
        <v>0</v>
      </c>
      <c r="R16" s="306">
        <f>+FEV!S13</f>
        <v>0</v>
      </c>
      <c r="S16" s="304" t="str">
        <f>+FEV!T13</f>
        <v>DISP</v>
      </c>
      <c r="T16" s="305" t="str">
        <f>+FEV!U13</f>
        <v>T</v>
      </c>
      <c r="U16" s="305" t="str">
        <f>+FEV!V13</f>
        <v>DT</v>
      </c>
      <c r="V16" s="305">
        <f>+FEV!W13</f>
        <v>0</v>
      </c>
      <c r="W16" s="305" t="str">
        <f>+FEV!X13</f>
        <v>N</v>
      </c>
      <c r="X16" s="305" t="str">
        <f>+FEV!Y13</f>
        <v>N</v>
      </c>
      <c r="Y16" s="306">
        <f>+FEV!Z13</f>
        <v>0</v>
      </c>
      <c r="Z16" s="780" t="str">
        <f>+FEV!AA13</f>
        <v>DTS5S</v>
      </c>
      <c r="AA16" s="305" t="str">
        <f>+FEV!AB13</f>
        <v>TR</v>
      </c>
      <c r="AB16" s="305" t="str">
        <f>+FEV!AC13</f>
        <v>TR</v>
      </c>
      <c r="AC16" s="305">
        <f>+FEV!AD13</f>
        <v>0</v>
      </c>
      <c r="AD16" s="306" t="str">
        <f>+FEV!AE13</f>
        <v>DTSDS</v>
      </c>
      <c r="AE16" s="968"/>
      <c r="AF16" s="968"/>
      <c r="AG16" s="968"/>
    </row>
    <row r="17" spans="1:33" ht="14.45" customHeight="1" x14ac:dyDescent="0.25">
      <c r="A17" s="653">
        <v>2</v>
      </c>
      <c r="B17" s="805" t="s">
        <v>1</v>
      </c>
      <c r="C17" s="293" t="str">
        <f>+FEV!D14</f>
        <v>N</v>
      </c>
      <c r="D17" s="291" t="str">
        <f>+FEV!E14</f>
        <v>N</v>
      </c>
      <c r="E17" s="293">
        <f>+FEV!F14</f>
        <v>0</v>
      </c>
      <c r="F17" s="287">
        <f>+FEV!G14</f>
        <v>0</v>
      </c>
      <c r="G17" s="287" t="str">
        <f>+FEV!H14</f>
        <v>D</v>
      </c>
      <c r="H17" s="287" t="str">
        <f>+FEV!I14</f>
        <v>N</v>
      </c>
      <c r="I17" s="287">
        <f>+FEV!J14</f>
        <v>0</v>
      </c>
      <c r="J17" s="287">
        <f>+FEV!K14</f>
        <v>0</v>
      </c>
      <c r="K17" s="291" t="str">
        <f>+FEV!L14</f>
        <v>D</v>
      </c>
      <c r="L17" s="293" t="str">
        <f>+FEV!M14</f>
        <v>N</v>
      </c>
      <c r="M17" s="287">
        <f>+FEV!N14</f>
        <v>0</v>
      </c>
      <c r="N17" s="287">
        <f>+FEV!O14</f>
        <v>0</v>
      </c>
      <c r="O17" s="287" t="str">
        <f>+FEV!P14</f>
        <v>D</v>
      </c>
      <c r="P17" s="287" t="str">
        <f>+FEV!Q14</f>
        <v>D</v>
      </c>
      <c r="Q17" s="287">
        <f>+FEV!R14</f>
        <v>0</v>
      </c>
      <c r="R17" s="291">
        <f>+FEV!S14</f>
        <v>0</v>
      </c>
      <c r="S17" s="293" t="str">
        <f>+FEV!T14</f>
        <v>D</v>
      </c>
      <c r="T17" s="287" t="str">
        <f>+FEV!U14</f>
        <v>DISP</v>
      </c>
      <c r="U17" s="287">
        <f>+FEV!V14</f>
        <v>0</v>
      </c>
      <c r="V17" s="287">
        <f>+FEV!W14</f>
        <v>0</v>
      </c>
      <c r="W17" s="287" t="str">
        <f>+FEV!X14</f>
        <v>N</v>
      </c>
      <c r="X17" s="287" t="str">
        <f>+FEV!Y14</f>
        <v>N</v>
      </c>
      <c r="Y17" s="291">
        <f>+FEV!Z14</f>
        <v>0</v>
      </c>
      <c r="Z17" s="781" t="str">
        <f>+FEV!AA14</f>
        <v>DTS5S</v>
      </c>
      <c r="AA17" s="287" t="str">
        <f>+FEV!AB14</f>
        <v>TR</v>
      </c>
      <c r="AB17" s="287" t="str">
        <f>+FEV!AC14</f>
        <v>TR</v>
      </c>
      <c r="AC17" s="287">
        <f>+FEV!AD14</f>
        <v>0</v>
      </c>
      <c r="AD17" s="291">
        <f>+FEV!AE14</f>
        <v>0</v>
      </c>
      <c r="AE17" s="968"/>
      <c r="AF17" s="968"/>
      <c r="AG17" s="968"/>
    </row>
    <row r="18" spans="1:33" ht="14.45" customHeight="1" x14ac:dyDescent="0.25">
      <c r="A18" s="425">
        <v>3</v>
      </c>
      <c r="B18" s="805" t="s">
        <v>2</v>
      </c>
      <c r="C18" s="293" t="str">
        <f>+FEV!D15</f>
        <v>D</v>
      </c>
      <c r="D18" s="291" t="str">
        <f>+FEV!E15</f>
        <v>N</v>
      </c>
      <c r="E18" s="293">
        <f>+FEV!F15</f>
        <v>0</v>
      </c>
      <c r="F18" s="287">
        <f>+FEV!G15</f>
        <v>0</v>
      </c>
      <c r="G18" s="287" t="str">
        <f>+FEV!H15</f>
        <v>D</v>
      </c>
      <c r="H18" s="287" t="str">
        <f>+FEV!I15</f>
        <v>N</v>
      </c>
      <c r="I18" s="287">
        <f>+FEV!J15</f>
        <v>0</v>
      </c>
      <c r="J18" s="287">
        <f>+FEV!K15</f>
        <v>0</v>
      </c>
      <c r="K18" s="291" t="str">
        <f>+FEV!L15</f>
        <v>D</v>
      </c>
      <c r="L18" s="293" t="str">
        <f>+FEV!M15</f>
        <v>N</v>
      </c>
      <c r="M18" s="287">
        <f>+FEV!N15</f>
        <v>0</v>
      </c>
      <c r="N18" s="287">
        <f>+FEV!O15</f>
        <v>0</v>
      </c>
      <c r="O18" s="287" t="str">
        <f>+FEV!P15</f>
        <v>D</v>
      </c>
      <c r="P18" s="287" t="str">
        <f>+FEV!Q15</f>
        <v>DISP</v>
      </c>
      <c r="Q18" s="287">
        <f>+FEV!R15</f>
        <v>0</v>
      </c>
      <c r="R18" s="291">
        <f>+FEV!S15</f>
        <v>0</v>
      </c>
      <c r="S18" s="293" t="str">
        <f>+FEV!T15</f>
        <v>D</v>
      </c>
      <c r="T18" s="287" t="str">
        <f>+FEV!U15</f>
        <v>N</v>
      </c>
      <c r="U18" s="287">
        <f>+FEV!V15</f>
        <v>0</v>
      </c>
      <c r="V18" s="287">
        <f>+FEV!W15</f>
        <v>0</v>
      </c>
      <c r="W18" s="287" t="str">
        <f>+FEV!X15</f>
        <v>N</v>
      </c>
      <c r="X18" s="287" t="str">
        <f>+FEV!Y15</f>
        <v>N</v>
      </c>
      <c r="Y18" s="291">
        <f>+FEV!Z15</f>
        <v>0</v>
      </c>
      <c r="Z18" s="781" t="str">
        <f>+FEV!AA15</f>
        <v>DTS5S</v>
      </c>
      <c r="AA18" s="287" t="str">
        <f>+FEV!AB15</f>
        <v>TR</v>
      </c>
      <c r="AB18" s="287" t="str">
        <f>+FEV!AC15</f>
        <v>TR</v>
      </c>
      <c r="AC18" s="287">
        <f>+FEV!AD15</f>
        <v>0</v>
      </c>
      <c r="AD18" s="291">
        <f>+FEV!AE15</f>
        <v>0</v>
      </c>
      <c r="AE18" s="968"/>
      <c r="AF18" s="968"/>
      <c r="AG18" s="968"/>
    </row>
    <row r="19" spans="1:33" ht="14.45" customHeight="1" x14ac:dyDescent="0.25">
      <c r="A19" s="653">
        <v>4</v>
      </c>
      <c r="B19" s="805" t="s">
        <v>2</v>
      </c>
      <c r="C19" s="293" t="str">
        <f>+FEV!D16</f>
        <v>D</v>
      </c>
      <c r="D19" s="291" t="str">
        <f>+FEV!E16</f>
        <v>N</v>
      </c>
      <c r="E19" s="293">
        <f>+FEV!F16</f>
        <v>0</v>
      </c>
      <c r="F19" s="287">
        <f>+FEV!G16</f>
        <v>0</v>
      </c>
      <c r="G19" s="287" t="str">
        <f>+FEV!H16</f>
        <v>D</v>
      </c>
      <c r="H19" s="287" t="str">
        <f>+FEV!I16</f>
        <v>N</v>
      </c>
      <c r="I19" s="287">
        <f>+FEV!J16</f>
        <v>0</v>
      </c>
      <c r="J19" s="287">
        <f>+FEV!K16</f>
        <v>0</v>
      </c>
      <c r="K19" s="291" t="str">
        <f>+FEV!L16</f>
        <v>D</v>
      </c>
      <c r="L19" s="293" t="str">
        <f>+FEV!M16</f>
        <v>N</v>
      </c>
      <c r="M19" s="287">
        <f>+FEV!N16</f>
        <v>0</v>
      </c>
      <c r="N19" s="287">
        <f>+FEV!O16</f>
        <v>0</v>
      </c>
      <c r="O19" s="287" t="str">
        <f>+FEV!P16</f>
        <v>D</v>
      </c>
      <c r="P19" s="287" t="str">
        <f>+FEV!Q16</f>
        <v>D</v>
      </c>
      <c r="Q19" s="287">
        <f>+FEV!R16</f>
        <v>0</v>
      </c>
      <c r="R19" s="291">
        <f>+FEV!S16</f>
        <v>0</v>
      </c>
      <c r="S19" s="293" t="str">
        <f>+FEV!T16</f>
        <v>D</v>
      </c>
      <c r="T19" s="287" t="str">
        <f>+FEV!U16</f>
        <v>N</v>
      </c>
      <c r="U19" s="287">
        <f>+FEV!V16</f>
        <v>0</v>
      </c>
      <c r="V19" s="287">
        <f>+FEV!W16</f>
        <v>0</v>
      </c>
      <c r="W19" s="287" t="str">
        <f>+FEV!X16</f>
        <v>N</v>
      </c>
      <c r="X19" s="287" t="str">
        <f>+FEV!Y16</f>
        <v>DISP</v>
      </c>
      <c r="Y19" s="291">
        <f>+FEV!Z16</f>
        <v>0</v>
      </c>
      <c r="Z19" s="781" t="str">
        <f>+FEV!AA16</f>
        <v>DTS5S</v>
      </c>
      <c r="AA19" s="287" t="str">
        <f>+FEV!AB16</f>
        <v>TR</v>
      </c>
      <c r="AB19" s="287" t="str">
        <f>+FEV!AC16</f>
        <v>TR</v>
      </c>
      <c r="AC19" s="287">
        <f>+FEV!AD16</f>
        <v>0</v>
      </c>
      <c r="AD19" s="291">
        <f>+FEV!AE16</f>
        <v>0</v>
      </c>
      <c r="AE19" s="968"/>
      <c r="AF19" s="968"/>
      <c r="AG19" s="968"/>
    </row>
    <row r="20" spans="1:33" ht="14.45" customHeight="1" x14ac:dyDescent="0.25">
      <c r="A20" s="425">
        <v>5</v>
      </c>
      <c r="B20" s="805" t="s">
        <v>2</v>
      </c>
      <c r="C20" s="293" t="str">
        <f>+FEV!D17</f>
        <v>D</v>
      </c>
      <c r="D20" s="291" t="str">
        <f>+FEV!E17</f>
        <v>N</v>
      </c>
      <c r="E20" s="293" t="str">
        <f>+FEV!F17</f>
        <v>NT</v>
      </c>
      <c r="F20" s="287" t="str">
        <f>+FEV!G17</f>
        <v>NTS</v>
      </c>
      <c r="G20" s="287" t="str">
        <f>+FEV!H17</f>
        <v>T</v>
      </c>
      <c r="H20" s="287" t="str">
        <f>+FEV!I17</f>
        <v>N</v>
      </c>
      <c r="I20" s="287">
        <f>+FEV!J17</f>
        <v>0</v>
      </c>
      <c r="J20" s="287">
        <f>+FEV!K17</f>
        <v>0</v>
      </c>
      <c r="K20" s="291" t="str">
        <f>+FEV!L17</f>
        <v>FE</v>
      </c>
      <c r="L20" s="293" t="str">
        <f>+FEV!M17</f>
        <v>N</v>
      </c>
      <c r="M20" s="287" t="str">
        <f>+FEV!N17</f>
        <v>NT</v>
      </c>
      <c r="N20" s="287" t="str">
        <f>+FEV!O17</f>
        <v>NTS</v>
      </c>
      <c r="O20" s="287">
        <f>+FEV!P17</f>
        <v>0</v>
      </c>
      <c r="P20" s="287" t="str">
        <f>+FEV!Q17</f>
        <v>T</v>
      </c>
      <c r="Q20" s="287" t="str">
        <f>+FEV!R17</f>
        <v>NT</v>
      </c>
      <c r="R20" s="291">
        <f>+FEV!S17</f>
        <v>0</v>
      </c>
      <c r="S20" s="293" t="str">
        <f>+FEV!T17</f>
        <v>D</v>
      </c>
      <c r="T20" s="287" t="str">
        <f>+FEV!U17</f>
        <v>N</v>
      </c>
      <c r="U20" s="287">
        <f>+FEV!V17</f>
        <v>0</v>
      </c>
      <c r="V20" s="287">
        <f>+FEV!W17</f>
        <v>0</v>
      </c>
      <c r="W20" s="287" t="str">
        <f>+FEV!X17</f>
        <v>N</v>
      </c>
      <c r="X20" s="287" t="str">
        <f>+FEV!Y17</f>
        <v>N</v>
      </c>
      <c r="Y20" s="291">
        <f>+FEV!Z17</f>
        <v>0</v>
      </c>
      <c r="Z20" s="781" t="str">
        <f>+FEV!AA17</f>
        <v>DTS5S</v>
      </c>
      <c r="AA20" s="287" t="str">
        <f>+FEV!AB17</f>
        <v>TR</v>
      </c>
      <c r="AB20" s="287" t="str">
        <f>+FEV!AC17</f>
        <v>TR</v>
      </c>
      <c r="AC20" s="287">
        <f>+FEV!AD17</f>
        <v>0</v>
      </c>
      <c r="AD20" s="291">
        <f>+FEV!AE17</f>
        <v>0</v>
      </c>
      <c r="AE20" s="968"/>
      <c r="AF20" s="968"/>
      <c r="AG20" s="968"/>
    </row>
    <row r="21" spans="1:33" ht="14.45" customHeight="1" x14ac:dyDescent="0.25">
      <c r="A21" s="653">
        <v>6</v>
      </c>
      <c r="B21" s="805" t="s">
        <v>2</v>
      </c>
      <c r="C21" s="293" t="str">
        <f>+FEV!D18</f>
        <v>FE</v>
      </c>
      <c r="D21" s="291" t="str">
        <f>+FEV!E18</f>
        <v>D</v>
      </c>
      <c r="E21" s="293">
        <f>+FEV!F18</f>
        <v>0</v>
      </c>
      <c r="F21" s="287">
        <f>+FEV!G18</f>
        <v>0</v>
      </c>
      <c r="G21" s="287" t="str">
        <f>+FEV!H18</f>
        <v>FE</v>
      </c>
      <c r="H21" s="287" t="str">
        <f>+FEV!I18</f>
        <v>FE</v>
      </c>
      <c r="I21" s="287">
        <f>+FEV!J18</f>
        <v>0</v>
      </c>
      <c r="J21" s="287">
        <f>+FEV!K18</f>
        <v>0</v>
      </c>
      <c r="K21" s="291" t="str">
        <f>+FEV!L18</f>
        <v>T</v>
      </c>
      <c r="L21" s="293" t="str">
        <f>+FEV!M18</f>
        <v>DT</v>
      </c>
      <c r="M21" s="287" t="str">
        <f>+FEV!N18</f>
        <v>DT</v>
      </c>
      <c r="N21" s="287">
        <f>+FEV!O18</f>
        <v>0</v>
      </c>
      <c r="O21" s="287" t="str">
        <f>+FEV!P18</f>
        <v>D</v>
      </c>
      <c r="P21" s="287" t="str">
        <f>+FEV!Q18</f>
        <v>D</v>
      </c>
      <c r="Q21" s="287">
        <f>+FEV!R18</f>
        <v>0</v>
      </c>
      <c r="R21" s="291">
        <f>+FEV!S18</f>
        <v>0</v>
      </c>
      <c r="S21" s="293" t="str">
        <f>+FEV!T18</f>
        <v>T</v>
      </c>
      <c r="T21" s="287" t="str">
        <f>+FEV!U18</f>
        <v>DT</v>
      </c>
      <c r="U21" s="287" t="str">
        <f>+FEV!V18</f>
        <v>DT</v>
      </c>
      <c r="V21" s="287" t="str">
        <f>+FEV!W18</f>
        <v>DT</v>
      </c>
      <c r="W21" s="287" t="str">
        <f>+FEV!X18</f>
        <v>T</v>
      </c>
      <c r="X21" s="287" t="str">
        <f>+FEV!Y18</f>
        <v>T</v>
      </c>
      <c r="Y21" s="291" t="str">
        <f>+FEV!Z18</f>
        <v>DT</v>
      </c>
      <c r="Z21" s="781" t="str">
        <f>+FEV!AA18</f>
        <v>DTS5S</v>
      </c>
      <c r="AA21" s="287" t="str">
        <f>+FEV!AB18</f>
        <v>TR</v>
      </c>
      <c r="AB21" s="287" t="str">
        <f>+FEV!AC18</f>
        <v>TR</v>
      </c>
      <c r="AC21" s="287">
        <f>+FEV!AD18</f>
        <v>0</v>
      </c>
      <c r="AD21" s="291">
        <f>+FEV!AE18</f>
        <v>0</v>
      </c>
      <c r="AE21" s="968"/>
      <c r="AF21" s="968"/>
      <c r="AG21" s="968"/>
    </row>
    <row r="22" spans="1:33" ht="14.45" customHeight="1" thickBot="1" x14ac:dyDescent="0.3">
      <c r="A22" s="425">
        <v>7</v>
      </c>
      <c r="B22" s="803" t="s">
        <v>2</v>
      </c>
      <c r="C22" s="391" t="str">
        <f>+FEV!D19</f>
        <v>D</v>
      </c>
      <c r="D22" s="393" t="str">
        <f>+FEV!E19</f>
        <v>N</v>
      </c>
      <c r="E22" s="391">
        <f>+FEV!F19</f>
        <v>0</v>
      </c>
      <c r="F22" s="392">
        <f>+FEV!G19</f>
        <v>0</v>
      </c>
      <c r="G22" s="392" t="str">
        <f>+FEV!H19</f>
        <v>D</v>
      </c>
      <c r="H22" s="392" t="str">
        <f>+FEV!I19</f>
        <v>N</v>
      </c>
      <c r="I22" s="392" t="str">
        <f>+FEV!J19</f>
        <v>NTS</v>
      </c>
      <c r="J22" s="392">
        <f>+FEV!K19</f>
        <v>0</v>
      </c>
      <c r="K22" s="393" t="str">
        <f>+FEV!L19</f>
        <v>D</v>
      </c>
      <c r="L22" s="391" t="str">
        <f>+FEV!M19</f>
        <v>N</v>
      </c>
      <c r="M22" s="392">
        <f>+FEV!N19</f>
        <v>0</v>
      </c>
      <c r="N22" s="392" t="str">
        <f>+FEV!O19</f>
        <v>DT</v>
      </c>
      <c r="O22" s="392" t="str">
        <f>+FEV!P19</f>
        <v>D</v>
      </c>
      <c r="P22" s="392" t="str">
        <f>+FEV!Q19</f>
        <v>D</v>
      </c>
      <c r="Q22" s="392">
        <f>+FEV!R19</f>
        <v>0</v>
      </c>
      <c r="R22" s="393">
        <f>+FEV!S19</f>
        <v>0</v>
      </c>
      <c r="S22" s="391" t="str">
        <f>+FEV!T19</f>
        <v>D</v>
      </c>
      <c r="T22" s="392" t="str">
        <f>+FEV!U19</f>
        <v>N</v>
      </c>
      <c r="U22" s="392">
        <f>+FEV!V19</f>
        <v>0</v>
      </c>
      <c r="V22" s="392">
        <f>+FEV!W19</f>
        <v>0</v>
      </c>
      <c r="W22" s="392" t="str">
        <f>+FEV!X19</f>
        <v>DISP</v>
      </c>
      <c r="X22" s="392" t="str">
        <f>+FEV!Y19</f>
        <v>T</v>
      </c>
      <c r="Y22" s="393">
        <f>+FEV!Z19</f>
        <v>0</v>
      </c>
      <c r="Z22" s="784" t="str">
        <f>+FEV!AA19</f>
        <v>TR</v>
      </c>
      <c r="AA22" s="392" t="str">
        <f>+FEV!AB19</f>
        <v>TR</v>
      </c>
      <c r="AB22" s="392" t="str">
        <f>+FEV!AC19</f>
        <v>TR</v>
      </c>
      <c r="AC22" s="392">
        <f>+FEV!AD19</f>
        <v>0</v>
      </c>
      <c r="AD22" s="393" t="str">
        <f>+FEV!AE19</f>
        <v>DTSDS</v>
      </c>
      <c r="AE22" s="968"/>
      <c r="AF22" s="968"/>
      <c r="AG22" s="968"/>
    </row>
    <row r="23" spans="1:33" ht="14.45" customHeight="1" x14ac:dyDescent="0.25">
      <c r="A23" s="653">
        <v>8</v>
      </c>
      <c r="B23" s="804" t="s">
        <v>65</v>
      </c>
      <c r="C23" s="276">
        <f>+FEV!D20</f>
        <v>0</v>
      </c>
      <c r="D23" s="290">
        <f>+FEV!E20</f>
        <v>0</v>
      </c>
      <c r="E23" s="276">
        <f>+FEV!F20</f>
        <v>0</v>
      </c>
      <c r="F23" s="289">
        <f>+FEV!G20</f>
        <v>0</v>
      </c>
      <c r="G23" s="289">
        <f>+FEV!H20</f>
        <v>0</v>
      </c>
      <c r="H23" s="289">
        <f>+FEV!I20</f>
        <v>0</v>
      </c>
      <c r="I23" s="289">
        <f>+FEV!J20</f>
        <v>0</v>
      </c>
      <c r="J23" s="289">
        <f>+FEV!K20</f>
        <v>0</v>
      </c>
      <c r="K23" s="290">
        <f>+FEV!L20</f>
        <v>0</v>
      </c>
      <c r="L23" s="276">
        <f>+FEV!M20</f>
        <v>0</v>
      </c>
      <c r="M23" s="289">
        <f>+FEV!N20</f>
        <v>0</v>
      </c>
      <c r="N23" s="289">
        <f>+FEV!O20</f>
        <v>0</v>
      </c>
      <c r="O23" s="289">
        <f>+FEV!P20</f>
        <v>0</v>
      </c>
      <c r="P23" s="289">
        <f>+FEV!Q20</f>
        <v>0</v>
      </c>
      <c r="Q23" s="289">
        <f>+FEV!R20</f>
        <v>0</v>
      </c>
      <c r="R23" s="290">
        <f>+FEV!S20</f>
        <v>0</v>
      </c>
      <c r="S23" s="276">
        <f>+FEV!T20</f>
        <v>0</v>
      </c>
      <c r="T23" s="289">
        <f>+FEV!U20</f>
        <v>0</v>
      </c>
      <c r="U23" s="289">
        <f>+FEV!V20</f>
        <v>0</v>
      </c>
      <c r="V23" s="289">
        <f>+FEV!W20</f>
        <v>0</v>
      </c>
      <c r="W23" s="289">
        <f>+FEV!X20</f>
        <v>0</v>
      </c>
      <c r="X23" s="289">
        <f>+FEV!Y20</f>
        <v>0</v>
      </c>
      <c r="Y23" s="290">
        <f>+FEV!Z20</f>
        <v>0</v>
      </c>
      <c r="Z23" s="785">
        <f>+FEV!AA20</f>
        <v>0</v>
      </c>
      <c r="AA23" s="289">
        <f>+FEV!AB20</f>
        <v>0</v>
      </c>
      <c r="AB23" s="289">
        <f>+FEV!AC20</f>
        <v>0</v>
      </c>
      <c r="AC23" s="289">
        <f>+FEV!AD20</f>
        <v>0</v>
      </c>
      <c r="AD23" s="290">
        <f>+FEV!AE20</f>
        <v>0</v>
      </c>
      <c r="AE23" s="968"/>
      <c r="AF23" s="968"/>
      <c r="AG23" s="968"/>
    </row>
    <row r="24" spans="1:33" ht="14.45" customHeight="1" x14ac:dyDescent="0.25">
      <c r="A24" s="425">
        <v>9</v>
      </c>
      <c r="B24" s="805"/>
      <c r="C24" s="293">
        <f>+FEV!D21</f>
        <v>0</v>
      </c>
      <c r="D24" s="291">
        <f>+FEV!E21</f>
        <v>0</v>
      </c>
      <c r="E24" s="293">
        <f>+FEV!F21</f>
        <v>0</v>
      </c>
      <c r="F24" s="287">
        <f>+FEV!G21</f>
        <v>0</v>
      </c>
      <c r="G24" s="287">
        <f>+FEV!H21</f>
        <v>0</v>
      </c>
      <c r="H24" s="287">
        <f>+FEV!I21</f>
        <v>0</v>
      </c>
      <c r="I24" s="287">
        <f>+FEV!J21</f>
        <v>0</v>
      </c>
      <c r="J24" s="287">
        <f>+FEV!K21</f>
        <v>0</v>
      </c>
      <c r="K24" s="291">
        <f>+FEV!L21</f>
        <v>0</v>
      </c>
      <c r="L24" s="293">
        <f>+FEV!M21</f>
        <v>0</v>
      </c>
      <c r="M24" s="287">
        <f>+FEV!N21</f>
        <v>0</v>
      </c>
      <c r="N24" s="287">
        <f>+FEV!O21</f>
        <v>0</v>
      </c>
      <c r="O24" s="287">
        <f>+FEV!P21</f>
        <v>0</v>
      </c>
      <c r="P24" s="287">
        <f>+FEV!Q21</f>
        <v>0</v>
      </c>
      <c r="Q24" s="287">
        <f>+FEV!R21</f>
        <v>0</v>
      </c>
      <c r="R24" s="291">
        <f>+FEV!S21</f>
        <v>0</v>
      </c>
      <c r="S24" s="293">
        <f>+FEV!T21</f>
        <v>0</v>
      </c>
      <c r="T24" s="287">
        <f>+FEV!U21</f>
        <v>0</v>
      </c>
      <c r="U24" s="287">
        <f>+FEV!V21</f>
        <v>0</v>
      </c>
      <c r="V24" s="287">
        <f>+FEV!W21</f>
        <v>0</v>
      </c>
      <c r="W24" s="287">
        <f>+FEV!X21</f>
        <v>0</v>
      </c>
      <c r="X24" s="287">
        <f>+FEV!Y21</f>
        <v>0</v>
      </c>
      <c r="Y24" s="291">
        <f>+FEV!Z21</f>
        <v>0</v>
      </c>
      <c r="Z24" s="781">
        <f>+FEV!AA21</f>
        <v>0</v>
      </c>
      <c r="AA24" s="287">
        <f>+FEV!AB21</f>
        <v>0</v>
      </c>
      <c r="AB24" s="287">
        <f>+FEV!AC21</f>
        <v>0</v>
      </c>
      <c r="AC24" s="287">
        <f>+FEV!AD21</f>
        <v>0</v>
      </c>
      <c r="AD24" s="291">
        <f>+FEV!AE21</f>
        <v>0</v>
      </c>
      <c r="AE24" s="968"/>
      <c r="AF24" s="968"/>
      <c r="AG24" s="968"/>
    </row>
    <row r="25" spans="1:33" ht="14.45" customHeight="1" thickBot="1" x14ac:dyDescent="0.3">
      <c r="A25" s="653">
        <v>10</v>
      </c>
      <c r="B25" s="807" t="s">
        <v>3</v>
      </c>
      <c r="C25" s="294">
        <f>+FEV!D22</f>
        <v>0</v>
      </c>
      <c r="D25" s="292">
        <f>+FEV!E22</f>
        <v>0</v>
      </c>
      <c r="E25" s="294">
        <f>+FEV!F22</f>
        <v>0</v>
      </c>
      <c r="F25" s="288">
        <f>+FEV!G22</f>
        <v>0</v>
      </c>
      <c r="G25" s="288">
        <f>+FEV!H22</f>
        <v>0</v>
      </c>
      <c r="H25" s="288">
        <f>+FEV!I22</f>
        <v>0</v>
      </c>
      <c r="I25" s="288">
        <f>+FEV!J22</f>
        <v>0</v>
      </c>
      <c r="J25" s="288">
        <f>+FEV!K22</f>
        <v>0</v>
      </c>
      <c r="K25" s="292">
        <f>+FEV!L22</f>
        <v>0</v>
      </c>
      <c r="L25" s="294">
        <f>+FEV!M22</f>
        <v>0</v>
      </c>
      <c r="M25" s="288">
        <f>+FEV!N22</f>
        <v>0</v>
      </c>
      <c r="N25" s="288">
        <f>+FEV!O22</f>
        <v>0</v>
      </c>
      <c r="O25" s="288">
        <f>+FEV!P22</f>
        <v>0</v>
      </c>
      <c r="P25" s="288">
        <f>+FEV!Q22</f>
        <v>0</v>
      </c>
      <c r="Q25" s="288">
        <f>+FEV!R22</f>
        <v>0</v>
      </c>
      <c r="R25" s="292">
        <f>+FEV!S22</f>
        <v>0</v>
      </c>
      <c r="S25" s="294">
        <f>+FEV!T22</f>
        <v>0</v>
      </c>
      <c r="T25" s="288">
        <f>+FEV!U22</f>
        <v>0</v>
      </c>
      <c r="U25" s="288">
        <f>+FEV!V22</f>
        <v>0</v>
      </c>
      <c r="V25" s="288">
        <f>+FEV!W22</f>
        <v>0</v>
      </c>
      <c r="W25" s="288">
        <f>+FEV!X22</f>
        <v>0</v>
      </c>
      <c r="X25" s="288">
        <f>+FEV!Y22</f>
        <v>0</v>
      </c>
      <c r="Y25" s="292">
        <f>+FEV!Z22</f>
        <v>0</v>
      </c>
      <c r="Z25" s="782">
        <f>+FEV!AA22</f>
        <v>0</v>
      </c>
      <c r="AA25" s="288">
        <f>+FEV!AB22</f>
        <v>0</v>
      </c>
      <c r="AB25" s="288">
        <f>+FEV!AC22</f>
        <v>0</v>
      </c>
      <c r="AC25" s="288">
        <f>+FEV!AD22</f>
        <v>0</v>
      </c>
      <c r="AD25" s="292">
        <f>+FEV!AE22</f>
        <v>0</v>
      </c>
      <c r="AE25" s="968"/>
      <c r="AF25" s="968"/>
      <c r="AG25" s="968"/>
    </row>
    <row r="26" spans="1:33" ht="14.45" customHeight="1" x14ac:dyDescent="0.25">
      <c r="A26" s="425">
        <v>11</v>
      </c>
      <c r="B26" s="802" t="s">
        <v>3</v>
      </c>
      <c r="C26" s="304" t="str">
        <f>+FEV!D23</f>
        <v>D</v>
      </c>
      <c r="D26" s="306" t="str">
        <f>+FEV!E23</f>
        <v>N</v>
      </c>
      <c r="E26" s="304">
        <f>+FEV!F23</f>
        <v>0</v>
      </c>
      <c r="F26" s="305">
        <f>+FEV!G23</f>
        <v>0</v>
      </c>
      <c r="G26" s="305" t="str">
        <f>+FEV!H23</f>
        <v>D</v>
      </c>
      <c r="H26" s="305" t="str">
        <f>+FEV!I23</f>
        <v>N</v>
      </c>
      <c r="I26" s="305">
        <f>+FEV!J23</f>
        <v>0</v>
      </c>
      <c r="J26" s="305">
        <f>+FEV!K23</f>
        <v>0</v>
      </c>
      <c r="K26" s="306" t="str">
        <f>+FEV!L23</f>
        <v>D</v>
      </c>
      <c r="L26" s="304" t="str">
        <f>+FEV!M23</f>
        <v>N</v>
      </c>
      <c r="M26" s="305">
        <f>+FEV!N23</f>
        <v>0</v>
      </c>
      <c r="N26" s="305">
        <f>+FEV!O23</f>
        <v>0</v>
      </c>
      <c r="O26" s="305" t="str">
        <f>+FEV!P23</f>
        <v>D</v>
      </c>
      <c r="P26" s="305" t="str">
        <f>+FEV!Q23</f>
        <v>D</v>
      </c>
      <c r="Q26" s="305">
        <f>+FEV!R23</f>
        <v>0</v>
      </c>
      <c r="R26" s="306">
        <f>+FEV!S23</f>
        <v>0</v>
      </c>
      <c r="S26" s="304" t="str">
        <f>+FEV!T23</f>
        <v>D</v>
      </c>
      <c r="T26" s="305" t="str">
        <f>+FEV!U23</f>
        <v>N</v>
      </c>
      <c r="U26" s="305">
        <f>+FEV!V23</f>
        <v>0</v>
      </c>
      <c r="V26" s="305">
        <f>+FEV!W23</f>
        <v>0</v>
      </c>
      <c r="W26" s="305" t="str">
        <f>+FEV!X23</f>
        <v>N</v>
      </c>
      <c r="X26" s="305" t="str">
        <f>+FEV!Y23</f>
        <v>N</v>
      </c>
      <c r="Y26" s="306">
        <f>+FEV!Z23</f>
        <v>0</v>
      </c>
      <c r="Z26" s="780" t="str">
        <f>+FEV!AA23</f>
        <v>DTS5S</v>
      </c>
      <c r="AA26" s="305" t="str">
        <f>+FEV!AB23</f>
        <v>TR</v>
      </c>
      <c r="AB26" s="305" t="str">
        <f>+FEV!AC23</f>
        <v>TR</v>
      </c>
      <c r="AC26" s="305">
        <f>+FEV!AD23</f>
        <v>0</v>
      </c>
      <c r="AD26" s="306">
        <f>+FEV!AE23</f>
        <v>0</v>
      </c>
      <c r="AE26" s="968"/>
      <c r="AF26" s="968"/>
      <c r="AG26" s="968"/>
    </row>
    <row r="27" spans="1:33" ht="14.45" customHeight="1" x14ac:dyDescent="0.25">
      <c r="A27" s="653">
        <v>12</v>
      </c>
      <c r="B27" s="805" t="s">
        <v>3</v>
      </c>
      <c r="C27" s="293" t="str">
        <f>+FEV!D24</f>
        <v>FOTS</v>
      </c>
      <c r="D27" s="291" t="str">
        <f>+FEV!E24</f>
        <v>FOTS</v>
      </c>
      <c r="E27" s="293" t="str">
        <f>+FEV!F24</f>
        <v>DTS</v>
      </c>
      <c r="F27" s="287">
        <f>+FEV!G24</f>
        <v>0</v>
      </c>
      <c r="G27" s="287" t="str">
        <f>+FEV!H24</f>
        <v>D</v>
      </c>
      <c r="H27" s="287" t="str">
        <f>+FEV!I24</f>
        <v>N</v>
      </c>
      <c r="I27" s="287">
        <f>+FEV!J24</f>
        <v>0</v>
      </c>
      <c r="J27" s="287">
        <f>+FEV!K24</f>
        <v>0</v>
      </c>
      <c r="K27" s="291" t="str">
        <f>+FEV!L24</f>
        <v>D</v>
      </c>
      <c r="L27" s="293">
        <f>+FEV!M24</f>
        <v>0</v>
      </c>
      <c r="M27" s="287" t="str">
        <f>+FEV!N24</f>
        <v>D</v>
      </c>
      <c r="N27" s="287">
        <f>+FEV!O24</f>
        <v>0</v>
      </c>
      <c r="O27" s="287" t="str">
        <f>+FEV!P24</f>
        <v>D</v>
      </c>
      <c r="P27" s="287" t="str">
        <f>+FEV!Q24</f>
        <v>DISP</v>
      </c>
      <c r="Q27" s="287" t="str">
        <f>+FEV!R24</f>
        <v>DTS</v>
      </c>
      <c r="R27" s="291">
        <f>+FEV!S24</f>
        <v>0</v>
      </c>
      <c r="S27" s="293" t="str">
        <f>+FEV!T24</f>
        <v>D</v>
      </c>
      <c r="T27" s="287" t="str">
        <f>+FEV!U24</f>
        <v>N</v>
      </c>
      <c r="U27" s="287">
        <f>+FEV!V24</f>
        <v>0</v>
      </c>
      <c r="V27" s="287">
        <f>+FEV!W24</f>
        <v>0</v>
      </c>
      <c r="W27" s="287" t="str">
        <f>+FEV!X24</f>
        <v>N</v>
      </c>
      <c r="X27" s="287" t="str">
        <f>+FEV!Y24</f>
        <v>N</v>
      </c>
      <c r="Y27" s="291">
        <f>+FEV!Z24</f>
        <v>0</v>
      </c>
      <c r="Z27" s="781" t="str">
        <f>+FEV!AA24</f>
        <v>DTS5S</v>
      </c>
      <c r="AA27" s="287" t="str">
        <f>+FEV!AB24</f>
        <v>TR</v>
      </c>
      <c r="AB27" s="287" t="str">
        <f>+FEV!AC24</f>
        <v>TR</v>
      </c>
      <c r="AC27" s="287">
        <f>+FEV!AD24</f>
        <v>0</v>
      </c>
      <c r="AD27" s="291">
        <f>+FEV!AE24</f>
        <v>0</v>
      </c>
      <c r="AE27" s="968"/>
      <c r="AF27" s="968"/>
      <c r="AG27" s="968"/>
    </row>
    <row r="28" spans="1:33" ht="14.45" customHeight="1" x14ac:dyDescent="0.25">
      <c r="A28" s="425">
        <v>13</v>
      </c>
      <c r="B28" s="805" t="s">
        <v>3</v>
      </c>
      <c r="C28" s="293" t="str">
        <f>+FEV!D25</f>
        <v>D</v>
      </c>
      <c r="D28" s="291" t="str">
        <f>+FEV!E25</f>
        <v>N</v>
      </c>
      <c r="E28" s="293">
        <f>+FEV!F25</f>
        <v>0</v>
      </c>
      <c r="F28" s="287">
        <f>+FEV!G25</f>
        <v>0</v>
      </c>
      <c r="G28" s="287" t="str">
        <f>+FEV!H25</f>
        <v>NT</v>
      </c>
      <c r="H28" s="287" t="str">
        <f>+FEV!I25</f>
        <v>N</v>
      </c>
      <c r="I28" s="287">
        <f>+FEV!J25</f>
        <v>0</v>
      </c>
      <c r="J28" s="287">
        <f>+FEV!K25</f>
        <v>0</v>
      </c>
      <c r="K28" s="291" t="str">
        <f>+FEV!L25</f>
        <v>D</v>
      </c>
      <c r="L28" s="293" t="str">
        <f>+FEV!M25</f>
        <v>DT</v>
      </c>
      <c r="M28" s="287" t="str">
        <f>+FEV!N25</f>
        <v>L</v>
      </c>
      <c r="N28" s="287" t="str">
        <f>+FEV!O25</f>
        <v>L</v>
      </c>
      <c r="O28" s="287" t="str">
        <f>+FEV!P25</f>
        <v>L</v>
      </c>
      <c r="P28" s="287" t="str">
        <f>+FEV!Q25</f>
        <v>L</v>
      </c>
      <c r="Q28" s="287">
        <f>+FEV!R25</f>
        <v>0</v>
      </c>
      <c r="R28" s="291">
        <f>+FEV!S25</f>
        <v>0</v>
      </c>
      <c r="S28" s="293" t="str">
        <f>+FEV!T25</f>
        <v>L</v>
      </c>
      <c r="T28" s="287" t="str">
        <f>+FEV!U25</f>
        <v>L</v>
      </c>
      <c r="U28" s="287" t="str">
        <f>+FEV!V25</f>
        <v>L</v>
      </c>
      <c r="V28" s="287" t="str">
        <f>+FEV!W25</f>
        <v>L</v>
      </c>
      <c r="W28" s="287" t="str">
        <f>+FEV!X25</f>
        <v>L</v>
      </c>
      <c r="X28" s="287">
        <f>+FEV!Y25</f>
        <v>0</v>
      </c>
      <c r="Y28" s="291">
        <f>+FEV!Z25</f>
        <v>0</v>
      </c>
      <c r="Z28" s="781" t="str">
        <f>+FEV!AA25</f>
        <v>L</v>
      </c>
      <c r="AA28" s="287" t="str">
        <f>+FEV!AB25</f>
        <v>L</v>
      </c>
      <c r="AB28" s="287" t="str">
        <f>+FEV!AC25</f>
        <v>L</v>
      </c>
      <c r="AC28" s="287" t="str">
        <f>+FEV!AD25</f>
        <v>L</v>
      </c>
      <c r="AD28" s="291" t="str">
        <f>+FEV!AE25</f>
        <v>L</v>
      </c>
      <c r="AE28" s="968"/>
      <c r="AF28" s="968"/>
      <c r="AG28" s="968"/>
    </row>
    <row r="29" spans="1:33" ht="14.45" customHeight="1" x14ac:dyDescent="0.25">
      <c r="A29" s="653">
        <v>14</v>
      </c>
      <c r="B29" s="805" t="s">
        <v>3</v>
      </c>
      <c r="C29" s="293">
        <f>+FEV!D26</f>
        <v>0</v>
      </c>
      <c r="D29" s="291" t="str">
        <f>+FEV!E26</f>
        <v>N</v>
      </c>
      <c r="E29" s="293">
        <f>+FEV!F26</f>
        <v>0</v>
      </c>
      <c r="F29" s="287">
        <f>+FEV!G26</f>
        <v>0</v>
      </c>
      <c r="G29" s="287" t="str">
        <f>+FEV!H26</f>
        <v>D</v>
      </c>
      <c r="H29" s="287" t="str">
        <f>+FEV!I26</f>
        <v>N</v>
      </c>
      <c r="I29" s="287" t="str">
        <f>+FEV!J26</f>
        <v>NTS</v>
      </c>
      <c r="J29" s="287">
        <f>+FEV!K26</f>
        <v>0</v>
      </c>
      <c r="K29" s="291" t="str">
        <f>+FEV!L26</f>
        <v>D</v>
      </c>
      <c r="L29" s="293" t="str">
        <f>+FEV!M26</f>
        <v>N</v>
      </c>
      <c r="M29" s="287">
        <f>+FEV!N26</f>
        <v>0</v>
      </c>
      <c r="N29" s="287">
        <f>+FEV!O26</f>
        <v>0</v>
      </c>
      <c r="O29" s="287" t="str">
        <f>+FEV!P26</f>
        <v>D</v>
      </c>
      <c r="P29" s="287" t="str">
        <f>+FEV!Q26</f>
        <v>D</v>
      </c>
      <c r="Q29" s="287">
        <f>+FEV!R26</f>
        <v>0</v>
      </c>
      <c r="R29" s="291">
        <f>+FEV!S26</f>
        <v>0</v>
      </c>
      <c r="S29" s="293" t="str">
        <f>+FEV!T26</f>
        <v>D</v>
      </c>
      <c r="T29" s="287" t="str">
        <f>+FEV!U26</f>
        <v>N</v>
      </c>
      <c r="U29" s="287">
        <f>+FEV!V26</f>
        <v>0</v>
      </c>
      <c r="V29" s="287">
        <f>+FEV!W26</f>
        <v>0</v>
      </c>
      <c r="W29" s="287" t="str">
        <f>+FEV!X26</f>
        <v>N</v>
      </c>
      <c r="X29" s="287" t="str">
        <f>+FEV!Y26</f>
        <v>N</v>
      </c>
      <c r="Y29" s="291">
        <f>+FEV!Z26</f>
        <v>0</v>
      </c>
      <c r="Z29" s="781" t="str">
        <f>+FEV!AA26</f>
        <v>DTS5S</v>
      </c>
      <c r="AA29" s="287" t="str">
        <f>+FEV!AB26</f>
        <v>TR</v>
      </c>
      <c r="AB29" s="287" t="str">
        <f>+FEV!AC26</f>
        <v>TR</v>
      </c>
      <c r="AC29" s="287">
        <f>+FEV!AD26</f>
        <v>0</v>
      </c>
      <c r="AD29" s="291">
        <f>+FEV!AE26</f>
        <v>0</v>
      </c>
      <c r="AE29" s="968"/>
      <c r="AF29" s="968"/>
      <c r="AG29" s="968"/>
    </row>
    <row r="30" spans="1:33" ht="14.45" customHeight="1" x14ac:dyDescent="0.25">
      <c r="A30" s="425">
        <v>15</v>
      </c>
      <c r="B30" s="805" t="s">
        <v>3</v>
      </c>
      <c r="C30" s="293" t="str">
        <f>+FEV!D27</f>
        <v>D</v>
      </c>
      <c r="D30" s="291" t="str">
        <f>+FEV!E27</f>
        <v>N</v>
      </c>
      <c r="E30" s="293">
        <f>+FEV!F27</f>
        <v>0</v>
      </c>
      <c r="F30" s="287">
        <f>+FEV!G27</f>
        <v>0</v>
      </c>
      <c r="G30" s="287" t="str">
        <f>+FEV!H27</f>
        <v>D</v>
      </c>
      <c r="H30" s="287" t="str">
        <f>+FEV!I27</f>
        <v>N</v>
      </c>
      <c r="I30" s="287">
        <f>+FEV!J27</f>
        <v>0</v>
      </c>
      <c r="J30" s="287">
        <f>+FEV!K27</f>
        <v>0</v>
      </c>
      <c r="K30" s="291" t="str">
        <f>+FEV!L27</f>
        <v>D</v>
      </c>
      <c r="L30" s="293" t="str">
        <f>+FEV!M27</f>
        <v>N</v>
      </c>
      <c r="M30" s="287">
        <f>+FEV!N27</f>
        <v>0</v>
      </c>
      <c r="N30" s="287">
        <f>+FEV!O27</f>
        <v>0</v>
      </c>
      <c r="O30" s="287" t="str">
        <f>+FEV!P27</f>
        <v>D</v>
      </c>
      <c r="P30" s="287" t="str">
        <f>+FEV!Q27</f>
        <v>D</v>
      </c>
      <c r="Q30" s="287">
        <f>+FEV!R27</f>
        <v>0</v>
      </c>
      <c r="R30" s="291">
        <f>+FEV!S27</f>
        <v>0</v>
      </c>
      <c r="S30" s="293" t="str">
        <f>+FEV!T27</f>
        <v>D</v>
      </c>
      <c r="T30" s="287" t="str">
        <f>+FEV!U27</f>
        <v>N</v>
      </c>
      <c r="U30" s="287">
        <f>+FEV!V27</f>
        <v>0</v>
      </c>
      <c r="V30" s="287">
        <f>+FEV!W27</f>
        <v>0</v>
      </c>
      <c r="W30" s="287" t="str">
        <f>+FEV!X27</f>
        <v>N</v>
      </c>
      <c r="X30" s="287" t="str">
        <f>+FEV!Y27</f>
        <v>N</v>
      </c>
      <c r="Y30" s="291">
        <f>+FEV!Z27</f>
        <v>0</v>
      </c>
      <c r="Z30" s="781" t="str">
        <f>+FEV!AA27</f>
        <v>DTS5S</v>
      </c>
      <c r="AA30" s="287" t="str">
        <f>+FEV!AB27</f>
        <v>TR</v>
      </c>
      <c r="AB30" s="287" t="str">
        <f>+FEV!AC27</f>
        <v>TR</v>
      </c>
      <c r="AC30" s="287">
        <f>+FEV!AD27</f>
        <v>0</v>
      </c>
      <c r="AD30" s="291">
        <f>+FEV!AE27</f>
        <v>0</v>
      </c>
      <c r="AE30" s="968"/>
      <c r="AF30" s="968"/>
      <c r="AG30" s="968"/>
    </row>
    <row r="31" spans="1:33" ht="14.45" customHeight="1" x14ac:dyDescent="0.25">
      <c r="A31" s="653">
        <v>16</v>
      </c>
      <c r="B31" s="805" t="s">
        <v>3</v>
      </c>
      <c r="C31" s="293" t="str">
        <f>+FEV!D28</f>
        <v>D</v>
      </c>
      <c r="D31" s="291" t="str">
        <f>+FEV!E28</f>
        <v>N</v>
      </c>
      <c r="E31" s="293">
        <f>+FEV!F28</f>
        <v>0</v>
      </c>
      <c r="F31" s="287">
        <f>+FEV!G28</f>
        <v>0</v>
      </c>
      <c r="G31" s="287" t="str">
        <f>+FEV!H28</f>
        <v>NT</v>
      </c>
      <c r="H31" s="287" t="str">
        <f>+FEV!I28</f>
        <v>N</v>
      </c>
      <c r="I31" s="287">
        <f>+FEV!J28</f>
        <v>0</v>
      </c>
      <c r="J31" s="287" t="str">
        <f>+FEV!K28</f>
        <v>NTSDS</v>
      </c>
      <c r="K31" s="291" t="str">
        <f>+FEV!L28</f>
        <v>N</v>
      </c>
      <c r="L31" s="293">
        <f>+FEV!M28</f>
        <v>0</v>
      </c>
      <c r="M31" s="287">
        <f>+FEV!N28</f>
        <v>0</v>
      </c>
      <c r="N31" s="287" t="str">
        <f>+FEV!O28</f>
        <v>N</v>
      </c>
      <c r="O31" s="287">
        <f>+FEV!P28</f>
        <v>0</v>
      </c>
      <c r="P31" s="287" t="str">
        <f>+FEV!Q28</f>
        <v>NT</v>
      </c>
      <c r="Q31" s="287">
        <f>+FEV!R28</f>
        <v>0</v>
      </c>
      <c r="R31" s="291">
        <f>+FEV!S28</f>
        <v>0</v>
      </c>
      <c r="S31" s="293" t="str">
        <f>+FEV!T28</f>
        <v>D</v>
      </c>
      <c r="T31" s="287" t="str">
        <f>+FEV!U28</f>
        <v>N</v>
      </c>
      <c r="U31" s="287">
        <f>+FEV!V28</f>
        <v>0</v>
      </c>
      <c r="V31" s="287">
        <f>+FEV!W28</f>
        <v>0</v>
      </c>
      <c r="W31" s="287" t="str">
        <f>+FEV!X28</f>
        <v>N</v>
      </c>
      <c r="X31" s="287" t="str">
        <f>+FEV!Y28</f>
        <v>N</v>
      </c>
      <c r="Y31" s="291">
        <f>+FEV!Z28</f>
        <v>0</v>
      </c>
      <c r="Z31" s="781" t="str">
        <f>+FEV!AA28</f>
        <v>DTS5S</v>
      </c>
      <c r="AA31" s="287" t="str">
        <f>+FEV!AB28</f>
        <v>TR</v>
      </c>
      <c r="AB31" s="287" t="str">
        <f>+FEV!AC28</f>
        <v>TR</v>
      </c>
      <c r="AC31" s="287">
        <f>+FEV!AD28</f>
        <v>0</v>
      </c>
      <c r="AD31" s="291" t="str">
        <f>+FEV!AE28</f>
        <v>DTSDS</v>
      </c>
      <c r="AE31" s="968"/>
      <c r="AF31" s="968"/>
      <c r="AG31" s="968"/>
    </row>
    <row r="32" spans="1:33" ht="14.45" customHeight="1" x14ac:dyDescent="0.25">
      <c r="A32" s="425">
        <v>17</v>
      </c>
      <c r="B32" s="805" t="s">
        <v>3</v>
      </c>
      <c r="C32" s="293" t="str">
        <f>+FEV!D29</f>
        <v>B</v>
      </c>
      <c r="D32" s="291" t="str">
        <f>+FEV!E29</f>
        <v>B</v>
      </c>
      <c r="E32" s="293" t="str">
        <f>+FEV!F29</f>
        <v>B</v>
      </c>
      <c r="F32" s="287" t="str">
        <f>+FEV!G29</f>
        <v>B</v>
      </c>
      <c r="G32" s="287" t="str">
        <f>+FEV!H29</f>
        <v>D</v>
      </c>
      <c r="H32" s="287">
        <f>+FEV!I29</f>
        <v>0</v>
      </c>
      <c r="I32" s="287" t="str">
        <f>+FEV!J29</f>
        <v>N</v>
      </c>
      <c r="J32" s="287" t="str">
        <f>+FEV!K29</f>
        <v>NTSDS</v>
      </c>
      <c r="K32" s="291">
        <f>+FEV!L29</f>
        <v>0</v>
      </c>
      <c r="L32" s="293" t="str">
        <f>+FEV!M29</f>
        <v>N</v>
      </c>
      <c r="M32" s="287">
        <f>+FEV!N29</f>
        <v>0</v>
      </c>
      <c r="N32" s="287">
        <f>+FEV!O29</f>
        <v>0</v>
      </c>
      <c r="O32" s="287" t="str">
        <f>+FEV!P29</f>
        <v>D</v>
      </c>
      <c r="P32" s="287" t="str">
        <f>+FEV!Q29</f>
        <v>D</v>
      </c>
      <c r="Q32" s="287">
        <f>+FEV!R29</f>
        <v>0</v>
      </c>
      <c r="R32" s="291">
        <f>+FEV!S29</f>
        <v>0</v>
      </c>
      <c r="S32" s="293" t="str">
        <f>+FEV!T29</f>
        <v>D</v>
      </c>
      <c r="T32" s="287" t="str">
        <f>+FEV!U29</f>
        <v>N</v>
      </c>
      <c r="U32" s="287">
        <f>+FEV!V29</f>
        <v>0</v>
      </c>
      <c r="V32" s="287">
        <f>+FEV!W29</f>
        <v>0</v>
      </c>
      <c r="W32" s="287" t="str">
        <f>+FEV!X29</f>
        <v>N</v>
      </c>
      <c r="X32" s="287" t="str">
        <f>+FEV!Y29</f>
        <v>N</v>
      </c>
      <c r="Y32" s="291">
        <f>+FEV!Z29</f>
        <v>0</v>
      </c>
      <c r="Z32" s="781" t="str">
        <f>+FEV!AA29</f>
        <v>DTS5S</v>
      </c>
      <c r="AA32" s="287" t="str">
        <f>+FEV!AB29</f>
        <v>TR</v>
      </c>
      <c r="AB32" s="287" t="str">
        <f>+FEV!AC29</f>
        <v>TR</v>
      </c>
      <c r="AC32" s="287">
        <f>+FEV!AD29</f>
        <v>0</v>
      </c>
      <c r="AD32" s="291">
        <f>+FEV!AE29</f>
        <v>0</v>
      </c>
      <c r="AE32" s="968"/>
      <c r="AF32" s="968"/>
      <c r="AG32" s="968"/>
    </row>
    <row r="33" spans="1:34" ht="14.45" customHeight="1" x14ac:dyDescent="0.25">
      <c r="A33" s="653">
        <v>18</v>
      </c>
      <c r="B33" s="805" t="s">
        <v>3</v>
      </c>
      <c r="C33" s="293" t="str">
        <f>+FEV!D30</f>
        <v>OJTD</v>
      </c>
      <c r="D33" s="291" t="str">
        <f>+FEV!E30</f>
        <v>N</v>
      </c>
      <c r="E33" s="293">
        <f>+FEV!F30</f>
        <v>0</v>
      </c>
      <c r="F33" s="287">
        <f>+FEV!G30</f>
        <v>0</v>
      </c>
      <c r="G33" s="287" t="str">
        <f>+FEV!H30</f>
        <v>D</v>
      </c>
      <c r="H33" s="287" t="str">
        <f>+FEV!I30</f>
        <v>N</v>
      </c>
      <c r="I33" s="287">
        <f>+FEV!J30</f>
        <v>0</v>
      </c>
      <c r="J33" s="287" t="str">
        <f>+FEV!K30</f>
        <v>NT</v>
      </c>
      <c r="K33" s="291" t="str">
        <f>+FEV!L30</f>
        <v>T</v>
      </c>
      <c r="L33" s="293" t="str">
        <f>+FEV!M30</f>
        <v>N</v>
      </c>
      <c r="M33" s="287">
        <f>+FEV!N30</f>
        <v>0</v>
      </c>
      <c r="N33" s="287">
        <f>+FEV!O30</f>
        <v>0</v>
      </c>
      <c r="O33" s="287" t="str">
        <f>+FEV!P30</f>
        <v>D</v>
      </c>
      <c r="P33" s="287" t="str">
        <f>+FEV!Q30</f>
        <v>D</v>
      </c>
      <c r="Q33" s="287">
        <f>+FEV!R30</f>
        <v>0</v>
      </c>
      <c r="R33" s="291">
        <f>+FEV!S30</f>
        <v>0</v>
      </c>
      <c r="S33" s="293" t="str">
        <f>+FEV!T30</f>
        <v>D</v>
      </c>
      <c r="T33" s="287" t="str">
        <f>+FEV!U30</f>
        <v>N</v>
      </c>
      <c r="U33" s="287">
        <f>+FEV!V30</f>
        <v>0</v>
      </c>
      <c r="V33" s="287">
        <f>+FEV!W30</f>
        <v>0</v>
      </c>
      <c r="W33" s="287" t="str">
        <f>+FEV!X30</f>
        <v>DT</v>
      </c>
      <c r="X33" s="287" t="str">
        <f>+FEV!Y30</f>
        <v>T</v>
      </c>
      <c r="Y33" s="291">
        <f>+FEV!Z30</f>
        <v>0</v>
      </c>
      <c r="Z33" s="781" t="str">
        <f>+FEV!AA30</f>
        <v>DTS5S</v>
      </c>
      <c r="AA33" s="287" t="str">
        <f>+FEV!AB30</f>
        <v>TR</v>
      </c>
      <c r="AB33" s="287" t="str">
        <f>+FEV!AC30</f>
        <v>TR</v>
      </c>
      <c r="AC33" s="287">
        <f>+FEV!AD30</f>
        <v>0</v>
      </c>
      <c r="AD33" s="291" t="str">
        <f>+FEV!AE30</f>
        <v>DT</v>
      </c>
      <c r="AE33" s="968"/>
      <c r="AF33" s="968"/>
      <c r="AG33" s="968"/>
    </row>
    <row r="34" spans="1:34" ht="14.45" customHeight="1" x14ac:dyDescent="0.25">
      <c r="A34" s="425">
        <v>19</v>
      </c>
      <c r="B34" s="805" t="s">
        <v>3</v>
      </c>
      <c r="C34" s="293" t="str">
        <f>+FEV!D31</f>
        <v>OJTD</v>
      </c>
      <c r="D34" s="291" t="str">
        <f>+FEV!E31</f>
        <v>N</v>
      </c>
      <c r="E34" s="293">
        <f>+FEV!F31</f>
        <v>0</v>
      </c>
      <c r="F34" s="287" t="str">
        <f>+FEV!G31</f>
        <v>D</v>
      </c>
      <c r="G34" s="287" t="str">
        <f>+FEV!H31</f>
        <v>N</v>
      </c>
      <c r="H34" s="287">
        <f>+FEV!I31</f>
        <v>0</v>
      </c>
      <c r="I34" s="287">
        <f>+FEV!J31</f>
        <v>0</v>
      </c>
      <c r="J34" s="287" t="str">
        <f>+FEV!K31</f>
        <v>D</v>
      </c>
      <c r="K34" s="291" t="str">
        <f>+FEV!L31</f>
        <v>N</v>
      </c>
      <c r="L34" s="293">
        <f>+FEV!M31</f>
        <v>0</v>
      </c>
      <c r="M34" s="287">
        <f>+FEV!N31</f>
        <v>0</v>
      </c>
      <c r="N34" s="287" t="str">
        <f>+FEV!O31</f>
        <v>D</v>
      </c>
      <c r="O34" s="287" t="str">
        <f>+FEV!P31</f>
        <v>N</v>
      </c>
      <c r="P34" s="287">
        <f>+FEV!Q31</f>
        <v>0</v>
      </c>
      <c r="Q34" s="287">
        <f>+FEV!R31</f>
        <v>0</v>
      </c>
      <c r="R34" s="291" t="str">
        <f>+FEV!S31</f>
        <v>NT</v>
      </c>
      <c r="S34" s="293" t="str">
        <f>+FEV!T31</f>
        <v>N</v>
      </c>
      <c r="T34" s="287">
        <f>+FEV!U31</f>
        <v>0</v>
      </c>
      <c r="U34" s="287">
        <f>+FEV!V31</f>
        <v>0</v>
      </c>
      <c r="V34" s="287" t="str">
        <f>+FEV!W31</f>
        <v>D</v>
      </c>
      <c r="W34" s="287" t="str">
        <f>+FEV!X31</f>
        <v>D</v>
      </c>
      <c r="X34" s="287">
        <f>+FEV!Y31</f>
        <v>0</v>
      </c>
      <c r="Y34" s="291">
        <f>+FEV!Z31</f>
        <v>0</v>
      </c>
      <c r="Z34" s="781" t="str">
        <f>+FEV!AA31</f>
        <v>DTS5S</v>
      </c>
      <c r="AA34" s="287" t="str">
        <f>+FEV!AB31</f>
        <v>TR</v>
      </c>
      <c r="AB34" s="287" t="str">
        <f>+FEV!AC31</f>
        <v>TR</v>
      </c>
      <c r="AC34" s="287">
        <f>+FEV!AD31</f>
        <v>0</v>
      </c>
      <c r="AD34" s="291" t="str">
        <f>+FEV!AE31</f>
        <v>DT</v>
      </c>
      <c r="AE34" s="968"/>
      <c r="AF34" s="968"/>
      <c r="AG34" s="968"/>
    </row>
    <row r="35" spans="1:34" ht="14.45" customHeight="1" thickBot="1" x14ac:dyDescent="0.3">
      <c r="A35" s="653">
        <v>20</v>
      </c>
      <c r="B35" s="807" t="s">
        <v>3</v>
      </c>
      <c r="C35" s="294">
        <f>+FEV!D32</f>
        <v>0</v>
      </c>
      <c r="D35" s="292">
        <f>+FEV!E32</f>
        <v>0</v>
      </c>
      <c r="E35" s="294">
        <f>+FEV!F32</f>
        <v>0</v>
      </c>
      <c r="F35" s="288">
        <f>+FEV!G32</f>
        <v>0</v>
      </c>
      <c r="G35" s="288">
        <f>+FEV!H32</f>
        <v>0</v>
      </c>
      <c r="H35" s="288">
        <f>+FEV!I32</f>
        <v>0</v>
      </c>
      <c r="I35" s="288">
        <f>+FEV!J32</f>
        <v>0</v>
      </c>
      <c r="J35" s="288">
        <f>+FEV!K32</f>
        <v>0</v>
      </c>
      <c r="K35" s="292">
        <f>+FEV!L32</f>
        <v>0</v>
      </c>
      <c r="L35" s="294">
        <f>+FEV!M32</f>
        <v>0</v>
      </c>
      <c r="M35" s="288">
        <f>+FEV!N32</f>
        <v>0</v>
      </c>
      <c r="N35" s="288">
        <f>+FEV!O32</f>
        <v>0</v>
      </c>
      <c r="O35" s="288">
        <f>+FEV!P32</f>
        <v>0</v>
      </c>
      <c r="P35" s="288">
        <f>+FEV!Q32</f>
        <v>0</v>
      </c>
      <c r="Q35" s="288">
        <f>+FEV!R32</f>
        <v>0</v>
      </c>
      <c r="R35" s="292">
        <f>+FEV!S32</f>
        <v>0</v>
      </c>
      <c r="S35" s="294">
        <f>+FEV!T32</f>
        <v>0</v>
      </c>
      <c r="T35" s="288">
        <f>+FEV!U32</f>
        <v>0</v>
      </c>
      <c r="U35" s="288">
        <f>+FEV!V32</f>
        <v>0</v>
      </c>
      <c r="V35" s="288">
        <f>+FEV!W32</f>
        <v>0</v>
      </c>
      <c r="W35" s="288">
        <f>+FEV!X32</f>
        <v>0</v>
      </c>
      <c r="X35" s="288">
        <f>+FEV!Y32</f>
        <v>0</v>
      </c>
      <c r="Y35" s="292">
        <f>+FEV!Z32</f>
        <v>0</v>
      </c>
      <c r="Z35" s="782">
        <f>+FEV!AA32</f>
        <v>0</v>
      </c>
      <c r="AA35" s="288">
        <f>+FEV!AB32</f>
        <v>0</v>
      </c>
      <c r="AB35" s="288">
        <f>+FEV!AC32</f>
        <v>0</v>
      </c>
      <c r="AC35" s="288">
        <f>+FEV!AD32</f>
        <v>0</v>
      </c>
      <c r="AD35" s="292">
        <f>+FEV!AE32</f>
        <v>0</v>
      </c>
      <c r="AE35" s="968"/>
      <c r="AF35" s="968"/>
      <c r="AG35" s="968"/>
      <c r="AH35" s="230"/>
    </row>
    <row r="36" spans="1:34" ht="14.45" customHeight="1" thickBot="1" x14ac:dyDescent="0.3">
      <c r="A36" s="1682" t="s">
        <v>22</v>
      </c>
      <c r="B36" s="1685" t="s">
        <v>23</v>
      </c>
      <c r="C36" s="1679" t="s">
        <v>152</v>
      </c>
      <c r="D36" s="1680"/>
      <c r="E36" s="1680"/>
      <c r="F36" s="1680"/>
      <c r="G36" s="1680"/>
      <c r="H36" s="1680"/>
      <c r="I36" s="1680"/>
      <c r="J36" s="1680"/>
      <c r="K36" s="1680"/>
      <c r="L36" s="1680"/>
      <c r="M36" s="1680"/>
      <c r="N36" s="1680"/>
      <c r="O36" s="1680"/>
      <c r="P36" s="1680"/>
      <c r="Q36" s="1680"/>
      <c r="R36" s="1680"/>
      <c r="S36" s="1680"/>
      <c r="T36" s="1680"/>
      <c r="U36" s="1680"/>
      <c r="V36" s="1680"/>
      <c r="W36" s="1680"/>
      <c r="X36" s="1680"/>
      <c r="Y36" s="1680"/>
      <c r="Z36" s="1680"/>
      <c r="AA36" s="1680"/>
      <c r="AB36" s="1680"/>
      <c r="AC36" s="1680"/>
      <c r="AD36" s="1681"/>
      <c r="AE36" s="969"/>
      <c r="AF36" s="969"/>
      <c r="AG36" s="969"/>
      <c r="AH36" s="230"/>
    </row>
    <row r="37" spans="1:34" ht="14.45" customHeight="1" x14ac:dyDescent="0.25">
      <c r="A37" s="1683"/>
      <c r="B37" s="1686"/>
      <c r="C37" s="270" t="s">
        <v>11</v>
      </c>
      <c r="D37" s="273" t="s">
        <v>12</v>
      </c>
      <c r="E37" s="295" t="s">
        <v>13</v>
      </c>
      <c r="F37" s="272" t="s">
        <v>14</v>
      </c>
      <c r="G37" s="272" t="s">
        <v>15</v>
      </c>
      <c r="H37" s="272" t="s">
        <v>9</v>
      </c>
      <c r="I37" s="272" t="s">
        <v>10</v>
      </c>
      <c r="J37" s="272" t="s">
        <v>11</v>
      </c>
      <c r="K37" s="296" t="s">
        <v>12</v>
      </c>
      <c r="L37" s="270" t="s">
        <v>13</v>
      </c>
      <c r="M37" s="271" t="s">
        <v>14</v>
      </c>
      <c r="N37" s="271" t="s">
        <v>15</v>
      </c>
      <c r="O37" s="271" t="s">
        <v>9</v>
      </c>
      <c r="P37" s="271" t="s">
        <v>10</v>
      </c>
      <c r="Q37" s="271" t="s">
        <v>11</v>
      </c>
      <c r="R37" s="273" t="s">
        <v>12</v>
      </c>
      <c r="S37" s="295" t="s">
        <v>13</v>
      </c>
      <c r="T37" s="272" t="s">
        <v>14</v>
      </c>
      <c r="U37" s="272" t="s">
        <v>15</v>
      </c>
      <c r="V37" s="272" t="s">
        <v>9</v>
      </c>
      <c r="W37" s="272" t="s">
        <v>10</v>
      </c>
      <c r="X37" s="272" t="s">
        <v>11</v>
      </c>
      <c r="Y37" s="296" t="s">
        <v>12</v>
      </c>
      <c r="Z37" s="270" t="s">
        <v>13</v>
      </c>
      <c r="AA37" s="271" t="s">
        <v>14</v>
      </c>
      <c r="AB37" s="271" t="s">
        <v>15</v>
      </c>
      <c r="AC37" s="271" t="s">
        <v>9</v>
      </c>
      <c r="AD37" s="273" t="s">
        <v>10</v>
      </c>
      <c r="AE37" s="967"/>
      <c r="AF37" s="967"/>
      <c r="AG37" s="967"/>
      <c r="AH37" s="230"/>
    </row>
    <row r="38" spans="1:34" ht="14.45" customHeight="1" thickBot="1" x14ac:dyDescent="0.3">
      <c r="A38" s="1684"/>
      <c r="B38" s="1687"/>
      <c r="C38" s="971">
        <v>1</v>
      </c>
      <c r="D38" s="958">
        <f>C38+1</f>
        <v>2</v>
      </c>
      <c r="E38" s="959">
        <f t="shared" ref="E38:AD38" si="1">D38+1</f>
        <v>3</v>
      </c>
      <c r="F38" s="960">
        <f t="shared" si="1"/>
        <v>4</v>
      </c>
      <c r="G38" s="960">
        <f t="shared" si="1"/>
        <v>5</v>
      </c>
      <c r="H38" s="960">
        <f t="shared" si="1"/>
        <v>6</v>
      </c>
      <c r="I38" s="960">
        <f t="shared" si="1"/>
        <v>7</v>
      </c>
      <c r="J38" s="960">
        <f t="shared" si="1"/>
        <v>8</v>
      </c>
      <c r="K38" s="961">
        <f t="shared" si="1"/>
        <v>9</v>
      </c>
      <c r="L38" s="959">
        <f t="shared" si="1"/>
        <v>10</v>
      </c>
      <c r="M38" s="960">
        <f t="shared" si="1"/>
        <v>11</v>
      </c>
      <c r="N38" s="960">
        <f t="shared" si="1"/>
        <v>12</v>
      </c>
      <c r="O38" s="957">
        <f t="shared" si="1"/>
        <v>13</v>
      </c>
      <c r="P38" s="960">
        <f t="shared" si="1"/>
        <v>14</v>
      </c>
      <c r="Q38" s="960">
        <f t="shared" si="1"/>
        <v>15</v>
      </c>
      <c r="R38" s="958">
        <f t="shared" si="1"/>
        <v>16</v>
      </c>
      <c r="S38" s="959">
        <f t="shared" si="1"/>
        <v>17</v>
      </c>
      <c r="T38" s="960">
        <f t="shared" si="1"/>
        <v>18</v>
      </c>
      <c r="U38" s="960">
        <f t="shared" si="1"/>
        <v>19</v>
      </c>
      <c r="V38" s="960">
        <f t="shared" si="1"/>
        <v>20</v>
      </c>
      <c r="W38" s="957">
        <f t="shared" si="1"/>
        <v>21</v>
      </c>
      <c r="X38" s="960">
        <f t="shared" si="1"/>
        <v>22</v>
      </c>
      <c r="Y38" s="958">
        <f t="shared" si="1"/>
        <v>23</v>
      </c>
      <c r="Z38" s="959">
        <f t="shared" si="1"/>
        <v>24</v>
      </c>
      <c r="AA38" s="960">
        <f t="shared" si="1"/>
        <v>25</v>
      </c>
      <c r="AB38" s="960">
        <f t="shared" si="1"/>
        <v>26</v>
      </c>
      <c r="AC38" s="960">
        <f t="shared" si="1"/>
        <v>27</v>
      </c>
      <c r="AD38" s="958">
        <f t="shared" si="1"/>
        <v>28</v>
      </c>
      <c r="AE38" s="967"/>
      <c r="AF38" s="967"/>
      <c r="AG38" s="967"/>
      <c r="AH38" s="230"/>
    </row>
    <row r="39" spans="1:34" ht="14.45" customHeight="1" thickBot="1" x14ac:dyDescent="0.3">
      <c r="A39" s="815">
        <v>21</v>
      </c>
      <c r="B39" s="816" t="s">
        <v>1</v>
      </c>
      <c r="C39" s="328" t="str">
        <f>+FEV!D34</f>
        <v>DTSDS</v>
      </c>
      <c r="D39" s="330" t="str">
        <f>+FEV!E34</f>
        <v>D</v>
      </c>
      <c r="E39" s="328" t="str">
        <f>+FEV!F34</f>
        <v>N</v>
      </c>
      <c r="F39" s="329">
        <f>+FEV!G34</f>
        <v>0</v>
      </c>
      <c r="G39" s="329">
        <f>+FEV!H34</f>
        <v>0</v>
      </c>
      <c r="H39" s="329" t="str">
        <f>+FEV!I34</f>
        <v>D</v>
      </c>
      <c r="I39" s="329" t="str">
        <f>+FEV!J34</f>
        <v>D</v>
      </c>
      <c r="J39" s="329">
        <f>+FEV!K34</f>
        <v>0</v>
      </c>
      <c r="K39" s="330">
        <f>+FEV!L34</f>
        <v>0</v>
      </c>
      <c r="L39" s="328" t="str">
        <f>+FEV!M34</f>
        <v>D</v>
      </c>
      <c r="M39" s="329" t="str">
        <f>+FEV!N34</f>
        <v>N</v>
      </c>
      <c r="N39" s="329">
        <f>+FEV!O34</f>
        <v>0</v>
      </c>
      <c r="O39" s="329">
        <f>+FEV!P34</f>
        <v>0</v>
      </c>
      <c r="P39" s="329" t="str">
        <f>+FEV!Q34</f>
        <v>N</v>
      </c>
      <c r="Q39" s="329" t="str">
        <f>+FEV!R34</f>
        <v>N</v>
      </c>
      <c r="R39" s="330">
        <f>+FEV!S34</f>
        <v>0</v>
      </c>
      <c r="S39" s="328">
        <f>+FEV!T34</f>
        <v>0</v>
      </c>
      <c r="T39" s="329" t="str">
        <f>+FEV!U34</f>
        <v>DISP</v>
      </c>
      <c r="U39" s="329" t="str">
        <f>+FEV!V34</f>
        <v>N</v>
      </c>
      <c r="V39" s="329">
        <f>+FEV!W34</f>
        <v>0</v>
      </c>
      <c r="W39" s="329">
        <f>+FEV!X34</f>
        <v>0</v>
      </c>
      <c r="X39" s="329" t="str">
        <f>+FEV!Y34</f>
        <v>D</v>
      </c>
      <c r="Y39" s="330" t="str">
        <f>+FEV!Z34</f>
        <v>N</v>
      </c>
      <c r="Z39" s="328">
        <f>+FEV!AA34</f>
        <v>0</v>
      </c>
      <c r="AA39" s="329" t="str">
        <f>+FEV!AB34</f>
        <v>DTS</v>
      </c>
      <c r="AB39" s="329" t="str">
        <f>+FEV!AC34</f>
        <v>D</v>
      </c>
      <c r="AC39" s="329" t="str">
        <f>+FEV!AD34</f>
        <v>N</v>
      </c>
      <c r="AD39" s="330">
        <f>+FEV!AE34</f>
        <v>0</v>
      </c>
      <c r="AE39" s="970"/>
      <c r="AF39" s="970"/>
      <c r="AG39" s="970"/>
      <c r="AH39" s="230"/>
    </row>
    <row r="40" spans="1:34" ht="14.45" customHeight="1" x14ac:dyDescent="0.25">
      <c r="A40" s="655">
        <v>22</v>
      </c>
      <c r="B40" s="811" t="s">
        <v>76</v>
      </c>
      <c r="C40" s="275">
        <f>+FEV!D35</f>
        <v>0</v>
      </c>
      <c r="D40" s="282">
        <f>+FEV!E35</f>
        <v>0</v>
      </c>
      <c r="E40" s="275">
        <f>+FEV!F35</f>
        <v>0</v>
      </c>
      <c r="F40" s="281">
        <f>+FEV!G35</f>
        <v>0</v>
      </c>
      <c r="G40" s="281">
        <f>+FEV!H35</f>
        <v>0</v>
      </c>
      <c r="H40" s="281">
        <f>+FEV!I35</f>
        <v>0</v>
      </c>
      <c r="I40" s="281">
        <f>+FEV!J35</f>
        <v>0</v>
      </c>
      <c r="J40" s="281">
        <f>+FEV!K35</f>
        <v>0</v>
      </c>
      <c r="K40" s="282">
        <f>+FEV!L35</f>
        <v>0</v>
      </c>
      <c r="L40" s="275">
        <f>+FEV!M35</f>
        <v>0</v>
      </c>
      <c r="M40" s="281" t="str">
        <f>+FEV!N35</f>
        <v>N</v>
      </c>
      <c r="N40" s="281">
        <f>+FEV!O35</f>
        <v>0</v>
      </c>
      <c r="O40" s="281">
        <f>+FEV!P35</f>
        <v>0</v>
      </c>
      <c r="P40" s="281">
        <f>+FEV!Q35</f>
        <v>0</v>
      </c>
      <c r="Q40" s="281">
        <f>+FEV!R35</f>
        <v>0</v>
      </c>
      <c r="R40" s="282">
        <f>+FEV!S35</f>
        <v>0</v>
      </c>
      <c r="S40" s="275">
        <f>+FEV!T35</f>
        <v>0</v>
      </c>
      <c r="T40" s="281" t="str">
        <f>+FEV!U35</f>
        <v>D</v>
      </c>
      <c r="U40" s="281">
        <f>+FEV!V35</f>
        <v>0</v>
      </c>
      <c r="V40" s="281">
        <f>+FEV!W35</f>
        <v>0</v>
      </c>
      <c r="W40" s="281">
        <f>+FEV!X35</f>
        <v>0</v>
      </c>
      <c r="X40" s="281">
        <f>+FEV!Y35</f>
        <v>0</v>
      </c>
      <c r="Y40" s="282">
        <f>+FEV!Z35</f>
        <v>0</v>
      </c>
      <c r="Z40" s="275">
        <f>+FEV!AA35</f>
        <v>0</v>
      </c>
      <c r="AA40" s="281" t="str">
        <f>+FEV!AB35</f>
        <v>DTS</v>
      </c>
      <c r="AB40" s="281">
        <f>+FEV!AC35</f>
        <v>0</v>
      </c>
      <c r="AC40" s="281">
        <f>+FEV!AD35</f>
        <v>0</v>
      </c>
      <c r="AD40" s="282">
        <f>+FEV!AE35</f>
        <v>0</v>
      </c>
      <c r="AE40" s="970"/>
      <c r="AF40" s="970"/>
      <c r="AG40" s="970"/>
      <c r="AH40" s="230"/>
    </row>
    <row r="41" spans="1:34" ht="14.45" customHeight="1" thickBot="1" x14ac:dyDescent="0.3">
      <c r="A41" s="815">
        <v>23</v>
      </c>
      <c r="B41" s="812"/>
      <c r="C41" s="280">
        <f>+FEV!D36</f>
        <v>0</v>
      </c>
      <c r="D41" s="283">
        <f>+FEV!E36</f>
        <v>0</v>
      </c>
      <c r="E41" s="280">
        <f>+FEV!F36</f>
        <v>0</v>
      </c>
      <c r="F41" s="279">
        <f>+FEV!G36</f>
        <v>0</v>
      </c>
      <c r="G41" s="279">
        <f>+FEV!H36</f>
        <v>0</v>
      </c>
      <c r="H41" s="279">
        <f>+FEV!I36</f>
        <v>0</v>
      </c>
      <c r="I41" s="279">
        <f>+FEV!J36</f>
        <v>0</v>
      </c>
      <c r="J41" s="279">
        <f>+FEV!K36</f>
        <v>0</v>
      </c>
      <c r="K41" s="283">
        <f>+FEV!L36</f>
        <v>0</v>
      </c>
      <c r="L41" s="280">
        <f>+FEV!M36</f>
        <v>0</v>
      </c>
      <c r="M41" s="279">
        <f>+FEV!N36</f>
        <v>0</v>
      </c>
      <c r="N41" s="279">
        <f>+FEV!O36</f>
        <v>0</v>
      </c>
      <c r="O41" s="279">
        <f>+FEV!P36</f>
        <v>0</v>
      </c>
      <c r="P41" s="279">
        <f>+FEV!Q36</f>
        <v>0</v>
      </c>
      <c r="Q41" s="279">
        <f>+FEV!R36</f>
        <v>0</v>
      </c>
      <c r="R41" s="283">
        <f>+FEV!S36</f>
        <v>0</v>
      </c>
      <c r="S41" s="280">
        <f>+FEV!T36</f>
        <v>0</v>
      </c>
      <c r="T41" s="279">
        <f>+FEV!U36</f>
        <v>0</v>
      </c>
      <c r="U41" s="279">
        <f>+FEV!V36</f>
        <v>0</v>
      </c>
      <c r="V41" s="279">
        <f>+FEV!W36</f>
        <v>0</v>
      </c>
      <c r="W41" s="279">
        <f>+FEV!X36</f>
        <v>0</v>
      </c>
      <c r="X41" s="279">
        <f>+FEV!Y36</f>
        <v>0</v>
      </c>
      <c r="Y41" s="283">
        <f>+FEV!Z36</f>
        <v>0</v>
      </c>
      <c r="Z41" s="280">
        <f>+FEV!AA36</f>
        <v>0</v>
      </c>
      <c r="AA41" s="279">
        <f>+FEV!AB36</f>
        <v>0</v>
      </c>
      <c r="AB41" s="279">
        <f>+FEV!AC36</f>
        <v>0</v>
      </c>
      <c r="AC41" s="279">
        <f>+FEV!AD36</f>
        <v>0</v>
      </c>
      <c r="AD41" s="283">
        <f>+FEV!AE36</f>
        <v>0</v>
      </c>
      <c r="AE41" s="970"/>
      <c r="AF41" s="970"/>
      <c r="AG41" s="970"/>
      <c r="AH41" s="230"/>
    </row>
    <row r="42" spans="1:34" ht="14.45" customHeight="1" x14ac:dyDescent="0.25">
      <c r="A42" s="655">
        <v>24</v>
      </c>
      <c r="B42" s="812" t="s">
        <v>2</v>
      </c>
      <c r="C42" s="280">
        <f>+FEV!D37</f>
        <v>0</v>
      </c>
      <c r="D42" s="283" t="str">
        <f>+FEV!E37</f>
        <v>FOTS</v>
      </c>
      <c r="E42" s="280" t="str">
        <f>+FEV!F37</f>
        <v>N</v>
      </c>
      <c r="F42" s="279">
        <f>+FEV!G37</f>
        <v>0</v>
      </c>
      <c r="G42" s="279">
        <f>+FEV!H37</f>
        <v>0</v>
      </c>
      <c r="H42" s="279" t="str">
        <f>+FEV!I37</f>
        <v>D</v>
      </c>
      <c r="I42" s="279" t="str">
        <f>+FEV!J37</f>
        <v>D</v>
      </c>
      <c r="J42" s="279">
        <f>+FEV!K37</f>
        <v>0</v>
      </c>
      <c r="K42" s="283">
        <f>+FEV!L37</f>
        <v>0</v>
      </c>
      <c r="L42" s="280" t="str">
        <f>+FEV!M37</f>
        <v>D</v>
      </c>
      <c r="M42" s="279">
        <f>+FEV!N37</f>
        <v>0</v>
      </c>
      <c r="N42" s="279">
        <f>+FEV!O37</f>
        <v>0</v>
      </c>
      <c r="O42" s="279">
        <f>+FEV!P37</f>
        <v>0</v>
      </c>
      <c r="P42" s="279" t="str">
        <f>+FEV!Q37</f>
        <v>N</v>
      </c>
      <c r="Q42" s="279" t="str">
        <f>+FEV!R37</f>
        <v>N</v>
      </c>
      <c r="R42" s="283">
        <f>+FEV!S37</f>
        <v>0</v>
      </c>
      <c r="S42" s="280">
        <f>+FEV!T37</f>
        <v>0</v>
      </c>
      <c r="T42" s="279">
        <f>+FEV!U37</f>
        <v>0</v>
      </c>
      <c r="U42" s="279" t="str">
        <f>+FEV!V37</f>
        <v>N</v>
      </c>
      <c r="V42" s="279">
        <f>+FEV!W37</f>
        <v>0</v>
      </c>
      <c r="W42" s="279">
        <f>+FEV!X37</f>
        <v>0</v>
      </c>
      <c r="X42" s="279" t="str">
        <f>+FEV!Y37</f>
        <v>DISP</v>
      </c>
      <c r="Y42" s="283" t="str">
        <f>+FEV!Z37</f>
        <v>N</v>
      </c>
      <c r="Z42" s="280">
        <f>+FEV!AA37</f>
        <v>0</v>
      </c>
      <c r="AA42" s="279">
        <f>+FEV!AB37</f>
        <v>0</v>
      </c>
      <c r="AB42" s="279" t="str">
        <f>+FEV!AC37</f>
        <v>D</v>
      </c>
      <c r="AC42" s="279" t="str">
        <f>+FEV!AD37</f>
        <v>N</v>
      </c>
      <c r="AD42" s="283">
        <f>+FEV!AE37</f>
        <v>0</v>
      </c>
      <c r="AE42" s="970"/>
      <c r="AF42" s="970"/>
      <c r="AG42" s="970"/>
      <c r="AH42" s="230"/>
    </row>
    <row r="43" spans="1:34" ht="14.45" customHeight="1" thickBot="1" x14ac:dyDescent="0.3">
      <c r="A43" s="815">
        <v>25</v>
      </c>
      <c r="B43" s="812" t="s">
        <v>2</v>
      </c>
      <c r="C43" s="280">
        <f>+FEV!D38</f>
        <v>0</v>
      </c>
      <c r="D43" s="283" t="str">
        <f>+FEV!E38</f>
        <v>N</v>
      </c>
      <c r="E43" s="280" t="str">
        <f>+FEV!F38</f>
        <v>T</v>
      </c>
      <c r="F43" s="279">
        <f>+FEV!G38</f>
        <v>0</v>
      </c>
      <c r="G43" s="279" t="str">
        <f>+FEV!H38</f>
        <v>DT</v>
      </c>
      <c r="H43" s="279" t="str">
        <f>+FEV!I38</f>
        <v>D</v>
      </c>
      <c r="I43" s="279" t="str">
        <f>+FEV!J38</f>
        <v>D</v>
      </c>
      <c r="J43" s="279">
        <f>+FEV!K38</f>
        <v>0</v>
      </c>
      <c r="K43" s="283">
        <f>+FEV!L38</f>
        <v>0</v>
      </c>
      <c r="L43" s="280" t="str">
        <f>+FEV!M38</f>
        <v>D</v>
      </c>
      <c r="M43" s="279" t="str">
        <f>+FEV!N38</f>
        <v>DTS</v>
      </c>
      <c r="N43" s="279">
        <f>+FEV!O38</f>
        <v>0</v>
      </c>
      <c r="O43" s="279">
        <f>+FEV!P38</f>
        <v>0</v>
      </c>
      <c r="P43" s="279" t="str">
        <f>+FEV!Q38</f>
        <v>N</v>
      </c>
      <c r="Q43" s="279" t="str">
        <f>+FEV!R38</f>
        <v>N</v>
      </c>
      <c r="R43" s="283">
        <f>+FEV!S38</f>
        <v>0</v>
      </c>
      <c r="S43" s="280">
        <f>+FEV!T38</f>
        <v>0</v>
      </c>
      <c r="T43" s="279" t="str">
        <f>+FEV!U38</f>
        <v>D</v>
      </c>
      <c r="U43" s="279" t="str">
        <f>+FEV!V38</f>
        <v>D</v>
      </c>
      <c r="V43" s="279">
        <f>+FEV!W38</f>
        <v>0</v>
      </c>
      <c r="W43" s="279">
        <f>+FEV!X38</f>
        <v>0</v>
      </c>
      <c r="X43" s="279" t="str">
        <f>+FEV!Y38</f>
        <v>D</v>
      </c>
      <c r="Y43" s="283" t="str">
        <f>+FEV!Z38</f>
        <v>DT</v>
      </c>
      <c r="Z43" s="280">
        <f>+FEV!AA38</f>
        <v>0</v>
      </c>
      <c r="AA43" s="279" t="str">
        <f>+FEV!AB38</f>
        <v>DTS</v>
      </c>
      <c r="AB43" s="279" t="str">
        <f>+FEV!AC38</f>
        <v>D</v>
      </c>
      <c r="AC43" s="279" t="str">
        <f>+FEV!AD38</f>
        <v>DT</v>
      </c>
      <c r="AD43" s="283">
        <f>+FEV!AE38</f>
        <v>0</v>
      </c>
      <c r="AE43" s="970"/>
      <c r="AF43" s="970"/>
      <c r="AG43" s="970"/>
      <c r="AH43" s="230"/>
    </row>
    <row r="44" spans="1:34" ht="14.45" customHeight="1" x14ac:dyDescent="0.25">
      <c r="A44" s="655">
        <v>26</v>
      </c>
      <c r="B44" s="812" t="s">
        <v>238</v>
      </c>
      <c r="C44" s="280">
        <f>+FEV!D39</f>
        <v>0</v>
      </c>
      <c r="D44" s="283" t="str">
        <f>+FEV!E39</f>
        <v>D</v>
      </c>
      <c r="E44" s="280" t="str">
        <f>+FEV!F39</f>
        <v>D</v>
      </c>
      <c r="F44" s="279" t="str">
        <f>+FEV!G39</f>
        <v>NTS5S</v>
      </c>
      <c r="G44" s="279">
        <f>+FEV!H39</f>
        <v>0</v>
      </c>
      <c r="H44" s="279" t="str">
        <f>+FEV!I39</f>
        <v>D</v>
      </c>
      <c r="I44" s="279" t="str">
        <f>+FEV!J39</f>
        <v>D</v>
      </c>
      <c r="J44" s="279">
        <f>+FEV!K39</f>
        <v>0</v>
      </c>
      <c r="K44" s="283">
        <f>+FEV!L39</f>
        <v>0</v>
      </c>
      <c r="L44" s="280" t="str">
        <f>+FEV!M39</f>
        <v>D</v>
      </c>
      <c r="M44" s="279" t="str">
        <f>+FEV!N39</f>
        <v>N</v>
      </c>
      <c r="N44" s="279">
        <f>+FEV!O39</f>
        <v>0</v>
      </c>
      <c r="O44" s="279">
        <f>+FEV!P39</f>
        <v>0</v>
      </c>
      <c r="P44" s="279" t="str">
        <f>+FEV!Q39</f>
        <v>N</v>
      </c>
      <c r="Q44" s="279" t="str">
        <f>+FEV!R39</f>
        <v>N</v>
      </c>
      <c r="R44" s="283">
        <f>+FEV!S39</f>
        <v>0</v>
      </c>
      <c r="S44" s="280">
        <f>+FEV!T39</f>
        <v>0</v>
      </c>
      <c r="T44" s="279" t="str">
        <f>+FEV!U39</f>
        <v>D</v>
      </c>
      <c r="U44" s="279" t="str">
        <f>+FEV!V39</f>
        <v>N</v>
      </c>
      <c r="V44" s="279">
        <f>+FEV!W39</f>
        <v>0</v>
      </c>
      <c r="W44" s="279">
        <f>+FEV!X39</f>
        <v>0</v>
      </c>
      <c r="X44" s="279" t="str">
        <f>+FEV!Y39</f>
        <v>D</v>
      </c>
      <c r="Y44" s="283" t="str">
        <f>+FEV!Z39</f>
        <v>N</v>
      </c>
      <c r="Z44" s="280">
        <f>+FEV!AA39</f>
        <v>0</v>
      </c>
      <c r="AA44" s="279" t="str">
        <f>+FEV!AB39</f>
        <v>DTS</v>
      </c>
      <c r="AB44" s="279" t="str">
        <f>+FEV!AC39</f>
        <v>D</v>
      </c>
      <c r="AC44" s="279" t="str">
        <f>+FEV!AD39</f>
        <v>N</v>
      </c>
      <c r="AD44" s="283">
        <f>+FEV!AE39</f>
        <v>0</v>
      </c>
      <c r="AE44" s="970"/>
      <c r="AF44" s="970"/>
      <c r="AG44" s="970"/>
      <c r="AH44" s="230"/>
    </row>
    <row r="45" spans="1:34" ht="14.45" customHeight="1" thickBot="1" x14ac:dyDescent="0.3">
      <c r="A45" s="815">
        <v>27</v>
      </c>
      <c r="B45" s="812" t="s">
        <v>238</v>
      </c>
      <c r="C45" s="280" t="str">
        <f>+FEV!D40</f>
        <v>DTSDS</v>
      </c>
      <c r="D45" s="283" t="str">
        <f>+FEV!E40</f>
        <v>D</v>
      </c>
      <c r="E45" s="280" t="str">
        <f>+FEV!F40</f>
        <v>N</v>
      </c>
      <c r="F45" s="279">
        <f>+FEV!G40</f>
        <v>0</v>
      </c>
      <c r="G45" s="279">
        <f>+FEV!H40</f>
        <v>0</v>
      </c>
      <c r="H45" s="279" t="str">
        <f>+FEV!I40</f>
        <v>D</v>
      </c>
      <c r="I45" s="279" t="str">
        <f>+FEV!J40</f>
        <v>D</v>
      </c>
      <c r="J45" s="279" t="str">
        <f>+FEV!K40</f>
        <v>DTSDS</v>
      </c>
      <c r="K45" s="283">
        <f>+FEV!L40</f>
        <v>0</v>
      </c>
      <c r="L45" s="280" t="str">
        <f>+FEV!M40</f>
        <v>D</v>
      </c>
      <c r="M45" s="279" t="str">
        <f>+FEV!N40</f>
        <v>N</v>
      </c>
      <c r="N45" s="279">
        <f>+FEV!O40</f>
        <v>0</v>
      </c>
      <c r="O45" s="279">
        <f>+FEV!P40</f>
        <v>0</v>
      </c>
      <c r="P45" s="279" t="str">
        <f>+FEV!Q40</f>
        <v>disp</v>
      </c>
      <c r="Q45" s="279" t="str">
        <f>+FEV!R40</f>
        <v>T</v>
      </c>
      <c r="R45" s="283">
        <f>+FEV!S40</f>
        <v>0</v>
      </c>
      <c r="S45" s="280">
        <f>+FEV!T40</f>
        <v>0</v>
      </c>
      <c r="T45" s="279" t="str">
        <f>+FEV!U40</f>
        <v>D</v>
      </c>
      <c r="U45" s="279" t="str">
        <f>+FEV!V40</f>
        <v>N</v>
      </c>
      <c r="V45" s="279">
        <f>+FEV!W40</f>
        <v>0</v>
      </c>
      <c r="W45" s="279">
        <f>+FEV!X40</f>
        <v>0</v>
      </c>
      <c r="X45" s="279" t="str">
        <f>+FEV!Y40</f>
        <v>D</v>
      </c>
      <c r="Y45" s="283" t="str">
        <f>+FEV!Z40</f>
        <v>N</v>
      </c>
      <c r="Z45" s="280">
        <f>+FEV!AA40</f>
        <v>0</v>
      </c>
      <c r="AA45" s="279" t="str">
        <f>+FEV!AB40</f>
        <v>DTS</v>
      </c>
      <c r="AB45" s="279" t="str">
        <f>+FEV!AC40</f>
        <v>D</v>
      </c>
      <c r="AC45" s="279" t="str">
        <f>+FEV!AD40</f>
        <v>N</v>
      </c>
      <c r="AD45" s="283">
        <f>+FEV!AE40</f>
        <v>0</v>
      </c>
      <c r="AE45" s="970"/>
      <c r="AF45" s="970"/>
      <c r="AG45" s="970"/>
      <c r="AH45" s="230"/>
    </row>
    <row r="46" spans="1:34" ht="14.45" customHeight="1" thickBot="1" x14ac:dyDescent="0.3">
      <c r="A46" s="655">
        <v>28</v>
      </c>
      <c r="B46" s="813" t="s">
        <v>238</v>
      </c>
      <c r="C46" s="284">
        <f>+FEV!D41</f>
        <v>0</v>
      </c>
      <c r="D46" s="286" t="str">
        <f>+FEV!E41</f>
        <v>D</v>
      </c>
      <c r="E46" s="284" t="str">
        <f>+FEV!F41</f>
        <v>N</v>
      </c>
      <c r="F46" s="285">
        <f>+FEV!G41</f>
        <v>0</v>
      </c>
      <c r="G46" s="285">
        <f>+FEV!H41</f>
        <v>0</v>
      </c>
      <c r="H46" s="285" t="str">
        <f>+FEV!I41</f>
        <v>D</v>
      </c>
      <c r="I46" s="285" t="str">
        <f>+FEV!J41</f>
        <v>D</v>
      </c>
      <c r="J46" s="285">
        <f>+FEV!K41</f>
        <v>0</v>
      </c>
      <c r="K46" s="286" t="str">
        <f>+FEV!L41</f>
        <v>DTS</v>
      </c>
      <c r="L46" s="284" t="str">
        <f>+FEV!M41</f>
        <v>D</v>
      </c>
      <c r="M46" s="285" t="str">
        <f>+FEV!N41</f>
        <v>N</v>
      </c>
      <c r="N46" s="285">
        <f>+FEV!O41</f>
        <v>0</v>
      </c>
      <c r="O46" s="285">
        <f>+FEV!P41</f>
        <v>0</v>
      </c>
      <c r="P46" s="285" t="str">
        <f>+FEV!Q41</f>
        <v>N</v>
      </c>
      <c r="Q46" s="285" t="str">
        <f>+FEV!R41</f>
        <v>N</v>
      </c>
      <c r="R46" s="286">
        <f>+FEV!S41</f>
        <v>0</v>
      </c>
      <c r="S46" s="284">
        <f>+FEV!T41</f>
        <v>0</v>
      </c>
      <c r="T46" s="285" t="str">
        <f>+FEV!U41</f>
        <v>D</v>
      </c>
      <c r="U46" s="285" t="str">
        <f>+FEV!V41</f>
        <v>N</v>
      </c>
      <c r="V46" s="285">
        <f>+FEV!W41</f>
        <v>0</v>
      </c>
      <c r="W46" s="285">
        <f>+FEV!X41</f>
        <v>0</v>
      </c>
      <c r="X46" s="285" t="str">
        <f>+FEV!Y41</f>
        <v>D</v>
      </c>
      <c r="Y46" s="286" t="str">
        <f>+FEV!Z41</f>
        <v>N</v>
      </c>
      <c r="Z46" s="284">
        <f>+FEV!AA41</f>
        <v>0</v>
      </c>
      <c r="AA46" s="285" t="str">
        <f>+FEV!AB41</f>
        <v>DTS</v>
      </c>
      <c r="AB46" s="285" t="str">
        <f>+FEV!AC41</f>
        <v>D</v>
      </c>
      <c r="AC46" s="285" t="str">
        <f>+FEV!AD41</f>
        <v>N</v>
      </c>
      <c r="AD46" s="286">
        <f>+FEV!AE41</f>
        <v>0</v>
      </c>
      <c r="AE46" s="970"/>
      <c r="AF46" s="970"/>
      <c r="AG46" s="970"/>
      <c r="AH46" s="230"/>
    </row>
    <row r="47" spans="1:34" ht="14.45" customHeight="1" thickBot="1" x14ac:dyDescent="0.3">
      <c r="A47" s="815">
        <v>29</v>
      </c>
      <c r="B47" s="973" t="s">
        <v>65</v>
      </c>
      <c r="C47" s="275">
        <f>+FEV!D42</f>
        <v>0</v>
      </c>
      <c r="D47" s="282">
        <f>+FEV!E42</f>
        <v>0</v>
      </c>
      <c r="E47" s="275">
        <f>+FEV!F42</f>
        <v>0</v>
      </c>
      <c r="F47" s="281">
        <f>+FEV!G42</f>
        <v>0</v>
      </c>
      <c r="G47" s="281">
        <f>+FEV!H42</f>
        <v>0</v>
      </c>
      <c r="H47" s="281">
        <f>+FEV!I42</f>
        <v>0</v>
      </c>
      <c r="I47" s="281">
        <f>+FEV!J42</f>
        <v>0</v>
      </c>
      <c r="J47" s="281">
        <f>+FEV!K42</f>
        <v>0</v>
      </c>
      <c r="K47" s="282">
        <f>+FEV!L42</f>
        <v>0</v>
      </c>
      <c r="L47" s="275">
        <f>+FEV!M42</f>
        <v>0</v>
      </c>
      <c r="M47" s="281">
        <f>+FEV!N42</f>
        <v>0</v>
      </c>
      <c r="N47" s="281">
        <f>+FEV!O42</f>
        <v>0</v>
      </c>
      <c r="O47" s="281">
        <f>+FEV!P42</f>
        <v>0</v>
      </c>
      <c r="P47" s="281">
        <f>+FEV!Q42</f>
        <v>0</v>
      </c>
      <c r="Q47" s="281">
        <f>+FEV!R42</f>
        <v>0</v>
      </c>
      <c r="R47" s="282">
        <f>+FEV!S42</f>
        <v>0</v>
      </c>
      <c r="S47" s="275">
        <f>+FEV!T42</f>
        <v>0</v>
      </c>
      <c r="T47" s="281">
        <f>+FEV!U42</f>
        <v>0</v>
      </c>
      <c r="U47" s="281">
        <f>+FEV!V42</f>
        <v>0</v>
      </c>
      <c r="V47" s="281">
        <f>+FEV!W42</f>
        <v>0</v>
      </c>
      <c r="W47" s="281">
        <f>+FEV!X42</f>
        <v>0</v>
      </c>
      <c r="X47" s="281">
        <f>+FEV!Y42</f>
        <v>0</v>
      </c>
      <c r="Y47" s="282">
        <f>+FEV!Z42</f>
        <v>0</v>
      </c>
      <c r="Z47" s="275">
        <f>+FEV!AA42</f>
        <v>0</v>
      </c>
      <c r="AA47" s="281">
        <f>+FEV!AB42</f>
        <v>0</v>
      </c>
      <c r="AB47" s="281">
        <f>+FEV!AC42</f>
        <v>0</v>
      </c>
      <c r="AC47" s="281">
        <f>+FEV!AD42</f>
        <v>0</v>
      </c>
      <c r="AD47" s="282">
        <f>+FEV!AE42</f>
        <v>0</v>
      </c>
      <c r="AE47" s="970"/>
      <c r="AF47" s="970"/>
      <c r="AG47" s="970"/>
      <c r="AH47" s="230"/>
    </row>
    <row r="48" spans="1:34" ht="14.45" customHeight="1" x14ac:dyDescent="0.25">
      <c r="A48" s="655">
        <v>30</v>
      </c>
      <c r="B48" s="812"/>
      <c r="C48" s="280">
        <f>+FEV!D43</f>
        <v>0</v>
      </c>
      <c r="D48" s="283">
        <f>+FEV!E43</f>
        <v>0</v>
      </c>
      <c r="E48" s="280">
        <f>+FEV!F43</f>
        <v>0</v>
      </c>
      <c r="F48" s="279">
        <f>+FEV!G43</f>
        <v>0</v>
      </c>
      <c r="G48" s="279">
        <f>+FEV!H43</f>
        <v>0</v>
      </c>
      <c r="H48" s="279">
        <f>+FEV!I43</f>
        <v>0</v>
      </c>
      <c r="I48" s="279">
        <f>+FEV!J43</f>
        <v>0</v>
      </c>
      <c r="J48" s="279">
        <f>+FEV!K43</f>
        <v>0</v>
      </c>
      <c r="K48" s="283">
        <f>+FEV!L43</f>
        <v>0</v>
      </c>
      <c r="L48" s="280">
        <f>+FEV!M43</f>
        <v>0</v>
      </c>
      <c r="M48" s="279">
        <f>+FEV!N43</f>
        <v>0</v>
      </c>
      <c r="N48" s="279">
        <f>+FEV!O43</f>
        <v>0</v>
      </c>
      <c r="O48" s="279">
        <f>+FEV!P43</f>
        <v>0</v>
      </c>
      <c r="P48" s="279">
        <f>+FEV!Q43</f>
        <v>0</v>
      </c>
      <c r="Q48" s="279">
        <f>+FEV!R43</f>
        <v>0</v>
      </c>
      <c r="R48" s="283">
        <f>+FEV!S43</f>
        <v>0</v>
      </c>
      <c r="S48" s="280">
        <f>+FEV!T43</f>
        <v>0</v>
      </c>
      <c r="T48" s="279">
        <f>+FEV!U43</f>
        <v>0</v>
      </c>
      <c r="U48" s="279">
        <f>+FEV!V43</f>
        <v>0</v>
      </c>
      <c r="V48" s="279">
        <f>+FEV!W43</f>
        <v>0</v>
      </c>
      <c r="W48" s="279">
        <f>+FEV!X43</f>
        <v>0</v>
      </c>
      <c r="X48" s="279">
        <f>+FEV!Y43</f>
        <v>0</v>
      </c>
      <c r="Y48" s="283">
        <f>+FEV!Z43</f>
        <v>0</v>
      </c>
      <c r="Z48" s="280">
        <f>+FEV!AA43</f>
        <v>0</v>
      </c>
      <c r="AA48" s="279">
        <f>+FEV!AB43</f>
        <v>0</v>
      </c>
      <c r="AB48" s="279">
        <f>+FEV!AC43</f>
        <v>0</v>
      </c>
      <c r="AC48" s="279">
        <f>+FEV!AD43</f>
        <v>0</v>
      </c>
      <c r="AD48" s="283">
        <f>+FEV!AE43</f>
        <v>0</v>
      </c>
      <c r="AE48" s="970"/>
      <c r="AF48" s="970"/>
      <c r="AG48" s="970"/>
      <c r="AH48" s="230"/>
    </row>
    <row r="49" spans="1:34" ht="14.45" customHeight="1" thickBot="1" x14ac:dyDescent="0.3">
      <c r="A49" s="815">
        <v>31</v>
      </c>
      <c r="B49" s="813" t="s">
        <v>3</v>
      </c>
      <c r="C49" s="284">
        <f>+FEV!D44</f>
        <v>0</v>
      </c>
      <c r="D49" s="286">
        <f>+FEV!E44</f>
        <v>0</v>
      </c>
      <c r="E49" s="284">
        <f>+FEV!F44</f>
        <v>0</v>
      </c>
      <c r="F49" s="285">
        <f>+FEV!G44</f>
        <v>0</v>
      </c>
      <c r="G49" s="285">
        <f>+FEV!H44</f>
        <v>0</v>
      </c>
      <c r="H49" s="285">
        <f>+FEV!I44</f>
        <v>0</v>
      </c>
      <c r="I49" s="285">
        <f>+FEV!J44</f>
        <v>0</v>
      </c>
      <c r="J49" s="285">
        <f>+FEV!K44</f>
        <v>0</v>
      </c>
      <c r="K49" s="286">
        <f>+FEV!L44</f>
        <v>0</v>
      </c>
      <c r="L49" s="284">
        <f>+FEV!M44</f>
        <v>0</v>
      </c>
      <c r="M49" s="285">
        <f>+FEV!N44</f>
        <v>0</v>
      </c>
      <c r="N49" s="285">
        <f>+FEV!O44</f>
        <v>0</v>
      </c>
      <c r="O49" s="285">
        <f>+FEV!P44</f>
        <v>0</v>
      </c>
      <c r="P49" s="285">
        <f>+FEV!Q44</f>
        <v>0</v>
      </c>
      <c r="Q49" s="285">
        <f>+FEV!R44</f>
        <v>0</v>
      </c>
      <c r="R49" s="286">
        <f>+FEV!S44</f>
        <v>0</v>
      </c>
      <c r="S49" s="284">
        <f>+FEV!T44</f>
        <v>0</v>
      </c>
      <c r="T49" s="285">
        <f>+FEV!U44</f>
        <v>0</v>
      </c>
      <c r="U49" s="285">
        <f>+FEV!V44</f>
        <v>0</v>
      </c>
      <c r="V49" s="285">
        <f>+FEV!W44</f>
        <v>0</v>
      </c>
      <c r="W49" s="285">
        <f>+FEV!X44</f>
        <v>0</v>
      </c>
      <c r="X49" s="285">
        <f>+FEV!Y44</f>
        <v>0</v>
      </c>
      <c r="Y49" s="286">
        <f>+FEV!Z44</f>
        <v>0</v>
      </c>
      <c r="Z49" s="284">
        <f>+FEV!AA44</f>
        <v>0</v>
      </c>
      <c r="AA49" s="285">
        <f>+FEV!AB44</f>
        <v>0</v>
      </c>
      <c r="AB49" s="285">
        <f>+FEV!AC44</f>
        <v>0</v>
      </c>
      <c r="AC49" s="285">
        <f>+FEV!AD44</f>
        <v>0</v>
      </c>
      <c r="AD49" s="286">
        <f>+FEV!AE44</f>
        <v>0</v>
      </c>
      <c r="AE49" s="970"/>
      <c r="AF49" s="970"/>
      <c r="AG49" s="970"/>
      <c r="AH49" s="230"/>
    </row>
    <row r="50" spans="1:34" ht="14.45" customHeight="1" x14ac:dyDescent="0.25">
      <c r="A50" s="655">
        <v>32</v>
      </c>
      <c r="B50" s="812" t="s">
        <v>3</v>
      </c>
      <c r="C50" s="297">
        <f>+FEV!D45</f>
        <v>0</v>
      </c>
      <c r="D50" s="299" t="str">
        <f>+FEV!E45</f>
        <v>D</v>
      </c>
      <c r="E50" s="297" t="str">
        <f>+FEV!F45</f>
        <v>DT</v>
      </c>
      <c r="F50" s="298">
        <f>+FEV!G45</f>
        <v>0</v>
      </c>
      <c r="G50" s="298" t="str">
        <f>+FEV!H45</f>
        <v>DISP</v>
      </c>
      <c r="H50" s="298" t="str">
        <f>+FEV!I45</f>
        <v>D</v>
      </c>
      <c r="I50" s="298">
        <f>+FEV!J45</f>
        <v>0</v>
      </c>
      <c r="J50" s="298">
        <f>+FEV!K45</f>
        <v>0</v>
      </c>
      <c r="K50" s="299">
        <f>+FEV!L45</f>
        <v>0</v>
      </c>
      <c r="L50" s="297" t="str">
        <f>+FEV!M45</f>
        <v>D</v>
      </c>
      <c r="M50" s="298" t="str">
        <f>+FEV!N45</f>
        <v>D</v>
      </c>
      <c r="N50" s="298">
        <f>+FEV!O45</f>
        <v>0</v>
      </c>
      <c r="O50" s="298">
        <f>+FEV!P45</f>
        <v>0</v>
      </c>
      <c r="P50" s="298" t="str">
        <f>+FEV!Q45</f>
        <v>DT</v>
      </c>
      <c r="Q50" s="298" t="str">
        <f>+FEV!R45</f>
        <v>N</v>
      </c>
      <c r="R50" s="299">
        <f>+FEV!S45</f>
        <v>0</v>
      </c>
      <c r="S50" s="297">
        <f>+FEV!T45</f>
        <v>0</v>
      </c>
      <c r="T50" s="298" t="str">
        <f>+FEV!U45</f>
        <v>D</v>
      </c>
      <c r="U50" s="298" t="str">
        <f>+FEV!V45</f>
        <v>DT</v>
      </c>
      <c r="V50" s="298">
        <f>+FEV!W45</f>
        <v>0</v>
      </c>
      <c r="W50" s="298" t="str">
        <f>+FEV!X45</f>
        <v>DT</v>
      </c>
      <c r="X50" s="298" t="str">
        <f>+FEV!Y45</f>
        <v>T</v>
      </c>
      <c r="Y50" s="299" t="str">
        <f>+FEV!Z45</f>
        <v>N</v>
      </c>
      <c r="Z50" s="297">
        <f>+FEV!AA45</f>
        <v>0</v>
      </c>
      <c r="AA50" s="298" t="str">
        <f>+FEV!AB45</f>
        <v>DTS</v>
      </c>
      <c r="AB50" s="298" t="str">
        <f>+FEV!AC45</f>
        <v>D</v>
      </c>
      <c r="AC50" s="298" t="str">
        <f>+FEV!AD45</f>
        <v>D</v>
      </c>
      <c r="AD50" s="299">
        <f>+FEV!AE45</f>
        <v>0</v>
      </c>
      <c r="AE50" s="970"/>
      <c r="AF50" s="970"/>
      <c r="AG50" s="970"/>
      <c r="AH50" s="230"/>
    </row>
    <row r="51" spans="1:34" ht="14.45" customHeight="1" thickBot="1" x14ac:dyDescent="0.3">
      <c r="A51" s="815">
        <v>33</v>
      </c>
      <c r="B51" s="812" t="s">
        <v>3</v>
      </c>
      <c r="C51" s="280">
        <f>+FEV!D46</f>
        <v>0</v>
      </c>
      <c r="D51" s="283" t="str">
        <f>+FEV!E46</f>
        <v>D</v>
      </c>
      <c r="E51" s="280" t="str">
        <f>+FEV!F46</f>
        <v>N</v>
      </c>
      <c r="F51" s="279">
        <f>+FEV!G46</f>
        <v>0</v>
      </c>
      <c r="G51" s="279">
        <f>+FEV!H46</f>
        <v>0</v>
      </c>
      <c r="H51" s="279" t="str">
        <f>+FEV!I46</f>
        <v>D</v>
      </c>
      <c r="I51" s="279" t="str">
        <f>+FEV!J46</f>
        <v>D</v>
      </c>
      <c r="J51" s="279">
        <f>+FEV!K46</f>
        <v>0</v>
      </c>
      <c r="K51" s="283">
        <f>+FEV!L46</f>
        <v>0</v>
      </c>
      <c r="L51" s="280" t="str">
        <f>+FEV!M46</f>
        <v>D</v>
      </c>
      <c r="M51" s="279" t="str">
        <f>+FEV!N46</f>
        <v>N</v>
      </c>
      <c r="N51" s="279">
        <f>+FEV!O46</f>
        <v>0</v>
      </c>
      <c r="O51" s="279">
        <f>+FEV!P46</f>
        <v>0</v>
      </c>
      <c r="P51" s="279" t="str">
        <f>+FEV!Q46</f>
        <v>N</v>
      </c>
      <c r="Q51" s="279" t="str">
        <f>+FEV!R46</f>
        <v>N</v>
      </c>
      <c r="R51" s="283">
        <f>+FEV!S46</f>
        <v>0</v>
      </c>
      <c r="S51" s="280">
        <f>+FEV!T46</f>
        <v>0</v>
      </c>
      <c r="T51" s="279" t="str">
        <f>+FEV!U46</f>
        <v>D</v>
      </c>
      <c r="U51" s="279" t="str">
        <f>+FEV!V46</f>
        <v>DISP</v>
      </c>
      <c r="V51" s="279">
        <f>+FEV!W46</f>
        <v>0</v>
      </c>
      <c r="W51" s="279">
        <f>+FEV!X46</f>
        <v>0</v>
      </c>
      <c r="X51" s="279" t="str">
        <f>+FEV!Y46</f>
        <v>D</v>
      </c>
      <c r="Y51" s="283" t="str">
        <f>+FEV!Z46</f>
        <v>N</v>
      </c>
      <c r="Z51" s="280">
        <f>+FEV!AA46</f>
        <v>0</v>
      </c>
      <c r="AA51" s="279" t="str">
        <f>+FEV!AB46</f>
        <v>DTS</v>
      </c>
      <c r="AB51" s="279" t="str">
        <f>+FEV!AC46</f>
        <v>D</v>
      </c>
      <c r="AC51" s="279" t="str">
        <f>+FEV!AD46</f>
        <v>N</v>
      </c>
      <c r="AD51" s="283">
        <f>+FEV!AE46</f>
        <v>0</v>
      </c>
      <c r="AE51" s="970"/>
      <c r="AF51" s="970"/>
      <c r="AG51" s="970"/>
      <c r="AH51" s="230"/>
    </row>
    <row r="52" spans="1:34" ht="14.45" customHeight="1" x14ac:dyDescent="0.25">
      <c r="A52" s="655">
        <v>34</v>
      </c>
      <c r="B52" s="812" t="s">
        <v>3</v>
      </c>
      <c r="C52" s="280">
        <f>+FEV!D47</f>
        <v>0</v>
      </c>
      <c r="D52" s="283" t="str">
        <f>+FEV!E47</f>
        <v>D</v>
      </c>
      <c r="E52" s="280" t="str">
        <f>+FEV!F47</f>
        <v>N</v>
      </c>
      <c r="F52" s="279">
        <f>+FEV!G47</f>
        <v>0</v>
      </c>
      <c r="G52" s="279">
        <f>+FEV!H47</f>
        <v>0</v>
      </c>
      <c r="H52" s="279" t="str">
        <f>+FEV!I47</f>
        <v>D</v>
      </c>
      <c r="I52" s="279" t="str">
        <f>+FEV!J47</f>
        <v>T</v>
      </c>
      <c r="J52" s="279">
        <f>+FEV!K47</f>
        <v>0</v>
      </c>
      <c r="K52" s="283">
        <f>+FEV!L47</f>
        <v>0</v>
      </c>
      <c r="L52" s="280" t="str">
        <f>+FEV!M47</f>
        <v>NT</v>
      </c>
      <c r="M52" s="279" t="str">
        <f>+FEV!N47</f>
        <v>N</v>
      </c>
      <c r="N52" s="279">
        <f>+FEV!O47</f>
        <v>0</v>
      </c>
      <c r="O52" s="279">
        <f>+FEV!P47</f>
        <v>0</v>
      </c>
      <c r="P52" s="279" t="str">
        <f>+FEV!Q47</f>
        <v>D</v>
      </c>
      <c r="Q52" s="279" t="str">
        <f>+FEV!R47</f>
        <v>FOTS</v>
      </c>
      <c r="R52" s="283">
        <f>+FEV!S47</f>
        <v>0</v>
      </c>
      <c r="S52" s="280" t="str">
        <f>+FEV!T47</f>
        <v>NT</v>
      </c>
      <c r="T52" s="279" t="str">
        <f>+FEV!U47</f>
        <v>NT</v>
      </c>
      <c r="U52" s="279" t="str">
        <f>+FEV!V47</f>
        <v>N</v>
      </c>
      <c r="V52" s="279">
        <f>+FEV!W47</f>
        <v>0</v>
      </c>
      <c r="W52" s="279">
        <f>+FEV!X47</f>
        <v>0</v>
      </c>
      <c r="X52" s="279" t="str">
        <f>+FEV!Y47</f>
        <v>D</v>
      </c>
      <c r="Y52" s="283" t="str">
        <f>+FEV!Z47</f>
        <v>N</v>
      </c>
      <c r="Z52" s="280">
        <f>+FEV!AA47</f>
        <v>0</v>
      </c>
      <c r="AA52" s="279">
        <f>+FEV!AB47</f>
        <v>0</v>
      </c>
      <c r="AB52" s="279" t="str">
        <f>+FEV!AC47</f>
        <v>D</v>
      </c>
      <c r="AC52" s="279" t="str">
        <f>+FEV!AD47</f>
        <v>N</v>
      </c>
      <c r="AD52" s="283" t="str">
        <f>+FEV!AE47</f>
        <v>NTS</v>
      </c>
      <c r="AE52" s="970"/>
      <c r="AF52" s="970"/>
      <c r="AG52" s="970"/>
      <c r="AH52" s="230"/>
    </row>
    <row r="53" spans="1:34" ht="14.45" customHeight="1" thickBot="1" x14ac:dyDescent="0.3">
      <c r="A53" s="815">
        <v>35</v>
      </c>
      <c r="B53" s="812" t="s">
        <v>3</v>
      </c>
      <c r="C53" s="280" t="str">
        <f>+FEV!D48</f>
        <v>DTSDS</v>
      </c>
      <c r="D53" s="283" t="str">
        <f>+FEV!E48</f>
        <v>D</v>
      </c>
      <c r="E53" s="280" t="str">
        <f>+FEV!F48</f>
        <v>N</v>
      </c>
      <c r="F53" s="279">
        <f>+FEV!G48</f>
        <v>0</v>
      </c>
      <c r="G53" s="279">
        <f>+FEV!H48</f>
        <v>0</v>
      </c>
      <c r="H53" s="279" t="str">
        <f>+FEV!I48</f>
        <v>FOTS</v>
      </c>
      <c r="I53" s="279" t="str">
        <f>+FEV!J48</f>
        <v>FOTS</v>
      </c>
      <c r="J53" s="279">
        <f>+FEV!K48</f>
        <v>0</v>
      </c>
      <c r="K53" s="283">
        <f>+FEV!L48</f>
        <v>0</v>
      </c>
      <c r="L53" s="280" t="str">
        <f>+FEV!M48</f>
        <v>T</v>
      </c>
      <c r="M53" s="279" t="str">
        <f>+FEV!N48</f>
        <v>T</v>
      </c>
      <c r="N53" s="279">
        <f>+FEV!O48</f>
        <v>0</v>
      </c>
      <c r="O53" s="279" t="str">
        <f>+FEV!P48</f>
        <v>DT</v>
      </c>
      <c r="P53" s="279" t="str">
        <f>+FEV!Q48</f>
        <v>N</v>
      </c>
      <c r="Q53" s="279" t="str">
        <f>+FEV!R48</f>
        <v>N</v>
      </c>
      <c r="R53" s="283">
        <f>+FEV!S48</f>
        <v>0</v>
      </c>
      <c r="S53" s="280" t="str">
        <f>+FEV!T48</f>
        <v>DT</v>
      </c>
      <c r="T53" s="279" t="str">
        <f>+FEV!U48</f>
        <v>D</v>
      </c>
      <c r="U53" s="279" t="str">
        <f>+FEV!V48</f>
        <v>N</v>
      </c>
      <c r="V53" s="279">
        <f>+FEV!W48</f>
        <v>0</v>
      </c>
      <c r="W53" s="279">
        <f>+FEV!X48</f>
        <v>0</v>
      </c>
      <c r="X53" s="279" t="str">
        <f>+FEV!Y48</f>
        <v>D</v>
      </c>
      <c r="Y53" s="283" t="str">
        <f>+FEV!Z48</f>
        <v>DT</v>
      </c>
      <c r="Z53" s="280">
        <f>+FEV!AA48</f>
        <v>0</v>
      </c>
      <c r="AA53" s="279" t="str">
        <f>+FEV!AB48</f>
        <v>DTS</v>
      </c>
      <c r="AB53" s="279" t="str">
        <f>+FEV!AC48</f>
        <v>D</v>
      </c>
      <c r="AC53" s="279" t="str">
        <f>+FEV!AD48</f>
        <v>N</v>
      </c>
      <c r="AD53" s="283">
        <f>+FEV!AE48</f>
        <v>0</v>
      </c>
      <c r="AE53" s="970"/>
      <c r="AF53" s="970"/>
      <c r="AG53" s="970"/>
      <c r="AH53" s="230"/>
    </row>
    <row r="54" spans="1:34" ht="14.45" customHeight="1" x14ac:dyDescent="0.25">
      <c r="A54" s="655">
        <v>36</v>
      </c>
      <c r="B54" s="812" t="s">
        <v>3</v>
      </c>
      <c r="C54" s="280" t="str">
        <f>+FEV!D49</f>
        <v>DTSDS</v>
      </c>
      <c r="D54" s="283" t="str">
        <f>+FEV!E49</f>
        <v>D</v>
      </c>
      <c r="E54" s="280" t="str">
        <f>+FEV!F49</f>
        <v>N</v>
      </c>
      <c r="F54" s="279" t="str">
        <f>+FEV!G49</f>
        <v>NTS</v>
      </c>
      <c r="G54" s="279">
        <f>+FEV!H49</f>
        <v>0</v>
      </c>
      <c r="H54" s="279" t="str">
        <f>+FEV!I49</f>
        <v>D</v>
      </c>
      <c r="I54" s="279" t="str">
        <f>+FEV!J49</f>
        <v>D</v>
      </c>
      <c r="J54" s="279">
        <f>+FEV!K49</f>
        <v>0</v>
      </c>
      <c r="K54" s="283">
        <f>+FEV!L49</f>
        <v>0</v>
      </c>
      <c r="L54" s="280" t="str">
        <f>+FEV!M49</f>
        <v>D</v>
      </c>
      <c r="M54" s="279" t="str">
        <f>+FEV!N49</f>
        <v>N</v>
      </c>
      <c r="N54" s="279">
        <f>+FEV!O49</f>
        <v>0</v>
      </c>
      <c r="O54" s="279">
        <f>+FEV!P49</f>
        <v>0</v>
      </c>
      <c r="P54" s="279" t="str">
        <f>+FEV!Q49</f>
        <v>N</v>
      </c>
      <c r="Q54" s="279" t="str">
        <f>+FEV!R49</f>
        <v>N</v>
      </c>
      <c r="R54" s="283" t="str">
        <f>+FEV!S49</f>
        <v>NTS5S</v>
      </c>
      <c r="S54" s="280">
        <f>+FEV!T49</f>
        <v>0</v>
      </c>
      <c r="T54" s="279" t="str">
        <f>+FEV!U49</f>
        <v>D</v>
      </c>
      <c r="U54" s="279" t="str">
        <f>+FEV!V49</f>
        <v>N</v>
      </c>
      <c r="V54" s="279">
        <f>+FEV!W49</f>
        <v>0</v>
      </c>
      <c r="W54" s="279">
        <f>+FEV!X49</f>
        <v>0</v>
      </c>
      <c r="X54" s="279" t="str">
        <f>+FEV!Y49</f>
        <v>D</v>
      </c>
      <c r="Y54" s="283" t="str">
        <f>+FEV!Z49</f>
        <v>DT</v>
      </c>
      <c r="Z54" s="280">
        <f>+FEV!AA49</f>
        <v>0</v>
      </c>
      <c r="AA54" s="279">
        <f>+FEV!AB49</f>
        <v>0</v>
      </c>
      <c r="AB54" s="279" t="str">
        <f>+FEV!AC49</f>
        <v>D</v>
      </c>
      <c r="AC54" s="279" t="str">
        <f>+FEV!AD49</f>
        <v>N</v>
      </c>
      <c r="AD54" s="283" t="str">
        <f>+FEV!AE49</f>
        <v>NTS</v>
      </c>
      <c r="AE54" s="970"/>
      <c r="AF54" s="970"/>
      <c r="AG54" s="970"/>
      <c r="AH54" s="230"/>
    </row>
    <row r="55" spans="1:34" ht="14.45" customHeight="1" thickBot="1" x14ac:dyDescent="0.3">
      <c r="A55" s="815">
        <v>37</v>
      </c>
      <c r="B55" s="812" t="s">
        <v>3</v>
      </c>
      <c r="C55" s="280" t="str">
        <f>+FEV!D50</f>
        <v>B</v>
      </c>
      <c r="D55" s="283" t="str">
        <f>+FEV!E50</f>
        <v>B</v>
      </c>
      <c r="E55" s="280" t="str">
        <f>+FEV!F50</f>
        <v>N</v>
      </c>
      <c r="F55" s="279">
        <f>+FEV!G50</f>
        <v>0</v>
      </c>
      <c r="G55" s="279">
        <f>+FEV!H50</f>
        <v>0</v>
      </c>
      <c r="H55" s="279" t="str">
        <f>+FEV!I50</f>
        <v>D</v>
      </c>
      <c r="I55" s="279" t="str">
        <f>+FEV!J50</f>
        <v>D</v>
      </c>
      <c r="J55" s="279">
        <f>+FEV!K50</f>
        <v>0</v>
      </c>
      <c r="K55" s="283">
        <f>+FEV!L50</f>
        <v>0</v>
      </c>
      <c r="L55" s="280" t="str">
        <f>+FEV!M50</f>
        <v>DISP</v>
      </c>
      <c r="M55" s="279" t="str">
        <f>+FEV!N50</f>
        <v>N</v>
      </c>
      <c r="N55" s="279">
        <f>+FEV!O50</f>
        <v>0</v>
      </c>
      <c r="O55" s="279">
        <f>+FEV!P50</f>
        <v>0</v>
      </c>
      <c r="P55" s="279" t="str">
        <f>+FEV!Q50</f>
        <v>N</v>
      </c>
      <c r="Q55" s="279" t="str">
        <f>+FEV!R50</f>
        <v>N</v>
      </c>
      <c r="R55" s="283">
        <f>+FEV!S50</f>
        <v>0</v>
      </c>
      <c r="S55" s="280">
        <f>+FEV!T50</f>
        <v>0</v>
      </c>
      <c r="T55" s="279" t="str">
        <f>+FEV!U50</f>
        <v>D</v>
      </c>
      <c r="U55" s="279" t="str">
        <f>+FEV!V50</f>
        <v>N</v>
      </c>
      <c r="V55" s="279">
        <f>+FEV!W50</f>
        <v>0</v>
      </c>
      <c r="W55" s="279">
        <f>+FEV!X50</f>
        <v>0</v>
      </c>
      <c r="X55" s="279" t="str">
        <f>+FEV!Y50</f>
        <v>D</v>
      </c>
      <c r="Y55" s="283" t="str">
        <f>+FEV!Z50</f>
        <v>N</v>
      </c>
      <c r="Z55" s="280" t="str">
        <f>+FEV!AA50</f>
        <v>NTS</v>
      </c>
      <c r="AA55" s="279">
        <f>+FEV!AB50</f>
        <v>0</v>
      </c>
      <c r="AB55" s="279" t="str">
        <f>+FEV!AC50</f>
        <v>DISP</v>
      </c>
      <c r="AC55" s="279" t="str">
        <f>+FEV!AD50</f>
        <v>N</v>
      </c>
      <c r="AD55" s="283">
        <f>+FEV!AE50</f>
        <v>0</v>
      </c>
      <c r="AE55" s="970"/>
      <c r="AF55" s="970"/>
      <c r="AG55" s="970"/>
      <c r="AH55" s="230"/>
    </row>
    <row r="56" spans="1:34" ht="14.45" customHeight="1" x14ac:dyDescent="0.25">
      <c r="A56" s="655">
        <v>38</v>
      </c>
      <c r="B56" s="812" t="s">
        <v>3</v>
      </c>
      <c r="C56" s="280">
        <f>+FEV!D51</f>
        <v>0</v>
      </c>
      <c r="D56" s="283" t="str">
        <f>+FEV!E51</f>
        <v>D</v>
      </c>
      <c r="E56" s="280" t="str">
        <f>+FEV!F51</f>
        <v>N</v>
      </c>
      <c r="F56" s="279">
        <f>+FEV!G51</f>
        <v>0</v>
      </c>
      <c r="G56" s="279">
        <f>+FEV!H51</f>
        <v>0</v>
      </c>
      <c r="H56" s="279" t="str">
        <f>+FEV!I51</f>
        <v>D</v>
      </c>
      <c r="I56" s="279" t="str">
        <f>+FEV!J51</f>
        <v>D</v>
      </c>
      <c r="J56" s="279">
        <f>+FEV!K51</f>
        <v>0</v>
      </c>
      <c r="K56" s="283" t="str">
        <f>+FEV!L51</f>
        <v>DTSDS</v>
      </c>
      <c r="L56" s="280" t="str">
        <f>+FEV!M51</f>
        <v>D</v>
      </c>
      <c r="M56" s="279" t="str">
        <f>+FEV!N51</f>
        <v>N</v>
      </c>
      <c r="N56" s="279">
        <f>+FEV!O51</f>
        <v>0</v>
      </c>
      <c r="O56" s="279">
        <f>+FEV!P51</f>
        <v>0</v>
      </c>
      <c r="P56" s="279" t="str">
        <f>+FEV!Q51</f>
        <v>N</v>
      </c>
      <c r="Q56" s="279" t="str">
        <f>+FEV!R51</f>
        <v>N</v>
      </c>
      <c r="R56" s="283">
        <f>+FEV!S51</f>
        <v>0</v>
      </c>
      <c r="S56" s="280">
        <f>+FEV!T51</f>
        <v>0</v>
      </c>
      <c r="T56" s="279" t="str">
        <f>+FEV!U51</f>
        <v>D</v>
      </c>
      <c r="U56" s="279" t="str">
        <f>+FEV!V51</f>
        <v>N</v>
      </c>
      <c r="V56" s="279">
        <f>+FEV!W51</f>
        <v>0</v>
      </c>
      <c r="W56" s="279">
        <f>+FEV!X51</f>
        <v>0</v>
      </c>
      <c r="X56" s="279" t="str">
        <f>+FEV!Y51</f>
        <v>D</v>
      </c>
      <c r="Y56" s="283" t="str">
        <f>+FEV!Z51</f>
        <v>N</v>
      </c>
      <c r="Z56" s="280">
        <f>+FEV!AA51</f>
        <v>0</v>
      </c>
      <c r="AA56" s="279" t="str">
        <f>+FEV!AB51</f>
        <v>DTS</v>
      </c>
      <c r="AB56" s="279" t="str">
        <f>+FEV!AC51</f>
        <v>D</v>
      </c>
      <c r="AC56" s="279" t="str">
        <f>+FEV!AD51</f>
        <v>N</v>
      </c>
      <c r="AD56" s="283">
        <f>+FEV!AE51</f>
        <v>0</v>
      </c>
      <c r="AE56" s="970"/>
      <c r="AF56" s="970"/>
      <c r="AG56" s="970"/>
      <c r="AH56" s="230"/>
    </row>
    <row r="57" spans="1:34" ht="14.45" customHeight="1" thickBot="1" x14ac:dyDescent="0.3">
      <c r="A57" s="815">
        <v>39</v>
      </c>
      <c r="B57" s="816" t="s">
        <v>3</v>
      </c>
      <c r="C57" s="280">
        <f>+FEV!D52</f>
        <v>0</v>
      </c>
      <c r="D57" s="283" t="str">
        <f>+FEV!E52</f>
        <v>OJTD</v>
      </c>
      <c r="E57" s="280" t="str">
        <f>+FEV!F52</f>
        <v>N</v>
      </c>
      <c r="F57" s="279">
        <f>+FEV!G52</f>
        <v>0</v>
      </c>
      <c r="G57" s="279">
        <f>+FEV!H52</f>
        <v>0</v>
      </c>
      <c r="H57" s="279" t="str">
        <f>+FEV!I52</f>
        <v>D</v>
      </c>
      <c r="I57" s="279" t="str">
        <f>+FEV!J52</f>
        <v>D</v>
      </c>
      <c r="J57" s="279">
        <f>+FEV!K52</f>
        <v>0</v>
      </c>
      <c r="K57" s="283">
        <f>+FEV!L52</f>
        <v>0</v>
      </c>
      <c r="L57" s="280" t="str">
        <f>+FEV!M52</f>
        <v>D</v>
      </c>
      <c r="M57" s="279" t="str">
        <f>+FEV!N52</f>
        <v>N</v>
      </c>
      <c r="N57" s="279">
        <f>+FEV!O52</f>
        <v>0</v>
      </c>
      <c r="O57" s="279">
        <f>+FEV!P52</f>
        <v>0</v>
      </c>
      <c r="P57" s="279" t="str">
        <f>+FEV!Q52</f>
        <v>N</v>
      </c>
      <c r="Q57" s="279" t="str">
        <f>+FEV!R52</f>
        <v>N</v>
      </c>
      <c r="R57" s="283">
        <f>+FEV!S52</f>
        <v>0</v>
      </c>
      <c r="S57" s="280">
        <f>+FEV!T52</f>
        <v>0</v>
      </c>
      <c r="T57" s="279" t="str">
        <f>+FEV!U52</f>
        <v>D</v>
      </c>
      <c r="U57" s="279" t="str">
        <f>+FEV!V52</f>
        <v>N</v>
      </c>
      <c r="V57" s="279">
        <f>+FEV!W52</f>
        <v>0</v>
      </c>
      <c r="W57" s="279">
        <f>+FEV!X52</f>
        <v>0</v>
      </c>
      <c r="X57" s="279" t="str">
        <f>+FEV!Y52</f>
        <v>D</v>
      </c>
      <c r="Y57" s="283" t="str">
        <f>+FEV!Z52</f>
        <v>N</v>
      </c>
      <c r="Z57" s="280">
        <f>+FEV!AA52</f>
        <v>0</v>
      </c>
      <c r="AA57" s="279" t="str">
        <f>+FEV!AB52</f>
        <v>DTS</v>
      </c>
      <c r="AB57" s="279" t="str">
        <f>+FEV!AC52</f>
        <v>D</v>
      </c>
      <c r="AC57" s="279" t="str">
        <f>+FEV!AD52</f>
        <v>T</v>
      </c>
      <c r="AD57" s="283" t="str">
        <f>+FEV!AE52</f>
        <v>NT</v>
      </c>
      <c r="AE57" s="970"/>
      <c r="AF57" s="970"/>
      <c r="AG57" s="970"/>
      <c r="AH57" s="230"/>
    </row>
    <row r="58" spans="1:34" ht="14.45" customHeight="1" x14ac:dyDescent="0.25">
      <c r="A58" s="655">
        <v>40</v>
      </c>
      <c r="B58" s="812" t="s">
        <v>3</v>
      </c>
      <c r="C58" s="280">
        <f>+FEV!D53</f>
        <v>0</v>
      </c>
      <c r="D58" s="283">
        <f>+FEV!E53</f>
        <v>0</v>
      </c>
      <c r="E58" s="280">
        <f>+FEV!F53</f>
        <v>0</v>
      </c>
      <c r="F58" s="279">
        <f>+FEV!G53</f>
        <v>0</v>
      </c>
      <c r="G58" s="279">
        <f>+FEV!H53</f>
        <v>0</v>
      </c>
      <c r="H58" s="279">
        <f>+FEV!I53</f>
        <v>0</v>
      </c>
      <c r="I58" s="279">
        <f>+FEV!J53</f>
        <v>0</v>
      </c>
      <c r="J58" s="279">
        <f>+FEV!K53</f>
        <v>0</v>
      </c>
      <c r="K58" s="283">
        <f>+FEV!L53</f>
        <v>0</v>
      </c>
      <c r="L58" s="280">
        <f>+FEV!M53</f>
        <v>0</v>
      </c>
      <c r="M58" s="279">
        <f>+FEV!N53</f>
        <v>0</v>
      </c>
      <c r="N58" s="279">
        <f>+FEV!O53</f>
        <v>0</v>
      </c>
      <c r="O58" s="279">
        <f>+FEV!P53</f>
        <v>0</v>
      </c>
      <c r="P58" s="279">
        <f>+FEV!Q53</f>
        <v>0</v>
      </c>
      <c r="Q58" s="279">
        <f>+FEV!R53</f>
        <v>0</v>
      </c>
      <c r="R58" s="283">
        <f>+FEV!S53</f>
        <v>0</v>
      </c>
      <c r="S58" s="280">
        <f>+FEV!T53</f>
        <v>0</v>
      </c>
      <c r="T58" s="279">
        <f>+FEV!U53</f>
        <v>0</v>
      </c>
      <c r="U58" s="279">
        <f>+FEV!V53</f>
        <v>0</v>
      </c>
      <c r="V58" s="279">
        <f>+FEV!W53</f>
        <v>0</v>
      </c>
      <c r="W58" s="279">
        <f>+FEV!X53</f>
        <v>0</v>
      </c>
      <c r="X58" s="279">
        <f>+FEV!Y53</f>
        <v>0</v>
      </c>
      <c r="Y58" s="283">
        <f>+FEV!Z53</f>
        <v>0</v>
      </c>
      <c r="Z58" s="280">
        <f>+FEV!AA53</f>
        <v>0</v>
      </c>
      <c r="AA58" s="279">
        <f>+FEV!AB53</f>
        <v>0</v>
      </c>
      <c r="AB58" s="279">
        <f>+FEV!AC53</f>
        <v>0</v>
      </c>
      <c r="AC58" s="279">
        <f>+FEV!AD53</f>
        <v>0</v>
      </c>
      <c r="AD58" s="283">
        <f>+FEV!AE53</f>
        <v>0</v>
      </c>
      <c r="AE58" s="970"/>
      <c r="AF58" s="970"/>
      <c r="AG58" s="970"/>
      <c r="AH58" s="230"/>
    </row>
    <row r="59" spans="1:34" ht="14.45" customHeight="1" thickBot="1" x14ac:dyDescent="0.3">
      <c r="A59" s="815">
        <v>41</v>
      </c>
      <c r="B59" s="812" t="s">
        <v>3</v>
      </c>
      <c r="C59" s="284">
        <f>+FEV!D54</f>
        <v>0</v>
      </c>
      <c r="D59" s="286">
        <f>+FEV!E54</f>
        <v>0</v>
      </c>
      <c r="E59" s="284">
        <f>+FEV!F54</f>
        <v>0</v>
      </c>
      <c r="F59" s="285">
        <f>+FEV!G54</f>
        <v>0</v>
      </c>
      <c r="G59" s="285">
        <f>+FEV!H54</f>
        <v>0</v>
      </c>
      <c r="H59" s="285">
        <f>+FEV!I54</f>
        <v>0</v>
      </c>
      <c r="I59" s="285">
        <f>+FEV!J54</f>
        <v>0</v>
      </c>
      <c r="J59" s="285">
        <f>+FEV!K54</f>
        <v>0</v>
      </c>
      <c r="K59" s="286">
        <f>+FEV!L54</f>
        <v>0</v>
      </c>
      <c r="L59" s="284">
        <f>+FEV!M54</f>
        <v>0</v>
      </c>
      <c r="M59" s="285">
        <f>+FEV!N54</f>
        <v>0</v>
      </c>
      <c r="N59" s="285">
        <f>+FEV!O54</f>
        <v>0</v>
      </c>
      <c r="O59" s="285">
        <f>+FEV!P54</f>
        <v>0</v>
      </c>
      <c r="P59" s="285">
        <f>+FEV!Q54</f>
        <v>0</v>
      </c>
      <c r="Q59" s="285">
        <f>+FEV!R54</f>
        <v>0</v>
      </c>
      <c r="R59" s="286">
        <f>+FEV!S54</f>
        <v>0</v>
      </c>
      <c r="S59" s="284">
        <f>+FEV!T54</f>
        <v>0</v>
      </c>
      <c r="T59" s="285">
        <f>+FEV!U54</f>
        <v>0</v>
      </c>
      <c r="U59" s="285">
        <f>+FEV!V54</f>
        <v>0</v>
      </c>
      <c r="V59" s="285">
        <f>+FEV!W54</f>
        <v>0</v>
      </c>
      <c r="W59" s="285">
        <f>+FEV!X54</f>
        <v>0</v>
      </c>
      <c r="X59" s="285">
        <f>+FEV!Y54</f>
        <v>0</v>
      </c>
      <c r="Y59" s="286">
        <f>+FEV!Z54</f>
        <v>0</v>
      </c>
      <c r="Z59" s="284">
        <f>+FEV!AA54</f>
        <v>0</v>
      </c>
      <c r="AA59" s="285">
        <f>+FEV!AB54</f>
        <v>0</v>
      </c>
      <c r="AB59" s="285">
        <f>+FEV!AC54</f>
        <v>0</v>
      </c>
      <c r="AC59" s="285">
        <f>+FEV!AD54</f>
        <v>0</v>
      </c>
      <c r="AD59" s="286">
        <f>+FEV!AE54</f>
        <v>0</v>
      </c>
      <c r="AE59" s="970"/>
      <c r="AF59" s="970"/>
      <c r="AG59" s="970"/>
      <c r="AH59" s="230"/>
    </row>
    <row r="60" spans="1:34" ht="14.45" customHeight="1" thickBot="1" x14ac:dyDescent="0.3">
      <c r="A60" s="1691" t="s">
        <v>22</v>
      </c>
      <c r="B60" s="1692" t="s">
        <v>23</v>
      </c>
      <c r="C60" s="1688" t="s">
        <v>153</v>
      </c>
      <c r="D60" s="1689"/>
      <c r="E60" s="1689"/>
      <c r="F60" s="1689"/>
      <c r="G60" s="1689"/>
      <c r="H60" s="1689"/>
      <c r="I60" s="1689"/>
      <c r="J60" s="1689"/>
      <c r="K60" s="1689"/>
      <c r="L60" s="1689"/>
      <c r="M60" s="1689"/>
      <c r="N60" s="1689"/>
      <c r="O60" s="1689"/>
      <c r="P60" s="1689"/>
      <c r="Q60" s="1689"/>
      <c r="R60" s="1689"/>
      <c r="S60" s="1689"/>
      <c r="T60" s="1689"/>
      <c r="U60" s="1689"/>
      <c r="V60" s="1689"/>
      <c r="W60" s="1689"/>
      <c r="X60" s="1689"/>
      <c r="Y60" s="1689"/>
      <c r="Z60" s="1689"/>
      <c r="AA60" s="1689"/>
      <c r="AB60" s="1689"/>
      <c r="AC60" s="1689"/>
      <c r="AD60" s="1690"/>
      <c r="AE60" s="969"/>
      <c r="AF60" s="969"/>
      <c r="AG60" s="969"/>
      <c r="AH60" s="230"/>
    </row>
    <row r="61" spans="1:34" ht="14.45" customHeight="1" x14ac:dyDescent="0.25">
      <c r="A61" s="1683"/>
      <c r="B61" s="1686"/>
      <c r="C61" s="270" t="s">
        <v>11</v>
      </c>
      <c r="D61" s="273" t="s">
        <v>12</v>
      </c>
      <c r="E61" s="295" t="s">
        <v>13</v>
      </c>
      <c r="F61" s="272" t="s">
        <v>14</v>
      </c>
      <c r="G61" s="272" t="s">
        <v>15</v>
      </c>
      <c r="H61" s="272" t="s">
        <v>9</v>
      </c>
      <c r="I61" s="272" t="s">
        <v>10</v>
      </c>
      <c r="J61" s="272" t="s">
        <v>11</v>
      </c>
      <c r="K61" s="296" t="s">
        <v>12</v>
      </c>
      <c r="L61" s="270" t="s">
        <v>13</v>
      </c>
      <c r="M61" s="271" t="s">
        <v>14</v>
      </c>
      <c r="N61" s="271" t="s">
        <v>15</v>
      </c>
      <c r="O61" s="271" t="s">
        <v>9</v>
      </c>
      <c r="P61" s="271" t="s">
        <v>10</v>
      </c>
      <c r="Q61" s="271" t="s">
        <v>11</v>
      </c>
      <c r="R61" s="273" t="s">
        <v>12</v>
      </c>
      <c r="S61" s="295" t="s">
        <v>13</v>
      </c>
      <c r="T61" s="272" t="s">
        <v>14</v>
      </c>
      <c r="U61" s="272" t="s">
        <v>15</v>
      </c>
      <c r="V61" s="272" t="s">
        <v>9</v>
      </c>
      <c r="W61" s="272" t="s">
        <v>10</v>
      </c>
      <c r="X61" s="272" t="s">
        <v>11</v>
      </c>
      <c r="Y61" s="296" t="s">
        <v>12</v>
      </c>
      <c r="Z61" s="270" t="s">
        <v>13</v>
      </c>
      <c r="AA61" s="271" t="s">
        <v>14</v>
      </c>
      <c r="AB61" s="271" t="s">
        <v>15</v>
      </c>
      <c r="AC61" s="271" t="s">
        <v>9</v>
      </c>
      <c r="AD61" s="273" t="s">
        <v>10</v>
      </c>
      <c r="AE61" s="967"/>
      <c r="AF61" s="967"/>
      <c r="AG61" s="967"/>
      <c r="AH61" s="230"/>
    </row>
    <row r="62" spans="1:34" ht="14.45" customHeight="1" thickBot="1" x14ac:dyDescent="0.3">
      <c r="A62" s="1684"/>
      <c r="B62" s="1687"/>
      <c r="C62" s="959">
        <v>1</v>
      </c>
      <c r="D62" s="961">
        <f>C62+1</f>
        <v>2</v>
      </c>
      <c r="E62" s="959">
        <f t="shared" ref="E62:AD62" si="2">D62+1</f>
        <v>3</v>
      </c>
      <c r="F62" s="960">
        <f t="shared" si="2"/>
        <v>4</v>
      </c>
      <c r="G62" s="960">
        <f t="shared" si="2"/>
        <v>5</v>
      </c>
      <c r="H62" s="957">
        <f t="shared" si="2"/>
        <v>6</v>
      </c>
      <c r="I62" s="960">
        <f t="shared" si="2"/>
        <v>7</v>
      </c>
      <c r="J62" s="960">
        <f t="shared" si="2"/>
        <v>8</v>
      </c>
      <c r="K62" s="958">
        <f t="shared" si="2"/>
        <v>9</v>
      </c>
      <c r="L62" s="959">
        <f t="shared" si="2"/>
        <v>10</v>
      </c>
      <c r="M62" s="960">
        <f t="shared" si="2"/>
        <v>11</v>
      </c>
      <c r="N62" s="960">
        <f t="shared" si="2"/>
        <v>12</v>
      </c>
      <c r="O62" s="960">
        <f t="shared" si="2"/>
        <v>13</v>
      </c>
      <c r="P62" s="957">
        <f t="shared" si="2"/>
        <v>14</v>
      </c>
      <c r="Q62" s="960">
        <f t="shared" si="2"/>
        <v>15</v>
      </c>
      <c r="R62" s="958">
        <f t="shared" si="2"/>
        <v>16</v>
      </c>
      <c r="S62" s="959">
        <f t="shared" si="2"/>
        <v>17</v>
      </c>
      <c r="T62" s="960">
        <f t="shared" si="2"/>
        <v>18</v>
      </c>
      <c r="U62" s="960">
        <f t="shared" si="2"/>
        <v>19</v>
      </c>
      <c r="V62" s="960">
        <f t="shared" si="2"/>
        <v>20</v>
      </c>
      <c r="W62" s="960">
        <f t="shared" si="2"/>
        <v>21</v>
      </c>
      <c r="X62" s="957">
        <f t="shared" si="2"/>
        <v>22</v>
      </c>
      <c r="Y62" s="958">
        <f t="shared" si="2"/>
        <v>23</v>
      </c>
      <c r="Z62" s="959">
        <f t="shared" si="2"/>
        <v>24</v>
      </c>
      <c r="AA62" s="960">
        <f t="shared" si="2"/>
        <v>25</v>
      </c>
      <c r="AB62" s="960">
        <f t="shared" si="2"/>
        <v>26</v>
      </c>
      <c r="AC62" s="960">
        <f t="shared" si="2"/>
        <v>27</v>
      </c>
      <c r="AD62" s="958">
        <f t="shared" si="2"/>
        <v>28</v>
      </c>
      <c r="AE62" s="967"/>
      <c r="AF62" s="967"/>
      <c r="AG62" s="967"/>
      <c r="AH62" s="230"/>
    </row>
    <row r="63" spans="1:34" ht="14.45" customHeight="1" x14ac:dyDescent="0.25">
      <c r="A63" s="656">
        <v>42</v>
      </c>
      <c r="B63" s="806" t="s">
        <v>1</v>
      </c>
      <c r="C63" s="280">
        <f>+FEV!D56</f>
        <v>0</v>
      </c>
      <c r="D63" s="283">
        <f>+FEV!E56</f>
        <v>0</v>
      </c>
      <c r="E63" s="280" t="str">
        <f>+FEV!F56</f>
        <v>D</v>
      </c>
      <c r="F63" s="279" t="str">
        <f>+FEV!G56</f>
        <v>N</v>
      </c>
      <c r="G63" s="279">
        <f>+FEV!H56</f>
        <v>0</v>
      </c>
      <c r="H63" s="279">
        <f>+FEV!I56</f>
        <v>0</v>
      </c>
      <c r="I63" s="279" t="str">
        <f>+FEV!J56</f>
        <v>N</v>
      </c>
      <c r="J63" s="279" t="str">
        <f>+FEV!K56</f>
        <v>N</v>
      </c>
      <c r="K63" s="283">
        <f>+FEV!L56</f>
        <v>0</v>
      </c>
      <c r="L63" s="280">
        <f>+FEV!M56</f>
        <v>0</v>
      </c>
      <c r="M63" s="279" t="str">
        <f>+FEV!N56</f>
        <v>D</v>
      </c>
      <c r="N63" s="279" t="str">
        <f>+FEV!O56</f>
        <v>N</v>
      </c>
      <c r="O63" s="279">
        <f>+FEV!P56</f>
        <v>0</v>
      </c>
      <c r="P63" s="279">
        <f>+FEV!Q56</f>
        <v>0</v>
      </c>
      <c r="Q63" s="279" t="str">
        <f>+FEV!R56</f>
        <v>T</v>
      </c>
      <c r="R63" s="283" t="str">
        <f>+FEV!S56</f>
        <v>N</v>
      </c>
      <c r="S63" s="280">
        <f>+FEV!T56</f>
        <v>0</v>
      </c>
      <c r="T63" s="279" t="str">
        <f>+FEV!U56</f>
        <v>NT</v>
      </c>
      <c r="U63" s="279" t="str">
        <f>+FEV!V56</f>
        <v>T</v>
      </c>
      <c r="V63" s="279" t="str">
        <f>+FEV!W56</f>
        <v>N</v>
      </c>
      <c r="W63" s="279">
        <f>+FEV!X56</f>
        <v>0</v>
      </c>
      <c r="X63" s="279">
        <f>+FEV!Y56</f>
        <v>0</v>
      </c>
      <c r="Y63" s="283" t="str">
        <f>+FEV!Z56</f>
        <v>D</v>
      </c>
      <c r="Z63" s="280" t="str">
        <f>+FEV!AA56</f>
        <v>N</v>
      </c>
      <c r="AA63" s="279">
        <f>+FEV!AB56</f>
        <v>0</v>
      </c>
      <c r="AB63" s="279">
        <f>+FEV!AC56</f>
        <v>0</v>
      </c>
      <c r="AC63" s="279" t="str">
        <f>+FEV!AD56</f>
        <v>D</v>
      </c>
      <c r="AD63" s="283" t="str">
        <f>+FEV!AE56</f>
        <v>NT</v>
      </c>
      <c r="AE63" s="970"/>
      <c r="AF63" s="970"/>
      <c r="AG63" s="970"/>
      <c r="AH63" s="230"/>
    </row>
    <row r="64" spans="1:34" ht="14.45" customHeight="1" thickBot="1" x14ac:dyDescent="0.3">
      <c r="A64" s="657">
        <v>43</v>
      </c>
      <c r="B64" s="818" t="s">
        <v>1</v>
      </c>
      <c r="C64" s="328">
        <f>+FEV!D57</f>
        <v>0</v>
      </c>
      <c r="D64" s="330">
        <f>+FEV!E57</f>
        <v>0</v>
      </c>
      <c r="E64" s="328">
        <f>+FEV!F57</f>
        <v>0</v>
      </c>
      <c r="F64" s="329">
        <f>+FEV!G57</f>
        <v>0</v>
      </c>
      <c r="G64" s="329">
        <f>+FEV!H57</f>
        <v>0</v>
      </c>
      <c r="H64" s="329">
        <f>+FEV!I57</f>
        <v>0</v>
      </c>
      <c r="I64" s="329">
        <f>+FEV!J57</f>
        <v>0</v>
      </c>
      <c r="J64" s="329">
        <f>+FEV!K57</f>
        <v>0</v>
      </c>
      <c r="K64" s="330">
        <f>+FEV!L57</f>
        <v>0</v>
      </c>
      <c r="L64" s="328">
        <f>+FEV!M57</f>
        <v>0</v>
      </c>
      <c r="M64" s="329">
        <f>+FEV!N57</f>
        <v>0</v>
      </c>
      <c r="N64" s="329">
        <f>+FEV!O57</f>
        <v>0</v>
      </c>
      <c r="O64" s="329">
        <f>+FEV!P57</f>
        <v>0</v>
      </c>
      <c r="P64" s="329">
        <f>+FEV!Q57</f>
        <v>0</v>
      </c>
      <c r="Q64" s="329">
        <f>+FEV!R57</f>
        <v>0</v>
      </c>
      <c r="R64" s="330">
        <f>+FEV!S57</f>
        <v>0</v>
      </c>
      <c r="S64" s="328">
        <f>+FEV!T57</f>
        <v>0</v>
      </c>
      <c r="T64" s="329">
        <f>+FEV!U57</f>
        <v>0</v>
      </c>
      <c r="U64" s="329">
        <f>+FEV!V57</f>
        <v>0</v>
      </c>
      <c r="V64" s="329">
        <f>+FEV!W57</f>
        <v>0</v>
      </c>
      <c r="W64" s="329">
        <f>+FEV!X57</f>
        <v>0</v>
      </c>
      <c r="X64" s="329">
        <f>+FEV!Y57</f>
        <v>0</v>
      </c>
      <c r="Y64" s="330">
        <f>+FEV!Z57</f>
        <v>0</v>
      </c>
      <c r="Z64" s="328">
        <f>+FEV!AA57</f>
        <v>0</v>
      </c>
      <c r="AA64" s="329">
        <f>+FEV!AB57</f>
        <v>0</v>
      </c>
      <c r="AB64" s="329">
        <f>+FEV!AC57</f>
        <v>0</v>
      </c>
      <c r="AC64" s="329">
        <f>+FEV!AD57</f>
        <v>0</v>
      </c>
      <c r="AD64" s="330">
        <f>+FEV!AE57</f>
        <v>0</v>
      </c>
      <c r="AE64" s="970"/>
      <c r="AF64" s="970"/>
      <c r="AG64" s="970"/>
      <c r="AH64" s="230"/>
    </row>
    <row r="65" spans="1:34" ht="14.45" customHeight="1" x14ac:dyDescent="0.25">
      <c r="A65" s="656">
        <v>44</v>
      </c>
      <c r="B65" s="819" t="s">
        <v>2</v>
      </c>
      <c r="C65" s="275" t="str">
        <f>+FEV!D58</f>
        <v>NTS5S</v>
      </c>
      <c r="D65" s="282">
        <f>+FEV!E58</f>
        <v>0</v>
      </c>
      <c r="E65" s="275" t="str">
        <f>+FEV!F58</f>
        <v>FE</v>
      </c>
      <c r="F65" s="281" t="str">
        <f>+FEV!G58</f>
        <v>FE</v>
      </c>
      <c r="G65" s="281">
        <f>+FEV!H58</f>
        <v>0</v>
      </c>
      <c r="H65" s="281">
        <f>+FEV!I58</f>
        <v>0</v>
      </c>
      <c r="I65" s="281" t="str">
        <f>+FEV!J58</f>
        <v>N</v>
      </c>
      <c r="J65" s="281" t="str">
        <f>+FEV!K58</f>
        <v>N</v>
      </c>
      <c r="K65" s="282">
        <f>+FEV!L58</f>
        <v>0</v>
      </c>
      <c r="L65" s="275" t="str">
        <f>+FEV!M58</f>
        <v>NT</v>
      </c>
      <c r="M65" s="281" t="str">
        <f>+FEV!N58</f>
        <v>T</v>
      </c>
      <c r="N65" s="281" t="str">
        <f>+FEV!O58</f>
        <v>N</v>
      </c>
      <c r="O65" s="281">
        <f>+FEV!P58</f>
        <v>0</v>
      </c>
      <c r="P65" s="281">
        <f>+FEV!Q58</f>
        <v>0</v>
      </c>
      <c r="Q65" s="281" t="str">
        <f>+FEV!R58</f>
        <v>D</v>
      </c>
      <c r="R65" s="282" t="str">
        <f>+FEV!S58</f>
        <v>N</v>
      </c>
      <c r="S65" s="275">
        <f>+FEV!T58</f>
        <v>0</v>
      </c>
      <c r="T65" s="281">
        <f>+FEV!U58</f>
        <v>0</v>
      </c>
      <c r="U65" s="281" t="str">
        <f>+FEV!V58</f>
        <v>D</v>
      </c>
      <c r="V65" s="281" t="str">
        <f>+FEV!W58</f>
        <v>N</v>
      </c>
      <c r="W65" s="281">
        <f>+FEV!X58</f>
        <v>0</v>
      </c>
      <c r="X65" s="281" t="str">
        <f>+FEV!Y58</f>
        <v>NT</v>
      </c>
      <c r="Y65" s="282" t="str">
        <f>+FEV!Z58</f>
        <v>T</v>
      </c>
      <c r="Z65" s="275" t="str">
        <f>+FEV!AA58</f>
        <v>N</v>
      </c>
      <c r="AA65" s="281">
        <f>+FEV!AB58</f>
        <v>0</v>
      </c>
      <c r="AB65" s="281">
        <f>+FEV!AC58</f>
        <v>0</v>
      </c>
      <c r="AC65" s="281" t="str">
        <f>+FEV!AD58</f>
        <v>NT</v>
      </c>
      <c r="AD65" s="282" t="str">
        <f>+FEV!AE58</f>
        <v>FE</v>
      </c>
      <c r="AE65" s="970"/>
      <c r="AF65" s="970"/>
      <c r="AG65" s="970"/>
      <c r="AH65" s="230"/>
    </row>
    <row r="66" spans="1:34" ht="14.45" customHeight="1" x14ac:dyDescent="0.25">
      <c r="A66" s="657">
        <v>45</v>
      </c>
      <c r="B66" s="806" t="s">
        <v>2</v>
      </c>
      <c r="C66" s="280">
        <f>+FEV!D59</f>
        <v>0</v>
      </c>
      <c r="D66" s="283">
        <f>+FEV!E59</f>
        <v>0</v>
      </c>
      <c r="E66" s="280" t="str">
        <f>+FEV!F59</f>
        <v>D</v>
      </c>
      <c r="F66" s="279" t="str">
        <f>+FEV!G59</f>
        <v>D</v>
      </c>
      <c r="G66" s="279">
        <f>+FEV!H59</f>
        <v>0</v>
      </c>
      <c r="H66" s="279">
        <f>+FEV!I59</f>
        <v>0</v>
      </c>
      <c r="I66" s="279" t="str">
        <f>+FEV!J59</f>
        <v>FE</v>
      </c>
      <c r="J66" s="279" t="str">
        <f>+FEV!K59</f>
        <v>FE</v>
      </c>
      <c r="K66" s="283" t="str">
        <f>+FEV!L59</f>
        <v>FE</v>
      </c>
      <c r="L66" s="280" t="str">
        <f>+FEV!M59</f>
        <v>FE</v>
      </c>
      <c r="M66" s="279" t="str">
        <f>+FEV!N59</f>
        <v>FE</v>
      </c>
      <c r="N66" s="279" t="str">
        <f>+FEV!O59</f>
        <v>FE</v>
      </c>
      <c r="O66" s="279">
        <f>+FEV!P59</f>
        <v>0</v>
      </c>
      <c r="P66" s="279" t="str">
        <f>+FEV!Q59</f>
        <v>D</v>
      </c>
      <c r="Q66" s="279">
        <f>+FEV!R59</f>
        <v>0</v>
      </c>
      <c r="R66" s="283" t="str">
        <f>+FEV!S59</f>
        <v>D</v>
      </c>
      <c r="S66" s="280">
        <f>+FEV!T59</f>
        <v>0</v>
      </c>
      <c r="T66" s="279">
        <f>+FEV!U59</f>
        <v>0</v>
      </c>
      <c r="U66" s="279" t="str">
        <f>+FEV!V59</f>
        <v>D</v>
      </c>
      <c r="V66" s="279" t="str">
        <f>+FEV!W59</f>
        <v>D</v>
      </c>
      <c r="W66" s="279">
        <f>+FEV!X59</f>
        <v>0</v>
      </c>
      <c r="X66" s="279">
        <f>+FEV!Y59</f>
        <v>0</v>
      </c>
      <c r="Y66" s="283" t="str">
        <f>+FEV!Z59</f>
        <v>D</v>
      </c>
      <c r="Z66" s="280" t="str">
        <f>+FEV!AA59</f>
        <v>D</v>
      </c>
      <c r="AA66" s="279">
        <f>+FEV!AB59</f>
        <v>0</v>
      </c>
      <c r="AB66" s="279">
        <f>+FEV!AC59</f>
        <v>0</v>
      </c>
      <c r="AC66" s="279" t="str">
        <f>+FEV!AD59</f>
        <v>D</v>
      </c>
      <c r="AD66" s="283" t="str">
        <f>+FEV!AE59</f>
        <v>F</v>
      </c>
      <c r="AE66" s="970"/>
      <c r="AF66" s="970"/>
      <c r="AG66" s="970"/>
      <c r="AH66" s="230"/>
    </row>
    <row r="67" spans="1:34" ht="14.45" customHeight="1" x14ac:dyDescent="0.25">
      <c r="A67" s="656">
        <v>46</v>
      </c>
      <c r="B67" s="806" t="s">
        <v>2</v>
      </c>
      <c r="C67" s="280">
        <f>+FEV!D60</f>
        <v>0</v>
      </c>
      <c r="D67" s="283">
        <f>+FEV!E60</f>
        <v>0</v>
      </c>
      <c r="E67" s="280" t="str">
        <f>+FEV!F60</f>
        <v>D</v>
      </c>
      <c r="F67" s="279" t="str">
        <f>+FEV!G60</f>
        <v>N</v>
      </c>
      <c r="G67" s="279">
        <f>+FEV!H60</f>
        <v>0</v>
      </c>
      <c r="H67" s="279">
        <f>+FEV!I60</f>
        <v>0</v>
      </c>
      <c r="I67" s="279" t="str">
        <f>+FEV!J60</f>
        <v>N</v>
      </c>
      <c r="J67" s="279" t="str">
        <f>+FEV!K60</f>
        <v>N</v>
      </c>
      <c r="K67" s="283">
        <f>+FEV!L60</f>
        <v>0</v>
      </c>
      <c r="L67" s="280">
        <f>+FEV!M60</f>
        <v>0</v>
      </c>
      <c r="M67" s="279" t="str">
        <f>+FEV!N60</f>
        <v>D</v>
      </c>
      <c r="N67" s="279" t="str">
        <f>+FEV!O60</f>
        <v>N</v>
      </c>
      <c r="O67" s="279">
        <f>+FEV!P60</f>
        <v>0</v>
      </c>
      <c r="P67" s="279">
        <f>+FEV!Q60</f>
        <v>0</v>
      </c>
      <c r="Q67" s="279" t="str">
        <f>+FEV!R60</f>
        <v>D</v>
      </c>
      <c r="R67" s="283" t="str">
        <f>+FEV!S60</f>
        <v>N</v>
      </c>
      <c r="S67" s="280">
        <f>+FEV!T60</f>
        <v>0</v>
      </c>
      <c r="T67" s="279">
        <f>+FEV!U60</f>
        <v>0</v>
      </c>
      <c r="U67" s="279" t="str">
        <f>+FEV!V60</f>
        <v>D</v>
      </c>
      <c r="V67" s="279" t="str">
        <f>+FEV!W60</f>
        <v>N</v>
      </c>
      <c r="W67" s="279">
        <f>+FEV!X60</f>
        <v>0</v>
      </c>
      <c r="X67" s="279">
        <f>+FEV!Y60</f>
        <v>0</v>
      </c>
      <c r="Y67" s="283" t="str">
        <f>+FEV!Z60</f>
        <v>D</v>
      </c>
      <c r="Z67" s="280" t="str">
        <f>+FEV!AA60</f>
        <v>N</v>
      </c>
      <c r="AA67" s="279">
        <f>+FEV!AB60</f>
        <v>0</v>
      </c>
      <c r="AB67" s="279">
        <f>+FEV!AC60</f>
        <v>0</v>
      </c>
      <c r="AC67" s="279" t="str">
        <f>+FEV!AD60</f>
        <v>D</v>
      </c>
      <c r="AD67" s="283" t="str">
        <f>+FEV!AE60</f>
        <v>D</v>
      </c>
      <c r="AE67" s="970"/>
      <c r="AF67" s="970"/>
      <c r="AG67" s="970"/>
      <c r="AH67" s="230"/>
    </row>
    <row r="68" spans="1:34" ht="14.45" customHeight="1" x14ac:dyDescent="0.25">
      <c r="A68" s="657">
        <v>47</v>
      </c>
      <c r="B68" s="806" t="s">
        <v>2</v>
      </c>
      <c r="C68" s="280">
        <f>+FEV!D61</f>
        <v>0</v>
      </c>
      <c r="D68" s="283">
        <f>+FEV!E61</f>
        <v>0</v>
      </c>
      <c r="E68" s="280" t="str">
        <f>+FEV!F61</f>
        <v>D</v>
      </c>
      <c r="F68" s="279" t="str">
        <f>+FEV!G61</f>
        <v>N</v>
      </c>
      <c r="G68" s="279">
        <f>+FEV!H61</f>
        <v>0</v>
      </c>
      <c r="H68" s="279">
        <f>+FEV!I61</f>
        <v>0</v>
      </c>
      <c r="I68" s="279" t="str">
        <f>+FEV!J61</f>
        <v>N</v>
      </c>
      <c r="J68" s="279" t="str">
        <f>+FEV!K61</f>
        <v>N</v>
      </c>
      <c r="K68" s="283">
        <f>+FEV!L61</f>
        <v>0</v>
      </c>
      <c r="L68" s="280">
        <f>+FEV!M61</f>
        <v>0</v>
      </c>
      <c r="M68" s="279" t="str">
        <f>+FEV!N61</f>
        <v>D</v>
      </c>
      <c r="N68" s="279" t="str">
        <f>+FEV!O61</f>
        <v>N</v>
      </c>
      <c r="O68" s="279">
        <f>+FEV!P61</f>
        <v>0</v>
      </c>
      <c r="P68" s="279">
        <f>+FEV!Q61</f>
        <v>0</v>
      </c>
      <c r="Q68" s="279" t="str">
        <f>+FEV!R61</f>
        <v>D</v>
      </c>
      <c r="R68" s="283" t="str">
        <f>+FEV!S61</f>
        <v>N</v>
      </c>
      <c r="S68" s="280">
        <f>+FEV!T61</f>
        <v>0</v>
      </c>
      <c r="T68" s="279">
        <f>+FEV!U61</f>
        <v>0</v>
      </c>
      <c r="U68" s="279" t="str">
        <f>+FEV!V61</f>
        <v>D</v>
      </c>
      <c r="V68" s="279" t="str">
        <f>+FEV!W61</f>
        <v>N</v>
      </c>
      <c r="W68" s="279">
        <f>+FEV!X61</f>
        <v>0</v>
      </c>
      <c r="X68" s="279">
        <f>+FEV!Y61</f>
        <v>0</v>
      </c>
      <c r="Y68" s="283" t="str">
        <f>+FEV!Z61</f>
        <v>D</v>
      </c>
      <c r="Z68" s="280" t="str">
        <f>+FEV!AA61</f>
        <v>N</v>
      </c>
      <c r="AA68" s="279">
        <f>+FEV!AB61</f>
        <v>0</v>
      </c>
      <c r="AB68" s="279">
        <f>+FEV!AC61</f>
        <v>0</v>
      </c>
      <c r="AC68" s="279" t="str">
        <f>+FEV!AD61</f>
        <v>D</v>
      </c>
      <c r="AD68" s="283" t="str">
        <f>+FEV!AE61</f>
        <v>D</v>
      </c>
      <c r="AE68" s="970"/>
      <c r="AF68" s="970"/>
      <c r="AG68" s="970"/>
      <c r="AH68" s="230"/>
    </row>
    <row r="69" spans="1:34" ht="14.45" customHeight="1" thickBot="1" x14ac:dyDescent="0.3">
      <c r="A69" s="656">
        <v>48</v>
      </c>
      <c r="B69" s="820" t="s">
        <v>2</v>
      </c>
      <c r="C69" s="284">
        <f>+FEV!D62</f>
        <v>0</v>
      </c>
      <c r="D69" s="286">
        <f>+FEV!E62</f>
        <v>0</v>
      </c>
      <c r="E69" s="284" t="str">
        <f>+FEV!F62</f>
        <v>B</v>
      </c>
      <c r="F69" s="285" t="str">
        <f>+FEV!G62</f>
        <v>B</v>
      </c>
      <c r="G69" s="285" t="str">
        <f>+FEV!H62</f>
        <v>B</v>
      </c>
      <c r="H69" s="285" t="str">
        <f>+FEV!I62</f>
        <v>B</v>
      </c>
      <c r="I69" s="285" t="str">
        <f>+FEV!J62</f>
        <v>B</v>
      </c>
      <c r="J69" s="285">
        <f>+FEV!K62</f>
        <v>0</v>
      </c>
      <c r="K69" s="286">
        <f>+FEV!L62</f>
        <v>0</v>
      </c>
      <c r="L69" s="284" t="str">
        <f>+FEV!M62</f>
        <v>B</v>
      </c>
      <c r="M69" s="285" t="str">
        <f>+FEV!N62</f>
        <v>B</v>
      </c>
      <c r="N69" s="285" t="str">
        <f>+FEV!O62</f>
        <v>B</v>
      </c>
      <c r="O69" s="285" t="str">
        <f>+FEV!P62</f>
        <v>B</v>
      </c>
      <c r="P69" s="285" t="str">
        <f>+FEV!Q62</f>
        <v>B</v>
      </c>
      <c r="Q69" s="285">
        <f>+FEV!R62</f>
        <v>0</v>
      </c>
      <c r="R69" s="286">
        <f>+FEV!S62</f>
        <v>0</v>
      </c>
      <c r="S69" s="284" t="str">
        <f>+FEV!T62</f>
        <v>B</v>
      </c>
      <c r="T69" s="285" t="str">
        <f>+FEV!U62</f>
        <v>B</v>
      </c>
      <c r="U69" s="285" t="str">
        <f>+FEV!V62</f>
        <v>B</v>
      </c>
      <c r="V69" s="285" t="str">
        <f>+FEV!W62</f>
        <v>B</v>
      </c>
      <c r="W69" s="285" t="str">
        <f>+FEV!X62</f>
        <v>B</v>
      </c>
      <c r="X69" s="285">
        <f>+FEV!Y62</f>
        <v>0</v>
      </c>
      <c r="Y69" s="286">
        <f>+FEV!Z62</f>
        <v>0</v>
      </c>
      <c r="Z69" s="284" t="str">
        <f>+FEV!AA62</f>
        <v>B</v>
      </c>
      <c r="AA69" s="285" t="str">
        <f>+FEV!AB62</f>
        <v>B</v>
      </c>
      <c r="AB69" s="285" t="str">
        <f>+FEV!AC62</f>
        <v>B</v>
      </c>
      <c r="AC69" s="285" t="str">
        <f>+FEV!AD62</f>
        <v>B</v>
      </c>
      <c r="AD69" s="286" t="str">
        <f>+FEV!AE62</f>
        <v>B</v>
      </c>
      <c r="AE69" s="970"/>
      <c r="AF69" s="970"/>
      <c r="AG69" s="970"/>
      <c r="AH69" s="230"/>
    </row>
    <row r="70" spans="1:34" ht="14.45" customHeight="1" x14ac:dyDescent="0.25">
      <c r="A70" s="657">
        <v>49</v>
      </c>
      <c r="B70" s="819" t="s">
        <v>65</v>
      </c>
      <c r="C70" s="275">
        <f>+FEV!D63</f>
        <v>0</v>
      </c>
      <c r="D70" s="282">
        <f>+FEV!E63</f>
        <v>0</v>
      </c>
      <c r="E70" s="275">
        <f>+FEV!F63</f>
        <v>0</v>
      </c>
      <c r="F70" s="281">
        <f>+FEV!G63</f>
        <v>0</v>
      </c>
      <c r="G70" s="281">
        <f>+FEV!H63</f>
        <v>0</v>
      </c>
      <c r="H70" s="281">
        <f>+FEV!I63</f>
        <v>0</v>
      </c>
      <c r="I70" s="281">
        <f>+FEV!J63</f>
        <v>0</v>
      </c>
      <c r="J70" s="281">
        <f>+FEV!K63</f>
        <v>0</v>
      </c>
      <c r="K70" s="282">
        <f>+FEV!L63</f>
        <v>0</v>
      </c>
      <c r="L70" s="275">
        <f>+FEV!M63</f>
        <v>0</v>
      </c>
      <c r="M70" s="281">
        <f>+FEV!N63</f>
        <v>0</v>
      </c>
      <c r="N70" s="281">
        <f>+FEV!O63</f>
        <v>0</v>
      </c>
      <c r="O70" s="281">
        <f>+FEV!P63</f>
        <v>0</v>
      </c>
      <c r="P70" s="281">
        <f>+FEV!Q63</f>
        <v>0</v>
      </c>
      <c r="Q70" s="281">
        <f>+FEV!R63</f>
        <v>0</v>
      </c>
      <c r="R70" s="282">
        <f>+FEV!S63</f>
        <v>0</v>
      </c>
      <c r="S70" s="275">
        <f>+FEV!T63</f>
        <v>0</v>
      </c>
      <c r="T70" s="281">
        <f>+FEV!U63</f>
        <v>0</v>
      </c>
      <c r="U70" s="281">
        <f>+FEV!V63</f>
        <v>0</v>
      </c>
      <c r="V70" s="281">
        <f>+FEV!W63</f>
        <v>0</v>
      </c>
      <c r="W70" s="281">
        <f>+FEV!X63</f>
        <v>0</v>
      </c>
      <c r="X70" s="281">
        <f>+FEV!Y63</f>
        <v>0</v>
      </c>
      <c r="Y70" s="282">
        <f>+FEV!Z63</f>
        <v>0</v>
      </c>
      <c r="Z70" s="275">
        <f>+FEV!AA63</f>
        <v>0</v>
      </c>
      <c r="AA70" s="281">
        <f>+FEV!AB63</f>
        <v>0</v>
      </c>
      <c r="AB70" s="281">
        <f>+FEV!AC63</f>
        <v>0</v>
      </c>
      <c r="AC70" s="281">
        <f>+FEV!AD63</f>
        <v>0</v>
      </c>
      <c r="AD70" s="282">
        <f>+FEV!AE63</f>
        <v>0</v>
      </c>
      <c r="AE70" s="970"/>
      <c r="AF70" s="970"/>
      <c r="AG70" s="970"/>
      <c r="AH70" s="230"/>
    </row>
    <row r="71" spans="1:34" ht="14.45" customHeight="1" x14ac:dyDescent="0.25">
      <c r="A71" s="656">
        <v>50</v>
      </c>
      <c r="B71" s="806"/>
      <c r="C71" s="280">
        <f>+FEV!D64</f>
        <v>0</v>
      </c>
      <c r="D71" s="283">
        <f>+FEV!E64</f>
        <v>0</v>
      </c>
      <c r="E71" s="280">
        <f>+FEV!F64</f>
        <v>0</v>
      </c>
      <c r="F71" s="279">
        <f>+FEV!G64</f>
        <v>0</v>
      </c>
      <c r="G71" s="279">
        <f>+FEV!H64</f>
        <v>0</v>
      </c>
      <c r="H71" s="279">
        <f>+FEV!I64</f>
        <v>0</v>
      </c>
      <c r="I71" s="279">
        <f>+FEV!J64</f>
        <v>0</v>
      </c>
      <c r="J71" s="279">
        <f>+FEV!K64</f>
        <v>0</v>
      </c>
      <c r="K71" s="283">
        <f>+FEV!L64</f>
        <v>0</v>
      </c>
      <c r="L71" s="280">
        <f>+FEV!M64</f>
        <v>0</v>
      </c>
      <c r="M71" s="279">
        <f>+FEV!N64</f>
        <v>0</v>
      </c>
      <c r="N71" s="279">
        <f>+FEV!O64</f>
        <v>0</v>
      </c>
      <c r="O71" s="279">
        <f>+FEV!P64</f>
        <v>0</v>
      </c>
      <c r="P71" s="279">
        <f>+FEV!Q64</f>
        <v>0</v>
      </c>
      <c r="Q71" s="279">
        <f>+FEV!R64</f>
        <v>0</v>
      </c>
      <c r="R71" s="283">
        <f>+FEV!S64</f>
        <v>0</v>
      </c>
      <c r="S71" s="280">
        <f>+FEV!T64</f>
        <v>0</v>
      </c>
      <c r="T71" s="279">
        <f>+FEV!U64</f>
        <v>0</v>
      </c>
      <c r="U71" s="279">
        <f>+FEV!V64</f>
        <v>0</v>
      </c>
      <c r="V71" s="279">
        <f>+FEV!W64</f>
        <v>0</v>
      </c>
      <c r="W71" s="279">
        <f>+FEV!X64</f>
        <v>0</v>
      </c>
      <c r="X71" s="279">
        <f>+FEV!Y64</f>
        <v>0</v>
      </c>
      <c r="Y71" s="283">
        <f>+FEV!Z64</f>
        <v>0</v>
      </c>
      <c r="Z71" s="280">
        <f>+FEV!AA64</f>
        <v>0</v>
      </c>
      <c r="AA71" s="279">
        <f>+FEV!AB64</f>
        <v>0</v>
      </c>
      <c r="AB71" s="279">
        <f>+FEV!AC64</f>
        <v>0</v>
      </c>
      <c r="AC71" s="279">
        <f>+FEV!AD64</f>
        <v>0</v>
      </c>
      <c r="AD71" s="283">
        <f>+FEV!AE64</f>
        <v>0</v>
      </c>
      <c r="AE71" s="970"/>
      <c r="AF71" s="970"/>
      <c r="AG71" s="970"/>
      <c r="AH71" s="230"/>
    </row>
    <row r="72" spans="1:34" ht="14.45" customHeight="1" thickBot="1" x14ac:dyDescent="0.3">
      <c r="A72" s="657">
        <v>51</v>
      </c>
      <c r="B72" s="820" t="s">
        <v>3</v>
      </c>
      <c r="C72" s="284">
        <f>+FEV!D65</f>
        <v>0</v>
      </c>
      <c r="D72" s="286">
        <f>+FEV!E65</f>
        <v>0</v>
      </c>
      <c r="E72" s="284">
        <f>+FEV!F65</f>
        <v>0</v>
      </c>
      <c r="F72" s="285">
        <f>+FEV!G65</f>
        <v>0</v>
      </c>
      <c r="G72" s="285">
        <f>+FEV!H65</f>
        <v>0</v>
      </c>
      <c r="H72" s="285">
        <f>+FEV!I65</f>
        <v>0</v>
      </c>
      <c r="I72" s="285">
        <f>+FEV!J65</f>
        <v>0</v>
      </c>
      <c r="J72" s="285">
        <f>+FEV!K65</f>
        <v>0</v>
      </c>
      <c r="K72" s="286">
        <f>+FEV!L65</f>
        <v>0</v>
      </c>
      <c r="L72" s="284">
        <f>+FEV!M65</f>
        <v>0</v>
      </c>
      <c r="M72" s="285">
        <f>+FEV!N65</f>
        <v>0</v>
      </c>
      <c r="N72" s="285">
        <f>+FEV!O65</f>
        <v>0</v>
      </c>
      <c r="O72" s="285">
        <f>+FEV!P65</f>
        <v>0</v>
      </c>
      <c r="P72" s="285">
        <f>+FEV!Q65</f>
        <v>0</v>
      </c>
      <c r="Q72" s="285">
        <f>+FEV!R65</f>
        <v>0</v>
      </c>
      <c r="R72" s="286">
        <f>+FEV!S65</f>
        <v>0</v>
      </c>
      <c r="S72" s="284">
        <f>+FEV!T65</f>
        <v>0</v>
      </c>
      <c r="T72" s="285">
        <f>+FEV!U65</f>
        <v>0</v>
      </c>
      <c r="U72" s="285">
        <f>+FEV!V65</f>
        <v>0</v>
      </c>
      <c r="V72" s="285">
        <f>+FEV!W65</f>
        <v>0</v>
      </c>
      <c r="W72" s="285">
        <f>+FEV!X65</f>
        <v>0</v>
      </c>
      <c r="X72" s="285">
        <f>+FEV!Y65</f>
        <v>0</v>
      </c>
      <c r="Y72" s="286">
        <f>+FEV!Z65</f>
        <v>0</v>
      </c>
      <c r="Z72" s="284">
        <f>+FEV!AA65</f>
        <v>0</v>
      </c>
      <c r="AA72" s="285">
        <f>+FEV!AB65</f>
        <v>0</v>
      </c>
      <c r="AB72" s="285">
        <f>+FEV!AC65</f>
        <v>0</v>
      </c>
      <c r="AC72" s="285">
        <f>+FEV!AD65</f>
        <v>0</v>
      </c>
      <c r="AD72" s="286">
        <f>+FEV!AE65</f>
        <v>0</v>
      </c>
      <c r="AE72" s="970"/>
      <c r="AF72" s="970"/>
      <c r="AG72" s="970"/>
      <c r="AH72" s="230"/>
    </row>
    <row r="73" spans="1:34" ht="14.45" customHeight="1" x14ac:dyDescent="0.25">
      <c r="A73" s="656">
        <v>52</v>
      </c>
      <c r="B73" s="817" t="s">
        <v>3</v>
      </c>
      <c r="C73" s="297">
        <f>+FEV!D66</f>
        <v>0</v>
      </c>
      <c r="D73" s="299">
        <f>+FEV!E66</f>
        <v>0</v>
      </c>
      <c r="E73" s="297" t="str">
        <f>+FEV!F66</f>
        <v>FOTS</v>
      </c>
      <c r="F73" s="298" t="str">
        <f>+FEV!G66</f>
        <v>N</v>
      </c>
      <c r="G73" s="298">
        <f>+FEV!H66</f>
        <v>0</v>
      </c>
      <c r="H73" s="298">
        <f>+FEV!I66</f>
        <v>0</v>
      </c>
      <c r="I73" s="298" t="str">
        <f>+FEV!J66</f>
        <v>D</v>
      </c>
      <c r="J73" s="298" t="str">
        <f>+FEV!K66</f>
        <v>DT</v>
      </c>
      <c r="K73" s="299">
        <f>+FEV!L66</f>
        <v>0</v>
      </c>
      <c r="L73" s="297">
        <f>+FEV!M66</f>
        <v>0</v>
      </c>
      <c r="M73" s="298" t="str">
        <f>+FEV!N66</f>
        <v>D</v>
      </c>
      <c r="N73" s="298" t="str">
        <f>+FEV!O66</f>
        <v>N</v>
      </c>
      <c r="O73" s="298">
        <f>+FEV!P66</f>
        <v>0</v>
      </c>
      <c r="P73" s="298" t="str">
        <f>+FEV!Q66</f>
        <v>B</v>
      </c>
      <c r="Q73" s="298">
        <f>+FEV!R66</f>
        <v>0</v>
      </c>
      <c r="R73" s="299">
        <f>+FEV!S66</f>
        <v>0</v>
      </c>
      <c r="S73" s="297" t="str">
        <f>+FEV!T66</f>
        <v>B</v>
      </c>
      <c r="T73" s="298" t="str">
        <f>+FEV!U66</f>
        <v>B</v>
      </c>
      <c r="U73" s="298" t="str">
        <f>+FEV!V66</f>
        <v>B</v>
      </c>
      <c r="V73" s="298" t="str">
        <f>+FEV!W66</f>
        <v>B</v>
      </c>
      <c r="W73" s="298" t="str">
        <f>+FEV!X66</f>
        <v>B</v>
      </c>
      <c r="X73" s="298">
        <f>+FEV!Y66</f>
        <v>0</v>
      </c>
      <c r="Y73" s="299">
        <f>+FEV!Z66</f>
        <v>0</v>
      </c>
      <c r="Z73" s="297" t="str">
        <f>+FEV!AA66</f>
        <v>B</v>
      </c>
      <c r="AA73" s="298" t="str">
        <f>+FEV!AB66</f>
        <v>B</v>
      </c>
      <c r="AB73" s="298" t="str">
        <f>+FEV!AC66</f>
        <v>B</v>
      </c>
      <c r="AC73" s="298" t="str">
        <f>+FEV!AD66</f>
        <v>B</v>
      </c>
      <c r="AD73" s="299" t="str">
        <f>+FEV!AE66</f>
        <v>B</v>
      </c>
      <c r="AE73" s="970"/>
      <c r="AF73" s="970"/>
      <c r="AG73" s="970"/>
      <c r="AH73" s="230"/>
    </row>
    <row r="74" spans="1:34" ht="14.45" customHeight="1" x14ac:dyDescent="0.25">
      <c r="A74" s="657">
        <v>53</v>
      </c>
      <c r="B74" s="806" t="s">
        <v>3</v>
      </c>
      <c r="C74" s="280">
        <f>+FEV!D67</f>
        <v>0</v>
      </c>
      <c r="D74" s="283" t="str">
        <f>+FEV!E67</f>
        <v>DTSDS</v>
      </c>
      <c r="E74" s="280" t="str">
        <f>+FEV!F67</f>
        <v>D</v>
      </c>
      <c r="F74" s="279" t="str">
        <f>+FEV!G67</f>
        <v>N</v>
      </c>
      <c r="G74" s="279">
        <f>+FEV!H67</f>
        <v>0</v>
      </c>
      <c r="H74" s="279">
        <f>+FEV!I67</f>
        <v>0</v>
      </c>
      <c r="I74" s="279" t="str">
        <f>+FEV!J67</f>
        <v>N</v>
      </c>
      <c r="J74" s="279" t="str">
        <f>+FEV!K67</f>
        <v>N</v>
      </c>
      <c r="K74" s="283">
        <f>+FEV!L67</f>
        <v>0</v>
      </c>
      <c r="L74" s="280">
        <f>+FEV!M67</f>
        <v>0</v>
      </c>
      <c r="M74" s="279" t="str">
        <f>+FEV!N67</f>
        <v>N</v>
      </c>
      <c r="N74" s="279" t="str">
        <f>+FEV!O67</f>
        <v>N</v>
      </c>
      <c r="O74" s="279">
        <f>+FEV!P67</f>
        <v>0</v>
      </c>
      <c r="P74" s="279" t="str">
        <f>+FEV!Q67</f>
        <v>NT</v>
      </c>
      <c r="Q74" s="279" t="str">
        <f>+FEV!R67</f>
        <v>T</v>
      </c>
      <c r="R74" s="283" t="str">
        <f>+FEV!S67</f>
        <v>N</v>
      </c>
      <c r="S74" s="280">
        <f>+FEV!T67</f>
        <v>0</v>
      </c>
      <c r="T74" s="279">
        <f>+FEV!U67</f>
        <v>0</v>
      </c>
      <c r="U74" s="279" t="str">
        <f>+FEV!V67</f>
        <v>N</v>
      </c>
      <c r="V74" s="279" t="str">
        <f>+FEV!W67</f>
        <v>N</v>
      </c>
      <c r="W74" s="279">
        <f>+FEV!X67</f>
        <v>0</v>
      </c>
      <c r="X74" s="279">
        <f>+FEV!Y67</f>
        <v>0</v>
      </c>
      <c r="Y74" s="283" t="str">
        <f>+FEV!Z67</f>
        <v>NT</v>
      </c>
      <c r="Z74" s="280" t="str">
        <f>+FEV!AA67</f>
        <v>N</v>
      </c>
      <c r="AA74" s="279">
        <f>+FEV!AB67</f>
        <v>0</v>
      </c>
      <c r="AB74" s="279">
        <f>+FEV!AC67</f>
        <v>0</v>
      </c>
      <c r="AC74" s="279" t="str">
        <f>+FEV!AD67</f>
        <v>D</v>
      </c>
      <c r="AD74" s="283" t="str">
        <f>+FEV!AE67</f>
        <v>D</v>
      </c>
      <c r="AE74" s="970"/>
      <c r="AF74" s="970"/>
      <c r="AG74" s="970"/>
      <c r="AH74" s="230"/>
    </row>
    <row r="75" spans="1:34" ht="14.45" customHeight="1" x14ac:dyDescent="0.25">
      <c r="A75" s="656">
        <v>54</v>
      </c>
      <c r="B75" s="806" t="s">
        <v>3</v>
      </c>
      <c r="C75" s="280" t="str">
        <f>+FEV!D68</f>
        <v>NTS</v>
      </c>
      <c r="D75" s="283">
        <f>+FEV!E68</f>
        <v>0</v>
      </c>
      <c r="E75" s="280" t="str">
        <f>+FEV!F68</f>
        <v>NT</v>
      </c>
      <c r="F75" s="279" t="str">
        <f>+FEV!G68</f>
        <v>N</v>
      </c>
      <c r="G75" s="279">
        <f>+FEV!H68</f>
        <v>0</v>
      </c>
      <c r="H75" s="279">
        <f>+FEV!I68</f>
        <v>0</v>
      </c>
      <c r="I75" s="279" t="str">
        <f>+FEV!J68</f>
        <v>N</v>
      </c>
      <c r="J75" s="279" t="str">
        <f>+FEV!K68</f>
        <v>N</v>
      </c>
      <c r="K75" s="283" t="str">
        <f>+FEV!L68</f>
        <v>NT</v>
      </c>
      <c r="L75" s="280">
        <f>+FEV!M68</f>
        <v>0</v>
      </c>
      <c r="M75" s="279" t="str">
        <f>+FEV!N68</f>
        <v>D</v>
      </c>
      <c r="N75" s="279" t="str">
        <f>+FEV!O68</f>
        <v>N</v>
      </c>
      <c r="O75" s="279">
        <f>+FEV!P68</f>
        <v>0</v>
      </c>
      <c r="P75" s="279">
        <f>+FEV!Q68</f>
        <v>0</v>
      </c>
      <c r="Q75" s="279" t="str">
        <f>+FEV!R68</f>
        <v>D</v>
      </c>
      <c r="R75" s="283" t="str">
        <f>+FEV!S68</f>
        <v>N</v>
      </c>
      <c r="S75" s="280">
        <f>+FEV!T68</f>
        <v>0</v>
      </c>
      <c r="T75" s="279">
        <f>+FEV!U68</f>
        <v>0</v>
      </c>
      <c r="U75" s="279" t="str">
        <f>+FEV!V68</f>
        <v>D</v>
      </c>
      <c r="V75" s="279" t="str">
        <f>+FEV!W68</f>
        <v>N</v>
      </c>
      <c r="W75" s="279">
        <f>+FEV!X68</f>
        <v>0</v>
      </c>
      <c r="X75" s="279">
        <f>+FEV!Y68</f>
        <v>0</v>
      </c>
      <c r="Y75" s="283" t="str">
        <f>+FEV!Z68</f>
        <v>T</v>
      </c>
      <c r="Z75" s="280" t="str">
        <f>+FEV!AA68</f>
        <v>N</v>
      </c>
      <c r="AA75" s="279">
        <f>+FEV!AB68</f>
        <v>0</v>
      </c>
      <c r="AB75" s="279">
        <f>+FEV!AC68</f>
        <v>0</v>
      </c>
      <c r="AC75" s="279" t="str">
        <f>+FEV!AD68</f>
        <v>D</v>
      </c>
      <c r="AD75" s="283" t="str">
        <f>+FEV!AE68</f>
        <v>D</v>
      </c>
      <c r="AE75" s="970"/>
      <c r="AF75" s="970"/>
      <c r="AG75" s="970"/>
      <c r="AH75" s="230"/>
    </row>
    <row r="76" spans="1:34" ht="14.45" customHeight="1" x14ac:dyDescent="0.25">
      <c r="A76" s="657">
        <v>55</v>
      </c>
      <c r="B76" s="806" t="s">
        <v>3</v>
      </c>
      <c r="C76" s="280" t="str">
        <f>+FEV!D69</f>
        <v>DTS</v>
      </c>
      <c r="D76" s="283">
        <f>+FEV!E69</f>
        <v>0</v>
      </c>
      <c r="E76" s="280" t="str">
        <f>+FEV!F69</f>
        <v>D</v>
      </c>
      <c r="F76" s="279" t="str">
        <f>+FEV!G69</f>
        <v>N</v>
      </c>
      <c r="G76" s="279">
        <f>+FEV!H69</f>
        <v>0</v>
      </c>
      <c r="H76" s="279">
        <f>+FEV!I69</f>
        <v>0</v>
      </c>
      <c r="I76" s="279" t="str">
        <f>+FEV!J69</f>
        <v>N</v>
      </c>
      <c r="J76" s="279" t="str">
        <f>+FEV!K69</f>
        <v>N</v>
      </c>
      <c r="K76" s="283">
        <f>+FEV!L69</f>
        <v>0</v>
      </c>
      <c r="L76" s="280">
        <f>+FEV!M69</f>
        <v>0</v>
      </c>
      <c r="M76" s="279" t="str">
        <f>+FEV!N69</f>
        <v>D</v>
      </c>
      <c r="N76" s="279" t="str">
        <f>+FEV!O69</f>
        <v>N</v>
      </c>
      <c r="O76" s="279" t="str">
        <f>+FEV!P69</f>
        <v>NTS5S</v>
      </c>
      <c r="P76" s="279">
        <f>+FEV!Q69</f>
        <v>0</v>
      </c>
      <c r="Q76" s="279" t="str">
        <f>+FEV!R69</f>
        <v>D</v>
      </c>
      <c r="R76" s="283" t="str">
        <f>+FEV!S69</f>
        <v>N</v>
      </c>
      <c r="S76" s="280">
        <f>+FEV!T69</f>
        <v>0</v>
      </c>
      <c r="T76" s="279">
        <f>+FEV!U69</f>
        <v>0</v>
      </c>
      <c r="U76" s="279" t="str">
        <f>+FEV!V69</f>
        <v>D</v>
      </c>
      <c r="V76" s="279" t="str">
        <f>+FEV!W69</f>
        <v>N</v>
      </c>
      <c r="W76" s="279">
        <f>+FEV!X69</f>
        <v>0</v>
      </c>
      <c r="X76" s="279">
        <f>+FEV!Y69</f>
        <v>0</v>
      </c>
      <c r="Y76" s="283" t="str">
        <f>+FEV!Z69</f>
        <v>D</v>
      </c>
      <c r="Z76" s="280" t="str">
        <f>+FEV!AA69</f>
        <v>N</v>
      </c>
      <c r="AA76" s="279" t="str">
        <f>+FEV!AB69</f>
        <v>NTS</v>
      </c>
      <c r="AB76" s="279">
        <f>+FEV!AC69</f>
        <v>0</v>
      </c>
      <c r="AC76" s="279" t="str">
        <f>+FEV!AD69</f>
        <v>D</v>
      </c>
      <c r="AD76" s="283" t="str">
        <f>+FEV!AE69</f>
        <v>D</v>
      </c>
      <c r="AE76" s="970"/>
      <c r="AF76" s="970"/>
      <c r="AG76" s="970"/>
      <c r="AH76" s="230"/>
    </row>
    <row r="77" spans="1:34" ht="14.45" customHeight="1" x14ac:dyDescent="0.25">
      <c r="A77" s="656">
        <v>56</v>
      </c>
      <c r="B77" s="806" t="s">
        <v>3</v>
      </c>
      <c r="C77" s="280">
        <f>+FEV!D70</f>
        <v>0</v>
      </c>
      <c r="D77" s="283">
        <f>+FEV!E70</f>
        <v>0</v>
      </c>
      <c r="E77" s="280" t="str">
        <f>+FEV!F70</f>
        <v>FE</v>
      </c>
      <c r="F77" s="279" t="str">
        <f>+FEV!G70</f>
        <v>FE</v>
      </c>
      <c r="G77" s="279">
        <f>+FEV!H70</f>
        <v>0</v>
      </c>
      <c r="H77" s="279">
        <f>+FEV!I70</f>
        <v>0</v>
      </c>
      <c r="I77" s="279" t="str">
        <f>+FEV!J70</f>
        <v>FE</v>
      </c>
      <c r="J77" s="279" t="str">
        <f>+FEV!K70</f>
        <v>FE</v>
      </c>
      <c r="K77" s="283" t="str">
        <f>+FEV!L70</f>
        <v>FE</v>
      </c>
      <c r="L77" s="280" t="str">
        <f>+FEV!M70</f>
        <v>FE</v>
      </c>
      <c r="M77" s="279" t="str">
        <f>+FEV!N70</f>
        <v>FE</v>
      </c>
      <c r="N77" s="279" t="str">
        <f>+FEV!O70</f>
        <v>FE</v>
      </c>
      <c r="O77" s="279">
        <f>+FEV!P70</f>
        <v>0</v>
      </c>
      <c r="P77" s="279">
        <f>+FEV!Q70</f>
        <v>0</v>
      </c>
      <c r="Q77" s="279" t="str">
        <f>+FEV!R70</f>
        <v>D</v>
      </c>
      <c r="R77" s="283" t="str">
        <f>+FEV!S70</f>
        <v>N</v>
      </c>
      <c r="S77" s="280">
        <f>+FEV!T70</f>
        <v>0</v>
      </c>
      <c r="T77" s="279">
        <f>+FEV!U70</f>
        <v>0</v>
      </c>
      <c r="U77" s="279" t="str">
        <f>+FEV!V70</f>
        <v>NT</v>
      </c>
      <c r="V77" s="279" t="str">
        <f>+FEV!W70</f>
        <v>N</v>
      </c>
      <c r="W77" s="279">
        <f>+FEV!X70</f>
        <v>0</v>
      </c>
      <c r="X77" s="279">
        <f>+FEV!Y70</f>
        <v>0</v>
      </c>
      <c r="Y77" s="283" t="str">
        <f>+FEV!Z70</f>
        <v>NT</v>
      </c>
      <c r="Z77" s="280" t="str">
        <f>+FEV!AA70</f>
        <v>N</v>
      </c>
      <c r="AA77" s="279">
        <f>+FEV!AB70</f>
        <v>0</v>
      </c>
      <c r="AB77" s="279">
        <f>+FEV!AC70</f>
        <v>0</v>
      </c>
      <c r="AC77" s="279" t="str">
        <f>+FEV!AD70</f>
        <v>D</v>
      </c>
      <c r="AD77" s="283" t="str">
        <f>+FEV!AE70</f>
        <v>NT</v>
      </c>
      <c r="AE77" s="970"/>
      <c r="AF77" s="970"/>
      <c r="AG77" s="970"/>
      <c r="AH77" s="230"/>
    </row>
    <row r="78" spans="1:34" ht="14.45" customHeight="1" x14ac:dyDescent="0.25">
      <c r="A78" s="657">
        <v>57</v>
      </c>
      <c r="B78" s="806" t="s">
        <v>3</v>
      </c>
      <c r="C78" s="280">
        <f>+FEV!D71</f>
        <v>0</v>
      </c>
      <c r="D78" s="283">
        <f>+FEV!E71</f>
        <v>0</v>
      </c>
      <c r="E78" s="280" t="str">
        <f>+FEV!F71</f>
        <v>FOTS</v>
      </c>
      <c r="F78" s="279" t="str">
        <f>+FEV!G71</f>
        <v>FOTS</v>
      </c>
      <c r="G78" s="279">
        <f>+FEV!H71</f>
        <v>0</v>
      </c>
      <c r="H78" s="279">
        <f>+FEV!I71</f>
        <v>0</v>
      </c>
      <c r="I78" s="279" t="str">
        <f>+FEV!J71</f>
        <v>N</v>
      </c>
      <c r="J78" s="279" t="str">
        <f>+FEV!K71</f>
        <v>N</v>
      </c>
      <c r="K78" s="283">
        <f>+FEV!L71</f>
        <v>0</v>
      </c>
      <c r="L78" s="280">
        <f>+FEV!M71</f>
        <v>0</v>
      </c>
      <c r="M78" s="279" t="str">
        <f>+FEV!N71</f>
        <v>D</v>
      </c>
      <c r="N78" s="279" t="str">
        <f>+FEV!O71</f>
        <v>N</v>
      </c>
      <c r="O78" s="279">
        <f>+FEV!P71</f>
        <v>0</v>
      </c>
      <c r="P78" s="279">
        <f>+FEV!Q71</f>
        <v>0</v>
      </c>
      <c r="Q78" s="279" t="str">
        <f>+FEV!R71</f>
        <v>D</v>
      </c>
      <c r="R78" s="283" t="str">
        <f>+FEV!S71</f>
        <v>N</v>
      </c>
      <c r="S78" s="280">
        <f>+FEV!T71</f>
        <v>0</v>
      </c>
      <c r="T78" s="279">
        <f>+FEV!U71</f>
        <v>0</v>
      </c>
      <c r="U78" s="279" t="str">
        <f>+FEV!V71</f>
        <v>D</v>
      </c>
      <c r="V78" s="279" t="str">
        <f>+FEV!W71</f>
        <v>N</v>
      </c>
      <c r="W78" s="279">
        <f>+FEV!X71</f>
        <v>0</v>
      </c>
      <c r="X78" s="279">
        <f>+FEV!Y71</f>
        <v>0</v>
      </c>
      <c r="Y78" s="283" t="str">
        <f>+FEV!Z71</f>
        <v>D</v>
      </c>
      <c r="Z78" s="280" t="str">
        <f>+FEV!AA71</f>
        <v>N</v>
      </c>
      <c r="AA78" s="279">
        <f>+FEV!AB71</f>
        <v>0</v>
      </c>
      <c r="AB78" s="279">
        <f>+FEV!AC71</f>
        <v>0</v>
      </c>
      <c r="AC78" s="279" t="str">
        <f>+FEV!AD71</f>
        <v>D</v>
      </c>
      <c r="AD78" s="283" t="str">
        <f>+FEV!AE71</f>
        <v>T</v>
      </c>
      <c r="AE78" s="970"/>
      <c r="AF78" s="970"/>
      <c r="AG78" s="970"/>
      <c r="AH78" s="230"/>
    </row>
    <row r="79" spans="1:34" ht="14.45" customHeight="1" x14ac:dyDescent="0.25">
      <c r="A79" s="656">
        <v>58</v>
      </c>
      <c r="B79" s="806" t="s">
        <v>3</v>
      </c>
      <c r="C79" s="280">
        <f>+FEV!D72</f>
        <v>0</v>
      </c>
      <c r="D79" s="283" t="str">
        <f>+FEV!E72</f>
        <v>OJTD</v>
      </c>
      <c r="E79" s="280" t="str">
        <f>+FEV!F72</f>
        <v>D</v>
      </c>
      <c r="F79" s="279" t="str">
        <f>+FEV!G72</f>
        <v>N</v>
      </c>
      <c r="G79" s="279">
        <f>+FEV!H72</f>
        <v>0</v>
      </c>
      <c r="H79" s="279">
        <f>+FEV!I72</f>
        <v>0</v>
      </c>
      <c r="I79" s="279" t="str">
        <f>+FEV!J72</f>
        <v>N</v>
      </c>
      <c r="J79" s="279" t="str">
        <f>+FEV!K72</f>
        <v>T</v>
      </c>
      <c r="K79" s="283" t="str">
        <f>+FEV!L72</f>
        <v>DT</v>
      </c>
      <c r="L79" s="280">
        <f>+FEV!M72</f>
        <v>0</v>
      </c>
      <c r="M79" s="279" t="str">
        <f>+FEV!N72</f>
        <v>D</v>
      </c>
      <c r="N79" s="279" t="str">
        <f>+FEV!O72</f>
        <v>N</v>
      </c>
      <c r="O79" s="279">
        <f>+FEV!P72</f>
        <v>0</v>
      </c>
      <c r="P79" s="279">
        <f>+FEV!Q72</f>
        <v>0</v>
      </c>
      <c r="Q79" s="279" t="str">
        <f>+FEV!R72</f>
        <v>D</v>
      </c>
      <c r="R79" s="283" t="str">
        <f>+FEV!S72</f>
        <v>N</v>
      </c>
      <c r="S79" s="280">
        <f>+FEV!T72</f>
        <v>0</v>
      </c>
      <c r="T79" s="279">
        <f>+FEV!U72</f>
        <v>0</v>
      </c>
      <c r="U79" s="279" t="str">
        <f>+FEV!V72</f>
        <v>D</v>
      </c>
      <c r="V79" s="279" t="str">
        <f>+FEV!W72</f>
        <v>N</v>
      </c>
      <c r="W79" s="279">
        <f>+FEV!X72</f>
        <v>0</v>
      </c>
      <c r="X79" s="279">
        <f>+FEV!Y72</f>
        <v>0</v>
      </c>
      <c r="Y79" s="283" t="str">
        <f>+FEV!Z72</f>
        <v>D</v>
      </c>
      <c r="Z79" s="280" t="str">
        <f>+FEV!AA72</f>
        <v>N</v>
      </c>
      <c r="AA79" s="279" t="str">
        <f>+FEV!AB72</f>
        <v>NTS</v>
      </c>
      <c r="AB79" s="279">
        <f>+FEV!AC72</f>
        <v>0</v>
      </c>
      <c r="AC79" s="279" t="str">
        <f>+FEV!AD72</f>
        <v>D</v>
      </c>
      <c r="AD79" s="283" t="str">
        <f>+FEV!AE72</f>
        <v>D</v>
      </c>
      <c r="AE79" s="970"/>
      <c r="AF79" s="970"/>
      <c r="AG79" s="970"/>
      <c r="AH79" s="230"/>
    </row>
    <row r="80" spans="1:34" ht="14.45" customHeight="1" x14ac:dyDescent="0.25">
      <c r="A80" s="657">
        <v>59</v>
      </c>
      <c r="B80" s="806" t="s">
        <v>3</v>
      </c>
      <c r="C80" s="280">
        <f>+FEV!D73</f>
        <v>0</v>
      </c>
      <c r="D80" s="283" t="str">
        <f>+FEV!E73</f>
        <v>OJTD</v>
      </c>
      <c r="E80" s="280" t="str">
        <f>+FEV!F73</f>
        <v>D</v>
      </c>
      <c r="F80" s="279" t="str">
        <f>+FEV!G73</f>
        <v>N</v>
      </c>
      <c r="G80" s="279">
        <f>+FEV!H73</f>
        <v>0</v>
      </c>
      <c r="H80" s="279">
        <f>+FEV!I73</f>
        <v>0</v>
      </c>
      <c r="I80" s="279" t="str">
        <f>+FEV!J73</f>
        <v>N</v>
      </c>
      <c r="J80" s="279" t="str">
        <f>+FEV!K73</f>
        <v>N</v>
      </c>
      <c r="K80" s="283">
        <f>+FEV!L73</f>
        <v>0</v>
      </c>
      <c r="L80" s="280">
        <f>+FEV!M73</f>
        <v>0</v>
      </c>
      <c r="M80" s="279" t="str">
        <f>+FEV!N73</f>
        <v>D</v>
      </c>
      <c r="N80" s="279" t="str">
        <f>+FEV!O73</f>
        <v>N</v>
      </c>
      <c r="O80" s="279">
        <f>+FEV!P73</f>
        <v>0</v>
      </c>
      <c r="P80" s="279">
        <f>+FEV!Q73</f>
        <v>0</v>
      </c>
      <c r="Q80" s="279" t="str">
        <f>+FEV!R73</f>
        <v>D</v>
      </c>
      <c r="R80" s="283" t="str">
        <f>+FEV!S73</f>
        <v>DT</v>
      </c>
      <c r="S80" s="280">
        <f>+FEV!T73</f>
        <v>0</v>
      </c>
      <c r="T80" s="279">
        <f>+FEV!U73</f>
        <v>0</v>
      </c>
      <c r="U80" s="279" t="str">
        <f>+FEV!V73</f>
        <v>D</v>
      </c>
      <c r="V80" s="279" t="str">
        <f>+FEV!W73</f>
        <v>N</v>
      </c>
      <c r="W80" s="279">
        <f>+FEV!X73</f>
        <v>0</v>
      </c>
      <c r="X80" s="279">
        <f>+FEV!Y73</f>
        <v>0</v>
      </c>
      <c r="Y80" s="283" t="str">
        <f>+FEV!Z73</f>
        <v>D</v>
      </c>
      <c r="Z80" s="280" t="str">
        <f>+FEV!AA73</f>
        <v>N</v>
      </c>
      <c r="AA80" s="279">
        <f>+FEV!AB73</f>
        <v>0</v>
      </c>
      <c r="AB80" s="279">
        <f>+FEV!AC73</f>
        <v>0</v>
      </c>
      <c r="AC80" s="279" t="str">
        <f>+FEV!AD73</f>
        <v>D</v>
      </c>
      <c r="AD80" s="283" t="str">
        <f>+FEV!AE73</f>
        <v>D</v>
      </c>
      <c r="AE80" s="970"/>
      <c r="AF80" s="970"/>
      <c r="AG80" s="970"/>
      <c r="AH80" s="230"/>
    </row>
    <row r="81" spans="1:34" ht="14.45" customHeight="1" x14ac:dyDescent="0.25">
      <c r="A81" s="656">
        <v>60</v>
      </c>
      <c r="B81" s="806" t="s">
        <v>3</v>
      </c>
      <c r="C81" s="280">
        <f>+FEV!D74</f>
        <v>0</v>
      </c>
      <c r="D81" s="283">
        <f>+FEV!E74</f>
        <v>0</v>
      </c>
      <c r="E81" s="280">
        <f>+FEV!F74</f>
        <v>0</v>
      </c>
      <c r="F81" s="279">
        <f>+FEV!G74</f>
        <v>0</v>
      </c>
      <c r="G81" s="279">
        <f>+FEV!H74</f>
        <v>0</v>
      </c>
      <c r="H81" s="279">
        <f>+FEV!I74</f>
        <v>0</v>
      </c>
      <c r="I81" s="279">
        <f>+FEV!J74</f>
        <v>0</v>
      </c>
      <c r="J81" s="279">
        <f>+FEV!K74</f>
        <v>0</v>
      </c>
      <c r="K81" s="283">
        <f>+FEV!L74</f>
        <v>0</v>
      </c>
      <c r="L81" s="280">
        <f>+FEV!M74</f>
        <v>0</v>
      </c>
      <c r="M81" s="279">
        <f>+FEV!N74</f>
        <v>0</v>
      </c>
      <c r="N81" s="279">
        <f>+FEV!O74</f>
        <v>0</v>
      </c>
      <c r="O81" s="279">
        <f>+FEV!P74</f>
        <v>0</v>
      </c>
      <c r="P81" s="279">
        <f>+FEV!Q74</f>
        <v>0</v>
      </c>
      <c r="Q81" s="279">
        <f>+FEV!R74</f>
        <v>0</v>
      </c>
      <c r="R81" s="283">
        <f>+FEV!S74</f>
        <v>0</v>
      </c>
      <c r="S81" s="280">
        <f>+FEV!T74</f>
        <v>0</v>
      </c>
      <c r="T81" s="279">
        <f>+FEV!U74</f>
        <v>0</v>
      </c>
      <c r="U81" s="279">
        <f>+FEV!V74</f>
        <v>0</v>
      </c>
      <c r="V81" s="279">
        <f>+FEV!W74</f>
        <v>0</v>
      </c>
      <c r="W81" s="279">
        <f>+FEV!X74</f>
        <v>0</v>
      </c>
      <c r="X81" s="279">
        <f>+FEV!Y74</f>
        <v>0</v>
      </c>
      <c r="Y81" s="283">
        <f>+FEV!Z74</f>
        <v>0</v>
      </c>
      <c r="Z81" s="280">
        <f>+FEV!AA74</f>
        <v>0</v>
      </c>
      <c r="AA81" s="279">
        <f>+FEV!AB74</f>
        <v>0</v>
      </c>
      <c r="AB81" s="279">
        <f>+FEV!AC74</f>
        <v>0</v>
      </c>
      <c r="AC81" s="279">
        <f>+FEV!AD74</f>
        <v>0</v>
      </c>
      <c r="AD81" s="283">
        <f>+FEV!AE74</f>
        <v>0</v>
      </c>
      <c r="AE81" s="970"/>
      <c r="AF81" s="970"/>
      <c r="AG81" s="970"/>
      <c r="AH81" s="230"/>
    </row>
    <row r="82" spans="1:34" ht="14.45" customHeight="1" thickBot="1" x14ac:dyDescent="0.3">
      <c r="A82" s="657">
        <v>61</v>
      </c>
      <c r="B82" s="806" t="s">
        <v>3</v>
      </c>
      <c r="C82" s="284">
        <f>+FEV!D75</f>
        <v>0</v>
      </c>
      <c r="D82" s="286">
        <f>+FEV!E75</f>
        <v>0</v>
      </c>
      <c r="E82" s="284">
        <f>+FEV!F75</f>
        <v>0</v>
      </c>
      <c r="F82" s="285">
        <f>+FEV!G75</f>
        <v>0</v>
      </c>
      <c r="G82" s="285">
        <f>+FEV!H75</f>
        <v>0</v>
      </c>
      <c r="H82" s="285">
        <f>+FEV!I75</f>
        <v>0</v>
      </c>
      <c r="I82" s="285">
        <f>+FEV!J75</f>
        <v>0</v>
      </c>
      <c r="J82" s="285">
        <f>+FEV!K75</f>
        <v>0</v>
      </c>
      <c r="K82" s="286">
        <f>+FEV!L75</f>
        <v>0</v>
      </c>
      <c r="L82" s="284">
        <f>+FEV!M75</f>
        <v>0</v>
      </c>
      <c r="M82" s="285">
        <f>+FEV!N75</f>
        <v>0</v>
      </c>
      <c r="N82" s="285">
        <f>+FEV!O75</f>
        <v>0</v>
      </c>
      <c r="O82" s="285">
        <f>+FEV!P75</f>
        <v>0</v>
      </c>
      <c r="P82" s="285">
        <f>+FEV!Q75</f>
        <v>0</v>
      </c>
      <c r="Q82" s="285">
        <f>+FEV!R75</f>
        <v>0</v>
      </c>
      <c r="R82" s="286">
        <f>+FEV!S75</f>
        <v>0</v>
      </c>
      <c r="S82" s="284">
        <f>+FEV!T75</f>
        <v>0</v>
      </c>
      <c r="T82" s="285">
        <f>+FEV!U75</f>
        <v>0</v>
      </c>
      <c r="U82" s="285">
        <f>+FEV!V75</f>
        <v>0</v>
      </c>
      <c r="V82" s="285">
        <f>+FEV!W75</f>
        <v>0</v>
      </c>
      <c r="W82" s="285">
        <f>+FEV!X75</f>
        <v>0</v>
      </c>
      <c r="X82" s="285">
        <f>+FEV!Y75</f>
        <v>0</v>
      </c>
      <c r="Y82" s="286">
        <f>+FEV!Z75</f>
        <v>0</v>
      </c>
      <c r="Z82" s="284">
        <f>+FEV!AA75</f>
        <v>0</v>
      </c>
      <c r="AA82" s="285">
        <f>+FEV!AB75</f>
        <v>0</v>
      </c>
      <c r="AB82" s="285">
        <f>+FEV!AC75</f>
        <v>0</v>
      </c>
      <c r="AC82" s="285">
        <f>+FEV!AD75</f>
        <v>0</v>
      </c>
      <c r="AD82" s="286">
        <f>+FEV!AE75</f>
        <v>0</v>
      </c>
      <c r="AE82" s="970"/>
      <c r="AF82" s="970"/>
      <c r="AG82" s="970"/>
      <c r="AH82" s="230"/>
    </row>
    <row r="83" spans="1:34" ht="14.45" customHeight="1" thickBot="1" x14ac:dyDescent="0.3">
      <c r="A83" s="1682" t="s">
        <v>22</v>
      </c>
      <c r="B83" s="1685" t="s">
        <v>23</v>
      </c>
      <c r="C83" s="1688" t="s">
        <v>154</v>
      </c>
      <c r="D83" s="1689"/>
      <c r="E83" s="1689"/>
      <c r="F83" s="1689"/>
      <c r="G83" s="1689"/>
      <c r="H83" s="1689"/>
      <c r="I83" s="1689"/>
      <c r="J83" s="1689"/>
      <c r="K83" s="1689"/>
      <c r="L83" s="1689"/>
      <c r="M83" s="1689"/>
      <c r="N83" s="1689"/>
      <c r="O83" s="1689"/>
      <c r="P83" s="1689"/>
      <c r="Q83" s="1689"/>
      <c r="R83" s="1689"/>
      <c r="S83" s="1689"/>
      <c r="T83" s="1689"/>
      <c r="U83" s="1689"/>
      <c r="V83" s="1689"/>
      <c r="W83" s="1689"/>
      <c r="X83" s="1689"/>
      <c r="Y83" s="1689"/>
      <c r="Z83" s="1689"/>
      <c r="AA83" s="1689"/>
      <c r="AB83" s="1689"/>
      <c r="AC83" s="1689"/>
      <c r="AD83" s="1690"/>
      <c r="AE83" s="969"/>
      <c r="AF83" s="969"/>
      <c r="AG83" s="969"/>
      <c r="AH83" s="230"/>
    </row>
    <row r="84" spans="1:34" ht="14.45" customHeight="1" x14ac:dyDescent="0.25">
      <c r="A84" s="1683"/>
      <c r="B84" s="1686"/>
      <c r="C84" s="270" t="s">
        <v>11</v>
      </c>
      <c r="D84" s="273" t="s">
        <v>12</v>
      </c>
      <c r="E84" s="295" t="s">
        <v>13</v>
      </c>
      <c r="F84" s="272" t="s">
        <v>14</v>
      </c>
      <c r="G84" s="272" t="s">
        <v>15</v>
      </c>
      <c r="H84" s="272" t="s">
        <v>9</v>
      </c>
      <c r="I84" s="272" t="s">
        <v>10</v>
      </c>
      <c r="J84" s="272" t="s">
        <v>11</v>
      </c>
      <c r="K84" s="296" t="s">
        <v>12</v>
      </c>
      <c r="L84" s="270" t="s">
        <v>13</v>
      </c>
      <c r="M84" s="271" t="s">
        <v>14</v>
      </c>
      <c r="N84" s="271" t="s">
        <v>15</v>
      </c>
      <c r="O84" s="271" t="s">
        <v>9</v>
      </c>
      <c r="P84" s="271" t="s">
        <v>10</v>
      </c>
      <c r="Q84" s="271" t="s">
        <v>11</v>
      </c>
      <c r="R84" s="273" t="s">
        <v>12</v>
      </c>
      <c r="S84" s="295" t="s">
        <v>13</v>
      </c>
      <c r="T84" s="272" t="s">
        <v>14</v>
      </c>
      <c r="U84" s="272" t="s">
        <v>15</v>
      </c>
      <c r="V84" s="272" t="s">
        <v>9</v>
      </c>
      <c r="W84" s="272" t="s">
        <v>10</v>
      </c>
      <c r="X84" s="272" t="s">
        <v>11</v>
      </c>
      <c r="Y84" s="296" t="s">
        <v>12</v>
      </c>
      <c r="Z84" s="270" t="s">
        <v>13</v>
      </c>
      <c r="AA84" s="271" t="s">
        <v>14</v>
      </c>
      <c r="AB84" s="271" t="s">
        <v>15</v>
      </c>
      <c r="AC84" s="271" t="s">
        <v>9</v>
      </c>
      <c r="AD84" s="273" t="s">
        <v>10</v>
      </c>
      <c r="AE84" s="967"/>
      <c r="AF84" s="967"/>
      <c r="AG84" s="967"/>
      <c r="AH84" s="230"/>
    </row>
    <row r="85" spans="1:34" ht="14.45" customHeight="1" thickBot="1" x14ac:dyDescent="0.3">
      <c r="A85" s="1684"/>
      <c r="B85" s="1687"/>
      <c r="C85" s="959">
        <v>1</v>
      </c>
      <c r="D85" s="958">
        <f>C85+1</f>
        <v>2</v>
      </c>
      <c r="E85" s="959">
        <f t="shared" ref="E85:AD85" si="3">D85+1</f>
        <v>3</v>
      </c>
      <c r="F85" s="960">
        <f t="shared" si="3"/>
        <v>4</v>
      </c>
      <c r="G85" s="960">
        <f t="shared" si="3"/>
        <v>5</v>
      </c>
      <c r="H85" s="960">
        <f t="shared" si="3"/>
        <v>6</v>
      </c>
      <c r="I85" s="957">
        <f t="shared" si="3"/>
        <v>7</v>
      </c>
      <c r="J85" s="960">
        <f t="shared" si="3"/>
        <v>8</v>
      </c>
      <c r="K85" s="958">
        <f t="shared" si="3"/>
        <v>9</v>
      </c>
      <c r="L85" s="959">
        <f t="shared" si="3"/>
        <v>10</v>
      </c>
      <c r="M85" s="960">
        <f t="shared" si="3"/>
        <v>11</v>
      </c>
      <c r="N85" s="960">
        <f t="shared" si="3"/>
        <v>12</v>
      </c>
      <c r="O85" s="960">
        <f t="shared" si="3"/>
        <v>13</v>
      </c>
      <c r="P85" s="960">
        <f t="shared" si="3"/>
        <v>14</v>
      </c>
      <c r="Q85" s="957">
        <f t="shared" si="3"/>
        <v>15</v>
      </c>
      <c r="R85" s="958">
        <f t="shared" si="3"/>
        <v>16</v>
      </c>
      <c r="S85" s="959">
        <f t="shared" si="3"/>
        <v>17</v>
      </c>
      <c r="T85" s="960">
        <f t="shared" si="3"/>
        <v>18</v>
      </c>
      <c r="U85" s="960">
        <f t="shared" si="3"/>
        <v>19</v>
      </c>
      <c r="V85" s="960">
        <f t="shared" si="3"/>
        <v>20</v>
      </c>
      <c r="W85" s="960">
        <f t="shared" si="3"/>
        <v>21</v>
      </c>
      <c r="X85" s="960">
        <f t="shared" si="3"/>
        <v>22</v>
      </c>
      <c r="Y85" s="961">
        <f t="shared" si="3"/>
        <v>23</v>
      </c>
      <c r="Z85" s="959">
        <f t="shared" si="3"/>
        <v>24</v>
      </c>
      <c r="AA85" s="960">
        <f t="shared" si="3"/>
        <v>25</v>
      </c>
      <c r="AB85" s="960">
        <f t="shared" si="3"/>
        <v>26</v>
      </c>
      <c r="AC85" s="957">
        <f t="shared" si="3"/>
        <v>27</v>
      </c>
      <c r="AD85" s="958">
        <f t="shared" si="3"/>
        <v>28</v>
      </c>
      <c r="AE85" s="967"/>
      <c r="AF85" s="967"/>
      <c r="AG85" s="967"/>
      <c r="AH85" s="230"/>
    </row>
    <row r="86" spans="1:34" ht="14.45" customHeight="1" x14ac:dyDescent="0.25">
      <c r="A86" s="654">
        <v>62</v>
      </c>
      <c r="B86" s="823" t="s">
        <v>1</v>
      </c>
      <c r="C86" s="280" t="str">
        <f>+FEV!D77</f>
        <v>FOTS</v>
      </c>
      <c r="D86" s="283">
        <f>+FEV!E77</f>
        <v>0</v>
      </c>
      <c r="E86" s="280" t="str">
        <f>+FEV!F77</f>
        <v>DTS5S</v>
      </c>
      <c r="F86" s="279" t="str">
        <f>+FEV!G77</f>
        <v>D</v>
      </c>
      <c r="G86" s="279" t="str">
        <f>+FEV!H77</f>
        <v>N</v>
      </c>
      <c r="H86" s="279">
        <f>+FEV!I77</f>
        <v>0</v>
      </c>
      <c r="I86" s="279">
        <f>+FEV!J77</f>
        <v>0</v>
      </c>
      <c r="J86" s="279" t="str">
        <f>+FEV!K77</f>
        <v>D</v>
      </c>
      <c r="K86" s="283" t="str">
        <f>+FEV!L77</f>
        <v>N</v>
      </c>
      <c r="L86" s="280">
        <f>+FEV!M77</f>
        <v>0</v>
      </c>
      <c r="M86" s="279">
        <f>+FEV!N77</f>
        <v>0</v>
      </c>
      <c r="N86" s="279" t="str">
        <f>+FEV!O77</f>
        <v>D</v>
      </c>
      <c r="O86" s="279" t="str">
        <f>+FEV!P77</f>
        <v>N</v>
      </c>
      <c r="P86" s="279">
        <f>+FEV!Q77</f>
        <v>0</v>
      </c>
      <c r="Q86" s="279" t="str">
        <f>+FEV!R77</f>
        <v>DT</v>
      </c>
      <c r="R86" s="283" t="str">
        <f>+FEV!S77</f>
        <v>D</v>
      </c>
      <c r="S86" s="280" t="str">
        <f>+FEV!T77</f>
        <v>N</v>
      </c>
      <c r="T86" s="279">
        <f>+FEV!U77</f>
        <v>0</v>
      </c>
      <c r="U86" s="279">
        <f>+FEV!V77</f>
        <v>0</v>
      </c>
      <c r="V86" s="279" t="str">
        <f>+FEV!W77</f>
        <v>D</v>
      </c>
      <c r="W86" s="279" t="str">
        <f>+FEV!X77</f>
        <v>D</v>
      </c>
      <c r="X86" s="279">
        <f>+FEV!Y77</f>
        <v>0</v>
      </c>
      <c r="Y86" s="283">
        <f>+FEV!Z77</f>
        <v>0</v>
      </c>
      <c r="Z86" s="280" t="str">
        <f>+FEV!AA77</f>
        <v>D</v>
      </c>
      <c r="AA86" s="279" t="str">
        <f>+FEV!AB77</f>
        <v>N</v>
      </c>
      <c r="AB86" s="279" t="str">
        <f>+FEV!AC77</f>
        <v>NTS5S</v>
      </c>
      <c r="AC86" s="279">
        <f>+FEV!AD77</f>
        <v>0</v>
      </c>
      <c r="AD86" s="283" t="str">
        <f>+FEV!AE77</f>
        <v>DT</v>
      </c>
      <c r="AE86" s="970"/>
      <c r="AF86" s="970"/>
      <c r="AG86" s="970"/>
      <c r="AH86" s="230"/>
    </row>
    <row r="87" spans="1:34" ht="14.45" customHeight="1" thickBot="1" x14ac:dyDescent="0.3">
      <c r="A87" s="821">
        <v>63</v>
      </c>
      <c r="B87" s="822" t="s">
        <v>1</v>
      </c>
      <c r="C87" s="328">
        <f>+FEV!D78</f>
        <v>0</v>
      </c>
      <c r="D87" s="330">
        <f>+FEV!E78</f>
        <v>0</v>
      </c>
      <c r="E87" s="328">
        <f>+FEV!F78</f>
        <v>0</v>
      </c>
      <c r="F87" s="329">
        <f>+FEV!G78</f>
        <v>0</v>
      </c>
      <c r="G87" s="329">
        <f>+FEV!H78</f>
        <v>0</v>
      </c>
      <c r="H87" s="329">
        <f>+FEV!I78</f>
        <v>0</v>
      </c>
      <c r="I87" s="329">
        <f>+FEV!J78</f>
        <v>0</v>
      </c>
      <c r="J87" s="329">
        <f>+FEV!K78</f>
        <v>0</v>
      </c>
      <c r="K87" s="330">
        <f>+FEV!L78</f>
        <v>0</v>
      </c>
      <c r="L87" s="328">
        <f>+FEV!M78</f>
        <v>0</v>
      </c>
      <c r="M87" s="329">
        <f>+FEV!N78</f>
        <v>0</v>
      </c>
      <c r="N87" s="329">
        <f>+FEV!O78</f>
        <v>0</v>
      </c>
      <c r="O87" s="329">
        <f>+FEV!P78</f>
        <v>0</v>
      </c>
      <c r="P87" s="329">
        <f>+FEV!Q78</f>
        <v>0</v>
      </c>
      <c r="Q87" s="329">
        <f>+FEV!R78</f>
        <v>0</v>
      </c>
      <c r="R87" s="330">
        <f>+FEV!S78</f>
        <v>0</v>
      </c>
      <c r="S87" s="328">
        <f>+FEV!T78</f>
        <v>0</v>
      </c>
      <c r="T87" s="329">
        <f>+FEV!U78</f>
        <v>0</v>
      </c>
      <c r="U87" s="329">
        <f>+FEV!V78</f>
        <v>0</v>
      </c>
      <c r="V87" s="329">
        <f>+FEV!W78</f>
        <v>0</v>
      </c>
      <c r="W87" s="329">
        <f>+FEV!X78</f>
        <v>0</v>
      </c>
      <c r="X87" s="329">
        <f>+FEV!Y78</f>
        <v>0</v>
      </c>
      <c r="Y87" s="330">
        <f>+FEV!Z78</f>
        <v>0</v>
      </c>
      <c r="Z87" s="328">
        <f>+FEV!AA78</f>
        <v>0</v>
      </c>
      <c r="AA87" s="329">
        <f>+FEV!AB78</f>
        <v>0</v>
      </c>
      <c r="AB87" s="329">
        <f>+FEV!AC78</f>
        <v>0</v>
      </c>
      <c r="AC87" s="329">
        <f>+FEV!AD78</f>
        <v>0</v>
      </c>
      <c r="AD87" s="330">
        <f>+FEV!AE78</f>
        <v>0</v>
      </c>
      <c r="AE87" s="970"/>
      <c r="AF87" s="970"/>
      <c r="AG87" s="970"/>
      <c r="AH87" s="230"/>
    </row>
    <row r="88" spans="1:34" ht="14.45" customHeight="1" x14ac:dyDescent="0.25">
      <c r="A88" s="654">
        <v>64</v>
      </c>
      <c r="B88" s="823" t="s">
        <v>2</v>
      </c>
      <c r="C88" s="275" t="str">
        <f>+FEV!D79</f>
        <v>N</v>
      </c>
      <c r="D88" s="282">
        <f>+FEV!E79</f>
        <v>0</v>
      </c>
      <c r="E88" s="275">
        <f>+FEV!F79</f>
        <v>0</v>
      </c>
      <c r="F88" s="281" t="str">
        <f>+FEV!G79</f>
        <v>D</v>
      </c>
      <c r="G88" s="281" t="str">
        <f>+FEV!H79</f>
        <v>N</v>
      </c>
      <c r="H88" s="281">
        <f>+FEV!I79</f>
        <v>0</v>
      </c>
      <c r="I88" s="281">
        <f>+FEV!J79</f>
        <v>0</v>
      </c>
      <c r="J88" s="281" t="str">
        <f>+FEV!K79</f>
        <v>D</v>
      </c>
      <c r="K88" s="282" t="str">
        <f>+FEV!L79</f>
        <v>N</v>
      </c>
      <c r="L88" s="275">
        <f>+FEV!M79</f>
        <v>0</v>
      </c>
      <c r="M88" s="281">
        <f>+FEV!N79</f>
        <v>0</v>
      </c>
      <c r="N88" s="281" t="str">
        <f>+FEV!O79</f>
        <v>D</v>
      </c>
      <c r="O88" s="281" t="str">
        <f>+FEV!P79</f>
        <v>N</v>
      </c>
      <c r="P88" s="281">
        <f>+FEV!Q79</f>
        <v>0</v>
      </c>
      <c r="Q88" s="281">
        <f>+FEV!R79</f>
        <v>0</v>
      </c>
      <c r="R88" s="282" t="str">
        <f>+FEV!S79</f>
        <v>D</v>
      </c>
      <c r="S88" s="275" t="str">
        <f>+FEV!T79</f>
        <v>N</v>
      </c>
      <c r="T88" s="281">
        <f>+FEV!U79</f>
        <v>0</v>
      </c>
      <c r="U88" s="281">
        <f>+FEV!V79</f>
        <v>0</v>
      </c>
      <c r="V88" s="281" t="str">
        <f>+FEV!W79</f>
        <v>D</v>
      </c>
      <c r="W88" s="281" t="str">
        <f>+FEV!X79</f>
        <v>D</v>
      </c>
      <c r="X88" s="281">
        <f>+FEV!Y79</f>
        <v>0</v>
      </c>
      <c r="Y88" s="282">
        <f>+FEV!Z79</f>
        <v>0</v>
      </c>
      <c r="Z88" s="275" t="str">
        <f>+FEV!AA79</f>
        <v>D</v>
      </c>
      <c r="AA88" s="281" t="str">
        <f>+FEV!AB79</f>
        <v>N</v>
      </c>
      <c r="AB88" s="281" t="str">
        <f>+FEV!AC79</f>
        <v>NTS5S</v>
      </c>
      <c r="AC88" s="281">
        <f>+FEV!AD79</f>
        <v>0</v>
      </c>
      <c r="AD88" s="282" t="str">
        <f>+FEV!AE79</f>
        <v>N</v>
      </c>
      <c r="AE88" s="970"/>
      <c r="AF88" s="970"/>
      <c r="AG88" s="970"/>
      <c r="AH88" s="230"/>
    </row>
    <row r="89" spans="1:34" ht="14.45" customHeight="1" thickBot="1" x14ac:dyDescent="0.3">
      <c r="A89" s="821">
        <v>65</v>
      </c>
      <c r="B89" s="808" t="s">
        <v>2</v>
      </c>
      <c r="C89" s="280" t="str">
        <f>+FEV!D80</f>
        <v>N</v>
      </c>
      <c r="D89" s="283">
        <f>+FEV!E80</f>
        <v>0</v>
      </c>
      <c r="E89" s="280">
        <f>+FEV!F80</f>
        <v>0</v>
      </c>
      <c r="F89" s="279" t="str">
        <f>+FEV!G80</f>
        <v>FOTS</v>
      </c>
      <c r="G89" s="279" t="str">
        <f>+FEV!H80</f>
        <v>FOTS</v>
      </c>
      <c r="H89" s="279">
        <f>+FEV!I80</f>
        <v>0</v>
      </c>
      <c r="I89" s="279">
        <f>+FEV!J80</f>
        <v>0</v>
      </c>
      <c r="J89" s="279" t="str">
        <f>+FEV!K80</f>
        <v>FE</v>
      </c>
      <c r="K89" s="283" t="str">
        <f>+FEV!L80</f>
        <v>FE</v>
      </c>
      <c r="L89" s="280">
        <f>+FEV!M80</f>
        <v>0</v>
      </c>
      <c r="M89" s="279">
        <f>+FEV!N80</f>
        <v>0</v>
      </c>
      <c r="N89" s="279" t="str">
        <f>+FEV!O80</f>
        <v>T</v>
      </c>
      <c r="O89" s="279" t="str">
        <f>+FEV!P80</f>
        <v>N</v>
      </c>
      <c r="P89" s="279">
        <f>+FEV!Q80</f>
        <v>0</v>
      </c>
      <c r="Q89" s="279" t="str">
        <f>+FEV!R80</f>
        <v>DT</v>
      </c>
      <c r="R89" s="283" t="str">
        <f>+FEV!S80</f>
        <v>D</v>
      </c>
      <c r="S89" s="280" t="str">
        <f>+FEV!T80</f>
        <v>N</v>
      </c>
      <c r="T89" s="279">
        <f>+FEV!U80</f>
        <v>0</v>
      </c>
      <c r="U89" s="279">
        <f>+FEV!V80</f>
        <v>0</v>
      </c>
      <c r="V89" s="279" t="str">
        <f>+FEV!W80</f>
        <v>D</v>
      </c>
      <c r="W89" s="279" t="str">
        <f>+FEV!X80</f>
        <v>D</v>
      </c>
      <c r="X89" s="279" t="str">
        <f>+FEV!Y80</f>
        <v>NT</v>
      </c>
      <c r="Y89" s="283">
        <f>+FEV!Z80</f>
        <v>0</v>
      </c>
      <c r="Z89" s="280" t="str">
        <f>+FEV!AA80</f>
        <v>D</v>
      </c>
      <c r="AA89" s="279" t="str">
        <f>+FEV!AB80</f>
        <v>N</v>
      </c>
      <c r="AB89" s="279" t="str">
        <f>+FEV!AC80</f>
        <v>NTS5S</v>
      </c>
      <c r="AC89" s="279">
        <f>+FEV!AD80</f>
        <v>0</v>
      </c>
      <c r="AD89" s="283" t="str">
        <f>+FEV!AE80</f>
        <v>N</v>
      </c>
      <c r="AE89" s="970"/>
      <c r="AF89" s="970"/>
      <c r="AG89" s="970"/>
      <c r="AH89" s="230"/>
    </row>
    <row r="90" spans="1:34" ht="14.45" customHeight="1" x14ac:dyDescent="0.25">
      <c r="A90" s="654">
        <v>66</v>
      </c>
      <c r="B90" s="808" t="s">
        <v>2</v>
      </c>
      <c r="C90" s="280" t="str">
        <f>+FEV!D81</f>
        <v>N</v>
      </c>
      <c r="D90" s="283">
        <f>+FEV!E81</f>
        <v>0</v>
      </c>
      <c r="E90" s="280">
        <f>+FEV!F81</f>
        <v>0</v>
      </c>
      <c r="F90" s="279" t="str">
        <f>+FEV!G81</f>
        <v>D</v>
      </c>
      <c r="G90" s="279" t="str">
        <f>+FEV!H81</f>
        <v>N</v>
      </c>
      <c r="H90" s="279">
        <f>+FEV!I81</f>
        <v>0</v>
      </c>
      <c r="I90" s="279">
        <f>+FEV!J81</f>
        <v>0</v>
      </c>
      <c r="J90" s="279" t="str">
        <f>+FEV!K81</f>
        <v>D</v>
      </c>
      <c r="K90" s="283" t="str">
        <f>+FEV!L81</f>
        <v>N</v>
      </c>
      <c r="L90" s="280">
        <f>+FEV!M81</f>
        <v>0</v>
      </c>
      <c r="M90" s="279">
        <f>+FEV!N81</f>
        <v>0</v>
      </c>
      <c r="N90" s="279" t="str">
        <f>+FEV!O81</f>
        <v>D</v>
      </c>
      <c r="O90" s="279" t="str">
        <f>+FEV!P81</f>
        <v>N</v>
      </c>
      <c r="P90" s="279">
        <f>+FEV!Q81</f>
        <v>0</v>
      </c>
      <c r="Q90" s="279">
        <f>+FEV!R81</f>
        <v>0</v>
      </c>
      <c r="R90" s="283" t="str">
        <f>+FEV!S81</f>
        <v>D</v>
      </c>
      <c r="S90" s="280" t="str">
        <f>+FEV!T81</f>
        <v>N</v>
      </c>
      <c r="T90" s="279">
        <f>+FEV!U81</f>
        <v>0</v>
      </c>
      <c r="U90" s="279">
        <f>+FEV!V81</f>
        <v>0</v>
      </c>
      <c r="V90" s="279" t="str">
        <f>+FEV!W81</f>
        <v>D</v>
      </c>
      <c r="W90" s="279" t="str">
        <f>+FEV!X81</f>
        <v>D</v>
      </c>
      <c r="X90" s="279">
        <f>+FEV!Y81</f>
        <v>0</v>
      </c>
      <c r="Y90" s="283">
        <f>+FEV!Z81</f>
        <v>0</v>
      </c>
      <c r="Z90" s="280" t="str">
        <f>+FEV!AA81</f>
        <v>D</v>
      </c>
      <c r="AA90" s="279" t="str">
        <f>+FEV!AB81</f>
        <v>D</v>
      </c>
      <c r="AB90" s="279" t="str">
        <f>+FEV!AC81</f>
        <v>NTS5S</v>
      </c>
      <c r="AC90" s="279">
        <f>+FEV!AD81</f>
        <v>0</v>
      </c>
      <c r="AD90" s="283" t="str">
        <f>+FEV!AE81</f>
        <v>N</v>
      </c>
      <c r="AE90" s="970"/>
      <c r="AF90" s="970"/>
      <c r="AG90" s="970"/>
      <c r="AH90" s="230"/>
    </row>
    <row r="91" spans="1:34" ht="14.45" customHeight="1" thickBot="1" x14ac:dyDescent="0.3">
      <c r="A91" s="821">
        <v>67</v>
      </c>
      <c r="B91" s="808" t="s">
        <v>2</v>
      </c>
      <c r="C91" s="280" t="str">
        <f>+FEV!D82</f>
        <v>N</v>
      </c>
      <c r="D91" s="283">
        <f>+FEV!E82</f>
        <v>0</v>
      </c>
      <c r="E91" s="280">
        <f>+FEV!F82</f>
        <v>0</v>
      </c>
      <c r="F91" s="279" t="str">
        <f>+FEV!G82</f>
        <v>D</v>
      </c>
      <c r="G91" s="279" t="str">
        <f>+FEV!H82</f>
        <v>N</v>
      </c>
      <c r="H91" s="279" t="str">
        <f>+FEV!I82</f>
        <v>NTS5S</v>
      </c>
      <c r="I91" s="279">
        <f>+FEV!J82</f>
        <v>0</v>
      </c>
      <c r="J91" s="279" t="str">
        <f>+FEV!K82</f>
        <v>N</v>
      </c>
      <c r="K91" s="283" t="str">
        <f>+FEV!L82</f>
        <v>N</v>
      </c>
      <c r="L91" s="280">
        <f>+FEV!M82</f>
        <v>0</v>
      </c>
      <c r="M91" s="279">
        <f>+FEV!N82</f>
        <v>0</v>
      </c>
      <c r="N91" s="279" t="str">
        <f>+FEV!O82</f>
        <v>D</v>
      </c>
      <c r="O91" s="279" t="str">
        <f>+FEV!P82</f>
        <v>N</v>
      </c>
      <c r="P91" s="279">
        <f>+FEV!Q82</f>
        <v>0</v>
      </c>
      <c r="Q91" s="279">
        <f>+FEV!R82</f>
        <v>0</v>
      </c>
      <c r="R91" s="283" t="str">
        <f>+FEV!S82</f>
        <v>N</v>
      </c>
      <c r="S91" s="280" t="str">
        <f>+FEV!T82</f>
        <v>DISP</v>
      </c>
      <c r="T91" s="279">
        <f>+FEV!U82</f>
        <v>0</v>
      </c>
      <c r="U91" s="279">
        <f>+FEV!V82</f>
        <v>0</v>
      </c>
      <c r="V91" s="279" t="str">
        <f>+FEV!W82</f>
        <v>N</v>
      </c>
      <c r="W91" s="279" t="str">
        <f>+FEV!X82</f>
        <v>DISP</v>
      </c>
      <c r="X91" s="279">
        <f>+FEV!Y82</f>
        <v>0</v>
      </c>
      <c r="Y91" s="283">
        <f>+FEV!Z82</f>
        <v>0</v>
      </c>
      <c r="Z91" s="280" t="str">
        <f>+FEV!AA82</f>
        <v>NT</v>
      </c>
      <c r="AA91" s="279" t="str">
        <f>+FEV!AB82</f>
        <v>N</v>
      </c>
      <c r="AB91" s="279" t="str">
        <f>+FEV!AC82</f>
        <v>NTS5S</v>
      </c>
      <c r="AC91" s="279">
        <f>+FEV!AD82</f>
        <v>0</v>
      </c>
      <c r="AD91" s="283" t="str">
        <f>+FEV!AE82</f>
        <v>N</v>
      </c>
      <c r="AE91" s="970"/>
      <c r="AF91" s="970"/>
      <c r="AG91" s="970"/>
      <c r="AH91" s="230"/>
    </row>
    <row r="92" spans="1:34" ht="14.45" customHeight="1" thickBot="1" x14ac:dyDescent="0.3">
      <c r="A92" s="654">
        <v>68</v>
      </c>
      <c r="B92" s="974" t="s">
        <v>2</v>
      </c>
      <c r="C92" s="284" t="str">
        <f>+FEV!D83</f>
        <v>N</v>
      </c>
      <c r="D92" s="286">
        <f>+FEV!E83</f>
        <v>0</v>
      </c>
      <c r="E92" s="284">
        <f>+FEV!F83</f>
        <v>0</v>
      </c>
      <c r="F92" s="285" t="str">
        <f>+FEV!G83</f>
        <v>D</v>
      </c>
      <c r="G92" s="285" t="str">
        <f>+FEV!H83</f>
        <v>N</v>
      </c>
      <c r="H92" s="285">
        <f>+FEV!I83</f>
        <v>0</v>
      </c>
      <c r="I92" s="285">
        <f>+FEV!J83</f>
        <v>0</v>
      </c>
      <c r="J92" s="285" t="str">
        <f>+FEV!K83</f>
        <v>D</v>
      </c>
      <c r="K92" s="286" t="str">
        <f>+FEV!L83</f>
        <v>N</v>
      </c>
      <c r="L92" s="284">
        <f>+FEV!M83</f>
        <v>0</v>
      </c>
      <c r="M92" s="285">
        <f>+FEV!N83</f>
        <v>0</v>
      </c>
      <c r="N92" s="285" t="str">
        <f>+FEV!O83</f>
        <v>D</v>
      </c>
      <c r="O92" s="285" t="str">
        <f>+FEV!P83</f>
        <v>B</v>
      </c>
      <c r="P92" s="285">
        <f>+FEV!Q83</f>
        <v>0</v>
      </c>
      <c r="Q92" s="285">
        <f>+FEV!R83</f>
        <v>0</v>
      </c>
      <c r="R92" s="286" t="str">
        <f>+FEV!S83</f>
        <v>D</v>
      </c>
      <c r="S92" s="284" t="str">
        <f>+FEV!T83</f>
        <v>N</v>
      </c>
      <c r="T92" s="285">
        <f>+FEV!U83</f>
        <v>0</v>
      </c>
      <c r="U92" s="285">
        <f>+FEV!V83</f>
        <v>0</v>
      </c>
      <c r="V92" s="285" t="str">
        <f>+FEV!W83</f>
        <v>D</v>
      </c>
      <c r="W92" s="285" t="str">
        <f>+FEV!X83</f>
        <v>D</v>
      </c>
      <c r="X92" s="285">
        <f>+FEV!Y83</f>
        <v>0</v>
      </c>
      <c r="Y92" s="286">
        <f>+FEV!Z83</f>
        <v>0</v>
      </c>
      <c r="Z92" s="284" t="str">
        <f>+FEV!AA83</f>
        <v>D</v>
      </c>
      <c r="AA92" s="285" t="str">
        <f>+FEV!AB83</f>
        <v>N</v>
      </c>
      <c r="AB92" s="285" t="str">
        <f>+FEV!AC83</f>
        <v>T</v>
      </c>
      <c r="AC92" s="285">
        <f>+FEV!AD83</f>
        <v>0</v>
      </c>
      <c r="AD92" s="286" t="str">
        <f>+FEV!AE83</f>
        <v>FOTS</v>
      </c>
      <c r="AE92" s="970"/>
      <c r="AF92" s="970"/>
      <c r="AG92" s="970"/>
      <c r="AH92" s="230"/>
    </row>
    <row r="93" spans="1:34" ht="14.45" customHeight="1" thickBot="1" x14ac:dyDescent="0.3">
      <c r="A93" s="821">
        <v>69</v>
      </c>
      <c r="B93" s="823" t="s">
        <v>65</v>
      </c>
      <c r="C93" s="275">
        <f>+FEV!D84</f>
        <v>0</v>
      </c>
      <c r="D93" s="282">
        <f>+FEV!E84</f>
        <v>0</v>
      </c>
      <c r="E93" s="275">
        <f>+FEV!F84</f>
        <v>0</v>
      </c>
      <c r="F93" s="281">
        <f>+FEV!G84</f>
        <v>0</v>
      </c>
      <c r="G93" s="281">
        <f>+FEV!H84</f>
        <v>0</v>
      </c>
      <c r="H93" s="281">
        <f>+FEV!I84</f>
        <v>0</v>
      </c>
      <c r="I93" s="281">
        <f>+FEV!J84</f>
        <v>0</v>
      </c>
      <c r="J93" s="281">
        <f>+FEV!K84</f>
        <v>0</v>
      </c>
      <c r="K93" s="282">
        <f>+FEV!L84</f>
        <v>0</v>
      </c>
      <c r="L93" s="275">
        <f>+FEV!M84</f>
        <v>0</v>
      </c>
      <c r="M93" s="281">
        <f>+FEV!N84</f>
        <v>0</v>
      </c>
      <c r="N93" s="281">
        <f>+FEV!O84</f>
        <v>0</v>
      </c>
      <c r="O93" s="281">
        <f>+FEV!P84</f>
        <v>0</v>
      </c>
      <c r="P93" s="281">
        <f>+FEV!Q84</f>
        <v>0</v>
      </c>
      <c r="Q93" s="281">
        <f>+FEV!R84</f>
        <v>0</v>
      </c>
      <c r="R93" s="282">
        <f>+FEV!S84</f>
        <v>0</v>
      </c>
      <c r="S93" s="275">
        <f>+FEV!T84</f>
        <v>0</v>
      </c>
      <c r="T93" s="281">
        <f>+FEV!U84</f>
        <v>0</v>
      </c>
      <c r="U93" s="281">
        <f>+FEV!V84</f>
        <v>0</v>
      </c>
      <c r="V93" s="281">
        <f>+FEV!W84</f>
        <v>0</v>
      </c>
      <c r="W93" s="281">
        <f>+FEV!X84</f>
        <v>0</v>
      </c>
      <c r="X93" s="281">
        <f>+FEV!Y84</f>
        <v>0</v>
      </c>
      <c r="Y93" s="282">
        <f>+FEV!Z84</f>
        <v>0</v>
      </c>
      <c r="Z93" s="275">
        <f>+FEV!AA84</f>
        <v>0</v>
      </c>
      <c r="AA93" s="281">
        <f>+FEV!AB84</f>
        <v>0</v>
      </c>
      <c r="AB93" s="281">
        <f>+FEV!AC84</f>
        <v>0</v>
      </c>
      <c r="AC93" s="281">
        <f>+FEV!AD84</f>
        <v>0</v>
      </c>
      <c r="AD93" s="282">
        <f>+FEV!AE84</f>
        <v>0</v>
      </c>
      <c r="AE93" s="970"/>
      <c r="AF93" s="970"/>
      <c r="AG93" s="970"/>
      <c r="AH93" s="230"/>
    </row>
    <row r="94" spans="1:34" ht="14.45" customHeight="1" x14ac:dyDescent="0.25">
      <c r="A94" s="654">
        <v>70</v>
      </c>
      <c r="B94" s="808"/>
      <c r="C94" s="280">
        <f>+FEV!D85</f>
        <v>0</v>
      </c>
      <c r="D94" s="283">
        <f>+FEV!E85</f>
        <v>0</v>
      </c>
      <c r="E94" s="280">
        <f>+FEV!F85</f>
        <v>0</v>
      </c>
      <c r="F94" s="279">
        <f>+FEV!G85</f>
        <v>0</v>
      </c>
      <c r="G94" s="279">
        <f>+FEV!H85</f>
        <v>0</v>
      </c>
      <c r="H94" s="279">
        <f>+FEV!I85</f>
        <v>0</v>
      </c>
      <c r="I94" s="279">
        <f>+FEV!J85</f>
        <v>0</v>
      </c>
      <c r="J94" s="279">
        <f>+FEV!K85</f>
        <v>0</v>
      </c>
      <c r="K94" s="283">
        <f>+FEV!L85</f>
        <v>0</v>
      </c>
      <c r="L94" s="280">
        <f>+FEV!M85</f>
        <v>0</v>
      </c>
      <c r="M94" s="279">
        <f>+FEV!N85</f>
        <v>0</v>
      </c>
      <c r="N94" s="279">
        <f>+FEV!O85</f>
        <v>0</v>
      </c>
      <c r="O94" s="279">
        <f>+FEV!P85</f>
        <v>0</v>
      </c>
      <c r="P94" s="279">
        <f>+FEV!Q85</f>
        <v>0</v>
      </c>
      <c r="Q94" s="279">
        <f>+FEV!R85</f>
        <v>0</v>
      </c>
      <c r="R94" s="283">
        <f>+FEV!S85</f>
        <v>0</v>
      </c>
      <c r="S94" s="280">
        <f>+FEV!T85</f>
        <v>0</v>
      </c>
      <c r="T94" s="279">
        <f>+FEV!U85</f>
        <v>0</v>
      </c>
      <c r="U94" s="279">
        <f>+FEV!V85</f>
        <v>0</v>
      </c>
      <c r="V94" s="279">
        <f>+FEV!W85</f>
        <v>0</v>
      </c>
      <c r="W94" s="279">
        <f>+FEV!X85</f>
        <v>0</v>
      </c>
      <c r="X94" s="279">
        <f>+FEV!Y85</f>
        <v>0</v>
      </c>
      <c r="Y94" s="283">
        <f>+FEV!Z85</f>
        <v>0</v>
      </c>
      <c r="Z94" s="280">
        <f>+FEV!AA85</f>
        <v>0</v>
      </c>
      <c r="AA94" s="279">
        <f>+FEV!AB85</f>
        <v>0</v>
      </c>
      <c r="AB94" s="279">
        <f>+FEV!AC85</f>
        <v>0</v>
      </c>
      <c r="AC94" s="279">
        <f>+FEV!AD85</f>
        <v>0</v>
      </c>
      <c r="AD94" s="283">
        <f>+FEV!AE85</f>
        <v>0</v>
      </c>
      <c r="AE94" s="970"/>
      <c r="AF94" s="970"/>
      <c r="AG94" s="970"/>
      <c r="AH94" s="230"/>
    </row>
    <row r="95" spans="1:34" ht="14.45" customHeight="1" thickBot="1" x14ac:dyDescent="0.3">
      <c r="A95" s="821">
        <v>71</v>
      </c>
      <c r="B95" s="824" t="s">
        <v>3</v>
      </c>
      <c r="C95" s="284">
        <f>+FEV!D86</f>
        <v>0</v>
      </c>
      <c r="D95" s="286">
        <f>+FEV!E86</f>
        <v>0</v>
      </c>
      <c r="E95" s="284">
        <f>+FEV!F86</f>
        <v>0</v>
      </c>
      <c r="F95" s="285">
        <f>+FEV!G86</f>
        <v>0</v>
      </c>
      <c r="G95" s="285">
        <f>+FEV!H86</f>
        <v>0</v>
      </c>
      <c r="H95" s="285">
        <f>+FEV!I86</f>
        <v>0</v>
      </c>
      <c r="I95" s="285">
        <f>+FEV!J86</f>
        <v>0</v>
      </c>
      <c r="J95" s="285">
        <f>+FEV!K86</f>
        <v>0</v>
      </c>
      <c r="K95" s="286">
        <f>+FEV!L86</f>
        <v>0</v>
      </c>
      <c r="L95" s="284">
        <f>+FEV!M86</f>
        <v>0</v>
      </c>
      <c r="M95" s="285">
        <f>+FEV!N86</f>
        <v>0</v>
      </c>
      <c r="N95" s="285">
        <f>+FEV!O86</f>
        <v>0</v>
      </c>
      <c r="O95" s="285">
        <f>+FEV!P86</f>
        <v>0</v>
      </c>
      <c r="P95" s="285">
        <f>+FEV!Q86</f>
        <v>0</v>
      </c>
      <c r="Q95" s="285">
        <f>+FEV!R86</f>
        <v>0</v>
      </c>
      <c r="R95" s="286">
        <f>+FEV!S86</f>
        <v>0</v>
      </c>
      <c r="S95" s="284">
        <f>+FEV!T86</f>
        <v>0</v>
      </c>
      <c r="T95" s="285">
        <f>+FEV!U86</f>
        <v>0</v>
      </c>
      <c r="U95" s="285">
        <f>+FEV!V86</f>
        <v>0</v>
      </c>
      <c r="V95" s="285">
        <f>+FEV!W86</f>
        <v>0</v>
      </c>
      <c r="W95" s="285">
        <f>+FEV!X86</f>
        <v>0</v>
      </c>
      <c r="X95" s="285">
        <f>+FEV!Y86</f>
        <v>0</v>
      </c>
      <c r="Y95" s="286">
        <f>+FEV!Z86</f>
        <v>0</v>
      </c>
      <c r="Z95" s="284">
        <f>+FEV!AA86</f>
        <v>0</v>
      </c>
      <c r="AA95" s="285">
        <f>+FEV!AB86</f>
        <v>0</v>
      </c>
      <c r="AB95" s="285">
        <f>+FEV!AC86</f>
        <v>0</v>
      </c>
      <c r="AC95" s="285">
        <f>+FEV!AD86</f>
        <v>0</v>
      </c>
      <c r="AD95" s="286">
        <f>+FEV!AE86</f>
        <v>0</v>
      </c>
      <c r="AE95" s="970"/>
      <c r="AF95" s="970"/>
      <c r="AG95" s="970"/>
      <c r="AH95" s="230"/>
    </row>
    <row r="96" spans="1:34" ht="14.45" customHeight="1" x14ac:dyDescent="0.25">
      <c r="A96" s="654">
        <v>72</v>
      </c>
      <c r="B96" s="823" t="s">
        <v>3</v>
      </c>
      <c r="C96" s="275">
        <f>+FEV!D87</f>
        <v>0</v>
      </c>
      <c r="D96" s="282" t="str">
        <f>+FEV!E87</f>
        <v>D</v>
      </c>
      <c r="E96" s="275">
        <f>+FEV!F87</f>
        <v>0</v>
      </c>
      <c r="F96" s="281">
        <f>+FEV!G87</f>
        <v>0</v>
      </c>
      <c r="G96" s="281">
        <f>+FEV!H87</f>
        <v>0</v>
      </c>
      <c r="H96" s="281">
        <f>+FEV!I87</f>
        <v>0</v>
      </c>
      <c r="I96" s="281">
        <f>+FEV!J87</f>
        <v>0</v>
      </c>
      <c r="J96" s="281">
        <f>+FEV!K87</f>
        <v>0</v>
      </c>
      <c r="K96" s="282">
        <f>+FEV!L87</f>
        <v>0</v>
      </c>
      <c r="L96" s="275">
        <f>+FEV!M87</f>
        <v>0</v>
      </c>
      <c r="M96" s="281">
        <f>+FEV!N87</f>
        <v>0</v>
      </c>
      <c r="N96" s="281">
        <f>+FEV!O87</f>
        <v>0</v>
      </c>
      <c r="O96" s="281">
        <f>+FEV!P87</f>
        <v>0</v>
      </c>
      <c r="P96" s="281">
        <f>+FEV!Q87</f>
        <v>0</v>
      </c>
      <c r="Q96" s="281">
        <f>+FEV!R87</f>
        <v>0</v>
      </c>
      <c r="R96" s="282">
        <f>+FEV!S87</f>
        <v>0</v>
      </c>
      <c r="S96" s="275">
        <f>+FEV!T87</f>
        <v>0</v>
      </c>
      <c r="T96" s="281">
        <f>+FEV!U87</f>
        <v>0</v>
      </c>
      <c r="U96" s="281">
        <f>+FEV!V87</f>
        <v>0</v>
      </c>
      <c r="V96" s="281" t="str">
        <f>+FEV!W87</f>
        <v>N</v>
      </c>
      <c r="W96" s="281">
        <f>+FEV!X87</f>
        <v>0</v>
      </c>
      <c r="X96" s="281">
        <f>+FEV!Y87</f>
        <v>0</v>
      </c>
      <c r="Y96" s="282">
        <f>+FEV!Z87</f>
        <v>0</v>
      </c>
      <c r="Z96" s="275">
        <f>+FEV!AA87</f>
        <v>0</v>
      </c>
      <c r="AA96" s="281">
        <f>+FEV!AB87</f>
        <v>0</v>
      </c>
      <c r="AB96" s="281" t="str">
        <f>+FEV!AC87</f>
        <v>N</v>
      </c>
      <c r="AC96" s="281">
        <f>+FEV!AD87</f>
        <v>0</v>
      </c>
      <c r="AD96" s="282">
        <f>+FEV!AE87</f>
        <v>0</v>
      </c>
      <c r="AE96" s="970"/>
      <c r="AF96" s="970"/>
      <c r="AG96" s="970"/>
      <c r="AH96" s="230"/>
    </row>
    <row r="97" spans="1:34" ht="14.45" customHeight="1" thickBot="1" x14ac:dyDescent="0.3">
      <c r="A97" s="821">
        <v>73</v>
      </c>
      <c r="B97" s="808" t="s">
        <v>3</v>
      </c>
      <c r="C97" s="280" t="str">
        <f>+FEV!D88</f>
        <v>N</v>
      </c>
      <c r="D97" s="283">
        <f>+FEV!E88</f>
        <v>0</v>
      </c>
      <c r="E97" s="280">
        <f>+FEV!F88</f>
        <v>0</v>
      </c>
      <c r="F97" s="279" t="str">
        <f>+FEV!G88</f>
        <v>D</v>
      </c>
      <c r="G97" s="279" t="str">
        <f>+FEV!H88</f>
        <v>DT</v>
      </c>
      <c r="H97" s="279">
        <f>+FEV!I88</f>
        <v>0</v>
      </c>
      <c r="I97" s="279" t="str">
        <f>+FEV!J88</f>
        <v>DT</v>
      </c>
      <c r="J97" s="279" t="str">
        <f>+FEV!K88</f>
        <v>D</v>
      </c>
      <c r="K97" s="283" t="str">
        <f>+FEV!L88</f>
        <v>T</v>
      </c>
      <c r="L97" s="280">
        <f>+FEV!M88</f>
        <v>0</v>
      </c>
      <c r="M97" s="279">
        <f>+FEV!N88</f>
        <v>0</v>
      </c>
      <c r="N97" s="279" t="str">
        <f>+FEV!O88</f>
        <v>FE</v>
      </c>
      <c r="O97" s="279" t="str">
        <f>+FEV!P88</f>
        <v>FE</v>
      </c>
      <c r="P97" s="279">
        <f>+FEV!Q88</f>
        <v>0</v>
      </c>
      <c r="Q97" s="279">
        <f>+FEV!R88</f>
        <v>0</v>
      </c>
      <c r="R97" s="283" t="str">
        <f>+FEV!S88</f>
        <v>FE</v>
      </c>
      <c r="S97" s="280" t="str">
        <f>+FEV!T88</f>
        <v>T</v>
      </c>
      <c r="T97" s="279">
        <f>+FEV!U88</f>
        <v>0</v>
      </c>
      <c r="U97" s="279">
        <f>+FEV!V88</f>
        <v>0</v>
      </c>
      <c r="V97" s="279" t="str">
        <f>+FEV!W88</f>
        <v>T</v>
      </c>
      <c r="W97" s="279" t="str">
        <f>+FEV!X88</f>
        <v>D</v>
      </c>
      <c r="X97" s="279" t="str">
        <f>+FEV!Y88</f>
        <v>DT</v>
      </c>
      <c r="Y97" s="283" t="str">
        <f>+FEV!Z88</f>
        <v>DT</v>
      </c>
      <c r="Z97" s="280" t="str">
        <f>+FEV!AA88</f>
        <v>D</v>
      </c>
      <c r="AA97" s="279" t="str">
        <f>+FEV!AB88</f>
        <v>D</v>
      </c>
      <c r="AB97" s="279" t="str">
        <f>+FEV!AC88</f>
        <v>NTS5S</v>
      </c>
      <c r="AC97" s="279">
        <f>+FEV!AD88</f>
        <v>0</v>
      </c>
      <c r="AD97" s="283" t="str">
        <f>+FEV!AE88</f>
        <v>N</v>
      </c>
      <c r="AE97" s="970"/>
      <c r="AF97" s="970"/>
      <c r="AG97" s="970"/>
      <c r="AH97" s="230"/>
    </row>
    <row r="98" spans="1:34" ht="14.45" customHeight="1" x14ac:dyDescent="0.25">
      <c r="A98" s="654">
        <v>74</v>
      </c>
      <c r="B98" s="808" t="s">
        <v>3</v>
      </c>
      <c r="C98" s="280" t="str">
        <f>+FEV!D89</f>
        <v>N</v>
      </c>
      <c r="D98" s="283">
        <f>+FEV!E89</f>
        <v>0</v>
      </c>
      <c r="E98" s="280">
        <f>+FEV!F89</f>
        <v>0</v>
      </c>
      <c r="F98" s="279" t="str">
        <f>+FEV!G89</f>
        <v>D</v>
      </c>
      <c r="G98" s="279" t="str">
        <f>+FEV!H89</f>
        <v>DT</v>
      </c>
      <c r="H98" s="279">
        <f>+FEV!I89</f>
        <v>0</v>
      </c>
      <c r="I98" s="279">
        <f>+FEV!J89</f>
        <v>0</v>
      </c>
      <c r="J98" s="279" t="str">
        <f>+FEV!K89</f>
        <v>FE</v>
      </c>
      <c r="K98" s="283" t="str">
        <f>+FEV!L89</f>
        <v>FE</v>
      </c>
      <c r="L98" s="280">
        <f>+FEV!M89</f>
        <v>0</v>
      </c>
      <c r="M98" s="279">
        <f>+FEV!N89</f>
        <v>0</v>
      </c>
      <c r="N98" s="279" t="str">
        <f>+FEV!O89</f>
        <v>D</v>
      </c>
      <c r="O98" s="279" t="str">
        <f>+FEV!P89</f>
        <v>N</v>
      </c>
      <c r="P98" s="279">
        <f>+FEV!Q89</f>
        <v>0</v>
      </c>
      <c r="Q98" s="279">
        <f>+FEV!R89</f>
        <v>0</v>
      </c>
      <c r="R98" s="283" t="str">
        <f>+FEV!S89</f>
        <v>D</v>
      </c>
      <c r="S98" s="280" t="str">
        <f>+FEV!T89</f>
        <v>N</v>
      </c>
      <c r="T98" s="279">
        <f>+FEV!U89</f>
        <v>0</v>
      </c>
      <c r="U98" s="279">
        <f>+FEV!V89</f>
        <v>0</v>
      </c>
      <c r="V98" s="279" t="str">
        <f>+FEV!W89</f>
        <v>D</v>
      </c>
      <c r="W98" s="279" t="str">
        <f>+FEV!X89</f>
        <v>D</v>
      </c>
      <c r="X98" s="279">
        <f>+FEV!Y89</f>
        <v>0</v>
      </c>
      <c r="Y98" s="283">
        <f>+FEV!Z89</f>
        <v>0</v>
      </c>
      <c r="Z98" s="280" t="str">
        <f>+FEV!AA89</f>
        <v>D</v>
      </c>
      <c r="AA98" s="279" t="str">
        <f>+FEV!AB89</f>
        <v>N</v>
      </c>
      <c r="AB98" s="279" t="str">
        <f>+FEV!AC89</f>
        <v>NTS5S</v>
      </c>
      <c r="AC98" s="279">
        <f>+FEV!AD89</f>
        <v>0</v>
      </c>
      <c r="AD98" s="283" t="str">
        <f>+FEV!AE89</f>
        <v>FOTS</v>
      </c>
      <c r="AE98" s="970"/>
      <c r="AF98" s="970"/>
      <c r="AG98" s="970"/>
      <c r="AH98" s="230"/>
    </row>
    <row r="99" spans="1:34" ht="14.45" customHeight="1" thickBot="1" x14ac:dyDescent="0.3">
      <c r="A99" s="821">
        <v>75</v>
      </c>
      <c r="B99" s="808" t="s">
        <v>3</v>
      </c>
      <c r="C99" s="280">
        <f>+FEV!D90</f>
        <v>0</v>
      </c>
      <c r="D99" s="283">
        <f>+FEV!E90</f>
        <v>0</v>
      </c>
      <c r="E99" s="280" t="str">
        <f>+FEV!F90</f>
        <v>B</v>
      </c>
      <c r="F99" s="279" t="str">
        <f>+FEV!G90</f>
        <v>B</v>
      </c>
      <c r="G99" s="279" t="str">
        <f>+FEV!H90</f>
        <v>B</v>
      </c>
      <c r="H99" s="279" t="str">
        <f>+FEV!I90</f>
        <v>B</v>
      </c>
      <c r="I99" s="279" t="str">
        <f>+FEV!J90</f>
        <v>B</v>
      </c>
      <c r="J99" s="279">
        <f>+FEV!K90</f>
        <v>0</v>
      </c>
      <c r="K99" s="283">
        <f>+FEV!L90</f>
        <v>0</v>
      </c>
      <c r="L99" s="280" t="str">
        <f>+FEV!M90</f>
        <v>B</v>
      </c>
      <c r="M99" s="279" t="str">
        <f>+FEV!N90</f>
        <v>B</v>
      </c>
      <c r="N99" s="279" t="str">
        <f>+FEV!O90</f>
        <v>B</v>
      </c>
      <c r="O99" s="279" t="str">
        <f>+FEV!P90</f>
        <v>B</v>
      </c>
      <c r="P99" s="279" t="str">
        <f>+FEV!Q90</f>
        <v>B</v>
      </c>
      <c r="Q99" s="279">
        <f>+FEV!R90</f>
        <v>0</v>
      </c>
      <c r="R99" s="283">
        <f>+FEV!S90</f>
        <v>0</v>
      </c>
      <c r="S99" s="280" t="str">
        <f>+FEV!T90</f>
        <v>B</v>
      </c>
      <c r="T99" s="279" t="str">
        <f>+FEV!U90</f>
        <v>B</v>
      </c>
      <c r="U99" s="279" t="str">
        <f>+FEV!V90</f>
        <v>B</v>
      </c>
      <c r="V99" s="279" t="str">
        <f>+FEV!W90</f>
        <v>B</v>
      </c>
      <c r="W99" s="279" t="str">
        <f>+FEV!X90</f>
        <v>B</v>
      </c>
      <c r="X99" s="279">
        <f>+FEV!Y90</f>
        <v>0</v>
      </c>
      <c r="Y99" s="283">
        <f>+FEV!Z90</f>
        <v>0</v>
      </c>
      <c r="Z99" s="280" t="str">
        <f>+FEV!AA90</f>
        <v>B</v>
      </c>
      <c r="AA99" s="279" t="str">
        <f>+FEV!AB90</f>
        <v>B</v>
      </c>
      <c r="AB99" s="279" t="str">
        <f>+FEV!AC90</f>
        <v>B</v>
      </c>
      <c r="AC99" s="279" t="str">
        <f>+FEV!AD90</f>
        <v>B</v>
      </c>
      <c r="AD99" s="283" t="str">
        <f>+FEV!AE90</f>
        <v>B</v>
      </c>
      <c r="AE99" s="970"/>
      <c r="AF99" s="970"/>
      <c r="AG99" s="970"/>
      <c r="AH99" s="230"/>
    </row>
    <row r="100" spans="1:34" ht="14.45" customHeight="1" x14ac:dyDescent="0.25">
      <c r="A100" s="654">
        <v>76</v>
      </c>
      <c r="B100" s="808" t="s">
        <v>3</v>
      </c>
      <c r="C100" s="280" t="str">
        <f>+FEV!D91</f>
        <v>N</v>
      </c>
      <c r="D100" s="283">
        <f>+FEV!E91</f>
        <v>0</v>
      </c>
      <c r="E100" s="280">
        <f>+FEV!F91</f>
        <v>0</v>
      </c>
      <c r="F100" s="279" t="str">
        <f>+FEV!G91</f>
        <v>D</v>
      </c>
      <c r="G100" s="279" t="str">
        <f>+FEV!H91</f>
        <v>N</v>
      </c>
      <c r="H100" s="279">
        <f>+FEV!I91</f>
        <v>0</v>
      </c>
      <c r="I100" s="279">
        <f>+FEV!J91</f>
        <v>0</v>
      </c>
      <c r="J100" s="279" t="str">
        <f>+FEV!K91</f>
        <v>D</v>
      </c>
      <c r="K100" s="283" t="str">
        <f>+FEV!L91</f>
        <v>N</v>
      </c>
      <c r="L100" s="280">
        <f>+FEV!M91</f>
        <v>0</v>
      </c>
      <c r="M100" s="279">
        <f>+FEV!N91</f>
        <v>0</v>
      </c>
      <c r="N100" s="279" t="str">
        <f>+FEV!O91</f>
        <v>D</v>
      </c>
      <c r="O100" s="279" t="str">
        <f>+FEV!P91</f>
        <v>N</v>
      </c>
      <c r="P100" s="279">
        <f>+FEV!Q91</f>
        <v>0</v>
      </c>
      <c r="Q100" s="279">
        <f>+FEV!R91</f>
        <v>0</v>
      </c>
      <c r="R100" s="283" t="str">
        <f>+FEV!S91</f>
        <v>D</v>
      </c>
      <c r="S100" s="280" t="str">
        <f>+FEV!T91</f>
        <v>N</v>
      </c>
      <c r="T100" s="279">
        <f>+FEV!U91</f>
        <v>0</v>
      </c>
      <c r="U100" s="279">
        <f>+FEV!V91</f>
        <v>0</v>
      </c>
      <c r="V100" s="279" t="str">
        <f>+FEV!W91</f>
        <v>D</v>
      </c>
      <c r="W100" s="279" t="str">
        <f>+FEV!X91</f>
        <v>D</v>
      </c>
      <c r="X100" s="279">
        <f>+FEV!Y91</f>
        <v>0</v>
      </c>
      <c r="Y100" s="283">
        <f>+FEV!Z91</f>
        <v>0</v>
      </c>
      <c r="Z100" s="280" t="str">
        <f>+FEV!AA91</f>
        <v>D</v>
      </c>
      <c r="AA100" s="279" t="str">
        <f>+FEV!AB91</f>
        <v>N</v>
      </c>
      <c r="AB100" s="279" t="str">
        <f>+FEV!AC91</f>
        <v>NTS5S</v>
      </c>
      <c r="AC100" s="279">
        <f>+FEV!AD91</f>
        <v>0</v>
      </c>
      <c r="AD100" s="283" t="str">
        <f>+FEV!AE91</f>
        <v>FOTS</v>
      </c>
      <c r="AE100" s="970"/>
      <c r="AF100" s="970"/>
      <c r="AG100" s="970"/>
      <c r="AH100" s="230"/>
    </row>
    <row r="101" spans="1:34" ht="14.45" customHeight="1" thickBot="1" x14ac:dyDescent="0.3">
      <c r="A101" s="821">
        <v>77</v>
      </c>
      <c r="B101" s="808" t="s">
        <v>3</v>
      </c>
      <c r="C101" s="280" t="str">
        <f>+FEV!D92</f>
        <v>N</v>
      </c>
      <c r="D101" s="283">
        <f>+FEV!E92</f>
        <v>0</v>
      </c>
      <c r="E101" s="280">
        <f>+FEV!F92</f>
        <v>0</v>
      </c>
      <c r="F101" s="279" t="str">
        <f>+FEV!G92</f>
        <v>N</v>
      </c>
      <c r="G101" s="279" t="str">
        <f>+FEV!H92</f>
        <v>N</v>
      </c>
      <c r="H101" s="279">
        <f>+FEV!I92</f>
        <v>0</v>
      </c>
      <c r="I101" s="279">
        <f>+FEV!J92</f>
        <v>0</v>
      </c>
      <c r="J101" s="279" t="str">
        <f>+FEV!K92</f>
        <v>D</v>
      </c>
      <c r="K101" s="283" t="str">
        <f>+FEV!L92</f>
        <v>N</v>
      </c>
      <c r="L101" s="280">
        <f>+FEV!M92</f>
        <v>0</v>
      </c>
      <c r="M101" s="279">
        <f>+FEV!N92</f>
        <v>0</v>
      </c>
      <c r="N101" s="279" t="str">
        <f>+FEV!O92</f>
        <v>D</v>
      </c>
      <c r="O101" s="279" t="str">
        <f>+FEV!P92</f>
        <v>N</v>
      </c>
      <c r="P101" s="279">
        <f>+FEV!Q92</f>
        <v>0</v>
      </c>
      <c r="Q101" s="279">
        <f>+FEV!R92</f>
        <v>0</v>
      </c>
      <c r="R101" s="283" t="str">
        <f>+FEV!S92</f>
        <v>D</v>
      </c>
      <c r="S101" s="280" t="str">
        <f>+FEV!T92</f>
        <v>N</v>
      </c>
      <c r="T101" s="279">
        <f>+FEV!U92</f>
        <v>0</v>
      </c>
      <c r="U101" s="279">
        <f>+FEV!V92</f>
        <v>0</v>
      </c>
      <c r="V101" s="279" t="str">
        <f>+FEV!W92</f>
        <v>DISP</v>
      </c>
      <c r="W101" s="279" t="str">
        <f>+FEV!X92</f>
        <v>NT</v>
      </c>
      <c r="X101" s="279">
        <f>+FEV!Y92</f>
        <v>0</v>
      </c>
      <c r="Y101" s="283">
        <f>+FEV!Z92</f>
        <v>0</v>
      </c>
      <c r="Z101" s="280" t="str">
        <f>+FEV!AA92</f>
        <v>D</v>
      </c>
      <c r="AA101" s="279" t="str">
        <f>+FEV!AB92</f>
        <v>N</v>
      </c>
      <c r="AB101" s="279" t="str">
        <f>+FEV!AC92</f>
        <v>NTS5S</v>
      </c>
      <c r="AC101" s="279">
        <f>+FEV!AD92</f>
        <v>0</v>
      </c>
      <c r="AD101" s="283" t="str">
        <f>+FEV!AE92</f>
        <v>N</v>
      </c>
      <c r="AE101" s="970"/>
      <c r="AF101" s="970"/>
      <c r="AG101" s="970"/>
      <c r="AH101" s="230"/>
    </row>
    <row r="102" spans="1:34" ht="14.45" customHeight="1" x14ac:dyDescent="0.25">
      <c r="A102" s="654">
        <v>78</v>
      </c>
      <c r="B102" s="808" t="s">
        <v>3</v>
      </c>
      <c r="C102" s="280" t="str">
        <f>+FEV!D93</f>
        <v>N</v>
      </c>
      <c r="D102" s="283">
        <f>+FEV!E93</f>
        <v>0</v>
      </c>
      <c r="E102" s="280" t="str">
        <f>+FEV!F93</f>
        <v>DTS5S</v>
      </c>
      <c r="F102" s="279" t="str">
        <f>+FEV!G93</f>
        <v>D</v>
      </c>
      <c r="G102" s="279" t="str">
        <f>+FEV!H93</f>
        <v>N</v>
      </c>
      <c r="H102" s="279">
        <f>+FEV!I93</f>
        <v>0</v>
      </c>
      <c r="I102" s="279">
        <f>+FEV!J93</f>
        <v>0</v>
      </c>
      <c r="J102" s="279" t="str">
        <f>+FEV!K93</f>
        <v>D</v>
      </c>
      <c r="K102" s="283" t="str">
        <f>+FEV!L93</f>
        <v>N</v>
      </c>
      <c r="L102" s="280">
        <f>+FEV!M93</f>
        <v>0</v>
      </c>
      <c r="M102" s="279">
        <f>+FEV!N93</f>
        <v>0</v>
      </c>
      <c r="N102" s="279" t="str">
        <f>+FEV!O93</f>
        <v>D</v>
      </c>
      <c r="O102" s="279" t="str">
        <f>+FEV!P93</f>
        <v>N</v>
      </c>
      <c r="P102" s="279">
        <f>+FEV!Q93</f>
        <v>0</v>
      </c>
      <c r="Q102" s="279" t="str">
        <f>+FEV!R93</f>
        <v>DTSDS</v>
      </c>
      <c r="R102" s="283" t="str">
        <f>+FEV!S93</f>
        <v>D</v>
      </c>
      <c r="S102" s="280" t="str">
        <f>+FEV!T93</f>
        <v>N</v>
      </c>
      <c r="T102" s="279">
        <f>+FEV!U93</f>
        <v>0</v>
      </c>
      <c r="U102" s="279">
        <f>+FEV!V93</f>
        <v>0</v>
      </c>
      <c r="V102" s="279" t="str">
        <f>+FEV!W93</f>
        <v>D</v>
      </c>
      <c r="W102" s="279" t="str">
        <f>+FEV!X93</f>
        <v>D</v>
      </c>
      <c r="X102" s="279">
        <f>+FEV!Y93</f>
        <v>0</v>
      </c>
      <c r="Y102" s="283">
        <f>+FEV!Z93</f>
        <v>0</v>
      </c>
      <c r="Z102" s="280" t="str">
        <f>+FEV!AA93</f>
        <v>D</v>
      </c>
      <c r="AA102" s="279" t="str">
        <f>+FEV!AB93</f>
        <v>N</v>
      </c>
      <c r="AB102" s="279" t="str">
        <f>+FEV!AC93</f>
        <v>NTS5S</v>
      </c>
      <c r="AC102" s="279">
        <f>+FEV!AD93</f>
        <v>0</v>
      </c>
      <c r="AD102" s="283" t="str">
        <f>+FEV!AE93</f>
        <v>N</v>
      </c>
      <c r="AE102" s="970"/>
      <c r="AF102" s="970"/>
      <c r="AG102" s="970"/>
      <c r="AH102" s="230"/>
    </row>
    <row r="103" spans="1:34" ht="14.45" customHeight="1" thickBot="1" x14ac:dyDescent="0.3">
      <c r="A103" s="821">
        <v>79</v>
      </c>
      <c r="B103" s="808" t="s">
        <v>3</v>
      </c>
      <c r="C103" s="280">
        <f>+FEV!D94</f>
        <v>0</v>
      </c>
      <c r="D103" s="283">
        <f>+FEV!E94</f>
        <v>0</v>
      </c>
      <c r="E103" s="280" t="str">
        <f>+FEV!F94</f>
        <v>B</v>
      </c>
      <c r="F103" s="279" t="str">
        <f>+FEV!G94</f>
        <v>B</v>
      </c>
      <c r="G103" s="279" t="str">
        <f>+FEV!H94</f>
        <v>B</v>
      </c>
      <c r="H103" s="279" t="str">
        <f>+FEV!I94</f>
        <v>B</v>
      </c>
      <c r="I103" s="279" t="str">
        <f>+FEV!J94</f>
        <v>B</v>
      </c>
      <c r="J103" s="279">
        <f>+FEV!K94</f>
        <v>0</v>
      </c>
      <c r="K103" s="283">
        <f>+FEV!L94</f>
        <v>0</v>
      </c>
      <c r="L103" s="280" t="str">
        <f>+FEV!M94</f>
        <v>B</v>
      </c>
      <c r="M103" s="279" t="str">
        <f>+FEV!N94</f>
        <v>B</v>
      </c>
      <c r="N103" s="279" t="str">
        <f>+FEV!O94</f>
        <v>B</v>
      </c>
      <c r="O103" s="279" t="str">
        <f>+FEV!P94</f>
        <v>B</v>
      </c>
      <c r="P103" s="279" t="str">
        <f>+FEV!Q94</f>
        <v>B</v>
      </c>
      <c r="Q103" s="279">
        <f>+FEV!R94</f>
        <v>0</v>
      </c>
      <c r="R103" s="283">
        <f>+FEV!S94</f>
        <v>0</v>
      </c>
      <c r="S103" s="280" t="str">
        <f>+FEV!T94</f>
        <v>B</v>
      </c>
      <c r="T103" s="279" t="str">
        <f>+FEV!U94</f>
        <v>B</v>
      </c>
      <c r="U103" s="279" t="str">
        <f>+FEV!V94</f>
        <v>B</v>
      </c>
      <c r="V103" s="279" t="str">
        <f>+FEV!W94</f>
        <v>B</v>
      </c>
      <c r="W103" s="279" t="str">
        <f>+FEV!X94</f>
        <v>B</v>
      </c>
      <c r="X103" s="279">
        <f>+FEV!Y94</f>
        <v>0</v>
      </c>
      <c r="Y103" s="283">
        <f>+FEV!Z94</f>
        <v>0</v>
      </c>
      <c r="Z103" s="280" t="str">
        <f>+FEV!AA94</f>
        <v>B</v>
      </c>
      <c r="AA103" s="279" t="str">
        <f>+FEV!AB94</f>
        <v>B</v>
      </c>
      <c r="AB103" s="279" t="str">
        <f>+FEV!AC94</f>
        <v>B</v>
      </c>
      <c r="AC103" s="279" t="str">
        <f>+FEV!AD94</f>
        <v>B</v>
      </c>
      <c r="AD103" s="283" t="str">
        <f>+FEV!AE94</f>
        <v>B</v>
      </c>
      <c r="AE103" s="970"/>
      <c r="AF103" s="970"/>
      <c r="AG103" s="970"/>
      <c r="AH103" s="230"/>
    </row>
    <row r="104" spans="1:34" ht="14.45" customHeight="1" x14ac:dyDescent="0.25">
      <c r="A104" s="654">
        <v>80</v>
      </c>
      <c r="B104" s="808" t="s">
        <v>3</v>
      </c>
      <c r="C104" s="280" t="str">
        <f>+FEV!D95</f>
        <v>OJTN</v>
      </c>
      <c r="D104" s="283">
        <f>+FEV!E95</f>
        <v>0</v>
      </c>
      <c r="E104" s="280">
        <f>+FEV!F95</f>
        <v>0</v>
      </c>
      <c r="F104" s="279" t="str">
        <f>+FEV!G95</f>
        <v>D</v>
      </c>
      <c r="G104" s="279" t="str">
        <f>+FEV!H95</f>
        <v>N</v>
      </c>
      <c r="H104" s="279">
        <f>+FEV!I95</f>
        <v>0</v>
      </c>
      <c r="I104" s="279">
        <f>+FEV!J95</f>
        <v>0</v>
      </c>
      <c r="J104" s="279" t="str">
        <f>+FEV!K95</f>
        <v>D</v>
      </c>
      <c r="K104" s="283" t="str">
        <f>+FEV!L95</f>
        <v>N</v>
      </c>
      <c r="L104" s="280">
        <f>+FEV!M95</f>
        <v>0</v>
      </c>
      <c r="M104" s="279">
        <f>+FEV!N95</f>
        <v>0</v>
      </c>
      <c r="N104" s="279" t="str">
        <f>+FEV!O95</f>
        <v>D</v>
      </c>
      <c r="O104" s="279" t="str">
        <f>+FEV!P95</f>
        <v>N</v>
      </c>
      <c r="P104" s="279">
        <f>+FEV!Q95</f>
        <v>0</v>
      </c>
      <c r="Q104" s="279">
        <f>+FEV!R95</f>
        <v>0</v>
      </c>
      <c r="R104" s="283" t="str">
        <f>+FEV!S95</f>
        <v>D</v>
      </c>
      <c r="S104" s="280" t="str">
        <f>+FEV!T95</f>
        <v>N</v>
      </c>
      <c r="T104" s="279">
        <f>+FEV!U95</f>
        <v>0</v>
      </c>
      <c r="U104" s="279">
        <f>+FEV!V95</f>
        <v>0</v>
      </c>
      <c r="V104" s="279" t="str">
        <f>+FEV!W95</f>
        <v>D</v>
      </c>
      <c r="W104" s="279" t="str">
        <f>+FEV!X95</f>
        <v>D</v>
      </c>
      <c r="X104" s="279">
        <f>+FEV!Y95</f>
        <v>0</v>
      </c>
      <c r="Y104" s="283">
        <f>+FEV!Z95</f>
        <v>0</v>
      </c>
      <c r="Z104" s="280" t="str">
        <f>+FEV!AA95</f>
        <v>D</v>
      </c>
      <c r="AA104" s="279" t="str">
        <f>+FEV!AB95</f>
        <v>N</v>
      </c>
      <c r="AB104" s="279" t="str">
        <f>+FEV!AC95</f>
        <v>NTS5S</v>
      </c>
      <c r="AC104" s="279" t="str">
        <f>+FEV!AD95</f>
        <v>NT</v>
      </c>
      <c r="AD104" s="283" t="str">
        <f>+FEV!AE95</f>
        <v>T</v>
      </c>
      <c r="AE104" s="970"/>
      <c r="AF104" s="970"/>
      <c r="AG104" s="970"/>
      <c r="AH104" s="230"/>
    </row>
    <row r="105" spans="1:34" ht="14.45" customHeight="1" thickBot="1" x14ac:dyDescent="0.3">
      <c r="A105" s="821">
        <v>81</v>
      </c>
      <c r="B105" s="808" t="s">
        <v>3</v>
      </c>
      <c r="C105" s="280" t="str">
        <f>+FEV!D96</f>
        <v>OJTN</v>
      </c>
      <c r="D105" s="283">
        <f>+FEV!E96</f>
        <v>0</v>
      </c>
      <c r="E105" s="280">
        <f>+FEV!F96</f>
        <v>0</v>
      </c>
      <c r="F105" s="279" t="str">
        <f>+FEV!G96</f>
        <v>D</v>
      </c>
      <c r="G105" s="279" t="str">
        <f>+FEV!H96</f>
        <v>N</v>
      </c>
      <c r="H105" s="279">
        <f>+FEV!I96</f>
        <v>0</v>
      </c>
      <c r="I105" s="279">
        <f>+FEV!J96</f>
        <v>0</v>
      </c>
      <c r="J105" s="279" t="str">
        <f>+FEV!K96</f>
        <v>D</v>
      </c>
      <c r="K105" s="283" t="str">
        <f>+FEV!L96</f>
        <v>N</v>
      </c>
      <c r="L105" s="280">
        <f>+FEV!M96</f>
        <v>0</v>
      </c>
      <c r="M105" s="279">
        <f>+FEV!N96</f>
        <v>0</v>
      </c>
      <c r="N105" s="279" t="str">
        <f>+FEV!O96</f>
        <v>D</v>
      </c>
      <c r="O105" s="279" t="str">
        <f>+FEV!P96</f>
        <v>N</v>
      </c>
      <c r="P105" s="279">
        <f>+FEV!Q96</f>
        <v>0</v>
      </c>
      <c r="Q105" s="279">
        <f>+FEV!R96</f>
        <v>0</v>
      </c>
      <c r="R105" s="283" t="str">
        <f>+FEV!S96</f>
        <v>D</v>
      </c>
      <c r="S105" s="280" t="str">
        <f>+FEV!T96</f>
        <v>N</v>
      </c>
      <c r="T105" s="279">
        <f>+FEV!U96</f>
        <v>0</v>
      </c>
      <c r="U105" s="279">
        <f>+FEV!V96</f>
        <v>0</v>
      </c>
      <c r="V105" s="279" t="str">
        <f>+FEV!W96</f>
        <v>D</v>
      </c>
      <c r="W105" s="279" t="str">
        <f>+FEV!X96</f>
        <v>NT</v>
      </c>
      <c r="X105" s="279" t="str">
        <f>+FEV!Y96</f>
        <v>NT</v>
      </c>
      <c r="Y105" s="283">
        <f>+FEV!Z96</f>
        <v>0</v>
      </c>
      <c r="Z105" s="280" t="str">
        <f>+FEV!AA96</f>
        <v>D</v>
      </c>
      <c r="AA105" s="279" t="str">
        <f>+FEV!AB96</f>
        <v>N</v>
      </c>
      <c r="AB105" s="279" t="str">
        <f>+FEV!AC96</f>
        <v>NTS5S</v>
      </c>
      <c r="AC105" s="279">
        <f>+FEV!AD96</f>
        <v>0</v>
      </c>
      <c r="AD105" s="283" t="str">
        <f>+FEV!AE96</f>
        <v>N</v>
      </c>
      <c r="AE105" s="970"/>
      <c r="AF105" s="970"/>
      <c r="AG105" s="970"/>
      <c r="AH105" s="230"/>
    </row>
    <row r="106" spans="1:34" ht="15.75" thickBot="1" x14ac:dyDescent="0.3">
      <c r="A106" s="654">
        <v>82</v>
      </c>
      <c r="B106" s="972" t="s">
        <v>3</v>
      </c>
      <c r="C106" s="284">
        <f>+FEV!D97</f>
        <v>0</v>
      </c>
      <c r="D106" s="286">
        <f>+FEV!E97</f>
        <v>0</v>
      </c>
      <c r="E106" s="284">
        <f>+FEV!F97</f>
        <v>0</v>
      </c>
      <c r="F106" s="285">
        <f>+FEV!G97</f>
        <v>0</v>
      </c>
      <c r="G106" s="285">
        <f>+FEV!H97</f>
        <v>0</v>
      </c>
      <c r="H106" s="285">
        <f>+FEV!I97</f>
        <v>0</v>
      </c>
      <c r="I106" s="285">
        <f>+FEV!J97</f>
        <v>0</v>
      </c>
      <c r="J106" s="285">
        <f>+FEV!K97</f>
        <v>0</v>
      </c>
      <c r="K106" s="286">
        <f>+FEV!L97</f>
        <v>0</v>
      </c>
      <c r="L106" s="284">
        <f>+FEV!M97</f>
        <v>0</v>
      </c>
      <c r="M106" s="285">
        <f>+FEV!N97</f>
        <v>0</v>
      </c>
      <c r="N106" s="285">
        <f>+FEV!O97</f>
        <v>0</v>
      </c>
      <c r="O106" s="285">
        <f>+FEV!P97</f>
        <v>0</v>
      </c>
      <c r="P106" s="285">
        <f>+FEV!Q97</f>
        <v>0</v>
      </c>
      <c r="Q106" s="285">
        <f>+FEV!R97</f>
        <v>0</v>
      </c>
      <c r="R106" s="286">
        <f>+FEV!S97</f>
        <v>0</v>
      </c>
      <c r="S106" s="284">
        <f>+FEV!T97</f>
        <v>0</v>
      </c>
      <c r="T106" s="285">
        <f>+FEV!U97</f>
        <v>0</v>
      </c>
      <c r="U106" s="285">
        <f>+FEV!V97</f>
        <v>0</v>
      </c>
      <c r="V106" s="285">
        <f>+FEV!W97</f>
        <v>0</v>
      </c>
      <c r="W106" s="285">
        <f>+FEV!X97</f>
        <v>0</v>
      </c>
      <c r="X106" s="285">
        <f>+FEV!Y97</f>
        <v>0</v>
      </c>
      <c r="Y106" s="286">
        <f>+FEV!Z97</f>
        <v>0</v>
      </c>
      <c r="Z106" s="284">
        <f>+FEV!AA97</f>
        <v>0</v>
      </c>
      <c r="AA106" s="285">
        <f>+FEV!AB97</f>
        <v>0</v>
      </c>
      <c r="AB106" s="285">
        <f>+FEV!AC97</f>
        <v>0</v>
      </c>
      <c r="AC106" s="285">
        <f>+FEV!AD97</f>
        <v>0</v>
      </c>
      <c r="AD106" s="286">
        <f>+FEV!AE97</f>
        <v>0</v>
      </c>
      <c r="AE106" s="970"/>
      <c r="AF106" s="970"/>
      <c r="AG106" s="970"/>
      <c r="AH106" s="230"/>
    </row>
    <row r="107" spans="1:34" x14ac:dyDescent="0.25">
      <c r="A107" s="907"/>
      <c r="B107" s="907"/>
    </row>
    <row r="108" spans="1:34" x14ac:dyDescent="0.25">
      <c r="A108" s="907"/>
      <c r="B108" s="907"/>
    </row>
  </sheetData>
  <mergeCells count="18">
    <mergeCell ref="C60:AD60"/>
    <mergeCell ref="C83:AD83"/>
    <mergeCell ref="A60:A62"/>
    <mergeCell ref="B60:B62"/>
    <mergeCell ref="A83:A85"/>
    <mergeCell ref="B83:B85"/>
    <mergeCell ref="A13:A15"/>
    <mergeCell ref="B13:B15"/>
    <mergeCell ref="A36:A38"/>
    <mergeCell ref="B36:B38"/>
    <mergeCell ref="C13:AD13"/>
    <mergeCell ref="C36:AD36"/>
    <mergeCell ref="AA1:AG1"/>
    <mergeCell ref="C2:AG2"/>
    <mergeCell ref="AD4:AF4"/>
    <mergeCell ref="AD5:AF5"/>
    <mergeCell ref="AB8:AC9"/>
    <mergeCell ref="AD8:AG9"/>
  </mergeCells>
  <conditionalFormatting sqref="C16:AG35">
    <cfRule type="cellIs" dxfId="7845" priority="1" operator="equal">
      <formula>"DC"</formula>
    </cfRule>
    <cfRule type="cellIs" dxfId="7844" priority="2" operator="equal">
      <formula>"DS"</formula>
    </cfRule>
    <cfRule type="cellIs" dxfId="7843" priority="3" operator="equal">
      <formula>"FE"</formula>
    </cfRule>
    <cfRule type="cellIs" dxfId="7842" priority="4" operator="equal">
      <formula>"FES"</formula>
    </cfRule>
    <cfRule type="cellIs" dxfId="7841" priority="5" operator="equal">
      <formula>"FED"</formula>
    </cfRule>
    <cfRule type="cellIs" dxfId="7840" priority="6" operator="equal">
      <formula>"FEF"</formula>
    </cfRule>
    <cfRule type="cellIs" dxfId="7839" priority="7" operator="equal">
      <formula>"B"</formula>
    </cfRule>
    <cfRule type="cellIs" dxfId="7838" priority="8" operator="equal">
      <formula>"F"</formula>
    </cfRule>
    <cfRule type="cellIs" dxfId="7837" priority="9" operator="equal">
      <formula>"L"</formula>
    </cfRule>
    <cfRule type="cellIs" dxfId="7836" priority="10" operator="equal">
      <formula>"SA"</formula>
    </cfRule>
    <cfRule type="cellIs" dxfId="7835" priority="11" operator="equal">
      <formula>"SE"</formula>
    </cfRule>
    <cfRule type="cellIs" dxfId="7834" priority="12" operator="equal">
      <formula>"TR"</formula>
    </cfRule>
    <cfRule type="cellIs" dxfId="7833" priority="13" operator="equal">
      <formula>"NT"</formula>
    </cfRule>
    <cfRule type="cellIs" dxfId="7832" priority="14" operator="equal">
      <formula>"DT"</formula>
    </cfRule>
    <cfRule type="cellIs" dxfId="7831" priority="15" operator="equal">
      <formula>"T"</formula>
    </cfRule>
    <cfRule type="cellIs" dxfId="7830" priority="16" operator="equal">
      <formula>"FOTS"</formula>
    </cfRule>
    <cfRule type="cellIs" dxfId="7829" priority="17" operator="equal">
      <formula>"DISP"</formula>
    </cfRule>
    <cfRule type="cellIs" dxfId="7828" priority="18" operator="equal">
      <formula>"FO"</formula>
    </cfRule>
  </conditionalFormatting>
  <conditionalFormatting sqref="C39:AG59 C63:AG82 C86:AG106">
    <cfRule type="cellIs" dxfId="7827" priority="19" operator="equal">
      <formula>"NT"</formula>
    </cfRule>
    <cfRule type="cellIs" dxfId="7826" priority="20" operator="equal">
      <formula>"DT"</formula>
    </cfRule>
    <cfRule type="cellIs" dxfId="7825" priority="21" operator="equal">
      <formula>"T"</formula>
    </cfRule>
    <cfRule type="cellIs" dxfId="7824" priority="22" operator="equal">
      <formula>"DISP"</formula>
    </cfRule>
    <cfRule type="cellIs" dxfId="7823" priority="23" operator="equal">
      <formula>"SA"</formula>
    </cfRule>
    <cfRule type="cellIs" dxfId="7822" priority="24" operator="equal">
      <formula>"L"</formula>
    </cfRule>
    <cfRule type="cellIs" dxfId="7821" priority="25" operator="equal">
      <formula>"B"</formula>
    </cfRule>
    <cfRule type="cellIs" dxfId="7820" priority="26" operator="equal">
      <formula>"FED"</formula>
    </cfRule>
    <cfRule type="cellIs" dxfId="7819" priority="27" operator="equal">
      <formula>"FES"</formula>
    </cfRule>
    <cfRule type="cellIs" dxfId="7818" priority="28" operator="equal">
      <formula>"FEF"</formula>
    </cfRule>
    <cfRule type="cellIs" dxfId="7817" priority="29" operator="equal">
      <formula>"FE"</formula>
    </cfRule>
    <cfRule type="cellIs" dxfId="7816" priority="30" operator="equal">
      <formula>"FOTS"</formula>
    </cfRule>
    <cfRule type="cellIs" dxfId="7815" priority="40" operator="equal">
      <formula>"DS"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92" fitToHeight="0" orientation="landscape" r:id="rId1"/>
  <headerFooter>
    <oddFooter>&amp;F</oddFooter>
  </headerFooter>
  <rowBreaks count="3" manualBreakCount="3">
    <brk id="35" max="32" man="1"/>
    <brk id="59" max="32" man="1"/>
    <brk id="82" max="32" man="1"/>
  </rowBreaks>
  <ignoredErrors>
    <ignoredError sqref="C16:AD35" unlocked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36A26-E33D-4E2E-B485-E4CB75818CED}">
  <sheetPr>
    <pageSetUpPr fitToPage="1"/>
  </sheetPr>
  <dimension ref="A1:CU168"/>
  <sheetViews>
    <sheetView showZeros="0" zoomScale="70" zoomScaleNormal="70" workbookViewId="0">
      <pane xSplit="3" ySplit="12" topLeftCell="D13" activePane="bottomRight" state="frozen"/>
      <selection activeCell="K52" sqref="K52"/>
      <selection pane="topRight" activeCell="K52" sqref="K52"/>
      <selection pane="bottomLeft" activeCell="K52" sqref="K52"/>
      <selection pane="bottomRight" activeCell="H95" sqref="H95"/>
    </sheetView>
  </sheetViews>
  <sheetFormatPr defaultColWidth="9.140625" defaultRowHeight="15" x14ac:dyDescent="0.25"/>
  <cols>
    <col min="1" max="1" width="7.5703125" style="1" customWidth="1"/>
    <col min="2" max="2" width="20.5703125" style="238" customWidth="1"/>
    <col min="3" max="3" width="17.7109375" style="1" customWidth="1"/>
    <col min="4" max="4" width="5.42578125" style="2" customWidth="1"/>
    <col min="5" max="34" width="5.5703125" style="2" customWidth="1"/>
    <col min="35" max="35" width="6.85546875" style="1" customWidth="1"/>
    <col min="36" max="36" width="7.140625" style="1" customWidth="1"/>
    <col min="37" max="38" width="6.28515625" style="1" customWidth="1"/>
    <col min="39" max="41" width="5.5703125" style="1" customWidth="1"/>
    <col min="42" max="42" width="5.5703125" style="2" customWidth="1"/>
    <col min="43" max="43" width="6.42578125" style="2" customWidth="1"/>
    <col min="44" max="54" width="5.5703125" style="2" customWidth="1"/>
    <col min="55" max="55" width="9.85546875" style="1" customWidth="1"/>
    <col min="56" max="56" width="11.5703125" style="48" customWidth="1"/>
    <col min="57" max="57" width="11.5703125" style="3" customWidth="1"/>
    <col min="58" max="66" width="9.5703125" style="49" customWidth="1"/>
    <col min="67" max="67" width="11.85546875" style="50" customWidth="1"/>
    <col min="68" max="68" width="12.42578125" style="50" customWidth="1"/>
    <col min="69" max="69" width="11.85546875" style="50" customWidth="1"/>
    <col min="70" max="70" width="12.85546875" style="50" customWidth="1"/>
    <col min="71" max="71" width="17.140625" style="50" customWidth="1"/>
    <col min="72" max="72" width="12.7109375" style="51" customWidth="1"/>
    <col min="73" max="75" width="8.85546875" style="52" customWidth="1"/>
    <col min="76" max="79" width="8.85546875" style="53" customWidth="1"/>
    <col min="80" max="80" width="18.5703125" style="53" customWidth="1"/>
    <col min="81" max="82" width="6.5703125" customWidth="1"/>
    <col min="83" max="84" width="9.140625" style="18"/>
    <col min="85" max="85" width="9.140625" customWidth="1"/>
    <col min="86" max="86" width="11" customWidth="1"/>
    <col min="89" max="89" width="15" customWidth="1"/>
    <col min="90" max="90" width="13.140625" style="18" customWidth="1"/>
    <col min="92" max="95" width="12.85546875" style="18" customWidth="1"/>
  </cols>
  <sheetData>
    <row r="1" spans="1:95" ht="27" customHeight="1" x14ac:dyDescent="0.25">
      <c r="A1" s="1516" t="s">
        <v>122</v>
      </c>
      <c r="B1" s="1516"/>
      <c r="C1" s="1516"/>
      <c r="D1" s="855">
        <v>1</v>
      </c>
      <c r="E1" s="856">
        <f>D1+1</f>
        <v>2</v>
      </c>
      <c r="F1" s="856">
        <f t="shared" ref="F1:N1" si="0">E1+1</f>
        <v>3</v>
      </c>
      <c r="G1" s="856">
        <f t="shared" si="0"/>
        <v>4</v>
      </c>
      <c r="H1" s="856">
        <f t="shared" si="0"/>
        <v>5</v>
      </c>
      <c r="I1" s="856">
        <f t="shared" si="0"/>
        <v>6</v>
      </c>
      <c r="J1" s="856">
        <f t="shared" si="0"/>
        <v>7</v>
      </c>
      <c r="K1" s="856">
        <f t="shared" si="0"/>
        <v>8</v>
      </c>
      <c r="L1" s="856">
        <f t="shared" si="0"/>
        <v>9</v>
      </c>
      <c r="M1" s="856">
        <f t="shared" si="0"/>
        <v>10</v>
      </c>
      <c r="N1" s="856">
        <f t="shared" si="0"/>
        <v>11</v>
      </c>
      <c r="O1" s="856">
        <f>N1+1</f>
        <v>12</v>
      </c>
      <c r="P1" s="856">
        <f t="shared" ref="P1:AE1" si="1">O1+1</f>
        <v>13</v>
      </c>
      <c r="Q1" s="856">
        <f t="shared" si="1"/>
        <v>14</v>
      </c>
      <c r="R1" s="992">
        <f t="shared" si="1"/>
        <v>15</v>
      </c>
      <c r="S1" s="855">
        <f t="shared" si="1"/>
        <v>16</v>
      </c>
      <c r="T1" s="856">
        <f t="shared" si="1"/>
        <v>17</v>
      </c>
      <c r="U1" s="856">
        <f t="shared" si="1"/>
        <v>18</v>
      </c>
      <c r="V1" s="856">
        <f t="shared" si="1"/>
        <v>19</v>
      </c>
      <c r="W1" s="856">
        <f>V1+1</f>
        <v>20</v>
      </c>
      <c r="X1" s="856">
        <f t="shared" si="1"/>
        <v>21</v>
      </c>
      <c r="Y1" s="856">
        <f t="shared" si="1"/>
        <v>22</v>
      </c>
      <c r="Z1" s="856">
        <f t="shared" si="1"/>
        <v>23</v>
      </c>
      <c r="AA1" s="856">
        <f t="shared" si="1"/>
        <v>24</v>
      </c>
      <c r="AB1" s="856">
        <f t="shared" si="1"/>
        <v>25</v>
      </c>
      <c r="AC1" s="856">
        <f t="shared" si="1"/>
        <v>26</v>
      </c>
      <c r="AD1" s="856">
        <f t="shared" si="1"/>
        <v>27</v>
      </c>
      <c r="AE1" s="856">
        <f t="shared" si="1"/>
        <v>28</v>
      </c>
      <c r="AF1" s="856">
        <f t="shared" ref="AF1" si="2">AE1+1</f>
        <v>29</v>
      </c>
      <c r="AG1" s="856">
        <f t="shared" ref="AG1" si="3">AF1+1</f>
        <v>30</v>
      </c>
      <c r="AH1" s="856">
        <f t="shared" ref="AH1" si="4">AG1+1</f>
        <v>31</v>
      </c>
      <c r="AI1" s="1517" t="s">
        <v>123</v>
      </c>
      <c r="AJ1" s="1518"/>
      <c r="AK1" s="586"/>
      <c r="AL1" s="586"/>
      <c r="AM1" s="1519" t="s">
        <v>124</v>
      </c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X1" s="1519"/>
      <c r="AY1" s="1519"/>
      <c r="AZ1" s="1519"/>
      <c r="BA1" s="1519"/>
      <c r="BB1" s="1519"/>
      <c r="BC1" s="1519"/>
    </row>
    <row r="2" spans="1:95" ht="21" customHeight="1" x14ac:dyDescent="0.25">
      <c r="A2" s="1520" t="s">
        <v>0</v>
      </c>
      <c r="B2" s="236" t="s">
        <v>1</v>
      </c>
      <c r="C2" s="141">
        <v>1</v>
      </c>
      <c r="D2" s="875">
        <f t="shared" ref="D2:AH2" si="5">COUNTIF(D$13:D$14,"D")+COUNTIF(D$13:D$14,"DTS")+COUNTIF(D$13:D$14,"DTS1")+COUNTIF(D$34:D$35,"D")+COUNTIF(D$34:D$35,"DTS")+COUNTIF(D$34:D$35,"DTS1")+COUNTIF(D$56:D$57,"D")+COUNTIF(D$56:D$57,"DTS")+COUNTIF(D$56:D$57,"DTS1")+COUNTIF(D$77:D$78,"D")+COUNTIF(D$77:D$78,"DTS")+COUNTIF(D$77:D$78,"DTS1")+COUNTIF(D$13:D$14,"DT")+COUNTIF(D$34:D$35,"DT")+COUNTIF(D$56:D$57,"DT")+COUNTIF(D$77:D$78,"DT")+COUNTIF(D$13:D$14,"DTSDS")+COUNTIF(D$13:D$14,"DTSDS1")+COUNTIF(D$34:D$35,"DTSDS")+COUNTIF(D$34:D$35,"DTSDS1")+COUNTIF(D$56:D$57,"DTSDS")+COUNTIF(D$56:D$57,"DTSDS1")+COUNTIF(D$77:D$78,"DTSDS")+COUNTIF(D$77:D$78,"DTSDS1")+COUNTIF(D$13:D$14,"DTS5S")+COUNTIF(D$13:D$14,"DTS5S1")+COUNTIF(D$34:D$35,"DTS5S")+COUNTIF(D$34:D$35,"DTS5S1")+COUNTIF(D$56:D$57,"DTS5S")+COUNTIF(D$56:D$57,"DTS5S1")+COUNTIF(D$77:D$78,"DTS5S")+COUNTIF(D$77:D$78,"DTS5S1")+COUNTIF(D$13:D$14,"S")+COUNTIF(D$34,"S")+COUNTIF(D$56:D$57,"S")+COUNTIF(D$77:D$78,"S")+COUNTIF(D$13:D$14,"DTS4S")+COUNTIF(D$13:D$14,"DTS4S1")+COUNTIF(D$34:D$35,"DTS4S")+COUNTIF(D$34:D$35,"DTS4S1")+COUNTIF(D$56:D$57,"DTS4S")+COUNTIF(D$56:D$57,"DTS4S1")+COUNTIF(D$77:D$78,"DTS4S")+COUNTIF(D$77:D$78,"DTS4S1")</f>
        <v>2</v>
      </c>
      <c r="E2" s="875">
        <f t="shared" si="5"/>
        <v>2</v>
      </c>
      <c r="F2" s="875">
        <f t="shared" si="5"/>
        <v>1</v>
      </c>
      <c r="G2" s="875">
        <f t="shared" si="5"/>
        <v>1</v>
      </c>
      <c r="H2" s="875">
        <f t="shared" si="5"/>
        <v>2</v>
      </c>
      <c r="I2" s="875">
        <f t="shared" si="5"/>
        <v>1</v>
      </c>
      <c r="J2" s="875">
        <f t="shared" si="5"/>
        <v>2</v>
      </c>
      <c r="K2" s="875">
        <f t="shared" si="5"/>
        <v>1</v>
      </c>
      <c r="L2" s="875">
        <f t="shared" si="5"/>
        <v>2</v>
      </c>
      <c r="M2" s="875">
        <f t="shared" si="5"/>
        <v>1</v>
      </c>
      <c r="N2" s="875">
        <f t="shared" si="5"/>
        <v>1</v>
      </c>
      <c r="O2" s="875">
        <f t="shared" si="5"/>
        <v>1</v>
      </c>
      <c r="P2" s="875">
        <f t="shared" si="5"/>
        <v>2</v>
      </c>
      <c r="Q2" s="875">
        <f t="shared" si="5"/>
        <v>2</v>
      </c>
      <c r="R2" s="875">
        <f t="shared" si="5"/>
        <v>1</v>
      </c>
      <c r="S2" s="875">
        <f t="shared" si="5"/>
        <v>1</v>
      </c>
      <c r="T2" s="875">
        <f t="shared" si="5"/>
        <v>2</v>
      </c>
      <c r="U2" s="875">
        <f t="shared" si="5"/>
        <v>1</v>
      </c>
      <c r="V2" s="875">
        <f t="shared" si="5"/>
        <v>1</v>
      </c>
      <c r="W2" s="875">
        <f t="shared" si="5"/>
        <v>1</v>
      </c>
      <c r="X2" s="875">
        <f t="shared" si="5"/>
        <v>1</v>
      </c>
      <c r="Y2" s="875">
        <f t="shared" si="5"/>
        <v>1</v>
      </c>
      <c r="Z2" s="875">
        <f t="shared" si="5"/>
        <v>1</v>
      </c>
      <c r="AA2" s="875">
        <f t="shared" si="5"/>
        <v>2</v>
      </c>
      <c r="AB2" s="875">
        <f t="shared" si="5"/>
        <v>2</v>
      </c>
      <c r="AC2" s="875">
        <f t="shared" si="5"/>
        <v>2</v>
      </c>
      <c r="AD2" s="875">
        <f t="shared" si="5"/>
        <v>1</v>
      </c>
      <c r="AE2" s="875">
        <f t="shared" si="5"/>
        <v>1</v>
      </c>
      <c r="AF2" s="875">
        <f t="shared" si="5"/>
        <v>2</v>
      </c>
      <c r="AG2" s="875">
        <f t="shared" si="5"/>
        <v>2</v>
      </c>
      <c r="AH2" s="875">
        <f t="shared" si="5"/>
        <v>2</v>
      </c>
      <c r="AI2" s="1523">
        <f>SUM(D2:AH2)-31</f>
        <v>14</v>
      </c>
      <c r="AJ2" s="1524"/>
      <c r="AK2" s="574"/>
      <c r="AL2" s="574"/>
      <c r="AM2" s="1525"/>
      <c r="AN2" s="1526"/>
      <c r="AO2" s="1526"/>
      <c r="AP2" s="1526"/>
      <c r="AQ2" s="1526"/>
      <c r="AR2" s="1526"/>
      <c r="AS2" s="1526"/>
      <c r="AT2" s="1526"/>
      <c r="AU2" s="1526"/>
      <c r="AV2" s="1526"/>
      <c r="AW2" s="1526"/>
      <c r="AX2" s="1526"/>
      <c r="AY2" s="1526"/>
      <c r="AZ2" s="1526"/>
      <c r="BA2" s="1526"/>
      <c r="BB2" s="1526"/>
      <c r="BC2" s="1527"/>
      <c r="BD2" s="1542">
        <f>12/24</f>
        <v>0.5</v>
      </c>
      <c r="BE2" s="1585">
        <f>24/24</f>
        <v>1</v>
      </c>
      <c r="BF2" s="1543">
        <f>4/24</f>
        <v>0.16666666666666666</v>
      </c>
      <c r="BG2" s="7"/>
      <c r="BH2" s="7"/>
      <c r="BI2" s="7"/>
      <c r="BJ2" s="7"/>
      <c r="BK2" s="7"/>
      <c r="BL2" s="7"/>
      <c r="BM2" s="7"/>
      <c r="BN2" s="7"/>
    </row>
    <row r="3" spans="1:95" ht="21" customHeight="1" x14ac:dyDescent="0.25">
      <c r="A3" s="1521"/>
      <c r="B3" s="237" t="s">
        <v>2</v>
      </c>
      <c r="C3" s="141">
        <v>4</v>
      </c>
      <c r="D3" s="4">
        <f t="shared" ref="D3:AH3" si="6">COUNTIF(D$15:D$20,"D")+COUNTIF(D$15:D$20,"DT")+COUNTIF(D$15:D$20,"DTS1")+COUNTIF(D$15:D$20,"DTS")+COUNTIF(D$15:D$20,"DTSDS")+COUNTIF(D$15:D$20,"DTSDS1")+COUNTIF(D$15:D$20,"DTS5S")+COUNTIF(D$15:D$20,"DTS5S1")+COUNTIF(D$15:D$20,"S")+COUNTIF(D$15:D$20,"DTS4S")+COUNTIF(D$15:D$20,"DTS4S1")+COUNTIF(D$37:D$42,"D")+COUNTIF(D$37:D$42,"DT")+COUNTIF(D$37:D$42,"DTS")+COUNTIF(D$37:D$42,"DTS1")+COUNTIF(D$37:D$42,"DTSDS")+COUNTIF(D$37:D$42,"DTSDS1")+COUNTIF(D$37:D$42,"DTS5S")+COUNTIF(D$37:D$42,"DTS5S1")+COUNTIF(D$37:D$42,"S")+COUNTIF(D$37:D$42,"DTS4S")+COUNTIF(D$37:D$42,"DTS4S1")+COUNTIF(D$58:D$63,"D")+COUNTIF(D$58:D$63,"DT")+COUNTIF(D$58:D$63,"DTS")+COUNTIF(D$58:D$63,"DTS1")+COUNTIF(D$58:D$63,"DTSDS")+COUNTIF(D$58:D$63,"DTSDS1")+COUNTIF(D$58:D$63,"DTS5S")+COUNTIF(D$58:D$63,"DTS5S1")+COUNTIF(D$58:D$63,"S")+COUNTIF(D$58:D$63,"DTS4S")+COUNTIF(D$58:D$63,"DTS4S1")+COUNTIF(D$79:D$84,"D")+COUNTIF(D$79:D$84,"DT")+COUNTIF(D$79:D$84,"DTS")+COUNTIF(D$79:D$84,"DTS1")+COUNTIF(D$79:D$84,"DTSDS")+COUNTIF(D$79:D$84,"DTSDS1")+COUNTIF(D$79:D$84,"DTS5S")+COUNTIF(D$79:D$84,"DTS5S1")+COUNTIF(D$79:D$84,"S")+COUNTIF(D$79:D$84,"DTS4S")+COUNTIF(D$79:D$84,"DTS4S1")</f>
        <v>5</v>
      </c>
      <c r="E3" s="4">
        <f t="shared" si="6"/>
        <v>4</v>
      </c>
      <c r="F3" s="4">
        <f t="shared" si="6"/>
        <v>4</v>
      </c>
      <c r="G3" s="4">
        <f t="shared" si="6"/>
        <v>6</v>
      </c>
      <c r="H3" s="4">
        <f t="shared" si="6"/>
        <v>3</v>
      </c>
      <c r="I3" s="4">
        <f t="shared" si="6"/>
        <v>5</v>
      </c>
      <c r="J3" s="4">
        <f t="shared" si="6"/>
        <v>4</v>
      </c>
      <c r="K3" s="4">
        <f t="shared" si="6"/>
        <v>5</v>
      </c>
      <c r="L3" s="4">
        <f t="shared" si="6"/>
        <v>4</v>
      </c>
      <c r="M3" s="4">
        <f t="shared" si="6"/>
        <v>5</v>
      </c>
      <c r="N3" s="4">
        <f t="shared" si="6"/>
        <v>5</v>
      </c>
      <c r="O3" s="4">
        <f t="shared" si="6"/>
        <v>5</v>
      </c>
      <c r="P3" s="4">
        <f t="shared" si="6"/>
        <v>4</v>
      </c>
      <c r="Q3" s="4">
        <f t="shared" si="6"/>
        <v>4</v>
      </c>
      <c r="R3" s="4">
        <f t="shared" si="6"/>
        <v>4</v>
      </c>
      <c r="S3" s="4">
        <f t="shared" si="6"/>
        <v>4</v>
      </c>
      <c r="T3" s="4">
        <f t="shared" si="6"/>
        <v>3</v>
      </c>
      <c r="U3" s="4">
        <f t="shared" si="6"/>
        <v>6</v>
      </c>
      <c r="V3" s="4">
        <f t="shared" si="6"/>
        <v>6</v>
      </c>
      <c r="W3" s="4">
        <f t="shared" si="6"/>
        <v>6</v>
      </c>
      <c r="X3" s="4">
        <f t="shared" si="6"/>
        <v>5</v>
      </c>
      <c r="Y3" s="4">
        <f t="shared" si="6"/>
        <v>5</v>
      </c>
      <c r="Z3" s="4">
        <f t="shared" si="6"/>
        <v>5</v>
      </c>
      <c r="AA3" s="4">
        <f t="shared" si="6"/>
        <v>3</v>
      </c>
      <c r="AB3" s="4">
        <f t="shared" si="6"/>
        <v>5</v>
      </c>
      <c r="AC3" s="4">
        <f t="shared" si="6"/>
        <v>9</v>
      </c>
      <c r="AD3" s="4">
        <f t="shared" si="6"/>
        <v>4</v>
      </c>
      <c r="AE3" s="4">
        <f t="shared" si="6"/>
        <v>4</v>
      </c>
      <c r="AF3" s="4">
        <f t="shared" si="6"/>
        <v>5</v>
      </c>
      <c r="AG3" s="4">
        <f t="shared" si="6"/>
        <v>3</v>
      </c>
      <c r="AH3" s="4">
        <f t="shared" si="6"/>
        <v>3</v>
      </c>
      <c r="AI3" s="1523">
        <f>SUM(D3:AH3)-(4*31)</f>
        <v>19</v>
      </c>
      <c r="AJ3" s="1524"/>
      <c r="AK3" s="575"/>
      <c r="AL3" s="575"/>
      <c r="AM3" s="1528"/>
      <c r="AN3" s="1529"/>
      <c r="AO3" s="1529"/>
      <c r="AP3" s="1529"/>
      <c r="AQ3" s="1529"/>
      <c r="AR3" s="1529"/>
      <c r="AS3" s="1529"/>
      <c r="AT3" s="1529"/>
      <c r="AU3" s="1529"/>
      <c r="AV3" s="1529"/>
      <c r="AW3" s="1529"/>
      <c r="AX3" s="1529"/>
      <c r="AY3" s="1529"/>
      <c r="AZ3" s="1529"/>
      <c r="BA3" s="1529"/>
      <c r="BB3" s="1529"/>
      <c r="BC3" s="1530"/>
      <c r="BD3" s="1542"/>
      <c r="BE3" s="1585"/>
      <c r="BF3" s="1544"/>
      <c r="BG3" s="7"/>
      <c r="BH3" s="7"/>
      <c r="BI3" s="7"/>
      <c r="BJ3" s="7"/>
      <c r="BK3" s="7"/>
      <c r="BL3" s="7"/>
      <c r="BM3" s="7"/>
      <c r="BN3" s="7"/>
    </row>
    <row r="4" spans="1:95" ht="21" customHeight="1" thickBot="1" x14ac:dyDescent="0.3">
      <c r="A4" s="1522"/>
      <c r="B4" s="677" t="s">
        <v>3</v>
      </c>
      <c r="C4" s="678">
        <v>8</v>
      </c>
      <c r="D4" s="4">
        <f t="shared" ref="D4:AH4" si="7">COUNTIF(D$22:D$32,"D")+COUNTIF(D$22:D$32,"DT")+COUNTIF(D$22:D$32,"DTS")+COUNTIF(D$22:D$32,"DTS1")+COUNTIF(D$22:D$32,"DTSDS")+COUNTIF(D$22:D$32,"DTSDS1")+COUNTIF(D$22:D$32,"DTS5S")+COUNTIF(D$22:D$32,"DTS5S1")+COUNTIF(D$22:D$32,"S")+COUNTIF(D$22:D$32,"DTS4S")+COUNTIF(D$22:D$32,"DTS4S1")+COUNTIF(D$44:D$54,"D")+COUNTIF(D$45:D$54,"DT")+COUNTIF(D$45:D$54,"DTS")+COUNTIF(D$45:D$54,"DTS1")+COUNTIF(D$45:D$54,"DTSDS")+COUNTIF(D$45:D$54,"DTSDS1")+COUNTIF(D$45:D$54,"DTS5S")+COUNTIF(D$45:D$54,"DTS5S1")+COUNTIF(D$45:D$54,"S")+COUNTIF(D$45:D$54,"DTS4S")+COUNTIF(D$45:D$54,"DTS4S1")+COUNTIF(D$65:D$75,"D")+COUNTIF(D$65:D$75,"DT")+COUNTIF(D$65:D$75,"DTS")+COUNTIF(D$65:D$75,"DTS1")+COUNTIF(D$65:D$75,"DTSDS")+COUNTIF(D$65:D$75,"DTSDS1")+COUNTIF(D$65:D$75,"DTS5S")+COUNTIF(D$65:D$75,"DTS5S1")+COUNTIF(D$65:D$75,"S")+COUNTIF(D$65:D$75,"DTS4S")+COUNTIF(D$65:D$75,"DTS4S1")+COUNTIF(D$86:D$96,"D")+COUNTIF(D$86:D$96,"DT")+COUNTIF(D$86:D$96,"DTS")+COUNTIF(D$86:D$96,"DTS1")+COUNTIF(D$86:D$96,"DTSDS")+COUNTIF(D$86:D$96,"DTSDS1")+COUNTIF(D$86:D$96,"DTS5S")+COUNTIF(D$86:D$96,"DTS5S1")+COUNTIF(D$86:D$96,"S")+COUNTIF(D$86:D$96,"DTS4S")+COUNTIF(D$86:D$96,"DTS4S1")</f>
        <v>6</v>
      </c>
      <c r="E4" s="4">
        <f t="shared" si="7"/>
        <v>7</v>
      </c>
      <c r="F4" s="4">
        <f t="shared" si="7"/>
        <v>8</v>
      </c>
      <c r="G4" s="4">
        <f t="shared" si="7"/>
        <v>6</v>
      </c>
      <c r="H4" s="4">
        <f t="shared" si="7"/>
        <v>8</v>
      </c>
      <c r="I4" s="4">
        <f t="shared" si="7"/>
        <v>7</v>
      </c>
      <c r="J4" s="4">
        <f t="shared" si="7"/>
        <v>7</v>
      </c>
      <c r="K4" s="4">
        <f t="shared" si="7"/>
        <v>7</v>
      </c>
      <c r="L4" s="4">
        <f t="shared" si="7"/>
        <v>7</v>
      </c>
      <c r="M4" s="4">
        <f t="shared" si="7"/>
        <v>7</v>
      </c>
      <c r="N4" s="4">
        <f t="shared" si="7"/>
        <v>7</v>
      </c>
      <c r="O4" s="4">
        <f t="shared" si="7"/>
        <v>7</v>
      </c>
      <c r="P4" s="4">
        <f t="shared" si="7"/>
        <v>7</v>
      </c>
      <c r="Q4" s="4">
        <f t="shared" si="7"/>
        <v>7</v>
      </c>
      <c r="R4" s="4">
        <f t="shared" si="7"/>
        <v>8</v>
      </c>
      <c r="S4" s="4">
        <f t="shared" si="7"/>
        <v>8</v>
      </c>
      <c r="T4" s="4">
        <f t="shared" si="7"/>
        <v>8</v>
      </c>
      <c r="U4" s="4">
        <f t="shared" si="7"/>
        <v>6</v>
      </c>
      <c r="V4" s="4">
        <f t="shared" si="7"/>
        <v>6</v>
      </c>
      <c r="W4" s="4">
        <f t="shared" si="7"/>
        <v>6</v>
      </c>
      <c r="X4" s="4">
        <f t="shared" si="7"/>
        <v>7</v>
      </c>
      <c r="Y4" s="4">
        <f t="shared" si="7"/>
        <v>7</v>
      </c>
      <c r="Z4" s="4">
        <f t="shared" si="7"/>
        <v>7</v>
      </c>
      <c r="AA4" s="4">
        <f t="shared" si="7"/>
        <v>8</v>
      </c>
      <c r="AB4" s="4">
        <f t="shared" si="7"/>
        <v>6</v>
      </c>
      <c r="AC4" s="4">
        <f t="shared" si="7"/>
        <v>15</v>
      </c>
      <c r="AD4" s="4">
        <f t="shared" si="7"/>
        <v>8</v>
      </c>
      <c r="AE4" s="4">
        <f t="shared" si="7"/>
        <v>8</v>
      </c>
      <c r="AF4" s="4">
        <f t="shared" si="7"/>
        <v>6</v>
      </c>
      <c r="AG4" s="4">
        <f t="shared" si="7"/>
        <v>8</v>
      </c>
      <c r="AH4" s="4">
        <f t="shared" si="7"/>
        <v>8</v>
      </c>
      <c r="AI4" s="1523">
        <f>SUM(D4:AH4)-(8*31)</f>
        <v>-20</v>
      </c>
      <c r="AJ4" s="1524"/>
      <c r="AK4" s="575"/>
      <c r="AL4" s="575"/>
      <c r="AM4" s="1528"/>
      <c r="AN4" s="1529"/>
      <c r="AO4" s="1529"/>
      <c r="AP4" s="1529"/>
      <c r="AQ4" s="1529"/>
      <c r="AR4" s="1529"/>
      <c r="AS4" s="1529"/>
      <c r="AT4" s="1529"/>
      <c r="AU4" s="1529"/>
      <c r="AV4" s="1529"/>
      <c r="AW4" s="1529"/>
      <c r="AX4" s="1529"/>
      <c r="AY4" s="1529"/>
      <c r="AZ4" s="1529"/>
      <c r="BA4" s="1529"/>
      <c r="BB4" s="1529"/>
      <c r="BC4" s="1530"/>
      <c r="BD4" s="1542"/>
      <c r="BE4" s="1585"/>
      <c r="BF4" s="1545"/>
      <c r="BG4" s="7"/>
      <c r="BH4" s="7"/>
      <c r="BI4" s="7"/>
      <c r="BJ4" s="7"/>
      <c r="BK4" s="7"/>
      <c r="BL4" s="7"/>
      <c r="BM4" s="7"/>
      <c r="BN4" s="7"/>
    </row>
    <row r="5" spans="1:95" s="11" customFormat="1" ht="21" customHeight="1" thickBot="1" x14ac:dyDescent="0.25">
      <c r="A5" s="1531"/>
      <c r="B5" s="1532"/>
      <c r="C5" s="1533"/>
      <c r="D5" s="876">
        <f t="shared" ref="D5:AH5" si="8">+D2+D3+D4</f>
        <v>13</v>
      </c>
      <c r="E5" s="876">
        <f t="shared" si="8"/>
        <v>13</v>
      </c>
      <c r="F5" s="876">
        <f t="shared" si="8"/>
        <v>13</v>
      </c>
      <c r="G5" s="876">
        <f t="shared" si="8"/>
        <v>13</v>
      </c>
      <c r="H5" s="876">
        <f t="shared" si="8"/>
        <v>13</v>
      </c>
      <c r="I5" s="876">
        <f t="shared" si="8"/>
        <v>13</v>
      </c>
      <c r="J5" s="876">
        <f t="shared" si="8"/>
        <v>13</v>
      </c>
      <c r="K5" s="876">
        <f t="shared" si="8"/>
        <v>13</v>
      </c>
      <c r="L5" s="876">
        <f t="shared" si="8"/>
        <v>13</v>
      </c>
      <c r="M5" s="876">
        <f t="shared" si="8"/>
        <v>13</v>
      </c>
      <c r="N5" s="876">
        <f t="shared" si="8"/>
        <v>13</v>
      </c>
      <c r="O5" s="876">
        <f t="shared" si="8"/>
        <v>13</v>
      </c>
      <c r="P5" s="876">
        <f t="shared" si="8"/>
        <v>13</v>
      </c>
      <c r="Q5" s="876">
        <f t="shared" si="8"/>
        <v>13</v>
      </c>
      <c r="R5" s="876">
        <f t="shared" si="8"/>
        <v>13</v>
      </c>
      <c r="S5" s="876">
        <f t="shared" si="8"/>
        <v>13</v>
      </c>
      <c r="T5" s="876">
        <f t="shared" si="8"/>
        <v>13</v>
      </c>
      <c r="U5" s="876">
        <f t="shared" si="8"/>
        <v>13</v>
      </c>
      <c r="V5" s="876">
        <f t="shared" si="8"/>
        <v>13</v>
      </c>
      <c r="W5" s="876">
        <f t="shared" si="8"/>
        <v>13</v>
      </c>
      <c r="X5" s="876">
        <f t="shared" si="8"/>
        <v>13</v>
      </c>
      <c r="Y5" s="876">
        <f t="shared" si="8"/>
        <v>13</v>
      </c>
      <c r="Z5" s="876">
        <f t="shared" si="8"/>
        <v>13</v>
      </c>
      <c r="AA5" s="876">
        <f t="shared" si="8"/>
        <v>13</v>
      </c>
      <c r="AB5" s="876">
        <f t="shared" si="8"/>
        <v>13</v>
      </c>
      <c r="AC5" s="876">
        <f t="shared" si="8"/>
        <v>26</v>
      </c>
      <c r="AD5" s="876">
        <f t="shared" si="8"/>
        <v>13</v>
      </c>
      <c r="AE5" s="876">
        <f t="shared" si="8"/>
        <v>13</v>
      </c>
      <c r="AF5" s="876">
        <f t="shared" si="8"/>
        <v>13</v>
      </c>
      <c r="AG5" s="876">
        <f t="shared" si="8"/>
        <v>13</v>
      </c>
      <c r="AH5" s="876">
        <f t="shared" si="8"/>
        <v>13</v>
      </c>
      <c r="AI5" s="1523">
        <f>+AI2+AI3+AI4</f>
        <v>13</v>
      </c>
      <c r="AJ5" s="1524"/>
      <c r="AK5" s="576"/>
      <c r="AL5" s="576"/>
      <c r="AM5" s="1560"/>
      <c r="AN5" s="1561"/>
      <c r="AO5" s="1561"/>
      <c r="AP5" s="1561"/>
      <c r="AQ5" s="1561"/>
      <c r="AR5" s="1561"/>
      <c r="AS5" s="1561"/>
      <c r="AT5" s="1561"/>
      <c r="AU5" s="1561"/>
      <c r="AV5" s="1561"/>
      <c r="AW5" s="1561"/>
      <c r="AX5" s="1561"/>
      <c r="AY5" s="1561"/>
      <c r="AZ5" s="1561"/>
      <c r="BA5" s="1561"/>
      <c r="BB5" s="1561"/>
      <c r="BC5" s="1562"/>
      <c r="BD5" s="54"/>
      <c r="BE5" s="10"/>
      <c r="BF5" s="9"/>
      <c r="BG5" s="9"/>
      <c r="BH5" s="9"/>
      <c r="BI5" s="9"/>
      <c r="BJ5" s="9"/>
      <c r="BK5" s="9"/>
      <c r="BL5" s="9"/>
      <c r="BM5" s="9"/>
      <c r="BN5" s="9"/>
      <c r="BO5" s="51"/>
      <c r="BP5" s="51"/>
      <c r="BQ5" s="51"/>
      <c r="BR5" s="51"/>
      <c r="BS5" s="51"/>
      <c r="BT5" s="51"/>
      <c r="BU5" s="55"/>
      <c r="BV5" s="55"/>
      <c r="BW5" s="55"/>
      <c r="BX5" s="55"/>
      <c r="BY5" s="55"/>
      <c r="BZ5" s="55"/>
      <c r="CA5" s="55"/>
      <c r="CB5" s="55"/>
    </row>
    <row r="6" spans="1:95" ht="21" customHeight="1" thickBot="1" x14ac:dyDescent="0.3">
      <c r="A6" s="1546" t="s">
        <v>4</v>
      </c>
      <c r="B6" s="682" t="s">
        <v>1</v>
      </c>
      <c r="C6" s="683">
        <v>1</v>
      </c>
      <c r="D6" s="4">
        <f t="shared" ref="D6:AH6" si="9">COUNTIF(D$13:D$14,"N")+COUNTIF(D$13:D$14,"NTS")++COUNTIF(D$13:D$14,"NTS1")+COUNTIF(D$34:D$35,"N")+COUNTIF(D$34:D$35,"NTS")+COUNTIF(D$34:D$35,"NTS1")+COUNTIF(D$56:D$57,"N")+COUNTIF(D$56:D$57,"NTS")+COUNTIF(D$56:D$57,"NTS1")+COUNTIF(D$77:D$78,"N")+COUNTIF(D$77:D$78,"NTS")+COUNTIF(D$77:D$78,"NTS1")+COUNTIF(D$13:D$14,"NT")+COUNTIF(D$34:D$35,"NT")+COUNTIF(D$56:D$57,"NT")+COUNTIF(D$77:D$78,"NT")+COUNTIF(D$13:D$14,"NTSDS")+COUNTIF(D$13:D$14,"NTSDS1")+COUNTIF(D$34:D$35,"NTSDS")+COUNTIF(D$34:D$35,"NTSDS1")+COUNTIF(D$56:D$57,"NTSDS")+COUNTIF(D$56:D$57,"NTSDS1")+COUNTIF(D$77:D$78,"NTSDS")+COUNTIF(D$77:D$78,"NTSDS1")+COUNTIF(D$13:D$14,"NTS5S")+COUNTIF(D$13:D$14,"NTS5S1")+COUNTIF(D$34:D$35,"NTS5S")+COUNTIF(D$34:D$35,"NTS5S1")+COUNTIF(D$56:D$57,"NTS5S")+COUNTIF(D$56:D$57,"NTS5S1")+COUNTIF(D$77:D$78,"NTS5S")+COUNTIF(D$77:D$78,"NTS5S1")+COUNTIF(D$13:D$14,"S")+COUNTIF(D$3329,"S")+COUNTIF(D$56:D$57,"S")+COUNTIF(D$77:D$78,"S")+COUNTIF(D$13:D$14,"NTS4S")+COUNTIF(D$13:D$14,"NTS4S1")+COUNTIF(D$34:D$35,"NTS4S")+COUNTIF(D$34:D$35,"NTS4S1")+COUNTIF(D$56:D$57,"NTS4S")+COUNTIF(D$56:D$57,"NTS4S1")+COUNTIF(D$77:D$78,"NTS4S")+COUNTIF(D$77:D$78,"NTS4S1")</f>
        <v>1</v>
      </c>
      <c r="E6" s="4">
        <f t="shared" si="9"/>
        <v>2</v>
      </c>
      <c r="F6" s="4">
        <f t="shared" si="9"/>
        <v>2</v>
      </c>
      <c r="G6" s="4">
        <f t="shared" si="9"/>
        <v>1</v>
      </c>
      <c r="H6" s="4">
        <f t="shared" si="9"/>
        <v>1</v>
      </c>
      <c r="I6" s="4">
        <f t="shared" si="9"/>
        <v>2</v>
      </c>
      <c r="J6" s="4">
        <f t="shared" si="9"/>
        <v>1</v>
      </c>
      <c r="K6" s="4">
        <f t="shared" si="9"/>
        <v>1</v>
      </c>
      <c r="L6" s="4">
        <f t="shared" si="9"/>
        <v>1</v>
      </c>
      <c r="M6" s="4">
        <f t="shared" si="9"/>
        <v>2</v>
      </c>
      <c r="N6" s="4">
        <f t="shared" si="9"/>
        <v>2</v>
      </c>
      <c r="O6" s="4">
        <f t="shared" si="9"/>
        <v>1</v>
      </c>
      <c r="P6" s="4">
        <f t="shared" si="9"/>
        <v>1</v>
      </c>
      <c r="Q6" s="4">
        <f t="shared" si="9"/>
        <v>1</v>
      </c>
      <c r="R6" s="4">
        <f t="shared" si="9"/>
        <v>1</v>
      </c>
      <c r="S6" s="4">
        <f t="shared" si="9"/>
        <v>1</v>
      </c>
      <c r="T6" s="4">
        <f t="shared" si="9"/>
        <v>1</v>
      </c>
      <c r="U6" s="4">
        <f t="shared" si="9"/>
        <v>2</v>
      </c>
      <c r="V6" s="4">
        <f t="shared" si="9"/>
        <v>1</v>
      </c>
      <c r="W6" s="4">
        <f t="shared" si="9"/>
        <v>3</v>
      </c>
      <c r="X6" s="4">
        <f t="shared" si="9"/>
        <v>1</v>
      </c>
      <c r="Y6" s="4">
        <f t="shared" si="9"/>
        <v>1</v>
      </c>
      <c r="Z6" s="4">
        <f t="shared" si="9"/>
        <v>1</v>
      </c>
      <c r="AA6" s="4">
        <f t="shared" si="9"/>
        <v>1</v>
      </c>
      <c r="AB6" s="4">
        <f t="shared" si="9"/>
        <v>1</v>
      </c>
      <c r="AC6" s="4">
        <f t="shared" si="9"/>
        <v>2</v>
      </c>
      <c r="AD6" s="4">
        <f t="shared" si="9"/>
        <v>2</v>
      </c>
      <c r="AE6" s="4">
        <f t="shared" si="9"/>
        <v>1</v>
      </c>
      <c r="AF6" s="4">
        <f t="shared" si="9"/>
        <v>1</v>
      </c>
      <c r="AG6" s="4">
        <f t="shared" si="9"/>
        <v>1</v>
      </c>
      <c r="AH6" s="4">
        <f t="shared" si="9"/>
        <v>1</v>
      </c>
      <c r="AI6" s="139"/>
      <c r="AJ6" s="5"/>
      <c r="AK6" s="5"/>
      <c r="AL6" s="5"/>
      <c r="AM6" s="5"/>
      <c r="AN6" s="5"/>
      <c r="AO6" s="5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5"/>
      <c r="BD6" s="1542">
        <f>12/24</f>
        <v>0.5</v>
      </c>
      <c r="BE6" s="584"/>
      <c r="BF6" s="1543">
        <f>4/24</f>
        <v>0.16666666666666666</v>
      </c>
      <c r="BG6" s="7"/>
      <c r="BH6" s="7"/>
      <c r="BI6" s="7"/>
      <c r="BJ6" s="7"/>
      <c r="BK6" s="7"/>
      <c r="BL6" s="7"/>
      <c r="BM6" s="7"/>
      <c r="BN6" s="7"/>
    </row>
    <row r="7" spans="1:95" ht="21" customHeight="1" x14ac:dyDescent="0.25">
      <c r="A7" s="1520"/>
      <c r="B7" s="237" t="s">
        <v>2</v>
      </c>
      <c r="C7" s="141">
        <v>4</v>
      </c>
      <c r="D7" s="4">
        <f t="shared" ref="D7:AH7" si="10">COUNTIF(D$15:D$20,"N")+COUNTIF(D$15:D$20,"NT")+COUNTIF(D$15:D$20,"NTS1")+COUNTIF(D$15:D$20,"NTS")+COUNTIF(D$15:D$20,"NTSDS")+COUNTIF(D$15:D$20,"NTSDS1")+COUNTIF(D$15:D$20,"NTS5S")+COUNTIF(D$15:D$20,"NTS5S1")+COUNTIF(D$15:D$20,"S")+COUNTIF(D$15:D$20,"NTS4S")+COUNTIF(D$15:D$20,"NTS4S1")+COUNTIF(D$37:D$42,"N")+COUNTIF(D$37:D$42,"NT")+COUNTIF(D$37:D$42,"NTS")+COUNTIF(D$37:D$42,"NTS1")+COUNTIF(D$37:D$42,"NTSDS")+COUNTIF(D$37:D$42,"NTSDS1")+COUNTIF(D$37:D$42,"NTS5S")+COUNTIF(D$37:D$42,"NTS5S1")+COUNTIF(D$37:D$42,"S")+COUNTIF(D$37:D$42,"NTS4S")+COUNTIF(D$37:D$42,"NTS4S1")+COUNTIF(D$58:D$63,"N")+COUNTIF(D$58:D$63,"NT")+COUNTIF(D$58:D$63,"NTS")+COUNTIF(D$58:D$63,"NTS1")+COUNTIF(D$58:D$63,"NTSDS")+COUNTIF(D$58:D$63,"NTSDS1")+COUNTIF(D$58:D$63,"NTS5S")+COUNTIF(D$58:D$63,"NTS5S1")+COUNTIF(D$58:D$63,"S")+COUNTIF(D$58:D$63,"NTS4S")+COUNTIF(D$58:D$63,"NTS4S1")+COUNTIF(D$79:D$84,"N")+COUNTIF(D$79:D$84,"NT")+COUNTIF(D$79:D$84,"NTS")+COUNTIF(D$79:D$84,"NTS1")+COUNTIF(D$79:D$84,"NTSDS")+COUNTIF(D$79:D$84,"NTSDS1")+COUNTIF(D$79:D$84,"NTS5S")+COUNTIF(D$79:D$84,"NTS5S1")+COUNTIF(D$79:D$84,"S")+COUNTIF(D$79:D$84,"NTS4S")+COUNTIF(D$79:D$84,"NTS4S1")</f>
        <v>4</v>
      </c>
      <c r="E7" s="4">
        <f t="shared" si="10"/>
        <v>4</v>
      </c>
      <c r="F7" s="4">
        <f t="shared" si="10"/>
        <v>3</v>
      </c>
      <c r="G7" s="4">
        <f t="shared" si="10"/>
        <v>4</v>
      </c>
      <c r="H7" s="4">
        <f t="shared" si="10"/>
        <v>5</v>
      </c>
      <c r="I7" s="4">
        <f t="shared" si="10"/>
        <v>4</v>
      </c>
      <c r="J7" s="4">
        <f t="shared" si="10"/>
        <v>4</v>
      </c>
      <c r="K7" s="4">
        <f t="shared" si="10"/>
        <v>4</v>
      </c>
      <c r="L7" s="4">
        <f t="shared" si="10"/>
        <v>5</v>
      </c>
      <c r="M7" s="4">
        <f t="shared" si="10"/>
        <v>4</v>
      </c>
      <c r="N7" s="4">
        <f t="shared" si="10"/>
        <v>3</v>
      </c>
      <c r="O7" s="4">
        <f t="shared" si="10"/>
        <v>4</v>
      </c>
      <c r="P7" s="4">
        <f t="shared" si="10"/>
        <v>5</v>
      </c>
      <c r="Q7" s="4">
        <f t="shared" si="10"/>
        <v>4</v>
      </c>
      <c r="R7" s="4">
        <f t="shared" si="10"/>
        <v>4</v>
      </c>
      <c r="S7" s="4">
        <f t="shared" si="10"/>
        <v>4</v>
      </c>
      <c r="T7" s="4">
        <f t="shared" si="10"/>
        <v>6</v>
      </c>
      <c r="U7" s="4">
        <f t="shared" si="10"/>
        <v>3</v>
      </c>
      <c r="V7" s="4">
        <f t="shared" si="10"/>
        <v>4</v>
      </c>
      <c r="W7" s="4">
        <f t="shared" si="10"/>
        <v>3</v>
      </c>
      <c r="X7" s="4">
        <f t="shared" si="10"/>
        <v>5</v>
      </c>
      <c r="Y7" s="4">
        <f t="shared" si="10"/>
        <v>4</v>
      </c>
      <c r="Z7" s="4">
        <f t="shared" si="10"/>
        <v>4</v>
      </c>
      <c r="AA7" s="4">
        <f t="shared" si="10"/>
        <v>5</v>
      </c>
      <c r="AB7" s="4">
        <f t="shared" si="10"/>
        <v>5</v>
      </c>
      <c r="AC7" s="4">
        <f t="shared" si="10"/>
        <v>4</v>
      </c>
      <c r="AD7" s="4">
        <f t="shared" si="10"/>
        <v>3</v>
      </c>
      <c r="AE7" s="4">
        <f t="shared" si="10"/>
        <v>4</v>
      </c>
      <c r="AF7" s="4">
        <f t="shared" si="10"/>
        <v>5</v>
      </c>
      <c r="AG7" s="4">
        <f t="shared" si="10"/>
        <v>5</v>
      </c>
      <c r="AH7" s="4">
        <f t="shared" si="10"/>
        <v>4</v>
      </c>
      <c r="AI7" s="139"/>
      <c r="AJ7" s="5"/>
      <c r="AK7" s="5"/>
      <c r="AL7" s="5"/>
      <c r="AM7" s="5"/>
      <c r="AN7" s="5"/>
      <c r="AO7" s="5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5"/>
      <c r="BD7" s="1542"/>
      <c r="BE7" s="584"/>
      <c r="BF7" s="1544"/>
      <c r="BG7" s="7"/>
      <c r="BH7" s="7"/>
      <c r="BI7" s="7"/>
      <c r="BJ7" s="7"/>
      <c r="BK7" s="7"/>
      <c r="BL7" s="7"/>
      <c r="BM7" s="7"/>
      <c r="BN7" s="141"/>
      <c r="BO7" s="1567" t="s">
        <v>125</v>
      </c>
      <c r="BP7" s="1568"/>
      <c r="BQ7" s="1568"/>
      <c r="BR7" s="1568"/>
      <c r="BS7" s="1568"/>
      <c r="BT7" s="1568"/>
      <c r="BU7" s="1568"/>
      <c r="BV7" s="1568"/>
      <c r="BW7" s="1568"/>
      <c r="BX7" s="1568"/>
      <c r="BY7" s="1568"/>
      <c r="BZ7" s="1568"/>
      <c r="CA7" s="1568"/>
      <c r="CB7" s="1568"/>
      <c r="CC7" s="1568"/>
      <c r="CD7" s="1569"/>
    </row>
    <row r="8" spans="1:95" ht="21" customHeight="1" x14ac:dyDescent="0.25">
      <c r="A8" s="1520"/>
      <c r="B8" s="237" t="s">
        <v>3</v>
      </c>
      <c r="C8" s="141">
        <v>8</v>
      </c>
      <c r="D8" s="4">
        <f t="shared" ref="D8:AH8" si="11">COUNTIF(D$22:D$32,"N")+COUNTIF(D$22:D$32,"NT")+COUNTIF(D$22:D$32,"NTS")+COUNTIF(D$22:D$32,"NTS1")+COUNTIF(D$22:D$32,"NTSDS")+COUNTIF(D$22:D$32,"NTSDS1")+COUNTIF(D$22:D$32,"NTS5S")+COUNTIF(D$22:D$32,"NTS5S1")+COUNTIF(D$22:D$32,"S")+COUNTIF(D$22:D$32,"NTS4S")+COUNTIF(D$22:D$32,"NTS4S1")+COUNTIF(D$44:D$54,"N")+COUNTIF(D$45:D$54,"NT")+COUNTIF(D$45:D$54,"NTS")+COUNTIF(D$45:D$54,"NTS1")+COUNTIF(D$45:D$54,"NTSDS")+COUNTIF(D$45:D$54,"NTSDS1")+COUNTIF(D$45:D$54,"NTS5S")+COUNTIF(D$45:D$54,"NTS5S1")+COUNTIF(D$45:D$54,"S")+COUNTIF(D$45:D$54,"NTS4S")+COUNTIF(D$45:D$54,"NTS4S1")+COUNTIF(D$65:D$75,"N")+COUNTIF(D$65:D$75,"NT")+COUNTIF(D$65:D$75,"NTS")+COUNTIF(D$65:D$75,"NTS1")+COUNTIF(D$65:D$75,"NTSDS")+COUNTIF(D$65:D$75,"NTSDS1")+COUNTIF(D$65:D$75,"NTS5S")+COUNTIF(D$65:D$75,"NTS5S1")+COUNTIF(D$65:D$75,"S")+COUNTIF(D$65:D$75,"NTS4S")+COUNTIF(D$65:D$75,"NTS4S1")+COUNTIF(D$86:D$96,"N")+COUNTIF(D$86:D$96,"NT")+COUNTIF(D$86:D$96,"NTS")+COUNTIF(D$86:D$96,"NTS1")+COUNTIF(D$86:D$96,"NTSDS")+COUNTIF(D$86:D$96,"NTSDS1")+COUNTIF(D$86:D$96,"NTS5S")+COUNTIF(D$86:D$96,"NTS5S1")+COUNTIF(D$86:D$96,"S")+COUNTIF(D$86:D$96,"NTS4S")+COUNTIF(D$86:D$96,"NTS4S1")</f>
        <v>8</v>
      </c>
      <c r="E8" s="4">
        <f t="shared" si="11"/>
        <v>7</v>
      </c>
      <c r="F8" s="4">
        <f t="shared" si="11"/>
        <v>8</v>
      </c>
      <c r="G8" s="4">
        <f t="shared" si="11"/>
        <v>8</v>
      </c>
      <c r="H8" s="4">
        <f t="shared" si="11"/>
        <v>7</v>
      </c>
      <c r="I8" s="4">
        <f t="shared" si="11"/>
        <v>7</v>
      </c>
      <c r="J8" s="4">
        <f t="shared" si="11"/>
        <v>8</v>
      </c>
      <c r="K8" s="4">
        <f t="shared" si="11"/>
        <v>8</v>
      </c>
      <c r="L8" s="4">
        <f t="shared" si="11"/>
        <v>7</v>
      </c>
      <c r="M8" s="4">
        <f t="shared" si="11"/>
        <v>7</v>
      </c>
      <c r="N8" s="4">
        <f t="shared" si="11"/>
        <v>8</v>
      </c>
      <c r="O8" s="4">
        <f t="shared" si="11"/>
        <v>8</v>
      </c>
      <c r="P8" s="4">
        <f t="shared" si="11"/>
        <v>7</v>
      </c>
      <c r="Q8" s="4">
        <f t="shared" si="11"/>
        <v>8</v>
      </c>
      <c r="R8" s="4">
        <f t="shared" si="11"/>
        <v>8</v>
      </c>
      <c r="S8" s="4">
        <f t="shared" si="11"/>
        <v>8</v>
      </c>
      <c r="T8" s="4">
        <f t="shared" si="11"/>
        <v>6</v>
      </c>
      <c r="U8" s="4">
        <f t="shared" si="11"/>
        <v>8</v>
      </c>
      <c r="V8" s="4">
        <f t="shared" si="11"/>
        <v>8</v>
      </c>
      <c r="W8" s="4">
        <f t="shared" si="11"/>
        <v>7</v>
      </c>
      <c r="X8" s="4">
        <f t="shared" si="11"/>
        <v>7</v>
      </c>
      <c r="Y8" s="4">
        <f t="shared" si="11"/>
        <v>8</v>
      </c>
      <c r="Z8" s="4">
        <f t="shared" si="11"/>
        <v>8</v>
      </c>
      <c r="AA8" s="4">
        <f t="shared" si="11"/>
        <v>7</v>
      </c>
      <c r="AB8" s="4">
        <f t="shared" si="11"/>
        <v>7</v>
      </c>
      <c r="AC8" s="4">
        <f t="shared" si="11"/>
        <v>7</v>
      </c>
      <c r="AD8" s="4">
        <f t="shared" si="11"/>
        <v>8</v>
      </c>
      <c r="AE8" s="4">
        <f t="shared" si="11"/>
        <v>8</v>
      </c>
      <c r="AF8" s="4">
        <f t="shared" si="11"/>
        <v>7</v>
      </c>
      <c r="AG8" s="4">
        <f t="shared" si="11"/>
        <v>7</v>
      </c>
      <c r="AH8" s="4">
        <f t="shared" si="11"/>
        <v>8</v>
      </c>
      <c r="AI8" s="139"/>
      <c r="AJ8" s="5"/>
      <c r="AK8" s="5"/>
      <c r="AL8" s="5"/>
      <c r="AM8" s="5"/>
      <c r="AN8" s="5"/>
      <c r="AO8" s="5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5"/>
      <c r="BD8" s="1542"/>
      <c r="BE8" s="584"/>
      <c r="BF8" s="1545"/>
      <c r="BG8" s="7"/>
      <c r="BH8" s="7"/>
      <c r="BI8" s="7"/>
      <c r="BJ8" s="7"/>
      <c r="BK8" s="7"/>
      <c r="BL8" s="7"/>
      <c r="BM8" s="7"/>
      <c r="BN8" s="141"/>
      <c r="BO8" s="1570"/>
      <c r="BP8" s="1571"/>
      <c r="BQ8" s="1571"/>
      <c r="BR8" s="1571"/>
      <c r="BS8" s="1571"/>
      <c r="BT8" s="1571"/>
      <c r="BU8" s="1571"/>
      <c r="BV8" s="1571"/>
      <c r="BW8" s="1571"/>
      <c r="BX8" s="1571"/>
      <c r="BY8" s="1571"/>
      <c r="BZ8" s="1571"/>
      <c r="CA8" s="1571"/>
      <c r="CB8" s="1571"/>
      <c r="CC8" s="1571"/>
      <c r="CD8" s="1572"/>
    </row>
    <row r="9" spans="1:95" s="13" customFormat="1" ht="21" customHeight="1" x14ac:dyDescent="0.2">
      <c r="A9" s="1537"/>
      <c r="B9" s="1537"/>
      <c r="C9" s="1538"/>
      <c r="D9" s="877">
        <f t="shared" ref="D9:AH9" si="12">+D6+D7+D8</f>
        <v>13</v>
      </c>
      <c r="E9" s="877">
        <f t="shared" si="12"/>
        <v>13</v>
      </c>
      <c r="F9" s="877">
        <f t="shared" si="12"/>
        <v>13</v>
      </c>
      <c r="G9" s="877">
        <f t="shared" si="12"/>
        <v>13</v>
      </c>
      <c r="H9" s="877">
        <f t="shared" si="12"/>
        <v>13</v>
      </c>
      <c r="I9" s="877">
        <f t="shared" si="12"/>
        <v>13</v>
      </c>
      <c r="J9" s="877">
        <f t="shared" si="12"/>
        <v>13</v>
      </c>
      <c r="K9" s="877">
        <f t="shared" si="12"/>
        <v>13</v>
      </c>
      <c r="L9" s="877">
        <f t="shared" si="12"/>
        <v>13</v>
      </c>
      <c r="M9" s="877">
        <f t="shared" si="12"/>
        <v>13</v>
      </c>
      <c r="N9" s="877">
        <f t="shared" si="12"/>
        <v>13</v>
      </c>
      <c r="O9" s="877">
        <f t="shared" si="12"/>
        <v>13</v>
      </c>
      <c r="P9" s="877">
        <f t="shared" si="12"/>
        <v>13</v>
      </c>
      <c r="Q9" s="877">
        <f t="shared" si="12"/>
        <v>13</v>
      </c>
      <c r="R9" s="877">
        <f t="shared" si="12"/>
        <v>13</v>
      </c>
      <c r="S9" s="877">
        <f t="shared" si="12"/>
        <v>13</v>
      </c>
      <c r="T9" s="877">
        <f t="shared" si="12"/>
        <v>13</v>
      </c>
      <c r="U9" s="877">
        <f t="shared" si="12"/>
        <v>13</v>
      </c>
      <c r="V9" s="877">
        <f t="shared" si="12"/>
        <v>13</v>
      </c>
      <c r="W9" s="877">
        <f t="shared" si="12"/>
        <v>13</v>
      </c>
      <c r="X9" s="877">
        <f t="shared" si="12"/>
        <v>13</v>
      </c>
      <c r="Y9" s="877">
        <f t="shared" si="12"/>
        <v>13</v>
      </c>
      <c r="Z9" s="877">
        <f t="shared" si="12"/>
        <v>13</v>
      </c>
      <c r="AA9" s="877">
        <f t="shared" si="12"/>
        <v>13</v>
      </c>
      <c r="AB9" s="877">
        <f t="shared" si="12"/>
        <v>13</v>
      </c>
      <c r="AC9" s="877">
        <f t="shared" si="12"/>
        <v>13</v>
      </c>
      <c r="AD9" s="877">
        <f t="shared" si="12"/>
        <v>13</v>
      </c>
      <c r="AE9" s="877">
        <f t="shared" si="12"/>
        <v>13</v>
      </c>
      <c r="AF9" s="877">
        <f t="shared" si="12"/>
        <v>13</v>
      </c>
      <c r="AG9" s="877">
        <f t="shared" si="12"/>
        <v>13</v>
      </c>
      <c r="AH9" s="877">
        <f t="shared" si="12"/>
        <v>13</v>
      </c>
      <c r="AI9" s="140">
        <f>AVERAGE(D9:AH9)</f>
        <v>13</v>
      </c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539" t="s">
        <v>5</v>
      </c>
      <c r="AX9" s="1539"/>
      <c r="AY9" s="1539"/>
      <c r="AZ9" s="1539"/>
      <c r="BA9" s="1539"/>
      <c r="BB9" s="1539"/>
      <c r="BC9" s="56">
        <f>COUNTIF(D11:AH11,"Seg")+COUNTIF(D11:AH11,"Ter")+COUNTIF(D11:AH11,"Qua")+COUNTIF(D11:AH11,"Qui")+COUNTIF(D11:AH11,"Sex")</f>
        <v>21</v>
      </c>
      <c r="BD9" s="1540" t="s">
        <v>286</v>
      </c>
      <c r="BE9" s="1541"/>
      <c r="BF9" s="119"/>
      <c r="BG9" s="57"/>
      <c r="BH9" s="57"/>
      <c r="BI9" s="57"/>
      <c r="BJ9" s="119"/>
      <c r="BK9" s="57"/>
      <c r="BL9" s="119"/>
      <c r="BM9" s="57"/>
      <c r="BN9" s="143"/>
      <c r="BO9" s="1563" t="s">
        <v>267</v>
      </c>
      <c r="BP9" s="1564"/>
      <c r="BQ9" s="1564"/>
      <c r="BR9" s="1564"/>
      <c r="BS9" s="1564"/>
      <c r="BT9" s="1564"/>
      <c r="BU9" s="1564"/>
      <c r="BV9" s="1564"/>
      <c r="BW9" s="1564"/>
      <c r="BX9" s="1564"/>
      <c r="BY9" s="1564"/>
      <c r="BZ9" s="1564"/>
      <c r="CA9" s="1564"/>
      <c r="CB9" s="1564"/>
      <c r="CC9" s="1565" t="s">
        <v>126</v>
      </c>
      <c r="CD9" s="1566"/>
      <c r="CE9" s="28"/>
      <c r="CF9" s="28"/>
      <c r="CL9" s="28"/>
      <c r="CN9" s="28"/>
      <c r="CO9" s="28"/>
      <c r="CP9" s="28"/>
      <c r="CQ9" s="28"/>
    </row>
    <row r="10" spans="1:95" s="15" customFormat="1" ht="24" customHeight="1" thickBot="1" x14ac:dyDescent="0.3">
      <c r="A10" s="1547" t="s">
        <v>6</v>
      </c>
      <c r="B10" s="1547"/>
      <c r="C10" s="1547"/>
      <c r="D10" s="1548" t="s">
        <v>286</v>
      </c>
      <c r="E10" s="1548"/>
      <c r="F10" s="1548"/>
      <c r="G10" s="1548"/>
      <c r="H10" s="1548"/>
      <c r="I10" s="1548"/>
      <c r="J10" s="1548"/>
      <c r="K10" s="1548"/>
      <c r="L10" s="1548"/>
      <c r="M10" s="1548"/>
      <c r="N10" s="1548"/>
      <c r="O10" s="1548"/>
      <c r="P10" s="1548"/>
      <c r="Q10" s="1548"/>
      <c r="R10" s="1548"/>
      <c r="S10" s="1548"/>
      <c r="T10" s="1548"/>
      <c r="U10" s="1548"/>
      <c r="V10" s="1548"/>
      <c r="W10" s="1548"/>
      <c r="X10" s="1548"/>
      <c r="Y10" s="1548"/>
      <c r="Z10" s="1548"/>
      <c r="AA10" s="1548"/>
      <c r="AB10" s="1548"/>
      <c r="AC10" s="1548"/>
      <c r="AD10" s="1548"/>
      <c r="AE10" s="1548"/>
      <c r="AF10" s="1548"/>
      <c r="AG10" s="1548"/>
      <c r="AH10" s="1548"/>
      <c r="AI10" s="1549"/>
      <c r="AJ10" s="1549"/>
      <c r="AK10" s="1549"/>
      <c r="AL10" s="1549"/>
      <c r="AM10" s="1549"/>
      <c r="AN10" s="1549"/>
      <c r="AO10" s="1549"/>
      <c r="AP10" s="1549"/>
      <c r="AQ10" s="1549"/>
      <c r="AR10" s="1549"/>
      <c r="AS10" s="1549"/>
      <c r="AT10" s="1549"/>
      <c r="AU10" s="1549"/>
      <c r="AV10" s="1549"/>
      <c r="AW10" s="1549"/>
      <c r="AX10" s="1549"/>
      <c r="AY10" s="1549"/>
      <c r="AZ10" s="1549"/>
      <c r="BA10" s="1549"/>
      <c r="BB10" s="1549"/>
      <c r="BC10" s="585" t="s">
        <v>7</v>
      </c>
      <c r="BD10" s="1551" t="s">
        <v>8</v>
      </c>
      <c r="BE10" s="1552"/>
      <c r="BF10" s="1553"/>
      <c r="BG10" s="1554"/>
      <c r="BH10" s="1554"/>
      <c r="BI10" s="1554"/>
      <c r="BJ10" s="1554"/>
      <c r="BK10" s="1554"/>
      <c r="BL10" s="1554"/>
      <c r="BM10" s="1554"/>
      <c r="BN10" s="1554"/>
      <c r="BO10" s="1573" t="s">
        <v>43</v>
      </c>
      <c r="BP10" s="1574"/>
      <c r="BQ10" s="1574"/>
      <c r="BR10" s="1574"/>
      <c r="BS10" s="1575"/>
      <c r="BT10" s="262"/>
      <c r="BU10" s="1576" t="s">
        <v>127</v>
      </c>
      <c r="BV10" s="1576"/>
      <c r="BW10" s="1576"/>
      <c r="BX10" s="1576"/>
      <c r="BY10" s="1576"/>
      <c r="BZ10" s="1577" t="s">
        <v>57</v>
      </c>
      <c r="CA10" s="1577"/>
      <c r="CB10" s="1577"/>
      <c r="CC10" s="1578">
        <f ca="1">NOW()-1</f>
        <v>44341.77756412037</v>
      </c>
      <c r="CD10" s="1579"/>
      <c r="CE10" s="58"/>
      <c r="CF10" s="58"/>
      <c r="CL10" s="58"/>
      <c r="CN10" s="1613" t="s">
        <v>286</v>
      </c>
      <c r="CO10" s="1613"/>
      <c r="CP10" s="1613"/>
      <c r="CQ10" s="1613"/>
    </row>
    <row r="11" spans="1:95" s="17" customFormat="1" ht="24" customHeight="1" thickBot="1" x14ac:dyDescent="0.3">
      <c r="A11" s="1670"/>
      <c r="B11" s="1670"/>
      <c r="C11" s="1670"/>
      <c r="D11" s="339" t="s">
        <v>11</v>
      </c>
      <c r="E11" s="341" t="s">
        <v>12</v>
      </c>
      <c r="F11" s="388" t="s">
        <v>13</v>
      </c>
      <c r="G11" s="340" t="s">
        <v>14</v>
      </c>
      <c r="H11" s="340" t="s">
        <v>15</v>
      </c>
      <c r="I11" s="340" t="s">
        <v>9</v>
      </c>
      <c r="J11" s="340" t="s">
        <v>10</v>
      </c>
      <c r="K11" s="340" t="s">
        <v>11</v>
      </c>
      <c r="L11" s="389" t="s">
        <v>12</v>
      </c>
      <c r="M11" s="338" t="s">
        <v>13</v>
      </c>
      <c r="N11" s="339" t="s">
        <v>14</v>
      </c>
      <c r="O11" s="339" t="s">
        <v>15</v>
      </c>
      <c r="P11" s="339" t="s">
        <v>9</v>
      </c>
      <c r="Q11" s="339" t="s">
        <v>10</v>
      </c>
      <c r="R11" s="339" t="s">
        <v>11</v>
      </c>
      <c r="S11" s="341" t="s">
        <v>12</v>
      </c>
      <c r="T11" s="388" t="s">
        <v>13</v>
      </c>
      <c r="U11" s="340" t="s">
        <v>14</v>
      </c>
      <c r="V11" s="340" t="s">
        <v>15</v>
      </c>
      <c r="W11" s="340" t="s">
        <v>9</v>
      </c>
      <c r="X11" s="340" t="s">
        <v>10</v>
      </c>
      <c r="Y11" s="340" t="s">
        <v>11</v>
      </c>
      <c r="Z11" s="389" t="s">
        <v>12</v>
      </c>
      <c r="AA11" s="338" t="s">
        <v>13</v>
      </c>
      <c r="AB11" s="339" t="s">
        <v>14</v>
      </c>
      <c r="AC11" s="339" t="s">
        <v>15</v>
      </c>
      <c r="AD11" s="339" t="s">
        <v>9</v>
      </c>
      <c r="AE11" s="339" t="s">
        <v>10</v>
      </c>
      <c r="AF11" s="339" t="s">
        <v>11</v>
      </c>
      <c r="AG11" s="341" t="s">
        <v>12</v>
      </c>
      <c r="AH11" s="388" t="s">
        <v>13</v>
      </c>
      <c r="AI11" s="1550"/>
      <c r="AJ11" s="1550"/>
      <c r="AK11" s="1550"/>
      <c r="AL11" s="1550"/>
      <c r="AM11" s="1550"/>
      <c r="AN11" s="1550"/>
      <c r="AO11" s="1550"/>
      <c r="AP11" s="1550"/>
      <c r="AQ11" s="1550"/>
      <c r="AR11" s="1550"/>
      <c r="AS11" s="1550"/>
      <c r="AT11" s="1550"/>
      <c r="AU11" s="1550"/>
      <c r="AV11" s="1550"/>
      <c r="AW11" s="1550"/>
      <c r="AX11" s="1550"/>
      <c r="AY11" s="1550"/>
      <c r="AZ11" s="1550"/>
      <c r="BA11" s="1550"/>
      <c r="BB11" s="1550"/>
      <c r="BC11" s="59">
        <f>(+BC9/5)*4</f>
        <v>16.8</v>
      </c>
      <c r="BD11" s="1614">
        <f>+BC9*8/24</f>
        <v>7</v>
      </c>
      <c r="BE11" s="1615"/>
      <c r="BF11" s="1555"/>
      <c r="BG11" s="1556"/>
      <c r="BH11" s="1556"/>
      <c r="BI11" s="1556"/>
      <c r="BJ11" s="1556"/>
      <c r="BK11" s="1556"/>
      <c r="BL11" s="1556"/>
      <c r="BM11" s="1556"/>
      <c r="BN11" s="1556"/>
      <c r="BO11" s="1573" t="s">
        <v>250</v>
      </c>
      <c r="BP11" s="1575"/>
      <c r="BQ11" s="1616" t="s">
        <v>123</v>
      </c>
      <c r="BR11" s="1618" t="s">
        <v>129</v>
      </c>
      <c r="BS11" s="1619"/>
      <c r="BT11" s="1581" t="s">
        <v>130</v>
      </c>
      <c r="BU11" s="1583" t="s">
        <v>128</v>
      </c>
      <c r="BV11" s="1583" t="s">
        <v>259</v>
      </c>
      <c r="BW11" s="1576" t="s">
        <v>131</v>
      </c>
      <c r="BX11" s="1576" t="s">
        <v>34</v>
      </c>
      <c r="BY11" s="1576" t="s">
        <v>42</v>
      </c>
      <c r="BZ11" s="1583" t="s">
        <v>248</v>
      </c>
      <c r="CA11" s="1625" t="s">
        <v>274</v>
      </c>
      <c r="CB11" s="1627" t="s">
        <v>201</v>
      </c>
      <c r="CC11" s="1565" t="s">
        <v>132</v>
      </c>
      <c r="CD11" s="1566"/>
      <c r="CN11" s="120" t="s">
        <v>136</v>
      </c>
      <c r="CO11" s="121" t="s">
        <v>183</v>
      </c>
      <c r="CP11" s="120" t="s">
        <v>184</v>
      </c>
      <c r="CQ11" s="121" t="s">
        <v>185</v>
      </c>
    </row>
    <row r="12" spans="1:95" s="18" customFormat="1" ht="24" customHeight="1" thickBot="1" x14ac:dyDescent="0.3">
      <c r="A12" s="266" t="s">
        <v>21</v>
      </c>
      <c r="B12" s="266" t="s">
        <v>22</v>
      </c>
      <c r="C12" s="266" t="s">
        <v>23</v>
      </c>
      <c r="D12" s="431">
        <v>1</v>
      </c>
      <c r="E12" s="442">
        <f>D12+1</f>
        <v>2</v>
      </c>
      <c r="F12" s="441">
        <f t="shared" ref="F12:AH12" si="13">E12+1</f>
        <v>3</v>
      </c>
      <c r="G12" s="431">
        <f t="shared" si="13"/>
        <v>4</v>
      </c>
      <c r="H12" s="431">
        <f t="shared" si="13"/>
        <v>5</v>
      </c>
      <c r="I12" s="431">
        <f t="shared" si="13"/>
        <v>6</v>
      </c>
      <c r="J12" s="431">
        <f t="shared" si="13"/>
        <v>7</v>
      </c>
      <c r="K12" s="437">
        <f t="shared" si="13"/>
        <v>8</v>
      </c>
      <c r="L12" s="442">
        <f t="shared" si="13"/>
        <v>9</v>
      </c>
      <c r="M12" s="441">
        <f t="shared" si="13"/>
        <v>10</v>
      </c>
      <c r="N12" s="431">
        <f t="shared" si="13"/>
        <v>11</v>
      </c>
      <c r="O12" s="431">
        <f t="shared" si="13"/>
        <v>12</v>
      </c>
      <c r="P12" s="431">
        <f t="shared" si="13"/>
        <v>13</v>
      </c>
      <c r="Q12" s="431">
        <f t="shared" si="13"/>
        <v>14</v>
      </c>
      <c r="R12" s="431">
        <f t="shared" si="13"/>
        <v>15</v>
      </c>
      <c r="S12" s="457">
        <f t="shared" si="13"/>
        <v>16</v>
      </c>
      <c r="T12" s="441">
        <f t="shared" si="13"/>
        <v>17</v>
      </c>
      <c r="U12" s="431">
        <f t="shared" si="13"/>
        <v>18</v>
      </c>
      <c r="V12" s="431">
        <f t="shared" si="13"/>
        <v>19</v>
      </c>
      <c r="W12" s="437">
        <f t="shared" si="13"/>
        <v>20</v>
      </c>
      <c r="X12" s="431">
        <f t="shared" si="13"/>
        <v>21</v>
      </c>
      <c r="Y12" s="431">
        <f t="shared" si="13"/>
        <v>22</v>
      </c>
      <c r="Z12" s="442">
        <f t="shared" si="13"/>
        <v>23</v>
      </c>
      <c r="AA12" s="441">
        <f t="shared" si="13"/>
        <v>24</v>
      </c>
      <c r="AB12" s="431">
        <f t="shared" si="13"/>
        <v>25</v>
      </c>
      <c r="AC12" s="431">
        <f t="shared" si="13"/>
        <v>26</v>
      </c>
      <c r="AD12" s="431">
        <f t="shared" si="13"/>
        <v>27</v>
      </c>
      <c r="AE12" s="437">
        <f t="shared" si="13"/>
        <v>28</v>
      </c>
      <c r="AF12" s="431">
        <f t="shared" si="13"/>
        <v>29</v>
      </c>
      <c r="AG12" s="442">
        <f t="shared" si="13"/>
        <v>30</v>
      </c>
      <c r="AH12" s="441">
        <f t="shared" si="13"/>
        <v>31</v>
      </c>
      <c r="AI12" s="136" t="s">
        <v>24</v>
      </c>
      <c r="AJ12" s="14" t="s">
        <v>25</v>
      </c>
      <c r="AK12" s="587" t="s">
        <v>260</v>
      </c>
      <c r="AL12" s="587" t="s">
        <v>261</v>
      </c>
      <c r="AM12" s="14" t="s">
        <v>133</v>
      </c>
      <c r="AN12" s="14" t="s">
        <v>26</v>
      </c>
      <c r="AO12" s="14" t="s">
        <v>27</v>
      </c>
      <c r="AP12" s="61" t="s">
        <v>31</v>
      </c>
      <c r="AQ12" s="61" t="s">
        <v>32</v>
      </c>
      <c r="AR12" s="1052" t="s">
        <v>292</v>
      </c>
      <c r="AS12" s="61" t="s">
        <v>34</v>
      </c>
      <c r="AT12" s="61" t="s">
        <v>35</v>
      </c>
      <c r="AU12" s="61" t="s">
        <v>36</v>
      </c>
      <c r="AV12" s="61" t="s">
        <v>37</v>
      </c>
      <c r="AW12" s="61" t="s">
        <v>38</v>
      </c>
      <c r="AX12" s="61" t="s">
        <v>134</v>
      </c>
      <c r="AY12" s="61" t="s">
        <v>39</v>
      </c>
      <c r="AZ12" s="61" t="s">
        <v>135</v>
      </c>
      <c r="BA12" s="61" t="s">
        <v>40</v>
      </c>
      <c r="BB12" s="61" t="s">
        <v>41</v>
      </c>
      <c r="BC12" s="61" t="s">
        <v>42</v>
      </c>
      <c r="BD12" s="1629" t="s">
        <v>43</v>
      </c>
      <c r="BE12" s="1630"/>
      <c r="BF12" s="14" t="s">
        <v>59</v>
      </c>
      <c r="BG12" s="14" t="s">
        <v>56</v>
      </c>
      <c r="BH12" s="14" t="s">
        <v>260</v>
      </c>
      <c r="BI12" s="14" t="s">
        <v>261</v>
      </c>
      <c r="BJ12" s="14" t="s">
        <v>48</v>
      </c>
      <c r="BK12" s="14" t="s">
        <v>49</v>
      </c>
      <c r="BL12" s="14" t="s">
        <v>50</v>
      </c>
      <c r="BM12" s="14" t="s">
        <v>51</v>
      </c>
      <c r="BN12" s="144" t="s">
        <v>57</v>
      </c>
      <c r="BO12" s="1631">
        <f>+BD11+FEV!BO12</f>
        <v>21.333333333333336</v>
      </c>
      <c r="BP12" s="1632"/>
      <c r="BQ12" s="1617"/>
      <c r="BR12" s="1620"/>
      <c r="BS12" s="1621"/>
      <c r="BT12" s="1582"/>
      <c r="BU12" s="1584"/>
      <c r="BV12" s="1584"/>
      <c r="BW12" s="1576"/>
      <c r="BX12" s="1576"/>
      <c r="BY12" s="1576"/>
      <c r="BZ12" s="1584"/>
      <c r="CA12" s="1626"/>
      <c r="CB12" s="1628"/>
      <c r="CC12" s="1578">
        <v>44285</v>
      </c>
      <c r="CD12" s="1580"/>
      <c r="CE12" s="168" t="s">
        <v>136</v>
      </c>
      <c r="CF12" s="169" t="s">
        <v>137</v>
      </c>
      <c r="CG12" s="170" t="s">
        <v>138</v>
      </c>
      <c r="CH12" s="170" t="s">
        <v>139</v>
      </c>
      <c r="CI12" s="170" t="s">
        <v>140</v>
      </c>
      <c r="CJ12" s="171" t="s">
        <v>141</v>
      </c>
      <c r="CK12" s="445" t="s">
        <v>199</v>
      </c>
      <c r="CL12" s="446" t="s">
        <v>200</v>
      </c>
      <c r="CN12" s="122">
        <f>+BD11</f>
        <v>7</v>
      </c>
      <c r="CO12" s="122">
        <f>+CN12+(BC11*2)/24</f>
        <v>8.4</v>
      </c>
      <c r="CP12" s="123">
        <v>15</v>
      </c>
      <c r="CQ12" s="123">
        <v>18</v>
      </c>
    </row>
    <row r="13" spans="1:95" ht="21" customHeight="1" thickBot="1" x14ac:dyDescent="0.3">
      <c r="A13" s="134" t="s">
        <v>55</v>
      </c>
      <c r="B13" s="612">
        <v>1</v>
      </c>
      <c r="C13" s="128" t="s">
        <v>275</v>
      </c>
      <c r="D13" s="435" t="s">
        <v>24</v>
      </c>
      <c r="E13" s="440" t="s">
        <v>25</v>
      </c>
      <c r="F13" s="500"/>
      <c r="G13" s="506"/>
      <c r="H13" s="435" t="s">
        <v>24</v>
      </c>
      <c r="I13" s="435" t="s">
        <v>25</v>
      </c>
      <c r="J13" s="498"/>
      <c r="K13" s="498"/>
      <c r="L13" s="440" t="s">
        <v>24</v>
      </c>
      <c r="M13" s="459" t="s">
        <v>25</v>
      </c>
      <c r="N13" s="506"/>
      <c r="O13" s="506"/>
      <c r="P13" s="435" t="s">
        <v>24</v>
      </c>
      <c r="Q13" s="435" t="s">
        <v>24</v>
      </c>
      <c r="R13" s="520"/>
      <c r="S13" s="504"/>
      <c r="T13" s="1020" t="s">
        <v>24</v>
      </c>
      <c r="U13" s="435" t="s">
        <v>25</v>
      </c>
      <c r="V13" s="498"/>
      <c r="W13" s="531" t="s">
        <v>51</v>
      </c>
      <c r="X13" s="435" t="s">
        <v>25</v>
      </c>
      <c r="Y13" s="435" t="s">
        <v>25</v>
      </c>
      <c r="Z13" s="505"/>
      <c r="AA13" s="500" t="s">
        <v>48</v>
      </c>
      <c r="AB13" s="435" t="s">
        <v>24</v>
      </c>
      <c r="AC13" s="435" t="s">
        <v>31</v>
      </c>
      <c r="AD13" s="498" t="s">
        <v>26</v>
      </c>
      <c r="AE13" s="498"/>
      <c r="AF13" s="435" t="s">
        <v>24</v>
      </c>
      <c r="AG13" s="440" t="s">
        <v>25</v>
      </c>
      <c r="AH13" s="459"/>
      <c r="AI13" s="125">
        <f t="shared" ref="AI13:AI32" si="14">COUNTIF($D13:$AH13,"D")</f>
        <v>8</v>
      </c>
      <c r="AJ13" s="62">
        <f t="shared" ref="AJ13:AJ32" si="15">COUNTIF($D13:$AH13,"N")</f>
        <v>7</v>
      </c>
      <c r="AK13" s="62">
        <f t="shared" ref="AK13:AK32" si="16">COUNTIF($D13:$AH13,"DTS4S")+COUNTIF($D13:$AH13,"DTS4S1")</f>
        <v>0</v>
      </c>
      <c r="AL13" s="62">
        <f t="shared" ref="AL13:AL32" si="17">COUNTIF($D13:$AH13,"NTS4S")+COUNTIF($D13:$AH13,"NTS4S1")</f>
        <v>0</v>
      </c>
      <c r="AM13" s="62">
        <f t="shared" ref="AM13:AM32" si="18">COUNTIF($D13:$AH13,"S")</f>
        <v>0</v>
      </c>
      <c r="AN13" s="62">
        <f t="shared" ref="AN13:AN32" si="19">COUNTIF($D13:$AH13,"DT")</f>
        <v>1</v>
      </c>
      <c r="AO13" s="62">
        <f t="shared" ref="AO13:AO32" si="20">COUNTIF($D13:$AH13,"NT")</f>
        <v>0</v>
      </c>
      <c r="AP13" s="62">
        <f t="shared" ref="AP13:AP32" si="21">COUNTIF($D13:$AH13,"t")</f>
        <v>1</v>
      </c>
      <c r="AQ13" s="62">
        <f t="shared" ref="AQ13:AQ32" si="22">COUNTIF($D13:$AH13,"FE")</f>
        <v>0</v>
      </c>
      <c r="AR13" s="62">
        <f>COUNTIF($D13:$AH13,"LN")</f>
        <v>0</v>
      </c>
      <c r="AS13" s="62">
        <f t="shared" ref="AS13:AS32" si="23">COUNTIF($D13:$AH13,"DS")</f>
        <v>0</v>
      </c>
      <c r="AT13" s="62">
        <f t="shared" ref="AT13:AT32" si="24">COUNTIF($D13:$AH13,"DISP")</f>
        <v>0</v>
      </c>
      <c r="AU13" s="62">
        <f t="shared" ref="AU13:AU32" si="25">COUNTIF($D13:$AH13,"L")</f>
        <v>0</v>
      </c>
      <c r="AV13" s="62">
        <f t="shared" ref="AV13:AV32" si="26">COUNTIF($D13:$AH13,"B")</f>
        <v>0</v>
      </c>
      <c r="AW13" s="62">
        <f t="shared" ref="AW13:AW32" si="27">COUNTIF($D13:$AH13,"SA")</f>
        <v>0</v>
      </c>
      <c r="AX13" s="62">
        <f t="shared" ref="AX13:AX32" si="28">COUNTIF($D13:$AH13,"SAT")</f>
        <v>0</v>
      </c>
      <c r="AY13" s="62">
        <f t="shared" ref="AY13:AY32" si="29">COUNTIF($D13:$AH13,"SE")</f>
        <v>0</v>
      </c>
      <c r="AZ13" s="62">
        <f t="shared" ref="AZ13:AZ32" si="30">COUNTIF($D13:$AH13,"OJTD")+COUNTIF($D13:$AH13,"OJTN")</f>
        <v>0</v>
      </c>
      <c r="BA13" s="62">
        <f t="shared" ref="BA13:BA32" si="31">COUNTIF($D13:$AH13,"TR")</f>
        <v>0</v>
      </c>
      <c r="BB13" s="62">
        <f t="shared" ref="BB13:BB32" si="32">COUNTIF($D13:$AH13,"F")</f>
        <v>0</v>
      </c>
      <c r="BC13" s="63">
        <f t="shared" ref="BC13:BC32" si="33">+AI13+AJ13+AN13+AO13+((AQ13+AU13+AV13+AY13)*8)/12+AW13+AX13+AZ13+BA13+AM13</f>
        <v>16</v>
      </c>
      <c r="BD13" s="64"/>
      <c r="BE13" s="584">
        <f>+AI13*$BD$2+AJ13*$BD$6+AN13*$BD$2+AO13*$BD$6+AQ13*8/24+AU13*8/24+AV13*8/24+AW13*8/24+AX13*12/24+AY13*8/24+AZ13*$BD$2+BA13*8/24+BN13*(0/24)+(AM13*$BE$2)+AK13*$BF$2+AL13*$BF$6+AR13*$BD$2</f>
        <v>8</v>
      </c>
      <c r="BF13" s="5">
        <f>COUNTIF($D13:$AH13,"DTS")+COUNTIF($D13:$AH13,"DTS1")</f>
        <v>0</v>
      </c>
      <c r="BG13" s="5">
        <f t="shared" ref="BG13:BG74" si="34">COUNTIF($D13:$AH13,"NTS")+COUNTIF($D13:$AH13,"NTS1")</f>
        <v>0</v>
      </c>
      <c r="BH13" s="5">
        <f>COUNTIF($D13:$AH13,"DTS4S")+COUNTIF($D13:$AH13,"DTS4S1")</f>
        <v>0</v>
      </c>
      <c r="BI13" s="5">
        <f>COUNTIF($D13:$AH13,"NTS4S")+COUNTIF($D13:$AH13,"NTS4S1")</f>
        <v>0</v>
      </c>
      <c r="BJ13" s="5">
        <f t="shared" ref="BJ13:BJ74" si="35">COUNTIF($D13:$AH13,"DTS5S")+COUNTIF($D13:$AH13,"DTS5S1")</f>
        <v>1</v>
      </c>
      <c r="BK13" s="5">
        <f>COUNTIF($D13:$AH13,"NTS5S")+COUNTIF($D13:$AH13,"NTS5S1")</f>
        <v>0</v>
      </c>
      <c r="BL13" s="5">
        <f t="shared" ref="BL13:BL74" si="36">COUNTIF($D13:$AH13,"DTSDS")+COUNTIF($D13:$AH13,"DTSDS1")</f>
        <v>0</v>
      </c>
      <c r="BM13" s="5">
        <f t="shared" ref="BM13:BM74" si="37">COUNTIF($D13:$AH13,"NTSDS")+COUNTIF($D13:$AH13,"NTSDS1")</f>
        <v>1</v>
      </c>
      <c r="BN13" s="145">
        <f t="shared" ref="BN13:BN74" si="38">COUNTIF($D13:$AH13,"FOTS")</f>
        <v>0</v>
      </c>
      <c r="BO13" s="147">
        <f>+BE13+FEV!BO13</f>
        <v>20</v>
      </c>
      <c r="BP13" s="65">
        <f>+BO13+(JAN!BN13+FEV!BN13+BN13)*(12/24)-$BO$12</f>
        <v>0.1666666666666643</v>
      </c>
      <c r="BQ13" s="66">
        <f t="shared" ref="BQ13:BQ31" si="39">IF(BP13&gt;=(-11/24),0,(-BP13)/(12/24))</f>
        <v>0</v>
      </c>
      <c r="BR13" s="584">
        <f t="shared" ref="BR13:BR19" si="40">+BO13+BY13*$BD$2</f>
        <v>21</v>
      </c>
      <c r="BS13" s="584">
        <f>+BR13-$BO$12</f>
        <v>-0.3333333333333357</v>
      </c>
      <c r="BT13" s="67">
        <f t="shared" ref="BT13:BT19" si="41">+(BR13/$BR$99)-1</f>
        <v>-2.5176493343219031E-2</v>
      </c>
      <c r="BU13" s="68">
        <f t="shared" ref="BU13:BU19" si="42">+BF13+BG13</f>
        <v>0</v>
      </c>
      <c r="BV13" s="5">
        <f t="shared" ref="BV13:BV19" si="43">+BH13+BI13</f>
        <v>0</v>
      </c>
      <c r="BW13" s="68">
        <f t="shared" ref="BW13:BW19" si="44">+BJ13+BK13</f>
        <v>1</v>
      </c>
      <c r="BX13" s="68">
        <f t="shared" ref="BX13:BX19" si="45">+BL13+BM13</f>
        <v>1</v>
      </c>
      <c r="BY13" s="69">
        <f t="shared" ref="BY13:BY32" si="46">+BU13+BV13+BW13+BX13</f>
        <v>2</v>
      </c>
      <c r="BZ13" s="68">
        <f>+BN13+FEV!BZ13</f>
        <v>3</v>
      </c>
      <c r="CA13" s="68">
        <f>+FEV!CA13+BX13</f>
        <v>8</v>
      </c>
      <c r="CB13" s="69">
        <f t="shared" ref="CB13:CB19" si="47">+CA13-BZ13</f>
        <v>5</v>
      </c>
      <c r="CE13" s="163">
        <f t="shared" ref="CE13:CE20" si="48">+BE13</f>
        <v>8</v>
      </c>
      <c r="CF13" s="127">
        <f>+BC13+BF13+BG13+BJ13+BK13+BL13+BM13+BH13+BI13</f>
        <v>18</v>
      </c>
      <c r="CG13" s="165">
        <f>+BE13*24-(AQ13+AU13+AV13)*8</f>
        <v>192</v>
      </c>
      <c r="CH13" s="165">
        <f>+(BF13+BG13+BJ13+BK13+BL13+BM13)*12+(BH13+BI13)*8</f>
        <v>24</v>
      </c>
      <c r="CI13" s="165">
        <f>+CG13+CH13</f>
        <v>216</v>
      </c>
      <c r="CJ13" s="159">
        <f t="shared" ref="CJ13:CJ75" si="49">+(AQ13+AU13+AV13)*8+(BN13)*12</f>
        <v>0</v>
      </c>
      <c r="CK13" s="444">
        <f>BY13-BV13+FEV!CK13</f>
        <v>5</v>
      </c>
      <c r="CL13" s="450">
        <f>CK13*12+BV13*8</f>
        <v>60</v>
      </c>
      <c r="CM13" s="450"/>
      <c r="CN13" s="126">
        <f>+CE13</f>
        <v>8</v>
      </c>
      <c r="CO13" s="130">
        <f>CI13</f>
        <v>216</v>
      </c>
      <c r="CP13" s="127">
        <f t="shared" ref="CP13:CP75" si="50">+BC13</f>
        <v>16</v>
      </c>
      <c r="CQ13" s="127">
        <f>+CF13</f>
        <v>18</v>
      </c>
    </row>
    <row r="14" spans="1:95" ht="21" customHeight="1" thickBot="1" x14ac:dyDescent="0.3">
      <c r="A14" s="134" t="s">
        <v>58</v>
      </c>
      <c r="B14" s="862">
        <v>2</v>
      </c>
      <c r="C14" s="128" t="s">
        <v>275</v>
      </c>
      <c r="D14" s="435" t="s">
        <v>24</v>
      </c>
      <c r="E14" s="440" t="s">
        <v>25</v>
      </c>
      <c r="F14" s="500"/>
      <c r="G14" s="506"/>
      <c r="H14" s="435" t="s">
        <v>24</v>
      </c>
      <c r="I14" s="435" t="s">
        <v>25</v>
      </c>
      <c r="J14" s="498"/>
      <c r="K14" s="498" t="s">
        <v>50</v>
      </c>
      <c r="L14" s="440" t="s">
        <v>24</v>
      </c>
      <c r="M14" s="459" t="s">
        <v>25</v>
      </c>
      <c r="N14" s="506"/>
      <c r="O14" s="506"/>
      <c r="P14" s="435" t="s">
        <v>24</v>
      </c>
      <c r="Q14" s="435" t="s">
        <v>24</v>
      </c>
      <c r="R14" s="520"/>
      <c r="S14" s="504"/>
      <c r="T14" s="1020" t="s">
        <v>24</v>
      </c>
      <c r="U14" s="435" t="s">
        <v>31</v>
      </c>
      <c r="V14" s="498" t="s">
        <v>26</v>
      </c>
      <c r="W14" s="498"/>
      <c r="X14" s="435" t="s">
        <v>57</v>
      </c>
      <c r="Y14" s="435" t="s">
        <v>57</v>
      </c>
      <c r="Z14" s="505"/>
      <c r="AA14" s="500" t="s">
        <v>48</v>
      </c>
      <c r="AB14" s="435" t="s">
        <v>24</v>
      </c>
      <c r="AC14" s="435" t="s">
        <v>25</v>
      </c>
      <c r="AD14" s="531" t="s">
        <v>49</v>
      </c>
      <c r="AE14" s="498"/>
      <c r="AF14" s="435" t="s">
        <v>24</v>
      </c>
      <c r="AG14" s="440" t="s">
        <v>31</v>
      </c>
      <c r="AH14" s="459"/>
      <c r="AI14" s="125">
        <f t="shared" si="14"/>
        <v>8</v>
      </c>
      <c r="AJ14" s="62">
        <f t="shared" si="15"/>
        <v>4</v>
      </c>
      <c r="AK14" s="62">
        <f t="shared" si="16"/>
        <v>0</v>
      </c>
      <c r="AL14" s="62">
        <f t="shared" si="17"/>
        <v>0</v>
      </c>
      <c r="AM14" s="62">
        <f t="shared" si="18"/>
        <v>0</v>
      </c>
      <c r="AN14" s="62">
        <f t="shared" si="19"/>
        <v>1</v>
      </c>
      <c r="AO14" s="62">
        <f t="shared" si="20"/>
        <v>0</v>
      </c>
      <c r="AP14" s="62">
        <f t="shared" si="21"/>
        <v>2</v>
      </c>
      <c r="AQ14" s="62">
        <f t="shared" si="22"/>
        <v>0</v>
      </c>
      <c r="AR14" s="62">
        <f t="shared" ref="AR14:AR32" si="51">COUNTIF($D14:$AH14,"LN")</f>
        <v>0</v>
      </c>
      <c r="AS14" s="62">
        <f t="shared" si="23"/>
        <v>0</v>
      </c>
      <c r="AT14" s="62">
        <f t="shared" si="24"/>
        <v>0</v>
      </c>
      <c r="AU14" s="62">
        <f t="shared" si="25"/>
        <v>0</v>
      </c>
      <c r="AV14" s="62">
        <f t="shared" si="26"/>
        <v>0</v>
      </c>
      <c r="AW14" s="62">
        <f t="shared" si="27"/>
        <v>0</v>
      </c>
      <c r="AX14" s="62">
        <f t="shared" si="28"/>
        <v>0</v>
      </c>
      <c r="AY14" s="62">
        <f t="shared" si="29"/>
        <v>0</v>
      </c>
      <c r="AZ14" s="62">
        <f t="shared" si="30"/>
        <v>0</v>
      </c>
      <c r="BA14" s="62">
        <f t="shared" si="31"/>
        <v>0</v>
      </c>
      <c r="BB14" s="62">
        <f t="shared" si="32"/>
        <v>0</v>
      </c>
      <c r="BC14" s="63">
        <f t="shared" si="33"/>
        <v>13</v>
      </c>
      <c r="BD14" s="64"/>
      <c r="BE14" s="584">
        <f t="shared" ref="BE14:BE77" si="52">+AI14*$BD$2+AJ14*$BD$6+AN14*$BD$2+AO14*$BD$6+AQ14*8/24+AU14*8/24+AV14*8/24+AW14*8/24+AX14*12/24+AY14*8/24+AZ14*$BD$2+BA14*8/24+BN14*(0/24)+(AM14*$BE$2)+AK14*$BF$2+AL14*$BF$6+AR14*$BD$2</f>
        <v>6.5</v>
      </c>
      <c r="BF14" s="5">
        <f>COUNTIF($D14:$AH14,"DTS")+COUNTIF($D14:$AH14,"DTS1")</f>
        <v>0</v>
      </c>
      <c r="BG14" s="5">
        <f t="shared" si="34"/>
        <v>0</v>
      </c>
      <c r="BH14" s="5">
        <f>COUNTIF($D14:$AH14,"DTS4S")+COUNTIF($D14:$AH14,"DTS4S1")</f>
        <v>0</v>
      </c>
      <c r="BI14" s="5">
        <f>COUNTIF($D14:$AH14,"NTS4S")+COUNTIF($D14:$AH14,"NTS4S1")</f>
        <v>0</v>
      </c>
      <c r="BJ14" s="5">
        <f t="shared" si="35"/>
        <v>1</v>
      </c>
      <c r="BK14" s="5">
        <f>COUNTIF($D14:$AH14,"NTS5S")+COUNTIF($D14:$AH14,"NTS5S1")</f>
        <v>1</v>
      </c>
      <c r="BL14" s="5">
        <f t="shared" si="36"/>
        <v>1</v>
      </c>
      <c r="BM14" s="5">
        <f t="shared" si="37"/>
        <v>0</v>
      </c>
      <c r="BN14" s="145">
        <f t="shared" si="38"/>
        <v>2</v>
      </c>
      <c r="BO14" s="147">
        <f>+BE14+FEV!BO14</f>
        <v>19.666666666666668</v>
      </c>
      <c r="BP14" s="65">
        <f>+BO14+(JAN!BN76+FEV!BN14+BN14)*(12/24)-$BO$12</f>
        <v>-0.66666666666666785</v>
      </c>
      <c r="BQ14" s="66">
        <f t="shared" si="39"/>
        <v>1.3333333333333357</v>
      </c>
      <c r="BR14" s="584">
        <f t="shared" si="40"/>
        <v>21.166666666666668</v>
      </c>
      <c r="BS14" s="584">
        <f>+BR14-$BO$12</f>
        <v>-0.16666666666666785</v>
      </c>
      <c r="BT14" s="67">
        <f t="shared" si="41"/>
        <v>-1.7439798845942933E-2</v>
      </c>
      <c r="BU14" s="68">
        <f t="shared" si="42"/>
        <v>0</v>
      </c>
      <c r="BV14" s="5">
        <f t="shared" si="43"/>
        <v>0</v>
      </c>
      <c r="BW14" s="68">
        <f t="shared" si="44"/>
        <v>2</v>
      </c>
      <c r="BX14" s="68">
        <f t="shared" si="45"/>
        <v>1</v>
      </c>
      <c r="BY14" s="69">
        <f t="shared" si="46"/>
        <v>3</v>
      </c>
      <c r="BZ14" s="68">
        <f>+BN14+FEV!BZ14</f>
        <v>2</v>
      </c>
      <c r="CA14" s="68">
        <f>+FEV!CA14+BX14</f>
        <v>8</v>
      </c>
      <c r="CB14" s="69">
        <f t="shared" si="47"/>
        <v>6</v>
      </c>
      <c r="CE14" s="163">
        <f t="shared" si="48"/>
        <v>6.5</v>
      </c>
      <c r="CF14" s="127">
        <f>+BC14+BF14+BG14+BJ14+BK14+BL14+BM14+BH14+BI14</f>
        <v>16</v>
      </c>
      <c r="CG14" s="165">
        <f t="shared" ref="CG14:CG77" si="53">+BE14*24-(AQ14+AU14+AV14)*8</f>
        <v>156</v>
      </c>
      <c r="CH14" s="165">
        <f t="shared" ref="CH14:CH77" si="54">+(BF14+BG14+BJ14+BK14+BL14+BM14)*12+(BH14+BI14)*8</f>
        <v>36</v>
      </c>
      <c r="CI14" s="165">
        <f t="shared" ref="CI14:CI77" si="55">+CG14+CH14</f>
        <v>192</v>
      </c>
      <c r="CJ14" s="159">
        <f t="shared" si="49"/>
        <v>24</v>
      </c>
      <c r="CK14" s="444">
        <f>BY14-BV14+FEV!CK14</f>
        <v>7</v>
      </c>
      <c r="CL14" s="450">
        <f t="shared" ref="CL14:CL19" si="56">CK14*12+BV14*8</f>
        <v>84</v>
      </c>
      <c r="CM14" s="450"/>
      <c r="CN14" s="126">
        <f t="shared" ref="CN14:CN77" si="57">+CE14</f>
        <v>6.5</v>
      </c>
      <c r="CO14" s="130">
        <f t="shared" ref="CO14:CO77" si="58">CI14</f>
        <v>192</v>
      </c>
      <c r="CP14" s="127">
        <f t="shared" si="50"/>
        <v>13</v>
      </c>
      <c r="CQ14" s="127">
        <f t="shared" ref="CQ14:CQ77" si="59">+CF14</f>
        <v>16</v>
      </c>
    </row>
    <row r="15" spans="1:95" ht="24" customHeight="1" thickBot="1" x14ac:dyDescent="0.3">
      <c r="A15" s="134" t="s">
        <v>60</v>
      </c>
      <c r="B15" s="612">
        <v>3</v>
      </c>
      <c r="C15" s="19" t="s">
        <v>2</v>
      </c>
      <c r="D15" s="435" t="s">
        <v>24</v>
      </c>
      <c r="E15" s="440" t="s">
        <v>25</v>
      </c>
      <c r="F15" s="500"/>
      <c r="G15" s="506"/>
      <c r="H15" s="435" t="s">
        <v>24</v>
      </c>
      <c r="I15" s="435" t="s">
        <v>25</v>
      </c>
      <c r="J15" s="498"/>
      <c r="K15" s="498" t="s">
        <v>50</v>
      </c>
      <c r="L15" s="440" t="s">
        <v>24</v>
      </c>
      <c r="M15" s="459" t="s">
        <v>25</v>
      </c>
      <c r="N15" s="506"/>
      <c r="O15" s="506"/>
      <c r="P15" s="435" t="s">
        <v>24</v>
      </c>
      <c r="Q15" s="435" t="s">
        <v>24</v>
      </c>
      <c r="R15" s="520"/>
      <c r="S15" s="504"/>
      <c r="T15" s="1020" t="s">
        <v>24</v>
      </c>
      <c r="U15" s="435" t="s">
        <v>25</v>
      </c>
      <c r="V15" s="498"/>
      <c r="W15" s="498"/>
      <c r="X15" s="435" t="s">
        <v>25</v>
      </c>
      <c r="Y15" s="435" t="s">
        <v>25</v>
      </c>
      <c r="Z15" s="505"/>
      <c r="AA15" s="500" t="s">
        <v>48</v>
      </c>
      <c r="AB15" s="435" t="s">
        <v>24</v>
      </c>
      <c r="AC15" s="435" t="s">
        <v>25</v>
      </c>
      <c r="AD15" s="498"/>
      <c r="AE15" s="498"/>
      <c r="AF15" s="435" t="s">
        <v>24</v>
      </c>
      <c r="AG15" s="440" t="s">
        <v>25</v>
      </c>
      <c r="AH15" s="459"/>
      <c r="AI15" s="125">
        <f t="shared" si="14"/>
        <v>8</v>
      </c>
      <c r="AJ15" s="62">
        <f t="shared" si="15"/>
        <v>8</v>
      </c>
      <c r="AK15" s="62">
        <f t="shared" si="16"/>
        <v>0</v>
      </c>
      <c r="AL15" s="62">
        <f t="shared" si="17"/>
        <v>0</v>
      </c>
      <c r="AM15" s="62">
        <f t="shared" si="18"/>
        <v>0</v>
      </c>
      <c r="AN15" s="62">
        <f t="shared" si="19"/>
        <v>0</v>
      </c>
      <c r="AO15" s="62">
        <f t="shared" si="20"/>
        <v>0</v>
      </c>
      <c r="AP15" s="62">
        <f t="shared" si="21"/>
        <v>0</v>
      </c>
      <c r="AQ15" s="62">
        <f t="shared" si="22"/>
        <v>0</v>
      </c>
      <c r="AR15" s="62">
        <f t="shared" si="51"/>
        <v>0</v>
      </c>
      <c r="AS15" s="62">
        <f t="shared" si="23"/>
        <v>0</v>
      </c>
      <c r="AT15" s="62">
        <f t="shared" si="24"/>
        <v>0</v>
      </c>
      <c r="AU15" s="62">
        <f t="shared" si="25"/>
        <v>0</v>
      </c>
      <c r="AV15" s="62">
        <f t="shared" si="26"/>
        <v>0</v>
      </c>
      <c r="AW15" s="62">
        <f t="shared" si="27"/>
        <v>0</v>
      </c>
      <c r="AX15" s="62">
        <f t="shared" si="28"/>
        <v>0</v>
      </c>
      <c r="AY15" s="62">
        <f t="shared" si="29"/>
        <v>0</v>
      </c>
      <c r="AZ15" s="62">
        <f t="shared" si="30"/>
        <v>0</v>
      </c>
      <c r="BA15" s="62">
        <f t="shared" si="31"/>
        <v>0</v>
      </c>
      <c r="BB15" s="62">
        <f t="shared" si="32"/>
        <v>0</v>
      </c>
      <c r="BC15" s="63">
        <f t="shared" si="33"/>
        <v>16</v>
      </c>
      <c r="BD15" s="64"/>
      <c r="BE15" s="584">
        <f t="shared" si="52"/>
        <v>8</v>
      </c>
      <c r="BF15" s="5">
        <f t="shared" ref="BF15:BF81" si="60">COUNTIF($D15:$AH15,"DTS")+COUNTIF($D15:$AH15,"DTS1")</f>
        <v>0</v>
      </c>
      <c r="BG15" s="5">
        <f t="shared" si="34"/>
        <v>0</v>
      </c>
      <c r="BH15" s="5">
        <f t="shared" ref="BH15:BH81" si="61">COUNTIF($D15:$AH15,"DTS4S")+COUNTIF($D15:$AH15,"DTS4S1")</f>
        <v>0</v>
      </c>
      <c r="BI15" s="5">
        <f t="shared" ref="BI15:BI81" si="62">COUNTIF($D15:$AH15,"NTS4S")+COUNTIF($D15:$AH15,"NTS4S1")</f>
        <v>0</v>
      </c>
      <c r="BJ15" s="5">
        <f t="shared" si="35"/>
        <v>1</v>
      </c>
      <c r="BK15" s="5">
        <f t="shared" ref="BK15:BK81" si="63">COUNTIF($D15:$AH15,"NTS5S")+COUNTIF($D15:$AH15,"NTS5S1")</f>
        <v>0</v>
      </c>
      <c r="BL15" s="5">
        <f t="shared" si="36"/>
        <v>1</v>
      </c>
      <c r="BM15" s="5">
        <f t="shared" si="37"/>
        <v>0</v>
      </c>
      <c r="BN15" s="145">
        <f t="shared" si="38"/>
        <v>0</v>
      </c>
      <c r="BO15" s="147">
        <f>+BE15+FEV!BO15</f>
        <v>21.666666666666668</v>
      </c>
      <c r="BP15" s="65">
        <f>+BO15+(JAN!BN15+FEV!BN15+BN15)*(12/24)-$BO$12</f>
        <v>0.33333333333333215</v>
      </c>
      <c r="BQ15" s="66">
        <f t="shared" si="39"/>
        <v>0</v>
      </c>
      <c r="BR15" s="584">
        <f t="shared" si="40"/>
        <v>22.666666666666668</v>
      </c>
      <c r="BS15" s="584">
        <f>+BR15-$BO$12</f>
        <v>1.3333333333333321</v>
      </c>
      <c r="BT15" s="67">
        <f t="shared" si="41"/>
        <v>5.2190451629541501E-2</v>
      </c>
      <c r="BU15" s="68">
        <f t="shared" si="42"/>
        <v>0</v>
      </c>
      <c r="BV15" s="5">
        <f t="shared" si="43"/>
        <v>0</v>
      </c>
      <c r="BW15" s="68">
        <f t="shared" si="44"/>
        <v>1</v>
      </c>
      <c r="BX15" s="68">
        <f t="shared" si="45"/>
        <v>1</v>
      </c>
      <c r="BY15" s="69">
        <f t="shared" si="46"/>
        <v>2</v>
      </c>
      <c r="BZ15" s="68">
        <f>+BN15+FEV!BZ15</f>
        <v>0</v>
      </c>
      <c r="CA15" s="68">
        <f>+FEV!CA15+BX15</f>
        <v>6</v>
      </c>
      <c r="CB15" s="69">
        <f t="shared" si="47"/>
        <v>6</v>
      </c>
      <c r="CE15" s="163">
        <f t="shared" si="48"/>
        <v>8</v>
      </c>
      <c r="CF15" s="127">
        <f t="shared" ref="CF15:CF71" si="64">+BC15+BF15+BG15+BJ15+BK15+BL15+BM15+BH15+BI15</f>
        <v>18</v>
      </c>
      <c r="CG15" s="165">
        <f t="shared" si="53"/>
        <v>192</v>
      </c>
      <c r="CH15" s="165">
        <f t="shared" si="54"/>
        <v>24</v>
      </c>
      <c r="CI15" s="165">
        <f t="shared" si="55"/>
        <v>216</v>
      </c>
      <c r="CJ15" s="159">
        <f t="shared" si="49"/>
        <v>0</v>
      </c>
      <c r="CK15" s="444">
        <f>BY15-BV15+FEV!CK15</f>
        <v>4</v>
      </c>
      <c r="CL15" s="450">
        <f t="shared" si="56"/>
        <v>48</v>
      </c>
      <c r="CM15" s="450"/>
      <c r="CN15" s="126">
        <f t="shared" si="57"/>
        <v>8</v>
      </c>
      <c r="CO15" s="130">
        <f t="shared" si="58"/>
        <v>216</v>
      </c>
      <c r="CP15" s="127">
        <f t="shared" si="50"/>
        <v>16</v>
      </c>
      <c r="CQ15" s="127">
        <f t="shared" si="59"/>
        <v>18</v>
      </c>
    </row>
    <row r="16" spans="1:95" ht="21" customHeight="1" thickBot="1" x14ac:dyDescent="0.3">
      <c r="A16" s="134" t="s">
        <v>61</v>
      </c>
      <c r="B16" s="862">
        <v>4</v>
      </c>
      <c r="C16" s="19" t="s">
        <v>2</v>
      </c>
      <c r="D16" s="435" t="s">
        <v>24</v>
      </c>
      <c r="E16" s="440" t="s">
        <v>25</v>
      </c>
      <c r="F16" s="423"/>
      <c r="G16" s="527"/>
      <c r="H16" s="435" t="s">
        <v>57</v>
      </c>
      <c r="I16" s="435" t="s">
        <v>25</v>
      </c>
      <c r="J16" s="498"/>
      <c r="K16" s="498"/>
      <c r="L16" s="440" t="s">
        <v>24</v>
      </c>
      <c r="M16" s="459" t="s">
        <v>25</v>
      </c>
      <c r="N16" s="506"/>
      <c r="O16" s="506"/>
      <c r="P16" s="435" t="s">
        <v>24</v>
      </c>
      <c r="Q16" s="435" t="s">
        <v>24</v>
      </c>
      <c r="R16" s="520"/>
      <c r="S16" s="504"/>
      <c r="T16" s="1020" t="s">
        <v>24</v>
      </c>
      <c r="U16" s="435" t="s">
        <v>25</v>
      </c>
      <c r="V16" s="498"/>
      <c r="W16" s="498"/>
      <c r="X16" s="435" t="s">
        <v>26</v>
      </c>
      <c r="Y16" s="435" t="s">
        <v>25</v>
      </c>
      <c r="Z16" s="505"/>
      <c r="AA16" s="500" t="s">
        <v>48</v>
      </c>
      <c r="AB16" s="435" t="s">
        <v>26</v>
      </c>
      <c r="AC16" s="435" t="s">
        <v>25</v>
      </c>
      <c r="AD16" s="498"/>
      <c r="AE16" s="498"/>
      <c r="AF16" s="435" t="s">
        <v>24</v>
      </c>
      <c r="AG16" s="440" t="s">
        <v>25</v>
      </c>
      <c r="AH16" s="459"/>
      <c r="AI16" s="125">
        <f t="shared" si="14"/>
        <v>6</v>
      </c>
      <c r="AJ16" s="62">
        <f t="shared" si="15"/>
        <v>7</v>
      </c>
      <c r="AK16" s="62">
        <f t="shared" si="16"/>
        <v>0</v>
      </c>
      <c r="AL16" s="62">
        <f t="shared" si="17"/>
        <v>0</v>
      </c>
      <c r="AM16" s="62">
        <f t="shared" si="18"/>
        <v>0</v>
      </c>
      <c r="AN16" s="62">
        <f t="shared" si="19"/>
        <v>2</v>
      </c>
      <c r="AO16" s="62">
        <f t="shared" si="20"/>
        <v>0</v>
      </c>
      <c r="AP16" s="62">
        <f t="shared" si="21"/>
        <v>0</v>
      </c>
      <c r="AQ16" s="62">
        <f t="shared" si="22"/>
        <v>0</v>
      </c>
      <c r="AR16" s="62">
        <f t="shared" si="51"/>
        <v>0</v>
      </c>
      <c r="AS16" s="62">
        <f t="shared" si="23"/>
        <v>0</v>
      </c>
      <c r="AT16" s="62">
        <f t="shared" si="24"/>
        <v>0</v>
      </c>
      <c r="AU16" s="62">
        <f t="shared" si="25"/>
        <v>0</v>
      </c>
      <c r="AV16" s="62">
        <f t="shared" si="26"/>
        <v>0</v>
      </c>
      <c r="AW16" s="62">
        <f t="shared" si="27"/>
        <v>0</v>
      </c>
      <c r="AX16" s="62">
        <f t="shared" si="28"/>
        <v>0</v>
      </c>
      <c r="AY16" s="62">
        <f t="shared" si="29"/>
        <v>0</v>
      </c>
      <c r="AZ16" s="62">
        <f t="shared" si="30"/>
        <v>0</v>
      </c>
      <c r="BA16" s="62">
        <f t="shared" si="31"/>
        <v>0</v>
      </c>
      <c r="BB16" s="62">
        <f t="shared" si="32"/>
        <v>0</v>
      </c>
      <c r="BC16" s="63">
        <f t="shared" si="33"/>
        <v>15</v>
      </c>
      <c r="BD16" s="64"/>
      <c r="BE16" s="584">
        <f t="shared" si="52"/>
        <v>7.5</v>
      </c>
      <c r="BF16" s="5">
        <f t="shared" si="60"/>
        <v>0</v>
      </c>
      <c r="BG16" s="5">
        <f t="shared" si="34"/>
        <v>0</v>
      </c>
      <c r="BH16" s="5">
        <f t="shared" si="61"/>
        <v>0</v>
      </c>
      <c r="BI16" s="5">
        <f t="shared" si="62"/>
        <v>0</v>
      </c>
      <c r="BJ16" s="5">
        <f t="shared" si="35"/>
        <v>1</v>
      </c>
      <c r="BK16" s="5">
        <f t="shared" si="63"/>
        <v>0</v>
      </c>
      <c r="BL16" s="5">
        <f t="shared" si="36"/>
        <v>0</v>
      </c>
      <c r="BM16" s="5">
        <f t="shared" si="37"/>
        <v>0</v>
      </c>
      <c r="BN16" s="145">
        <f t="shared" si="38"/>
        <v>1</v>
      </c>
      <c r="BO16" s="147">
        <f>+BE16+FEV!BO16</f>
        <v>19.666666666666668</v>
      </c>
      <c r="BP16" s="65">
        <f>+BO16+(JAN!BN16+FEV!BN16+BN16)*(12/24)-$BO$12</f>
        <v>-0.16666666666666785</v>
      </c>
      <c r="BQ16" s="66">
        <f t="shared" si="39"/>
        <v>0</v>
      </c>
      <c r="BR16" s="584">
        <f t="shared" si="40"/>
        <v>20.166666666666668</v>
      </c>
      <c r="BS16" s="584">
        <f>+BR16-$BO$12</f>
        <v>-1.1666666666666679</v>
      </c>
      <c r="BT16" s="67">
        <f t="shared" si="41"/>
        <v>-6.3859965829599186E-2</v>
      </c>
      <c r="BU16" s="68">
        <f t="shared" si="42"/>
        <v>0</v>
      </c>
      <c r="BV16" s="5">
        <f t="shared" si="43"/>
        <v>0</v>
      </c>
      <c r="BW16" s="68">
        <f t="shared" si="44"/>
        <v>1</v>
      </c>
      <c r="BX16" s="68">
        <f t="shared" si="45"/>
        <v>0</v>
      </c>
      <c r="BY16" s="69">
        <f t="shared" si="46"/>
        <v>1</v>
      </c>
      <c r="BZ16" s="68">
        <f>+BN16+FEV!BZ16</f>
        <v>3</v>
      </c>
      <c r="CA16" s="68">
        <f>+FEV!CA16+BX16</f>
        <v>8</v>
      </c>
      <c r="CB16" s="69">
        <f t="shared" si="47"/>
        <v>5</v>
      </c>
      <c r="CE16" s="163">
        <f t="shared" si="48"/>
        <v>7.5</v>
      </c>
      <c r="CF16" s="127">
        <f t="shared" si="64"/>
        <v>16</v>
      </c>
      <c r="CG16" s="165">
        <f t="shared" si="53"/>
        <v>180</v>
      </c>
      <c r="CH16" s="165">
        <f t="shared" si="54"/>
        <v>12</v>
      </c>
      <c r="CI16" s="165">
        <f t="shared" si="55"/>
        <v>192</v>
      </c>
      <c r="CJ16" s="159">
        <f t="shared" si="49"/>
        <v>12</v>
      </c>
      <c r="CK16" s="444">
        <f>BY16-BV16+FEV!CK16</f>
        <v>4</v>
      </c>
      <c r="CL16" s="450">
        <f t="shared" si="56"/>
        <v>48</v>
      </c>
      <c r="CM16" s="450"/>
      <c r="CN16" s="126">
        <f t="shared" si="57"/>
        <v>7.5</v>
      </c>
      <c r="CO16" s="130">
        <f t="shared" si="58"/>
        <v>192</v>
      </c>
      <c r="CP16" s="127">
        <f t="shared" si="50"/>
        <v>15</v>
      </c>
      <c r="CQ16" s="127">
        <f t="shared" si="59"/>
        <v>16</v>
      </c>
    </row>
    <row r="17" spans="1:99" ht="21" customHeight="1" thickBot="1" x14ac:dyDescent="0.3">
      <c r="A17" s="134" t="s">
        <v>62</v>
      </c>
      <c r="B17" s="612">
        <v>5</v>
      </c>
      <c r="C17" s="19" t="s">
        <v>2</v>
      </c>
      <c r="D17" s="435" t="s">
        <v>26</v>
      </c>
      <c r="E17" s="440" t="s">
        <v>26</v>
      </c>
      <c r="F17" s="500"/>
      <c r="G17" s="506"/>
      <c r="H17" s="435" t="s">
        <v>27</v>
      </c>
      <c r="I17" s="435" t="s">
        <v>25</v>
      </c>
      <c r="J17" s="498" t="s">
        <v>56</v>
      </c>
      <c r="K17" s="498"/>
      <c r="L17" s="440" t="s">
        <v>24</v>
      </c>
      <c r="M17" s="459" t="s">
        <v>25</v>
      </c>
      <c r="N17" s="506"/>
      <c r="O17" s="506" t="s">
        <v>27</v>
      </c>
      <c r="P17" s="435" t="s">
        <v>31</v>
      </c>
      <c r="Q17" s="435" t="s">
        <v>31</v>
      </c>
      <c r="R17" s="527"/>
      <c r="S17" s="526"/>
      <c r="T17" s="1020" t="s">
        <v>27</v>
      </c>
      <c r="U17" s="435" t="s">
        <v>27</v>
      </c>
      <c r="V17" s="498"/>
      <c r="W17" s="498"/>
      <c r="X17" s="435" t="s">
        <v>25</v>
      </c>
      <c r="Y17" s="435" t="s">
        <v>25</v>
      </c>
      <c r="Z17" s="505" t="s">
        <v>27</v>
      </c>
      <c r="AA17" s="500"/>
      <c r="AB17" s="435" t="s">
        <v>31</v>
      </c>
      <c r="AC17" s="435" t="s">
        <v>26</v>
      </c>
      <c r="AD17" s="498"/>
      <c r="AE17" s="498"/>
      <c r="AF17" s="435" t="s">
        <v>24</v>
      </c>
      <c r="AG17" s="440" t="s">
        <v>25</v>
      </c>
      <c r="AH17" s="459"/>
      <c r="AI17" s="125">
        <f t="shared" si="14"/>
        <v>2</v>
      </c>
      <c r="AJ17" s="62">
        <f t="shared" si="15"/>
        <v>5</v>
      </c>
      <c r="AK17" s="62">
        <f t="shared" si="16"/>
        <v>0</v>
      </c>
      <c r="AL17" s="62">
        <f t="shared" si="17"/>
        <v>0</v>
      </c>
      <c r="AM17" s="62">
        <f t="shared" si="18"/>
        <v>0</v>
      </c>
      <c r="AN17" s="62">
        <f t="shared" si="19"/>
        <v>3</v>
      </c>
      <c r="AO17" s="62">
        <f t="shared" si="20"/>
        <v>5</v>
      </c>
      <c r="AP17" s="62">
        <f t="shared" si="21"/>
        <v>3</v>
      </c>
      <c r="AQ17" s="62">
        <f t="shared" si="22"/>
        <v>0</v>
      </c>
      <c r="AR17" s="62">
        <f t="shared" si="51"/>
        <v>0</v>
      </c>
      <c r="AS17" s="62">
        <f t="shared" si="23"/>
        <v>0</v>
      </c>
      <c r="AT17" s="62">
        <f t="shared" si="24"/>
        <v>0</v>
      </c>
      <c r="AU17" s="62">
        <f t="shared" si="25"/>
        <v>0</v>
      </c>
      <c r="AV17" s="62">
        <f t="shared" si="26"/>
        <v>0</v>
      </c>
      <c r="AW17" s="62">
        <f t="shared" si="27"/>
        <v>0</v>
      </c>
      <c r="AX17" s="62">
        <f t="shared" si="28"/>
        <v>0</v>
      </c>
      <c r="AY17" s="62">
        <f t="shared" si="29"/>
        <v>0</v>
      </c>
      <c r="AZ17" s="62">
        <f t="shared" si="30"/>
        <v>0</v>
      </c>
      <c r="BA17" s="62">
        <f t="shared" si="31"/>
        <v>0</v>
      </c>
      <c r="BB17" s="62">
        <f t="shared" si="32"/>
        <v>0</v>
      </c>
      <c r="BC17" s="63">
        <f t="shared" si="33"/>
        <v>15</v>
      </c>
      <c r="BD17" s="64"/>
      <c r="BE17" s="584">
        <f t="shared" si="52"/>
        <v>7.5</v>
      </c>
      <c r="BF17" s="5">
        <f t="shared" si="60"/>
        <v>0</v>
      </c>
      <c r="BG17" s="5">
        <f t="shared" si="34"/>
        <v>1</v>
      </c>
      <c r="BH17" s="5">
        <f t="shared" si="61"/>
        <v>0</v>
      </c>
      <c r="BI17" s="5">
        <f t="shared" si="62"/>
        <v>0</v>
      </c>
      <c r="BJ17" s="5">
        <f t="shared" si="35"/>
        <v>0</v>
      </c>
      <c r="BK17" s="5">
        <f t="shared" si="63"/>
        <v>0</v>
      </c>
      <c r="BL17" s="5">
        <f t="shared" si="36"/>
        <v>0</v>
      </c>
      <c r="BM17" s="5">
        <f t="shared" si="37"/>
        <v>0</v>
      </c>
      <c r="BN17" s="145">
        <f t="shared" si="38"/>
        <v>0</v>
      </c>
      <c r="BO17" s="147">
        <f>+BE17+FEV!BO17</f>
        <v>20.5</v>
      </c>
      <c r="BP17" s="65">
        <f>+BO17+(JAN!BN18+FEV!BN17+BN17)*(12/24)-$BO$12</f>
        <v>-0.8333333333333357</v>
      </c>
      <c r="BQ17" s="66">
        <f t="shared" si="39"/>
        <v>1.6666666666666714</v>
      </c>
      <c r="BR17" s="584">
        <f t="shared" si="40"/>
        <v>21</v>
      </c>
      <c r="BS17" s="584">
        <f t="shared" ref="BS17:BS19" si="65">+BR17-$BO$12</f>
        <v>-0.3333333333333357</v>
      </c>
      <c r="BT17" s="67">
        <f t="shared" si="41"/>
        <v>-2.5176493343219031E-2</v>
      </c>
      <c r="BU17" s="68">
        <f t="shared" si="42"/>
        <v>1</v>
      </c>
      <c r="BV17" s="5">
        <f t="shared" si="43"/>
        <v>0</v>
      </c>
      <c r="BW17" s="68">
        <f t="shared" si="44"/>
        <v>0</v>
      </c>
      <c r="BX17" s="68">
        <f t="shared" si="45"/>
        <v>0</v>
      </c>
      <c r="BY17" s="69">
        <f t="shared" si="46"/>
        <v>1</v>
      </c>
      <c r="BZ17" s="68">
        <f>+BN17+FEV!BZ17</f>
        <v>0</v>
      </c>
      <c r="CA17" s="68">
        <f>+FEV!CA17+BX17</f>
        <v>5</v>
      </c>
      <c r="CB17" s="69">
        <f t="shared" si="47"/>
        <v>5</v>
      </c>
      <c r="CE17" s="163">
        <f t="shared" si="48"/>
        <v>7.5</v>
      </c>
      <c r="CF17" s="127">
        <f t="shared" si="64"/>
        <v>16</v>
      </c>
      <c r="CG17" s="165">
        <f t="shared" si="53"/>
        <v>180</v>
      </c>
      <c r="CH17" s="165">
        <f t="shared" si="54"/>
        <v>12</v>
      </c>
      <c r="CI17" s="165">
        <f t="shared" si="55"/>
        <v>192</v>
      </c>
      <c r="CJ17" s="159">
        <f t="shared" si="49"/>
        <v>0</v>
      </c>
      <c r="CK17" s="444">
        <f>BY17-BV17+FEV!CK17</f>
        <v>6</v>
      </c>
      <c r="CL17" s="916">
        <f>CK17*12+BV17*8+12</f>
        <v>84</v>
      </c>
      <c r="CM17" s="450"/>
      <c r="CN17" s="126">
        <f t="shared" si="57"/>
        <v>7.5</v>
      </c>
      <c r="CO17" s="130">
        <f t="shared" si="58"/>
        <v>192</v>
      </c>
      <c r="CP17" s="127">
        <f t="shared" si="50"/>
        <v>15</v>
      </c>
      <c r="CQ17" s="127">
        <f t="shared" si="59"/>
        <v>16</v>
      </c>
    </row>
    <row r="18" spans="1:99" ht="21" customHeight="1" thickBot="1" x14ac:dyDescent="0.3">
      <c r="A18" s="134" t="s">
        <v>63</v>
      </c>
      <c r="B18" s="862">
        <v>6</v>
      </c>
      <c r="C18" s="21" t="s">
        <v>2</v>
      </c>
      <c r="D18" s="435" t="s">
        <v>24</v>
      </c>
      <c r="E18" s="440" t="s">
        <v>26</v>
      </c>
      <c r="F18" s="500"/>
      <c r="G18" s="506"/>
      <c r="H18" s="435" t="s">
        <v>24</v>
      </c>
      <c r="I18" s="435" t="s">
        <v>25</v>
      </c>
      <c r="J18" s="498" t="s">
        <v>56</v>
      </c>
      <c r="K18" s="498"/>
      <c r="L18" s="440" t="s">
        <v>24</v>
      </c>
      <c r="M18" s="459" t="s">
        <v>31</v>
      </c>
      <c r="N18" s="506"/>
      <c r="O18" s="506"/>
      <c r="P18" s="435" t="s">
        <v>24</v>
      </c>
      <c r="Q18" s="435" t="s">
        <v>35</v>
      </c>
      <c r="R18" s="520"/>
      <c r="S18" s="504"/>
      <c r="T18" s="1020" t="s">
        <v>24</v>
      </c>
      <c r="U18" s="435" t="s">
        <v>26</v>
      </c>
      <c r="V18" s="498"/>
      <c r="W18" s="498" t="s">
        <v>26</v>
      </c>
      <c r="X18" s="435" t="s">
        <v>26</v>
      </c>
      <c r="Y18" s="435" t="s">
        <v>31</v>
      </c>
      <c r="Z18" s="505" t="s">
        <v>26</v>
      </c>
      <c r="AA18" s="500" t="s">
        <v>48</v>
      </c>
      <c r="AB18" s="435" t="s">
        <v>24</v>
      </c>
      <c r="AC18" s="435" t="s">
        <v>25</v>
      </c>
      <c r="AD18" s="498"/>
      <c r="AE18" s="498" t="s">
        <v>26</v>
      </c>
      <c r="AF18" s="435" t="s">
        <v>24</v>
      </c>
      <c r="AG18" s="440" t="s">
        <v>31</v>
      </c>
      <c r="AH18" s="459"/>
      <c r="AI18" s="125">
        <f t="shared" si="14"/>
        <v>7</v>
      </c>
      <c r="AJ18" s="62">
        <f t="shared" si="15"/>
        <v>2</v>
      </c>
      <c r="AK18" s="62">
        <f t="shared" si="16"/>
        <v>0</v>
      </c>
      <c r="AL18" s="62">
        <f t="shared" si="17"/>
        <v>0</v>
      </c>
      <c r="AM18" s="62">
        <f t="shared" si="18"/>
        <v>0</v>
      </c>
      <c r="AN18" s="62">
        <f t="shared" si="19"/>
        <v>6</v>
      </c>
      <c r="AO18" s="62">
        <f t="shared" si="20"/>
        <v>0</v>
      </c>
      <c r="AP18" s="62">
        <f t="shared" si="21"/>
        <v>3</v>
      </c>
      <c r="AQ18" s="62">
        <f t="shared" si="22"/>
        <v>0</v>
      </c>
      <c r="AR18" s="62">
        <f t="shared" si="51"/>
        <v>0</v>
      </c>
      <c r="AS18" s="62">
        <f t="shared" si="23"/>
        <v>0</v>
      </c>
      <c r="AT18" s="62">
        <f t="shared" si="24"/>
        <v>1</v>
      </c>
      <c r="AU18" s="62">
        <f t="shared" si="25"/>
        <v>0</v>
      </c>
      <c r="AV18" s="62">
        <f t="shared" si="26"/>
        <v>0</v>
      </c>
      <c r="AW18" s="62">
        <f t="shared" si="27"/>
        <v>0</v>
      </c>
      <c r="AX18" s="62">
        <f t="shared" si="28"/>
        <v>0</v>
      </c>
      <c r="AY18" s="62">
        <f t="shared" si="29"/>
        <v>0</v>
      </c>
      <c r="AZ18" s="62">
        <f t="shared" si="30"/>
        <v>0</v>
      </c>
      <c r="BA18" s="62">
        <f t="shared" si="31"/>
        <v>0</v>
      </c>
      <c r="BB18" s="62">
        <f t="shared" si="32"/>
        <v>0</v>
      </c>
      <c r="BC18" s="63">
        <f t="shared" si="33"/>
        <v>15</v>
      </c>
      <c r="BD18" s="64"/>
      <c r="BE18" s="584">
        <f t="shared" si="52"/>
        <v>7.5</v>
      </c>
      <c r="BF18" s="5">
        <f t="shared" si="60"/>
        <v>0</v>
      </c>
      <c r="BG18" s="5">
        <f t="shared" si="34"/>
        <v>1</v>
      </c>
      <c r="BH18" s="5">
        <f t="shared" si="61"/>
        <v>0</v>
      </c>
      <c r="BI18" s="5">
        <f t="shared" si="62"/>
        <v>0</v>
      </c>
      <c r="BJ18" s="5">
        <f t="shared" si="35"/>
        <v>1</v>
      </c>
      <c r="BK18" s="5">
        <f t="shared" si="63"/>
        <v>0</v>
      </c>
      <c r="BL18" s="5">
        <f t="shared" si="36"/>
        <v>0</v>
      </c>
      <c r="BM18" s="5">
        <f t="shared" si="37"/>
        <v>0</v>
      </c>
      <c r="BN18" s="145">
        <f t="shared" si="38"/>
        <v>0</v>
      </c>
      <c r="BO18" s="147">
        <f>+BE18+FEV!BO18</f>
        <v>20.166666666666668</v>
      </c>
      <c r="BP18" s="65">
        <f>+BO18+(JAN!BN19+FEV!BN18+BN18)*(12/24)-$BO$12</f>
        <v>-1.1666666666666679</v>
      </c>
      <c r="BQ18" s="66">
        <f t="shared" si="39"/>
        <v>2.3333333333333357</v>
      </c>
      <c r="BR18" s="584">
        <f t="shared" si="40"/>
        <v>21.166666666666668</v>
      </c>
      <c r="BS18" s="584">
        <f t="shared" si="65"/>
        <v>-0.16666666666666785</v>
      </c>
      <c r="BT18" s="67">
        <f t="shared" si="41"/>
        <v>-1.7439798845942933E-2</v>
      </c>
      <c r="BU18" s="68">
        <f t="shared" si="42"/>
        <v>1</v>
      </c>
      <c r="BV18" s="5">
        <f t="shared" si="43"/>
        <v>0</v>
      </c>
      <c r="BW18" s="68">
        <f t="shared" si="44"/>
        <v>1</v>
      </c>
      <c r="BX18" s="68">
        <f t="shared" si="45"/>
        <v>0</v>
      </c>
      <c r="BY18" s="69">
        <f t="shared" si="46"/>
        <v>2</v>
      </c>
      <c r="BZ18" s="68">
        <f>+BN18+FEV!BZ18</f>
        <v>0</v>
      </c>
      <c r="CA18" s="68">
        <f>+FEV!CA18+BX18</f>
        <v>7</v>
      </c>
      <c r="CB18" s="69">
        <f t="shared" si="47"/>
        <v>7</v>
      </c>
      <c r="CE18" s="163">
        <f t="shared" si="48"/>
        <v>7.5</v>
      </c>
      <c r="CF18" s="127">
        <f t="shared" si="64"/>
        <v>17</v>
      </c>
      <c r="CG18" s="165">
        <f t="shared" si="53"/>
        <v>180</v>
      </c>
      <c r="CH18" s="165">
        <f t="shared" si="54"/>
        <v>24</v>
      </c>
      <c r="CI18" s="165">
        <f t="shared" si="55"/>
        <v>204</v>
      </c>
      <c r="CJ18" s="159">
        <f t="shared" si="49"/>
        <v>0</v>
      </c>
      <c r="CK18" s="444">
        <f>BY18-BV18+FEV!CK18</f>
        <v>5</v>
      </c>
      <c r="CL18" s="450">
        <f t="shared" si="56"/>
        <v>60</v>
      </c>
      <c r="CM18" s="450"/>
      <c r="CN18" s="126">
        <f t="shared" si="57"/>
        <v>7.5</v>
      </c>
      <c r="CO18" s="130">
        <f t="shared" si="58"/>
        <v>204</v>
      </c>
      <c r="CP18" s="127">
        <f t="shared" si="50"/>
        <v>15</v>
      </c>
      <c r="CQ18" s="127">
        <f t="shared" si="59"/>
        <v>17</v>
      </c>
    </row>
    <row r="19" spans="1:99" ht="21" customHeight="1" thickBot="1" x14ac:dyDescent="0.3">
      <c r="A19" s="134" t="s">
        <v>240</v>
      </c>
      <c r="B19" s="612">
        <v>7</v>
      </c>
      <c r="C19" s="124" t="s">
        <v>2</v>
      </c>
      <c r="D19" s="436" t="s">
        <v>24</v>
      </c>
      <c r="E19" s="443" t="s">
        <v>24</v>
      </c>
      <c r="F19" s="386" t="s">
        <v>32</v>
      </c>
      <c r="G19" s="449" t="s">
        <v>32</v>
      </c>
      <c r="H19" s="449" t="s">
        <v>32</v>
      </c>
      <c r="I19" s="449" t="s">
        <v>32</v>
      </c>
      <c r="J19" s="449" t="s">
        <v>288</v>
      </c>
      <c r="K19" s="449" t="s">
        <v>289</v>
      </c>
      <c r="L19" s="490" t="s">
        <v>32</v>
      </c>
      <c r="M19" s="386" t="s">
        <v>32</v>
      </c>
      <c r="N19" s="449" t="s">
        <v>32</v>
      </c>
      <c r="O19" s="449" t="s">
        <v>32</v>
      </c>
      <c r="P19" s="449" t="s">
        <v>32</v>
      </c>
      <c r="Q19" s="449" t="s">
        <v>32</v>
      </c>
      <c r="R19" s="449" t="s">
        <v>288</v>
      </c>
      <c r="S19" s="490" t="s">
        <v>289</v>
      </c>
      <c r="T19" s="386" t="s">
        <v>32</v>
      </c>
      <c r="U19" s="449" t="s">
        <v>32</v>
      </c>
      <c r="V19" s="449" t="s">
        <v>288</v>
      </c>
      <c r="W19" s="449" t="s">
        <v>289</v>
      </c>
      <c r="X19" s="449" t="s">
        <v>32</v>
      </c>
      <c r="Y19" s="449" t="s">
        <v>32</v>
      </c>
      <c r="Z19" s="490" t="s">
        <v>32</v>
      </c>
      <c r="AA19" s="386" t="s">
        <v>32</v>
      </c>
      <c r="AB19" s="449" t="s">
        <v>32</v>
      </c>
      <c r="AC19" s="449" t="s">
        <v>32</v>
      </c>
      <c r="AD19" s="449" t="s">
        <v>288</v>
      </c>
      <c r="AE19" s="449" t="s">
        <v>289</v>
      </c>
      <c r="AF19" s="449" t="s">
        <v>32</v>
      </c>
      <c r="AG19" s="490" t="s">
        <v>32</v>
      </c>
      <c r="AH19" s="386" t="s">
        <v>32</v>
      </c>
      <c r="AI19" s="125">
        <f t="shared" si="14"/>
        <v>2</v>
      </c>
      <c r="AJ19" s="62">
        <f t="shared" si="15"/>
        <v>0</v>
      </c>
      <c r="AK19" s="62">
        <f t="shared" si="16"/>
        <v>0</v>
      </c>
      <c r="AL19" s="62">
        <f t="shared" si="17"/>
        <v>0</v>
      </c>
      <c r="AM19" s="62">
        <f t="shared" si="18"/>
        <v>0</v>
      </c>
      <c r="AN19" s="62">
        <f t="shared" si="19"/>
        <v>0</v>
      </c>
      <c r="AO19" s="62">
        <f t="shared" si="20"/>
        <v>0</v>
      </c>
      <c r="AP19" s="62">
        <f t="shared" si="21"/>
        <v>0</v>
      </c>
      <c r="AQ19" s="62">
        <f t="shared" si="22"/>
        <v>21</v>
      </c>
      <c r="AR19" s="62">
        <f t="shared" si="51"/>
        <v>0</v>
      </c>
      <c r="AS19" s="62">
        <f t="shared" si="23"/>
        <v>0</v>
      </c>
      <c r="AT19" s="62">
        <f t="shared" si="24"/>
        <v>0</v>
      </c>
      <c r="AU19" s="62">
        <f t="shared" si="25"/>
        <v>0</v>
      </c>
      <c r="AV19" s="62">
        <f t="shared" si="26"/>
        <v>0</v>
      </c>
      <c r="AW19" s="62">
        <f t="shared" si="27"/>
        <v>0</v>
      </c>
      <c r="AX19" s="62">
        <f t="shared" si="28"/>
        <v>0</v>
      </c>
      <c r="AY19" s="62">
        <f t="shared" si="29"/>
        <v>0</v>
      </c>
      <c r="AZ19" s="62">
        <f t="shared" si="30"/>
        <v>0</v>
      </c>
      <c r="BA19" s="62">
        <f t="shared" si="31"/>
        <v>0</v>
      </c>
      <c r="BB19" s="62">
        <f t="shared" si="32"/>
        <v>0</v>
      </c>
      <c r="BC19" s="63">
        <f t="shared" si="33"/>
        <v>16</v>
      </c>
      <c r="BD19" s="64"/>
      <c r="BE19" s="584">
        <f t="shared" si="52"/>
        <v>8</v>
      </c>
      <c r="BF19" s="5">
        <f t="shared" si="60"/>
        <v>0</v>
      </c>
      <c r="BG19" s="5">
        <f t="shared" si="34"/>
        <v>0</v>
      </c>
      <c r="BH19" s="5">
        <f t="shared" si="61"/>
        <v>0</v>
      </c>
      <c r="BI19" s="5">
        <f t="shared" si="62"/>
        <v>0</v>
      </c>
      <c r="BJ19" s="5">
        <f t="shared" si="35"/>
        <v>0</v>
      </c>
      <c r="BK19" s="5">
        <f t="shared" si="63"/>
        <v>0</v>
      </c>
      <c r="BL19" s="5">
        <f t="shared" si="36"/>
        <v>0</v>
      </c>
      <c r="BM19" s="5">
        <f t="shared" si="37"/>
        <v>0</v>
      </c>
      <c r="BN19" s="145">
        <f t="shared" si="38"/>
        <v>0</v>
      </c>
      <c r="BO19" s="147">
        <f>+BE19+FEV!BO19</f>
        <v>21</v>
      </c>
      <c r="BP19" s="65">
        <f>+BO19+(JAN!BN20+FEV!BN19+BN19)*(12/24)-$BO$12</f>
        <v>-0.3333333333333357</v>
      </c>
      <c r="BQ19" s="66">
        <f t="shared" si="39"/>
        <v>0</v>
      </c>
      <c r="BR19" s="584">
        <f t="shared" si="40"/>
        <v>21</v>
      </c>
      <c r="BS19" s="584">
        <f t="shared" si="65"/>
        <v>-0.3333333333333357</v>
      </c>
      <c r="BT19" s="67">
        <f t="shared" si="41"/>
        <v>-2.5176493343219031E-2</v>
      </c>
      <c r="BU19" s="68">
        <f t="shared" si="42"/>
        <v>0</v>
      </c>
      <c r="BV19" s="5">
        <f t="shared" si="43"/>
        <v>0</v>
      </c>
      <c r="BW19" s="68">
        <f t="shared" si="44"/>
        <v>0</v>
      </c>
      <c r="BX19" s="68">
        <f t="shared" si="45"/>
        <v>0</v>
      </c>
      <c r="BY19" s="69">
        <f t="shared" si="46"/>
        <v>0</v>
      </c>
      <c r="BZ19" s="68">
        <f>+BN19+FEV!BZ19</f>
        <v>0</v>
      </c>
      <c r="CA19" s="68">
        <f>+FEV!CA19+BX19</f>
        <v>11</v>
      </c>
      <c r="CB19" s="69">
        <f t="shared" si="47"/>
        <v>11</v>
      </c>
      <c r="CC19" s="148"/>
      <c r="CE19" s="163">
        <f t="shared" si="48"/>
        <v>8</v>
      </c>
      <c r="CF19" s="127">
        <f t="shared" si="64"/>
        <v>16</v>
      </c>
      <c r="CG19" s="165">
        <f t="shared" si="53"/>
        <v>24</v>
      </c>
      <c r="CH19" s="165">
        <f t="shared" si="54"/>
        <v>0</v>
      </c>
      <c r="CI19" s="165">
        <f t="shared" si="55"/>
        <v>24</v>
      </c>
      <c r="CJ19" s="159">
        <f t="shared" si="49"/>
        <v>168</v>
      </c>
      <c r="CK19" s="444">
        <f>BY19-BV19+FEV!CK19</f>
        <v>7</v>
      </c>
      <c r="CL19" s="450">
        <f t="shared" si="56"/>
        <v>84</v>
      </c>
      <c r="CM19" s="450"/>
      <c r="CN19" s="126">
        <f t="shared" si="57"/>
        <v>8</v>
      </c>
      <c r="CO19" s="130">
        <f t="shared" si="58"/>
        <v>24</v>
      </c>
      <c r="CP19" s="127">
        <f t="shared" si="50"/>
        <v>16</v>
      </c>
      <c r="CQ19" s="127">
        <f t="shared" si="59"/>
        <v>16</v>
      </c>
    </row>
    <row r="20" spans="1:99" ht="21" customHeight="1" thickBot="1" x14ac:dyDescent="0.3">
      <c r="A20" s="1557" t="s">
        <v>64</v>
      </c>
      <c r="B20" s="862">
        <v>8</v>
      </c>
      <c r="C20" s="124" t="s">
        <v>65</v>
      </c>
      <c r="D20" s="435"/>
      <c r="E20" s="440"/>
      <c r="F20" s="459"/>
      <c r="G20" s="435"/>
      <c r="H20" s="435"/>
      <c r="I20" s="435"/>
      <c r="J20" s="432"/>
      <c r="K20" s="432"/>
      <c r="L20" s="440"/>
      <c r="M20" s="459"/>
      <c r="N20" s="435"/>
      <c r="O20" s="435"/>
      <c r="P20" s="435"/>
      <c r="Q20" s="435"/>
      <c r="R20" s="434"/>
      <c r="S20" s="491"/>
      <c r="T20" s="1020"/>
      <c r="U20" s="435"/>
      <c r="V20" s="432"/>
      <c r="W20" s="432"/>
      <c r="X20" s="435"/>
      <c r="Y20" s="435"/>
      <c r="Z20" s="440"/>
      <c r="AA20" s="459"/>
      <c r="AB20" s="435"/>
      <c r="AC20" s="435"/>
      <c r="AD20" s="432"/>
      <c r="AE20" s="432"/>
      <c r="AF20" s="435"/>
      <c r="AG20" s="440"/>
      <c r="AH20" s="459"/>
      <c r="AI20" s="125">
        <f t="shared" si="14"/>
        <v>0</v>
      </c>
      <c r="AJ20" s="62">
        <f t="shared" si="15"/>
        <v>0</v>
      </c>
      <c r="AK20" s="62">
        <f t="shared" si="16"/>
        <v>0</v>
      </c>
      <c r="AL20" s="62">
        <f t="shared" si="17"/>
        <v>0</v>
      </c>
      <c r="AM20" s="62">
        <f t="shared" si="18"/>
        <v>0</v>
      </c>
      <c r="AN20" s="62">
        <f t="shared" si="19"/>
        <v>0</v>
      </c>
      <c r="AO20" s="62">
        <f t="shared" si="20"/>
        <v>0</v>
      </c>
      <c r="AP20" s="62">
        <f t="shared" si="21"/>
        <v>0</v>
      </c>
      <c r="AQ20" s="62">
        <f t="shared" si="22"/>
        <v>0</v>
      </c>
      <c r="AR20" s="62">
        <f t="shared" si="51"/>
        <v>0</v>
      </c>
      <c r="AS20" s="62">
        <f t="shared" si="23"/>
        <v>0</v>
      </c>
      <c r="AT20" s="62">
        <f t="shared" si="24"/>
        <v>0</v>
      </c>
      <c r="AU20" s="62">
        <f t="shared" si="25"/>
        <v>0</v>
      </c>
      <c r="AV20" s="62">
        <f t="shared" si="26"/>
        <v>0</v>
      </c>
      <c r="AW20" s="62">
        <f t="shared" si="27"/>
        <v>0</v>
      </c>
      <c r="AX20" s="62">
        <f t="shared" si="28"/>
        <v>0</v>
      </c>
      <c r="AY20" s="62">
        <f t="shared" si="29"/>
        <v>0</v>
      </c>
      <c r="AZ20" s="62">
        <f t="shared" si="30"/>
        <v>0</v>
      </c>
      <c r="BA20" s="62">
        <f t="shared" si="31"/>
        <v>0</v>
      </c>
      <c r="BB20" s="62">
        <f t="shared" si="32"/>
        <v>0</v>
      </c>
      <c r="BC20" s="63">
        <f t="shared" si="33"/>
        <v>0</v>
      </c>
      <c r="BD20" s="309">
        <f>+AI20*$BD$2+AJ20*$BD$6+AN20*$BD$2+AO20*$BD$6+AQ20*8/24+AU20*8/24+AV20*8/24+AW20*8/24+AX20*12/24+AY20*8/24+AZ20*$BD$2+BA20*8/24+BN20*(0/24)+(AM20*$BE$2)+AK20*$BF$2+AL20*$BF$6</f>
        <v>0</v>
      </c>
      <c r="BE20" s="584">
        <f t="shared" si="52"/>
        <v>0</v>
      </c>
      <c r="BF20" s="5">
        <f t="shared" si="60"/>
        <v>0</v>
      </c>
      <c r="BG20" s="5">
        <f t="shared" si="34"/>
        <v>0</v>
      </c>
      <c r="BH20" s="5">
        <f t="shared" si="61"/>
        <v>0</v>
      </c>
      <c r="BI20" s="5">
        <f t="shared" si="62"/>
        <v>0</v>
      </c>
      <c r="BJ20" s="5">
        <f t="shared" si="35"/>
        <v>0</v>
      </c>
      <c r="BK20" s="5">
        <f t="shared" si="63"/>
        <v>0</v>
      </c>
      <c r="BL20" s="5">
        <f t="shared" si="36"/>
        <v>0</v>
      </c>
      <c r="BM20" s="5">
        <f t="shared" si="37"/>
        <v>0</v>
      </c>
      <c r="BN20" s="145">
        <f t="shared" si="38"/>
        <v>0</v>
      </c>
      <c r="BO20" s="147">
        <f>+BE20+FEV!BO20</f>
        <v>0</v>
      </c>
      <c r="BP20" s="65"/>
      <c r="BQ20" s="1607"/>
      <c r="BR20" s="1592"/>
      <c r="BS20" s="1592"/>
      <c r="BT20" s="1595"/>
      <c r="BU20" s="1598">
        <f>+BF20+BG20+BF22+BG22</f>
        <v>0</v>
      </c>
      <c r="BV20" s="1598">
        <f>+BH20+BI20+BH22+BI22</f>
        <v>0</v>
      </c>
      <c r="BW20" s="1598">
        <f>+BJ20+BK20+BJ22+BK22</f>
        <v>0</v>
      </c>
      <c r="BX20" s="1598">
        <f>+BL20+BM20+BL22+BM22</f>
        <v>0</v>
      </c>
      <c r="BY20" s="1586">
        <f>+BU20+BV20+BW20+BX20</f>
        <v>0</v>
      </c>
      <c r="BZ20" s="68">
        <f>+BN20+FEV!BZ20</f>
        <v>0</v>
      </c>
      <c r="CA20" s="68">
        <f>+FEV!CA20+BX20</f>
        <v>0</v>
      </c>
      <c r="CB20" s="1586">
        <f>+CA20-BZ20</f>
        <v>0</v>
      </c>
      <c r="CE20" s="1589">
        <f t="shared" si="48"/>
        <v>0</v>
      </c>
      <c r="CF20" s="127">
        <f t="shared" si="64"/>
        <v>0</v>
      </c>
      <c r="CG20" s="165">
        <f t="shared" si="53"/>
        <v>0</v>
      </c>
      <c r="CH20" s="165">
        <f t="shared" si="54"/>
        <v>0</v>
      </c>
      <c r="CI20" s="165">
        <f t="shared" si="55"/>
        <v>0</v>
      </c>
      <c r="CJ20" s="159">
        <f t="shared" si="49"/>
        <v>0</v>
      </c>
      <c r="CK20" s="444">
        <f>BY20-BV20+FEV!CK20</f>
        <v>0</v>
      </c>
      <c r="CL20" s="890">
        <f>CK20*12+BV20*8</f>
        <v>0</v>
      </c>
      <c r="CM20" s="890"/>
      <c r="CN20" s="126">
        <f t="shared" si="57"/>
        <v>0</v>
      </c>
      <c r="CO20" s="130">
        <f t="shared" si="58"/>
        <v>0</v>
      </c>
      <c r="CP20" s="127">
        <f t="shared" si="50"/>
        <v>0</v>
      </c>
      <c r="CQ20" s="127">
        <f t="shared" si="59"/>
        <v>0</v>
      </c>
    </row>
    <row r="21" spans="1:99" ht="12.6" customHeight="1" thickBot="1" x14ac:dyDescent="0.3">
      <c r="A21" s="1558"/>
      <c r="B21" s="612">
        <v>9</v>
      </c>
      <c r="C21" s="19"/>
      <c r="D21" s="435"/>
      <c r="E21" s="440"/>
      <c r="F21" s="500"/>
      <c r="G21" s="506"/>
      <c r="H21" s="435"/>
      <c r="I21" s="435"/>
      <c r="J21" s="498"/>
      <c r="K21" s="498"/>
      <c r="L21" s="440"/>
      <c r="M21" s="459"/>
      <c r="N21" s="506"/>
      <c r="O21" s="506"/>
      <c r="P21" s="435"/>
      <c r="Q21" s="435"/>
      <c r="R21" s="520"/>
      <c r="S21" s="504"/>
      <c r="T21" s="1020"/>
      <c r="U21" s="435"/>
      <c r="V21" s="498"/>
      <c r="W21" s="498"/>
      <c r="X21" s="435"/>
      <c r="Y21" s="435"/>
      <c r="Z21" s="505"/>
      <c r="AA21" s="500"/>
      <c r="AB21" s="435"/>
      <c r="AC21" s="435"/>
      <c r="AD21" s="498"/>
      <c r="AE21" s="498"/>
      <c r="AF21" s="435"/>
      <c r="AG21" s="440"/>
      <c r="AH21" s="459"/>
      <c r="AI21" s="125">
        <f t="shared" si="14"/>
        <v>0</v>
      </c>
      <c r="AJ21" s="62">
        <f t="shared" si="15"/>
        <v>0</v>
      </c>
      <c r="AK21" s="62">
        <f t="shared" si="16"/>
        <v>0</v>
      </c>
      <c r="AL21" s="62">
        <f t="shared" si="17"/>
        <v>0</v>
      </c>
      <c r="AM21" s="62">
        <f t="shared" si="18"/>
        <v>0</v>
      </c>
      <c r="AN21" s="62">
        <f t="shared" si="19"/>
        <v>0</v>
      </c>
      <c r="AO21" s="62">
        <f t="shared" si="20"/>
        <v>0</v>
      </c>
      <c r="AP21" s="62">
        <f t="shared" si="21"/>
        <v>0</v>
      </c>
      <c r="AQ21" s="62">
        <f t="shared" si="22"/>
        <v>0</v>
      </c>
      <c r="AR21" s="62">
        <f t="shared" si="51"/>
        <v>0</v>
      </c>
      <c r="AS21" s="62">
        <f t="shared" si="23"/>
        <v>0</v>
      </c>
      <c r="AT21" s="62">
        <f t="shared" si="24"/>
        <v>0</v>
      </c>
      <c r="AU21" s="62">
        <f t="shared" si="25"/>
        <v>0</v>
      </c>
      <c r="AV21" s="62">
        <f t="shared" si="26"/>
        <v>0</v>
      </c>
      <c r="AW21" s="62">
        <f t="shared" si="27"/>
        <v>0</v>
      </c>
      <c r="AX21" s="62">
        <f t="shared" si="28"/>
        <v>0</v>
      </c>
      <c r="AY21" s="62">
        <f t="shared" si="29"/>
        <v>0</v>
      </c>
      <c r="AZ21" s="62">
        <f t="shared" si="30"/>
        <v>0</v>
      </c>
      <c r="BA21" s="62">
        <f t="shared" si="31"/>
        <v>0</v>
      </c>
      <c r="BB21" s="62">
        <f t="shared" si="32"/>
        <v>0</v>
      </c>
      <c r="BC21" s="63">
        <f t="shared" si="33"/>
        <v>0</v>
      </c>
      <c r="BD21" s="64"/>
      <c r="BE21" s="584">
        <f t="shared" si="52"/>
        <v>0</v>
      </c>
      <c r="BF21" s="267">
        <f t="shared" si="60"/>
        <v>0</v>
      </c>
      <c r="BG21" s="267">
        <f t="shared" si="34"/>
        <v>0</v>
      </c>
      <c r="BH21" s="267">
        <f t="shared" si="61"/>
        <v>0</v>
      </c>
      <c r="BI21" s="267">
        <f t="shared" si="62"/>
        <v>0</v>
      </c>
      <c r="BJ21" s="267">
        <f t="shared" si="35"/>
        <v>0</v>
      </c>
      <c r="BK21" s="267">
        <f t="shared" si="63"/>
        <v>0</v>
      </c>
      <c r="BL21" s="267">
        <f t="shared" si="36"/>
        <v>0</v>
      </c>
      <c r="BM21" s="267">
        <f t="shared" si="37"/>
        <v>0</v>
      </c>
      <c r="BN21" s="268">
        <f t="shared" si="38"/>
        <v>0</v>
      </c>
      <c r="BO21" s="147">
        <f>+BE21+FEV!BO21</f>
        <v>0</v>
      </c>
      <c r="BP21" s="65"/>
      <c r="BQ21" s="1608"/>
      <c r="BR21" s="1593"/>
      <c r="BS21" s="1593"/>
      <c r="BT21" s="1596"/>
      <c r="BU21" s="1599"/>
      <c r="BV21" s="1599"/>
      <c r="BW21" s="1599"/>
      <c r="BX21" s="1599"/>
      <c r="BY21" s="1587"/>
      <c r="BZ21" s="68">
        <f>+BN21+FEV!BZ21</f>
        <v>0</v>
      </c>
      <c r="CA21" s="68">
        <f>+FEV!CA21+BX21</f>
        <v>0</v>
      </c>
      <c r="CB21" s="1587"/>
      <c r="CE21" s="1590"/>
      <c r="CF21" s="127">
        <f t="shared" si="64"/>
        <v>0</v>
      </c>
      <c r="CG21" s="165">
        <f t="shared" si="53"/>
        <v>0</v>
      </c>
      <c r="CH21" s="165">
        <f t="shared" si="54"/>
        <v>0</v>
      </c>
      <c r="CI21" s="165">
        <f t="shared" si="55"/>
        <v>0</v>
      </c>
      <c r="CJ21" s="159">
        <f t="shared" si="49"/>
        <v>0</v>
      </c>
      <c r="CK21" s="444">
        <f>BY21-BV21+FEV!CK21</f>
        <v>0</v>
      </c>
      <c r="CL21" s="891"/>
      <c r="CM21" s="891"/>
      <c r="CN21" s="126">
        <f t="shared" si="57"/>
        <v>0</v>
      </c>
      <c r="CO21" s="130">
        <f t="shared" si="58"/>
        <v>0</v>
      </c>
      <c r="CP21" s="127">
        <f t="shared" si="50"/>
        <v>0</v>
      </c>
      <c r="CQ21" s="127">
        <f t="shared" si="59"/>
        <v>0</v>
      </c>
    </row>
    <row r="22" spans="1:99" ht="21" customHeight="1" thickBot="1" x14ac:dyDescent="0.3">
      <c r="A22" s="1559"/>
      <c r="B22" s="862">
        <v>10</v>
      </c>
      <c r="C22" s="128" t="s">
        <v>3</v>
      </c>
      <c r="D22" s="438"/>
      <c r="E22" s="455"/>
      <c r="F22" s="503"/>
      <c r="G22" s="458"/>
      <c r="H22" s="438"/>
      <c r="I22" s="438"/>
      <c r="J22" s="502"/>
      <c r="K22" s="502"/>
      <c r="L22" s="455"/>
      <c r="M22" s="460"/>
      <c r="N22" s="458"/>
      <c r="O22" s="458"/>
      <c r="P22" s="438"/>
      <c r="Q22" s="438"/>
      <c r="R22" s="453"/>
      <c r="S22" s="507"/>
      <c r="T22" s="1021"/>
      <c r="U22" s="438"/>
      <c r="V22" s="502"/>
      <c r="W22" s="502"/>
      <c r="X22" s="438"/>
      <c r="Y22" s="438"/>
      <c r="Z22" s="467"/>
      <c r="AA22" s="503"/>
      <c r="AB22" s="438"/>
      <c r="AC22" s="438"/>
      <c r="AD22" s="502"/>
      <c r="AE22" s="502"/>
      <c r="AF22" s="438"/>
      <c r="AG22" s="455"/>
      <c r="AH22" s="460"/>
      <c r="AI22" s="125">
        <f t="shared" si="14"/>
        <v>0</v>
      </c>
      <c r="AJ22" s="62">
        <f t="shared" si="15"/>
        <v>0</v>
      </c>
      <c r="AK22" s="62">
        <f t="shared" si="16"/>
        <v>0</v>
      </c>
      <c r="AL22" s="62">
        <f t="shared" si="17"/>
        <v>0</v>
      </c>
      <c r="AM22" s="62">
        <f t="shared" si="18"/>
        <v>0</v>
      </c>
      <c r="AN22" s="62">
        <f t="shared" si="19"/>
        <v>0</v>
      </c>
      <c r="AO22" s="62">
        <f t="shared" si="20"/>
        <v>0</v>
      </c>
      <c r="AP22" s="62">
        <f t="shared" si="21"/>
        <v>0</v>
      </c>
      <c r="AQ22" s="62">
        <f t="shared" si="22"/>
        <v>0</v>
      </c>
      <c r="AR22" s="62">
        <f t="shared" si="51"/>
        <v>0</v>
      </c>
      <c r="AS22" s="62">
        <f t="shared" si="23"/>
        <v>0</v>
      </c>
      <c r="AT22" s="62">
        <f t="shared" si="24"/>
        <v>0</v>
      </c>
      <c r="AU22" s="62">
        <f t="shared" si="25"/>
        <v>0</v>
      </c>
      <c r="AV22" s="62">
        <f t="shared" si="26"/>
        <v>0</v>
      </c>
      <c r="AW22" s="62">
        <f t="shared" si="27"/>
        <v>0</v>
      </c>
      <c r="AX22" s="62">
        <f t="shared" si="28"/>
        <v>0</v>
      </c>
      <c r="AY22" s="62">
        <f t="shared" si="29"/>
        <v>0</v>
      </c>
      <c r="AZ22" s="62">
        <f t="shared" si="30"/>
        <v>0</v>
      </c>
      <c r="BA22" s="62">
        <f t="shared" si="31"/>
        <v>0</v>
      </c>
      <c r="BB22" s="62">
        <f t="shared" si="32"/>
        <v>0</v>
      </c>
      <c r="BC22" s="63">
        <f t="shared" si="33"/>
        <v>0</v>
      </c>
      <c r="BD22" s="309">
        <f>+AI22*$BD$2+AJ22*$BD$6+AN22*$BD$2+AO22*$BD$6+AQ22*8/24+AU22*8/24+AV22*8/24+AW22*8/24+AX22*12/24+AY22*8/24+AZ22*$BD$2+BA22*8/24+BN22*(0/24)+(AM22*$BE$2)+AK22*$BF$2+AL22*$BF$6</f>
        <v>0</v>
      </c>
      <c r="BE22" s="584">
        <f t="shared" si="52"/>
        <v>0</v>
      </c>
      <c r="BF22" s="5">
        <f t="shared" si="60"/>
        <v>0</v>
      </c>
      <c r="BG22" s="5">
        <f t="shared" si="34"/>
        <v>0</v>
      </c>
      <c r="BH22" s="5">
        <f t="shared" si="61"/>
        <v>0</v>
      </c>
      <c r="BI22" s="5">
        <f t="shared" si="62"/>
        <v>0</v>
      </c>
      <c r="BJ22" s="5">
        <f t="shared" si="35"/>
        <v>0</v>
      </c>
      <c r="BK22" s="5">
        <f t="shared" si="63"/>
        <v>0</v>
      </c>
      <c r="BL22" s="5">
        <f t="shared" si="36"/>
        <v>0</v>
      </c>
      <c r="BM22" s="5">
        <f t="shared" si="37"/>
        <v>0</v>
      </c>
      <c r="BN22" s="145">
        <f t="shared" si="38"/>
        <v>0</v>
      </c>
      <c r="BO22" s="147">
        <f>+BE22+FEV!BO22</f>
        <v>0</v>
      </c>
      <c r="BP22" s="65"/>
      <c r="BQ22" s="1609"/>
      <c r="BR22" s="1594"/>
      <c r="BS22" s="1594"/>
      <c r="BT22" s="1597"/>
      <c r="BU22" s="1600"/>
      <c r="BV22" s="1600"/>
      <c r="BW22" s="1600"/>
      <c r="BX22" s="1600"/>
      <c r="BY22" s="1588"/>
      <c r="BZ22" s="68">
        <f>+BN22+FEV!BZ22</f>
        <v>0</v>
      </c>
      <c r="CA22" s="68">
        <f>+FEV!CA22+BX22</f>
        <v>0</v>
      </c>
      <c r="CB22" s="1588"/>
      <c r="CE22" s="1591"/>
      <c r="CF22" s="127">
        <f t="shared" si="64"/>
        <v>0</v>
      </c>
      <c r="CG22" s="165">
        <f t="shared" si="53"/>
        <v>0</v>
      </c>
      <c r="CH22" s="165">
        <f t="shared" si="54"/>
        <v>0</v>
      </c>
      <c r="CI22" s="165">
        <f t="shared" si="55"/>
        <v>0</v>
      </c>
      <c r="CJ22" s="159">
        <f t="shared" si="49"/>
        <v>0</v>
      </c>
      <c r="CK22" s="444">
        <f>BY22-BV22+FEV!CK22</f>
        <v>0</v>
      </c>
      <c r="CL22" s="892"/>
      <c r="CM22" s="892"/>
      <c r="CN22" s="126">
        <f t="shared" si="57"/>
        <v>0</v>
      </c>
      <c r="CO22" s="130">
        <f t="shared" si="58"/>
        <v>0</v>
      </c>
      <c r="CP22" s="127">
        <f t="shared" si="50"/>
        <v>0</v>
      </c>
      <c r="CQ22" s="127">
        <f t="shared" si="59"/>
        <v>0</v>
      </c>
    </row>
    <row r="23" spans="1:99" ht="21" customHeight="1" thickBot="1" x14ac:dyDescent="0.3">
      <c r="A23" s="129" t="s">
        <v>66</v>
      </c>
      <c r="B23" s="612">
        <v>11</v>
      </c>
      <c r="C23" s="658" t="s">
        <v>3</v>
      </c>
      <c r="D23" s="438" t="s">
        <v>24</v>
      </c>
      <c r="E23" s="455" t="s">
        <v>25</v>
      </c>
      <c r="F23" s="503"/>
      <c r="G23" s="458"/>
      <c r="H23" s="438" t="s">
        <v>24</v>
      </c>
      <c r="I23" s="438" t="s">
        <v>25</v>
      </c>
      <c r="J23" s="502"/>
      <c r="K23" s="502" t="s">
        <v>50</v>
      </c>
      <c r="L23" s="455" t="s">
        <v>24</v>
      </c>
      <c r="M23" s="460" t="s">
        <v>25</v>
      </c>
      <c r="N23" s="458"/>
      <c r="O23" s="458"/>
      <c r="P23" s="438" t="s">
        <v>24</v>
      </c>
      <c r="Q23" s="438" t="s">
        <v>24</v>
      </c>
      <c r="R23" s="453"/>
      <c r="S23" s="507"/>
      <c r="T23" s="1021" t="s">
        <v>24</v>
      </c>
      <c r="U23" s="438" t="s">
        <v>25</v>
      </c>
      <c r="V23" s="502"/>
      <c r="W23" s="502"/>
      <c r="X23" s="438" t="s">
        <v>25</v>
      </c>
      <c r="Y23" s="438" t="s">
        <v>25</v>
      </c>
      <c r="Z23" s="467"/>
      <c r="AA23" s="503" t="s">
        <v>48</v>
      </c>
      <c r="AB23" s="438" t="s">
        <v>24</v>
      </c>
      <c r="AC23" s="438" t="s">
        <v>25</v>
      </c>
      <c r="AD23" s="502"/>
      <c r="AE23" s="502"/>
      <c r="AF23" s="438" t="s">
        <v>24</v>
      </c>
      <c r="AG23" s="455" t="s">
        <v>25</v>
      </c>
      <c r="AH23" s="460"/>
      <c r="AI23" s="125">
        <f t="shared" si="14"/>
        <v>8</v>
      </c>
      <c r="AJ23" s="62">
        <f t="shared" si="15"/>
        <v>8</v>
      </c>
      <c r="AK23" s="62">
        <f t="shared" si="16"/>
        <v>0</v>
      </c>
      <c r="AL23" s="62">
        <f t="shared" si="17"/>
        <v>0</v>
      </c>
      <c r="AM23" s="62">
        <f t="shared" si="18"/>
        <v>0</v>
      </c>
      <c r="AN23" s="62">
        <f t="shared" si="19"/>
        <v>0</v>
      </c>
      <c r="AO23" s="62">
        <f t="shared" si="20"/>
        <v>0</v>
      </c>
      <c r="AP23" s="62">
        <f t="shared" si="21"/>
        <v>0</v>
      </c>
      <c r="AQ23" s="62">
        <f t="shared" si="22"/>
        <v>0</v>
      </c>
      <c r="AR23" s="62">
        <f t="shared" si="51"/>
        <v>0</v>
      </c>
      <c r="AS23" s="62">
        <f t="shared" si="23"/>
        <v>0</v>
      </c>
      <c r="AT23" s="62">
        <f t="shared" si="24"/>
        <v>0</v>
      </c>
      <c r="AU23" s="62">
        <f t="shared" si="25"/>
        <v>0</v>
      </c>
      <c r="AV23" s="62">
        <f t="shared" si="26"/>
        <v>0</v>
      </c>
      <c r="AW23" s="62">
        <f t="shared" si="27"/>
        <v>0</v>
      </c>
      <c r="AX23" s="62">
        <f t="shared" si="28"/>
        <v>0</v>
      </c>
      <c r="AY23" s="62">
        <f t="shared" si="29"/>
        <v>0</v>
      </c>
      <c r="AZ23" s="62">
        <f t="shared" si="30"/>
        <v>0</v>
      </c>
      <c r="BA23" s="62">
        <f t="shared" si="31"/>
        <v>0</v>
      </c>
      <c r="BB23" s="62">
        <f t="shared" si="32"/>
        <v>0</v>
      </c>
      <c r="BC23" s="63">
        <f t="shared" si="33"/>
        <v>16</v>
      </c>
      <c r="BD23" s="64"/>
      <c r="BE23" s="584">
        <f t="shared" si="52"/>
        <v>8</v>
      </c>
      <c r="BF23" s="5">
        <f t="shared" si="60"/>
        <v>0</v>
      </c>
      <c r="BG23" s="5">
        <f t="shared" si="34"/>
        <v>0</v>
      </c>
      <c r="BH23" s="5">
        <f t="shared" si="61"/>
        <v>0</v>
      </c>
      <c r="BI23" s="5">
        <f t="shared" si="62"/>
        <v>0</v>
      </c>
      <c r="BJ23" s="5">
        <f t="shared" si="35"/>
        <v>1</v>
      </c>
      <c r="BK23" s="5">
        <f t="shared" si="63"/>
        <v>0</v>
      </c>
      <c r="BL23" s="5">
        <f t="shared" si="36"/>
        <v>1</v>
      </c>
      <c r="BM23" s="5">
        <f t="shared" si="37"/>
        <v>0</v>
      </c>
      <c r="BN23" s="145">
        <f t="shared" si="38"/>
        <v>0</v>
      </c>
      <c r="BO23" s="147">
        <f>+BE23+FEV!BO23</f>
        <v>22.166666666666668</v>
      </c>
      <c r="BP23" s="65">
        <f>+BO23+(JAN!BN23+FEV!BN23+BN23)*(12/24)-$BO$12</f>
        <v>0.83333333333333215</v>
      </c>
      <c r="BQ23" s="66">
        <f t="shared" si="39"/>
        <v>0</v>
      </c>
      <c r="BR23" s="584">
        <f t="shared" ref="BR23:BR29" si="66">+BO23+BY23*$BD$2</f>
        <v>23.166666666666668</v>
      </c>
      <c r="BS23" s="584">
        <f t="shared" ref="BS23:BS29" si="67">+BR23-$BO$12</f>
        <v>1.8333333333333321</v>
      </c>
      <c r="BT23" s="67">
        <f t="shared" ref="BT23:BT31" si="68">+(BR23/$BR$99)-1</f>
        <v>7.5400535121369572E-2</v>
      </c>
      <c r="BU23" s="68">
        <f t="shared" ref="BU23:BU32" si="69">+BF23+BG23</f>
        <v>0</v>
      </c>
      <c r="BV23" s="68">
        <f>+BH23+BI23</f>
        <v>0</v>
      </c>
      <c r="BW23" s="68">
        <f t="shared" ref="BW23:BW32" si="70">+BJ23+BK23</f>
        <v>1</v>
      </c>
      <c r="BX23" s="68">
        <f t="shared" ref="BX23:BX32" si="71">+BL23+BM23</f>
        <v>1</v>
      </c>
      <c r="BY23" s="69">
        <f t="shared" si="46"/>
        <v>2</v>
      </c>
      <c r="BZ23" s="68">
        <f>+BN23+FEV!BZ23</f>
        <v>0</v>
      </c>
      <c r="CA23" s="68">
        <f>+FEV!CA23+BX23</f>
        <v>17</v>
      </c>
      <c r="CB23" s="69">
        <f>+CA23-BZ23</f>
        <v>17</v>
      </c>
      <c r="CC23" s="230"/>
      <c r="CD23" s="230"/>
      <c r="CE23" s="163">
        <f t="shared" ref="CE23:CE32" si="72">+BE23</f>
        <v>8</v>
      </c>
      <c r="CF23" s="127">
        <f t="shared" si="64"/>
        <v>18</v>
      </c>
      <c r="CG23" s="165">
        <f t="shared" si="53"/>
        <v>192</v>
      </c>
      <c r="CH23" s="165">
        <f t="shared" si="54"/>
        <v>24</v>
      </c>
      <c r="CI23" s="165">
        <f t="shared" si="55"/>
        <v>216</v>
      </c>
      <c r="CJ23" s="159">
        <f t="shared" si="49"/>
        <v>0</v>
      </c>
      <c r="CK23" s="444">
        <f>BY23-BV23+FEV!CK23</f>
        <v>3</v>
      </c>
      <c r="CL23" s="450">
        <f>CK23*12+BV23*8</f>
        <v>36</v>
      </c>
      <c r="CM23" s="450"/>
      <c r="CN23" s="126">
        <f t="shared" si="57"/>
        <v>8</v>
      </c>
      <c r="CO23" s="130">
        <f t="shared" si="58"/>
        <v>216</v>
      </c>
      <c r="CP23" s="127">
        <f t="shared" si="50"/>
        <v>16</v>
      </c>
      <c r="CQ23" s="127">
        <f t="shared" si="59"/>
        <v>18</v>
      </c>
      <c r="CR23" s="230"/>
      <c r="CS23" s="230"/>
      <c r="CT23" s="230"/>
      <c r="CU23" s="230"/>
    </row>
    <row r="24" spans="1:99" ht="21" customHeight="1" thickBot="1" x14ac:dyDescent="0.3">
      <c r="A24" s="134" t="s">
        <v>67</v>
      </c>
      <c r="B24" s="862">
        <v>12</v>
      </c>
      <c r="C24" s="19" t="s">
        <v>3</v>
      </c>
      <c r="D24" s="438" t="s">
        <v>24</v>
      </c>
      <c r="E24" s="455" t="s">
        <v>25</v>
      </c>
      <c r="F24" s="503"/>
      <c r="G24" s="458"/>
      <c r="H24" s="438" t="s">
        <v>24</v>
      </c>
      <c r="I24" s="438" t="s">
        <v>25</v>
      </c>
      <c r="J24" s="502"/>
      <c r="K24" s="502"/>
      <c r="L24" s="455" t="s">
        <v>24</v>
      </c>
      <c r="M24" s="460" t="s">
        <v>25</v>
      </c>
      <c r="N24" s="458"/>
      <c r="O24" s="458"/>
      <c r="P24" s="438" t="s">
        <v>24</v>
      </c>
      <c r="Q24" s="438" t="s">
        <v>24</v>
      </c>
      <c r="R24" s="453"/>
      <c r="S24" s="507"/>
      <c r="T24" s="1021" t="s">
        <v>24</v>
      </c>
      <c r="U24" s="438" t="s">
        <v>25</v>
      </c>
      <c r="V24" s="502"/>
      <c r="W24" s="502"/>
      <c r="X24" s="438" t="s">
        <v>25</v>
      </c>
      <c r="Y24" s="438" t="s">
        <v>25</v>
      </c>
      <c r="Z24" s="467"/>
      <c r="AA24" s="503" t="s">
        <v>48</v>
      </c>
      <c r="AB24" s="438" t="s">
        <v>24</v>
      </c>
      <c r="AC24" s="438" t="s">
        <v>25</v>
      </c>
      <c r="AD24" s="502"/>
      <c r="AE24" s="502"/>
      <c r="AF24" s="438" t="s">
        <v>24</v>
      </c>
      <c r="AG24" s="455" t="s">
        <v>25</v>
      </c>
      <c r="AH24" s="460"/>
      <c r="AI24" s="125">
        <f t="shared" si="14"/>
        <v>8</v>
      </c>
      <c r="AJ24" s="62">
        <f t="shared" si="15"/>
        <v>8</v>
      </c>
      <c r="AK24" s="62">
        <f t="shared" si="16"/>
        <v>0</v>
      </c>
      <c r="AL24" s="62">
        <f t="shared" si="17"/>
        <v>0</v>
      </c>
      <c r="AM24" s="62">
        <f t="shared" si="18"/>
        <v>0</v>
      </c>
      <c r="AN24" s="62">
        <f t="shared" si="19"/>
        <v>0</v>
      </c>
      <c r="AO24" s="62">
        <f t="shared" si="20"/>
        <v>0</v>
      </c>
      <c r="AP24" s="62">
        <f t="shared" si="21"/>
        <v>0</v>
      </c>
      <c r="AQ24" s="62">
        <f t="shared" si="22"/>
        <v>0</v>
      </c>
      <c r="AR24" s="62">
        <f t="shared" si="51"/>
        <v>0</v>
      </c>
      <c r="AS24" s="62">
        <f t="shared" si="23"/>
        <v>0</v>
      </c>
      <c r="AT24" s="62">
        <f t="shared" si="24"/>
        <v>0</v>
      </c>
      <c r="AU24" s="62">
        <f t="shared" si="25"/>
        <v>0</v>
      </c>
      <c r="AV24" s="62">
        <f t="shared" si="26"/>
        <v>0</v>
      </c>
      <c r="AW24" s="62">
        <f t="shared" si="27"/>
        <v>0</v>
      </c>
      <c r="AX24" s="62">
        <f t="shared" si="28"/>
        <v>0</v>
      </c>
      <c r="AY24" s="62">
        <f t="shared" si="29"/>
        <v>0</v>
      </c>
      <c r="AZ24" s="62">
        <f t="shared" si="30"/>
        <v>0</v>
      </c>
      <c r="BA24" s="62">
        <f t="shared" si="31"/>
        <v>0</v>
      </c>
      <c r="BB24" s="62">
        <f t="shared" si="32"/>
        <v>0</v>
      </c>
      <c r="BC24" s="63">
        <f t="shared" si="33"/>
        <v>16</v>
      </c>
      <c r="BD24" s="64"/>
      <c r="BE24" s="584">
        <f t="shared" si="52"/>
        <v>8</v>
      </c>
      <c r="BF24" s="5">
        <f t="shared" si="60"/>
        <v>0</v>
      </c>
      <c r="BG24" s="5">
        <f t="shared" si="34"/>
        <v>0</v>
      </c>
      <c r="BH24" s="5">
        <f t="shared" si="61"/>
        <v>0</v>
      </c>
      <c r="BI24" s="5">
        <f t="shared" si="62"/>
        <v>0</v>
      </c>
      <c r="BJ24" s="5">
        <f t="shared" si="35"/>
        <v>1</v>
      </c>
      <c r="BK24" s="5">
        <f t="shared" si="63"/>
        <v>0</v>
      </c>
      <c r="BL24" s="5">
        <f t="shared" si="36"/>
        <v>0</v>
      </c>
      <c r="BM24" s="5">
        <f t="shared" si="37"/>
        <v>0</v>
      </c>
      <c r="BN24" s="145">
        <f t="shared" si="38"/>
        <v>0</v>
      </c>
      <c r="BO24" s="147">
        <f>+BE24+FEV!BO24</f>
        <v>20.666666666666668</v>
      </c>
      <c r="BP24" s="65">
        <f>+BO24+(JAN!BN24+FEV!BN24+BN24)*(12/24)-$BO$12</f>
        <v>0.33333333333333215</v>
      </c>
      <c r="BQ24" s="66">
        <f t="shared" si="39"/>
        <v>0</v>
      </c>
      <c r="BR24" s="584">
        <f t="shared" si="66"/>
        <v>21.166666666666668</v>
      </c>
      <c r="BS24" s="584">
        <f t="shared" si="67"/>
        <v>-0.16666666666666785</v>
      </c>
      <c r="BT24" s="67">
        <f t="shared" si="68"/>
        <v>-1.7439798845942933E-2</v>
      </c>
      <c r="BU24" s="68">
        <f t="shared" si="69"/>
        <v>0</v>
      </c>
      <c r="BV24" s="68">
        <f t="shared" ref="BV24:BV32" si="73">+BH24+BI24</f>
        <v>0</v>
      </c>
      <c r="BW24" s="68">
        <f t="shared" si="70"/>
        <v>1</v>
      </c>
      <c r="BX24" s="68">
        <f t="shared" si="71"/>
        <v>0</v>
      </c>
      <c r="BY24" s="69">
        <f t="shared" si="46"/>
        <v>1</v>
      </c>
      <c r="BZ24" s="68">
        <f>+BN24+FEV!BZ24</f>
        <v>2</v>
      </c>
      <c r="CA24" s="68">
        <f>+FEV!CA24+BX24</f>
        <v>5</v>
      </c>
      <c r="CB24" s="69">
        <f t="shared" ref="CB24:CB32" si="74">+CA24-BZ24</f>
        <v>3</v>
      </c>
      <c r="CE24" s="163">
        <f t="shared" si="72"/>
        <v>8</v>
      </c>
      <c r="CF24" s="127">
        <f t="shared" si="64"/>
        <v>17</v>
      </c>
      <c r="CG24" s="165">
        <f t="shared" si="53"/>
        <v>192</v>
      </c>
      <c r="CH24" s="165">
        <f t="shared" si="54"/>
        <v>12</v>
      </c>
      <c r="CI24" s="165">
        <f t="shared" si="55"/>
        <v>204</v>
      </c>
      <c r="CJ24" s="159">
        <f t="shared" si="49"/>
        <v>0</v>
      </c>
      <c r="CK24" s="444">
        <f>BY24-BV24+FEV!CK24</f>
        <v>5</v>
      </c>
      <c r="CL24" s="450">
        <f t="shared" ref="CL24:CL32" si="75">CK24*12+BV24*8</f>
        <v>60</v>
      </c>
      <c r="CM24" s="450"/>
      <c r="CN24" s="126">
        <f t="shared" si="57"/>
        <v>8</v>
      </c>
      <c r="CO24" s="130">
        <f t="shared" si="58"/>
        <v>204</v>
      </c>
      <c r="CP24" s="127">
        <f t="shared" si="50"/>
        <v>16</v>
      </c>
      <c r="CQ24" s="127">
        <f t="shared" si="59"/>
        <v>17</v>
      </c>
    </row>
    <row r="25" spans="1:99" ht="21" customHeight="1" thickBot="1" x14ac:dyDescent="0.3">
      <c r="A25" s="129" t="s">
        <v>68</v>
      </c>
      <c r="B25" s="612">
        <v>13</v>
      </c>
      <c r="C25" s="19" t="s">
        <v>3</v>
      </c>
      <c r="D25" s="435"/>
      <c r="E25" s="455"/>
      <c r="F25" s="460" t="s">
        <v>36</v>
      </c>
      <c r="G25" s="438" t="s">
        <v>36</v>
      </c>
      <c r="H25" s="438" t="s">
        <v>36</v>
      </c>
      <c r="I25" s="438" t="s">
        <v>36</v>
      </c>
      <c r="J25" s="502" t="s">
        <v>36</v>
      </c>
      <c r="K25" s="502"/>
      <c r="L25" s="455"/>
      <c r="M25" s="460" t="s">
        <v>36</v>
      </c>
      <c r="N25" s="458" t="s">
        <v>36</v>
      </c>
      <c r="O25" s="458" t="s">
        <v>36</v>
      </c>
      <c r="P25" s="438" t="s">
        <v>36</v>
      </c>
      <c r="Q25" s="438" t="s">
        <v>36</v>
      </c>
      <c r="R25" s="453"/>
      <c r="S25" s="507"/>
      <c r="T25" s="1021" t="s">
        <v>32</v>
      </c>
      <c r="U25" s="438" t="s">
        <v>32</v>
      </c>
      <c r="V25" s="439" t="s">
        <v>288</v>
      </c>
      <c r="W25" s="439" t="s">
        <v>289</v>
      </c>
      <c r="X25" s="438" t="s">
        <v>32</v>
      </c>
      <c r="Y25" s="438" t="s">
        <v>32</v>
      </c>
      <c r="Z25" s="455" t="s">
        <v>32</v>
      </c>
      <c r="AA25" s="460" t="s">
        <v>32</v>
      </c>
      <c r="AB25" s="438" t="s">
        <v>32</v>
      </c>
      <c r="AC25" s="438" t="s">
        <v>32</v>
      </c>
      <c r="AD25" s="439" t="s">
        <v>288</v>
      </c>
      <c r="AE25" s="439" t="s">
        <v>289</v>
      </c>
      <c r="AF25" s="438" t="s">
        <v>32</v>
      </c>
      <c r="AG25" s="455" t="s">
        <v>32</v>
      </c>
      <c r="AH25" s="460" t="s">
        <v>32</v>
      </c>
      <c r="AI25" s="125">
        <f t="shared" si="14"/>
        <v>0</v>
      </c>
      <c r="AJ25" s="62">
        <f t="shared" si="15"/>
        <v>0</v>
      </c>
      <c r="AK25" s="62">
        <f t="shared" si="16"/>
        <v>0</v>
      </c>
      <c r="AL25" s="62">
        <f t="shared" si="17"/>
        <v>0</v>
      </c>
      <c r="AM25" s="62">
        <f t="shared" si="18"/>
        <v>0</v>
      </c>
      <c r="AN25" s="62">
        <f t="shared" si="19"/>
        <v>0</v>
      </c>
      <c r="AO25" s="62">
        <f t="shared" si="20"/>
        <v>0</v>
      </c>
      <c r="AP25" s="62">
        <f t="shared" si="21"/>
        <v>0</v>
      </c>
      <c r="AQ25" s="62">
        <f t="shared" si="22"/>
        <v>11</v>
      </c>
      <c r="AR25" s="62">
        <f t="shared" si="51"/>
        <v>0</v>
      </c>
      <c r="AS25" s="62">
        <f t="shared" si="23"/>
        <v>0</v>
      </c>
      <c r="AT25" s="62">
        <f t="shared" si="24"/>
        <v>0</v>
      </c>
      <c r="AU25" s="62">
        <f t="shared" si="25"/>
        <v>10</v>
      </c>
      <c r="AV25" s="62">
        <f t="shared" si="26"/>
        <v>0</v>
      </c>
      <c r="AW25" s="62">
        <f t="shared" si="27"/>
        <v>0</v>
      </c>
      <c r="AX25" s="62">
        <f t="shared" si="28"/>
        <v>0</v>
      </c>
      <c r="AY25" s="62">
        <f t="shared" si="29"/>
        <v>0</v>
      </c>
      <c r="AZ25" s="62">
        <f t="shared" si="30"/>
        <v>0</v>
      </c>
      <c r="BA25" s="62">
        <f t="shared" si="31"/>
        <v>0</v>
      </c>
      <c r="BB25" s="62">
        <f t="shared" si="32"/>
        <v>0</v>
      </c>
      <c r="BC25" s="63">
        <f t="shared" si="33"/>
        <v>14</v>
      </c>
      <c r="BD25" s="64"/>
      <c r="BE25" s="584">
        <f t="shared" si="52"/>
        <v>7</v>
      </c>
      <c r="BF25" s="5">
        <f t="shared" si="60"/>
        <v>0</v>
      </c>
      <c r="BG25" s="5">
        <f t="shared" si="34"/>
        <v>0</v>
      </c>
      <c r="BH25" s="5">
        <f t="shared" si="61"/>
        <v>0</v>
      </c>
      <c r="BI25" s="5">
        <f t="shared" si="62"/>
        <v>0</v>
      </c>
      <c r="BJ25" s="5">
        <f t="shared" si="35"/>
        <v>0</v>
      </c>
      <c r="BK25" s="5">
        <f t="shared" si="63"/>
        <v>0</v>
      </c>
      <c r="BL25" s="5">
        <f t="shared" si="36"/>
        <v>0</v>
      </c>
      <c r="BM25" s="5">
        <f t="shared" si="37"/>
        <v>0</v>
      </c>
      <c r="BN25" s="145">
        <f t="shared" si="38"/>
        <v>0</v>
      </c>
      <c r="BO25" s="147">
        <f>+BE25+FEV!BO25</f>
        <v>22.666666666666668</v>
      </c>
      <c r="BP25" s="65">
        <f>+BO25+(JAN!BN25+FEV!BN25+BN25)*(12/24)-$BO$12</f>
        <v>1.3333333333333321</v>
      </c>
      <c r="BQ25" s="66">
        <f t="shared" si="39"/>
        <v>0</v>
      </c>
      <c r="BR25" s="584">
        <f t="shared" si="66"/>
        <v>22.666666666666668</v>
      </c>
      <c r="BS25" s="584">
        <f t="shared" si="67"/>
        <v>1.3333333333333321</v>
      </c>
      <c r="BT25" s="67">
        <f t="shared" si="68"/>
        <v>5.2190451629541501E-2</v>
      </c>
      <c r="BU25" s="68">
        <f t="shared" si="69"/>
        <v>0</v>
      </c>
      <c r="BV25" s="68">
        <f t="shared" si="73"/>
        <v>0</v>
      </c>
      <c r="BW25" s="68">
        <f t="shared" si="70"/>
        <v>0</v>
      </c>
      <c r="BX25" s="68">
        <f t="shared" si="71"/>
        <v>0</v>
      </c>
      <c r="BY25" s="69">
        <f t="shared" si="46"/>
        <v>0</v>
      </c>
      <c r="BZ25" s="68">
        <f>+BN25+FEV!BZ25</f>
        <v>0</v>
      </c>
      <c r="CA25" s="68">
        <f>+FEV!CA25+BX25</f>
        <v>0</v>
      </c>
      <c r="CB25" s="69">
        <f t="shared" si="74"/>
        <v>0</v>
      </c>
      <c r="CE25" s="163">
        <f t="shared" si="72"/>
        <v>7</v>
      </c>
      <c r="CF25" s="127">
        <f t="shared" si="64"/>
        <v>14</v>
      </c>
      <c r="CG25" s="165">
        <f t="shared" si="53"/>
        <v>0</v>
      </c>
      <c r="CH25" s="165">
        <f t="shared" si="54"/>
        <v>0</v>
      </c>
      <c r="CI25" s="165">
        <f t="shared" si="55"/>
        <v>0</v>
      </c>
      <c r="CJ25" s="159">
        <f t="shared" si="49"/>
        <v>168</v>
      </c>
      <c r="CK25" s="444">
        <f>BY25-BV25+FEV!CK25</f>
        <v>1</v>
      </c>
      <c r="CL25" s="450">
        <f t="shared" si="75"/>
        <v>12</v>
      </c>
      <c r="CM25" s="450"/>
      <c r="CN25" s="126">
        <f t="shared" si="57"/>
        <v>7</v>
      </c>
      <c r="CO25" s="130">
        <f t="shared" si="58"/>
        <v>0</v>
      </c>
      <c r="CP25" s="127">
        <f t="shared" si="50"/>
        <v>14</v>
      </c>
      <c r="CQ25" s="127">
        <f t="shared" si="59"/>
        <v>14</v>
      </c>
    </row>
    <row r="26" spans="1:99" ht="21" customHeight="1" thickBot="1" x14ac:dyDescent="0.3">
      <c r="A26" s="134" t="s">
        <v>69</v>
      </c>
      <c r="B26" s="862">
        <v>14</v>
      </c>
      <c r="C26" s="19" t="s">
        <v>3</v>
      </c>
      <c r="D26" s="501"/>
      <c r="E26" s="714"/>
      <c r="F26" s="386" t="s">
        <v>24</v>
      </c>
      <c r="G26" s="449" t="s">
        <v>25</v>
      </c>
      <c r="H26" s="501"/>
      <c r="I26" s="501"/>
      <c r="J26" s="449" t="s">
        <v>25</v>
      </c>
      <c r="K26" s="449" t="s">
        <v>41</v>
      </c>
      <c r="L26" s="714"/>
      <c r="M26" s="508"/>
      <c r="N26" s="449" t="s">
        <v>27</v>
      </c>
      <c r="O26" s="449" t="s">
        <v>25</v>
      </c>
      <c r="P26" s="501"/>
      <c r="Q26" s="501"/>
      <c r="R26" s="449" t="s">
        <v>24</v>
      </c>
      <c r="S26" s="1051" t="s">
        <v>37</v>
      </c>
      <c r="T26" s="1054" t="s">
        <v>37</v>
      </c>
      <c r="U26" s="1053" t="s">
        <v>37</v>
      </c>
      <c r="V26" s="1053" t="s">
        <v>37</v>
      </c>
      <c r="W26" s="1053" t="s">
        <v>37</v>
      </c>
      <c r="X26" s="1053" t="s">
        <v>37</v>
      </c>
      <c r="Y26" s="1053"/>
      <c r="Z26" s="1051"/>
      <c r="AA26" s="1054" t="s">
        <v>37</v>
      </c>
      <c r="AB26" s="1053" t="s">
        <v>37</v>
      </c>
      <c r="AC26" s="1053" t="s">
        <v>37</v>
      </c>
      <c r="AD26" s="1053" t="s">
        <v>37</v>
      </c>
      <c r="AE26" s="1053" t="s">
        <v>37</v>
      </c>
      <c r="AF26" s="1053"/>
      <c r="AG26" s="1051"/>
      <c r="AH26" s="1025" t="s">
        <v>37</v>
      </c>
      <c r="AI26" s="125">
        <f t="shared" si="14"/>
        <v>2</v>
      </c>
      <c r="AJ26" s="62">
        <f t="shared" si="15"/>
        <v>3</v>
      </c>
      <c r="AK26" s="62">
        <f t="shared" si="16"/>
        <v>0</v>
      </c>
      <c r="AL26" s="62">
        <f t="shared" si="17"/>
        <v>0</v>
      </c>
      <c r="AM26" s="62">
        <f t="shared" si="18"/>
        <v>0</v>
      </c>
      <c r="AN26" s="62">
        <f t="shared" si="19"/>
        <v>0</v>
      </c>
      <c r="AO26" s="62">
        <f t="shared" si="20"/>
        <v>1</v>
      </c>
      <c r="AP26" s="62">
        <f t="shared" si="21"/>
        <v>0</v>
      </c>
      <c r="AQ26" s="62">
        <f t="shared" si="22"/>
        <v>0</v>
      </c>
      <c r="AR26" s="62">
        <f t="shared" si="51"/>
        <v>0</v>
      </c>
      <c r="AS26" s="62">
        <f t="shared" si="23"/>
        <v>0</v>
      </c>
      <c r="AT26" s="62">
        <f t="shared" si="24"/>
        <v>0</v>
      </c>
      <c r="AU26" s="62">
        <f t="shared" si="25"/>
        <v>0</v>
      </c>
      <c r="AV26" s="62">
        <f t="shared" si="26"/>
        <v>12</v>
      </c>
      <c r="AW26" s="62">
        <f t="shared" si="27"/>
        <v>0</v>
      </c>
      <c r="AX26" s="62">
        <f t="shared" si="28"/>
        <v>0</v>
      </c>
      <c r="AY26" s="62">
        <f t="shared" si="29"/>
        <v>0</v>
      </c>
      <c r="AZ26" s="62">
        <f t="shared" si="30"/>
        <v>0</v>
      </c>
      <c r="BA26" s="62">
        <f t="shared" si="31"/>
        <v>0</v>
      </c>
      <c r="BB26" s="62">
        <f t="shared" si="32"/>
        <v>1</v>
      </c>
      <c r="BC26" s="63">
        <f t="shared" si="33"/>
        <v>14</v>
      </c>
      <c r="BD26" s="64"/>
      <c r="BE26" s="584">
        <f t="shared" si="52"/>
        <v>7</v>
      </c>
      <c r="BF26" s="5">
        <f t="shared" si="60"/>
        <v>0</v>
      </c>
      <c r="BG26" s="5">
        <f t="shared" si="34"/>
        <v>0</v>
      </c>
      <c r="BH26" s="5">
        <f t="shared" si="61"/>
        <v>0</v>
      </c>
      <c r="BI26" s="5">
        <f t="shared" si="62"/>
        <v>0</v>
      </c>
      <c r="BJ26" s="5">
        <f t="shared" si="35"/>
        <v>0</v>
      </c>
      <c r="BK26" s="5">
        <f t="shared" si="63"/>
        <v>0</v>
      </c>
      <c r="BL26" s="5">
        <f t="shared" si="36"/>
        <v>0</v>
      </c>
      <c r="BM26" s="5">
        <f t="shared" si="37"/>
        <v>0</v>
      </c>
      <c r="BN26" s="145">
        <f t="shared" si="38"/>
        <v>0</v>
      </c>
      <c r="BO26" s="147">
        <f>+BE26+FEV!BO26</f>
        <v>21.5</v>
      </c>
      <c r="BP26" s="65">
        <f>+BO26+(JAN!BN26+FEV!BN26+BN26)*(12/24)-$BO$12</f>
        <v>0.1666666666666643</v>
      </c>
      <c r="BQ26" s="66">
        <f t="shared" si="39"/>
        <v>0</v>
      </c>
      <c r="BR26" s="584">
        <f t="shared" si="66"/>
        <v>21.5</v>
      </c>
      <c r="BS26" s="584">
        <f t="shared" si="67"/>
        <v>0.1666666666666643</v>
      </c>
      <c r="BT26" s="67">
        <f t="shared" si="68"/>
        <v>-1.96640985139096E-3</v>
      </c>
      <c r="BU26" s="68">
        <f t="shared" si="69"/>
        <v>0</v>
      </c>
      <c r="BV26" s="68">
        <f t="shared" si="73"/>
        <v>0</v>
      </c>
      <c r="BW26" s="68">
        <f t="shared" si="70"/>
        <v>0</v>
      </c>
      <c r="BX26" s="68">
        <f t="shared" si="71"/>
        <v>0</v>
      </c>
      <c r="BY26" s="69">
        <f t="shared" si="46"/>
        <v>0</v>
      </c>
      <c r="BZ26" s="68">
        <f>+BN26+FEV!BZ26</f>
        <v>0</v>
      </c>
      <c r="CA26" s="68">
        <f>+FEV!CA26+BX26</f>
        <v>5</v>
      </c>
      <c r="CB26" s="69">
        <f t="shared" si="74"/>
        <v>5</v>
      </c>
      <c r="CC26" s="148"/>
      <c r="CE26" s="163">
        <f t="shared" si="72"/>
        <v>7</v>
      </c>
      <c r="CF26" s="127">
        <f t="shared" si="64"/>
        <v>14</v>
      </c>
      <c r="CG26" s="165">
        <f t="shared" si="53"/>
        <v>72</v>
      </c>
      <c r="CH26" s="165">
        <f t="shared" si="54"/>
        <v>0</v>
      </c>
      <c r="CI26" s="165">
        <f t="shared" si="55"/>
        <v>72</v>
      </c>
      <c r="CJ26" s="159">
        <f t="shared" si="49"/>
        <v>96</v>
      </c>
      <c r="CK26" s="444">
        <f>BY26-BV26+FEV!CK26</f>
        <v>3</v>
      </c>
      <c r="CL26" s="450">
        <f t="shared" si="75"/>
        <v>36</v>
      </c>
      <c r="CM26" s="450"/>
      <c r="CN26" s="126">
        <f t="shared" si="57"/>
        <v>7</v>
      </c>
      <c r="CO26" s="130">
        <f t="shared" si="58"/>
        <v>72</v>
      </c>
      <c r="CP26" s="127">
        <f t="shared" si="50"/>
        <v>14</v>
      </c>
      <c r="CQ26" s="127">
        <f t="shared" si="59"/>
        <v>14</v>
      </c>
    </row>
    <row r="27" spans="1:99" ht="21" customHeight="1" thickBot="1" x14ac:dyDescent="0.3">
      <c r="A27" s="129" t="s">
        <v>70</v>
      </c>
      <c r="B27" s="612">
        <v>15</v>
      </c>
      <c r="C27" s="19" t="s">
        <v>3</v>
      </c>
      <c r="D27" s="438" t="s">
        <v>24</v>
      </c>
      <c r="E27" s="455" t="s">
        <v>25</v>
      </c>
      <c r="F27" s="503"/>
      <c r="G27" s="458"/>
      <c r="H27" s="438" t="s">
        <v>24</v>
      </c>
      <c r="I27" s="438" t="s">
        <v>25</v>
      </c>
      <c r="J27" s="502"/>
      <c r="K27" s="502"/>
      <c r="L27" s="455" t="s">
        <v>24</v>
      </c>
      <c r="M27" s="460" t="s">
        <v>25</v>
      </c>
      <c r="N27" s="458"/>
      <c r="O27" s="458"/>
      <c r="P27" s="438" t="s">
        <v>24</v>
      </c>
      <c r="Q27" s="438" t="s">
        <v>24</v>
      </c>
      <c r="R27" s="453" t="s">
        <v>59</v>
      </c>
      <c r="S27" s="507"/>
      <c r="T27" s="1021" t="s">
        <v>24</v>
      </c>
      <c r="U27" s="438" t="s">
        <v>25</v>
      </c>
      <c r="V27" s="502"/>
      <c r="W27" s="502"/>
      <c r="X27" s="438" t="s">
        <v>25</v>
      </c>
      <c r="Y27" s="438" t="s">
        <v>25</v>
      </c>
      <c r="Z27" s="467"/>
      <c r="AA27" s="503"/>
      <c r="AB27" s="438" t="s">
        <v>32</v>
      </c>
      <c r="AC27" s="438" t="s">
        <v>32</v>
      </c>
      <c r="AD27" s="502" t="s">
        <v>288</v>
      </c>
      <c r="AE27" s="502" t="s">
        <v>289</v>
      </c>
      <c r="AF27" s="438" t="s">
        <v>32</v>
      </c>
      <c r="AG27" s="455" t="s">
        <v>32</v>
      </c>
      <c r="AH27" s="459" t="s">
        <v>32</v>
      </c>
      <c r="AI27" s="125">
        <f t="shared" si="14"/>
        <v>6</v>
      </c>
      <c r="AJ27" s="62">
        <f t="shared" si="15"/>
        <v>6</v>
      </c>
      <c r="AK27" s="62">
        <f t="shared" si="16"/>
        <v>0</v>
      </c>
      <c r="AL27" s="62">
        <f t="shared" si="17"/>
        <v>0</v>
      </c>
      <c r="AM27" s="62">
        <f t="shared" si="18"/>
        <v>0</v>
      </c>
      <c r="AN27" s="62">
        <f t="shared" si="19"/>
        <v>0</v>
      </c>
      <c r="AO27" s="62">
        <f t="shared" si="20"/>
        <v>0</v>
      </c>
      <c r="AP27" s="62">
        <f t="shared" si="21"/>
        <v>0</v>
      </c>
      <c r="AQ27" s="62">
        <f t="shared" si="22"/>
        <v>5</v>
      </c>
      <c r="AR27" s="62">
        <f t="shared" si="51"/>
        <v>0</v>
      </c>
      <c r="AS27" s="62">
        <f t="shared" si="23"/>
        <v>0</v>
      </c>
      <c r="AT27" s="62">
        <f t="shared" si="24"/>
        <v>0</v>
      </c>
      <c r="AU27" s="62">
        <f t="shared" si="25"/>
        <v>0</v>
      </c>
      <c r="AV27" s="62">
        <f t="shared" si="26"/>
        <v>0</v>
      </c>
      <c r="AW27" s="62">
        <f t="shared" si="27"/>
        <v>0</v>
      </c>
      <c r="AX27" s="62">
        <f t="shared" si="28"/>
        <v>0</v>
      </c>
      <c r="AY27" s="62">
        <f t="shared" si="29"/>
        <v>0</v>
      </c>
      <c r="AZ27" s="62">
        <f t="shared" si="30"/>
        <v>0</v>
      </c>
      <c r="BA27" s="62">
        <f t="shared" si="31"/>
        <v>0</v>
      </c>
      <c r="BB27" s="62">
        <f t="shared" si="32"/>
        <v>0</v>
      </c>
      <c r="BC27" s="63">
        <f t="shared" si="33"/>
        <v>15.333333333333334</v>
      </c>
      <c r="BD27" s="64"/>
      <c r="BE27" s="584">
        <f t="shared" si="52"/>
        <v>7.666666666666667</v>
      </c>
      <c r="BF27" s="5">
        <f t="shared" si="60"/>
        <v>1</v>
      </c>
      <c r="BG27" s="5">
        <f t="shared" si="34"/>
        <v>0</v>
      </c>
      <c r="BH27" s="5">
        <f t="shared" si="61"/>
        <v>0</v>
      </c>
      <c r="BI27" s="5">
        <f t="shared" si="62"/>
        <v>0</v>
      </c>
      <c r="BJ27" s="5">
        <f t="shared" si="35"/>
        <v>0</v>
      </c>
      <c r="BK27" s="5">
        <f t="shared" si="63"/>
        <v>0</v>
      </c>
      <c r="BL27" s="5">
        <f t="shared" si="36"/>
        <v>0</v>
      </c>
      <c r="BM27" s="5">
        <f t="shared" si="37"/>
        <v>0</v>
      </c>
      <c r="BN27" s="145">
        <f t="shared" si="38"/>
        <v>0</v>
      </c>
      <c r="BO27" s="147">
        <f>+BE27+FEV!BO27</f>
        <v>21.833333333333336</v>
      </c>
      <c r="BP27" s="65">
        <f>+BO27+(JAN!BN28+FEV!BN27+BN27)*(12/24)-$BO$12</f>
        <v>0.5</v>
      </c>
      <c r="BQ27" s="66">
        <f t="shared" si="39"/>
        <v>0</v>
      </c>
      <c r="BR27" s="584">
        <f t="shared" si="66"/>
        <v>22.333333333333336</v>
      </c>
      <c r="BS27" s="584">
        <f t="shared" si="67"/>
        <v>1</v>
      </c>
      <c r="BT27" s="67">
        <f t="shared" si="68"/>
        <v>3.6717062634989306E-2</v>
      </c>
      <c r="BU27" s="68">
        <f t="shared" si="69"/>
        <v>1</v>
      </c>
      <c r="BV27" s="68">
        <f t="shared" si="73"/>
        <v>0</v>
      </c>
      <c r="BW27" s="68">
        <f t="shared" si="70"/>
        <v>0</v>
      </c>
      <c r="BX27" s="68">
        <f t="shared" si="71"/>
        <v>0</v>
      </c>
      <c r="BY27" s="69">
        <f t="shared" si="46"/>
        <v>1</v>
      </c>
      <c r="BZ27" s="68">
        <f>+BN27+FEV!BZ27</f>
        <v>0</v>
      </c>
      <c r="CA27" s="68">
        <f>+FEV!CA27+BX27</f>
        <v>16</v>
      </c>
      <c r="CB27" s="69">
        <f t="shared" si="74"/>
        <v>16</v>
      </c>
      <c r="CE27" s="163">
        <f t="shared" si="72"/>
        <v>7.666666666666667</v>
      </c>
      <c r="CF27" s="127">
        <f t="shared" si="64"/>
        <v>16.333333333333336</v>
      </c>
      <c r="CG27" s="165">
        <f t="shared" si="53"/>
        <v>144</v>
      </c>
      <c r="CH27" s="165">
        <f t="shared" si="54"/>
        <v>12</v>
      </c>
      <c r="CI27" s="165">
        <f t="shared" si="55"/>
        <v>156</v>
      </c>
      <c r="CJ27" s="159">
        <f t="shared" si="49"/>
        <v>40</v>
      </c>
      <c r="CK27" s="444">
        <f>BY27-BV27+FEV!CK27</f>
        <v>2</v>
      </c>
      <c r="CL27" s="450">
        <f t="shared" si="75"/>
        <v>24</v>
      </c>
      <c r="CM27" s="450"/>
      <c r="CN27" s="126">
        <f t="shared" si="57"/>
        <v>7.666666666666667</v>
      </c>
      <c r="CO27" s="130">
        <f t="shared" si="58"/>
        <v>156</v>
      </c>
      <c r="CP27" s="127">
        <f t="shared" si="50"/>
        <v>15.333333333333334</v>
      </c>
      <c r="CQ27" s="127">
        <f t="shared" si="59"/>
        <v>16.333333333333336</v>
      </c>
    </row>
    <row r="28" spans="1:99" ht="21" customHeight="1" thickBot="1" x14ac:dyDescent="0.3">
      <c r="A28" s="134" t="s">
        <v>71</v>
      </c>
      <c r="B28" s="862">
        <v>16</v>
      </c>
      <c r="C28" s="19" t="s">
        <v>3</v>
      </c>
      <c r="D28" s="438" t="s">
        <v>27</v>
      </c>
      <c r="E28" s="455" t="s">
        <v>25</v>
      </c>
      <c r="F28" s="503"/>
      <c r="G28" s="458" t="s">
        <v>35</v>
      </c>
      <c r="H28" s="438" t="s">
        <v>27</v>
      </c>
      <c r="I28" s="438" t="s">
        <v>25</v>
      </c>
      <c r="J28" s="502"/>
      <c r="K28" s="502"/>
      <c r="L28" s="455" t="s">
        <v>24</v>
      </c>
      <c r="M28" s="460" t="s">
        <v>25</v>
      </c>
      <c r="N28" s="458"/>
      <c r="O28" s="458"/>
      <c r="P28" s="438" t="s">
        <v>27</v>
      </c>
      <c r="Q28" s="438" t="s">
        <v>31</v>
      </c>
      <c r="R28" s="452"/>
      <c r="S28" s="525"/>
      <c r="T28" s="1021" t="s">
        <v>57</v>
      </c>
      <c r="U28" s="438" t="s">
        <v>25</v>
      </c>
      <c r="V28" s="502"/>
      <c r="W28" s="502" t="s">
        <v>26</v>
      </c>
      <c r="X28" s="438" t="s">
        <v>26</v>
      </c>
      <c r="Y28" s="438" t="s">
        <v>25</v>
      </c>
      <c r="Z28" s="467"/>
      <c r="AA28" s="503" t="s">
        <v>48</v>
      </c>
      <c r="AB28" s="438" t="s">
        <v>27</v>
      </c>
      <c r="AC28" s="438" t="s">
        <v>25</v>
      </c>
      <c r="AD28" s="502"/>
      <c r="AE28" s="502"/>
      <c r="AF28" s="438" t="s">
        <v>31</v>
      </c>
      <c r="AG28" s="455" t="s">
        <v>25</v>
      </c>
      <c r="AH28" s="459"/>
      <c r="AI28" s="125">
        <f t="shared" si="14"/>
        <v>1</v>
      </c>
      <c r="AJ28" s="62">
        <f t="shared" si="15"/>
        <v>7</v>
      </c>
      <c r="AK28" s="62">
        <f t="shared" si="16"/>
        <v>0</v>
      </c>
      <c r="AL28" s="62">
        <f t="shared" si="17"/>
        <v>0</v>
      </c>
      <c r="AM28" s="62">
        <f t="shared" si="18"/>
        <v>0</v>
      </c>
      <c r="AN28" s="62">
        <f t="shared" si="19"/>
        <v>2</v>
      </c>
      <c r="AO28" s="62">
        <f t="shared" si="20"/>
        <v>4</v>
      </c>
      <c r="AP28" s="62">
        <f t="shared" si="21"/>
        <v>2</v>
      </c>
      <c r="AQ28" s="62">
        <f t="shared" si="22"/>
        <v>0</v>
      </c>
      <c r="AR28" s="62">
        <f t="shared" si="51"/>
        <v>0</v>
      </c>
      <c r="AS28" s="62">
        <f t="shared" si="23"/>
        <v>0</v>
      </c>
      <c r="AT28" s="62">
        <f t="shared" si="24"/>
        <v>1</v>
      </c>
      <c r="AU28" s="62">
        <f t="shared" si="25"/>
        <v>0</v>
      </c>
      <c r="AV28" s="62">
        <f t="shared" si="26"/>
        <v>0</v>
      </c>
      <c r="AW28" s="62">
        <f t="shared" si="27"/>
        <v>0</v>
      </c>
      <c r="AX28" s="62">
        <f t="shared" si="28"/>
        <v>0</v>
      </c>
      <c r="AY28" s="62">
        <f t="shared" si="29"/>
        <v>0</v>
      </c>
      <c r="AZ28" s="62">
        <f t="shared" si="30"/>
        <v>0</v>
      </c>
      <c r="BA28" s="62">
        <f t="shared" si="31"/>
        <v>0</v>
      </c>
      <c r="BB28" s="62">
        <f t="shared" si="32"/>
        <v>0</v>
      </c>
      <c r="BC28" s="63">
        <f t="shared" si="33"/>
        <v>14</v>
      </c>
      <c r="BD28" s="64"/>
      <c r="BE28" s="584">
        <f t="shared" si="52"/>
        <v>7</v>
      </c>
      <c r="BF28" s="5">
        <f t="shared" si="60"/>
        <v>0</v>
      </c>
      <c r="BG28" s="5">
        <f t="shared" si="34"/>
        <v>0</v>
      </c>
      <c r="BH28" s="5">
        <f t="shared" si="61"/>
        <v>0</v>
      </c>
      <c r="BI28" s="5">
        <f t="shared" si="62"/>
        <v>0</v>
      </c>
      <c r="BJ28" s="5">
        <f t="shared" si="35"/>
        <v>1</v>
      </c>
      <c r="BK28" s="5">
        <f t="shared" si="63"/>
        <v>0</v>
      </c>
      <c r="BL28" s="5">
        <f t="shared" si="36"/>
        <v>0</v>
      </c>
      <c r="BM28" s="5">
        <f t="shared" si="37"/>
        <v>0</v>
      </c>
      <c r="BN28" s="145">
        <f t="shared" si="38"/>
        <v>1</v>
      </c>
      <c r="BO28" s="147">
        <f>+BE28+FEV!BO28</f>
        <v>20.333333333333336</v>
      </c>
      <c r="BP28" s="65">
        <f>+BO28+(JAN!BN29+FEV!BN28+BN28)*(12/24)-$BO$12</f>
        <v>-0.5</v>
      </c>
      <c r="BQ28" s="66">
        <f t="shared" si="39"/>
        <v>1</v>
      </c>
      <c r="BR28" s="584">
        <f t="shared" si="66"/>
        <v>20.833333333333336</v>
      </c>
      <c r="BS28" s="584">
        <f t="shared" si="67"/>
        <v>-0.5</v>
      </c>
      <c r="BT28" s="67">
        <f t="shared" si="68"/>
        <v>-3.2913187840494906E-2</v>
      </c>
      <c r="BU28" s="68">
        <f t="shared" si="69"/>
        <v>0</v>
      </c>
      <c r="BV28" s="68">
        <f t="shared" si="73"/>
        <v>0</v>
      </c>
      <c r="BW28" s="68">
        <f t="shared" si="70"/>
        <v>1</v>
      </c>
      <c r="BX28" s="68">
        <f t="shared" si="71"/>
        <v>0</v>
      </c>
      <c r="BY28" s="69">
        <f t="shared" si="46"/>
        <v>1</v>
      </c>
      <c r="BZ28" s="68">
        <f>+BN28+FEV!BZ28</f>
        <v>1</v>
      </c>
      <c r="CA28" s="68">
        <f>+FEV!CA28+BX28</f>
        <v>9</v>
      </c>
      <c r="CB28" s="69">
        <f t="shared" si="74"/>
        <v>8</v>
      </c>
      <c r="CE28" s="163">
        <f t="shared" si="72"/>
        <v>7</v>
      </c>
      <c r="CF28" s="127">
        <f t="shared" si="64"/>
        <v>15</v>
      </c>
      <c r="CG28" s="165">
        <f t="shared" si="53"/>
        <v>168</v>
      </c>
      <c r="CH28" s="165">
        <f t="shared" si="54"/>
        <v>12</v>
      </c>
      <c r="CI28" s="165">
        <f t="shared" si="55"/>
        <v>180</v>
      </c>
      <c r="CJ28" s="159">
        <f t="shared" si="49"/>
        <v>12</v>
      </c>
      <c r="CK28" s="444">
        <f>BY28-BV28+FEV!CK28</f>
        <v>6</v>
      </c>
      <c r="CL28" s="450">
        <f t="shared" si="75"/>
        <v>72</v>
      </c>
      <c r="CM28" s="450"/>
      <c r="CN28" s="126">
        <f t="shared" si="57"/>
        <v>7</v>
      </c>
      <c r="CO28" s="130">
        <f t="shared" si="58"/>
        <v>180</v>
      </c>
      <c r="CP28" s="127">
        <f t="shared" si="50"/>
        <v>14</v>
      </c>
      <c r="CQ28" s="127">
        <f t="shared" si="59"/>
        <v>15</v>
      </c>
    </row>
    <row r="29" spans="1:99" ht="21" customHeight="1" thickBot="1" x14ac:dyDescent="0.3">
      <c r="A29" s="129" t="s">
        <v>72</v>
      </c>
      <c r="B29" s="612">
        <v>17</v>
      </c>
      <c r="C29" s="19" t="s">
        <v>3</v>
      </c>
      <c r="D29" s="438" t="s">
        <v>24</v>
      </c>
      <c r="E29" s="455" t="s">
        <v>25</v>
      </c>
      <c r="F29" s="503"/>
      <c r="G29" s="458"/>
      <c r="H29" s="438" t="s">
        <v>24</v>
      </c>
      <c r="I29" s="438" t="s">
        <v>25</v>
      </c>
      <c r="J29" s="502" t="s">
        <v>56</v>
      </c>
      <c r="K29" s="502"/>
      <c r="L29" s="455" t="s">
        <v>27</v>
      </c>
      <c r="M29" s="460" t="s">
        <v>25</v>
      </c>
      <c r="N29" s="458"/>
      <c r="O29" s="458"/>
      <c r="P29" s="438" t="s">
        <v>24</v>
      </c>
      <c r="Q29" s="438" t="s">
        <v>24</v>
      </c>
      <c r="R29" s="453"/>
      <c r="S29" s="507" t="s">
        <v>27</v>
      </c>
      <c r="T29" s="1021" t="s">
        <v>31</v>
      </c>
      <c r="U29" s="438" t="s">
        <v>25</v>
      </c>
      <c r="V29" s="502"/>
      <c r="W29" s="502"/>
      <c r="X29" s="438" t="s">
        <v>25</v>
      </c>
      <c r="Y29" s="438" t="s">
        <v>25</v>
      </c>
      <c r="Z29" s="467"/>
      <c r="AA29" s="503" t="s">
        <v>48</v>
      </c>
      <c r="AB29" s="438" t="s">
        <v>24</v>
      </c>
      <c r="AC29" s="438" t="s">
        <v>25</v>
      </c>
      <c r="AD29" s="502"/>
      <c r="AE29" s="502"/>
      <c r="AF29" s="438" t="s">
        <v>24</v>
      </c>
      <c r="AG29" s="455" t="s">
        <v>25</v>
      </c>
      <c r="AH29" s="460"/>
      <c r="AI29" s="125">
        <f t="shared" si="14"/>
        <v>6</v>
      </c>
      <c r="AJ29" s="62">
        <f t="shared" si="15"/>
        <v>8</v>
      </c>
      <c r="AK29" s="62">
        <f t="shared" si="16"/>
        <v>0</v>
      </c>
      <c r="AL29" s="62">
        <f t="shared" si="17"/>
        <v>0</v>
      </c>
      <c r="AM29" s="62">
        <f t="shared" si="18"/>
        <v>0</v>
      </c>
      <c r="AN29" s="62">
        <f t="shared" si="19"/>
        <v>0</v>
      </c>
      <c r="AO29" s="62">
        <f t="shared" si="20"/>
        <v>2</v>
      </c>
      <c r="AP29" s="62">
        <f t="shared" si="21"/>
        <v>1</v>
      </c>
      <c r="AQ29" s="62">
        <f t="shared" si="22"/>
        <v>0</v>
      </c>
      <c r="AR29" s="62">
        <f t="shared" si="51"/>
        <v>0</v>
      </c>
      <c r="AS29" s="62">
        <f t="shared" si="23"/>
        <v>0</v>
      </c>
      <c r="AT29" s="62">
        <f t="shared" si="24"/>
        <v>0</v>
      </c>
      <c r="AU29" s="62">
        <f t="shared" si="25"/>
        <v>0</v>
      </c>
      <c r="AV29" s="62">
        <f t="shared" si="26"/>
        <v>0</v>
      </c>
      <c r="AW29" s="62">
        <f t="shared" si="27"/>
        <v>0</v>
      </c>
      <c r="AX29" s="62">
        <f t="shared" si="28"/>
        <v>0</v>
      </c>
      <c r="AY29" s="62">
        <f t="shared" si="29"/>
        <v>0</v>
      </c>
      <c r="AZ29" s="62">
        <f t="shared" si="30"/>
        <v>0</v>
      </c>
      <c r="BA29" s="62">
        <f t="shared" si="31"/>
        <v>0</v>
      </c>
      <c r="BB29" s="62">
        <f t="shared" si="32"/>
        <v>0</v>
      </c>
      <c r="BC29" s="63">
        <f t="shared" si="33"/>
        <v>16</v>
      </c>
      <c r="BD29" s="335"/>
      <c r="BE29" s="584">
        <f t="shared" si="52"/>
        <v>8</v>
      </c>
      <c r="BF29" s="334">
        <f>COUNTIF($D29:$AH29,"DTS")+COUNTIF($D29:$AH29,"DTS1")</f>
        <v>0</v>
      </c>
      <c r="BG29" s="334">
        <f>COUNTIF($D29:$AH29,"NTS")+COUNTIF($D29:$AH29,"NTS1")</f>
        <v>1</v>
      </c>
      <c r="BH29" s="5">
        <f t="shared" si="61"/>
        <v>0</v>
      </c>
      <c r="BI29" s="5">
        <f t="shared" si="62"/>
        <v>0</v>
      </c>
      <c r="BJ29" s="334">
        <f>COUNTIF($D29:$AH29,"DTS5S")+COUNTIF($D29:$AH29,"DTS5S1")</f>
        <v>1</v>
      </c>
      <c r="BK29" s="334">
        <f>COUNTIF($D29:$AH29,"NTS5S")+COUNTIF($D29:$AH29,"NTS5S1")</f>
        <v>0</v>
      </c>
      <c r="BL29" s="334">
        <f>COUNTIF($D29:$AH29,"DTSDS")+COUNTIF($D29:$AH29,"DTSDS1")</f>
        <v>0</v>
      </c>
      <c r="BM29" s="334">
        <f>COUNTIF($D29:$AH29,"NTSDS")+COUNTIF($D29:$AH29,"NTSDS1")</f>
        <v>0</v>
      </c>
      <c r="BN29" s="333">
        <f>COUNTIF($D29:$AH29,"FOTS")</f>
        <v>0</v>
      </c>
      <c r="BO29" s="147">
        <f>+BE29+FEV!BO29</f>
        <v>22.333333333333332</v>
      </c>
      <c r="BP29" s="65">
        <f>+BO29+(JAN!BN30+FEV!BN29+BN29)*(12/24)-$BO$12</f>
        <v>0.99999999999999645</v>
      </c>
      <c r="BQ29" s="66">
        <f t="shared" si="39"/>
        <v>0</v>
      </c>
      <c r="BR29" s="584">
        <f t="shared" si="66"/>
        <v>23.333333333333332</v>
      </c>
      <c r="BS29" s="584">
        <f t="shared" si="67"/>
        <v>1.9999999999999964</v>
      </c>
      <c r="BT29" s="67">
        <f t="shared" si="68"/>
        <v>8.3137229618645447E-2</v>
      </c>
      <c r="BU29" s="68">
        <f t="shared" si="69"/>
        <v>1</v>
      </c>
      <c r="BV29" s="68">
        <f t="shared" si="73"/>
        <v>0</v>
      </c>
      <c r="BW29" s="68">
        <f t="shared" si="70"/>
        <v>1</v>
      </c>
      <c r="BX29" s="68">
        <f t="shared" si="71"/>
        <v>0</v>
      </c>
      <c r="BY29" s="69">
        <f t="shared" si="46"/>
        <v>2</v>
      </c>
      <c r="BZ29" s="68">
        <f>+BN29+FEV!BZ29</f>
        <v>0</v>
      </c>
      <c r="CA29" s="68">
        <f>+FEV!CA29+BX29</f>
        <v>13</v>
      </c>
      <c r="CB29" s="69">
        <f t="shared" si="74"/>
        <v>13</v>
      </c>
      <c r="CE29" s="163">
        <f t="shared" si="72"/>
        <v>8</v>
      </c>
      <c r="CF29" s="127">
        <f t="shared" si="64"/>
        <v>18</v>
      </c>
      <c r="CG29" s="165">
        <f t="shared" si="53"/>
        <v>192</v>
      </c>
      <c r="CH29" s="165">
        <f t="shared" si="54"/>
        <v>24</v>
      </c>
      <c r="CI29" s="165">
        <f t="shared" si="55"/>
        <v>216</v>
      </c>
      <c r="CJ29" s="159">
        <f t="shared" si="49"/>
        <v>0</v>
      </c>
      <c r="CK29" s="444">
        <f>BY29-BV29+FEV!CK29</f>
        <v>4</v>
      </c>
      <c r="CL29" s="450">
        <f t="shared" si="75"/>
        <v>48</v>
      </c>
      <c r="CM29" s="450"/>
      <c r="CN29" s="126">
        <f t="shared" si="57"/>
        <v>8</v>
      </c>
      <c r="CO29" s="130">
        <f t="shared" si="58"/>
        <v>216</v>
      </c>
      <c r="CP29" s="127">
        <f t="shared" si="50"/>
        <v>16</v>
      </c>
      <c r="CQ29" s="127">
        <f t="shared" si="59"/>
        <v>18</v>
      </c>
    </row>
    <row r="30" spans="1:99" ht="21" customHeight="1" thickBot="1" x14ac:dyDescent="0.3">
      <c r="A30" s="134" t="s">
        <v>73</v>
      </c>
      <c r="B30" s="862">
        <v>18</v>
      </c>
      <c r="C30" s="19" t="s">
        <v>3</v>
      </c>
      <c r="D30" s="435" t="s">
        <v>27</v>
      </c>
      <c r="E30" s="440" t="s">
        <v>25</v>
      </c>
      <c r="F30" s="500"/>
      <c r="G30" s="506"/>
      <c r="H30" s="435" t="s">
        <v>24</v>
      </c>
      <c r="I30" s="435" t="s">
        <v>25</v>
      </c>
      <c r="J30" s="498"/>
      <c r="K30" s="498"/>
      <c r="L30" s="440" t="s">
        <v>24</v>
      </c>
      <c r="M30" s="459" t="s">
        <v>25</v>
      </c>
      <c r="N30" s="506"/>
      <c r="O30" s="506"/>
      <c r="P30" s="435" t="s">
        <v>24</v>
      </c>
      <c r="Q30" s="435" t="s">
        <v>31</v>
      </c>
      <c r="R30" s="520"/>
      <c r="S30" s="504" t="s">
        <v>50</v>
      </c>
      <c r="T30" s="1020" t="s">
        <v>24</v>
      </c>
      <c r="U30" s="435" t="s">
        <v>25</v>
      </c>
      <c r="V30" s="498"/>
      <c r="W30" s="498"/>
      <c r="X30" s="435" t="s">
        <v>31</v>
      </c>
      <c r="Y30" s="435" t="s">
        <v>25</v>
      </c>
      <c r="Z30" s="505"/>
      <c r="AA30" s="500" t="s">
        <v>48</v>
      </c>
      <c r="AB30" s="435" t="s">
        <v>24</v>
      </c>
      <c r="AC30" s="435" t="s">
        <v>25</v>
      </c>
      <c r="AD30" s="498"/>
      <c r="AE30" s="498" t="s">
        <v>26</v>
      </c>
      <c r="AF30" s="435" t="s">
        <v>24</v>
      </c>
      <c r="AG30" s="440" t="s">
        <v>25</v>
      </c>
      <c r="AH30" s="459"/>
      <c r="AI30" s="125">
        <f t="shared" si="14"/>
        <v>6</v>
      </c>
      <c r="AJ30" s="62">
        <f t="shared" si="15"/>
        <v>7</v>
      </c>
      <c r="AK30" s="62">
        <f t="shared" si="16"/>
        <v>0</v>
      </c>
      <c r="AL30" s="62">
        <f t="shared" si="17"/>
        <v>0</v>
      </c>
      <c r="AM30" s="62">
        <f t="shared" si="18"/>
        <v>0</v>
      </c>
      <c r="AN30" s="62">
        <f t="shared" si="19"/>
        <v>1</v>
      </c>
      <c r="AO30" s="62">
        <f t="shared" si="20"/>
        <v>1</v>
      </c>
      <c r="AP30" s="62">
        <f t="shared" si="21"/>
        <v>2</v>
      </c>
      <c r="AQ30" s="62">
        <f t="shared" si="22"/>
        <v>0</v>
      </c>
      <c r="AR30" s="62">
        <f t="shared" si="51"/>
        <v>0</v>
      </c>
      <c r="AS30" s="62">
        <f t="shared" si="23"/>
        <v>0</v>
      </c>
      <c r="AT30" s="62">
        <f t="shared" si="24"/>
        <v>0</v>
      </c>
      <c r="AU30" s="62">
        <f t="shared" si="25"/>
        <v>0</v>
      </c>
      <c r="AV30" s="62">
        <f t="shared" si="26"/>
        <v>0</v>
      </c>
      <c r="AW30" s="62">
        <f t="shared" si="27"/>
        <v>0</v>
      </c>
      <c r="AX30" s="62">
        <f t="shared" si="28"/>
        <v>0</v>
      </c>
      <c r="AY30" s="62">
        <f t="shared" si="29"/>
        <v>0</v>
      </c>
      <c r="AZ30" s="62">
        <f t="shared" si="30"/>
        <v>0</v>
      </c>
      <c r="BA30" s="62">
        <f t="shared" si="31"/>
        <v>0</v>
      </c>
      <c r="BB30" s="62">
        <f t="shared" si="32"/>
        <v>0</v>
      </c>
      <c r="BC30" s="63">
        <f t="shared" si="33"/>
        <v>15</v>
      </c>
      <c r="BD30" s="64"/>
      <c r="BE30" s="584">
        <f t="shared" si="52"/>
        <v>7.5</v>
      </c>
      <c r="BF30" s="5">
        <f>COUNTIF($D30:$AH30,"DTS")+COUNTIF($D30:$AH30,"DTS1")</f>
        <v>0</v>
      </c>
      <c r="BG30" s="5">
        <f>COUNTIF($D30:$AH30,"NTS")+COUNTIF($D30:$AH30,"NTS1")</f>
        <v>0</v>
      </c>
      <c r="BH30" s="5">
        <f t="shared" si="61"/>
        <v>0</v>
      </c>
      <c r="BI30" s="5">
        <f t="shared" si="62"/>
        <v>0</v>
      </c>
      <c r="BJ30" s="5">
        <f>COUNTIF($D30:$AH30,"DTS5S")+COUNTIF($D30:$AH30,"DTS5S1")</f>
        <v>1</v>
      </c>
      <c r="BK30" s="5">
        <f>COUNTIF($D30:$AH30,"NTS5S")+COUNTIF($D30:$AH30,"NTS5S1")</f>
        <v>0</v>
      </c>
      <c r="BL30" s="5">
        <f>COUNTIF($D30:$AH30,"DTSDS")+COUNTIF($D30:$AH30,"DTSDS1")</f>
        <v>1</v>
      </c>
      <c r="BM30" s="5">
        <f>COUNTIF($D30:$AH30,"NTSDS")+COUNTIF($D30:$AH30,"NTSDS1")</f>
        <v>0</v>
      </c>
      <c r="BN30" s="145">
        <f>COUNTIF($D30:$AH30,"FOTS")</f>
        <v>0</v>
      </c>
      <c r="BO30" s="147">
        <f>+BE30+FEV!BO30</f>
        <v>15.666666666666668</v>
      </c>
      <c r="BP30" s="900">
        <f>+BO30+(JAN!BN31+FEV!BN30+BN30)*(12/24)-$BO$12+"144:00"</f>
        <v>0.33333333333333215</v>
      </c>
      <c r="BQ30" s="66">
        <f t="shared" si="39"/>
        <v>0</v>
      </c>
      <c r="BR30" s="901">
        <f>+BO30+BY30*$BD$2+"144:00"</f>
        <v>22.666666666666668</v>
      </c>
      <c r="BS30" s="584">
        <f>+BR30-$BO$12</f>
        <v>1.3333333333333321</v>
      </c>
      <c r="BT30" s="67">
        <f t="shared" si="68"/>
        <v>5.2190451629541501E-2</v>
      </c>
      <c r="BU30" s="68">
        <f t="shared" si="69"/>
        <v>0</v>
      </c>
      <c r="BV30" s="68">
        <f t="shared" si="73"/>
        <v>0</v>
      </c>
      <c r="BW30" s="68">
        <f t="shared" si="70"/>
        <v>1</v>
      </c>
      <c r="BX30" s="68">
        <f t="shared" si="71"/>
        <v>1</v>
      </c>
      <c r="BY30" s="69">
        <f t="shared" si="46"/>
        <v>2</v>
      </c>
      <c r="BZ30" s="68">
        <f>+BN30+FEV!BZ30</f>
        <v>0</v>
      </c>
      <c r="CA30" s="68">
        <f>+FEV!CA30+BX30</f>
        <v>1</v>
      </c>
      <c r="CB30" s="69">
        <f t="shared" si="74"/>
        <v>1</v>
      </c>
      <c r="CE30" s="163">
        <f t="shared" si="72"/>
        <v>7.5</v>
      </c>
      <c r="CF30" s="127">
        <f t="shared" si="64"/>
        <v>17</v>
      </c>
      <c r="CG30" s="165">
        <f t="shared" si="53"/>
        <v>180</v>
      </c>
      <c r="CH30" s="165">
        <f t="shared" si="54"/>
        <v>24</v>
      </c>
      <c r="CI30" s="165">
        <f t="shared" si="55"/>
        <v>204</v>
      </c>
      <c r="CJ30" s="159">
        <f t="shared" si="49"/>
        <v>0</v>
      </c>
      <c r="CK30" s="444">
        <f>BY30-BV30+FEV!CK30</f>
        <v>3</v>
      </c>
      <c r="CL30" s="450">
        <f t="shared" si="75"/>
        <v>36</v>
      </c>
      <c r="CM30" s="450"/>
      <c r="CN30" s="126">
        <f t="shared" si="57"/>
        <v>7.5</v>
      </c>
      <c r="CO30" s="130">
        <f t="shared" si="58"/>
        <v>204</v>
      </c>
      <c r="CP30" s="127">
        <f t="shared" si="50"/>
        <v>15</v>
      </c>
      <c r="CQ30" s="127">
        <f t="shared" si="59"/>
        <v>17</v>
      </c>
    </row>
    <row r="31" spans="1:99" ht="21" customHeight="1" thickBot="1" x14ac:dyDescent="0.3">
      <c r="A31" s="129" t="s">
        <v>74</v>
      </c>
      <c r="B31" s="612">
        <v>19</v>
      </c>
      <c r="C31" s="19" t="s">
        <v>3</v>
      </c>
      <c r="D31" s="435" t="s">
        <v>26</v>
      </c>
      <c r="E31" s="440"/>
      <c r="F31" s="459" t="s">
        <v>24</v>
      </c>
      <c r="G31" s="506"/>
      <c r="H31" s="435" t="s">
        <v>24</v>
      </c>
      <c r="I31" s="435" t="s">
        <v>35</v>
      </c>
      <c r="J31" s="498"/>
      <c r="K31" s="498"/>
      <c r="L31" s="440" t="s">
        <v>24</v>
      </c>
      <c r="M31" s="459" t="s">
        <v>25</v>
      </c>
      <c r="N31" s="506"/>
      <c r="O31" s="506"/>
      <c r="P31" s="435" t="s">
        <v>24</v>
      </c>
      <c r="Q31" s="435" t="s">
        <v>24</v>
      </c>
      <c r="R31" s="520"/>
      <c r="S31" s="504"/>
      <c r="T31" s="1020" t="s">
        <v>24</v>
      </c>
      <c r="U31" s="435" t="s">
        <v>25</v>
      </c>
      <c r="V31" s="498"/>
      <c r="W31" s="498"/>
      <c r="X31" s="435" t="s">
        <v>25</v>
      </c>
      <c r="Y31" s="435" t="s">
        <v>25</v>
      </c>
      <c r="Z31" s="505"/>
      <c r="AA31" s="500" t="s">
        <v>48</v>
      </c>
      <c r="AB31" s="435" t="s">
        <v>27</v>
      </c>
      <c r="AC31" s="435" t="s">
        <v>25</v>
      </c>
      <c r="AD31" s="498"/>
      <c r="AE31" s="498"/>
      <c r="AF31" s="435" t="s">
        <v>24</v>
      </c>
      <c r="AG31" s="440" t="s">
        <v>25</v>
      </c>
      <c r="AH31" s="459"/>
      <c r="AI31" s="125">
        <f t="shared" si="14"/>
        <v>7</v>
      </c>
      <c r="AJ31" s="62">
        <f t="shared" si="15"/>
        <v>6</v>
      </c>
      <c r="AK31" s="62">
        <f t="shared" si="16"/>
        <v>0</v>
      </c>
      <c r="AL31" s="62">
        <f t="shared" si="17"/>
        <v>0</v>
      </c>
      <c r="AM31" s="62">
        <f t="shared" si="18"/>
        <v>0</v>
      </c>
      <c r="AN31" s="62">
        <f t="shared" si="19"/>
        <v>1</v>
      </c>
      <c r="AO31" s="62">
        <f t="shared" si="20"/>
        <v>1</v>
      </c>
      <c r="AP31" s="62">
        <f t="shared" si="21"/>
        <v>0</v>
      </c>
      <c r="AQ31" s="62">
        <f t="shared" si="22"/>
        <v>0</v>
      </c>
      <c r="AR31" s="62">
        <f t="shared" si="51"/>
        <v>0</v>
      </c>
      <c r="AS31" s="62">
        <f t="shared" si="23"/>
        <v>0</v>
      </c>
      <c r="AT31" s="62">
        <f t="shared" si="24"/>
        <v>1</v>
      </c>
      <c r="AU31" s="62">
        <f t="shared" si="25"/>
        <v>0</v>
      </c>
      <c r="AV31" s="62">
        <f t="shared" si="26"/>
        <v>0</v>
      </c>
      <c r="AW31" s="62">
        <f t="shared" si="27"/>
        <v>0</v>
      </c>
      <c r="AX31" s="62">
        <f t="shared" si="28"/>
        <v>0</v>
      </c>
      <c r="AY31" s="62">
        <f t="shared" si="29"/>
        <v>0</v>
      </c>
      <c r="AZ31" s="62">
        <f t="shared" si="30"/>
        <v>0</v>
      </c>
      <c r="BA31" s="62">
        <f t="shared" si="31"/>
        <v>0</v>
      </c>
      <c r="BB31" s="62">
        <f t="shared" si="32"/>
        <v>0</v>
      </c>
      <c r="BC31" s="63">
        <f t="shared" si="33"/>
        <v>15</v>
      </c>
      <c r="BD31" s="64"/>
      <c r="BE31" s="584">
        <f>+AI31*$BD$2+AJ31*$BD$6+AN31*$BD$2+AO31*$BD$6+AQ31*8/24+AU31*8/24+AV31*8/24+AW31*8/24+AX31*12/24+AY31*8/24+AZ31*$BD$2+BA31*8/24+BN31*(0/24)+(AM31*$BE$2)+AK31*$BF$2+AL31*$BF$6+AR31*$BD$2</f>
        <v>7.5</v>
      </c>
      <c r="BF31" s="5">
        <f t="shared" si="60"/>
        <v>0</v>
      </c>
      <c r="BG31" s="5">
        <f t="shared" si="34"/>
        <v>0</v>
      </c>
      <c r="BH31" s="5">
        <f t="shared" si="61"/>
        <v>0</v>
      </c>
      <c r="BI31" s="5">
        <f t="shared" si="62"/>
        <v>0</v>
      </c>
      <c r="BJ31" s="5">
        <f t="shared" si="35"/>
        <v>1</v>
      </c>
      <c r="BK31" s="5">
        <f t="shared" si="63"/>
        <v>0</v>
      </c>
      <c r="BL31" s="5">
        <f t="shared" si="36"/>
        <v>0</v>
      </c>
      <c r="BM31" s="5">
        <f t="shared" si="37"/>
        <v>0</v>
      </c>
      <c r="BN31" s="145">
        <f t="shared" si="38"/>
        <v>0</v>
      </c>
      <c r="BO31" s="147">
        <f>+BE31+FEV!BO31</f>
        <v>16.166666666666668</v>
      </c>
      <c r="BP31" s="900">
        <f>+BO31+(JAN!BN32+FEV!BN31+BN31)*(12/24)-$BO$12+"144:00"</f>
        <v>0.83333333333333215</v>
      </c>
      <c r="BQ31" s="66">
        <f t="shared" si="39"/>
        <v>0</v>
      </c>
      <c r="BR31" s="901">
        <f>+BO31+BY31*$BD$2+"144:00"</f>
        <v>22.666666666666668</v>
      </c>
      <c r="BS31" s="584">
        <f>+BR31-$BO$12</f>
        <v>1.3333333333333321</v>
      </c>
      <c r="BT31" s="67">
        <f t="shared" si="68"/>
        <v>5.2190451629541501E-2</v>
      </c>
      <c r="BU31" s="68">
        <f t="shared" si="69"/>
        <v>0</v>
      </c>
      <c r="BV31" s="68">
        <f t="shared" si="73"/>
        <v>0</v>
      </c>
      <c r="BW31" s="68">
        <f t="shared" si="70"/>
        <v>1</v>
      </c>
      <c r="BX31" s="68">
        <f t="shared" si="71"/>
        <v>0</v>
      </c>
      <c r="BY31" s="69">
        <f t="shared" si="46"/>
        <v>1</v>
      </c>
      <c r="BZ31" s="68">
        <f>+BN31+FEV!BZ31</f>
        <v>0</v>
      </c>
      <c r="CA31" s="68">
        <f>+FEV!CA31+BX31</f>
        <v>0</v>
      </c>
      <c r="CB31" s="69">
        <f t="shared" si="74"/>
        <v>0</v>
      </c>
      <c r="CE31" s="163">
        <f t="shared" si="72"/>
        <v>7.5</v>
      </c>
      <c r="CF31" s="127">
        <f t="shared" si="64"/>
        <v>16</v>
      </c>
      <c r="CG31" s="165">
        <f t="shared" si="53"/>
        <v>180</v>
      </c>
      <c r="CH31" s="165">
        <f t="shared" si="54"/>
        <v>12</v>
      </c>
      <c r="CI31" s="165">
        <f t="shared" si="55"/>
        <v>192</v>
      </c>
      <c r="CJ31" s="159">
        <f t="shared" si="49"/>
        <v>0</v>
      </c>
      <c r="CK31" s="444">
        <f>BY31-BV31+FEV!CK31</f>
        <v>2</v>
      </c>
      <c r="CL31" s="450">
        <f t="shared" si="75"/>
        <v>24</v>
      </c>
      <c r="CM31" s="450"/>
      <c r="CN31" s="126">
        <f t="shared" si="57"/>
        <v>7.5</v>
      </c>
      <c r="CO31" s="130">
        <f t="shared" si="58"/>
        <v>192</v>
      </c>
      <c r="CP31" s="127">
        <f t="shared" si="50"/>
        <v>15</v>
      </c>
      <c r="CQ31" s="127">
        <f t="shared" si="59"/>
        <v>16</v>
      </c>
    </row>
    <row r="32" spans="1:99" ht="21" customHeight="1" thickBot="1" x14ac:dyDescent="0.3">
      <c r="A32" s="134" t="s">
        <v>269</v>
      </c>
      <c r="B32" s="862">
        <v>20</v>
      </c>
      <c r="C32" s="19" t="s">
        <v>3</v>
      </c>
      <c r="D32" s="435"/>
      <c r="E32" s="440"/>
      <c r="F32" s="459"/>
      <c r="G32" s="435"/>
      <c r="H32" s="435"/>
      <c r="I32" s="435"/>
      <c r="J32" s="432"/>
      <c r="K32" s="1022"/>
      <c r="L32" s="1023"/>
      <c r="M32" s="885"/>
      <c r="N32" s="884"/>
      <c r="O32" s="884"/>
      <c r="P32" s="435"/>
      <c r="Q32" s="435"/>
      <c r="R32" s="434"/>
      <c r="S32" s="491"/>
      <c r="T32" s="1020"/>
      <c r="U32" s="435"/>
      <c r="V32" s="432"/>
      <c r="W32" s="432"/>
      <c r="X32" s="435"/>
      <c r="Y32" s="435"/>
      <c r="Z32" s="440"/>
      <c r="AA32" s="459"/>
      <c r="AB32" s="435"/>
      <c r="AC32" s="435"/>
      <c r="AD32" s="432"/>
      <c r="AE32" s="432"/>
      <c r="AF32" s="435"/>
      <c r="AG32" s="440"/>
      <c r="AH32" s="459"/>
      <c r="AI32" s="125">
        <f t="shared" si="14"/>
        <v>0</v>
      </c>
      <c r="AJ32" s="62">
        <f t="shared" si="15"/>
        <v>0</v>
      </c>
      <c r="AK32" s="62">
        <f t="shared" si="16"/>
        <v>0</v>
      </c>
      <c r="AL32" s="62">
        <f t="shared" si="17"/>
        <v>0</v>
      </c>
      <c r="AM32" s="62">
        <f t="shared" si="18"/>
        <v>0</v>
      </c>
      <c r="AN32" s="62">
        <f t="shared" si="19"/>
        <v>0</v>
      </c>
      <c r="AO32" s="62">
        <f t="shared" si="20"/>
        <v>0</v>
      </c>
      <c r="AP32" s="62">
        <f t="shared" si="21"/>
        <v>0</v>
      </c>
      <c r="AQ32" s="62">
        <f t="shared" si="22"/>
        <v>0</v>
      </c>
      <c r="AR32" s="62">
        <f t="shared" si="51"/>
        <v>0</v>
      </c>
      <c r="AS32" s="62">
        <f t="shared" si="23"/>
        <v>0</v>
      </c>
      <c r="AT32" s="62">
        <f t="shared" si="24"/>
        <v>0</v>
      </c>
      <c r="AU32" s="62">
        <f t="shared" si="25"/>
        <v>0</v>
      </c>
      <c r="AV32" s="62">
        <f t="shared" si="26"/>
        <v>0</v>
      </c>
      <c r="AW32" s="62">
        <f t="shared" si="27"/>
        <v>0</v>
      </c>
      <c r="AX32" s="62">
        <f t="shared" si="28"/>
        <v>0</v>
      </c>
      <c r="AY32" s="62">
        <f t="shared" si="29"/>
        <v>0</v>
      </c>
      <c r="AZ32" s="62">
        <f t="shared" si="30"/>
        <v>0</v>
      </c>
      <c r="BA32" s="62">
        <f t="shared" si="31"/>
        <v>0</v>
      </c>
      <c r="BB32" s="62">
        <f t="shared" si="32"/>
        <v>0</v>
      </c>
      <c r="BC32" s="63">
        <f t="shared" si="33"/>
        <v>0</v>
      </c>
      <c r="BD32" s="64"/>
      <c r="BE32" s="584">
        <f t="shared" si="52"/>
        <v>0</v>
      </c>
      <c r="BF32" s="5">
        <f t="shared" si="60"/>
        <v>0</v>
      </c>
      <c r="BG32" s="5">
        <f t="shared" si="34"/>
        <v>0</v>
      </c>
      <c r="BH32" s="5">
        <f t="shared" si="61"/>
        <v>0</v>
      </c>
      <c r="BI32" s="5">
        <f t="shared" si="62"/>
        <v>0</v>
      </c>
      <c r="BJ32" s="5">
        <f t="shared" si="35"/>
        <v>0</v>
      </c>
      <c r="BK32" s="5">
        <f t="shared" si="63"/>
        <v>0</v>
      </c>
      <c r="BL32" s="5">
        <f t="shared" si="36"/>
        <v>0</v>
      </c>
      <c r="BM32" s="5">
        <f t="shared" si="37"/>
        <v>0</v>
      </c>
      <c r="BN32" s="145">
        <f t="shared" si="38"/>
        <v>0</v>
      </c>
      <c r="BO32" s="147"/>
      <c r="BP32" s="65"/>
      <c r="BQ32" s="66"/>
      <c r="BR32" s="584"/>
      <c r="BS32" s="584"/>
      <c r="BT32" s="67"/>
      <c r="BU32" s="68">
        <f t="shared" si="69"/>
        <v>0</v>
      </c>
      <c r="BV32" s="68">
        <f t="shared" si="73"/>
        <v>0</v>
      </c>
      <c r="BW32" s="68">
        <f t="shared" si="70"/>
        <v>0</v>
      </c>
      <c r="BX32" s="68">
        <f t="shared" si="71"/>
        <v>0</v>
      </c>
      <c r="BY32" s="69">
        <f t="shared" si="46"/>
        <v>0</v>
      </c>
      <c r="BZ32" s="68">
        <f>+BN32+FEV!BZ32</f>
        <v>0</v>
      </c>
      <c r="CA32" s="68">
        <f>+FEV!CA32+BX32</f>
        <v>0</v>
      </c>
      <c r="CB32" s="69">
        <f t="shared" si="74"/>
        <v>0</v>
      </c>
      <c r="CE32" s="163">
        <f t="shared" si="72"/>
        <v>0</v>
      </c>
      <c r="CF32" s="127">
        <f t="shared" si="64"/>
        <v>0</v>
      </c>
      <c r="CG32" s="165">
        <f t="shared" si="53"/>
        <v>0</v>
      </c>
      <c r="CH32" s="165">
        <f t="shared" si="54"/>
        <v>0</v>
      </c>
      <c r="CI32" s="165">
        <f t="shared" si="55"/>
        <v>0</v>
      </c>
      <c r="CJ32" s="159">
        <f t="shared" si="49"/>
        <v>0</v>
      </c>
      <c r="CK32" s="444">
        <f>BY32-BV32+FEV!CK32</f>
        <v>0</v>
      </c>
      <c r="CL32" s="450">
        <f t="shared" si="75"/>
        <v>0</v>
      </c>
      <c r="CM32" s="450"/>
      <c r="CN32" s="126">
        <f t="shared" si="57"/>
        <v>0</v>
      </c>
      <c r="CO32" s="130">
        <f t="shared" si="58"/>
        <v>0</v>
      </c>
      <c r="CP32" s="127">
        <f t="shared" si="50"/>
        <v>0</v>
      </c>
      <c r="CQ32" s="127">
        <f t="shared" si="59"/>
        <v>0</v>
      </c>
    </row>
    <row r="33" spans="1:95" s="23" customFormat="1" ht="24" customHeight="1" thickBot="1" x14ac:dyDescent="0.25">
      <c r="A33" s="60" t="s">
        <v>21</v>
      </c>
      <c r="B33" s="60" t="s">
        <v>22</v>
      </c>
      <c r="C33" s="225" t="s">
        <v>23</v>
      </c>
      <c r="D33" s="264">
        <v>1</v>
      </c>
      <c r="E33" s="640">
        <v>2</v>
      </c>
      <c r="F33" s="307">
        <v>3</v>
      </c>
      <c r="G33" s="265">
        <v>4</v>
      </c>
      <c r="H33" s="265">
        <v>5</v>
      </c>
      <c r="I33" s="265">
        <v>6</v>
      </c>
      <c r="J33" s="265">
        <v>7</v>
      </c>
      <c r="K33" s="265">
        <v>8</v>
      </c>
      <c r="L33" s="641">
        <v>9</v>
      </c>
      <c r="M33" s="307">
        <v>10</v>
      </c>
      <c r="N33" s="265">
        <v>11</v>
      </c>
      <c r="O33" s="265">
        <v>12</v>
      </c>
      <c r="P33" s="264">
        <v>13</v>
      </c>
      <c r="Q33" s="265">
        <v>14</v>
      </c>
      <c r="R33" s="265">
        <v>15</v>
      </c>
      <c r="S33" s="640">
        <v>16</v>
      </c>
      <c r="T33" s="307">
        <v>17</v>
      </c>
      <c r="U33" s="265">
        <v>18</v>
      </c>
      <c r="V33" s="265">
        <v>19</v>
      </c>
      <c r="W33" s="265">
        <v>20</v>
      </c>
      <c r="X33" s="264">
        <v>21</v>
      </c>
      <c r="Y33" s="265">
        <v>22</v>
      </c>
      <c r="Z33" s="640">
        <v>23</v>
      </c>
      <c r="AA33" s="307">
        <v>24</v>
      </c>
      <c r="AB33" s="265">
        <v>25</v>
      </c>
      <c r="AC33" s="265">
        <v>26</v>
      </c>
      <c r="AD33" s="265">
        <v>27</v>
      </c>
      <c r="AE33" s="265">
        <v>28</v>
      </c>
      <c r="AF33" s="264">
        <v>29</v>
      </c>
      <c r="AG33" s="640">
        <v>30</v>
      </c>
      <c r="AH33" s="307">
        <v>31</v>
      </c>
      <c r="AI33" s="133">
        <f>SUM(AI13:AI32)</f>
        <v>85</v>
      </c>
      <c r="AJ33" s="133">
        <f t="shared" ref="AJ33:BC33" si="76">SUM(AJ13:AJ32)</f>
        <v>86</v>
      </c>
      <c r="AK33" s="133">
        <f t="shared" si="76"/>
        <v>0</v>
      </c>
      <c r="AL33" s="133">
        <f t="shared" si="76"/>
        <v>0</v>
      </c>
      <c r="AM33" s="133">
        <f t="shared" si="76"/>
        <v>0</v>
      </c>
      <c r="AN33" s="133">
        <f t="shared" si="76"/>
        <v>17</v>
      </c>
      <c r="AO33" s="133">
        <f t="shared" si="76"/>
        <v>14</v>
      </c>
      <c r="AP33" s="133">
        <f t="shared" si="76"/>
        <v>14</v>
      </c>
      <c r="AQ33" s="133">
        <f t="shared" si="76"/>
        <v>37</v>
      </c>
      <c r="AR33" s="133">
        <f t="shared" si="76"/>
        <v>0</v>
      </c>
      <c r="AS33" s="133">
        <f t="shared" si="76"/>
        <v>0</v>
      </c>
      <c r="AT33" s="133">
        <f>SUM(AT13:AT32)</f>
        <v>3</v>
      </c>
      <c r="AU33" s="133">
        <f t="shared" si="76"/>
        <v>10</v>
      </c>
      <c r="AV33" s="133">
        <f t="shared" si="76"/>
        <v>12</v>
      </c>
      <c r="AW33" s="133">
        <f t="shared" si="76"/>
        <v>0</v>
      </c>
      <c r="AX33" s="133">
        <f t="shared" si="76"/>
        <v>0</v>
      </c>
      <c r="AY33" s="133">
        <f t="shared" si="76"/>
        <v>0</v>
      </c>
      <c r="AZ33" s="133">
        <f t="shared" si="76"/>
        <v>0</v>
      </c>
      <c r="BA33" s="133">
        <f t="shared" si="76"/>
        <v>0</v>
      </c>
      <c r="BB33" s="133">
        <f t="shared" si="76"/>
        <v>1</v>
      </c>
      <c r="BC33" s="133">
        <f t="shared" si="76"/>
        <v>241.33333333333334</v>
      </c>
      <c r="BD33" s="73"/>
      <c r="BE33" s="584"/>
      <c r="BF33" s="267">
        <f t="shared" si="60"/>
        <v>0</v>
      </c>
      <c r="BG33" s="267">
        <f t="shared" si="34"/>
        <v>0</v>
      </c>
      <c r="BH33" s="267">
        <f t="shared" si="61"/>
        <v>0</v>
      </c>
      <c r="BI33" s="267">
        <f t="shared" si="62"/>
        <v>0</v>
      </c>
      <c r="BJ33" s="267">
        <f t="shared" si="35"/>
        <v>0</v>
      </c>
      <c r="BK33" s="267">
        <f t="shared" si="63"/>
        <v>0</v>
      </c>
      <c r="BL33" s="267">
        <f t="shared" si="36"/>
        <v>0</v>
      </c>
      <c r="BM33" s="267">
        <f t="shared" si="37"/>
        <v>0</v>
      </c>
      <c r="BN33" s="268">
        <f t="shared" si="38"/>
        <v>0</v>
      </c>
      <c r="BO33" s="149" t="s">
        <v>142</v>
      </c>
      <c r="BP33" s="76">
        <f>AVERAGE(BP14:BP32)</f>
        <v>0.13333333333333192</v>
      </c>
      <c r="BQ33" s="76"/>
      <c r="BR33" s="75" t="s">
        <v>142</v>
      </c>
      <c r="BS33" s="76">
        <f>AVERAGE(BS13:BS32)</f>
        <v>0.44791666666666519</v>
      </c>
      <c r="BT33" s="77">
        <f t="shared" ref="BT33" si="77">AVERAGE(BT14:BT32)</f>
        <v>1.3506979143161228E-2</v>
      </c>
      <c r="BU33" s="77"/>
      <c r="BV33" s="77"/>
      <c r="BW33" s="77"/>
      <c r="BX33" s="77"/>
      <c r="BY33" s="77"/>
      <c r="BZ33" s="77"/>
      <c r="CA33" s="77"/>
      <c r="CB33" s="899">
        <f>SUM(CB13:CB32)</f>
        <v>108</v>
      </c>
      <c r="CE33" s="163"/>
      <c r="CF33" s="127"/>
      <c r="CG33" s="165"/>
      <c r="CH33" s="165"/>
      <c r="CI33" s="165"/>
      <c r="CJ33" s="159"/>
      <c r="CK33" s="444"/>
      <c r="CL33" s="450"/>
      <c r="CM33" s="450"/>
      <c r="CN33" s="126"/>
      <c r="CO33" s="130">
        <f t="shared" si="58"/>
        <v>0</v>
      </c>
      <c r="CP33" s="127"/>
      <c r="CQ33" s="127"/>
    </row>
    <row r="34" spans="1:95" ht="21" customHeight="1" thickBot="1" x14ac:dyDescent="0.3">
      <c r="A34" s="615" t="s">
        <v>75</v>
      </c>
      <c r="B34" s="614">
        <v>21</v>
      </c>
      <c r="C34" s="24" t="s">
        <v>1</v>
      </c>
      <c r="D34" s="498"/>
      <c r="E34" s="440" t="s">
        <v>31</v>
      </c>
      <c r="F34" s="459" t="s">
        <v>25</v>
      </c>
      <c r="G34" s="506"/>
      <c r="H34" s="506"/>
      <c r="I34" s="435" t="s">
        <v>24</v>
      </c>
      <c r="J34" s="435" t="s">
        <v>27</v>
      </c>
      <c r="K34" s="527" t="s">
        <v>27</v>
      </c>
      <c r="L34" s="526"/>
      <c r="M34" s="459" t="s">
        <v>24</v>
      </c>
      <c r="N34" s="435" t="s">
        <v>26</v>
      </c>
      <c r="O34" s="498"/>
      <c r="P34" s="498" t="s">
        <v>27</v>
      </c>
      <c r="Q34" s="435" t="s">
        <v>31</v>
      </c>
      <c r="R34" s="435" t="s">
        <v>25</v>
      </c>
      <c r="S34" s="505"/>
      <c r="T34" s="500"/>
      <c r="U34" s="1024" t="s">
        <v>24</v>
      </c>
      <c r="V34" s="435" t="s">
        <v>25</v>
      </c>
      <c r="W34" s="531" t="s">
        <v>49</v>
      </c>
      <c r="X34" s="498"/>
      <c r="Y34" s="435" t="s">
        <v>24</v>
      </c>
      <c r="Z34" s="440" t="s">
        <v>25</v>
      </c>
      <c r="AA34" s="500"/>
      <c r="AB34" s="726"/>
      <c r="AC34" s="435" t="s">
        <v>24</v>
      </c>
      <c r="AD34" s="435" t="s">
        <v>25</v>
      </c>
      <c r="AE34" s="498"/>
      <c r="AF34" s="498"/>
      <c r="AG34" s="440" t="s">
        <v>24</v>
      </c>
      <c r="AH34" s="459" t="s">
        <v>25</v>
      </c>
      <c r="AI34" s="125">
        <f t="shared" ref="AI34:AI54" si="78">COUNTIF($D34:$AH34,"D")</f>
        <v>6</v>
      </c>
      <c r="AJ34" s="62">
        <f t="shared" ref="AJ34:AJ54" si="79">COUNTIF($D34:$AH34,"N")</f>
        <v>6</v>
      </c>
      <c r="AK34" s="62">
        <f>COUNTIF($D34:$AH34,"DTS4S")+COUNTIF($D34:$AH34,"DTS4S1")</f>
        <v>0</v>
      </c>
      <c r="AL34" s="62">
        <f>COUNTIF($D34:$AH34,"NTS4S")+COUNTIF($D34:$AH34,"NTS4S1")</f>
        <v>0</v>
      </c>
      <c r="AM34" s="62">
        <f t="shared" ref="AM34:AM54" si="80">COUNTIF($D34:$AH34,"S")</f>
        <v>0</v>
      </c>
      <c r="AN34" s="62">
        <f t="shared" ref="AN34:AN54" si="81">COUNTIF($D34:$AH34,"DT")</f>
        <v>1</v>
      </c>
      <c r="AO34" s="62">
        <f t="shared" ref="AO34:AO54" si="82">COUNTIF($D34:$AH34,"NT")</f>
        <v>3</v>
      </c>
      <c r="AP34" s="62">
        <f t="shared" ref="AP34:AP54" si="83">COUNTIF($D34:$AH34,"t")</f>
        <v>2</v>
      </c>
      <c r="AQ34" s="62">
        <f t="shared" ref="AQ34:AQ54" si="84">COUNTIF($D34:$AH34,"FE")</f>
        <v>0</v>
      </c>
      <c r="AR34" s="62">
        <f>COUNTIF($D34:$AH34,"LN")</f>
        <v>0</v>
      </c>
      <c r="AS34" s="62">
        <f t="shared" ref="AS34:AS54" si="85">COUNTIF($D34:$AH34,"DS")</f>
        <v>0</v>
      </c>
      <c r="AT34" s="62">
        <f t="shared" ref="AT34:AT54" si="86">COUNTIF($D34:$AH34,"DISP")</f>
        <v>0</v>
      </c>
      <c r="AU34" s="62">
        <f t="shared" ref="AU34:AU54" si="87">COUNTIF($D34:$AH34,"L")</f>
        <v>0</v>
      </c>
      <c r="AV34" s="62">
        <f t="shared" ref="AV34:AV54" si="88">COUNTIF($D34:$AH34,"B")</f>
        <v>0</v>
      </c>
      <c r="AW34" s="62">
        <f t="shared" ref="AW34:AW54" si="89">COUNTIF($D34:$AH34,"SA")</f>
        <v>0</v>
      </c>
      <c r="AX34" s="62">
        <f t="shared" ref="AX34:AX54" si="90">COUNTIF($D34:$AH34,"SAT")</f>
        <v>0</v>
      </c>
      <c r="AY34" s="62">
        <f t="shared" ref="AY34:AY54" si="91">COUNTIF($D34:$AH34,"SE")</f>
        <v>0</v>
      </c>
      <c r="AZ34" s="62">
        <f t="shared" ref="AZ34:AZ54" si="92">COUNTIF($D34:$AH34,"OJTD")+COUNTIF($D34:$AH34,"OJTN")</f>
        <v>0</v>
      </c>
      <c r="BA34" s="62">
        <f t="shared" ref="BA34:BA54" si="93">COUNTIF($D34:$AH34,"TR")</f>
        <v>0</v>
      </c>
      <c r="BB34" s="62">
        <f t="shared" ref="BB34:BB54" si="94">COUNTIF($D34:$AH34,"F")</f>
        <v>0</v>
      </c>
      <c r="BC34" s="63">
        <f t="shared" ref="BC34:BC54" si="95">+AI34+AJ34+AN34+AO34+((AQ34+AU34+AV34+AY34)*8)/12+AW34+AX34+AZ34+BA34+AM34</f>
        <v>16</v>
      </c>
      <c r="BD34" s="64"/>
      <c r="BE34" s="584">
        <f t="shared" si="52"/>
        <v>8</v>
      </c>
      <c r="BF34" s="5">
        <f t="shared" si="60"/>
        <v>0</v>
      </c>
      <c r="BG34" s="5">
        <f t="shared" si="34"/>
        <v>0</v>
      </c>
      <c r="BH34" s="5">
        <f t="shared" si="61"/>
        <v>0</v>
      </c>
      <c r="BI34" s="5">
        <f t="shared" si="62"/>
        <v>0</v>
      </c>
      <c r="BJ34" s="5">
        <f t="shared" si="35"/>
        <v>0</v>
      </c>
      <c r="BK34" s="5">
        <f t="shared" si="63"/>
        <v>1</v>
      </c>
      <c r="BL34" s="5">
        <f t="shared" si="36"/>
        <v>0</v>
      </c>
      <c r="BM34" s="5">
        <f t="shared" si="37"/>
        <v>0</v>
      </c>
      <c r="BN34" s="145">
        <f t="shared" si="38"/>
        <v>0</v>
      </c>
      <c r="BO34" s="147">
        <f>+BE34+FEV!BO34</f>
        <v>21.5</v>
      </c>
      <c r="BP34" s="65">
        <f>+BO34+(JAN!BN34+FEV!BN34+BN34)*(12/24)-$BO$12</f>
        <v>0.1666666666666643</v>
      </c>
      <c r="BQ34" s="66">
        <f t="shared" ref="BQ34:BQ35" si="96">IF(BP34&gt;=(-11/24),0,(-BP34)/(12/24))</f>
        <v>0</v>
      </c>
      <c r="BR34" s="584">
        <f>+BO34+BY34*$BD$2</f>
        <v>22</v>
      </c>
      <c r="BS34" s="584">
        <f t="shared" ref="BS34" si="97">+BR34-$BO$12</f>
        <v>0.6666666666666643</v>
      </c>
      <c r="BT34" s="67">
        <f>+(BR34/$BR$99)-1</f>
        <v>2.1243673640437111E-2</v>
      </c>
      <c r="BU34" s="68">
        <f>+BF34+BG34</f>
        <v>0</v>
      </c>
      <c r="BV34" s="68">
        <f>+BH34+BI34</f>
        <v>0</v>
      </c>
      <c r="BW34" s="68">
        <f>+BJ34+BK34</f>
        <v>1</v>
      </c>
      <c r="BX34" s="68">
        <f>+BL34+BM34</f>
        <v>0</v>
      </c>
      <c r="BY34" s="69">
        <f>+BU34+BV34+BW34+BX34</f>
        <v>1</v>
      </c>
      <c r="BZ34" s="68">
        <f>+BN34+FEV!BZ34</f>
        <v>0</v>
      </c>
      <c r="CA34" s="68">
        <f>+FEV!CA34+BX34</f>
        <v>22</v>
      </c>
      <c r="CB34" s="69">
        <f>+CA34-BZ34</f>
        <v>22</v>
      </c>
      <c r="CE34" s="163">
        <f t="shared" ref="CE34:CE52" si="98">+BE34</f>
        <v>8</v>
      </c>
      <c r="CF34" s="127">
        <f t="shared" ref="CF34:CF52" si="99">+BC34+BF34+BG34+BJ34+BK34+BL34+BM34+BH34+BI34</f>
        <v>17</v>
      </c>
      <c r="CG34" s="165">
        <f t="shared" si="53"/>
        <v>192</v>
      </c>
      <c r="CH34" s="165">
        <f t="shared" si="54"/>
        <v>12</v>
      </c>
      <c r="CI34" s="165">
        <f t="shared" si="55"/>
        <v>204</v>
      </c>
      <c r="CJ34" s="159">
        <f t="shared" si="49"/>
        <v>0</v>
      </c>
      <c r="CK34" s="444">
        <f>BY34-BV34+FEV!CK34</f>
        <v>4</v>
      </c>
      <c r="CL34" s="916">
        <f>CK34*12+BV34*8+"2"+14</f>
        <v>64</v>
      </c>
      <c r="CM34" s="450"/>
      <c r="CN34" s="126">
        <f t="shared" si="57"/>
        <v>8</v>
      </c>
      <c r="CO34" s="130">
        <f t="shared" si="58"/>
        <v>204</v>
      </c>
      <c r="CP34" s="127">
        <f t="shared" si="50"/>
        <v>16</v>
      </c>
      <c r="CQ34" s="127">
        <f t="shared" si="59"/>
        <v>17</v>
      </c>
    </row>
    <row r="35" spans="1:95" ht="21" customHeight="1" thickBot="1" x14ac:dyDescent="0.3">
      <c r="A35" s="1675" t="s">
        <v>243</v>
      </c>
      <c r="B35" s="614">
        <v>22</v>
      </c>
      <c r="C35" s="24" t="s">
        <v>76</v>
      </c>
      <c r="D35" s="498"/>
      <c r="E35" s="440" t="s">
        <v>24</v>
      </c>
      <c r="F35" s="459" t="s">
        <v>26</v>
      </c>
      <c r="G35" s="506"/>
      <c r="H35" s="506"/>
      <c r="I35" s="435"/>
      <c r="J35" s="435" t="s">
        <v>24</v>
      </c>
      <c r="K35" s="520"/>
      <c r="L35" s="504"/>
      <c r="M35" s="459"/>
      <c r="N35" s="435" t="s">
        <v>25</v>
      </c>
      <c r="O35" s="498"/>
      <c r="P35" s="498"/>
      <c r="Q35" s="435"/>
      <c r="R35" s="435"/>
      <c r="S35" s="505"/>
      <c r="T35" s="500"/>
      <c r="U35" s="1024"/>
      <c r="V35" s="435"/>
      <c r="W35" s="498"/>
      <c r="X35" s="498"/>
      <c r="Y35" s="435"/>
      <c r="Z35" s="440"/>
      <c r="AA35" s="500"/>
      <c r="AB35" s="506"/>
      <c r="AC35" s="435"/>
      <c r="AD35" s="435"/>
      <c r="AE35" s="498"/>
      <c r="AF35" s="498"/>
      <c r="AG35" s="440"/>
      <c r="AH35" s="459"/>
      <c r="AI35" s="125">
        <f t="shared" si="78"/>
        <v>2</v>
      </c>
      <c r="AJ35" s="62">
        <f t="shared" si="79"/>
        <v>1</v>
      </c>
      <c r="AK35" s="62">
        <f t="shared" ref="AK35:AK54" si="100">COUNTIF($D35:$AH35,"DTS4S")+COUNTIF($D35:$AH35,"DTS4S1")</f>
        <v>0</v>
      </c>
      <c r="AL35" s="62">
        <f t="shared" ref="AL35:AL54" si="101">COUNTIF($D35:$AH35,"NTS4S")+COUNTIF($D35:$AH35,"NTS4S1")</f>
        <v>0</v>
      </c>
      <c r="AM35" s="62">
        <f t="shared" si="80"/>
        <v>0</v>
      </c>
      <c r="AN35" s="62">
        <f t="shared" si="81"/>
        <v>1</v>
      </c>
      <c r="AO35" s="62">
        <f t="shared" si="82"/>
        <v>0</v>
      </c>
      <c r="AP35" s="62">
        <f t="shared" si="83"/>
        <v>0</v>
      </c>
      <c r="AQ35" s="62">
        <f t="shared" si="84"/>
        <v>0</v>
      </c>
      <c r="AR35" s="62">
        <f t="shared" ref="AR35:AR54" si="102">COUNTIF($D35:$AH35,"LN")</f>
        <v>0</v>
      </c>
      <c r="AS35" s="62">
        <f t="shared" si="85"/>
        <v>0</v>
      </c>
      <c r="AT35" s="62">
        <f t="shared" si="86"/>
        <v>0</v>
      </c>
      <c r="AU35" s="62">
        <f t="shared" si="87"/>
        <v>0</v>
      </c>
      <c r="AV35" s="62">
        <f t="shared" si="88"/>
        <v>0</v>
      </c>
      <c r="AW35" s="62">
        <f t="shared" si="89"/>
        <v>0</v>
      </c>
      <c r="AX35" s="62">
        <f t="shared" si="90"/>
        <v>0</v>
      </c>
      <c r="AY35" s="62">
        <f t="shared" si="91"/>
        <v>0</v>
      </c>
      <c r="AZ35" s="62">
        <f t="shared" si="92"/>
        <v>0</v>
      </c>
      <c r="BA35" s="62">
        <f t="shared" si="93"/>
        <v>0</v>
      </c>
      <c r="BB35" s="62">
        <f t="shared" si="94"/>
        <v>0</v>
      </c>
      <c r="BC35" s="63">
        <f t="shared" si="95"/>
        <v>4</v>
      </c>
      <c r="BD35" s="20">
        <f>+AI35*$BD$2+AJ35*$BD$6+AN35*$BD$2+AO35*$BD$6+AQ35*8/24+AU35*8/24+AV35*8/24+AW35*8/24+AX35*12/24+AY35*8/24+AZ35*$BD$2+BA35*8/24+BN35*(0/24)+(AM35*$BE$2)+AK35*$BF$2+AL35*$BF$6+AR35*$BD$2</f>
        <v>2</v>
      </c>
      <c r="BE35" s="1592">
        <f>BD35+BD37</f>
        <v>7.5</v>
      </c>
      <c r="BF35" s="5">
        <f t="shared" si="60"/>
        <v>0</v>
      </c>
      <c r="BG35" s="5">
        <f t="shared" si="34"/>
        <v>0</v>
      </c>
      <c r="BH35" s="5">
        <f t="shared" si="61"/>
        <v>0</v>
      </c>
      <c r="BI35" s="5">
        <f t="shared" si="62"/>
        <v>0</v>
      </c>
      <c r="BJ35" s="5">
        <f t="shared" si="35"/>
        <v>0</v>
      </c>
      <c r="BK35" s="5">
        <f t="shared" si="63"/>
        <v>0</v>
      </c>
      <c r="BL35" s="5">
        <f t="shared" si="36"/>
        <v>0</v>
      </c>
      <c r="BM35" s="5">
        <f t="shared" si="37"/>
        <v>0</v>
      </c>
      <c r="BN35" s="1534">
        <f>COUNTIF($D35:$AH35,"FOTS")+COUNTIF($D37:$AH37,"FOTS")</f>
        <v>0</v>
      </c>
      <c r="BO35" s="147">
        <f>+BE35+FEV!BO35</f>
        <v>21.5</v>
      </c>
      <c r="BP35" s="1610">
        <f>+BO35+(JAN!BN35+FEV!BN35+BN35)*(12/24)-$BO$12</f>
        <v>0.6666666666666643</v>
      </c>
      <c r="BQ35" s="1607">
        <f t="shared" si="96"/>
        <v>0</v>
      </c>
      <c r="BR35" s="1592">
        <f>+BO35+BY35*$BD$2</f>
        <v>22</v>
      </c>
      <c r="BS35" s="1592">
        <f>+BR35-$BO$12</f>
        <v>0.6666666666666643</v>
      </c>
      <c r="BT35" s="1604">
        <f>+(BR35/$BR$99)-1</f>
        <v>2.1243673640437111E-2</v>
      </c>
      <c r="BU35" s="1598">
        <f>+BF35+BG35+BF37+BG37</f>
        <v>1</v>
      </c>
      <c r="BV35" s="1598">
        <f>+BH35+BI35+BH37+BI37</f>
        <v>0</v>
      </c>
      <c r="BW35" s="1598">
        <f>+BJ35+BK35+BJ37+BK37</f>
        <v>0</v>
      </c>
      <c r="BX35" s="1598">
        <f>+BL35+BM35+BL37+BM37</f>
        <v>0</v>
      </c>
      <c r="BY35" s="1586">
        <f t="shared" ref="BY35:BY54" si="103">+BU35+BV35+BW35+BX35</f>
        <v>1</v>
      </c>
      <c r="BZ35" s="68">
        <f>+BN35+FEV!BZ35</f>
        <v>1</v>
      </c>
      <c r="CA35" s="1598">
        <f>+FEV!CA35+BX35</f>
        <v>9</v>
      </c>
      <c r="CB35" s="1586">
        <f>+CA35-BZ35+CA37-BZ37</f>
        <v>8</v>
      </c>
      <c r="CE35" s="163">
        <f t="shared" si="98"/>
        <v>7.5</v>
      </c>
      <c r="CF35" s="127">
        <f t="shared" si="99"/>
        <v>4</v>
      </c>
      <c r="CG35" s="165">
        <f t="shared" si="53"/>
        <v>180</v>
      </c>
      <c r="CH35" s="165">
        <f t="shared" si="54"/>
        <v>0</v>
      </c>
      <c r="CI35" s="165">
        <f t="shared" si="55"/>
        <v>180</v>
      </c>
      <c r="CJ35" s="159">
        <f t="shared" si="49"/>
        <v>0</v>
      </c>
      <c r="CK35" s="444">
        <f>BY35-BV35+FEV!CK35</f>
        <v>2</v>
      </c>
      <c r="CL35" s="890">
        <f>CK35*12+BV35*8</f>
        <v>24</v>
      </c>
      <c r="CM35" s="617"/>
      <c r="CN35" s="126">
        <f t="shared" si="57"/>
        <v>7.5</v>
      </c>
      <c r="CO35" s="130">
        <f t="shared" si="58"/>
        <v>180</v>
      </c>
      <c r="CP35" s="127">
        <f t="shared" si="50"/>
        <v>4</v>
      </c>
      <c r="CQ35" s="127">
        <f t="shared" si="59"/>
        <v>4</v>
      </c>
    </row>
    <row r="36" spans="1:95" ht="11.1" customHeight="1" thickBot="1" x14ac:dyDescent="0.3">
      <c r="A36" s="1675"/>
      <c r="B36" s="614">
        <v>23</v>
      </c>
      <c r="C36" s="24"/>
      <c r="D36" s="498"/>
      <c r="E36" s="440"/>
      <c r="F36" s="459"/>
      <c r="G36" s="506"/>
      <c r="H36" s="506"/>
      <c r="I36" s="435"/>
      <c r="J36" s="435"/>
      <c r="K36" s="520"/>
      <c r="L36" s="504"/>
      <c r="M36" s="459"/>
      <c r="N36" s="435"/>
      <c r="O36" s="498"/>
      <c r="P36" s="498"/>
      <c r="Q36" s="435"/>
      <c r="R36" s="435"/>
      <c r="S36" s="505"/>
      <c r="T36" s="500"/>
      <c r="U36" s="1024"/>
      <c r="V36" s="435"/>
      <c r="W36" s="498"/>
      <c r="X36" s="498"/>
      <c r="Y36" s="435"/>
      <c r="Z36" s="440"/>
      <c r="AA36" s="500"/>
      <c r="AB36" s="506"/>
      <c r="AC36" s="435"/>
      <c r="AD36" s="435"/>
      <c r="AE36" s="498"/>
      <c r="AF36" s="498"/>
      <c r="AG36" s="440"/>
      <c r="AH36" s="459"/>
      <c r="AI36" s="125">
        <f t="shared" si="78"/>
        <v>0</v>
      </c>
      <c r="AJ36" s="62">
        <f t="shared" si="79"/>
        <v>0</v>
      </c>
      <c r="AK36" s="62">
        <f t="shared" si="100"/>
        <v>0</v>
      </c>
      <c r="AL36" s="62">
        <f t="shared" si="101"/>
        <v>0</v>
      </c>
      <c r="AM36" s="62">
        <f t="shared" si="80"/>
        <v>0</v>
      </c>
      <c r="AN36" s="62">
        <f t="shared" si="81"/>
        <v>0</v>
      </c>
      <c r="AO36" s="62">
        <f t="shared" si="82"/>
        <v>0</v>
      </c>
      <c r="AP36" s="62">
        <f t="shared" si="83"/>
        <v>0</v>
      </c>
      <c r="AQ36" s="62">
        <f t="shared" si="84"/>
        <v>0</v>
      </c>
      <c r="AR36" s="62">
        <f t="shared" si="102"/>
        <v>0</v>
      </c>
      <c r="AS36" s="62">
        <f t="shared" si="85"/>
        <v>0</v>
      </c>
      <c r="AT36" s="62">
        <f t="shared" si="86"/>
        <v>0</v>
      </c>
      <c r="AU36" s="62">
        <f t="shared" si="87"/>
        <v>0</v>
      </c>
      <c r="AV36" s="62">
        <f t="shared" si="88"/>
        <v>0</v>
      </c>
      <c r="AW36" s="62">
        <f t="shared" si="89"/>
        <v>0</v>
      </c>
      <c r="AX36" s="62">
        <f t="shared" si="90"/>
        <v>0</v>
      </c>
      <c r="AY36" s="62">
        <f t="shared" si="91"/>
        <v>0</v>
      </c>
      <c r="AZ36" s="62">
        <f t="shared" si="92"/>
        <v>0</v>
      </c>
      <c r="BA36" s="62">
        <f t="shared" si="93"/>
        <v>0</v>
      </c>
      <c r="BB36" s="62">
        <f t="shared" si="94"/>
        <v>0</v>
      </c>
      <c r="BC36" s="63">
        <f t="shared" si="95"/>
        <v>0</v>
      </c>
      <c r="BD36" s="71"/>
      <c r="BE36" s="1593"/>
      <c r="BF36" s="5">
        <f t="shared" si="60"/>
        <v>0</v>
      </c>
      <c r="BG36" s="5">
        <f t="shared" si="34"/>
        <v>0</v>
      </c>
      <c r="BH36" s="5">
        <f t="shared" si="61"/>
        <v>0</v>
      </c>
      <c r="BI36" s="5">
        <f t="shared" si="62"/>
        <v>0</v>
      </c>
      <c r="BJ36" s="5">
        <f t="shared" si="35"/>
        <v>0</v>
      </c>
      <c r="BK36" s="5">
        <f t="shared" si="63"/>
        <v>0</v>
      </c>
      <c r="BL36" s="5">
        <f t="shared" si="36"/>
        <v>0</v>
      </c>
      <c r="BM36" s="5">
        <f t="shared" si="37"/>
        <v>0</v>
      </c>
      <c r="BN36" s="1535"/>
      <c r="BO36" s="147">
        <f>+BE36+FEV!BO36</f>
        <v>0</v>
      </c>
      <c r="BP36" s="1611"/>
      <c r="BQ36" s="1608"/>
      <c r="BR36" s="1593"/>
      <c r="BS36" s="1593"/>
      <c r="BT36" s="1605" t="e">
        <f>+(BR35/$BK$99)-1</f>
        <v>#DIV/0!</v>
      </c>
      <c r="BU36" s="1599"/>
      <c r="BV36" s="1599"/>
      <c r="BW36" s="1599"/>
      <c r="BX36" s="1599"/>
      <c r="BY36" s="1587"/>
      <c r="BZ36" s="68">
        <f>+BN36+FEV!BZ36</f>
        <v>0</v>
      </c>
      <c r="CA36" s="1599"/>
      <c r="CB36" s="1587"/>
      <c r="CE36" s="163">
        <f t="shared" si="98"/>
        <v>0</v>
      </c>
      <c r="CF36" s="127">
        <f t="shared" si="99"/>
        <v>0</v>
      </c>
      <c r="CG36" s="165">
        <f t="shared" si="53"/>
        <v>0</v>
      </c>
      <c r="CH36" s="165">
        <f t="shared" si="54"/>
        <v>0</v>
      </c>
      <c r="CI36" s="165">
        <f t="shared" si="55"/>
        <v>0</v>
      </c>
      <c r="CJ36" s="159">
        <f t="shared" si="49"/>
        <v>0</v>
      </c>
      <c r="CK36" s="444">
        <f>BY36-BV36+FEV!CK36</f>
        <v>0</v>
      </c>
      <c r="CL36" s="891"/>
      <c r="CM36" s="618"/>
      <c r="CN36" s="126">
        <f t="shared" si="57"/>
        <v>0</v>
      </c>
      <c r="CO36" s="130">
        <f t="shared" si="58"/>
        <v>0</v>
      </c>
      <c r="CP36" s="127">
        <f t="shared" si="50"/>
        <v>0</v>
      </c>
      <c r="CQ36" s="127">
        <f t="shared" si="59"/>
        <v>0</v>
      </c>
    </row>
    <row r="37" spans="1:95" ht="21" customHeight="1" thickBot="1" x14ac:dyDescent="0.3">
      <c r="A37" s="1675"/>
      <c r="B37" s="614">
        <v>24</v>
      </c>
      <c r="C37" s="24" t="s">
        <v>2</v>
      </c>
      <c r="D37" s="498"/>
      <c r="E37" s="440"/>
      <c r="F37" s="459"/>
      <c r="G37" s="506" t="s">
        <v>56</v>
      </c>
      <c r="H37" s="506"/>
      <c r="I37" s="435" t="s">
        <v>24</v>
      </c>
      <c r="J37" s="435"/>
      <c r="K37" s="520"/>
      <c r="L37" s="504"/>
      <c r="M37" s="459" t="s">
        <v>24</v>
      </c>
      <c r="N37" s="435"/>
      <c r="O37" s="498"/>
      <c r="P37" s="498"/>
      <c r="Q37" s="435" t="s">
        <v>25</v>
      </c>
      <c r="R37" s="435" t="s">
        <v>25</v>
      </c>
      <c r="S37" s="505"/>
      <c r="T37" s="500"/>
      <c r="U37" s="1024" t="s">
        <v>24</v>
      </c>
      <c r="V37" s="435" t="s">
        <v>25</v>
      </c>
      <c r="W37" s="498"/>
      <c r="X37" s="498"/>
      <c r="Y37" s="435" t="s">
        <v>24</v>
      </c>
      <c r="Z37" s="440" t="s">
        <v>25</v>
      </c>
      <c r="AA37" s="500"/>
      <c r="AB37" s="435" t="s">
        <v>27</v>
      </c>
      <c r="AC37" s="435"/>
      <c r="AD37" s="435" t="s">
        <v>25</v>
      </c>
      <c r="AE37" s="498"/>
      <c r="AF37" s="498"/>
      <c r="AG37" s="440" t="s">
        <v>31</v>
      </c>
      <c r="AH37" s="459" t="s">
        <v>25</v>
      </c>
      <c r="AI37" s="125">
        <f t="shared" si="78"/>
        <v>4</v>
      </c>
      <c r="AJ37" s="62">
        <f t="shared" si="79"/>
        <v>6</v>
      </c>
      <c r="AK37" s="62">
        <f t="shared" si="100"/>
        <v>0</v>
      </c>
      <c r="AL37" s="62">
        <f t="shared" si="101"/>
        <v>0</v>
      </c>
      <c r="AM37" s="62">
        <f t="shared" si="80"/>
        <v>0</v>
      </c>
      <c r="AN37" s="62">
        <f t="shared" si="81"/>
        <v>0</v>
      </c>
      <c r="AO37" s="62">
        <f t="shared" si="82"/>
        <v>1</v>
      </c>
      <c r="AP37" s="62">
        <f t="shared" si="83"/>
        <v>1</v>
      </c>
      <c r="AQ37" s="62">
        <f t="shared" si="84"/>
        <v>0</v>
      </c>
      <c r="AR37" s="62">
        <f t="shared" si="102"/>
        <v>0</v>
      </c>
      <c r="AS37" s="62">
        <f t="shared" si="85"/>
        <v>0</v>
      </c>
      <c r="AT37" s="62">
        <f t="shared" si="86"/>
        <v>0</v>
      </c>
      <c r="AU37" s="62">
        <f t="shared" si="87"/>
        <v>0</v>
      </c>
      <c r="AV37" s="62">
        <f t="shared" si="88"/>
        <v>0</v>
      </c>
      <c r="AW37" s="62">
        <f t="shared" si="89"/>
        <v>0</v>
      </c>
      <c r="AX37" s="62">
        <f t="shared" si="90"/>
        <v>0</v>
      </c>
      <c r="AY37" s="62">
        <f t="shared" si="91"/>
        <v>0</v>
      </c>
      <c r="AZ37" s="62">
        <f t="shared" si="92"/>
        <v>0</v>
      </c>
      <c r="BA37" s="62">
        <f t="shared" si="93"/>
        <v>0</v>
      </c>
      <c r="BB37" s="62">
        <f t="shared" si="94"/>
        <v>0</v>
      </c>
      <c r="BC37" s="63">
        <f t="shared" si="95"/>
        <v>11</v>
      </c>
      <c r="BD37" s="20">
        <f>+AI37*$BD$2+AJ37*$BD$6+AN37*$BD$2+AO37*$BD$6+AQ37*8/24+AU37*8/24+AV37*8/24+AW37*8/24+AX37*12/24+AY37*8/24+AZ37*$BD$2+BA37*8/24+BN37*(0/24)+(AM37*$BE$2)+AK37*$BF$2+AL37*$BF$6+AR37*$BD$2</f>
        <v>5.5</v>
      </c>
      <c r="BE37" s="1594"/>
      <c r="BF37" s="5">
        <f t="shared" si="60"/>
        <v>0</v>
      </c>
      <c r="BG37" s="5">
        <f t="shared" si="34"/>
        <v>1</v>
      </c>
      <c r="BH37" s="5">
        <f t="shared" si="61"/>
        <v>0</v>
      </c>
      <c r="BI37" s="5">
        <f t="shared" si="62"/>
        <v>0</v>
      </c>
      <c r="BJ37" s="5">
        <f t="shared" si="35"/>
        <v>0</v>
      </c>
      <c r="BK37" s="5">
        <f t="shared" si="63"/>
        <v>0</v>
      </c>
      <c r="BL37" s="5">
        <f t="shared" si="36"/>
        <v>0</v>
      </c>
      <c r="BM37" s="5">
        <f t="shared" si="37"/>
        <v>0</v>
      </c>
      <c r="BN37" s="1536"/>
      <c r="BO37" s="147">
        <f>+BE37+FEV!BO37</f>
        <v>0</v>
      </c>
      <c r="BP37" s="1612"/>
      <c r="BQ37" s="1609"/>
      <c r="BR37" s="1594"/>
      <c r="BS37" s="1594"/>
      <c r="BT37" s="1606" t="e">
        <f>+(BR37/$BK$99)-1</f>
        <v>#DIV/0!</v>
      </c>
      <c r="BU37" s="1600"/>
      <c r="BV37" s="1600"/>
      <c r="BW37" s="1600"/>
      <c r="BX37" s="1600"/>
      <c r="BY37" s="1588"/>
      <c r="BZ37" s="68">
        <f>+BN37+FEV!BZ37</f>
        <v>0</v>
      </c>
      <c r="CA37" s="1600"/>
      <c r="CB37" s="1588"/>
      <c r="CE37" s="163">
        <f t="shared" si="98"/>
        <v>0</v>
      </c>
      <c r="CF37" s="127">
        <f t="shared" si="99"/>
        <v>12</v>
      </c>
      <c r="CG37" s="165">
        <f t="shared" si="53"/>
        <v>0</v>
      </c>
      <c r="CH37" s="165">
        <f t="shared" si="54"/>
        <v>12</v>
      </c>
      <c r="CI37" s="165">
        <f t="shared" si="55"/>
        <v>12</v>
      </c>
      <c r="CJ37" s="159">
        <f t="shared" si="49"/>
        <v>0</v>
      </c>
      <c r="CK37" s="444">
        <f>BY37-BV37+FEV!CK37</f>
        <v>0</v>
      </c>
      <c r="CL37" s="892"/>
      <c r="CM37" s="619"/>
      <c r="CN37" s="126">
        <f t="shared" si="57"/>
        <v>0</v>
      </c>
      <c r="CO37" s="130">
        <f t="shared" si="58"/>
        <v>12</v>
      </c>
      <c r="CP37" s="127">
        <f t="shared" si="50"/>
        <v>11</v>
      </c>
      <c r="CQ37" s="127">
        <f t="shared" si="59"/>
        <v>12</v>
      </c>
    </row>
    <row r="38" spans="1:95" ht="21" customHeight="1" thickBot="1" x14ac:dyDescent="0.3">
      <c r="A38" s="615" t="s">
        <v>78</v>
      </c>
      <c r="B38" s="614">
        <v>25</v>
      </c>
      <c r="C38" s="24" t="s">
        <v>2</v>
      </c>
      <c r="D38" s="498"/>
      <c r="E38" s="440" t="s">
        <v>24</v>
      </c>
      <c r="F38" s="1025"/>
      <c r="G38" s="435" t="s">
        <v>24</v>
      </c>
      <c r="H38" s="506"/>
      <c r="I38" s="435" t="s">
        <v>24</v>
      </c>
      <c r="J38" s="435" t="s">
        <v>24</v>
      </c>
      <c r="K38" s="520"/>
      <c r="L38" s="504"/>
      <c r="M38" s="459" t="s">
        <v>24</v>
      </c>
      <c r="N38" s="433" t="s">
        <v>24</v>
      </c>
      <c r="O38" s="498"/>
      <c r="P38" s="498"/>
      <c r="Q38" s="433" t="s">
        <v>24</v>
      </c>
      <c r="R38" s="433" t="s">
        <v>24</v>
      </c>
      <c r="S38" s="505"/>
      <c r="T38" s="500"/>
      <c r="U38" s="1024" t="s">
        <v>24</v>
      </c>
      <c r="V38" s="433" t="s">
        <v>24</v>
      </c>
      <c r="W38" s="498"/>
      <c r="X38" s="498"/>
      <c r="Y38" s="435" t="s">
        <v>24</v>
      </c>
      <c r="Z38" s="456" t="s">
        <v>24</v>
      </c>
      <c r="AA38" s="500"/>
      <c r="AB38" s="506" t="s">
        <v>26</v>
      </c>
      <c r="AC38" s="435" t="s">
        <v>31</v>
      </c>
      <c r="AD38" s="433" t="s">
        <v>24</v>
      </c>
      <c r="AE38" s="498"/>
      <c r="AF38" s="531" t="s">
        <v>50</v>
      </c>
      <c r="AG38" s="440" t="s">
        <v>24</v>
      </c>
      <c r="AH38" s="466" t="s">
        <v>24</v>
      </c>
      <c r="AI38" s="125">
        <f t="shared" si="78"/>
        <v>15</v>
      </c>
      <c r="AJ38" s="62">
        <f t="shared" si="79"/>
        <v>0</v>
      </c>
      <c r="AK38" s="62">
        <f t="shared" si="100"/>
        <v>0</v>
      </c>
      <c r="AL38" s="62">
        <f t="shared" si="101"/>
        <v>0</v>
      </c>
      <c r="AM38" s="62">
        <f t="shared" si="80"/>
        <v>0</v>
      </c>
      <c r="AN38" s="62">
        <f t="shared" si="81"/>
        <v>1</v>
      </c>
      <c r="AO38" s="62">
        <f t="shared" si="82"/>
        <v>0</v>
      </c>
      <c r="AP38" s="62">
        <f t="shared" si="83"/>
        <v>1</v>
      </c>
      <c r="AQ38" s="62">
        <f t="shared" si="84"/>
        <v>0</v>
      </c>
      <c r="AR38" s="62">
        <f t="shared" si="102"/>
        <v>0</v>
      </c>
      <c r="AS38" s="62">
        <f t="shared" si="85"/>
        <v>0</v>
      </c>
      <c r="AT38" s="62">
        <f t="shared" si="86"/>
        <v>0</v>
      </c>
      <c r="AU38" s="62">
        <f t="shared" si="87"/>
        <v>0</v>
      </c>
      <c r="AV38" s="62">
        <f t="shared" si="88"/>
        <v>0</v>
      </c>
      <c r="AW38" s="62">
        <f t="shared" si="89"/>
        <v>0</v>
      </c>
      <c r="AX38" s="62">
        <f t="shared" si="90"/>
        <v>0</v>
      </c>
      <c r="AY38" s="62">
        <f t="shared" si="91"/>
        <v>0</v>
      </c>
      <c r="AZ38" s="62">
        <f t="shared" si="92"/>
        <v>0</v>
      </c>
      <c r="BA38" s="62">
        <f t="shared" si="93"/>
        <v>0</v>
      </c>
      <c r="BB38" s="62">
        <f t="shared" si="94"/>
        <v>0</v>
      </c>
      <c r="BC38" s="63">
        <f t="shared" si="95"/>
        <v>16</v>
      </c>
      <c r="BD38" s="64"/>
      <c r="BE38" s="584">
        <f t="shared" si="52"/>
        <v>8</v>
      </c>
      <c r="BF38" s="5">
        <f t="shared" si="60"/>
        <v>0</v>
      </c>
      <c r="BG38" s="5">
        <f t="shared" si="34"/>
        <v>0</v>
      </c>
      <c r="BH38" s="5">
        <f t="shared" si="61"/>
        <v>0</v>
      </c>
      <c r="BI38" s="5">
        <f t="shared" si="62"/>
        <v>0</v>
      </c>
      <c r="BJ38" s="5">
        <f t="shared" si="35"/>
        <v>0</v>
      </c>
      <c r="BK38" s="5">
        <f t="shared" si="63"/>
        <v>0</v>
      </c>
      <c r="BL38" s="5">
        <f t="shared" si="36"/>
        <v>1</v>
      </c>
      <c r="BM38" s="5">
        <f t="shared" si="37"/>
        <v>0</v>
      </c>
      <c r="BN38" s="145">
        <f t="shared" si="38"/>
        <v>0</v>
      </c>
      <c r="BO38" s="147">
        <f>+BE38+FEV!BO38</f>
        <v>22</v>
      </c>
      <c r="BP38" s="65">
        <f>+BO38+(JAN!BN39+FEV!BN38+BN38)*(12/24)-$BO$12</f>
        <v>0.6666666666666643</v>
      </c>
      <c r="BQ38" s="66">
        <f t="shared" ref="BQ38:BQ52" si="104">IF(BP38&gt;=(-11/24),0,(-BP38)/(12/24))</f>
        <v>0</v>
      </c>
      <c r="BR38" s="584">
        <f t="shared" ref="BR38:BR51" si="105">+BO38+BY38*$BD$2</f>
        <v>22.5</v>
      </c>
      <c r="BS38" s="584">
        <f>+BR38-$BO$12</f>
        <v>1.1666666666666643</v>
      </c>
      <c r="BT38" s="67">
        <f>+(BR38/$BR$99)-1</f>
        <v>4.4453757132265403E-2</v>
      </c>
      <c r="BU38" s="68">
        <f>+BF38+BG38</f>
        <v>0</v>
      </c>
      <c r="BV38" s="68">
        <f t="shared" ref="BV38:BV54" si="106">+BH38+BI38</f>
        <v>0</v>
      </c>
      <c r="BW38" s="68">
        <f>+BJ38+BK38</f>
        <v>0</v>
      </c>
      <c r="BX38" s="68">
        <f>+BL38+BM38</f>
        <v>1</v>
      </c>
      <c r="BY38" s="69">
        <f t="shared" si="103"/>
        <v>1</v>
      </c>
      <c r="BZ38" s="68">
        <f>+BN38+FEV!BZ38</f>
        <v>0</v>
      </c>
      <c r="CA38" s="68">
        <f>+FEV!CA38+BX38</f>
        <v>8</v>
      </c>
      <c r="CB38" s="69">
        <f>+CA38-BZ38</f>
        <v>8</v>
      </c>
      <c r="CE38" s="163">
        <f t="shared" si="98"/>
        <v>8</v>
      </c>
      <c r="CF38" s="127">
        <f t="shared" si="99"/>
        <v>17</v>
      </c>
      <c r="CG38" s="165">
        <f t="shared" si="53"/>
        <v>192</v>
      </c>
      <c r="CH38" s="165">
        <f t="shared" si="54"/>
        <v>12</v>
      </c>
      <c r="CI38" s="165">
        <f t="shared" si="55"/>
        <v>204</v>
      </c>
      <c r="CJ38" s="159">
        <f t="shared" si="49"/>
        <v>0</v>
      </c>
      <c r="CK38" s="444">
        <f>BY38-BV38+FEV!CK38</f>
        <v>4</v>
      </c>
      <c r="CL38" s="916">
        <f>CK38*12+BV38*8-"04"</f>
        <v>44</v>
      </c>
      <c r="CM38" s="450"/>
      <c r="CN38" s="126">
        <f t="shared" si="57"/>
        <v>8</v>
      </c>
      <c r="CO38" s="130">
        <f t="shared" si="58"/>
        <v>204</v>
      </c>
      <c r="CP38" s="127">
        <f t="shared" si="50"/>
        <v>16</v>
      </c>
      <c r="CQ38" s="127">
        <f t="shared" si="59"/>
        <v>17</v>
      </c>
    </row>
    <row r="39" spans="1:95" ht="21" customHeight="1" thickBot="1" x14ac:dyDescent="0.3">
      <c r="A39" s="615" t="s">
        <v>143</v>
      </c>
      <c r="B39" s="614">
        <v>26</v>
      </c>
      <c r="C39" s="24" t="s">
        <v>238</v>
      </c>
      <c r="D39" s="498"/>
      <c r="E39" s="440" t="s">
        <v>35</v>
      </c>
      <c r="F39" s="459" t="s">
        <v>25</v>
      </c>
      <c r="G39" s="506"/>
      <c r="H39" s="726"/>
      <c r="I39" s="435" t="s">
        <v>24</v>
      </c>
      <c r="J39" s="435" t="s">
        <v>24</v>
      </c>
      <c r="K39" s="520"/>
      <c r="L39" s="504"/>
      <c r="M39" s="459" t="s">
        <v>24</v>
      </c>
      <c r="N39" s="435" t="s">
        <v>25</v>
      </c>
      <c r="O39" s="498"/>
      <c r="P39" s="498"/>
      <c r="Q39" s="435" t="s">
        <v>25</v>
      </c>
      <c r="R39" s="435" t="s">
        <v>25</v>
      </c>
      <c r="S39" s="505"/>
      <c r="T39" s="500"/>
      <c r="U39" s="1024" t="s">
        <v>24</v>
      </c>
      <c r="V39" s="435" t="s">
        <v>25</v>
      </c>
      <c r="W39" s="498"/>
      <c r="X39" s="498"/>
      <c r="Y39" s="435" t="s">
        <v>24</v>
      </c>
      <c r="Z39" s="440" t="s">
        <v>25</v>
      </c>
      <c r="AA39" s="500"/>
      <c r="AB39" s="531" t="s">
        <v>59</v>
      </c>
      <c r="AC39" s="435" t="s">
        <v>24</v>
      </c>
      <c r="AD39" s="435" t="s">
        <v>25</v>
      </c>
      <c r="AE39" s="498"/>
      <c r="AF39" s="498"/>
      <c r="AG39" s="440" t="s">
        <v>24</v>
      </c>
      <c r="AH39" s="459" t="s">
        <v>25</v>
      </c>
      <c r="AI39" s="125">
        <f t="shared" si="78"/>
        <v>7</v>
      </c>
      <c r="AJ39" s="62">
        <f t="shared" si="79"/>
        <v>8</v>
      </c>
      <c r="AK39" s="62">
        <f t="shared" si="100"/>
        <v>0</v>
      </c>
      <c r="AL39" s="62">
        <f t="shared" si="101"/>
        <v>0</v>
      </c>
      <c r="AM39" s="62">
        <f t="shared" si="80"/>
        <v>0</v>
      </c>
      <c r="AN39" s="62">
        <f t="shared" si="81"/>
        <v>0</v>
      </c>
      <c r="AO39" s="62">
        <f t="shared" si="82"/>
        <v>0</v>
      </c>
      <c r="AP39" s="62">
        <f t="shared" si="83"/>
        <v>0</v>
      </c>
      <c r="AQ39" s="62">
        <f t="shared" si="84"/>
        <v>0</v>
      </c>
      <c r="AR39" s="62">
        <f t="shared" si="102"/>
        <v>0</v>
      </c>
      <c r="AS39" s="62">
        <f t="shared" si="85"/>
        <v>0</v>
      </c>
      <c r="AT39" s="62">
        <f t="shared" si="86"/>
        <v>1</v>
      </c>
      <c r="AU39" s="62">
        <f t="shared" si="87"/>
        <v>0</v>
      </c>
      <c r="AV39" s="62">
        <f t="shared" si="88"/>
        <v>0</v>
      </c>
      <c r="AW39" s="62">
        <f t="shared" si="89"/>
        <v>0</v>
      </c>
      <c r="AX39" s="62">
        <f t="shared" si="90"/>
        <v>0</v>
      </c>
      <c r="AY39" s="62">
        <f t="shared" si="91"/>
        <v>0</v>
      </c>
      <c r="AZ39" s="62">
        <f t="shared" si="92"/>
        <v>0</v>
      </c>
      <c r="BA39" s="62">
        <f t="shared" si="93"/>
        <v>0</v>
      </c>
      <c r="BB39" s="62">
        <f t="shared" si="94"/>
        <v>0</v>
      </c>
      <c r="BC39" s="63">
        <f t="shared" si="95"/>
        <v>15</v>
      </c>
      <c r="BD39" s="64"/>
      <c r="BE39" s="584">
        <f t="shared" si="52"/>
        <v>7.5</v>
      </c>
      <c r="BF39" s="5">
        <f t="shared" si="60"/>
        <v>1</v>
      </c>
      <c r="BG39" s="5">
        <f t="shared" si="34"/>
        <v>0</v>
      </c>
      <c r="BH39" s="5">
        <f t="shared" si="61"/>
        <v>0</v>
      </c>
      <c r="BI39" s="5">
        <f t="shared" si="62"/>
        <v>0</v>
      </c>
      <c r="BJ39" s="5">
        <f t="shared" si="35"/>
        <v>0</v>
      </c>
      <c r="BK39" s="5">
        <f t="shared" si="63"/>
        <v>0</v>
      </c>
      <c r="BL39" s="5">
        <f t="shared" si="36"/>
        <v>0</v>
      </c>
      <c r="BM39" s="5">
        <f t="shared" si="37"/>
        <v>0</v>
      </c>
      <c r="BN39" s="145">
        <f t="shared" si="38"/>
        <v>0</v>
      </c>
      <c r="BO39" s="147">
        <f>+BE39+FEV!BO39</f>
        <v>21.833333333333332</v>
      </c>
      <c r="BP39" s="65">
        <f>+BO39+(JAN!BN40+FEV!BN39+BN39)*(12/24)-$BO$12</f>
        <v>0.49999999999999645</v>
      </c>
      <c r="BQ39" s="66">
        <f t="shared" si="104"/>
        <v>0</v>
      </c>
      <c r="BR39" s="584">
        <f t="shared" si="105"/>
        <v>22.333333333333332</v>
      </c>
      <c r="BS39" s="584">
        <f t="shared" ref="BS39:BS51" si="107">+BR39-$BO$12</f>
        <v>0.99999999999999645</v>
      </c>
      <c r="BT39" s="67">
        <f>+(BR39/$BR$99)-1</f>
        <v>3.6717062634989306E-2</v>
      </c>
      <c r="BU39" s="68">
        <f t="shared" ref="BU39:BU54" si="108">+BF39+BG39</f>
        <v>1</v>
      </c>
      <c r="BV39" s="68">
        <f t="shared" si="106"/>
        <v>0</v>
      </c>
      <c r="BW39" s="68">
        <f t="shared" ref="BW39:BW54" si="109">+BJ39+BK39</f>
        <v>0</v>
      </c>
      <c r="BX39" s="68">
        <f t="shared" ref="BX39:BX54" si="110">+BL39+BM39</f>
        <v>0</v>
      </c>
      <c r="BY39" s="69">
        <f t="shared" si="103"/>
        <v>1</v>
      </c>
      <c r="BZ39" s="68">
        <f>+BN39+FEV!BZ39</f>
        <v>0</v>
      </c>
      <c r="CA39" s="68">
        <f>+FEV!CA39+BX39</f>
        <v>4</v>
      </c>
      <c r="CB39" s="69">
        <f t="shared" ref="CB39:CB45" si="111">+CA39-BZ39</f>
        <v>4</v>
      </c>
      <c r="CE39" s="163">
        <f t="shared" si="98"/>
        <v>7.5</v>
      </c>
      <c r="CF39" s="127">
        <f t="shared" si="99"/>
        <v>16</v>
      </c>
      <c r="CG39" s="165">
        <f t="shared" si="53"/>
        <v>180</v>
      </c>
      <c r="CH39" s="165">
        <f t="shared" si="54"/>
        <v>12</v>
      </c>
      <c r="CI39" s="165">
        <f t="shared" si="55"/>
        <v>192</v>
      </c>
      <c r="CJ39" s="159">
        <f t="shared" si="49"/>
        <v>0</v>
      </c>
      <c r="CK39" s="444">
        <f>BY39-BV39+FEV!CK39</f>
        <v>5</v>
      </c>
      <c r="CL39" s="450">
        <f>CK39*12+BV39*8+12</f>
        <v>72</v>
      </c>
      <c r="CM39" s="450"/>
      <c r="CN39" s="126">
        <f t="shared" si="57"/>
        <v>7.5</v>
      </c>
      <c r="CO39" s="130">
        <f t="shared" si="58"/>
        <v>192</v>
      </c>
      <c r="CP39" s="127">
        <f t="shared" si="50"/>
        <v>15</v>
      </c>
      <c r="CQ39" s="127">
        <f t="shared" si="59"/>
        <v>16</v>
      </c>
    </row>
    <row r="40" spans="1:95" ht="21" customHeight="1" thickBot="1" x14ac:dyDescent="0.3">
      <c r="A40" s="615" t="s">
        <v>186</v>
      </c>
      <c r="B40" s="614">
        <v>27</v>
      </c>
      <c r="C40" s="24" t="s">
        <v>238</v>
      </c>
      <c r="D40" s="498"/>
      <c r="E40" s="440" t="s">
        <v>27</v>
      </c>
      <c r="F40" s="459" t="s">
        <v>25</v>
      </c>
      <c r="G40" s="506"/>
      <c r="H40" s="726"/>
      <c r="I40" s="435" t="s">
        <v>24</v>
      </c>
      <c r="J40" s="435" t="s">
        <v>24</v>
      </c>
      <c r="K40" s="520"/>
      <c r="L40" s="504"/>
      <c r="M40" s="459" t="s">
        <v>24</v>
      </c>
      <c r="N40" s="435" t="s">
        <v>25</v>
      </c>
      <c r="O40" s="498"/>
      <c r="P40" s="498"/>
      <c r="Q40" s="435" t="s">
        <v>26</v>
      </c>
      <c r="R40" s="435" t="s">
        <v>25</v>
      </c>
      <c r="S40" s="440" t="s">
        <v>25</v>
      </c>
      <c r="T40" s="500"/>
      <c r="U40" s="1024" t="s">
        <v>24</v>
      </c>
      <c r="V40" s="435" t="s">
        <v>25</v>
      </c>
      <c r="W40" s="498"/>
      <c r="X40" s="498"/>
      <c r="Y40" s="435" t="s">
        <v>24</v>
      </c>
      <c r="Z40" s="982" t="s">
        <v>31</v>
      </c>
      <c r="AA40" s="500"/>
      <c r="AB40" s="726"/>
      <c r="AC40" s="435" t="s">
        <v>24</v>
      </c>
      <c r="AD40" s="435" t="s">
        <v>25</v>
      </c>
      <c r="AE40" s="498"/>
      <c r="AF40" s="498"/>
      <c r="AG40" s="440" t="s">
        <v>27</v>
      </c>
      <c r="AH40" s="459" t="s">
        <v>25</v>
      </c>
      <c r="AI40" s="125">
        <f t="shared" si="78"/>
        <v>6</v>
      </c>
      <c r="AJ40" s="62">
        <f t="shared" si="79"/>
        <v>7</v>
      </c>
      <c r="AK40" s="62">
        <f t="shared" si="100"/>
        <v>0</v>
      </c>
      <c r="AL40" s="62">
        <f t="shared" si="101"/>
        <v>0</v>
      </c>
      <c r="AM40" s="62">
        <f t="shared" si="80"/>
        <v>0</v>
      </c>
      <c r="AN40" s="62">
        <f t="shared" si="81"/>
        <v>1</v>
      </c>
      <c r="AO40" s="62">
        <f t="shared" si="82"/>
        <v>2</v>
      </c>
      <c r="AP40" s="62">
        <f t="shared" si="83"/>
        <v>1</v>
      </c>
      <c r="AQ40" s="62">
        <f t="shared" si="84"/>
        <v>0</v>
      </c>
      <c r="AR40" s="62">
        <f t="shared" si="102"/>
        <v>0</v>
      </c>
      <c r="AS40" s="62">
        <f t="shared" si="85"/>
        <v>0</v>
      </c>
      <c r="AT40" s="62">
        <f t="shared" si="86"/>
        <v>0</v>
      </c>
      <c r="AU40" s="62">
        <f t="shared" si="87"/>
        <v>0</v>
      </c>
      <c r="AV40" s="62">
        <f t="shared" si="88"/>
        <v>0</v>
      </c>
      <c r="AW40" s="62">
        <f t="shared" si="89"/>
        <v>0</v>
      </c>
      <c r="AX40" s="62">
        <f t="shared" si="90"/>
        <v>0</v>
      </c>
      <c r="AY40" s="62">
        <f t="shared" si="91"/>
        <v>0</v>
      </c>
      <c r="AZ40" s="62">
        <f t="shared" si="92"/>
        <v>0</v>
      </c>
      <c r="BA40" s="62">
        <f t="shared" si="93"/>
        <v>0</v>
      </c>
      <c r="BB40" s="62">
        <f t="shared" si="94"/>
        <v>0</v>
      </c>
      <c r="BC40" s="63">
        <f t="shared" si="95"/>
        <v>16</v>
      </c>
      <c r="BD40" s="64"/>
      <c r="BE40" s="584">
        <f t="shared" si="52"/>
        <v>8</v>
      </c>
      <c r="BF40" s="5">
        <f t="shared" si="60"/>
        <v>0</v>
      </c>
      <c r="BG40" s="5">
        <f t="shared" si="34"/>
        <v>0</v>
      </c>
      <c r="BH40" s="5">
        <f t="shared" si="61"/>
        <v>0</v>
      </c>
      <c r="BI40" s="5">
        <f t="shared" si="62"/>
        <v>0</v>
      </c>
      <c r="BJ40" s="5">
        <f t="shared" si="35"/>
        <v>0</v>
      </c>
      <c r="BK40" s="5">
        <f t="shared" si="63"/>
        <v>0</v>
      </c>
      <c r="BL40" s="5">
        <f t="shared" si="36"/>
        <v>0</v>
      </c>
      <c r="BM40" s="5">
        <f t="shared" si="37"/>
        <v>0</v>
      </c>
      <c r="BN40" s="145">
        <f t="shared" si="38"/>
        <v>0</v>
      </c>
      <c r="BO40" s="147">
        <f>+BE40+FEV!BO40</f>
        <v>22</v>
      </c>
      <c r="BP40" s="65">
        <f>+BO40+(JAN!BN41+FEV!BN40+BN40)*(12/24)-$BO$12</f>
        <v>0.6666666666666643</v>
      </c>
      <c r="BQ40" s="66">
        <f t="shared" si="104"/>
        <v>0</v>
      </c>
      <c r="BR40" s="584">
        <f t="shared" si="105"/>
        <v>22</v>
      </c>
      <c r="BS40" s="584">
        <f t="shared" si="107"/>
        <v>0.6666666666666643</v>
      </c>
      <c r="BT40" s="67">
        <f>+(BR40/$BR$99)-1</f>
        <v>2.1243673640437111E-2</v>
      </c>
      <c r="BU40" s="68">
        <f t="shared" si="108"/>
        <v>0</v>
      </c>
      <c r="BV40" s="68">
        <f t="shared" si="106"/>
        <v>0</v>
      </c>
      <c r="BW40" s="68">
        <f t="shared" si="109"/>
        <v>0</v>
      </c>
      <c r="BX40" s="68">
        <f t="shared" si="110"/>
        <v>0</v>
      </c>
      <c r="BY40" s="69">
        <f t="shared" si="103"/>
        <v>0</v>
      </c>
      <c r="BZ40" s="68">
        <f>+BN40+FEV!BZ40</f>
        <v>0</v>
      </c>
      <c r="CA40" s="68">
        <f>+FEV!CA40+BX40</f>
        <v>11</v>
      </c>
      <c r="CB40" s="69">
        <f t="shared" si="111"/>
        <v>11</v>
      </c>
      <c r="CE40" s="163">
        <f t="shared" si="98"/>
        <v>8</v>
      </c>
      <c r="CF40" s="127">
        <f t="shared" si="99"/>
        <v>16</v>
      </c>
      <c r="CG40" s="165">
        <f t="shared" si="53"/>
        <v>192</v>
      </c>
      <c r="CH40" s="165">
        <f t="shared" si="54"/>
        <v>0</v>
      </c>
      <c r="CI40" s="165">
        <f t="shared" si="55"/>
        <v>192</v>
      </c>
      <c r="CJ40" s="159">
        <f t="shared" si="49"/>
        <v>0</v>
      </c>
      <c r="CK40" s="444">
        <f>BY40-BV40+FEV!CK40</f>
        <v>5</v>
      </c>
      <c r="CL40" s="916">
        <f>CK40*12+BV40*8+24</f>
        <v>84</v>
      </c>
      <c r="CM40" s="450"/>
      <c r="CN40" s="126">
        <f t="shared" si="57"/>
        <v>8</v>
      </c>
      <c r="CO40" s="130">
        <f t="shared" si="58"/>
        <v>192</v>
      </c>
      <c r="CP40" s="127">
        <f t="shared" si="50"/>
        <v>16</v>
      </c>
      <c r="CQ40" s="127">
        <f t="shared" si="59"/>
        <v>16</v>
      </c>
    </row>
    <row r="41" spans="1:95" ht="21" customHeight="1" thickBot="1" x14ac:dyDescent="0.3">
      <c r="A41" s="615" t="s">
        <v>242</v>
      </c>
      <c r="B41" s="614">
        <v>28</v>
      </c>
      <c r="C41" s="24" t="s">
        <v>238</v>
      </c>
      <c r="D41" s="497"/>
      <c r="E41" s="443" t="s">
        <v>27</v>
      </c>
      <c r="F41" s="454" t="s">
        <v>25</v>
      </c>
      <c r="G41" s="497"/>
      <c r="H41" s="726"/>
      <c r="I41" s="436" t="s">
        <v>24</v>
      </c>
      <c r="J41" s="436" t="s">
        <v>35</v>
      </c>
      <c r="K41" s="497"/>
      <c r="L41" s="522"/>
      <c r="M41" s="454" t="s">
        <v>24</v>
      </c>
      <c r="N41" s="436" t="s">
        <v>26</v>
      </c>
      <c r="O41" s="497"/>
      <c r="P41" s="498"/>
      <c r="Q41" s="436" t="s">
        <v>25</v>
      </c>
      <c r="R41" s="436" t="s">
        <v>25</v>
      </c>
      <c r="S41" s="522"/>
      <c r="T41" s="499"/>
      <c r="U41" s="436" t="s">
        <v>24</v>
      </c>
      <c r="V41" s="436" t="s">
        <v>25</v>
      </c>
      <c r="W41" s="497"/>
      <c r="X41" s="497"/>
      <c r="Y41" s="436" t="s">
        <v>24</v>
      </c>
      <c r="Z41" s="443" t="s">
        <v>25</v>
      </c>
      <c r="AA41" s="983" t="s">
        <v>56</v>
      </c>
      <c r="AB41" s="497"/>
      <c r="AC41" s="436" t="s">
        <v>24</v>
      </c>
      <c r="AD41" s="72" t="s">
        <v>308</v>
      </c>
      <c r="AE41" s="726"/>
      <c r="AF41" s="726"/>
      <c r="AG41" s="440" t="s">
        <v>24</v>
      </c>
      <c r="AH41" s="459" t="s">
        <v>25</v>
      </c>
      <c r="AI41" s="125">
        <f t="shared" si="78"/>
        <v>6</v>
      </c>
      <c r="AJ41" s="62">
        <f t="shared" si="79"/>
        <v>6</v>
      </c>
      <c r="AK41" s="62">
        <f t="shared" si="100"/>
        <v>0</v>
      </c>
      <c r="AL41" s="62">
        <f t="shared" si="101"/>
        <v>0</v>
      </c>
      <c r="AM41" s="62">
        <f t="shared" si="80"/>
        <v>0</v>
      </c>
      <c r="AN41" s="62">
        <f t="shared" si="81"/>
        <v>1</v>
      </c>
      <c r="AO41" s="62">
        <f t="shared" si="82"/>
        <v>1</v>
      </c>
      <c r="AP41" s="62">
        <f t="shared" si="83"/>
        <v>0</v>
      </c>
      <c r="AQ41" s="62">
        <f t="shared" si="84"/>
        <v>0</v>
      </c>
      <c r="AR41" s="62">
        <f t="shared" si="102"/>
        <v>0</v>
      </c>
      <c r="AS41" s="62">
        <f t="shared" si="85"/>
        <v>0</v>
      </c>
      <c r="AT41" s="62">
        <f t="shared" si="86"/>
        <v>1</v>
      </c>
      <c r="AU41" s="62">
        <f t="shared" si="87"/>
        <v>0</v>
      </c>
      <c r="AV41" s="62">
        <f t="shared" si="88"/>
        <v>0</v>
      </c>
      <c r="AW41" s="62">
        <f t="shared" si="89"/>
        <v>0</v>
      </c>
      <c r="AX41" s="62">
        <f t="shared" si="90"/>
        <v>0</v>
      </c>
      <c r="AY41" s="62">
        <f t="shared" si="91"/>
        <v>0</v>
      </c>
      <c r="AZ41" s="62">
        <f t="shared" si="92"/>
        <v>0</v>
      </c>
      <c r="BA41" s="62">
        <f t="shared" si="93"/>
        <v>0</v>
      </c>
      <c r="BB41" s="62">
        <f t="shared" si="94"/>
        <v>0</v>
      </c>
      <c r="BC41" s="63">
        <f t="shared" si="95"/>
        <v>14</v>
      </c>
      <c r="BD41" s="64"/>
      <c r="BE41" s="584">
        <f t="shared" si="52"/>
        <v>7</v>
      </c>
      <c r="BF41" s="5">
        <f t="shared" si="60"/>
        <v>0</v>
      </c>
      <c r="BG41" s="5">
        <f t="shared" si="34"/>
        <v>1</v>
      </c>
      <c r="BH41" s="5">
        <f t="shared" si="61"/>
        <v>0</v>
      </c>
      <c r="BI41" s="5">
        <f t="shared" si="62"/>
        <v>0</v>
      </c>
      <c r="BJ41" s="5">
        <f t="shared" si="35"/>
        <v>0</v>
      </c>
      <c r="BK41" s="5">
        <f t="shared" si="63"/>
        <v>0</v>
      </c>
      <c r="BL41" s="5">
        <f t="shared" si="36"/>
        <v>0</v>
      </c>
      <c r="BM41" s="5">
        <f t="shared" si="37"/>
        <v>0</v>
      </c>
      <c r="BN41" s="145">
        <f t="shared" si="38"/>
        <v>1</v>
      </c>
      <c r="BO41" s="147">
        <f>+BE41+FEV!BO41</f>
        <v>21</v>
      </c>
      <c r="BP41" s="65">
        <f>+BO41+(JAN!BN42+FEV!BN41+BN41)*(12/24)-$BO$12</f>
        <v>0.1666666666666643</v>
      </c>
      <c r="BQ41" s="66">
        <f t="shared" si="104"/>
        <v>0</v>
      </c>
      <c r="BR41" s="584">
        <f t="shared" si="105"/>
        <v>21.5</v>
      </c>
      <c r="BS41" s="584">
        <f t="shared" si="107"/>
        <v>0.1666666666666643</v>
      </c>
      <c r="BT41" s="67">
        <f>+(BR41/$BR$99)-1</f>
        <v>-1.96640985139096E-3</v>
      </c>
      <c r="BU41" s="68">
        <f t="shared" si="108"/>
        <v>1</v>
      </c>
      <c r="BV41" s="68">
        <f t="shared" si="106"/>
        <v>0</v>
      </c>
      <c r="BW41" s="68">
        <f t="shared" si="109"/>
        <v>0</v>
      </c>
      <c r="BX41" s="68">
        <f t="shared" si="110"/>
        <v>0</v>
      </c>
      <c r="BY41" s="69">
        <f t="shared" si="103"/>
        <v>1</v>
      </c>
      <c r="BZ41" s="986">
        <v>5</v>
      </c>
      <c r="CA41" s="68">
        <f>+FEV!CA41+BX41</f>
        <v>6</v>
      </c>
      <c r="CB41" s="69">
        <f t="shared" si="111"/>
        <v>1</v>
      </c>
      <c r="CE41" s="163">
        <f t="shared" si="98"/>
        <v>7</v>
      </c>
      <c r="CF41" s="127">
        <f t="shared" si="99"/>
        <v>15</v>
      </c>
      <c r="CG41" s="165">
        <f t="shared" si="53"/>
        <v>168</v>
      </c>
      <c r="CH41" s="165">
        <f t="shared" si="54"/>
        <v>12</v>
      </c>
      <c r="CI41" s="165">
        <f t="shared" si="55"/>
        <v>180</v>
      </c>
      <c r="CJ41" s="159">
        <f t="shared" si="49"/>
        <v>12</v>
      </c>
      <c r="CK41" s="444">
        <f>BY41-BV41+FEV!CK41</f>
        <v>6</v>
      </c>
      <c r="CL41" s="450">
        <f>CK41*12+BV41*8+12</f>
        <v>84</v>
      </c>
      <c r="CM41" s="450"/>
      <c r="CN41" s="126">
        <f t="shared" si="57"/>
        <v>7</v>
      </c>
      <c r="CO41" s="130">
        <f t="shared" si="58"/>
        <v>180</v>
      </c>
      <c r="CP41" s="127">
        <f t="shared" si="50"/>
        <v>14</v>
      </c>
      <c r="CQ41" s="127">
        <f t="shared" si="59"/>
        <v>15</v>
      </c>
    </row>
    <row r="42" spans="1:95" ht="21" customHeight="1" thickBot="1" x14ac:dyDescent="0.3">
      <c r="A42" s="1671" t="s">
        <v>79</v>
      </c>
      <c r="B42" s="614">
        <v>29</v>
      </c>
      <c r="C42" s="660" t="s">
        <v>65</v>
      </c>
      <c r="D42" s="498"/>
      <c r="E42" s="440"/>
      <c r="F42" s="460"/>
      <c r="G42" s="458"/>
      <c r="H42" s="458"/>
      <c r="I42" s="438"/>
      <c r="J42" s="438"/>
      <c r="K42" s="453"/>
      <c r="L42" s="507"/>
      <c r="M42" s="460"/>
      <c r="N42" s="438"/>
      <c r="O42" s="502"/>
      <c r="P42" s="502"/>
      <c r="Q42" s="438"/>
      <c r="R42" s="438"/>
      <c r="S42" s="467"/>
      <c r="T42" s="503"/>
      <c r="U42" s="1026"/>
      <c r="V42" s="438"/>
      <c r="W42" s="502"/>
      <c r="X42" s="502"/>
      <c r="Y42" s="438"/>
      <c r="Z42" s="455"/>
      <c r="AA42" s="503"/>
      <c r="AB42" s="458"/>
      <c r="AC42" s="438"/>
      <c r="AD42" s="438"/>
      <c r="AE42" s="502"/>
      <c r="AF42" s="502"/>
      <c r="AG42" s="455"/>
      <c r="AH42" s="460"/>
      <c r="AI42" s="125"/>
      <c r="AJ42" s="62"/>
      <c r="AK42" s="62"/>
      <c r="AL42" s="62"/>
      <c r="AM42" s="62"/>
      <c r="AN42" s="62"/>
      <c r="AO42" s="62"/>
      <c r="AP42" s="62"/>
      <c r="AQ42" s="62"/>
      <c r="AR42" s="62">
        <f t="shared" si="102"/>
        <v>0</v>
      </c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3">
        <f t="shared" si="95"/>
        <v>0</v>
      </c>
      <c r="BD42" s="64"/>
      <c r="BE42" s="584">
        <f t="shared" si="52"/>
        <v>0</v>
      </c>
      <c r="BF42" s="5"/>
      <c r="BG42" s="5"/>
      <c r="BH42" s="5"/>
      <c r="BI42" s="5"/>
      <c r="BJ42" s="5"/>
      <c r="BK42" s="5"/>
      <c r="BL42" s="5"/>
      <c r="BM42" s="5"/>
      <c r="BN42" s="145"/>
      <c r="BO42" s="147">
        <f>+BE42+FEV!BO42</f>
        <v>0</v>
      </c>
      <c r="BP42" s="65"/>
      <c r="BQ42" s="66"/>
      <c r="BR42" s="584"/>
      <c r="BS42" s="584"/>
      <c r="BT42" s="67"/>
      <c r="BU42" s="68">
        <f t="shared" si="108"/>
        <v>0</v>
      </c>
      <c r="BV42" s="68">
        <f t="shared" si="106"/>
        <v>0</v>
      </c>
      <c r="BW42" s="68">
        <f t="shared" si="109"/>
        <v>0</v>
      </c>
      <c r="BX42" s="68">
        <f t="shared" si="110"/>
        <v>0</v>
      </c>
      <c r="BY42" s="69"/>
      <c r="BZ42" s="68">
        <f>+BN42+FEV!BZ42</f>
        <v>0</v>
      </c>
      <c r="CA42" s="68">
        <f>+FEV!CA42+BX42</f>
        <v>0</v>
      </c>
      <c r="CB42" s="69"/>
      <c r="CE42" s="163">
        <f t="shared" si="98"/>
        <v>0</v>
      </c>
      <c r="CF42" s="127">
        <f t="shared" si="99"/>
        <v>0</v>
      </c>
      <c r="CG42" s="165">
        <f t="shared" si="53"/>
        <v>0</v>
      </c>
      <c r="CH42" s="165">
        <f t="shared" si="54"/>
        <v>0</v>
      </c>
      <c r="CI42" s="165">
        <f t="shared" si="55"/>
        <v>0</v>
      </c>
      <c r="CJ42" s="159">
        <f t="shared" si="49"/>
        <v>0</v>
      </c>
      <c r="CK42" s="444">
        <f>BY42-BV42+FEV!CK42</f>
        <v>0</v>
      </c>
      <c r="CL42" s="450"/>
      <c r="CM42" s="450"/>
      <c r="CN42" s="126">
        <f t="shared" si="57"/>
        <v>0</v>
      </c>
      <c r="CO42" s="130">
        <f t="shared" si="58"/>
        <v>0</v>
      </c>
      <c r="CP42" s="127">
        <f t="shared" si="50"/>
        <v>0</v>
      </c>
      <c r="CQ42" s="127">
        <f t="shared" si="59"/>
        <v>0</v>
      </c>
    </row>
    <row r="43" spans="1:95" ht="12.95" customHeight="1" thickBot="1" x14ac:dyDescent="0.3">
      <c r="A43" s="1672"/>
      <c r="B43" s="614">
        <v>30</v>
      </c>
      <c r="C43" s="24"/>
      <c r="D43" s="498"/>
      <c r="E43" s="440"/>
      <c r="F43" s="460"/>
      <c r="G43" s="458"/>
      <c r="H43" s="458"/>
      <c r="I43" s="438"/>
      <c r="J43" s="438"/>
      <c r="K43" s="453"/>
      <c r="L43" s="507"/>
      <c r="M43" s="460"/>
      <c r="N43" s="438"/>
      <c r="O43" s="502"/>
      <c r="P43" s="502"/>
      <c r="Q43" s="438"/>
      <c r="R43" s="438"/>
      <c r="S43" s="467"/>
      <c r="T43" s="503"/>
      <c r="U43" s="1026"/>
      <c r="V43" s="438"/>
      <c r="W43" s="502"/>
      <c r="X43" s="502"/>
      <c r="Y43" s="438"/>
      <c r="Z43" s="455"/>
      <c r="AA43" s="503"/>
      <c r="AB43" s="458"/>
      <c r="AC43" s="438"/>
      <c r="AD43" s="438"/>
      <c r="AE43" s="502"/>
      <c r="AF43" s="502"/>
      <c r="AG43" s="455"/>
      <c r="AH43" s="460"/>
      <c r="AI43" s="125"/>
      <c r="AJ43" s="62"/>
      <c r="AK43" s="62"/>
      <c r="AL43" s="62"/>
      <c r="AM43" s="62"/>
      <c r="AN43" s="62"/>
      <c r="AO43" s="62"/>
      <c r="AP43" s="62"/>
      <c r="AQ43" s="62"/>
      <c r="AR43" s="62">
        <f t="shared" si="102"/>
        <v>0</v>
      </c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3">
        <f t="shared" si="95"/>
        <v>0</v>
      </c>
      <c r="BD43" s="64"/>
      <c r="BE43" s="584">
        <f t="shared" si="52"/>
        <v>0</v>
      </c>
      <c r="BF43" s="5"/>
      <c r="BG43" s="5"/>
      <c r="BH43" s="5"/>
      <c r="BI43" s="5"/>
      <c r="BJ43" s="5"/>
      <c r="BK43" s="5"/>
      <c r="BL43" s="5"/>
      <c r="BM43" s="5"/>
      <c r="BN43" s="145"/>
      <c r="BO43" s="147">
        <f>+BE43+FEV!BO43</f>
        <v>0</v>
      </c>
      <c r="BP43" s="65"/>
      <c r="BQ43" s="66"/>
      <c r="BR43" s="584"/>
      <c r="BS43" s="584"/>
      <c r="BT43" s="67"/>
      <c r="BU43" s="68">
        <f t="shared" si="108"/>
        <v>0</v>
      </c>
      <c r="BV43" s="68">
        <f t="shared" si="106"/>
        <v>0</v>
      </c>
      <c r="BW43" s="68">
        <f t="shared" si="109"/>
        <v>0</v>
      </c>
      <c r="BX43" s="68">
        <f t="shared" si="110"/>
        <v>0</v>
      </c>
      <c r="BY43" s="69"/>
      <c r="BZ43" s="68">
        <f>+BN43+FEV!BZ43</f>
        <v>0</v>
      </c>
      <c r="CA43" s="68">
        <f>+FEV!CA43+BX43</f>
        <v>0</v>
      </c>
      <c r="CB43" s="69"/>
      <c r="CE43" s="163">
        <f t="shared" si="98"/>
        <v>0</v>
      </c>
      <c r="CF43" s="127">
        <f t="shared" si="99"/>
        <v>0</v>
      </c>
      <c r="CG43" s="165">
        <f t="shared" si="53"/>
        <v>0</v>
      </c>
      <c r="CH43" s="165">
        <f t="shared" si="54"/>
        <v>0</v>
      </c>
      <c r="CI43" s="165">
        <f t="shared" si="55"/>
        <v>0</v>
      </c>
      <c r="CJ43" s="159">
        <f t="shared" si="49"/>
        <v>0</v>
      </c>
      <c r="CK43" s="444">
        <f>BY43-BV43+FEV!CK43</f>
        <v>0</v>
      </c>
      <c r="CL43" s="450"/>
      <c r="CM43" s="450"/>
      <c r="CN43" s="126">
        <f t="shared" si="57"/>
        <v>0</v>
      </c>
      <c r="CO43" s="130">
        <f t="shared" si="58"/>
        <v>0</v>
      </c>
      <c r="CP43" s="127">
        <f t="shared" si="50"/>
        <v>0</v>
      </c>
      <c r="CQ43" s="127">
        <f t="shared" si="59"/>
        <v>0</v>
      </c>
    </row>
    <row r="44" spans="1:95" ht="21" customHeight="1" thickBot="1" x14ac:dyDescent="0.3">
      <c r="A44" s="1673"/>
      <c r="B44" s="614">
        <v>31</v>
      </c>
      <c r="C44" s="661" t="s">
        <v>3</v>
      </c>
      <c r="D44" s="498"/>
      <c r="E44" s="440"/>
      <c r="F44" s="460"/>
      <c r="G44" s="458"/>
      <c r="H44" s="458"/>
      <c r="I44" s="438"/>
      <c r="J44" s="438"/>
      <c r="K44" s="453"/>
      <c r="L44" s="507"/>
      <c r="M44" s="460"/>
      <c r="N44" s="438"/>
      <c r="O44" s="502"/>
      <c r="P44" s="502"/>
      <c r="Q44" s="438"/>
      <c r="R44" s="438"/>
      <c r="S44" s="467"/>
      <c r="T44" s="503"/>
      <c r="U44" s="1026"/>
      <c r="V44" s="438"/>
      <c r="W44" s="502"/>
      <c r="X44" s="502"/>
      <c r="Y44" s="438"/>
      <c r="Z44" s="455"/>
      <c r="AA44" s="503"/>
      <c r="AB44" s="458"/>
      <c r="AC44" s="438"/>
      <c r="AD44" s="438"/>
      <c r="AE44" s="502"/>
      <c r="AF44" s="502"/>
      <c r="AG44" s="455"/>
      <c r="AH44" s="460"/>
      <c r="AI44" s="125"/>
      <c r="AJ44" s="62"/>
      <c r="AK44" s="62"/>
      <c r="AL44" s="62"/>
      <c r="AM44" s="62"/>
      <c r="AN44" s="62"/>
      <c r="AO44" s="62"/>
      <c r="AP44" s="62"/>
      <c r="AQ44" s="62"/>
      <c r="AR44" s="62">
        <f t="shared" si="102"/>
        <v>0</v>
      </c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3">
        <f t="shared" si="95"/>
        <v>0</v>
      </c>
      <c r="BD44" s="64"/>
      <c r="BE44" s="584">
        <f t="shared" si="52"/>
        <v>0</v>
      </c>
      <c r="BF44" s="5"/>
      <c r="BG44" s="5"/>
      <c r="BH44" s="5"/>
      <c r="BI44" s="5"/>
      <c r="BJ44" s="5"/>
      <c r="BK44" s="5"/>
      <c r="BL44" s="5"/>
      <c r="BM44" s="5"/>
      <c r="BN44" s="145"/>
      <c r="BO44" s="147">
        <f>+BE44+FEV!BO44</f>
        <v>0</v>
      </c>
      <c r="BP44" s="65"/>
      <c r="BQ44" s="66"/>
      <c r="BR44" s="584"/>
      <c r="BS44" s="584"/>
      <c r="BT44" s="67"/>
      <c r="BU44" s="68">
        <f t="shared" si="108"/>
        <v>0</v>
      </c>
      <c r="BV44" s="68">
        <f t="shared" si="106"/>
        <v>0</v>
      </c>
      <c r="BW44" s="68">
        <f t="shared" si="109"/>
        <v>0</v>
      </c>
      <c r="BX44" s="68">
        <f t="shared" si="110"/>
        <v>0</v>
      </c>
      <c r="BY44" s="69"/>
      <c r="BZ44" s="68">
        <f>+BN44+FEV!BZ44</f>
        <v>0</v>
      </c>
      <c r="CA44" s="68">
        <f>+FEV!CA44+BX44</f>
        <v>0</v>
      </c>
      <c r="CB44" s="69"/>
      <c r="CE44" s="163">
        <f t="shared" si="98"/>
        <v>0</v>
      </c>
      <c r="CF44" s="127">
        <f t="shared" si="99"/>
        <v>0</v>
      </c>
      <c r="CG44" s="165">
        <f t="shared" si="53"/>
        <v>0</v>
      </c>
      <c r="CH44" s="165">
        <f t="shared" si="54"/>
        <v>0</v>
      </c>
      <c r="CI44" s="165">
        <f t="shared" si="55"/>
        <v>0</v>
      </c>
      <c r="CJ44" s="159">
        <f t="shared" si="49"/>
        <v>0</v>
      </c>
      <c r="CK44" s="444">
        <f>BY44-BV44+FEV!CK44</f>
        <v>0</v>
      </c>
      <c r="CL44" s="450"/>
      <c r="CM44" s="450"/>
      <c r="CN44" s="126">
        <f t="shared" si="57"/>
        <v>0</v>
      </c>
      <c r="CO44" s="130">
        <f t="shared" si="58"/>
        <v>0</v>
      </c>
      <c r="CP44" s="127">
        <f t="shared" si="50"/>
        <v>0</v>
      </c>
      <c r="CQ44" s="127">
        <f t="shared" si="59"/>
        <v>0</v>
      </c>
    </row>
    <row r="45" spans="1:95" ht="21" customHeight="1" thickBot="1" x14ac:dyDescent="0.3">
      <c r="A45" s="615" t="s">
        <v>80</v>
      </c>
      <c r="B45" s="614">
        <v>32</v>
      </c>
      <c r="C45" s="24" t="s">
        <v>3</v>
      </c>
      <c r="D45" s="502"/>
      <c r="E45" s="455" t="s">
        <v>24</v>
      </c>
      <c r="F45" s="460" t="s">
        <v>26</v>
      </c>
      <c r="G45" s="458"/>
      <c r="H45" s="438" t="s">
        <v>24</v>
      </c>
      <c r="I45" s="438" t="s">
        <v>31</v>
      </c>
      <c r="J45" s="438"/>
      <c r="K45" s="453"/>
      <c r="L45" s="507"/>
      <c r="M45" s="460" t="s">
        <v>24</v>
      </c>
      <c r="N45" s="438" t="s">
        <v>26</v>
      </c>
      <c r="O45" s="502"/>
      <c r="P45" s="502"/>
      <c r="Q45" s="438" t="s">
        <v>25</v>
      </c>
      <c r="R45" s="438" t="s">
        <v>25</v>
      </c>
      <c r="S45" s="467"/>
      <c r="T45" s="503"/>
      <c r="U45" s="1039" t="s">
        <v>57</v>
      </c>
      <c r="V45" s="1039" t="s">
        <v>57</v>
      </c>
      <c r="W45" s="1040"/>
      <c r="X45" s="1040"/>
      <c r="Y45" s="1039" t="s">
        <v>57</v>
      </c>
      <c r="Z45" s="1041" t="s">
        <v>57</v>
      </c>
      <c r="AA45" s="1042"/>
      <c r="AB45" s="458"/>
      <c r="AC45" s="438" t="s">
        <v>24</v>
      </c>
      <c r="AD45" s="438" t="s">
        <v>25</v>
      </c>
      <c r="AE45" s="502" t="s">
        <v>56</v>
      </c>
      <c r="AF45" s="502"/>
      <c r="AG45" s="493" t="s">
        <v>24</v>
      </c>
      <c r="AH45" s="460" t="s">
        <v>25</v>
      </c>
      <c r="AI45" s="125">
        <f t="shared" si="78"/>
        <v>5</v>
      </c>
      <c r="AJ45" s="62">
        <f t="shared" si="79"/>
        <v>4</v>
      </c>
      <c r="AK45" s="62">
        <f t="shared" si="100"/>
        <v>0</v>
      </c>
      <c r="AL45" s="62">
        <f t="shared" si="101"/>
        <v>0</v>
      </c>
      <c r="AM45" s="62">
        <f t="shared" si="80"/>
        <v>0</v>
      </c>
      <c r="AN45" s="62">
        <f t="shared" si="81"/>
        <v>2</v>
      </c>
      <c r="AO45" s="62">
        <f t="shared" si="82"/>
        <v>0</v>
      </c>
      <c r="AP45" s="62">
        <f t="shared" si="83"/>
        <v>1</v>
      </c>
      <c r="AQ45" s="62">
        <f t="shared" si="84"/>
        <v>0</v>
      </c>
      <c r="AR45" s="62">
        <f t="shared" si="102"/>
        <v>0</v>
      </c>
      <c r="AS45" s="62">
        <f t="shared" si="85"/>
        <v>0</v>
      </c>
      <c r="AT45" s="62">
        <f t="shared" si="86"/>
        <v>0</v>
      </c>
      <c r="AU45" s="62">
        <f t="shared" si="87"/>
        <v>0</v>
      </c>
      <c r="AV45" s="62">
        <f t="shared" si="88"/>
        <v>0</v>
      </c>
      <c r="AW45" s="62">
        <f t="shared" si="89"/>
        <v>0</v>
      </c>
      <c r="AX45" s="62">
        <f t="shared" si="90"/>
        <v>0</v>
      </c>
      <c r="AY45" s="62">
        <f t="shared" si="91"/>
        <v>0</v>
      </c>
      <c r="AZ45" s="62">
        <f t="shared" si="92"/>
        <v>0</v>
      </c>
      <c r="BA45" s="62">
        <f t="shared" si="93"/>
        <v>0</v>
      </c>
      <c r="BB45" s="62">
        <f t="shared" si="94"/>
        <v>0</v>
      </c>
      <c r="BC45" s="63">
        <f t="shared" si="95"/>
        <v>11</v>
      </c>
      <c r="BD45" s="64"/>
      <c r="BE45" s="584">
        <f t="shared" si="52"/>
        <v>5.5</v>
      </c>
      <c r="BF45" s="5">
        <f>COUNTIF($D45:$AH45,"DTS")+COUNTIF($D45:$AH45,"DTS1")</f>
        <v>0</v>
      </c>
      <c r="BG45" s="5">
        <f>COUNTIF($D45:$AH45,"NTS")+COUNTIF($D45:$AH45,"NTS1")</f>
        <v>1</v>
      </c>
      <c r="BH45" s="5">
        <f t="shared" si="61"/>
        <v>0</v>
      </c>
      <c r="BI45" s="5">
        <f t="shared" si="62"/>
        <v>0</v>
      </c>
      <c r="BJ45" s="5">
        <f>COUNTIF($D45:$AH45,"DTS5S")+COUNTIF($D45:$AH45,"DTS5S1")</f>
        <v>0</v>
      </c>
      <c r="BK45" s="5">
        <f>COUNTIF($D45:$AH45,"NTS5S")+COUNTIF($D45:$AH45,"NTS5S1")</f>
        <v>0</v>
      </c>
      <c r="BL45" s="5">
        <f>COUNTIF($D45:$AH45,"DTSDS")+COUNTIF($D45:$AH45,"DTSDS1")</f>
        <v>0</v>
      </c>
      <c r="BM45" s="5">
        <f>COUNTIF($D45:$AH45,"NTSDS")+COUNTIF($D45:$AH45,"NTSDS1")</f>
        <v>0</v>
      </c>
      <c r="BN45" s="145">
        <f>COUNTIF($D45:$AH45,"FOTS")</f>
        <v>4</v>
      </c>
      <c r="BO45" s="147">
        <f>+BE45+FEV!BO45</f>
        <v>18.166666666666668</v>
      </c>
      <c r="BP45" s="65">
        <f>+BO45+(JAN!BN43+FEV!BN45+BN45)*(12/24)-$BO$12</f>
        <v>-0.16666666666666785</v>
      </c>
      <c r="BQ45" s="66">
        <f t="shared" si="104"/>
        <v>0</v>
      </c>
      <c r="BR45" s="584">
        <f t="shared" si="105"/>
        <v>18.666666666666668</v>
      </c>
      <c r="BS45" s="584">
        <f t="shared" si="107"/>
        <v>-2.6666666666666679</v>
      </c>
      <c r="BT45" s="67">
        <f t="shared" ref="BT45:BT52" si="112">+(BR45/$BR$99)-1</f>
        <v>-0.13349021630508351</v>
      </c>
      <c r="BU45" s="68">
        <f t="shared" si="108"/>
        <v>1</v>
      </c>
      <c r="BV45" s="68">
        <f t="shared" si="106"/>
        <v>0</v>
      </c>
      <c r="BW45" s="68">
        <f t="shared" si="109"/>
        <v>0</v>
      </c>
      <c r="BX45" s="68">
        <f t="shared" si="110"/>
        <v>0</v>
      </c>
      <c r="BY45" s="69">
        <f t="shared" si="103"/>
        <v>1</v>
      </c>
      <c r="BZ45" s="68">
        <f>+BN45+FEV!BZ45</f>
        <v>6</v>
      </c>
      <c r="CA45" s="68">
        <f>+FEV!CA45+BX45</f>
        <v>8</v>
      </c>
      <c r="CB45" s="69">
        <f t="shared" si="111"/>
        <v>2</v>
      </c>
      <c r="CE45" s="163">
        <f t="shared" si="98"/>
        <v>5.5</v>
      </c>
      <c r="CF45" s="127">
        <f t="shared" si="99"/>
        <v>12</v>
      </c>
      <c r="CG45" s="165">
        <f t="shared" si="53"/>
        <v>132</v>
      </c>
      <c r="CH45" s="165">
        <f t="shared" si="54"/>
        <v>12</v>
      </c>
      <c r="CI45" s="165">
        <f t="shared" si="55"/>
        <v>144</v>
      </c>
      <c r="CJ45" s="159">
        <f t="shared" si="49"/>
        <v>48</v>
      </c>
      <c r="CK45" s="444">
        <f>BY45-BV45+FEV!CK45</f>
        <v>5</v>
      </c>
      <c r="CL45" s="450">
        <f t="shared" ref="CL45:CL52" si="113">CK45*12+BV45*8</f>
        <v>60</v>
      </c>
      <c r="CM45" s="450"/>
      <c r="CN45" s="126">
        <f t="shared" si="57"/>
        <v>5.5</v>
      </c>
      <c r="CO45" s="130">
        <f t="shared" si="58"/>
        <v>144</v>
      </c>
      <c r="CP45" s="127">
        <f t="shared" si="50"/>
        <v>11</v>
      </c>
      <c r="CQ45" s="127">
        <f t="shared" si="59"/>
        <v>12</v>
      </c>
    </row>
    <row r="46" spans="1:95" ht="21" customHeight="1" thickBot="1" x14ac:dyDescent="0.3">
      <c r="A46" s="615" t="s">
        <v>81</v>
      </c>
      <c r="B46" s="614">
        <v>33</v>
      </c>
      <c r="C46" s="24" t="s">
        <v>3</v>
      </c>
      <c r="D46" s="502"/>
      <c r="E46" s="455" t="s">
        <v>24</v>
      </c>
      <c r="F46" s="460" t="s">
        <v>25</v>
      </c>
      <c r="G46" s="458"/>
      <c r="H46" s="458"/>
      <c r="I46" s="438" t="s">
        <v>24</v>
      </c>
      <c r="J46" s="438" t="s">
        <v>24</v>
      </c>
      <c r="K46" s="453"/>
      <c r="L46" s="507"/>
      <c r="M46" s="460" t="s">
        <v>24</v>
      </c>
      <c r="N46" s="438" t="s">
        <v>25</v>
      </c>
      <c r="O46" s="502"/>
      <c r="P46" s="502"/>
      <c r="Q46" s="438" t="s">
        <v>25</v>
      </c>
      <c r="R46" s="438" t="s">
        <v>25</v>
      </c>
      <c r="S46" s="467"/>
      <c r="T46" s="503"/>
      <c r="U46" s="1026" t="s">
        <v>24</v>
      </c>
      <c r="V46" s="438" t="s">
        <v>25</v>
      </c>
      <c r="W46" s="502"/>
      <c r="X46" s="502"/>
      <c r="Y46" s="438" t="s">
        <v>24</v>
      </c>
      <c r="Z46" s="455" t="s">
        <v>25</v>
      </c>
      <c r="AA46" s="503"/>
      <c r="AB46" s="458"/>
      <c r="AC46" s="447" t="s">
        <v>25</v>
      </c>
      <c r="AD46" s="438" t="s">
        <v>25</v>
      </c>
      <c r="AE46" s="502"/>
      <c r="AF46" s="502"/>
      <c r="AG46" s="455" t="s">
        <v>24</v>
      </c>
      <c r="AH46" s="460" t="s">
        <v>25</v>
      </c>
      <c r="AI46" s="125">
        <f t="shared" si="78"/>
        <v>7</v>
      </c>
      <c r="AJ46" s="62">
        <f t="shared" si="79"/>
        <v>9</v>
      </c>
      <c r="AK46" s="62">
        <f t="shared" si="100"/>
        <v>0</v>
      </c>
      <c r="AL46" s="62">
        <f t="shared" si="101"/>
        <v>0</v>
      </c>
      <c r="AM46" s="62">
        <f t="shared" si="80"/>
        <v>0</v>
      </c>
      <c r="AN46" s="62">
        <f t="shared" si="81"/>
        <v>0</v>
      </c>
      <c r="AO46" s="62">
        <f t="shared" si="82"/>
        <v>0</v>
      </c>
      <c r="AP46" s="62">
        <f t="shared" si="83"/>
        <v>0</v>
      </c>
      <c r="AQ46" s="62">
        <f t="shared" si="84"/>
        <v>0</v>
      </c>
      <c r="AR46" s="62">
        <f t="shared" si="102"/>
        <v>0</v>
      </c>
      <c r="AS46" s="62">
        <f t="shared" si="85"/>
        <v>0</v>
      </c>
      <c r="AT46" s="62">
        <f t="shared" si="86"/>
        <v>0</v>
      </c>
      <c r="AU46" s="62">
        <f t="shared" si="87"/>
        <v>0</v>
      </c>
      <c r="AV46" s="62">
        <f t="shared" si="88"/>
        <v>0</v>
      </c>
      <c r="AW46" s="62">
        <f t="shared" si="89"/>
        <v>0</v>
      </c>
      <c r="AX46" s="62">
        <f t="shared" si="90"/>
        <v>0</v>
      </c>
      <c r="AY46" s="62">
        <f t="shared" si="91"/>
        <v>0</v>
      </c>
      <c r="AZ46" s="62">
        <f t="shared" si="92"/>
        <v>0</v>
      </c>
      <c r="BA46" s="62">
        <f t="shared" si="93"/>
        <v>0</v>
      </c>
      <c r="BB46" s="62">
        <f t="shared" si="94"/>
        <v>0</v>
      </c>
      <c r="BC46" s="63">
        <f t="shared" si="95"/>
        <v>16</v>
      </c>
      <c r="BD46" s="64"/>
      <c r="BE46" s="584">
        <f t="shared" si="52"/>
        <v>8</v>
      </c>
      <c r="BF46" s="5">
        <f t="shared" si="60"/>
        <v>0</v>
      </c>
      <c r="BG46" s="5">
        <f t="shared" si="34"/>
        <v>0</v>
      </c>
      <c r="BH46" s="5">
        <f t="shared" si="61"/>
        <v>0</v>
      </c>
      <c r="BI46" s="5">
        <f t="shared" si="62"/>
        <v>0</v>
      </c>
      <c r="BJ46" s="5">
        <f t="shared" si="35"/>
        <v>0</v>
      </c>
      <c r="BK46" s="5">
        <f t="shared" si="63"/>
        <v>0</v>
      </c>
      <c r="BL46" s="5">
        <f t="shared" si="36"/>
        <v>0</v>
      </c>
      <c r="BM46" s="5">
        <f t="shared" si="37"/>
        <v>0</v>
      </c>
      <c r="BN46" s="145">
        <f t="shared" si="38"/>
        <v>0</v>
      </c>
      <c r="BO46" s="147">
        <f>+BE46+FEV!BO46</f>
        <v>22</v>
      </c>
      <c r="BP46" s="65">
        <f>+BO46+(JAN!BN44+FEV!BN46+BN46)*(12/24)-$BO$12</f>
        <v>0.6666666666666643</v>
      </c>
      <c r="BQ46" s="66">
        <f t="shared" si="104"/>
        <v>0</v>
      </c>
      <c r="BR46" s="584">
        <f t="shared" si="105"/>
        <v>22</v>
      </c>
      <c r="BS46" s="584">
        <f t="shared" si="107"/>
        <v>0.6666666666666643</v>
      </c>
      <c r="BT46" s="67">
        <f t="shared" si="112"/>
        <v>2.1243673640437111E-2</v>
      </c>
      <c r="BU46" s="68">
        <f t="shared" si="108"/>
        <v>0</v>
      </c>
      <c r="BV46" s="68">
        <f t="shared" si="106"/>
        <v>0</v>
      </c>
      <c r="BW46" s="68">
        <f t="shared" si="109"/>
        <v>0</v>
      </c>
      <c r="BX46" s="68">
        <f t="shared" si="110"/>
        <v>0</v>
      </c>
      <c r="BY46" s="69">
        <f>+BU46+BV46+BW46+BX46</f>
        <v>0</v>
      </c>
      <c r="BZ46" s="68">
        <f>+BN46+FEV!BZ46</f>
        <v>0</v>
      </c>
      <c r="CA46" s="68">
        <f>+FEV!CA46+BX46</f>
        <v>4</v>
      </c>
      <c r="CB46" s="69">
        <f>+CA46-BZ46</f>
        <v>4</v>
      </c>
      <c r="CE46" s="163">
        <f t="shared" si="98"/>
        <v>8</v>
      </c>
      <c r="CF46" s="127">
        <f t="shared" si="99"/>
        <v>16</v>
      </c>
      <c r="CG46" s="165">
        <f t="shared" si="53"/>
        <v>192</v>
      </c>
      <c r="CH46" s="165">
        <f t="shared" si="54"/>
        <v>0</v>
      </c>
      <c r="CI46" s="165">
        <f t="shared" si="55"/>
        <v>192</v>
      </c>
      <c r="CJ46" s="159">
        <f t="shared" si="49"/>
        <v>0</v>
      </c>
      <c r="CK46" s="444">
        <f>BY46-BV46+FEV!CK46</f>
        <v>3</v>
      </c>
      <c r="CL46" s="450">
        <f t="shared" si="113"/>
        <v>36</v>
      </c>
      <c r="CM46" s="450"/>
      <c r="CN46" s="126">
        <f t="shared" si="57"/>
        <v>8</v>
      </c>
      <c r="CO46" s="130">
        <f t="shared" si="58"/>
        <v>192</v>
      </c>
      <c r="CP46" s="127">
        <f t="shared" si="50"/>
        <v>16</v>
      </c>
      <c r="CQ46" s="127">
        <f t="shared" si="59"/>
        <v>16</v>
      </c>
    </row>
    <row r="47" spans="1:95" ht="21" customHeight="1" thickBot="1" x14ac:dyDescent="0.3">
      <c r="A47" s="615" t="s">
        <v>82</v>
      </c>
      <c r="B47" s="614">
        <v>34</v>
      </c>
      <c r="C47" s="24" t="s">
        <v>3</v>
      </c>
      <c r="D47" s="502"/>
      <c r="E47" s="455" t="s">
        <v>24</v>
      </c>
      <c r="F47" s="460" t="s">
        <v>25</v>
      </c>
      <c r="G47" s="458"/>
      <c r="H47" s="458"/>
      <c r="I47" s="438" t="s">
        <v>24</v>
      </c>
      <c r="J47" s="438" t="s">
        <v>24</v>
      </c>
      <c r="K47" s="453"/>
      <c r="L47" s="507"/>
      <c r="M47" s="460" t="s">
        <v>31</v>
      </c>
      <c r="N47" s="438" t="s">
        <v>25</v>
      </c>
      <c r="O47" s="502" t="s">
        <v>27</v>
      </c>
      <c r="P47" s="502"/>
      <c r="Q47" s="438" t="s">
        <v>25</v>
      </c>
      <c r="R47" s="438" t="s">
        <v>25</v>
      </c>
      <c r="S47" s="988" t="s">
        <v>49</v>
      </c>
      <c r="T47" s="503"/>
      <c r="U47" s="1026" t="s">
        <v>27</v>
      </c>
      <c r="V47" s="438" t="s">
        <v>25</v>
      </c>
      <c r="W47" s="502"/>
      <c r="X47" s="502"/>
      <c r="Y47" s="438" t="s">
        <v>24</v>
      </c>
      <c r="Z47" s="455" t="s">
        <v>26</v>
      </c>
      <c r="AA47" s="569" t="s">
        <v>59</v>
      </c>
      <c r="AB47" s="458"/>
      <c r="AC47" s="438" t="s">
        <v>24</v>
      </c>
      <c r="AD47" s="438" t="s">
        <v>25</v>
      </c>
      <c r="AE47" s="502"/>
      <c r="AF47" s="502"/>
      <c r="AG47" s="455" t="s">
        <v>24</v>
      </c>
      <c r="AH47" s="460" t="s">
        <v>25</v>
      </c>
      <c r="AI47" s="125">
        <f t="shared" si="78"/>
        <v>6</v>
      </c>
      <c r="AJ47" s="62">
        <f t="shared" si="79"/>
        <v>7</v>
      </c>
      <c r="AK47" s="62">
        <f t="shared" si="100"/>
        <v>0</v>
      </c>
      <c r="AL47" s="62">
        <f t="shared" si="101"/>
        <v>0</v>
      </c>
      <c r="AM47" s="62">
        <f t="shared" si="80"/>
        <v>0</v>
      </c>
      <c r="AN47" s="62">
        <f t="shared" si="81"/>
        <v>1</v>
      </c>
      <c r="AO47" s="62">
        <f t="shared" si="82"/>
        <v>2</v>
      </c>
      <c r="AP47" s="62">
        <f t="shared" si="83"/>
        <v>1</v>
      </c>
      <c r="AQ47" s="62">
        <f t="shared" si="84"/>
        <v>0</v>
      </c>
      <c r="AR47" s="62">
        <f t="shared" si="102"/>
        <v>0</v>
      </c>
      <c r="AS47" s="62">
        <f t="shared" si="85"/>
        <v>0</v>
      </c>
      <c r="AT47" s="62">
        <f t="shared" si="86"/>
        <v>0</v>
      </c>
      <c r="AU47" s="62">
        <f t="shared" si="87"/>
        <v>0</v>
      </c>
      <c r="AV47" s="62">
        <f t="shared" si="88"/>
        <v>0</v>
      </c>
      <c r="AW47" s="62">
        <f t="shared" si="89"/>
        <v>0</v>
      </c>
      <c r="AX47" s="62">
        <f t="shared" si="90"/>
        <v>0</v>
      </c>
      <c r="AY47" s="62">
        <f t="shared" si="91"/>
        <v>0</v>
      </c>
      <c r="AZ47" s="62">
        <f t="shared" si="92"/>
        <v>0</v>
      </c>
      <c r="BA47" s="62">
        <f t="shared" si="93"/>
        <v>0</v>
      </c>
      <c r="BB47" s="62">
        <f t="shared" si="94"/>
        <v>0</v>
      </c>
      <c r="BC47" s="63">
        <f t="shared" si="95"/>
        <v>16</v>
      </c>
      <c r="BD47" s="64"/>
      <c r="BE47" s="584">
        <f t="shared" si="52"/>
        <v>8</v>
      </c>
      <c r="BF47" s="5">
        <f t="shared" si="60"/>
        <v>1</v>
      </c>
      <c r="BG47" s="5">
        <f t="shared" si="34"/>
        <v>0</v>
      </c>
      <c r="BH47" s="5">
        <f t="shared" si="61"/>
        <v>0</v>
      </c>
      <c r="BI47" s="5">
        <f t="shared" si="62"/>
        <v>0</v>
      </c>
      <c r="BJ47" s="5">
        <f t="shared" si="35"/>
        <v>0</v>
      </c>
      <c r="BK47" s="5">
        <f t="shared" si="63"/>
        <v>1</v>
      </c>
      <c r="BL47" s="5">
        <f t="shared" si="36"/>
        <v>0</v>
      </c>
      <c r="BM47" s="5">
        <f t="shared" si="37"/>
        <v>0</v>
      </c>
      <c r="BN47" s="145">
        <f t="shared" si="38"/>
        <v>0</v>
      </c>
      <c r="BO47" s="147">
        <f>+BE47+FEV!BO47</f>
        <v>22</v>
      </c>
      <c r="BP47" s="65">
        <f>+BO47+(JAN!BN45+FEV!BN47+BN47)*(12/24)-$BO$12</f>
        <v>1.1666666666666643</v>
      </c>
      <c r="BQ47" s="66">
        <f t="shared" si="104"/>
        <v>0</v>
      </c>
      <c r="BR47" s="584">
        <f t="shared" si="105"/>
        <v>23</v>
      </c>
      <c r="BS47" s="584">
        <f t="shared" si="107"/>
        <v>1.6666666666666643</v>
      </c>
      <c r="BT47" s="67">
        <f t="shared" si="112"/>
        <v>6.7663840624093474E-2</v>
      </c>
      <c r="BU47" s="68">
        <f t="shared" si="108"/>
        <v>1</v>
      </c>
      <c r="BV47" s="68">
        <f t="shared" si="106"/>
        <v>0</v>
      </c>
      <c r="BW47" s="68">
        <f t="shared" si="109"/>
        <v>1</v>
      </c>
      <c r="BX47" s="68">
        <f t="shared" si="110"/>
        <v>0</v>
      </c>
      <c r="BY47" s="69">
        <f t="shared" si="103"/>
        <v>2</v>
      </c>
      <c r="BZ47" s="68">
        <f>+BN47+FEV!BZ47</f>
        <v>1</v>
      </c>
      <c r="CA47" s="68">
        <f>+FEV!CA47+BX47</f>
        <v>5</v>
      </c>
      <c r="CB47" s="69">
        <f t="shared" ref="CB47:CB52" si="114">+CA47-BZ47</f>
        <v>4</v>
      </c>
      <c r="CE47" s="163">
        <f t="shared" si="98"/>
        <v>8</v>
      </c>
      <c r="CF47" s="127">
        <f t="shared" si="99"/>
        <v>18</v>
      </c>
      <c r="CG47" s="165">
        <f t="shared" si="53"/>
        <v>192</v>
      </c>
      <c r="CH47" s="165">
        <f t="shared" si="54"/>
        <v>24</v>
      </c>
      <c r="CI47" s="165">
        <f t="shared" si="55"/>
        <v>216</v>
      </c>
      <c r="CJ47" s="159">
        <f t="shared" si="49"/>
        <v>0</v>
      </c>
      <c r="CK47" s="444">
        <f>BY47-BV47+FEV!CK47</f>
        <v>6</v>
      </c>
      <c r="CL47" s="450">
        <f t="shared" si="113"/>
        <v>72</v>
      </c>
      <c r="CM47" s="450"/>
      <c r="CN47" s="126">
        <f t="shared" si="57"/>
        <v>8</v>
      </c>
      <c r="CO47" s="130">
        <f t="shared" si="58"/>
        <v>216</v>
      </c>
      <c r="CP47" s="127">
        <f t="shared" si="50"/>
        <v>16</v>
      </c>
      <c r="CQ47" s="127">
        <f t="shared" si="59"/>
        <v>18</v>
      </c>
    </row>
    <row r="48" spans="1:95" ht="21" customHeight="1" thickBot="1" x14ac:dyDescent="0.3">
      <c r="A48" s="615" t="s">
        <v>83</v>
      </c>
      <c r="B48" s="614">
        <v>35</v>
      </c>
      <c r="C48" s="24" t="s">
        <v>3</v>
      </c>
      <c r="D48" s="502"/>
      <c r="E48" s="455" t="s">
        <v>24</v>
      </c>
      <c r="F48" s="460" t="s">
        <v>25</v>
      </c>
      <c r="G48" s="458" t="s">
        <v>27</v>
      </c>
      <c r="H48" s="458"/>
      <c r="I48" s="438" t="s">
        <v>24</v>
      </c>
      <c r="J48" s="438" t="s">
        <v>24</v>
      </c>
      <c r="K48" s="453"/>
      <c r="L48" s="507"/>
      <c r="M48" s="460" t="s">
        <v>24</v>
      </c>
      <c r="N48" s="438" t="s">
        <v>25</v>
      </c>
      <c r="O48" s="502"/>
      <c r="P48" s="502"/>
      <c r="Q48" s="438" t="s">
        <v>25</v>
      </c>
      <c r="R48" s="438" t="s">
        <v>25</v>
      </c>
      <c r="S48" s="467"/>
      <c r="T48" s="503"/>
      <c r="U48" s="1026" t="s">
        <v>24</v>
      </c>
      <c r="V48" s="438" t="s">
        <v>25</v>
      </c>
      <c r="W48" s="502"/>
      <c r="X48" s="502"/>
      <c r="Y48" s="438" t="s">
        <v>24</v>
      </c>
      <c r="Z48" s="455" t="s">
        <v>26</v>
      </c>
      <c r="AA48" s="503"/>
      <c r="AB48" s="458" t="s">
        <v>26</v>
      </c>
      <c r="AC48" s="438" t="s">
        <v>24</v>
      </c>
      <c r="AD48" s="438" t="s">
        <v>25</v>
      </c>
      <c r="AE48" s="502"/>
      <c r="AF48" s="502"/>
      <c r="AG48" s="455" t="s">
        <v>24</v>
      </c>
      <c r="AH48" s="460" t="s">
        <v>25</v>
      </c>
      <c r="AI48" s="125">
        <f t="shared" si="78"/>
        <v>8</v>
      </c>
      <c r="AJ48" s="62">
        <f t="shared" si="79"/>
        <v>7</v>
      </c>
      <c r="AK48" s="62">
        <f t="shared" si="100"/>
        <v>0</v>
      </c>
      <c r="AL48" s="62">
        <f t="shared" si="101"/>
        <v>0</v>
      </c>
      <c r="AM48" s="62">
        <f t="shared" si="80"/>
        <v>0</v>
      </c>
      <c r="AN48" s="62">
        <f t="shared" si="81"/>
        <v>2</v>
      </c>
      <c r="AO48" s="62">
        <f t="shared" si="82"/>
        <v>1</v>
      </c>
      <c r="AP48" s="62">
        <f t="shared" si="83"/>
        <v>0</v>
      </c>
      <c r="AQ48" s="62">
        <f t="shared" si="84"/>
        <v>0</v>
      </c>
      <c r="AR48" s="62">
        <f t="shared" si="102"/>
        <v>0</v>
      </c>
      <c r="AS48" s="62">
        <f t="shared" si="85"/>
        <v>0</v>
      </c>
      <c r="AT48" s="62">
        <f t="shared" si="86"/>
        <v>0</v>
      </c>
      <c r="AU48" s="62">
        <f t="shared" si="87"/>
        <v>0</v>
      </c>
      <c r="AV48" s="62">
        <f t="shared" si="88"/>
        <v>0</v>
      </c>
      <c r="AW48" s="62">
        <f t="shared" si="89"/>
        <v>0</v>
      </c>
      <c r="AX48" s="62">
        <f t="shared" si="90"/>
        <v>0</v>
      </c>
      <c r="AY48" s="62">
        <f t="shared" si="91"/>
        <v>0</v>
      </c>
      <c r="AZ48" s="62">
        <f t="shared" si="92"/>
        <v>0</v>
      </c>
      <c r="BA48" s="62">
        <f t="shared" si="93"/>
        <v>0</v>
      </c>
      <c r="BB48" s="62">
        <f t="shared" si="94"/>
        <v>0</v>
      </c>
      <c r="BC48" s="63">
        <f t="shared" si="95"/>
        <v>18</v>
      </c>
      <c r="BD48" s="64"/>
      <c r="BE48" s="584">
        <f t="shared" si="52"/>
        <v>9</v>
      </c>
      <c r="BF48" s="5">
        <f t="shared" si="60"/>
        <v>0</v>
      </c>
      <c r="BG48" s="5">
        <f t="shared" si="34"/>
        <v>0</v>
      </c>
      <c r="BH48" s="5">
        <f t="shared" si="61"/>
        <v>0</v>
      </c>
      <c r="BI48" s="5">
        <f t="shared" si="62"/>
        <v>0</v>
      </c>
      <c r="BJ48" s="5">
        <f t="shared" si="35"/>
        <v>0</v>
      </c>
      <c r="BK48" s="5">
        <f t="shared" si="63"/>
        <v>0</v>
      </c>
      <c r="BL48" s="5">
        <f t="shared" si="36"/>
        <v>0</v>
      </c>
      <c r="BM48" s="5">
        <f t="shared" si="37"/>
        <v>0</v>
      </c>
      <c r="BN48" s="145">
        <f t="shared" si="38"/>
        <v>0</v>
      </c>
      <c r="BO48" s="147">
        <f>+BE48+FEV!BO48</f>
        <v>22.5</v>
      </c>
      <c r="BP48" s="65">
        <f>+BO48+(JAN!BN27+FEV!BN48+BN48)*(12/24)-$BO$12</f>
        <v>2.1666666666666643</v>
      </c>
      <c r="BQ48" s="66">
        <f t="shared" si="104"/>
        <v>0</v>
      </c>
      <c r="BR48" s="584">
        <f t="shared" si="105"/>
        <v>22.5</v>
      </c>
      <c r="BS48" s="584">
        <f t="shared" si="107"/>
        <v>1.1666666666666643</v>
      </c>
      <c r="BT48" s="67">
        <f t="shared" si="112"/>
        <v>4.4453757132265403E-2</v>
      </c>
      <c r="BU48" s="68">
        <f t="shared" si="108"/>
        <v>0</v>
      </c>
      <c r="BV48" s="68">
        <f t="shared" si="106"/>
        <v>0</v>
      </c>
      <c r="BW48" s="68">
        <f t="shared" si="109"/>
        <v>0</v>
      </c>
      <c r="BX48" s="68">
        <f t="shared" si="110"/>
        <v>0</v>
      </c>
      <c r="BY48" s="69">
        <f t="shared" si="103"/>
        <v>0</v>
      </c>
      <c r="BZ48" s="68">
        <f>+BN48+FEV!BZ48</f>
        <v>2</v>
      </c>
      <c r="CA48" s="68">
        <f>+FEV!CA48+BX48</f>
        <v>9</v>
      </c>
      <c r="CB48" s="69">
        <f t="shared" si="114"/>
        <v>7</v>
      </c>
      <c r="CE48" s="163">
        <f t="shared" si="98"/>
        <v>9</v>
      </c>
      <c r="CF48" s="127">
        <f t="shared" si="99"/>
        <v>18</v>
      </c>
      <c r="CG48" s="165">
        <f t="shared" si="53"/>
        <v>216</v>
      </c>
      <c r="CH48" s="165">
        <f t="shared" si="54"/>
        <v>0</v>
      </c>
      <c r="CI48" s="165">
        <f t="shared" si="55"/>
        <v>216</v>
      </c>
      <c r="CJ48" s="159">
        <f t="shared" si="49"/>
        <v>0</v>
      </c>
      <c r="CK48" s="444">
        <f>BY48-BV48+FEV!CK48</f>
        <v>3</v>
      </c>
      <c r="CL48" s="450">
        <f t="shared" si="113"/>
        <v>36</v>
      </c>
      <c r="CM48" s="450"/>
      <c r="CN48" s="126">
        <f t="shared" si="57"/>
        <v>9</v>
      </c>
      <c r="CO48" s="130">
        <f t="shared" si="58"/>
        <v>216</v>
      </c>
      <c r="CP48" s="127">
        <f t="shared" si="50"/>
        <v>18</v>
      </c>
      <c r="CQ48" s="127">
        <f t="shared" si="59"/>
        <v>18</v>
      </c>
    </row>
    <row r="49" spans="1:95" ht="21" customHeight="1" thickBot="1" x14ac:dyDescent="0.3">
      <c r="A49" s="615" t="s">
        <v>84</v>
      </c>
      <c r="B49" s="614">
        <v>36</v>
      </c>
      <c r="C49" s="24" t="s">
        <v>3</v>
      </c>
      <c r="D49" s="498"/>
      <c r="E49" s="455" t="s">
        <v>24</v>
      </c>
      <c r="F49" s="460" t="s">
        <v>25</v>
      </c>
      <c r="G49" s="458"/>
      <c r="H49" s="458"/>
      <c r="I49" s="438" t="s">
        <v>24</v>
      </c>
      <c r="J49" s="438" t="s">
        <v>24</v>
      </c>
      <c r="K49" s="453"/>
      <c r="L49" s="1138"/>
      <c r="M49" s="460" t="s">
        <v>35</v>
      </c>
      <c r="N49" s="438" t="s">
        <v>25</v>
      </c>
      <c r="O49" s="428" t="s">
        <v>299</v>
      </c>
      <c r="P49" s="502"/>
      <c r="Q49" s="438"/>
      <c r="R49" s="438" t="s">
        <v>25</v>
      </c>
      <c r="S49" s="455" t="s">
        <v>25</v>
      </c>
      <c r="T49" s="503"/>
      <c r="U49" s="1026" t="s">
        <v>24</v>
      </c>
      <c r="V49" s="438" t="s">
        <v>25</v>
      </c>
      <c r="W49" s="502"/>
      <c r="X49" s="502"/>
      <c r="Y49" s="438" t="s">
        <v>24</v>
      </c>
      <c r="Z49" s="455" t="s">
        <v>25</v>
      </c>
      <c r="AA49" s="503"/>
      <c r="AB49" s="458"/>
      <c r="AC49" s="438" t="s">
        <v>24</v>
      </c>
      <c r="AD49" s="438" t="s">
        <v>25</v>
      </c>
      <c r="AE49" s="502"/>
      <c r="AF49" s="502"/>
      <c r="AG49" s="455" t="s">
        <v>24</v>
      </c>
      <c r="AH49" s="460" t="s">
        <v>25</v>
      </c>
      <c r="AI49" s="125">
        <f t="shared" si="78"/>
        <v>7</v>
      </c>
      <c r="AJ49" s="62">
        <f t="shared" si="79"/>
        <v>8</v>
      </c>
      <c r="AK49" s="62">
        <f t="shared" si="100"/>
        <v>0</v>
      </c>
      <c r="AL49" s="62">
        <f t="shared" si="101"/>
        <v>0</v>
      </c>
      <c r="AM49" s="62">
        <f t="shared" si="80"/>
        <v>0</v>
      </c>
      <c r="AN49" s="62">
        <f t="shared" si="81"/>
        <v>0</v>
      </c>
      <c r="AO49" s="62">
        <f t="shared" si="82"/>
        <v>0</v>
      </c>
      <c r="AP49" s="62">
        <f t="shared" si="83"/>
        <v>0</v>
      </c>
      <c r="AQ49" s="62">
        <f t="shared" si="84"/>
        <v>0</v>
      </c>
      <c r="AR49" s="62">
        <f t="shared" si="102"/>
        <v>0</v>
      </c>
      <c r="AS49" s="62">
        <f t="shared" si="85"/>
        <v>0</v>
      </c>
      <c r="AT49" s="62">
        <f t="shared" si="86"/>
        <v>1</v>
      </c>
      <c r="AU49" s="62">
        <f t="shared" si="87"/>
        <v>0</v>
      </c>
      <c r="AV49" s="62">
        <f t="shared" si="88"/>
        <v>0</v>
      </c>
      <c r="AW49" s="62">
        <f t="shared" si="89"/>
        <v>0</v>
      </c>
      <c r="AX49" s="62">
        <f t="shared" si="90"/>
        <v>0</v>
      </c>
      <c r="AY49" s="62">
        <f t="shared" si="91"/>
        <v>0</v>
      </c>
      <c r="AZ49" s="62">
        <f t="shared" si="92"/>
        <v>0</v>
      </c>
      <c r="BA49" s="62">
        <f t="shared" si="93"/>
        <v>0</v>
      </c>
      <c r="BB49" s="62">
        <f t="shared" si="94"/>
        <v>0</v>
      </c>
      <c r="BC49" s="63">
        <f t="shared" si="95"/>
        <v>15</v>
      </c>
      <c r="BD49" s="64"/>
      <c r="BE49" s="584">
        <f t="shared" si="52"/>
        <v>7.5</v>
      </c>
      <c r="BF49" s="5">
        <f t="shared" si="60"/>
        <v>0</v>
      </c>
      <c r="BG49" s="5">
        <f t="shared" si="34"/>
        <v>1</v>
      </c>
      <c r="BH49" s="5">
        <f t="shared" si="61"/>
        <v>0</v>
      </c>
      <c r="BI49" s="5">
        <f t="shared" si="62"/>
        <v>0</v>
      </c>
      <c r="BJ49" s="5">
        <f t="shared" si="35"/>
        <v>0</v>
      </c>
      <c r="BK49" s="5">
        <f t="shared" si="63"/>
        <v>0</v>
      </c>
      <c r="BL49" s="5">
        <f t="shared" si="36"/>
        <v>0</v>
      </c>
      <c r="BM49" s="5">
        <f t="shared" si="37"/>
        <v>0</v>
      </c>
      <c r="BN49" s="145">
        <f t="shared" si="38"/>
        <v>0</v>
      </c>
      <c r="BO49" s="147">
        <f>+BE49+FEV!BO49</f>
        <v>22.5</v>
      </c>
      <c r="BP49" s="65">
        <f>+BO49+(JAN!BN46+FEV!BN49+BN49)*(12/24)-$BO$12</f>
        <v>1.1666666666666643</v>
      </c>
      <c r="BQ49" s="66">
        <f t="shared" si="104"/>
        <v>0</v>
      </c>
      <c r="BR49" s="584">
        <f t="shared" si="105"/>
        <v>23</v>
      </c>
      <c r="BS49" s="584">
        <f t="shared" si="107"/>
        <v>1.6666666666666643</v>
      </c>
      <c r="BT49" s="67">
        <f t="shared" si="112"/>
        <v>6.7663840624093474E-2</v>
      </c>
      <c r="BU49" s="68">
        <f t="shared" si="108"/>
        <v>1</v>
      </c>
      <c r="BV49" s="68">
        <f t="shared" si="106"/>
        <v>0</v>
      </c>
      <c r="BW49" s="68">
        <f t="shared" si="109"/>
        <v>0</v>
      </c>
      <c r="BX49" s="68">
        <f t="shared" si="110"/>
        <v>0</v>
      </c>
      <c r="BY49" s="69">
        <f t="shared" si="103"/>
        <v>1</v>
      </c>
      <c r="BZ49" s="68">
        <f>+BN49+FEV!BZ49</f>
        <v>0</v>
      </c>
      <c r="CA49" s="68">
        <f>+FEV!CA49+BX49</f>
        <v>7</v>
      </c>
      <c r="CB49" s="69">
        <f t="shared" si="114"/>
        <v>7</v>
      </c>
      <c r="CC49" s="148"/>
      <c r="CE49" s="163">
        <f t="shared" si="98"/>
        <v>7.5</v>
      </c>
      <c r="CF49" s="127">
        <f t="shared" si="99"/>
        <v>16</v>
      </c>
      <c r="CG49" s="165">
        <f t="shared" si="53"/>
        <v>180</v>
      </c>
      <c r="CH49" s="165">
        <f t="shared" si="54"/>
        <v>12</v>
      </c>
      <c r="CI49" s="165">
        <f t="shared" si="55"/>
        <v>192</v>
      </c>
      <c r="CJ49" s="159">
        <f t="shared" si="49"/>
        <v>0</v>
      </c>
      <c r="CK49" s="444">
        <f>BY49-BV49+FEV!CK49</f>
        <v>8</v>
      </c>
      <c r="CL49" s="916">
        <f>CK49*12+BV49*8+18</f>
        <v>114</v>
      </c>
      <c r="CM49" s="450"/>
      <c r="CN49" s="126">
        <f t="shared" si="57"/>
        <v>7.5</v>
      </c>
      <c r="CO49" s="130">
        <f t="shared" si="58"/>
        <v>192</v>
      </c>
      <c r="CP49" s="127">
        <f t="shared" si="50"/>
        <v>15</v>
      </c>
      <c r="CQ49" s="127">
        <f t="shared" si="59"/>
        <v>16</v>
      </c>
    </row>
    <row r="50" spans="1:95" ht="21" customHeight="1" thickBot="1" x14ac:dyDescent="0.3">
      <c r="A50" s="615" t="s">
        <v>85</v>
      </c>
      <c r="B50" s="614">
        <v>37</v>
      </c>
      <c r="C50" s="24" t="s">
        <v>3</v>
      </c>
      <c r="D50" s="502"/>
      <c r="E50" s="455" t="s">
        <v>24</v>
      </c>
      <c r="F50" s="460" t="s">
        <v>25</v>
      </c>
      <c r="G50" s="458"/>
      <c r="H50" s="458"/>
      <c r="I50" s="438" t="s">
        <v>24</v>
      </c>
      <c r="J50" s="438" t="s">
        <v>24</v>
      </c>
      <c r="K50" s="453"/>
      <c r="L50" s="507"/>
      <c r="M50" s="460" t="s">
        <v>35</v>
      </c>
      <c r="N50" s="438" t="s">
        <v>25</v>
      </c>
      <c r="O50" s="502"/>
      <c r="P50" s="502"/>
      <c r="Q50" s="438" t="s">
        <v>25</v>
      </c>
      <c r="R50" s="438" t="s">
        <v>25</v>
      </c>
      <c r="S50" s="467"/>
      <c r="T50" s="503"/>
      <c r="U50" s="1026" t="s">
        <v>24</v>
      </c>
      <c r="V50" s="438" t="s">
        <v>25</v>
      </c>
      <c r="W50" s="502"/>
      <c r="X50" s="502"/>
      <c r="Y50" s="438" t="s">
        <v>24</v>
      </c>
      <c r="Z50" s="455" t="s">
        <v>25</v>
      </c>
      <c r="AA50" s="503"/>
      <c r="AB50" s="458"/>
      <c r="AC50" s="438" t="s">
        <v>24</v>
      </c>
      <c r="AD50" s="438" t="s">
        <v>25</v>
      </c>
      <c r="AE50" s="502"/>
      <c r="AF50" s="502"/>
      <c r="AG50" s="455" t="s">
        <v>24</v>
      </c>
      <c r="AH50" s="460" t="s">
        <v>25</v>
      </c>
      <c r="AI50" s="125">
        <f t="shared" si="78"/>
        <v>7</v>
      </c>
      <c r="AJ50" s="62">
        <f t="shared" si="79"/>
        <v>8</v>
      </c>
      <c r="AK50" s="62">
        <f t="shared" si="100"/>
        <v>0</v>
      </c>
      <c r="AL50" s="62">
        <f t="shared" si="101"/>
        <v>0</v>
      </c>
      <c r="AM50" s="62">
        <f t="shared" si="80"/>
        <v>0</v>
      </c>
      <c r="AN50" s="62">
        <f t="shared" si="81"/>
        <v>0</v>
      </c>
      <c r="AO50" s="62">
        <f t="shared" si="82"/>
        <v>0</v>
      </c>
      <c r="AP50" s="62">
        <f t="shared" si="83"/>
        <v>0</v>
      </c>
      <c r="AQ50" s="62">
        <f t="shared" si="84"/>
        <v>0</v>
      </c>
      <c r="AR50" s="62">
        <f t="shared" si="102"/>
        <v>0</v>
      </c>
      <c r="AS50" s="62">
        <f t="shared" si="85"/>
        <v>0</v>
      </c>
      <c r="AT50" s="62">
        <f t="shared" si="86"/>
        <v>1</v>
      </c>
      <c r="AU50" s="62">
        <f t="shared" si="87"/>
        <v>0</v>
      </c>
      <c r="AV50" s="62">
        <f t="shared" si="88"/>
        <v>0</v>
      </c>
      <c r="AW50" s="62">
        <f t="shared" si="89"/>
        <v>0</v>
      </c>
      <c r="AX50" s="62">
        <f t="shared" si="90"/>
        <v>0</v>
      </c>
      <c r="AY50" s="62">
        <f t="shared" si="91"/>
        <v>0</v>
      </c>
      <c r="AZ50" s="62">
        <f t="shared" si="92"/>
        <v>0</v>
      </c>
      <c r="BA50" s="62">
        <f t="shared" si="93"/>
        <v>0</v>
      </c>
      <c r="BB50" s="62">
        <f t="shared" si="94"/>
        <v>0</v>
      </c>
      <c r="BC50" s="63">
        <f t="shared" si="95"/>
        <v>15</v>
      </c>
      <c r="BD50" s="64"/>
      <c r="BE50" s="584">
        <f t="shared" si="52"/>
        <v>7.5</v>
      </c>
      <c r="BF50" s="5">
        <f t="shared" si="60"/>
        <v>0</v>
      </c>
      <c r="BG50" s="5">
        <f t="shared" si="34"/>
        <v>0</v>
      </c>
      <c r="BH50" s="5">
        <f t="shared" si="61"/>
        <v>0</v>
      </c>
      <c r="BI50" s="5">
        <f t="shared" si="62"/>
        <v>0</v>
      </c>
      <c r="BJ50" s="5">
        <f t="shared" si="35"/>
        <v>0</v>
      </c>
      <c r="BK50" s="5">
        <f t="shared" si="63"/>
        <v>0</v>
      </c>
      <c r="BL50" s="5">
        <f t="shared" si="36"/>
        <v>0</v>
      </c>
      <c r="BM50" s="5">
        <f t="shared" si="37"/>
        <v>0</v>
      </c>
      <c r="BN50" s="145">
        <f t="shared" si="38"/>
        <v>0</v>
      </c>
      <c r="BO50" s="147">
        <f>+BE50+FEV!BO50</f>
        <v>21.666666666666668</v>
      </c>
      <c r="BP50" s="65">
        <f>+BO50+(JAN!BN48+FEV!BN50+BN50)*(12/24)-$BO$12</f>
        <v>0.33333333333333215</v>
      </c>
      <c r="BQ50" s="66">
        <f t="shared" si="104"/>
        <v>0</v>
      </c>
      <c r="BR50" s="584">
        <f t="shared" si="105"/>
        <v>21.666666666666668</v>
      </c>
      <c r="BS50" s="584">
        <f t="shared" si="107"/>
        <v>0.33333333333333215</v>
      </c>
      <c r="BT50" s="67">
        <f t="shared" si="112"/>
        <v>5.7702846458851376E-3</v>
      </c>
      <c r="BU50" s="68">
        <f t="shared" si="108"/>
        <v>0</v>
      </c>
      <c r="BV50" s="68">
        <f t="shared" si="106"/>
        <v>0</v>
      </c>
      <c r="BW50" s="68">
        <f t="shared" si="109"/>
        <v>0</v>
      </c>
      <c r="BX50" s="68">
        <f t="shared" si="110"/>
        <v>0</v>
      </c>
      <c r="BY50" s="69">
        <f t="shared" si="103"/>
        <v>0</v>
      </c>
      <c r="BZ50" s="68">
        <f>+BN50+FEV!BZ50</f>
        <v>0</v>
      </c>
      <c r="CA50" s="68">
        <f>+FEV!CA50+BX50</f>
        <v>6</v>
      </c>
      <c r="CB50" s="69">
        <f t="shared" si="114"/>
        <v>6</v>
      </c>
      <c r="CC50" s="148"/>
      <c r="CE50" s="163">
        <f t="shared" si="98"/>
        <v>7.5</v>
      </c>
      <c r="CF50" s="127">
        <f t="shared" si="99"/>
        <v>15</v>
      </c>
      <c r="CG50" s="165">
        <f t="shared" si="53"/>
        <v>180</v>
      </c>
      <c r="CH50" s="165">
        <f t="shared" si="54"/>
        <v>0</v>
      </c>
      <c r="CI50" s="165">
        <f t="shared" si="55"/>
        <v>180</v>
      </c>
      <c r="CJ50" s="159">
        <f t="shared" si="49"/>
        <v>0</v>
      </c>
      <c r="CK50" s="444">
        <f>BY50-BV50+FEV!CK50</f>
        <v>2</v>
      </c>
      <c r="CL50" s="450">
        <f t="shared" si="113"/>
        <v>24</v>
      </c>
      <c r="CM50" s="450"/>
      <c r="CN50" s="126">
        <f t="shared" si="57"/>
        <v>7.5</v>
      </c>
      <c r="CO50" s="130">
        <f t="shared" si="58"/>
        <v>180</v>
      </c>
      <c r="CP50" s="127">
        <f t="shared" si="50"/>
        <v>15</v>
      </c>
      <c r="CQ50" s="127">
        <f t="shared" si="59"/>
        <v>15</v>
      </c>
    </row>
    <row r="51" spans="1:95" ht="20.100000000000001" customHeight="1" thickBot="1" x14ac:dyDescent="0.3">
      <c r="A51" s="615" t="s">
        <v>86</v>
      </c>
      <c r="B51" s="614">
        <v>38</v>
      </c>
      <c r="C51" s="24" t="s">
        <v>3</v>
      </c>
      <c r="D51" s="498"/>
      <c r="E51" s="440" t="s">
        <v>25</v>
      </c>
      <c r="F51" s="459" t="s">
        <v>25</v>
      </c>
      <c r="G51" s="506"/>
      <c r="H51" s="506"/>
      <c r="I51" s="435" t="s">
        <v>24</v>
      </c>
      <c r="J51" s="435" t="s">
        <v>24</v>
      </c>
      <c r="K51" s="520"/>
      <c r="L51" s="504"/>
      <c r="M51" s="459" t="s">
        <v>24</v>
      </c>
      <c r="N51" s="435" t="s">
        <v>26</v>
      </c>
      <c r="O51" s="498"/>
      <c r="P51" s="498"/>
      <c r="Q51" s="435" t="s">
        <v>25</v>
      </c>
      <c r="R51" s="435" t="s">
        <v>25</v>
      </c>
      <c r="S51" s="505"/>
      <c r="T51" s="500"/>
      <c r="U51" s="1024" t="s">
        <v>24</v>
      </c>
      <c r="V51" s="435" t="s">
        <v>26</v>
      </c>
      <c r="W51" s="498"/>
      <c r="X51" s="498"/>
      <c r="Y51" s="435" t="s">
        <v>24</v>
      </c>
      <c r="Z51" s="440" t="s">
        <v>25</v>
      </c>
      <c r="AA51" s="500"/>
      <c r="AB51" s="506"/>
      <c r="AC51" s="435" t="s">
        <v>24</v>
      </c>
      <c r="AD51" s="435" t="s">
        <v>25</v>
      </c>
      <c r="AE51" s="498"/>
      <c r="AF51" s="498"/>
      <c r="AG51" s="440" t="s">
        <v>24</v>
      </c>
      <c r="AH51" s="459" t="s">
        <v>26</v>
      </c>
      <c r="AI51" s="125">
        <f t="shared" si="78"/>
        <v>7</v>
      </c>
      <c r="AJ51" s="62">
        <f t="shared" si="79"/>
        <v>6</v>
      </c>
      <c r="AK51" s="62">
        <f t="shared" si="100"/>
        <v>0</v>
      </c>
      <c r="AL51" s="62">
        <f t="shared" si="101"/>
        <v>0</v>
      </c>
      <c r="AM51" s="62">
        <f t="shared" si="80"/>
        <v>0</v>
      </c>
      <c r="AN51" s="62">
        <f t="shared" si="81"/>
        <v>3</v>
      </c>
      <c r="AO51" s="62">
        <f t="shared" si="82"/>
        <v>0</v>
      </c>
      <c r="AP51" s="62">
        <f t="shared" si="83"/>
        <v>0</v>
      </c>
      <c r="AQ51" s="62">
        <f t="shared" si="84"/>
        <v>0</v>
      </c>
      <c r="AR51" s="62">
        <f t="shared" si="102"/>
        <v>0</v>
      </c>
      <c r="AS51" s="62">
        <f t="shared" si="85"/>
        <v>0</v>
      </c>
      <c r="AT51" s="62">
        <f t="shared" si="86"/>
        <v>0</v>
      </c>
      <c r="AU51" s="62">
        <f t="shared" si="87"/>
        <v>0</v>
      </c>
      <c r="AV51" s="62">
        <f t="shared" si="88"/>
        <v>0</v>
      </c>
      <c r="AW51" s="62">
        <f t="shared" si="89"/>
        <v>0</v>
      </c>
      <c r="AX51" s="62">
        <f t="shared" si="90"/>
        <v>0</v>
      </c>
      <c r="AY51" s="62">
        <f t="shared" si="91"/>
        <v>0</v>
      </c>
      <c r="AZ51" s="62">
        <f t="shared" si="92"/>
        <v>0</v>
      </c>
      <c r="BA51" s="62">
        <f t="shared" si="93"/>
        <v>0</v>
      </c>
      <c r="BB51" s="62">
        <f t="shared" si="94"/>
        <v>0</v>
      </c>
      <c r="BC51" s="63">
        <f t="shared" si="95"/>
        <v>16</v>
      </c>
      <c r="BD51" s="64">
        <f t="shared" ref="BD51" si="115">IF((BE51-$BD$11)&lt;(-23/24),2,IF((BE51-$BD$11)&lt;0,1,0))</f>
        <v>0</v>
      </c>
      <c r="BE51" s="584">
        <f t="shared" si="52"/>
        <v>8</v>
      </c>
      <c r="BF51" s="5">
        <f t="shared" si="60"/>
        <v>0</v>
      </c>
      <c r="BG51" s="5">
        <f t="shared" si="34"/>
        <v>0</v>
      </c>
      <c r="BH51" s="5">
        <f t="shared" si="61"/>
        <v>0</v>
      </c>
      <c r="BI51" s="5">
        <f t="shared" si="62"/>
        <v>0</v>
      </c>
      <c r="BJ51" s="5">
        <f t="shared" si="35"/>
        <v>0</v>
      </c>
      <c r="BK51" s="5">
        <f t="shared" si="63"/>
        <v>0</v>
      </c>
      <c r="BL51" s="5">
        <f t="shared" si="36"/>
        <v>0</v>
      </c>
      <c r="BM51" s="5">
        <f t="shared" si="37"/>
        <v>0</v>
      </c>
      <c r="BN51" s="145">
        <f t="shared" si="38"/>
        <v>0</v>
      </c>
      <c r="BO51" s="147">
        <f>+BE51+FEV!BO51</f>
        <v>20.666666666666668</v>
      </c>
      <c r="BP51" s="65">
        <f>+BO51+(JAN!BN49+FEV!BN51+BN51)*(12/24)-$BO$12</f>
        <v>0.33333333333333215</v>
      </c>
      <c r="BQ51" s="66">
        <f t="shared" si="104"/>
        <v>0</v>
      </c>
      <c r="BR51" s="584">
        <f t="shared" si="105"/>
        <v>20.666666666666668</v>
      </c>
      <c r="BS51" s="584">
        <f t="shared" si="107"/>
        <v>-0.66666666666666785</v>
      </c>
      <c r="BT51" s="67">
        <f t="shared" si="112"/>
        <v>-4.0649882337771004E-2</v>
      </c>
      <c r="BU51" s="68">
        <f t="shared" si="108"/>
        <v>0</v>
      </c>
      <c r="BV51" s="68">
        <f t="shared" si="106"/>
        <v>0</v>
      </c>
      <c r="BW51" s="68">
        <f t="shared" si="109"/>
        <v>0</v>
      </c>
      <c r="BX51" s="68">
        <f t="shared" si="110"/>
        <v>0</v>
      </c>
      <c r="BY51" s="69">
        <f t="shared" si="103"/>
        <v>0</v>
      </c>
      <c r="BZ51" s="68">
        <f>+BN51+FEV!BZ51</f>
        <v>2</v>
      </c>
      <c r="CA51" s="68">
        <f>+FEV!CA51+BX51</f>
        <v>11</v>
      </c>
      <c r="CB51" s="69">
        <f t="shared" si="114"/>
        <v>9</v>
      </c>
      <c r="CE51" s="163">
        <f t="shared" si="98"/>
        <v>8</v>
      </c>
      <c r="CF51" s="127">
        <f t="shared" si="99"/>
        <v>16</v>
      </c>
      <c r="CG51" s="165">
        <f t="shared" si="53"/>
        <v>192</v>
      </c>
      <c r="CH51" s="165">
        <f t="shared" si="54"/>
        <v>0</v>
      </c>
      <c r="CI51" s="165">
        <f t="shared" si="55"/>
        <v>192</v>
      </c>
      <c r="CJ51" s="159">
        <f t="shared" si="49"/>
        <v>0</v>
      </c>
      <c r="CK51" s="444">
        <f>BY51-BV51+FEV!CK51</f>
        <v>4</v>
      </c>
      <c r="CL51" s="450">
        <f t="shared" si="113"/>
        <v>48</v>
      </c>
      <c r="CM51" s="450"/>
      <c r="CN51" s="126">
        <f t="shared" si="57"/>
        <v>8</v>
      </c>
      <c r="CO51" s="130">
        <f t="shared" si="58"/>
        <v>192</v>
      </c>
      <c r="CP51" s="127">
        <f t="shared" si="50"/>
        <v>16</v>
      </c>
      <c r="CQ51" s="127">
        <f t="shared" si="59"/>
        <v>16</v>
      </c>
    </row>
    <row r="52" spans="1:95" ht="21" customHeight="1" thickBot="1" x14ac:dyDescent="0.3">
      <c r="A52" s="615" t="s">
        <v>87</v>
      </c>
      <c r="B52" s="614">
        <v>39</v>
      </c>
      <c r="C52" s="24" t="s">
        <v>3</v>
      </c>
      <c r="D52" s="498"/>
      <c r="E52" s="440" t="s">
        <v>31</v>
      </c>
      <c r="F52" s="459" t="s">
        <v>25</v>
      </c>
      <c r="G52" s="506"/>
      <c r="H52" s="506"/>
      <c r="I52" s="435" t="s">
        <v>24</v>
      </c>
      <c r="J52" s="435" t="s">
        <v>24</v>
      </c>
      <c r="K52" s="520"/>
      <c r="L52" s="504"/>
      <c r="M52" s="459" t="s">
        <v>24</v>
      </c>
      <c r="N52" s="435" t="s">
        <v>25</v>
      </c>
      <c r="O52" s="498"/>
      <c r="P52" s="498"/>
      <c r="Q52" s="435" t="s">
        <v>25</v>
      </c>
      <c r="R52" s="435" t="s">
        <v>25</v>
      </c>
      <c r="S52" s="505"/>
      <c r="T52" s="500"/>
      <c r="U52" s="1024" t="s">
        <v>24</v>
      </c>
      <c r="V52" s="435" t="s">
        <v>25</v>
      </c>
      <c r="W52" s="498"/>
      <c r="X52" s="498"/>
      <c r="Y52" s="435" t="s">
        <v>24</v>
      </c>
      <c r="Z52" s="440" t="s">
        <v>25</v>
      </c>
      <c r="AA52" s="500"/>
      <c r="AB52" s="506"/>
      <c r="AC52" s="435" t="s">
        <v>24</v>
      </c>
      <c r="AD52" s="435" t="s">
        <v>25</v>
      </c>
      <c r="AE52" s="498"/>
      <c r="AF52" s="498"/>
      <c r="AG52" s="440" t="s">
        <v>24</v>
      </c>
      <c r="AH52" s="459" t="s">
        <v>25</v>
      </c>
      <c r="AI52" s="125">
        <f t="shared" si="78"/>
        <v>7</v>
      </c>
      <c r="AJ52" s="62">
        <f t="shared" si="79"/>
        <v>8</v>
      </c>
      <c r="AK52" s="62">
        <f t="shared" si="100"/>
        <v>0</v>
      </c>
      <c r="AL52" s="62">
        <f t="shared" si="101"/>
        <v>0</v>
      </c>
      <c r="AM52" s="62">
        <f t="shared" si="80"/>
        <v>0</v>
      </c>
      <c r="AN52" s="62">
        <f t="shared" si="81"/>
        <v>0</v>
      </c>
      <c r="AO52" s="62">
        <f t="shared" si="82"/>
        <v>0</v>
      </c>
      <c r="AP52" s="62">
        <f t="shared" si="83"/>
        <v>1</v>
      </c>
      <c r="AQ52" s="62">
        <f t="shared" si="84"/>
        <v>0</v>
      </c>
      <c r="AR52" s="62">
        <f t="shared" si="102"/>
        <v>0</v>
      </c>
      <c r="AS52" s="62">
        <f t="shared" si="85"/>
        <v>0</v>
      </c>
      <c r="AT52" s="62">
        <f t="shared" si="86"/>
        <v>0</v>
      </c>
      <c r="AU52" s="62">
        <f t="shared" si="87"/>
        <v>0</v>
      </c>
      <c r="AV52" s="62">
        <f t="shared" si="88"/>
        <v>0</v>
      </c>
      <c r="AW52" s="62">
        <f t="shared" si="89"/>
        <v>0</v>
      </c>
      <c r="AX52" s="62">
        <f t="shared" si="90"/>
        <v>0</v>
      </c>
      <c r="AY52" s="62">
        <f t="shared" si="91"/>
        <v>0</v>
      </c>
      <c r="AZ52" s="62">
        <f>COUNTIF($D52:$AH52,"OJTD")+COUNTIF($D52:$AH52,"OJTN")</f>
        <v>0</v>
      </c>
      <c r="BA52" s="62">
        <f t="shared" si="93"/>
        <v>0</v>
      </c>
      <c r="BB52" s="62">
        <f t="shared" si="94"/>
        <v>0</v>
      </c>
      <c r="BC52" s="63">
        <f t="shared" si="95"/>
        <v>15</v>
      </c>
      <c r="BD52" s="64"/>
      <c r="BE52" s="584">
        <f t="shared" si="52"/>
        <v>7.5</v>
      </c>
      <c r="BF52" s="5">
        <f t="shared" si="60"/>
        <v>0</v>
      </c>
      <c r="BG52" s="5">
        <f t="shared" si="34"/>
        <v>0</v>
      </c>
      <c r="BH52" s="5">
        <f t="shared" si="61"/>
        <v>0</v>
      </c>
      <c r="BI52" s="5">
        <f t="shared" si="62"/>
        <v>0</v>
      </c>
      <c r="BJ52" s="5">
        <f t="shared" si="35"/>
        <v>0</v>
      </c>
      <c r="BK52" s="5">
        <f t="shared" si="63"/>
        <v>0</v>
      </c>
      <c r="BL52" s="5">
        <f t="shared" si="36"/>
        <v>0</v>
      </c>
      <c r="BM52" s="5">
        <f t="shared" si="37"/>
        <v>0</v>
      </c>
      <c r="BN52" s="145">
        <f t="shared" si="38"/>
        <v>0</v>
      </c>
      <c r="BO52" s="147">
        <f>+BE52+FEV!BO52</f>
        <v>16</v>
      </c>
      <c r="BP52" s="900">
        <f>+BO52+(JAN!BN52+FEV!BN52+BN52)*(12/24)-$BO$12+"144:00"</f>
        <v>0.6666666666666643</v>
      </c>
      <c r="BQ52" s="66">
        <f t="shared" si="104"/>
        <v>0</v>
      </c>
      <c r="BR52" s="901">
        <f>+BO52+BY52*$BD$2+"144:00"</f>
        <v>22</v>
      </c>
      <c r="BS52" s="584">
        <f>+BR52-$BO$12</f>
        <v>0.6666666666666643</v>
      </c>
      <c r="BT52" s="67">
        <f t="shared" si="112"/>
        <v>2.1243673640437111E-2</v>
      </c>
      <c r="BU52" s="68">
        <f t="shared" si="108"/>
        <v>0</v>
      </c>
      <c r="BV52" s="68">
        <f t="shared" si="106"/>
        <v>0</v>
      </c>
      <c r="BW52" s="68">
        <f t="shared" si="109"/>
        <v>0</v>
      </c>
      <c r="BX52" s="68">
        <f t="shared" si="110"/>
        <v>0</v>
      </c>
      <c r="BY52" s="69">
        <f t="shared" si="103"/>
        <v>0</v>
      </c>
      <c r="BZ52" s="68">
        <f>+BN52+FEV!BZ52</f>
        <v>0</v>
      </c>
      <c r="CA52" s="68">
        <f>+FEV!CA52+BX52</f>
        <v>0</v>
      </c>
      <c r="CB52" s="69">
        <f t="shared" si="114"/>
        <v>0</v>
      </c>
      <c r="CE52" s="163">
        <f t="shared" si="98"/>
        <v>7.5</v>
      </c>
      <c r="CF52" s="127">
        <f t="shared" si="99"/>
        <v>15</v>
      </c>
      <c r="CG52" s="165">
        <f t="shared" si="53"/>
        <v>180</v>
      </c>
      <c r="CH52" s="165">
        <f t="shared" si="54"/>
        <v>0</v>
      </c>
      <c r="CI52" s="165">
        <f t="shared" si="55"/>
        <v>180</v>
      </c>
      <c r="CJ52" s="159">
        <f t="shared" si="49"/>
        <v>0</v>
      </c>
      <c r="CK52" s="444">
        <f>BY52-BV52+FEV!CK52</f>
        <v>1</v>
      </c>
      <c r="CL52" s="450">
        <f t="shared" si="113"/>
        <v>12</v>
      </c>
      <c r="CM52" s="450"/>
      <c r="CN52" s="126">
        <f t="shared" si="57"/>
        <v>7.5</v>
      </c>
      <c r="CO52" s="130">
        <f t="shared" si="58"/>
        <v>180</v>
      </c>
      <c r="CP52" s="127">
        <f t="shared" si="50"/>
        <v>15</v>
      </c>
      <c r="CQ52" s="127">
        <f t="shared" si="59"/>
        <v>15</v>
      </c>
    </row>
    <row r="53" spans="1:95" ht="21" customHeight="1" thickBot="1" x14ac:dyDescent="0.3">
      <c r="A53" s="615" t="s">
        <v>88</v>
      </c>
      <c r="B53" s="614">
        <v>40</v>
      </c>
      <c r="C53" s="24" t="s">
        <v>3</v>
      </c>
      <c r="D53" s="498"/>
      <c r="E53" s="440"/>
      <c r="F53" s="459"/>
      <c r="G53" s="506"/>
      <c r="H53" s="506"/>
      <c r="I53" s="435"/>
      <c r="J53" s="435"/>
      <c r="K53" s="520"/>
      <c r="L53" s="504"/>
      <c r="M53" s="459"/>
      <c r="N53" s="435"/>
      <c r="O53" s="498"/>
      <c r="P53" s="498"/>
      <c r="Q53" s="435"/>
      <c r="R53" s="435"/>
      <c r="S53" s="505"/>
      <c r="T53" s="500"/>
      <c r="U53" s="1024"/>
      <c r="V53" s="435"/>
      <c r="W53" s="498"/>
      <c r="X53" s="498"/>
      <c r="Y53" s="435"/>
      <c r="Z53" s="440"/>
      <c r="AA53" s="500"/>
      <c r="AB53" s="506"/>
      <c r="AC53" s="435"/>
      <c r="AD53" s="435"/>
      <c r="AE53" s="498"/>
      <c r="AF53" s="498"/>
      <c r="AG53" s="440"/>
      <c r="AH53" s="459"/>
      <c r="AI53" s="125">
        <f t="shared" si="78"/>
        <v>0</v>
      </c>
      <c r="AJ53" s="62">
        <f t="shared" si="79"/>
        <v>0</v>
      </c>
      <c r="AK53" s="62">
        <f t="shared" si="100"/>
        <v>0</v>
      </c>
      <c r="AL53" s="62">
        <f t="shared" si="101"/>
        <v>0</v>
      </c>
      <c r="AM53" s="62">
        <f t="shared" si="80"/>
        <v>0</v>
      </c>
      <c r="AN53" s="62">
        <f t="shared" si="81"/>
        <v>0</v>
      </c>
      <c r="AO53" s="62">
        <f t="shared" si="82"/>
        <v>0</v>
      </c>
      <c r="AP53" s="62">
        <f t="shared" si="83"/>
        <v>0</v>
      </c>
      <c r="AQ53" s="62">
        <f t="shared" si="84"/>
        <v>0</v>
      </c>
      <c r="AR53" s="62">
        <f t="shared" si="102"/>
        <v>0</v>
      </c>
      <c r="AS53" s="62">
        <f t="shared" si="85"/>
        <v>0</v>
      </c>
      <c r="AT53" s="62">
        <f t="shared" si="86"/>
        <v>0</v>
      </c>
      <c r="AU53" s="62">
        <f t="shared" si="87"/>
        <v>0</v>
      </c>
      <c r="AV53" s="62">
        <f t="shared" si="88"/>
        <v>0</v>
      </c>
      <c r="AW53" s="62">
        <f t="shared" si="89"/>
        <v>0</v>
      </c>
      <c r="AX53" s="62">
        <f t="shared" si="90"/>
        <v>0</v>
      </c>
      <c r="AY53" s="62">
        <f t="shared" si="91"/>
        <v>0</v>
      </c>
      <c r="AZ53" s="62">
        <f t="shared" si="92"/>
        <v>0</v>
      </c>
      <c r="BA53" s="62">
        <f t="shared" si="93"/>
        <v>0</v>
      </c>
      <c r="BB53" s="62">
        <f t="shared" si="94"/>
        <v>0</v>
      </c>
      <c r="BC53" s="63">
        <f t="shared" si="95"/>
        <v>0</v>
      </c>
      <c r="BD53" s="64"/>
      <c r="BE53" s="584">
        <f t="shared" si="52"/>
        <v>0</v>
      </c>
      <c r="BF53" s="5">
        <f t="shared" si="60"/>
        <v>0</v>
      </c>
      <c r="BG53" s="5">
        <f t="shared" si="34"/>
        <v>0</v>
      </c>
      <c r="BH53" s="5">
        <f t="shared" si="61"/>
        <v>0</v>
      </c>
      <c r="BI53" s="5">
        <f t="shared" si="62"/>
        <v>0</v>
      </c>
      <c r="BJ53" s="5">
        <f t="shared" si="35"/>
        <v>0</v>
      </c>
      <c r="BK53" s="5">
        <f t="shared" si="63"/>
        <v>0</v>
      </c>
      <c r="BL53" s="5">
        <f t="shared" si="36"/>
        <v>0</v>
      </c>
      <c r="BM53" s="5">
        <f t="shared" si="37"/>
        <v>0</v>
      </c>
      <c r="BN53" s="145">
        <f t="shared" si="38"/>
        <v>0</v>
      </c>
      <c r="BO53" s="147">
        <f>+BE53+FEV!BO53</f>
        <v>0</v>
      </c>
      <c r="BP53" s="65"/>
      <c r="BQ53" s="66"/>
      <c r="BR53" s="584"/>
      <c r="BS53" s="584"/>
      <c r="BT53" s="67"/>
      <c r="BU53" s="68">
        <f t="shared" si="108"/>
        <v>0</v>
      </c>
      <c r="BV53" s="68">
        <f t="shared" si="106"/>
        <v>0</v>
      </c>
      <c r="BW53" s="68">
        <f t="shared" si="109"/>
        <v>0</v>
      </c>
      <c r="BX53" s="68">
        <f t="shared" si="110"/>
        <v>0</v>
      </c>
      <c r="BY53" s="69">
        <f t="shared" si="103"/>
        <v>0</v>
      </c>
      <c r="BZ53" s="68">
        <f>+BN53+FEV!BZ53</f>
        <v>0</v>
      </c>
      <c r="CA53" s="68">
        <f>+FEV!CA53+BX53</f>
        <v>0</v>
      </c>
      <c r="CB53" s="69"/>
      <c r="CE53" s="163"/>
      <c r="CF53" s="127"/>
      <c r="CG53" s="165">
        <f t="shared" si="53"/>
        <v>0</v>
      </c>
      <c r="CH53" s="165">
        <f t="shared" si="54"/>
        <v>0</v>
      </c>
      <c r="CI53" s="165">
        <f t="shared" si="55"/>
        <v>0</v>
      </c>
      <c r="CJ53" s="159">
        <f t="shared" si="49"/>
        <v>0</v>
      </c>
      <c r="CK53" s="444">
        <f>BY53-BV53+FEV!CK53</f>
        <v>0</v>
      </c>
      <c r="CL53" s="450"/>
      <c r="CM53" s="450"/>
      <c r="CN53" s="126">
        <f t="shared" si="57"/>
        <v>0</v>
      </c>
      <c r="CO53" s="130">
        <f t="shared" si="58"/>
        <v>0</v>
      </c>
      <c r="CP53" s="127">
        <f t="shared" si="50"/>
        <v>0</v>
      </c>
      <c r="CQ53" s="127">
        <f t="shared" si="59"/>
        <v>0</v>
      </c>
    </row>
    <row r="54" spans="1:95" ht="21" customHeight="1" thickBot="1" x14ac:dyDescent="0.3">
      <c r="A54" s="615" t="s">
        <v>89</v>
      </c>
      <c r="B54" s="614">
        <v>41</v>
      </c>
      <c r="C54" s="24" t="s">
        <v>3</v>
      </c>
      <c r="D54" s="498"/>
      <c r="E54" s="440"/>
      <c r="F54" s="459"/>
      <c r="G54" s="506"/>
      <c r="H54" s="506"/>
      <c r="I54" s="435"/>
      <c r="J54" s="435"/>
      <c r="K54" s="520"/>
      <c r="L54" s="504"/>
      <c r="M54" s="459"/>
      <c r="N54" s="435"/>
      <c r="O54" s="498"/>
      <c r="P54" s="498"/>
      <c r="Q54" s="435"/>
      <c r="R54" s="435"/>
      <c r="S54" s="505"/>
      <c r="T54" s="500"/>
      <c r="U54" s="1024"/>
      <c r="V54" s="435"/>
      <c r="W54" s="498"/>
      <c r="X54" s="498"/>
      <c r="Y54" s="435"/>
      <c r="Z54" s="440"/>
      <c r="AA54" s="500"/>
      <c r="AB54" s="506"/>
      <c r="AC54" s="435"/>
      <c r="AD54" s="435"/>
      <c r="AE54" s="498"/>
      <c r="AF54" s="498"/>
      <c r="AG54" s="440"/>
      <c r="AH54" s="459"/>
      <c r="AI54" s="125">
        <f t="shared" si="78"/>
        <v>0</v>
      </c>
      <c r="AJ54" s="62">
        <f t="shared" si="79"/>
        <v>0</v>
      </c>
      <c r="AK54" s="62">
        <f t="shared" si="100"/>
        <v>0</v>
      </c>
      <c r="AL54" s="62">
        <f t="shared" si="101"/>
        <v>0</v>
      </c>
      <c r="AM54" s="62">
        <f t="shared" si="80"/>
        <v>0</v>
      </c>
      <c r="AN54" s="62">
        <f t="shared" si="81"/>
        <v>0</v>
      </c>
      <c r="AO54" s="62">
        <f t="shared" si="82"/>
        <v>0</v>
      </c>
      <c r="AP54" s="62">
        <f t="shared" si="83"/>
        <v>0</v>
      </c>
      <c r="AQ54" s="62">
        <f t="shared" si="84"/>
        <v>0</v>
      </c>
      <c r="AR54" s="62">
        <f t="shared" si="102"/>
        <v>0</v>
      </c>
      <c r="AS54" s="62">
        <f t="shared" si="85"/>
        <v>0</v>
      </c>
      <c r="AT54" s="62">
        <f t="shared" si="86"/>
        <v>0</v>
      </c>
      <c r="AU54" s="62">
        <f t="shared" si="87"/>
        <v>0</v>
      </c>
      <c r="AV54" s="62">
        <f t="shared" si="88"/>
        <v>0</v>
      </c>
      <c r="AW54" s="62">
        <f t="shared" si="89"/>
        <v>0</v>
      </c>
      <c r="AX54" s="62">
        <f t="shared" si="90"/>
        <v>0</v>
      </c>
      <c r="AY54" s="62">
        <f t="shared" si="91"/>
        <v>0</v>
      </c>
      <c r="AZ54" s="62">
        <f t="shared" si="92"/>
        <v>0</v>
      </c>
      <c r="BA54" s="62">
        <f t="shared" si="93"/>
        <v>0</v>
      </c>
      <c r="BB54" s="62">
        <f t="shared" si="94"/>
        <v>0</v>
      </c>
      <c r="BC54" s="63">
        <f t="shared" si="95"/>
        <v>0</v>
      </c>
      <c r="BD54" s="64"/>
      <c r="BE54" s="584">
        <f t="shared" si="52"/>
        <v>0</v>
      </c>
      <c r="BF54" s="5">
        <f t="shared" si="60"/>
        <v>0</v>
      </c>
      <c r="BG54" s="5">
        <f t="shared" si="34"/>
        <v>0</v>
      </c>
      <c r="BH54" s="5">
        <f t="shared" si="61"/>
        <v>0</v>
      </c>
      <c r="BI54" s="5">
        <f t="shared" si="62"/>
        <v>0</v>
      </c>
      <c r="BJ54" s="5">
        <f t="shared" si="35"/>
        <v>0</v>
      </c>
      <c r="BK54" s="5">
        <f t="shared" si="63"/>
        <v>0</v>
      </c>
      <c r="BL54" s="5">
        <f t="shared" si="36"/>
        <v>0</v>
      </c>
      <c r="BM54" s="5">
        <f t="shared" si="37"/>
        <v>0</v>
      </c>
      <c r="BN54" s="145">
        <f t="shared" si="38"/>
        <v>0</v>
      </c>
      <c r="BO54" s="147"/>
      <c r="BP54" s="65"/>
      <c r="BQ54" s="66"/>
      <c r="BR54" s="584"/>
      <c r="BS54" s="584"/>
      <c r="BT54" s="67"/>
      <c r="BU54" s="68">
        <f t="shared" si="108"/>
        <v>0</v>
      </c>
      <c r="BV54" s="68">
        <f t="shared" si="106"/>
        <v>0</v>
      </c>
      <c r="BW54" s="68">
        <f t="shared" si="109"/>
        <v>0</v>
      </c>
      <c r="BX54" s="68">
        <f t="shared" si="110"/>
        <v>0</v>
      </c>
      <c r="BY54" s="69">
        <f t="shared" si="103"/>
        <v>0</v>
      </c>
      <c r="BZ54" s="68">
        <f>+BN54+FEV!BZ54</f>
        <v>0</v>
      </c>
      <c r="CA54" s="68">
        <f>+FEV!CA54+BX54</f>
        <v>0</v>
      </c>
      <c r="CB54" s="69"/>
      <c r="CE54" s="163">
        <f t="shared" ref="CE54:CE71" si="116">+BE54</f>
        <v>0</v>
      </c>
      <c r="CF54" s="127">
        <f t="shared" ref="CF54:CF60" si="117">+BC54+BF54+BG54+BJ54+BK54+BL54+BM54+BH54+BI54</f>
        <v>0</v>
      </c>
      <c r="CG54" s="165">
        <f t="shared" si="53"/>
        <v>0</v>
      </c>
      <c r="CH54" s="165">
        <f t="shared" si="54"/>
        <v>0</v>
      </c>
      <c r="CI54" s="165">
        <f t="shared" si="55"/>
        <v>0</v>
      </c>
      <c r="CJ54" s="159">
        <f t="shared" si="49"/>
        <v>0</v>
      </c>
      <c r="CK54" s="444">
        <f>BY54-BV54+FEV!CK54</f>
        <v>0</v>
      </c>
      <c r="CL54" s="450">
        <f>CK54*12+BV54*8</f>
        <v>0</v>
      </c>
      <c r="CM54" s="450"/>
      <c r="CN54" s="126">
        <f t="shared" si="57"/>
        <v>0</v>
      </c>
      <c r="CO54" s="130">
        <f t="shared" si="58"/>
        <v>0</v>
      </c>
      <c r="CP54" s="127">
        <f t="shared" si="50"/>
        <v>0</v>
      </c>
      <c r="CQ54" s="127">
        <f t="shared" si="59"/>
        <v>0</v>
      </c>
    </row>
    <row r="55" spans="1:95" ht="21" customHeight="1" thickBot="1" x14ac:dyDescent="0.3">
      <c r="A55" s="60" t="s">
        <v>21</v>
      </c>
      <c r="B55" s="60" t="s">
        <v>22</v>
      </c>
      <c r="C55" s="225" t="s">
        <v>23</v>
      </c>
      <c r="D55" s="265">
        <v>1</v>
      </c>
      <c r="E55" s="641">
        <v>2</v>
      </c>
      <c r="F55" s="307">
        <v>3</v>
      </c>
      <c r="G55" s="265">
        <v>4</v>
      </c>
      <c r="H55" s="265">
        <v>5</v>
      </c>
      <c r="I55" s="264">
        <v>6</v>
      </c>
      <c r="J55" s="265">
        <v>7</v>
      </c>
      <c r="K55" s="265">
        <v>8</v>
      </c>
      <c r="L55" s="640">
        <v>9</v>
      </c>
      <c r="M55" s="307">
        <v>10</v>
      </c>
      <c r="N55" s="265">
        <v>11</v>
      </c>
      <c r="O55" s="265">
        <v>12</v>
      </c>
      <c r="P55" s="265">
        <v>13</v>
      </c>
      <c r="Q55" s="264">
        <v>14</v>
      </c>
      <c r="R55" s="265">
        <v>15</v>
      </c>
      <c r="S55" s="640">
        <v>16</v>
      </c>
      <c r="T55" s="307">
        <v>17</v>
      </c>
      <c r="U55" s="265">
        <v>18</v>
      </c>
      <c r="V55" s="265">
        <v>19</v>
      </c>
      <c r="W55" s="265">
        <v>20</v>
      </c>
      <c r="X55" s="265">
        <v>21</v>
      </c>
      <c r="Y55" s="264">
        <v>22</v>
      </c>
      <c r="Z55" s="640">
        <v>23</v>
      </c>
      <c r="AA55" s="307">
        <v>24</v>
      </c>
      <c r="AB55" s="265">
        <v>25</v>
      </c>
      <c r="AC55" s="265">
        <v>26</v>
      </c>
      <c r="AD55" s="265">
        <v>27</v>
      </c>
      <c r="AE55" s="265">
        <v>28</v>
      </c>
      <c r="AF55" s="265">
        <v>29</v>
      </c>
      <c r="AG55" s="641">
        <v>30</v>
      </c>
      <c r="AH55" s="307">
        <v>31</v>
      </c>
      <c r="AI55" s="133">
        <f>SUM(AI34:AI54)</f>
        <v>100</v>
      </c>
      <c r="AJ55" s="133">
        <f t="shared" ref="AJ55:BC55" si="118">SUM(AJ34:AJ54)</f>
        <v>91</v>
      </c>
      <c r="AK55" s="133">
        <f t="shared" si="118"/>
        <v>0</v>
      </c>
      <c r="AL55" s="133">
        <f t="shared" si="118"/>
        <v>0</v>
      </c>
      <c r="AM55" s="133">
        <f t="shared" si="118"/>
        <v>0</v>
      </c>
      <c r="AN55" s="133">
        <f t="shared" si="118"/>
        <v>13</v>
      </c>
      <c r="AO55" s="133">
        <f t="shared" si="118"/>
        <v>10</v>
      </c>
      <c r="AP55" s="133">
        <f t="shared" si="118"/>
        <v>8</v>
      </c>
      <c r="AQ55" s="133">
        <f t="shared" si="118"/>
        <v>0</v>
      </c>
      <c r="AR55" s="133">
        <f t="shared" si="118"/>
        <v>0</v>
      </c>
      <c r="AS55" s="133">
        <f t="shared" si="118"/>
        <v>0</v>
      </c>
      <c r="AT55" s="133">
        <f>SUM(AT34:AT54)</f>
        <v>4</v>
      </c>
      <c r="AU55" s="133">
        <f t="shared" si="118"/>
        <v>0</v>
      </c>
      <c r="AV55" s="133">
        <f t="shared" si="118"/>
        <v>0</v>
      </c>
      <c r="AW55" s="133">
        <f t="shared" si="118"/>
        <v>0</v>
      </c>
      <c r="AX55" s="133">
        <f t="shared" si="118"/>
        <v>0</v>
      </c>
      <c r="AY55" s="133">
        <f t="shared" si="118"/>
        <v>0</v>
      </c>
      <c r="AZ55" s="133">
        <f t="shared" si="118"/>
        <v>0</v>
      </c>
      <c r="BA55" s="133">
        <f t="shared" si="118"/>
        <v>0</v>
      </c>
      <c r="BB55" s="133">
        <f t="shared" si="118"/>
        <v>0</v>
      </c>
      <c r="BC55" s="133">
        <f t="shared" si="118"/>
        <v>214</v>
      </c>
      <c r="BD55" s="73"/>
      <c r="BE55" s="584"/>
      <c r="BF55" s="267">
        <f t="shared" si="60"/>
        <v>0</v>
      </c>
      <c r="BG55" s="267">
        <f t="shared" si="34"/>
        <v>0</v>
      </c>
      <c r="BH55" s="267">
        <f t="shared" si="61"/>
        <v>0</v>
      </c>
      <c r="BI55" s="267">
        <f t="shared" si="62"/>
        <v>0</v>
      </c>
      <c r="BJ55" s="267">
        <f t="shared" si="35"/>
        <v>0</v>
      </c>
      <c r="BK55" s="267">
        <f t="shared" si="63"/>
        <v>0</v>
      </c>
      <c r="BL55" s="267">
        <f t="shared" si="36"/>
        <v>0</v>
      </c>
      <c r="BM55" s="267">
        <f t="shared" si="37"/>
        <v>0</v>
      </c>
      <c r="BN55" s="268">
        <f t="shared" si="38"/>
        <v>0</v>
      </c>
      <c r="BO55" s="150" t="s">
        <v>142</v>
      </c>
      <c r="BP55" s="79">
        <f>AVERAGE(BP33:BP54)</f>
        <v>0.61999999999999789</v>
      </c>
      <c r="BQ55" s="79"/>
      <c r="BR55" s="78" t="s">
        <v>142</v>
      </c>
      <c r="BS55" s="79">
        <f>AVERAGE(BS33:BS54)</f>
        <v>0.50763888888888675</v>
      </c>
      <c r="BT55" s="80"/>
      <c r="BU55" s="81"/>
      <c r="BV55" s="81"/>
      <c r="BW55" s="81"/>
      <c r="BX55" s="81"/>
      <c r="BY55" s="81"/>
      <c r="BZ55" s="81"/>
      <c r="CA55" s="81"/>
      <c r="CB55" s="82">
        <f>SUM(CB34:CB54)</f>
        <v>93</v>
      </c>
      <c r="CE55" s="163"/>
      <c r="CF55" s="127"/>
      <c r="CG55" s="165"/>
      <c r="CH55" s="165"/>
      <c r="CI55" s="165"/>
      <c r="CJ55" s="159"/>
      <c r="CK55" s="444">
        <f>BY55-BV55+FEV!CK55</f>
        <v>0</v>
      </c>
      <c r="CL55" s="450"/>
      <c r="CM55" s="450"/>
      <c r="CN55" s="126"/>
      <c r="CO55" s="130">
        <f t="shared" si="58"/>
        <v>0</v>
      </c>
      <c r="CP55" s="127"/>
      <c r="CQ55" s="127"/>
    </row>
    <row r="56" spans="1:95" ht="26.1" customHeight="1" thickBot="1" x14ac:dyDescent="0.3">
      <c r="A56" s="646" t="s">
        <v>90</v>
      </c>
      <c r="B56" s="652">
        <v>42</v>
      </c>
      <c r="C56" s="25" t="s">
        <v>1</v>
      </c>
      <c r="D56" s="520"/>
      <c r="E56" s="504" t="s">
        <v>26</v>
      </c>
      <c r="F56" s="459" t="s">
        <v>27</v>
      </c>
      <c r="G56" s="435" t="s">
        <v>25</v>
      </c>
      <c r="H56" s="498"/>
      <c r="I56" s="498"/>
      <c r="J56" s="435" t="s">
        <v>26</v>
      </c>
      <c r="K56" s="433" t="s">
        <v>31</v>
      </c>
      <c r="L56" s="526"/>
      <c r="M56" s="500"/>
      <c r="N56" s="435" t="s">
        <v>27</v>
      </c>
      <c r="O56" s="435" t="s">
        <v>25</v>
      </c>
      <c r="P56" s="498"/>
      <c r="Q56" s="498"/>
      <c r="R56" s="435" t="s">
        <v>24</v>
      </c>
      <c r="S56" s="440" t="s">
        <v>25</v>
      </c>
      <c r="T56" s="500"/>
      <c r="U56" s="506" t="s">
        <v>27</v>
      </c>
      <c r="V56" s="1024" t="s">
        <v>31</v>
      </c>
      <c r="W56" s="433" t="s">
        <v>25</v>
      </c>
      <c r="X56" s="498"/>
      <c r="Y56" s="498"/>
      <c r="Z56" s="440" t="s">
        <v>24</v>
      </c>
      <c r="AA56" s="459" t="s">
        <v>25</v>
      </c>
      <c r="AB56" s="506" t="s">
        <v>56</v>
      </c>
      <c r="AC56" s="506" t="s">
        <v>27</v>
      </c>
      <c r="AD56" s="435" t="s">
        <v>31</v>
      </c>
      <c r="AE56" s="435" t="s">
        <v>24</v>
      </c>
      <c r="AF56" s="520"/>
      <c r="AG56" s="504" t="s">
        <v>26</v>
      </c>
      <c r="AH56" s="459" t="s">
        <v>24</v>
      </c>
      <c r="AI56" s="125">
        <f t="shared" ref="AI56:AI75" si="119">COUNTIF($D56:$AH56,"D")</f>
        <v>4</v>
      </c>
      <c r="AJ56" s="62">
        <f t="shared" ref="AJ56:AJ75" si="120">COUNTIF($D56:$AH56,"N")</f>
        <v>5</v>
      </c>
      <c r="AK56" s="62">
        <f t="shared" ref="AK56:AK75" si="121">COUNTIF($D56:$AH56,"DTS4S")+COUNTIF($D56:$AH56,"DTS4S1")</f>
        <v>0</v>
      </c>
      <c r="AL56" s="62">
        <f t="shared" ref="AL56:AL75" si="122">COUNTIF($D56:$AH56,"NTS4S")+COUNTIF($D56:$AH56,"NTS4S1")</f>
        <v>0</v>
      </c>
      <c r="AM56" s="62">
        <f t="shared" ref="AM56:AM75" si="123">COUNTIF($D56:$AH56,"S")</f>
        <v>0</v>
      </c>
      <c r="AN56" s="62">
        <f t="shared" ref="AN56:AN75" si="124">COUNTIF($D56:$AH56,"DT")</f>
        <v>3</v>
      </c>
      <c r="AO56" s="62">
        <f t="shared" ref="AO56:AO75" si="125">COUNTIF($D56:$AH56,"NT")</f>
        <v>4</v>
      </c>
      <c r="AP56" s="62">
        <f t="shared" ref="AP56:AP75" si="126">COUNTIF($D56:$AH56,"t")</f>
        <v>3</v>
      </c>
      <c r="AQ56" s="62">
        <f t="shared" ref="AQ56:AQ75" si="127">COUNTIF($D56:$AH56,"FE")</f>
        <v>0</v>
      </c>
      <c r="AR56" s="62">
        <f>COUNTIF($D56:$AH56,"LN")</f>
        <v>0</v>
      </c>
      <c r="AS56" s="62">
        <f t="shared" ref="AS56:AS75" si="128">COUNTIF($D56:$AH56,"DS")</f>
        <v>0</v>
      </c>
      <c r="AT56" s="62">
        <f t="shared" ref="AT56:AT75" si="129">COUNTIF($D56:$AH56,"DISP")</f>
        <v>0</v>
      </c>
      <c r="AU56" s="62">
        <f t="shared" ref="AU56:AU75" si="130">COUNTIF($D56:$AH56,"L")</f>
        <v>0</v>
      </c>
      <c r="AV56" s="62">
        <f t="shared" ref="AV56:AV75" si="131">COUNTIF($D56:$AH56,"B")</f>
        <v>0</v>
      </c>
      <c r="AW56" s="62">
        <f t="shared" ref="AW56:AW75" si="132">COUNTIF($D56:$AH56,"SA")</f>
        <v>0</v>
      </c>
      <c r="AX56" s="62">
        <f t="shared" ref="AX56:AX75" si="133">COUNTIF($D56:$AH56,"SAT")</f>
        <v>0</v>
      </c>
      <c r="AY56" s="62">
        <f t="shared" ref="AY56:AY75" si="134">COUNTIF($D56:$AH56,"SE")</f>
        <v>0</v>
      </c>
      <c r="AZ56" s="62">
        <f t="shared" ref="AZ56:AZ75" si="135">COUNTIF($D56:$AH56,"OJTD")+COUNTIF($D56:$AH56,"OJTN")</f>
        <v>0</v>
      </c>
      <c r="BA56" s="62">
        <f t="shared" ref="BA56:BA75" si="136">COUNTIF($D56:$AH56,"TR")</f>
        <v>0</v>
      </c>
      <c r="BB56" s="62">
        <f t="shared" ref="BB56:BB75" si="137">COUNTIF($D56:$AH56,"F")</f>
        <v>0</v>
      </c>
      <c r="BC56" s="63">
        <f t="shared" ref="BC56:BC75" si="138">+AI56+AJ56+AN56+AO56+((AQ56+AU56+AV56+AY56)*8)/12+AW56+AX56+AZ56+BA56+AM56</f>
        <v>16</v>
      </c>
      <c r="BD56" s="64"/>
      <c r="BE56" s="584">
        <f t="shared" si="52"/>
        <v>8</v>
      </c>
      <c r="BF56" s="5">
        <f t="shared" si="60"/>
        <v>0</v>
      </c>
      <c r="BG56" s="5">
        <f t="shared" si="34"/>
        <v>1</v>
      </c>
      <c r="BH56" s="5">
        <f t="shared" si="61"/>
        <v>0</v>
      </c>
      <c r="BI56" s="5">
        <f t="shared" si="62"/>
        <v>0</v>
      </c>
      <c r="BJ56" s="5">
        <f t="shared" si="35"/>
        <v>0</v>
      </c>
      <c r="BK56" s="5">
        <f t="shared" si="63"/>
        <v>0</v>
      </c>
      <c r="BL56" s="5">
        <f t="shared" si="36"/>
        <v>0</v>
      </c>
      <c r="BM56" s="5">
        <f t="shared" si="37"/>
        <v>0</v>
      </c>
      <c r="BN56" s="145">
        <f t="shared" si="38"/>
        <v>0</v>
      </c>
      <c r="BO56" s="147">
        <f>+BE56+FEV!BO56</f>
        <v>22.5</v>
      </c>
      <c r="BP56" s="65">
        <f>+BO56+(JAN!BN54+FEV!BN56+BN56)*(12/24)-$BO$12</f>
        <v>1.1666666666666643</v>
      </c>
      <c r="BQ56" s="66">
        <f t="shared" ref="BQ56:BQ62" si="139">IF(BP56&gt;=(-11/24),0,(-BP56)/(12/24))</f>
        <v>0</v>
      </c>
      <c r="BR56" s="584">
        <f t="shared" ref="BR56:BR62" si="140">+BO56+BY56*$BD$2</f>
        <v>23</v>
      </c>
      <c r="BS56" s="584">
        <f t="shared" ref="BS56:BS62" si="141">+BR56-$BO$12</f>
        <v>1.6666666666666643</v>
      </c>
      <c r="BT56" s="67">
        <f t="shared" ref="BT56:BT58" si="142">+(BR56/$BR$99)-1</f>
        <v>6.7663840624093474E-2</v>
      </c>
      <c r="BU56" s="68">
        <f t="shared" ref="BU56:BU75" si="143">+BF56+BG56</f>
        <v>1</v>
      </c>
      <c r="BV56" s="68">
        <f t="shared" ref="BV56:BV75" si="144">+BH56+BI56</f>
        <v>0</v>
      </c>
      <c r="BW56" s="68">
        <f t="shared" ref="BW56:BW75" si="145">+BJ56+BK56</f>
        <v>0</v>
      </c>
      <c r="BX56" s="68">
        <f t="shared" ref="BX56:BX75" si="146">+BL56+BM56</f>
        <v>0</v>
      </c>
      <c r="BY56" s="69">
        <f t="shared" ref="BY56:BY74" si="147">+BU56+BV56+BW56+BX56</f>
        <v>1</v>
      </c>
      <c r="BZ56" s="68">
        <f>+BN56+FEV!BZ56</f>
        <v>0</v>
      </c>
      <c r="CA56" s="68">
        <f>+FEV!CA56+BX56</f>
        <v>9</v>
      </c>
      <c r="CB56" s="69">
        <f t="shared" ref="CB56:CB58" si="148">+CA56-BZ56</f>
        <v>9</v>
      </c>
      <c r="CE56" s="163">
        <f t="shared" si="116"/>
        <v>8</v>
      </c>
      <c r="CF56" s="127">
        <f t="shared" si="117"/>
        <v>17</v>
      </c>
      <c r="CG56" s="165">
        <f t="shared" si="53"/>
        <v>192</v>
      </c>
      <c r="CH56" s="165">
        <f t="shared" si="54"/>
        <v>12</v>
      </c>
      <c r="CI56" s="165">
        <f t="shared" si="55"/>
        <v>204</v>
      </c>
      <c r="CJ56" s="159">
        <f t="shared" si="49"/>
        <v>0</v>
      </c>
      <c r="CK56" s="444">
        <f>BY56-BV56+FEV!CK56</f>
        <v>1</v>
      </c>
      <c r="CL56" s="450">
        <f t="shared" ref="CL56:CL60" si="149">CK56*12+BV56*8</f>
        <v>12</v>
      </c>
      <c r="CM56" s="450"/>
      <c r="CN56" s="126">
        <f t="shared" si="57"/>
        <v>8</v>
      </c>
      <c r="CO56" s="130">
        <f t="shared" si="58"/>
        <v>204</v>
      </c>
      <c r="CP56" s="127">
        <f t="shared" si="50"/>
        <v>16</v>
      </c>
      <c r="CQ56" s="127">
        <f t="shared" si="59"/>
        <v>17</v>
      </c>
    </row>
    <row r="57" spans="1:95" ht="21" customHeight="1" thickBot="1" x14ac:dyDescent="0.3">
      <c r="A57" s="646" t="s">
        <v>91</v>
      </c>
      <c r="B57" s="652">
        <v>43</v>
      </c>
      <c r="C57" s="25" t="s">
        <v>1</v>
      </c>
      <c r="D57" s="520"/>
      <c r="E57" s="504"/>
      <c r="F57" s="459"/>
      <c r="G57" s="435"/>
      <c r="H57" s="498"/>
      <c r="I57" s="498"/>
      <c r="J57" s="435"/>
      <c r="K57" s="435"/>
      <c r="L57" s="505"/>
      <c r="M57" s="500"/>
      <c r="N57" s="435"/>
      <c r="O57" s="435"/>
      <c r="P57" s="498"/>
      <c r="Q57" s="498"/>
      <c r="R57" s="435"/>
      <c r="S57" s="440"/>
      <c r="T57" s="500"/>
      <c r="U57" s="506"/>
      <c r="V57" s="1024"/>
      <c r="W57" s="435"/>
      <c r="X57" s="498"/>
      <c r="Y57" s="498"/>
      <c r="Z57" s="440"/>
      <c r="AA57" s="459"/>
      <c r="AB57" s="506"/>
      <c r="AC57" s="506"/>
      <c r="AD57" s="435"/>
      <c r="AE57" s="435"/>
      <c r="AF57" s="520"/>
      <c r="AG57" s="504"/>
      <c r="AH57" s="459"/>
      <c r="AI57" s="125">
        <f t="shared" si="119"/>
        <v>0</v>
      </c>
      <c r="AJ57" s="62">
        <f t="shared" si="120"/>
        <v>0</v>
      </c>
      <c r="AK57" s="62">
        <f t="shared" si="121"/>
        <v>0</v>
      </c>
      <c r="AL57" s="62">
        <f t="shared" si="122"/>
        <v>0</v>
      </c>
      <c r="AM57" s="62">
        <f t="shared" si="123"/>
        <v>0</v>
      </c>
      <c r="AN57" s="62">
        <f t="shared" si="124"/>
        <v>0</v>
      </c>
      <c r="AO57" s="62">
        <f t="shared" si="125"/>
        <v>0</v>
      </c>
      <c r="AP57" s="62">
        <f t="shared" si="126"/>
        <v>0</v>
      </c>
      <c r="AQ57" s="62">
        <f t="shared" si="127"/>
        <v>0</v>
      </c>
      <c r="AR57" s="62">
        <f t="shared" ref="AR57:AR75" si="150">COUNTIF($D57:$AH57,"LN")</f>
        <v>0</v>
      </c>
      <c r="AS57" s="62">
        <f t="shared" si="128"/>
        <v>0</v>
      </c>
      <c r="AT57" s="62">
        <f t="shared" si="129"/>
        <v>0</v>
      </c>
      <c r="AU57" s="62">
        <f t="shared" si="130"/>
        <v>0</v>
      </c>
      <c r="AV57" s="62">
        <f t="shared" si="131"/>
        <v>0</v>
      </c>
      <c r="AW57" s="62">
        <f t="shared" si="132"/>
        <v>0</v>
      </c>
      <c r="AX57" s="62">
        <f t="shared" si="133"/>
        <v>0</v>
      </c>
      <c r="AY57" s="62">
        <f t="shared" si="134"/>
        <v>0</v>
      </c>
      <c r="AZ57" s="62">
        <f t="shared" si="135"/>
        <v>0</v>
      </c>
      <c r="BA57" s="62">
        <f t="shared" si="136"/>
        <v>0</v>
      </c>
      <c r="BB57" s="62">
        <f t="shared" si="137"/>
        <v>0</v>
      </c>
      <c r="BC57" s="63">
        <f t="shared" si="138"/>
        <v>0</v>
      </c>
      <c r="BD57" s="64"/>
      <c r="BE57" s="584">
        <f t="shared" si="52"/>
        <v>0</v>
      </c>
      <c r="BF57" s="5">
        <f t="shared" si="60"/>
        <v>0</v>
      </c>
      <c r="BG57" s="5">
        <f t="shared" si="34"/>
        <v>0</v>
      </c>
      <c r="BH57" s="5">
        <f t="shared" si="61"/>
        <v>0</v>
      </c>
      <c r="BI57" s="5">
        <f t="shared" si="62"/>
        <v>0</v>
      </c>
      <c r="BJ57" s="5">
        <f t="shared" si="35"/>
        <v>0</v>
      </c>
      <c r="BK57" s="5">
        <f t="shared" si="63"/>
        <v>0</v>
      </c>
      <c r="BL57" s="5">
        <f t="shared" si="36"/>
        <v>0</v>
      </c>
      <c r="BM57" s="5">
        <f t="shared" si="37"/>
        <v>0</v>
      </c>
      <c r="BN57" s="145">
        <f t="shared" si="38"/>
        <v>0</v>
      </c>
      <c r="BO57" s="147">
        <f>+BE57+FEV!BO57</f>
        <v>0</v>
      </c>
      <c r="BP57" s="65"/>
      <c r="BQ57" s="66">
        <f t="shared" si="139"/>
        <v>0</v>
      </c>
      <c r="BR57" s="584">
        <f t="shared" si="140"/>
        <v>0</v>
      </c>
      <c r="BS57" s="584"/>
      <c r="BT57" s="67"/>
      <c r="BU57" s="68">
        <f t="shared" si="143"/>
        <v>0</v>
      </c>
      <c r="BV57" s="68">
        <f t="shared" si="144"/>
        <v>0</v>
      </c>
      <c r="BW57" s="68">
        <f t="shared" si="145"/>
        <v>0</v>
      </c>
      <c r="BX57" s="68">
        <f t="shared" si="146"/>
        <v>0</v>
      </c>
      <c r="BY57" s="69">
        <f t="shared" si="147"/>
        <v>0</v>
      </c>
      <c r="BZ57" s="68">
        <f>+BN57+FEV!BZ57</f>
        <v>0</v>
      </c>
      <c r="CA57" s="68">
        <f>+FEV!CA57+BX57</f>
        <v>0</v>
      </c>
      <c r="CB57" s="69">
        <f t="shared" si="148"/>
        <v>0</v>
      </c>
      <c r="CE57" s="163">
        <f t="shared" si="116"/>
        <v>0</v>
      </c>
      <c r="CF57" s="127">
        <f t="shared" si="117"/>
        <v>0</v>
      </c>
      <c r="CG57" s="165">
        <f t="shared" si="53"/>
        <v>0</v>
      </c>
      <c r="CH57" s="165">
        <f t="shared" si="54"/>
        <v>0</v>
      </c>
      <c r="CI57" s="165">
        <f t="shared" si="55"/>
        <v>0</v>
      </c>
      <c r="CJ57" s="159">
        <f t="shared" si="49"/>
        <v>0</v>
      </c>
      <c r="CK57" s="444">
        <f>BY57-BV57+FEV!CK57</f>
        <v>0</v>
      </c>
      <c r="CL57" s="450">
        <f t="shared" si="149"/>
        <v>0</v>
      </c>
      <c r="CM57" s="450"/>
      <c r="CN57" s="126">
        <f t="shared" si="57"/>
        <v>0</v>
      </c>
      <c r="CO57" s="130">
        <f t="shared" si="58"/>
        <v>0</v>
      </c>
      <c r="CP57" s="127">
        <f t="shared" si="50"/>
        <v>0</v>
      </c>
      <c r="CQ57" s="127">
        <f t="shared" si="59"/>
        <v>0</v>
      </c>
    </row>
    <row r="58" spans="1:95" ht="21" customHeight="1" thickBot="1" x14ac:dyDescent="0.3">
      <c r="A58" s="646" t="s">
        <v>92</v>
      </c>
      <c r="B58" s="652">
        <v>44</v>
      </c>
      <c r="C58" s="25" t="s">
        <v>2</v>
      </c>
      <c r="D58" s="520"/>
      <c r="E58" s="504"/>
      <c r="F58" s="459" t="s">
        <v>32</v>
      </c>
      <c r="G58" s="435" t="s">
        <v>25</v>
      </c>
      <c r="H58" s="498"/>
      <c r="I58" s="498"/>
      <c r="J58" s="435" t="s">
        <v>25</v>
      </c>
      <c r="K58" s="435" t="s">
        <v>25</v>
      </c>
      <c r="L58" s="505"/>
      <c r="M58" s="500"/>
      <c r="N58" s="435" t="s">
        <v>27</v>
      </c>
      <c r="O58" s="435" t="s">
        <v>31</v>
      </c>
      <c r="P58" s="498"/>
      <c r="Q58" s="498"/>
      <c r="R58" s="435" t="s">
        <v>24</v>
      </c>
      <c r="S58" s="440" t="s">
        <v>25</v>
      </c>
      <c r="T58" s="500"/>
      <c r="U58" s="506"/>
      <c r="V58" s="1024" t="s">
        <v>24</v>
      </c>
      <c r="W58" s="435" t="s">
        <v>25</v>
      </c>
      <c r="X58" s="498" t="s">
        <v>27</v>
      </c>
      <c r="Y58" s="498" t="s">
        <v>27</v>
      </c>
      <c r="Z58" s="440" t="s">
        <v>31</v>
      </c>
      <c r="AA58" s="459" t="s">
        <v>25</v>
      </c>
      <c r="AB58" s="506" t="s">
        <v>56</v>
      </c>
      <c r="AC58" s="435" t="s">
        <v>25</v>
      </c>
      <c r="AD58" s="435"/>
      <c r="AE58" s="435" t="s">
        <v>32</v>
      </c>
      <c r="AF58" s="520" t="s">
        <v>288</v>
      </c>
      <c r="AG58" s="985" t="s">
        <v>51</v>
      </c>
      <c r="AH58" s="459"/>
      <c r="AI58" s="125">
        <f t="shared" si="119"/>
        <v>2</v>
      </c>
      <c r="AJ58" s="62">
        <f t="shared" si="120"/>
        <v>7</v>
      </c>
      <c r="AK58" s="62">
        <f t="shared" si="121"/>
        <v>0</v>
      </c>
      <c r="AL58" s="62">
        <f t="shared" si="122"/>
        <v>0</v>
      </c>
      <c r="AM58" s="62">
        <f t="shared" si="123"/>
        <v>0</v>
      </c>
      <c r="AN58" s="62">
        <f t="shared" si="124"/>
        <v>0</v>
      </c>
      <c r="AO58" s="62">
        <f t="shared" si="125"/>
        <v>3</v>
      </c>
      <c r="AP58" s="62">
        <f t="shared" si="126"/>
        <v>2</v>
      </c>
      <c r="AQ58" s="62">
        <f t="shared" si="127"/>
        <v>2</v>
      </c>
      <c r="AR58" s="62">
        <f t="shared" si="150"/>
        <v>0</v>
      </c>
      <c r="AS58" s="62">
        <f t="shared" si="128"/>
        <v>0</v>
      </c>
      <c r="AT58" s="62">
        <f t="shared" si="129"/>
        <v>0</v>
      </c>
      <c r="AU58" s="62">
        <f t="shared" si="130"/>
        <v>0</v>
      </c>
      <c r="AV58" s="62">
        <f t="shared" si="131"/>
        <v>0</v>
      </c>
      <c r="AW58" s="62">
        <f t="shared" si="132"/>
        <v>0</v>
      </c>
      <c r="AX58" s="62">
        <f t="shared" si="133"/>
        <v>0</v>
      </c>
      <c r="AY58" s="62">
        <f t="shared" si="134"/>
        <v>0</v>
      </c>
      <c r="AZ58" s="62">
        <f t="shared" si="135"/>
        <v>0</v>
      </c>
      <c r="BA58" s="62">
        <f t="shared" si="136"/>
        <v>0</v>
      </c>
      <c r="BB58" s="62">
        <f t="shared" si="137"/>
        <v>0</v>
      </c>
      <c r="BC58" s="63">
        <f t="shared" si="138"/>
        <v>13.333333333333334</v>
      </c>
      <c r="BD58" s="64"/>
      <c r="BE58" s="584">
        <f t="shared" si="52"/>
        <v>6.666666666666667</v>
      </c>
      <c r="BF58" s="5">
        <f t="shared" si="60"/>
        <v>0</v>
      </c>
      <c r="BG58" s="5">
        <f t="shared" si="34"/>
        <v>1</v>
      </c>
      <c r="BH58" s="5">
        <f t="shared" si="61"/>
        <v>0</v>
      </c>
      <c r="BI58" s="5">
        <f t="shared" si="62"/>
        <v>0</v>
      </c>
      <c r="BJ58" s="5">
        <f t="shared" si="35"/>
        <v>0</v>
      </c>
      <c r="BK58" s="5">
        <f t="shared" si="63"/>
        <v>0</v>
      </c>
      <c r="BL58" s="5">
        <f t="shared" si="36"/>
        <v>0</v>
      </c>
      <c r="BM58" s="5">
        <f t="shared" si="37"/>
        <v>1</v>
      </c>
      <c r="BN58" s="145">
        <f t="shared" si="38"/>
        <v>0</v>
      </c>
      <c r="BO58" s="147">
        <f>+BE58+FEV!BO58</f>
        <v>21.166666666666668</v>
      </c>
      <c r="BP58" s="65">
        <f>+BO58+(JAN!BN56+FEV!BN58+BN58)*(12/24)-$BO$12</f>
        <v>-0.16666666666666785</v>
      </c>
      <c r="BQ58" s="66">
        <f t="shared" si="139"/>
        <v>0</v>
      </c>
      <c r="BR58" s="584">
        <f t="shared" si="140"/>
        <v>22.166666666666668</v>
      </c>
      <c r="BS58" s="584">
        <f t="shared" si="141"/>
        <v>0.83333333333333215</v>
      </c>
      <c r="BT58" s="67">
        <f t="shared" si="142"/>
        <v>2.8980368137713208E-2</v>
      </c>
      <c r="BU58" s="68">
        <f t="shared" si="143"/>
        <v>1</v>
      </c>
      <c r="BV58" s="68">
        <f t="shared" si="144"/>
        <v>0</v>
      </c>
      <c r="BW58" s="68">
        <f t="shared" si="145"/>
        <v>0</v>
      </c>
      <c r="BX58" s="68">
        <f t="shared" si="146"/>
        <v>1</v>
      </c>
      <c r="BY58" s="69">
        <f t="shared" si="147"/>
        <v>2</v>
      </c>
      <c r="BZ58" s="68">
        <f>+BN58+FEV!BZ58</f>
        <v>0</v>
      </c>
      <c r="CA58" s="68">
        <f>+FEV!CA58+BX58</f>
        <v>19</v>
      </c>
      <c r="CB58" s="69">
        <f t="shared" si="148"/>
        <v>19</v>
      </c>
      <c r="CE58" s="163">
        <f t="shared" si="116"/>
        <v>6.666666666666667</v>
      </c>
      <c r="CF58" s="127">
        <f t="shared" si="117"/>
        <v>15.333333333333334</v>
      </c>
      <c r="CG58" s="165">
        <f t="shared" si="53"/>
        <v>144</v>
      </c>
      <c r="CH58" s="165">
        <f t="shared" si="54"/>
        <v>24</v>
      </c>
      <c r="CI58" s="165">
        <f t="shared" si="55"/>
        <v>168</v>
      </c>
      <c r="CJ58" s="159">
        <f t="shared" si="49"/>
        <v>16</v>
      </c>
      <c r="CK58" s="444">
        <f>BY58-BV58+FEV!CK58</f>
        <v>4</v>
      </c>
      <c r="CL58" s="450">
        <f t="shared" si="149"/>
        <v>48</v>
      </c>
      <c r="CM58" s="450"/>
      <c r="CN58" s="126">
        <f t="shared" si="57"/>
        <v>6.666666666666667</v>
      </c>
      <c r="CO58" s="130">
        <f t="shared" si="58"/>
        <v>168</v>
      </c>
      <c r="CP58" s="127">
        <f t="shared" si="50"/>
        <v>13.333333333333334</v>
      </c>
      <c r="CQ58" s="127">
        <f t="shared" si="59"/>
        <v>15.333333333333334</v>
      </c>
    </row>
    <row r="59" spans="1:95" ht="21" customHeight="1" thickBot="1" x14ac:dyDescent="0.3">
      <c r="A59" s="646" t="s">
        <v>93</v>
      </c>
      <c r="B59" s="652">
        <v>45</v>
      </c>
      <c r="C59" s="25" t="s">
        <v>2</v>
      </c>
      <c r="D59" s="520"/>
      <c r="E59" s="504"/>
      <c r="F59" s="459" t="s">
        <v>24</v>
      </c>
      <c r="G59" s="435" t="s">
        <v>24</v>
      </c>
      <c r="H59" s="498"/>
      <c r="I59" s="498"/>
      <c r="J59" s="435" t="s">
        <v>31</v>
      </c>
      <c r="K59" s="435"/>
      <c r="L59" s="505"/>
      <c r="M59" s="500"/>
      <c r="N59" s="435" t="s">
        <v>24</v>
      </c>
      <c r="O59" s="435" t="s">
        <v>24</v>
      </c>
      <c r="P59" s="498" t="s">
        <v>26</v>
      </c>
      <c r="Q59" s="498"/>
      <c r="R59" s="435" t="s">
        <v>24</v>
      </c>
      <c r="S59" s="440" t="s">
        <v>24</v>
      </c>
      <c r="T59" s="500"/>
      <c r="U59" s="506"/>
      <c r="V59" s="1024" t="s">
        <v>24</v>
      </c>
      <c r="W59" s="435" t="s">
        <v>31</v>
      </c>
      <c r="X59" s="498" t="s">
        <v>26</v>
      </c>
      <c r="Y59" s="498"/>
      <c r="Z59" s="440" t="s">
        <v>24</v>
      </c>
      <c r="AA59" s="1025" t="s">
        <v>37</v>
      </c>
      <c r="AB59" s="89" t="s">
        <v>37</v>
      </c>
      <c r="AC59" s="435" t="s">
        <v>37</v>
      </c>
      <c r="AD59" s="435" t="s">
        <v>37</v>
      </c>
      <c r="AE59" s="435" t="s">
        <v>37</v>
      </c>
      <c r="AF59" s="434"/>
      <c r="AG59" s="491"/>
      <c r="AH59" s="459" t="s">
        <v>37</v>
      </c>
      <c r="AI59" s="125">
        <f t="shared" si="119"/>
        <v>8</v>
      </c>
      <c r="AJ59" s="62">
        <f t="shared" si="120"/>
        <v>0</v>
      </c>
      <c r="AK59" s="62">
        <f t="shared" si="121"/>
        <v>0</v>
      </c>
      <c r="AL59" s="62">
        <f t="shared" si="122"/>
        <v>0</v>
      </c>
      <c r="AM59" s="62">
        <f t="shared" si="123"/>
        <v>0</v>
      </c>
      <c r="AN59" s="62">
        <f t="shared" si="124"/>
        <v>2</v>
      </c>
      <c r="AO59" s="62">
        <f t="shared" si="125"/>
        <v>0</v>
      </c>
      <c r="AP59" s="62">
        <f t="shared" si="126"/>
        <v>2</v>
      </c>
      <c r="AQ59" s="62">
        <f t="shared" si="127"/>
        <v>0</v>
      </c>
      <c r="AR59" s="62">
        <f t="shared" si="150"/>
        <v>0</v>
      </c>
      <c r="AS59" s="62">
        <f t="shared" si="128"/>
        <v>0</v>
      </c>
      <c r="AT59" s="62">
        <f t="shared" si="129"/>
        <v>0</v>
      </c>
      <c r="AU59" s="62">
        <f t="shared" si="130"/>
        <v>0</v>
      </c>
      <c r="AV59" s="62">
        <f t="shared" si="131"/>
        <v>6</v>
      </c>
      <c r="AW59" s="62">
        <f t="shared" si="132"/>
        <v>0</v>
      </c>
      <c r="AX59" s="62">
        <f t="shared" si="133"/>
        <v>0</v>
      </c>
      <c r="AY59" s="62">
        <f t="shared" si="134"/>
        <v>0</v>
      </c>
      <c r="AZ59" s="62">
        <f t="shared" si="135"/>
        <v>0</v>
      </c>
      <c r="BA59" s="62">
        <f t="shared" si="136"/>
        <v>0</v>
      </c>
      <c r="BB59" s="62">
        <f t="shared" si="137"/>
        <v>0</v>
      </c>
      <c r="BC59" s="63">
        <f t="shared" si="138"/>
        <v>14</v>
      </c>
      <c r="BD59" s="64"/>
      <c r="BE59" s="584">
        <f t="shared" si="52"/>
        <v>7</v>
      </c>
      <c r="BF59" s="5">
        <f t="shared" si="60"/>
        <v>0</v>
      </c>
      <c r="BG59" s="5">
        <f t="shared" si="34"/>
        <v>0</v>
      </c>
      <c r="BH59" s="5">
        <f t="shared" si="61"/>
        <v>0</v>
      </c>
      <c r="BI59" s="5">
        <f t="shared" si="62"/>
        <v>0</v>
      </c>
      <c r="BJ59" s="5">
        <f t="shared" si="35"/>
        <v>0</v>
      </c>
      <c r="BK59" s="5">
        <f t="shared" si="63"/>
        <v>0</v>
      </c>
      <c r="BL59" s="5">
        <f t="shared" si="36"/>
        <v>0</v>
      </c>
      <c r="BM59" s="5">
        <f t="shared" si="37"/>
        <v>0</v>
      </c>
      <c r="BN59" s="145">
        <f t="shared" si="38"/>
        <v>0</v>
      </c>
      <c r="BO59" s="147">
        <f>+BE59+FEV!BO59</f>
        <v>21.5</v>
      </c>
      <c r="BP59" s="65">
        <f>+BO59+(JAN!BN57+FEV!BN59+BN59)*(12/24)-$BO$12</f>
        <v>0.1666666666666643</v>
      </c>
      <c r="BQ59" s="66">
        <f t="shared" si="139"/>
        <v>0</v>
      </c>
      <c r="BR59" s="584">
        <f t="shared" si="140"/>
        <v>21.5</v>
      </c>
      <c r="BS59" s="584">
        <f t="shared" si="141"/>
        <v>0.1666666666666643</v>
      </c>
      <c r="BT59" s="67">
        <f>+(BR59/$BR$99)-1</f>
        <v>-1.96640985139096E-3</v>
      </c>
      <c r="BU59" s="68">
        <f t="shared" si="143"/>
        <v>0</v>
      </c>
      <c r="BV59" s="68">
        <f t="shared" si="144"/>
        <v>0</v>
      </c>
      <c r="BW59" s="68">
        <f t="shared" si="145"/>
        <v>0</v>
      </c>
      <c r="BX59" s="68">
        <f t="shared" si="146"/>
        <v>0</v>
      </c>
      <c r="BY59" s="69">
        <f t="shared" si="147"/>
        <v>0</v>
      </c>
      <c r="BZ59" s="68">
        <f>+BN59+FEV!BZ59</f>
        <v>0</v>
      </c>
      <c r="CA59" s="68">
        <f>+FEV!CA59+BX59</f>
        <v>1</v>
      </c>
      <c r="CB59" s="69">
        <f>+CA59-BZ59</f>
        <v>1</v>
      </c>
      <c r="CE59" s="163">
        <f t="shared" si="116"/>
        <v>7</v>
      </c>
      <c r="CF59" s="127">
        <f t="shared" si="117"/>
        <v>14</v>
      </c>
      <c r="CG59" s="165">
        <f t="shared" si="53"/>
        <v>120</v>
      </c>
      <c r="CH59" s="165">
        <f t="shared" si="54"/>
        <v>0</v>
      </c>
      <c r="CI59" s="165">
        <f t="shared" si="55"/>
        <v>120</v>
      </c>
      <c r="CJ59" s="159">
        <f t="shared" si="49"/>
        <v>48</v>
      </c>
      <c r="CK59" s="444">
        <f>BY59-BV59+FEV!CK59</f>
        <v>0</v>
      </c>
      <c r="CL59" s="450">
        <f t="shared" si="149"/>
        <v>0</v>
      </c>
      <c r="CM59" s="450"/>
      <c r="CN59" s="126">
        <f t="shared" si="57"/>
        <v>7</v>
      </c>
      <c r="CO59" s="130">
        <f t="shared" si="58"/>
        <v>120</v>
      </c>
      <c r="CP59" s="127">
        <f t="shared" si="50"/>
        <v>14</v>
      </c>
      <c r="CQ59" s="127">
        <f t="shared" si="59"/>
        <v>14</v>
      </c>
    </row>
    <row r="60" spans="1:95" ht="21" customHeight="1" thickBot="1" x14ac:dyDescent="0.3">
      <c r="A60" s="646" t="s">
        <v>94</v>
      </c>
      <c r="B60" s="652">
        <v>46</v>
      </c>
      <c r="C60" s="25" t="s">
        <v>2</v>
      </c>
      <c r="D60" s="520"/>
      <c r="E60" s="504"/>
      <c r="F60" s="459" t="s">
        <v>24</v>
      </c>
      <c r="G60" s="435" t="s">
        <v>25</v>
      </c>
      <c r="H60" s="527"/>
      <c r="I60" s="527"/>
      <c r="J60" s="435" t="s">
        <v>57</v>
      </c>
      <c r="K60" s="435" t="s">
        <v>25</v>
      </c>
      <c r="L60" s="505"/>
      <c r="M60" s="500"/>
      <c r="N60" s="435" t="s">
        <v>24</v>
      </c>
      <c r="O60" s="435" t="s">
        <v>25</v>
      </c>
      <c r="P60" s="498"/>
      <c r="Q60" s="498"/>
      <c r="R60" s="435" t="s">
        <v>24</v>
      </c>
      <c r="S60" s="440" t="s">
        <v>25</v>
      </c>
      <c r="T60" s="500"/>
      <c r="U60" s="506"/>
      <c r="V60" s="1024" t="s">
        <v>24</v>
      </c>
      <c r="W60" s="435" t="s">
        <v>25</v>
      </c>
      <c r="X60" s="498"/>
      <c r="Y60" s="498"/>
      <c r="Z60" s="440" t="s">
        <v>24</v>
      </c>
      <c r="AA60" s="459" t="s">
        <v>25</v>
      </c>
      <c r="AB60" s="506" t="s">
        <v>56</v>
      </c>
      <c r="AC60" s="506"/>
      <c r="AD60" s="435" t="s">
        <v>24</v>
      </c>
      <c r="AE60" s="435" t="s">
        <v>24</v>
      </c>
      <c r="AF60" s="520"/>
      <c r="AG60" s="504"/>
      <c r="AH60" s="459" t="s">
        <v>24</v>
      </c>
      <c r="AI60" s="125">
        <f t="shared" si="119"/>
        <v>8</v>
      </c>
      <c r="AJ60" s="62">
        <f t="shared" si="120"/>
        <v>6</v>
      </c>
      <c r="AK60" s="62">
        <f t="shared" si="121"/>
        <v>0</v>
      </c>
      <c r="AL60" s="62">
        <f t="shared" si="122"/>
        <v>0</v>
      </c>
      <c r="AM60" s="62">
        <f t="shared" si="123"/>
        <v>0</v>
      </c>
      <c r="AN60" s="62">
        <f t="shared" si="124"/>
        <v>0</v>
      </c>
      <c r="AO60" s="62">
        <f t="shared" si="125"/>
        <v>0</v>
      </c>
      <c r="AP60" s="62">
        <f t="shared" si="126"/>
        <v>0</v>
      </c>
      <c r="AQ60" s="62">
        <f t="shared" si="127"/>
        <v>0</v>
      </c>
      <c r="AR60" s="62">
        <f t="shared" si="150"/>
        <v>0</v>
      </c>
      <c r="AS60" s="62">
        <f t="shared" si="128"/>
        <v>0</v>
      </c>
      <c r="AT60" s="62">
        <f t="shared" si="129"/>
        <v>0</v>
      </c>
      <c r="AU60" s="62">
        <f t="shared" si="130"/>
        <v>0</v>
      </c>
      <c r="AV60" s="62">
        <f t="shared" si="131"/>
        <v>0</v>
      </c>
      <c r="AW60" s="62">
        <f t="shared" si="132"/>
        <v>0</v>
      </c>
      <c r="AX60" s="62">
        <f t="shared" si="133"/>
        <v>0</v>
      </c>
      <c r="AY60" s="62">
        <f t="shared" si="134"/>
        <v>0</v>
      </c>
      <c r="AZ60" s="62">
        <f t="shared" si="135"/>
        <v>0</v>
      </c>
      <c r="BA60" s="62">
        <f t="shared" si="136"/>
        <v>0</v>
      </c>
      <c r="BB60" s="62">
        <f t="shared" si="137"/>
        <v>0</v>
      </c>
      <c r="BC60" s="63">
        <f t="shared" si="138"/>
        <v>14</v>
      </c>
      <c r="BD60" s="64"/>
      <c r="BE60" s="584">
        <f t="shared" si="52"/>
        <v>7</v>
      </c>
      <c r="BF60" s="5">
        <f t="shared" si="60"/>
        <v>0</v>
      </c>
      <c r="BG60" s="5">
        <f t="shared" si="34"/>
        <v>1</v>
      </c>
      <c r="BH60" s="5">
        <f t="shared" si="61"/>
        <v>0</v>
      </c>
      <c r="BI60" s="5">
        <f t="shared" si="62"/>
        <v>0</v>
      </c>
      <c r="BJ60" s="5">
        <f t="shared" si="35"/>
        <v>0</v>
      </c>
      <c r="BK60" s="5">
        <f t="shared" si="63"/>
        <v>0</v>
      </c>
      <c r="BL60" s="5">
        <f t="shared" si="36"/>
        <v>0</v>
      </c>
      <c r="BM60" s="5">
        <f t="shared" si="37"/>
        <v>0</v>
      </c>
      <c r="BN60" s="145">
        <f t="shared" si="38"/>
        <v>1</v>
      </c>
      <c r="BO60" s="147">
        <f>+BE60+FEV!BO60</f>
        <v>23</v>
      </c>
      <c r="BP60" s="65">
        <f>+BO60+(JAN!BN58+FEV!BN60+BN60)*(12/24)-$BO$12</f>
        <v>2.1666666666666643</v>
      </c>
      <c r="BQ60" s="66">
        <f t="shared" si="139"/>
        <v>0</v>
      </c>
      <c r="BR60" s="584">
        <f t="shared" si="140"/>
        <v>23.5</v>
      </c>
      <c r="BS60" s="584">
        <f t="shared" si="141"/>
        <v>2.1666666666666643</v>
      </c>
      <c r="BT60" s="67">
        <f>+(BR60/$BR$99)-1</f>
        <v>9.0873924115921545E-2</v>
      </c>
      <c r="BU60" s="68">
        <f t="shared" si="143"/>
        <v>1</v>
      </c>
      <c r="BV60" s="68">
        <f t="shared" si="144"/>
        <v>0</v>
      </c>
      <c r="BW60" s="68">
        <f t="shared" si="145"/>
        <v>0</v>
      </c>
      <c r="BX60" s="68">
        <f t="shared" si="146"/>
        <v>0</v>
      </c>
      <c r="BY60" s="69">
        <f t="shared" si="147"/>
        <v>1</v>
      </c>
      <c r="BZ60" s="68">
        <f>+BN60+FEV!BZ60</f>
        <v>1</v>
      </c>
      <c r="CA60" s="68">
        <f>+FEV!CA60+BX60</f>
        <v>15</v>
      </c>
      <c r="CB60" s="69">
        <f t="shared" ref="CB60:CB63" si="151">+CA60-BZ60</f>
        <v>14</v>
      </c>
      <c r="CE60" s="163">
        <f t="shared" si="116"/>
        <v>7</v>
      </c>
      <c r="CF60" s="127">
        <f t="shared" si="117"/>
        <v>15</v>
      </c>
      <c r="CG60" s="165">
        <f t="shared" si="53"/>
        <v>168</v>
      </c>
      <c r="CH60" s="165">
        <f t="shared" si="54"/>
        <v>12</v>
      </c>
      <c r="CI60" s="165">
        <f t="shared" si="55"/>
        <v>180</v>
      </c>
      <c r="CJ60" s="159">
        <f t="shared" si="49"/>
        <v>12</v>
      </c>
      <c r="CK60" s="444">
        <f>BY60-BV60+FEV!CK60</f>
        <v>2</v>
      </c>
      <c r="CL60" s="617">
        <f t="shared" si="149"/>
        <v>24</v>
      </c>
      <c r="CM60" s="617"/>
      <c r="CN60" s="126">
        <f t="shared" si="57"/>
        <v>7</v>
      </c>
      <c r="CO60" s="130">
        <f t="shared" si="58"/>
        <v>180</v>
      </c>
      <c r="CP60" s="127">
        <f t="shared" si="50"/>
        <v>14</v>
      </c>
      <c r="CQ60" s="127">
        <f t="shared" si="59"/>
        <v>15</v>
      </c>
    </row>
    <row r="61" spans="1:95" ht="21" customHeight="1" thickBot="1" x14ac:dyDescent="0.3">
      <c r="A61" s="646" t="s">
        <v>95</v>
      </c>
      <c r="B61" s="652">
        <v>47</v>
      </c>
      <c r="C61" s="25" t="s">
        <v>2</v>
      </c>
      <c r="D61" s="520"/>
      <c r="E61" s="504"/>
      <c r="F61" s="459" t="s">
        <v>24</v>
      </c>
      <c r="G61" s="435" t="s">
        <v>26</v>
      </c>
      <c r="H61" s="498"/>
      <c r="I61" s="498"/>
      <c r="J61" s="435" t="s">
        <v>25</v>
      </c>
      <c r="K61" s="435" t="s">
        <v>25</v>
      </c>
      <c r="L61" s="505"/>
      <c r="M61" s="500"/>
      <c r="N61" s="435" t="s">
        <v>24</v>
      </c>
      <c r="O61" s="435" t="s">
        <v>25</v>
      </c>
      <c r="P61" s="498"/>
      <c r="Q61" s="498"/>
      <c r="R61" s="435" t="s">
        <v>32</v>
      </c>
      <c r="S61" s="455" t="s">
        <v>32</v>
      </c>
      <c r="T61" s="500"/>
      <c r="U61" s="506"/>
      <c r="V61" s="1024" t="s">
        <v>24</v>
      </c>
      <c r="W61" s="435" t="s">
        <v>25</v>
      </c>
      <c r="X61" s="498"/>
      <c r="Y61" s="498"/>
      <c r="Z61" s="440" t="s">
        <v>24</v>
      </c>
      <c r="AA61" s="459" t="s">
        <v>25</v>
      </c>
      <c r="AB61" s="506" t="s">
        <v>56</v>
      </c>
      <c r="AC61" s="506"/>
      <c r="AD61" s="89" t="s">
        <v>24</v>
      </c>
      <c r="AE61" s="435" t="s">
        <v>24</v>
      </c>
      <c r="AF61" s="520"/>
      <c r="AG61" s="504"/>
      <c r="AH61" s="459" t="s">
        <v>24</v>
      </c>
      <c r="AI61" s="125">
        <f t="shared" si="119"/>
        <v>7</v>
      </c>
      <c r="AJ61" s="62">
        <f t="shared" si="120"/>
        <v>5</v>
      </c>
      <c r="AK61" s="62">
        <f t="shared" si="121"/>
        <v>0</v>
      </c>
      <c r="AL61" s="62">
        <f t="shared" si="122"/>
        <v>0</v>
      </c>
      <c r="AM61" s="62">
        <f t="shared" si="123"/>
        <v>0</v>
      </c>
      <c r="AN61" s="62">
        <f t="shared" si="124"/>
        <v>1</v>
      </c>
      <c r="AO61" s="62">
        <f t="shared" si="125"/>
        <v>0</v>
      </c>
      <c r="AP61" s="62">
        <f t="shared" si="126"/>
        <v>0</v>
      </c>
      <c r="AQ61" s="62">
        <f t="shared" si="127"/>
        <v>2</v>
      </c>
      <c r="AR61" s="62">
        <f t="shared" si="150"/>
        <v>0</v>
      </c>
      <c r="AS61" s="62">
        <f t="shared" si="128"/>
        <v>0</v>
      </c>
      <c r="AT61" s="62">
        <f t="shared" si="129"/>
        <v>0</v>
      </c>
      <c r="AU61" s="62">
        <f t="shared" si="130"/>
        <v>0</v>
      </c>
      <c r="AV61" s="62">
        <f t="shared" si="131"/>
        <v>0</v>
      </c>
      <c r="AW61" s="62">
        <f t="shared" si="132"/>
        <v>0</v>
      </c>
      <c r="AX61" s="62">
        <f t="shared" si="133"/>
        <v>0</v>
      </c>
      <c r="AY61" s="62">
        <f t="shared" si="134"/>
        <v>0</v>
      </c>
      <c r="AZ61" s="62">
        <f t="shared" si="135"/>
        <v>0</v>
      </c>
      <c r="BA61" s="62">
        <f t="shared" si="136"/>
        <v>0</v>
      </c>
      <c r="BB61" s="62">
        <f t="shared" si="137"/>
        <v>0</v>
      </c>
      <c r="BC61" s="63">
        <f t="shared" si="138"/>
        <v>14.333333333333334</v>
      </c>
      <c r="BD61" s="64">
        <f t="shared" ref="BD61" si="152">IF((BE61-$BD$11)&lt;(-23/24),2,IF((BE61-$BD$11)&lt;0,1,0))</f>
        <v>0</v>
      </c>
      <c r="BE61" s="584">
        <f t="shared" si="52"/>
        <v>7.166666666666667</v>
      </c>
      <c r="BF61" s="5">
        <f t="shared" si="60"/>
        <v>0</v>
      </c>
      <c r="BG61" s="5">
        <f t="shared" si="34"/>
        <v>1</v>
      </c>
      <c r="BH61" s="5">
        <f t="shared" si="61"/>
        <v>0</v>
      </c>
      <c r="BI61" s="5">
        <f t="shared" si="62"/>
        <v>0</v>
      </c>
      <c r="BJ61" s="5">
        <f t="shared" si="35"/>
        <v>0</v>
      </c>
      <c r="BK61" s="5">
        <f t="shared" si="63"/>
        <v>0</v>
      </c>
      <c r="BL61" s="5">
        <f t="shared" si="36"/>
        <v>0</v>
      </c>
      <c r="BM61" s="5">
        <f t="shared" si="37"/>
        <v>0</v>
      </c>
      <c r="BN61" s="145">
        <f t="shared" si="38"/>
        <v>0</v>
      </c>
      <c r="BO61" s="147">
        <f>+BE61+FEV!BO61</f>
        <v>21.666666666666668</v>
      </c>
      <c r="BP61" s="65">
        <f>+BO61+(JAN!BN17+FEV!BN61+BN61)*(12/24)-$BO$12</f>
        <v>1.3333333333333321</v>
      </c>
      <c r="BQ61" s="66">
        <f t="shared" si="139"/>
        <v>0</v>
      </c>
      <c r="BR61" s="584">
        <f t="shared" si="140"/>
        <v>22.166666666666668</v>
      </c>
      <c r="BS61" s="584">
        <f t="shared" si="141"/>
        <v>0.83333333333333215</v>
      </c>
      <c r="BT61" s="67">
        <f>+(BR61/$BR$99)-1</f>
        <v>2.8980368137713208E-2</v>
      </c>
      <c r="BU61" s="68">
        <f t="shared" si="143"/>
        <v>1</v>
      </c>
      <c r="BV61" s="68">
        <f t="shared" si="144"/>
        <v>0</v>
      </c>
      <c r="BW61" s="68">
        <f t="shared" si="145"/>
        <v>0</v>
      </c>
      <c r="BX61" s="68">
        <f t="shared" si="146"/>
        <v>0</v>
      </c>
      <c r="BY61" s="69">
        <f t="shared" si="147"/>
        <v>1</v>
      </c>
      <c r="BZ61" s="68">
        <f>+BN61+FEV!BZ61</f>
        <v>2</v>
      </c>
      <c r="CA61" s="68">
        <f>+FEV!CA61+BX61</f>
        <v>5</v>
      </c>
      <c r="CB61" s="69">
        <f t="shared" si="151"/>
        <v>3</v>
      </c>
      <c r="CE61" s="163">
        <f t="shared" si="116"/>
        <v>7.166666666666667</v>
      </c>
      <c r="CF61" s="127">
        <f t="shared" si="64"/>
        <v>15.333333333333334</v>
      </c>
      <c r="CG61" s="165">
        <f t="shared" si="53"/>
        <v>156</v>
      </c>
      <c r="CH61" s="165">
        <f t="shared" si="54"/>
        <v>12</v>
      </c>
      <c r="CI61" s="165">
        <f t="shared" si="55"/>
        <v>168</v>
      </c>
      <c r="CJ61" s="159">
        <f t="shared" si="49"/>
        <v>16</v>
      </c>
      <c r="CK61" s="444">
        <f>BY61-BV61+FEV!CK61</f>
        <v>2</v>
      </c>
      <c r="CL61" s="1231">
        <f>CK61*12+BV61*8+1</f>
        <v>25</v>
      </c>
      <c r="CM61" s="996"/>
      <c r="CN61" s="126">
        <f t="shared" si="57"/>
        <v>7.166666666666667</v>
      </c>
      <c r="CO61" s="130">
        <f t="shared" si="58"/>
        <v>168</v>
      </c>
      <c r="CP61" s="127">
        <f t="shared" si="50"/>
        <v>14.333333333333334</v>
      </c>
      <c r="CQ61" s="127">
        <f t="shared" si="59"/>
        <v>15.333333333333334</v>
      </c>
    </row>
    <row r="62" spans="1:95" ht="21" customHeight="1" thickBot="1" x14ac:dyDescent="0.3">
      <c r="A62" s="646" t="s">
        <v>241</v>
      </c>
      <c r="B62" s="652">
        <v>48</v>
      </c>
      <c r="C62" s="25" t="s">
        <v>2</v>
      </c>
      <c r="D62" s="436"/>
      <c r="E62" s="443"/>
      <c r="F62" s="454" t="s">
        <v>37</v>
      </c>
      <c r="G62" s="436" t="s">
        <v>37</v>
      </c>
      <c r="H62" s="436" t="s">
        <v>37</v>
      </c>
      <c r="I62" s="436" t="s">
        <v>37</v>
      </c>
      <c r="J62" s="436" t="s">
        <v>37</v>
      </c>
      <c r="K62" s="436"/>
      <c r="L62" s="443"/>
      <c r="M62" s="454" t="s">
        <v>37</v>
      </c>
      <c r="N62" s="436" t="s">
        <v>37</v>
      </c>
      <c r="O62" s="436" t="s">
        <v>37</v>
      </c>
      <c r="P62" s="436" t="s">
        <v>37</v>
      </c>
      <c r="Q62" s="436" t="s">
        <v>37</v>
      </c>
      <c r="R62" s="436"/>
      <c r="S62" s="490"/>
      <c r="T62" s="454" t="s">
        <v>37</v>
      </c>
      <c r="U62" s="436" t="s">
        <v>37</v>
      </c>
      <c r="V62" s="436" t="s">
        <v>57</v>
      </c>
      <c r="W62" s="436" t="s">
        <v>57</v>
      </c>
      <c r="X62" s="436"/>
      <c r="Y62" s="436"/>
      <c r="Z62" s="443"/>
      <c r="AA62" s="454" t="s">
        <v>25</v>
      </c>
      <c r="AB62" s="436" t="s">
        <v>25</v>
      </c>
      <c r="AC62" s="436"/>
      <c r="AD62" s="436" t="s">
        <v>24</v>
      </c>
      <c r="AE62" s="436" t="s">
        <v>24</v>
      </c>
      <c r="AF62" s="436"/>
      <c r="AG62" s="443" t="s">
        <v>37</v>
      </c>
      <c r="AH62" s="454" t="s">
        <v>37</v>
      </c>
      <c r="AI62" s="125">
        <f t="shared" si="119"/>
        <v>2</v>
      </c>
      <c r="AJ62" s="62">
        <f t="shared" si="120"/>
        <v>2</v>
      </c>
      <c r="AK62" s="62">
        <f t="shared" si="121"/>
        <v>0</v>
      </c>
      <c r="AL62" s="62">
        <f t="shared" si="122"/>
        <v>0</v>
      </c>
      <c r="AM62" s="62">
        <f t="shared" si="123"/>
        <v>0</v>
      </c>
      <c r="AN62" s="62">
        <f t="shared" si="124"/>
        <v>0</v>
      </c>
      <c r="AO62" s="62">
        <f t="shared" si="125"/>
        <v>0</v>
      </c>
      <c r="AP62" s="62">
        <f t="shared" si="126"/>
        <v>0</v>
      </c>
      <c r="AQ62" s="62">
        <f t="shared" si="127"/>
        <v>0</v>
      </c>
      <c r="AR62" s="62">
        <f t="shared" si="150"/>
        <v>0</v>
      </c>
      <c r="AS62" s="62">
        <f t="shared" si="128"/>
        <v>0</v>
      </c>
      <c r="AT62" s="62">
        <f t="shared" si="129"/>
        <v>0</v>
      </c>
      <c r="AU62" s="62">
        <f t="shared" si="130"/>
        <v>0</v>
      </c>
      <c r="AV62" s="62">
        <f t="shared" si="131"/>
        <v>14</v>
      </c>
      <c r="AW62" s="62">
        <f t="shared" si="132"/>
        <v>0</v>
      </c>
      <c r="AX62" s="62">
        <f t="shared" si="133"/>
        <v>0</v>
      </c>
      <c r="AY62" s="62">
        <f t="shared" si="134"/>
        <v>0</v>
      </c>
      <c r="AZ62" s="62">
        <f t="shared" si="135"/>
        <v>0</v>
      </c>
      <c r="BA62" s="62">
        <f t="shared" si="136"/>
        <v>0</v>
      </c>
      <c r="BB62" s="62">
        <f t="shared" si="137"/>
        <v>0</v>
      </c>
      <c r="BC62" s="63">
        <f t="shared" si="138"/>
        <v>13.333333333333334</v>
      </c>
      <c r="BD62" s="64"/>
      <c r="BE62" s="584">
        <f t="shared" si="52"/>
        <v>6.666666666666667</v>
      </c>
      <c r="BF62" s="5">
        <f t="shared" si="60"/>
        <v>0</v>
      </c>
      <c r="BG62" s="5">
        <f t="shared" si="34"/>
        <v>0</v>
      </c>
      <c r="BH62" s="5">
        <f t="shared" si="61"/>
        <v>0</v>
      </c>
      <c r="BI62" s="5">
        <f t="shared" si="62"/>
        <v>0</v>
      </c>
      <c r="BJ62" s="5">
        <f t="shared" si="35"/>
        <v>0</v>
      </c>
      <c r="BK62" s="5">
        <f t="shared" si="63"/>
        <v>0</v>
      </c>
      <c r="BL62" s="5">
        <f t="shared" si="36"/>
        <v>0</v>
      </c>
      <c r="BM62" s="5">
        <f t="shared" si="37"/>
        <v>0</v>
      </c>
      <c r="BN62" s="145">
        <f t="shared" si="38"/>
        <v>2</v>
      </c>
      <c r="BO62" s="147">
        <f>+BE62+FEV!BO62</f>
        <v>21.166666666666668</v>
      </c>
      <c r="BP62" s="65">
        <f>+BO62+(JAN!BN60+FEV!BN62+BN62)*(12/24)-$BO$12</f>
        <v>0.83333333333333215</v>
      </c>
      <c r="BQ62" s="66">
        <f t="shared" si="139"/>
        <v>0</v>
      </c>
      <c r="BR62" s="584">
        <f t="shared" si="140"/>
        <v>21.166666666666668</v>
      </c>
      <c r="BS62" s="584">
        <f t="shared" si="141"/>
        <v>-0.16666666666666785</v>
      </c>
      <c r="BT62" s="67">
        <f>+(BR62/$BR$99)-1</f>
        <v>-1.7439798845942933E-2</v>
      </c>
      <c r="BU62" s="68">
        <f t="shared" si="143"/>
        <v>0</v>
      </c>
      <c r="BV62" s="68">
        <f t="shared" si="144"/>
        <v>0</v>
      </c>
      <c r="BW62" s="68">
        <f t="shared" si="145"/>
        <v>0</v>
      </c>
      <c r="BX62" s="68">
        <f t="shared" si="146"/>
        <v>0</v>
      </c>
      <c r="BY62" s="69">
        <f t="shared" si="147"/>
        <v>0</v>
      </c>
      <c r="BZ62" s="68">
        <f>+BN62+FEV!BZ62</f>
        <v>2</v>
      </c>
      <c r="CA62" s="68">
        <f>+FEV!CA62+BX62</f>
        <v>2</v>
      </c>
      <c r="CB62" s="69">
        <f t="shared" si="151"/>
        <v>0</v>
      </c>
      <c r="CE62" s="163">
        <f t="shared" ref="CE62" si="153">+BE62</f>
        <v>6.666666666666667</v>
      </c>
      <c r="CF62" s="127">
        <f t="shared" ref="CF62" si="154">+BC62+BF62+BG62+BJ62+BK62+BL62+BM62+BH62+BI62</f>
        <v>13.333333333333334</v>
      </c>
      <c r="CG62" s="165">
        <f t="shared" ref="CG62" si="155">+BE62*24-(AQ62+AU62+AV62)*8</f>
        <v>48</v>
      </c>
      <c r="CH62" s="165">
        <f t="shared" ref="CH62" si="156">+(BF62+BG62+BJ62+BK62+BL62+BM62)*12+(BH62+BI62)*8</f>
        <v>0</v>
      </c>
      <c r="CI62" s="165">
        <f t="shared" ref="CI62" si="157">+CG62+CH62</f>
        <v>48</v>
      </c>
      <c r="CJ62" s="159">
        <f t="shared" ref="CJ62" si="158">+(AQ62+AU62+AV62)*8+(BN62)*12</f>
        <v>136</v>
      </c>
      <c r="CK62" s="444">
        <f>BY62-BV62+FEV!CK62</f>
        <v>1</v>
      </c>
      <c r="CL62" s="996">
        <f>CK62*12+BV62*8</f>
        <v>12</v>
      </c>
      <c r="CM62" s="996"/>
      <c r="CN62" s="126">
        <f t="shared" si="57"/>
        <v>6.666666666666667</v>
      </c>
      <c r="CO62" s="130">
        <f t="shared" si="58"/>
        <v>48</v>
      </c>
      <c r="CP62" s="127">
        <f t="shared" si="50"/>
        <v>13.333333333333334</v>
      </c>
      <c r="CQ62" s="127">
        <f t="shared" si="59"/>
        <v>13.333333333333334</v>
      </c>
    </row>
    <row r="63" spans="1:95" ht="20.100000000000001" customHeight="1" thickBot="1" x14ac:dyDescent="0.3">
      <c r="A63" s="1648" t="s">
        <v>144</v>
      </c>
      <c r="B63" s="652">
        <v>49</v>
      </c>
      <c r="C63" s="25" t="s">
        <v>65</v>
      </c>
      <c r="D63" s="520"/>
      <c r="E63" s="504"/>
      <c r="F63" s="459"/>
      <c r="G63" s="435"/>
      <c r="H63" s="498"/>
      <c r="I63" s="498"/>
      <c r="J63" s="435"/>
      <c r="K63" s="435"/>
      <c r="L63" s="505"/>
      <c r="M63" s="500"/>
      <c r="N63" s="435"/>
      <c r="O63" s="435"/>
      <c r="P63" s="498"/>
      <c r="Q63" s="498"/>
      <c r="R63" s="435"/>
      <c r="S63" s="440"/>
      <c r="T63" s="500"/>
      <c r="U63" s="506"/>
      <c r="V63" s="1024"/>
      <c r="W63" s="435"/>
      <c r="X63" s="498"/>
      <c r="Y63" s="498"/>
      <c r="Z63" s="440"/>
      <c r="AA63" s="459"/>
      <c r="AB63" s="506"/>
      <c r="AC63" s="506"/>
      <c r="AD63" s="435"/>
      <c r="AE63" s="435"/>
      <c r="AF63" s="520"/>
      <c r="AG63" s="504"/>
      <c r="AH63" s="459"/>
      <c r="AI63" s="125">
        <f t="shared" si="119"/>
        <v>0</v>
      </c>
      <c r="AJ63" s="62">
        <f t="shared" si="120"/>
        <v>0</v>
      </c>
      <c r="AK63" s="62">
        <f t="shared" si="121"/>
        <v>0</v>
      </c>
      <c r="AL63" s="62">
        <f t="shared" si="122"/>
        <v>0</v>
      </c>
      <c r="AM63" s="62">
        <f t="shared" si="123"/>
        <v>0</v>
      </c>
      <c r="AN63" s="62">
        <f t="shared" si="124"/>
        <v>0</v>
      </c>
      <c r="AO63" s="62">
        <f t="shared" si="125"/>
        <v>0</v>
      </c>
      <c r="AP63" s="62">
        <f t="shared" si="126"/>
        <v>0</v>
      </c>
      <c r="AQ63" s="62">
        <f t="shared" si="127"/>
        <v>0</v>
      </c>
      <c r="AR63" s="62">
        <f t="shared" si="150"/>
        <v>0</v>
      </c>
      <c r="AS63" s="62">
        <f t="shared" si="128"/>
        <v>0</v>
      </c>
      <c r="AT63" s="62">
        <f t="shared" si="129"/>
        <v>0</v>
      </c>
      <c r="AU63" s="62">
        <f t="shared" si="130"/>
        <v>0</v>
      </c>
      <c r="AV63" s="62">
        <f t="shared" si="131"/>
        <v>0</v>
      </c>
      <c r="AW63" s="62">
        <f t="shared" si="132"/>
        <v>0</v>
      </c>
      <c r="AX63" s="62">
        <f t="shared" si="133"/>
        <v>0</v>
      </c>
      <c r="AY63" s="62">
        <f t="shared" si="134"/>
        <v>0</v>
      </c>
      <c r="AZ63" s="62">
        <f t="shared" si="135"/>
        <v>0</v>
      </c>
      <c r="BA63" s="62">
        <f t="shared" si="136"/>
        <v>0</v>
      </c>
      <c r="BB63" s="62">
        <f t="shared" si="137"/>
        <v>0</v>
      </c>
      <c r="BC63" s="63">
        <f t="shared" si="138"/>
        <v>0</v>
      </c>
      <c r="BD63" s="64"/>
      <c r="BE63" s="584">
        <f t="shared" si="52"/>
        <v>0</v>
      </c>
      <c r="BF63" s="5">
        <f t="shared" si="60"/>
        <v>0</v>
      </c>
      <c r="BG63" s="5">
        <f t="shared" si="34"/>
        <v>0</v>
      </c>
      <c r="BH63" s="5">
        <f t="shared" si="61"/>
        <v>0</v>
      </c>
      <c r="BI63" s="5">
        <f t="shared" si="62"/>
        <v>0</v>
      </c>
      <c r="BJ63" s="5">
        <f t="shared" si="35"/>
        <v>0</v>
      </c>
      <c r="BK63" s="5">
        <f t="shared" si="63"/>
        <v>0</v>
      </c>
      <c r="BL63" s="5">
        <f t="shared" si="36"/>
        <v>0</v>
      </c>
      <c r="BM63" s="5">
        <f t="shared" si="37"/>
        <v>0</v>
      </c>
      <c r="BN63" s="145">
        <f t="shared" si="38"/>
        <v>0</v>
      </c>
      <c r="BO63" s="147">
        <f>+BE63+FEV!BO63</f>
        <v>0</v>
      </c>
      <c r="BP63" s="65"/>
      <c r="BQ63" s="66"/>
      <c r="BR63" s="584"/>
      <c r="BS63" s="584"/>
      <c r="BT63" s="67"/>
      <c r="BU63" s="68">
        <f t="shared" si="143"/>
        <v>0</v>
      </c>
      <c r="BV63" s="68">
        <f t="shared" si="144"/>
        <v>0</v>
      </c>
      <c r="BW63" s="68">
        <f t="shared" si="145"/>
        <v>0</v>
      </c>
      <c r="BX63" s="68">
        <f t="shared" si="146"/>
        <v>0</v>
      </c>
      <c r="BY63" s="69"/>
      <c r="BZ63" s="68">
        <f>+BN63+FEV!BZ63</f>
        <v>0</v>
      </c>
      <c r="CA63" s="68">
        <f>+FEV!CA63+BX63</f>
        <v>0</v>
      </c>
      <c r="CB63" s="1586">
        <f t="shared" si="151"/>
        <v>0</v>
      </c>
      <c r="CE63" s="163">
        <f t="shared" si="116"/>
        <v>0</v>
      </c>
      <c r="CF63" s="127">
        <f t="shared" si="64"/>
        <v>0</v>
      </c>
      <c r="CG63" s="165">
        <f t="shared" si="53"/>
        <v>0</v>
      </c>
      <c r="CH63" s="165">
        <f t="shared" si="54"/>
        <v>0</v>
      </c>
      <c r="CI63" s="165">
        <f t="shared" si="55"/>
        <v>0</v>
      </c>
      <c r="CJ63" s="159">
        <f t="shared" si="49"/>
        <v>0</v>
      </c>
      <c r="CK63" s="444">
        <f>BY63-BV63+FEV!CK63</f>
        <v>0</v>
      </c>
      <c r="CL63" s="892"/>
      <c r="CM63" s="892"/>
      <c r="CN63" s="126">
        <f t="shared" si="57"/>
        <v>0</v>
      </c>
      <c r="CO63" s="130">
        <f t="shared" si="58"/>
        <v>0</v>
      </c>
      <c r="CP63" s="127">
        <f t="shared" si="50"/>
        <v>0</v>
      </c>
      <c r="CQ63" s="127">
        <f t="shared" si="59"/>
        <v>0</v>
      </c>
    </row>
    <row r="64" spans="1:95" ht="10.5" customHeight="1" thickBot="1" x14ac:dyDescent="0.3">
      <c r="A64" s="1648"/>
      <c r="B64" s="652">
        <v>50</v>
      </c>
      <c r="C64" s="25"/>
      <c r="D64" s="520"/>
      <c r="E64" s="504"/>
      <c r="F64" s="459"/>
      <c r="G64" s="435"/>
      <c r="H64" s="498"/>
      <c r="I64" s="498"/>
      <c r="J64" s="435"/>
      <c r="K64" s="435"/>
      <c r="L64" s="505"/>
      <c r="M64" s="500"/>
      <c r="N64" s="435"/>
      <c r="O64" s="435"/>
      <c r="P64" s="498"/>
      <c r="Q64" s="498"/>
      <c r="R64" s="435"/>
      <c r="S64" s="440"/>
      <c r="T64" s="500"/>
      <c r="U64" s="506"/>
      <c r="V64" s="1024"/>
      <c r="W64" s="435"/>
      <c r="X64" s="498"/>
      <c r="Y64" s="498"/>
      <c r="Z64" s="440"/>
      <c r="AA64" s="459"/>
      <c r="AB64" s="506"/>
      <c r="AC64" s="506"/>
      <c r="AD64" s="435"/>
      <c r="AE64" s="435"/>
      <c r="AF64" s="520"/>
      <c r="AG64" s="504"/>
      <c r="AH64" s="459"/>
      <c r="AI64" s="125">
        <f t="shared" si="119"/>
        <v>0</v>
      </c>
      <c r="AJ64" s="62">
        <f t="shared" si="120"/>
        <v>0</v>
      </c>
      <c r="AK64" s="62">
        <f t="shared" si="121"/>
        <v>0</v>
      </c>
      <c r="AL64" s="62">
        <f t="shared" si="122"/>
        <v>0</v>
      </c>
      <c r="AM64" s="62">
        <f t="shared" si="123"/>
        <v>0</v>
      </c>
      <c r="AN64" s="62">
        <f t="shared" si="124"/>
        <v>0</v>
      </c>
      <c r="AO64" s="62">
        <f t="shared" si="125"/>
        <v>0</v>
      </c>
      <c r="AP64" s="62">
        <f t="shared" si="126"/>
        <v>0</v>
      </c>
      <c r="AQ64" s="62">
        <f t="shared" si="127"/>
        <v>0</v>
      </c>
      <c r="AR64" s="62">
        <f t="shared" si="150"/>
        <v>0</v>
      </c>
      <c r="AS64" s="62">
        <f t="shared" si="128"/>
        <v>0</v>
      </c>
      <c r="AT64" s="62">
        <f t="shared" si="129"/>
        <v>0</v>
      </c>
      <c r="AU64" s="62">
        <f t="shared" si="130"/>
        <v>0</v>
      </c>
      <c r="AV64" s="62">
        <f t="shared" si="131"/>
        <v>0</v>
      </c>
      <c r="AW64" s="62">
        <f t="shared" si="132"/>
        <v>0</v>
      </c>
      <c r="AX64" s="62">
        <f t="shared" si="133"/>
        <v>0</v>
      </c>
      <c r="AY64" s="62">
        <f t="shared" si="134"/>
        <v>0</v>
      </c>
      <c r="AZ64" s="62">
        <f t="shared" si="135"/>
        <v>0</v>
      </c>
      <c r="BA64" s="62">
        <f t="shared" si="136"/>
        <v>0</v>
      </c>
      <c r="BB64" s="62">
        <f t="shared" si="137"/>
        <v>0</v>
      </c>
      <c r="BC64" s="63">
        <f t="shared" si="138"/>
        <v>0</v>
      </c>
      <c r="BD64" s="20">
        <f>+AI64*$BD$2+AJ64*$BD$6+AN64*$BD$2+AO64*$BD$6+AQ64*8/24+AU64*8/24+AV64*8/24+AW64*8/24+AX64*12/24+AY64*8/24+AZ64*$BD$2+BA64*8/24+BN64*(0/24)+(AM64*$BE$2)+AK64*$BF$2+AL64*$BF$6</f>
        <v>0</v>
      </c>
      <c r="BE64" s="584">
        <f t="shared" si="52"/>
        <v>0</v>
      </c>
      <c r="BF64" s="5">
        <f t="shared" si="60"/>
        <v>0</v>
      </c>
      <c r="BG64" s="5">
        <f t="shared" si="34"/>
        <v>0</v>
      </c>
      <c r="BH64" s="5">
        <f t="shared" si="61"/>
        <v>0</v>
      </c>
      <c r="BI64" s="5">
        <f t="shared" si="62"/>
        <v>0</v>
      </c>
      <c r="BJ64" s="5">
        <f t="shared" si="35"/>
        <v>0</v>
      </c>
      <c r="BK64" s="5">
        <f t="shared" si="63"/>
        <v>0</v>
      </c>
      <c r="BL64" s="5">
        <f t="shared" si="36"/>
        <v>0</v>
      </c>
      <c r="BM64" s="5">
        <f t="shared" si="37"/>
        <v>0</v>
      </c>
      <c r="BN64" s="145">
        <f t="shared" si="38"/>
        <v>0</v>
      </c>
      <c r="BO64" s="147">
        <f>+BE64+FEV!BO64</f>
        <v>0</v>
      </c>
      <c r="BP64" s="65"/>
      <c r="BQ64" s="870"/>
      <c r="BR64" s="869"/>
      <c r="BS64" s="869"/>
      <c r="BT64" s="871"/>
      <c r="BU64" s="68">
        <f t="shared" si="143"/>
        <v>0</v>
      </c>
      <c r="BV64" s="68">
        <f t="shared" si="144"/>
        <v>0</v>
      </c>
      <c r="BW64" s="68">
        <f t="shared" si="145"/>
        <v>0</v>
      </c>
      <c r="BX64" s="68">
        <f t="shared" si="146"/>
        <v>0</v>
      </c>
      <c r="BY64" s="872">
        <f>+BU64+BV64+BW64+BX64</f>
        <v>0</v>
      </c>
      <c r="BZ64" s="68">
        <f>+BN64+FEV!BZ64</f>
        <v>0</v>
      </c>
      <c r="CA64" s="68">
        <f>+FEV!CA64+BX64</f>
        <v>0</v>
      </c>
      <c r="CB64" s="1587"/>
      <c r="CE64" s="163">
        <f t="shared" si="116"/>
        <v>0</v>
      </c>
      <c r="CF64" s="127">
        <f t="shared" si="64"/>
        <v>0</v>
      </c>
      <c r="CG64" s="165">
        <f t="shared" si="53"/>
        <v>0</v>
      </c>
      <c r="CH64" s="165">
        <f t="shared" si="54"/>
        <v>0</v>
      </c>
      <c r="CI64" s="165">
        <f t="shared" si="55"/>
        <v>0</v>
      </c>
      <c r="CJ64" s="159">
        <f t="shared" si="49"/>
        <v>0</v>
      </c>
      <c r="CK64" s="444">
        <f>BY64-BV64+FEV!CK64</f>
        <v>0</v>
      </c>
      <c r="CL64" s="450">
        <f>CK64*12+BV64*8</f>
        <v>0</v>
      </c>
      <c r="CM64" s="450"/>
      <c r="CN64" s="126">
        <f t="shared" si="57"/>
        <v>0</v>
      </c>
      <c r="CO64" s="130">
        <f t="shared" si="58"/>
        <v>0</v>
      </c>
      <c r="CP64" s="127">
        <f t="shared" si="50"/>
        <v>0</v>
      </c>
      <c r="CQ64" s="127">
        <f t="shared" si="59"/>
        <v>0</v>
      </c>
    </row>
    <row r="65" spans="1:95" ht="23.45" customHeight="1" thickBot="1" x14ac:dyDescent="0.3">
      <c r="A65" s="1648"/>
      <c r="B65" s="652">
        <v>51</v>
      </c>
      <c r="C65" s="25" t="s">
        <v>3</v>
      </c>
      <c r="D65" s="453"/>
      <c r="E65" s="507"/>
      <c r="F65" s="460"/>
      <c r="G65" s="438"/>
      <c r="H65" s="502"/>
      <c r="I65" s="502"/>
      <c r="J65" s="438"/>
      <c r="K65" s="438"/>
      <c r="L65" s="467"/>
      <c r="M65" s="503"/>
      <c r="N65" s="438"/>
      <c r="O65" s="438"/>
      <c r="P65" s="502"/>
      <c r="Q65" s="502"/>
      <c r="R65" s="438"/>
      <c r="S65" s="455"/>
      <c r="T65" s="503"/>
      <c r="U65" s="458"/>
      <c r="V65" s="1026"/>
      <c r="W65" s="438"/>
      <c r="X65" s="502"/>
      <c r="Y65" s="502"/>
      <c r="Z65" s="455"/>
      <c r="AA65" s="460"/>
      <c r="AB65" s="458"/>
      <c r="AC65" s="458"/>
      <c r="AD65" s="438"/>
      <c r="AE65" s="438"/>
      <c r="AF65" s="453"/>
      <c r="AG65" s="504"/>
      <c r="AH65" s="459"/>
      <c r="AI65" s="125">
        <f t="shared" si="119"/>
        <v>0</v>
      </c>
      <c r="AJ65" s="62">
        <f t="shared" si="120"/>
        <v>0</v>
      </c>
      <c r="AK65" s="62">
        <f t="shared" si="121"/>
        <v>0</v>
      </c>
      <c r="AL65" s="62">
        <f t="shared" si="122"/>
        <v>0</v>
      </c>
      <c r="AM65" s="62">
        <f t="shared" si="123"/>
        <v>0</v>
      </c>
      <c r="AN65" s="62">
        <f t="shared" si="124"/>
        <v>0</v>
      </c>
      <c r="AO65" s="62">
        <f t="shared" si="125"/>
        <v>0</v>
      </c>
      <c r="AP65" s="62">
        <f t="shared" si="126"/>
        <v>0</v>
      </c>
      <c r="AQ65" s="62">
        <f t="shared" si="127"/>
        <v>0</v>
      </c>
      <c r="AR65" s="62">
        <f t="shared" si="150"/>
        <v>0</v>
      </c>
      <c r="AS65" s="62">
        <f t="shared" si="128"/>
        <v>0</v>
      </c>
      <c r="AT65" s="62">
        <f t="shared" si="129"/>
        <v>0</v>
      </c>
      <c r="AU65" s="62">
        <f t="shared" si="130"/>
        <v>0</v>
      </c>
      <c r="AV65" s="62">
        <f t="shared" si="131"/>
        <v>0</v>
      </c>
      <c r="AW65" s="62">
        <f t="shared" si="132"/>
        <v>0</v>
      </c>
      <c r="AX65" s="62">
        <f t="shared" si="133"/>
        <v>0</v>
      </c>
      <c r="AY65" s="62">
        <f t="shared" si="134"/>
        <v>0</v>
      </c>
      <c r="AZ65" s="62">
        <f t="shared" si="135"/>
        <v>0</v>
      </c>
      <c r="BA65" s="62">
        <f t="shared" si="136"/>
        <v>0</v>
      </c>
      <c r="BB65" s="62">
        <f t="shared" si="137"/>
        <v>0</v>
      </c>
      <c r="BC65" s="63">
        <f t="shared" si="138"/>
        <v>0</v>
      </c>
      <c r="BD65" s="71"/>
      <c r="BE65" s="584">
        <f t="shared" si="52"/>
        <v>0</v>
      </c>
      <c r="BF65" s="5">
        <f t="shared" si="60"/>
        <v>0</v>
      </c>
      <c r="BG65" s="5">
        <f t="shared" si="34"/>
        <v>0</v>
      </c>
      <c r="BH65" s="5">
        <f t="shared" si="61"/>
        <v>0</v>
      </c>
      <c r="BI65" s="5">
        <f t="shared" si="62"/>
        <v>0</v>
      </c>
      <c r="BJ65" s="5">
        <f t="shared" si="35"/>
        <v>0</v>
      </c>
      <c r="BK65" s="5">
        <f t="shared" si="63"/>
        <v>0</v>
      </c>
      <c r="BL65" s="5">
        <f t="shared" si="36"/>
        <v>0</v>
      </c>
      <c r="BM65" s="5">
        <f t="shared" si="37"/>
        <v>0</v>
      </c>
      <c r="BN65" s="145">
        <f t="shared" si="38"/>
        <v>0</v>
      </c>
      <c r="BO65" s="147">
        <f>+BE65+FEV!BO65</f>
        <v>0</v>
      </c>
      <c r="BP65" s="65"/>
      <c r="BQ65" s="870"/>
      <c r="BR65" s="869"/>
      <c r="BS65" s="869"/>
      <c r="BT65" s="871"/>
      <c r="BU65" s="68">
        <f t="shared" si="143"/>
        <v>0</v>
      </c>
      <c r="BV65" s="68">
        <f t="shared" si="144"/>
        <v>0</v>
      </c>
      <c r="BW65" s="68">
        <f t="shared" si="145"/>
        <v>0</v>
      </c>
      <c r="BX65" s="68">
        <f t="shared" si="146"/>
        <v>0</v>
      </c>
      <c r="BY65" s="872"/>
      <c r="BZ65" s="68">
        <f>+BN65+FEV!BZ65</f>
        <v>0</v>
      </c>
      <c r="CA65" s="68">
        <f>+FEV!CA65+BX65</f>
        <v>0</v>
      </c>
      <c r="CB65" s="1588"/>
      <c r="CE65" s="163">
        <f t="shared" si="116"/>
        <v>0</v>
      </c>
      <c r="CF65" s="127">
        <f t="shared" si="64"/>
        <v>0</v>
      </c>
      <c r="CG65" s="165">
        <f t="shared" si="53"/>
        <v>0</v>
      </c>
      <c r="CH65" s="165">
        <f t="shared" si="54"/>
        <v>0</v>
      </c>
      <c r="CI65" s="165">
        <f t="shared" si="55"/>
        <v>0</v>
      </c>
      <c r="CJ65" s="159">
        <f t="shared" si="49"/>
        <v>0</v>
      </c>
      <c r="CK65" s="444">
        <f>BY65-BV65+FEV!CK65</f>
        <v>0</v>
      </c>
      <c r="CL65" s="450">
        <f>CK65*12+BV65*8</f>
        <v>0</v>
      </c>
      <c r="CM65" s="450"/>
      <c r="CN65" s="126">
        <f t="shared" si="57"/>
        <v>0</v>
      </c>
      <c r="CO65" s="130">
        <f t="shared" si="58"/>
        <v>0</v>
      </c>
      <c r="CP65" s="127">
        <f t="shared" si="50"/>
        <v>0</v>
      </c>
      <c r="CQ65" s="127">
        <f t="shared" si="59"/>
        <v>0</v>
      </c>
    </row>
    <row r="66" spans="1:95" ht="21" customHeight="1" thickBot="1" x14ac:dyDescent="0.3">
      <c r="A66" s="646" t="s">
        <v>96</v>
      </c>
      <c r="B66" s="652">
        <v>52</v>
      </c>
      <c r="C66" s="25" t="s">
        <v>3</v>
      </c>
      <c r="D66" s="501"/>
      <c r="E66" s="714"/>
      <c r="F66" s="386" t="s">
        <v>37</v>
      </c>
      <c r="G66" s="449" t="s">
        <v>37</v>
      </c>
      <c r="H66" s="449" t="s">
        <v>37</v>
      </c>
      <c r="I66" s="449" t="s">
        <v>37</v>
      </c>
      <c r="J66" s="449" t="s">
        <v>37</v>
      </c>
      <c r="K66" s="449"/>
      <c r="L66" s="714"/>
      <c r="M66" s="386" t="s">
        <v>37</v>
      </c>
      <c r="N66" s="449" t="s">
        <v>37</v>
      </c>
      <c r="O66" s="449" t="s">
        <v>38</v>
      </c>
      <c r="P66" s="449" t="s">
        <v>38</v>
      </c>
      <c r="Q66" s="449" t="s">
        <v>38</v>
      </c>
      <c r="R66" s="449"/>
      <c r="S66" s="490"/>
      <c r="T66" s="386" t="s">
        <v>38</v>
      </c>
      <c r="U66" s="449" t="s">
        <v>38</v>
      </c>
      <c r="V66" s="449" t="s">
        <v>38</v>
      </c>
      <c r="W66" s="449" t="s">
        <v>38</v>
      </c>
      <c r="X66" s="449" t="s">
        <v>38</v>
      </c>
      <c r="Y66" s="449"/>
      <c r="Z66" s="490"/>
      <c r="AA66" s="386" t="s">
        <v>38</v>
      </c>
      <c r="AB66" s="449" t="s">
        <v>38</v>
      </c>
      <c r="AC66" s="501"/>
      <c r="AD66" s="449" t="s">
        <v>24</v>
      </c>
      <c r="AE66" s="449" t="s">
        <v>24</v>
      </c>
      <c r="AF66" s="501"/>
      <c r="AG66" s="714"/>
      <c r="AH66" s="386" t="s">
        <v>24</v>
      </c>
      <c r="AI66" s="125">
        <f t="shared" si="119"/>
        <v>3</v>
      </c>
      <c r="AJ66" s="62">
        <f t="shared" si="120"/>
        <v>0</v>
      </c>
      <c r="AK66" s="62">
        <f t="shared" si="121"/>
        <v>0</v>
      </c>
      <c r="AL66" s="62">
        <f t="shared" si="122"/>
        <v>0</v>
      </c>
      <c r="AM66" s="62">
        <f t="shared" si="123"/>
        <v>0</v>
      </c>
      <c r="AN66" s="62">
        <f t="shared" si="124"/>
        <v>0</v>
      </c>
      <c r="AO66" s="62">
        <f t="shared" si="125"/>
        <v>0</v>
      </c>
      <c r="AP66" s="62">
        <f t="shared" si="126"/>
        <v>0</v>
      </c>
      <c r="AQ66" s="62">
        <f t="shared" si="127"/>
        <v>0</v>
      </c>
      <c r="AR66" s="62">
        <f t="shared" si="150"/>
        <v>0</v>
      </c>
      <c r="AS66" s="62">
        <f t="shared" si="128"/>
        <v>0</v>
      </c>
      <c r="AT66" s="62">
        <f t="shared" si="129"/>
        <v>0</v>
      </c>
      <c r="AU66" s="62">
        <f t="shared" si="130"/>
        <v>0</v>
      </c>
      <c r="AV66" s="62">
        <f t="shared" si="131"/>
        <v>7</v>
      </c>
      <c r="AW66" s="62">
        <f t="shared" si="132"/>
        <v>10</v>
      </c>
      <c r="AX66" s="62">
        <f t="shared" si="133"/>
        <v>0</v>
      </c>
      <c r="AY66" s="62">
        <f t="shared" si="134"/>
        <v>0</v>
      </c>
      <c r="AZ66" s="62">
        <f t="shared" si="135"/>
        <v>0</v>
      </c>
      <c r="BA66" s="62">
        <f t="shared" si="136"/>
        <v>0</v>
      </c>
      <c r="BB66" s="62">
        <f t="shared" si="137"/>
        <v>0</v>
      </c>
      <c r="BC66" s="63">
        <f t="shared" si="138"/>
        <v>17.666666666666668</v>
      </c>
      <c r="BD66" s="20"/>
      <c r="BE66" s="584">
        <f t="shared" si="52"/>
        <v>7.166666666666667</v>
      </c>
      <c r="BF66" s="5">
        <f t="shared" si="60"/>
        <v>0</v>
      </c>
      <c r="BG66" s="5">
        <f t="shared" si="34"/>
        <v>0</v>
      </c>
      <c r="BH66" s="5">
        <f t="shared" si="61"/>
        <v>0</v>
      </c>
      <c r="BI66" s="5">
        <f t="shared" si="62"/>
        <v>0</v>
      </c>
      <c r="BJ66" s="5">
        <f t="shared" si="35"/>
        <v>0</v>
      </c>
      <c r="BK66" s="5">
        <f t="shared" si="63"/>
        <v>0</v>
      </c>
      <c r="BL66" s="5">
        <f t="shared" si="36"/>
        <v>0</v>
      </c>
      <c r="BM66" s="5">
        <f t="shared" si="37"/>
        <v>0</v>
      </c>
      <c r="BN66" s="145">
        <f t="shared" si="38"/>
        <v>0</v>
      </c>
      <c r="BO66" s="147">
        <f>+BE66+FEV!BO66</f>
        <v>19.666666666666668</v>
      </c>
      <c r="BP66" s="65">
        <f>+BO66+(JAN!BN64+FEV!BN66+BN66)*(12/24)-$BO$12</f>
        <v>-0.66666666666666785</v>
      </c>
      <c r="BQ66" s="66">
        <f t="shared" ref="BQ66:BQ83" si="159">IF(BP66&gt;=(-11/24),0,(-BP66)/(12/24))</f>
        <v>1.3333333333333357</v>
      </c>
      <c r="BR66" s="584">
        <f t="shared" ref="BR66:BR71" si="160">+BO66+BY66*$BD$2</f>
        <v>19.666666666666668</v>
      </c>
      <c r="BS66" s="584">
        <f t="shared" ref="BS66:BS71" si="161">+BR66-$BO$12</f>
        <v>-1.6666666666666679</v>
      </c>
      <c r="BT66" s="67">
        <f t="shared" ref="BT66:BT73" si="162">+(BR66/$BR$99)-1</f>
        <v>-8.7070049321427256E-2</v>
      </c>
      <c r="BU66" s="68">
        <f t="shared" si="143"/>
        <v>0</v>
      </c>
      <c r="BV66" s="68">
        <f t="shared" si="144"/>
        <v>0</v>
      </c>
      <c r="BW66" s="68">
        <f t="shared" si="145"/>
        <v>0</v>
      </c>
      <c r="BX66" s="68">
        <f t="shared" si="146"/>
        <v>0</v>
      </c>
      <c r="BY66" s="69">
        <f>+BU66+BV66+BW66+BX66</f>
        <v>0</v>
      </c>
      <c r="BZ66" s="68">
        <f>+BN66+FEV!BZ66</f>
        <v>2</v>
      </c>
      <c r="CA66" s="68">
        <f>+FEV!CA66+BX66</f>
        <v>4</v>
      </c>
      <c r="CB66" s="69">
        <f t="shared" ref="CB66:CB73" si="163">+CA66-BZ66</f>
        <v>2</v>
      </c>
      <c r="CE66" s="163">
        <f t="shared" si="116"/>
        <v>7.166666666666667</v>
      </c>
      <c r="CF66" s="127">
        <f t="shared" si="64"/>
        <v>17.666666666666668</v>
      </c>
      <c r="CG66" s="165">
        <f t="shared" si="53"/>
        <v>116</v>
      </c>
      <c r="CH66" s="165">
        <f t="shared" si="54"/>
        <v>0</v>
      </c>
      <c r="CI66" s="165">
        <f t="shared" si="55"/>
        <v>116</v>
      </c>
      <c r="CJ66" s="159">
        <f t="shared" si="49"/>
        <v>56</v>
      </c>
      <c r="CK66" s="444">
        <f>BY66-BV66+FEV!CK66</f>
        <v>1</v>
      </c>
      <c r="CL66" s="450">
        <f t="shared" ref="CL66:CL73" si="164">CK66*12+BV66*8</f>
        <v>12</v>
      </c>
      <c r="CM66" s="450"/>
      <c r="CN66" s="126">
        <f t="shared" si="57"/>
        <v>7.166666666666667</v>
      </c>
      <c r="CO66" s="130">
        <f t="shared" si="58"/>
        <v>116</v>
      </c>
      <c r="CP66" s="127">
        <f t="shared" si="50"/>
        <v>17.666666666666668</v>
      </c>
      <c r="CQ66" s="127">
        <f t="shared" si="59"/>
        <v>17.666666666666668</v>
      </c>
    </row>
    <row r="67" spans="1:95" ht="21" customHeight="1" thickBot="1" x14ac:dyDescent="0.3">
      <c r="A67" s="646" t="s">
        <v>97</v>
      </c>
      <c r="B67" s="652">
        <v>53</v>
      </c>
      <c r="C67" s="25" t="s">
        <v>3</v>
      </c>
      <c r="D67" s="453"/>
      <c r="E67" s="507"/>
      <c r="F67" s="460" t="s">
        <v>27</v>
      </c>
      <c r="G67" s="438" t="s">
        <v>25</v>
      </c>
      <c r="H67" s="502"/>
      <c r="I67" s="502"/>
      <c r="J67" s="438" t="s">
        <v>25</v>
      </c>
      <c r="K67" s="438" t="s">
        <v>25</v>
      </c>
      <c r="L67" s="467"/>
      <c r="M67" s="503"/>
      <c r="N67" s="1053" t="s">
        <v>292</v>
      </c>
      <c r="O67" s="1053" t="s">
        <v>292</v>
      </c>
      <c r="P67" s="502"/>
      <c r="Q67" s="502"/>
      <c r="R67" s="438" t="s">
        <v>31</v>
      </c>
      <c r="S67" s="455" t="s">
        <v>25</v>
      </c>
      <c r="T67" s="503" t="s">
        <v>27</v>
      </c>
      <c r="U67" s="458"/>
      <c r="V67" s="1026" t="s">
        <v>24</v>
      </c>
      <c r="W67" s="438" t="s">
        <v>25</v>
      </c>
      <c r="X67" s="502"/>
      <c r="Y67" s="502"/>
      <c r="Z67" s="455" t="s">
        <v>27</v>
      </c>
      <c r="AA67" s="460" t="s">
        <v>25</v>
      </c>
      <c r="AB67" s="458" t="s">
        <v>56</v>
      </c>
      <c r="AC67" s="458"/>
      <c r="AD67" s="438" t="s">
        <v>24</v>
      </c>
      <c r="AE67" s="438" t="s">
        <v>24</v>
      </c>
      <c r="AF67" s="453"/>
      <c r="AG67" s="507"/>
      <c r="AH67" s="460" t="s">
        <v>24</v>
      </c>
      <c r="AI67" s="125">
        <f t="shared" si="119"/>
        <v>4</v>
      </c>
      <c r="AJ67" s="62">
        <f t="shared" si="120"/>
        <v>6</v>
      </c>
      <c r="AK67" s="62">
        <f t="shared" si="121"/>
        <v>0</v>
      </c>
      <c r="AL67" s="62">
        <f t="shared" si="122"/>
        <v>0</v>
      </c>
      <c r="AM67" s="62">
        <f t="shared" si="123"/>
        <v>0</v>
      </c>
      <c r="AN67" s="62">
        <f t="shared" si="124"/>
        <v>0</v>
      </c>
      <c r="AO67" s="62">
        <f t="shared" si="125"/>
        <v>3</v>
      </c>
      <c r="AP67" s="62">
        <f t="shared" si="126"/>
        <v>1</v>
      </c>
      <c r="AQ67" s="62">
        <f t="shared" si="127"/>
        <v>0</v>
      </c>
      <c r="AR67" s="62">
        <f t="shared" si="150"/>
        <v>2</v>
      </c>
      <c r="AS67" s="62">
        <f t="shared" si="128"/>
        <v>0</v>
      </c>
      <c r="AT67" s="62">
        <f t="shared" si="129"/>
        <v>0</v>
      </c>
      <c r="AU67" s="62">
        <f t="shared" si="130"/>
        <v>0</v>
      </c>
      <c r="AV67" s="62">
        <f t="shared" si="131"/>
        <v>0</v>
      </c>
      <c r="AW67" s="62">
        <f t="shared" si="132"/>
        <v>0</v>
      </c>
      <c r="AX67" s="62">
        <f t="shared" si="133"/>
        <v>0</v>
      </c>
      <c r="AY67" s="62">
        <f t="shared" si="134"/>
        <v>0</v>
      </c>
      <c r="AZ67" s="62">
        <f t="shared" si="135"/>
        <v>0</v>
      </c>
      <c r="BA67" s="62">
        <f t="shared" si="136"/>
        <v>0</v>
      </c>
      <c r="BB67" s="62">
        <f t="shared" si="137"/>
        <v>0</v>
      </c>
      <c r="BC67" s="63">
        <f t="shared" si="138"/>
        <v>13</v>
      </c>
      <c r="BD67" s="64"/>
      <c r="BE67" s="584">
        <f>+AI67*$BD$2+AJ67*$BD$6+AN67*$BD$2+AO67*$BD$6+AQ67*8/24+AU67*8/24+AV67*8/24+AW67*8/24+AX67*12/24+AY67*8/24+AZ67*$BD$2+BA67*8/24+BN67*(0/24)+(AM67*$BE$2)+AK67*$BF$2+AL67*$BF$6+AR67*$BD$2</f>
        <v>7.5</v>
      </c>
      <c r="BF67" s="5">
        <f t="shared" si="60"/>
        <v>0</v>
      </c>
      <c r="BG67" s="5">
        <f t="shared" si="34"/>
        <v>1</v>
      </c>
      <c r="BH67" s="5">
        <f t="shared" si="61"/>
        <v>0</v>
      </c>
      <c r="BI67" s="5">
        <f t="shared" si="62"/>
        <v>0</v>
      </c>
      <c r="BJ67" s="5">
        <f t="shared" si="35"/>
        <v>0</v>
      </c>
      <c r="BK67" s="5">
        <f t="shared" si="63"/>
        <v>0</v>
      </c>
      <c r="BL67" s="5">
        <f t="shared" si="36"/>
        <v>0</v>
      </c>
      <c r="BM67" s="5">
        <f t="shared" si="37"/>
        <v>0</v>
      </c>
      <c r="BN67" s="145">
        <f t="shared" si="38"/>
        <v>0</v>
      </c>
      <c r="BO67" s="147">
        <f>+BE67+FEV!BO67</f>
        <v>23</v>
      </c>
      <c r="BP67" s="65">
        <f>+BO67+(JAN!BN65+FEV!BN67+BN67)*(12/24)-$BO$12</f>
        <v>1.6666666666666643</v>
      </c>
      <c r="BQ67" s="66">
        <f t="shared" si="159"/>
        <v>0</v>
      </c>
      <c r="BR67" s="584">
        <f t="shared" si="160"/>
        <v>23.5</v>
      </c>
      <c r="BS67" s="584">
        <f t="shared" si="161"/>
        <v>2.1666666666666643</v>
      </c>
      <c r="BT67" s="67">
        <f t="shared" si="162"/>
        <v>9.0873924115921545E-2</v>
      </c>
      <c r="BU67" s="68">
        <f t="shared" si="143"/>
        <v>1</v>
      </c>
      <c r="BV67" s="68">
        <f t="shared" si="144"/>
        <v>0</v>
      </c>
      <c r="BW67" s="68">
        <f t="shared" si="145"/>
        <v>0</v>
      </c>
      <c r="BX67" s="68">
        <f t="shared" si="146"/>
        <v>0</v>
      </c>
      <c r="BY67" s="69">
        <f>+BU67+BV67+BW67+BX67</f>
        <v>1</v>
      </c>
      <c r="BZ67" s="68">
        <f>+BN67+FEV!BZ67</f>
        <v>0</v>
      </c>
      <c r="CA67" s="68">
        <f>+FEV!CA67+BX67</f>
        <v>9</v>
      </c>
      <c r="CB67" s="69">
        <f t="shared" si="163"/>
        <v>9</v>
      </c>
      <c r="CE67" s="163">
        <f t="shared" si="116"/>
        <v>7.5</v>
      </c>
      <c r="CF67" s="127">
        <f t="shared" si="64"/>
        <v>14</v>
      </c>
      <c r="CG67" s="165">
        <f t="shared" si="53"/>
        <v>180</v>
      </c>
      <c r="CH67" s="165">
        <f t="shared" si="54"/>
        <v>12</v>
      </c>
      <c r="CI67" s="165">
        <f t="shared" si="55"/>
        <v>192</v>
      </c>
      <c r="CJ67" s="159">
        <f t="shared" si="49"/>
        <v>0</v>
      </c>
      <c r="CK67" s="444">
        <f>BY67-BV67+FEV!CK67</f>
        <v>4</v>
      </c>
      <c r="CL67" s="450">
        <f t="shared" si="164"/>
        <v>48</v>
      </c>
      <c r="CM67" s="450"/>
      <c r="CN67" s="126">
        <f t="shared" si="57"/>
        <v>7.5</v>
      </c>
      <c r="CO67" s="130">
        <f t="shared" si="58"/>
        <v>192</v>
      </c>
      <c r="CP67" s="127">
        <f t="shared" si="50"/>
        <v>13</v>
      </c>
      <c r="CQ67" s="127">
        <f t="shared" si="59"/>
        <v>14</v>
      </c>
    </row>
    <row r="68" spans="1:95" ht="21" customHeight="1" thickBot="1" x14ac:dyDescent="0.3">
      <c r="A68" s="646" t="s">
        <v>98</v>
      </c>
      <c r="B68" s="652">
        <v>54</v>
      </c>
      <c r="C68" s="25" t="s">
        <v>3</v>
      </c>
      <c r="D68" s="453"/>
      <c r="E68" s="507"/>
      <c r="F68" s="460" t="s">
        <v>24</v>
      </c>
      <c r="G68" s="438" t="s">
        <v>25</v>
      </c>
      <c r="H68" s="502"/>
      <c r="I68" s="502"/>
      <c r="J68" s="438" t="s">
        <v>25</v>
      </c>
      <c r="K68" s="438" t="s">
        <v>25</v>
      </c>
      <c r="L68" s="467"/>
      <c r="M68" s="503" t="s">
        <v>26</v>
      </c>
      <c r="N68" s="438" t="s">
        <v>24</v>
      </c>
      <c r="O68" s="438" t="s">
        <v>31</v>
      </c>
      <c r="P68" s="502"/>
      <c r="Q68" s="502"/>
      <c r="R68" s="438" t="s">
        <v>57</v>
      </c>
      <c r="S68" s="455" t="s">
        <v>26</v>
      </c>
      <c r="T68" s="503"/>
      <c r="U68" s="458"/>
      <c r="V68" s="1026" t="s">
        <v>24</v>
      </c>
      <c r="W68" s="438" t="s">
        <v>25</v>
      </c>
      <c r="X68" s="428" t="s">
        <v>56</v>
      </c>
      <c r="Y68" s="428" t="s">
        <v>51</v>
      </c>
      <c r="Z68" s="455" t="s">
        <v>27</v>
      </c>
      <c r="AA68" s="460" t="s">
        <v>25</v>
      </c>
      <c r="AB68" s="458"/>
      <c r="AC68" s="458" t="s">
        <v>59</v>
      </c>
      <c r="AD68" s="438" t="s">
        <v>24</v>
      </c>
      <c r="AE68" s="438" t="s">
        <v>24</v>
      </c>
      <c r="AF68" s="453"/>
      <c r="AG68" s="507"/>
      <c r="AH68" s="460" t="s">
        <v>24</v>
      </c>
      <c r="AI68" s="125">
        <f t="shared" si="119"/>
        <v>6</v>
      </c>
      <c r="AJ68" s="62">
        <f t="shared" si="120"/>
        <v>5</v>
      </c>
      <c r="AK68" s="62">
        <f t="shared" si="121"/>
        <v>0</v>
      </c>
      <c r="AL68" s="62">
        <f t="shared" si="122"/>
        <v>0</v>
      </c>
      <c r="AM68" s="62">
        <f t="shared" si="123"/>
        <v>0</v>
      </c>
      <c r="AN68" s="62">
        <f t="shared" si="124"/>
        <v>2</v>
      </c>
      <c r="AO68" s="62">
        <f t="shared" si="125"/>
        <v>1</v>
      </c>
      <c r="AP68" s="62">
        <f t="shared" si="126"/>
        <v>1</v>
      </c>
      <c r="AQ68" s="62">
        <f t="shared" si="127"/>
        <v>0</v>
      </c>
      <c r="AR68" s="62">
        <f t="shared" si="150"/>
        <v>0</v>
      </c>
      <c r="AS68" s="62">
        <f t="shared" si="128"/>
        <v>0</v>
      </c>
      <c r="AT68" s="62">
        <f t="shared" si="129"/>
        <v>0</v>
      </c>
      <c r="AU68" s="62">
        <f t="shared" si="130"/>
        <v>0</v>
      </c>
      <c r="AV68" s="62">
        <f t="shared" si="131"/>
        <v>0</v>
      </c>
      <c r="AW68" s="62">
        <f t="shared" si="132"/>
        <v>0</v>
      </c>
      <c r="AX68" s="62">
        <f t="shared" si="133"/>
        <v>0</v>
      </c>
      <c r="AY68" s="62">
        <f t="shared" si="134"/>
        <v>0</v>
      </c>
      <c r="AZ68" s="62">
        <f t="shared" si="135"/>
        <v>0</v>
      </c>
      <c r="BA68" s="62">
        <f t="shared" si="136"/>
        <v>0</v>
      </c>
      <c r="BB68" s="62">
        <f t="shared" si="137"/>
        <v>0</v>
      </c>
      <c r="BC68" s="63">
        <f t="shared" si="138"/>
        <v>14</v>
      </c>
      <c r="BD68" s="64"/>
      <c r="BE68" s="584">
        <f t="shared" si="52"/>
        <v>7</v>
      </c>
      <c r="BF68" s="5">
        <f t="shared" si="60"/>
        <v>1</v>
      </c>
      <c r="BG68" s="5">
        <f t="shared" si="34"/>
        <v>1</v>
      </c>
      <c r="BH68" s="5">
        <f t="shared" si="61"/>
        <v>0</v>
      </c>
      <c r="BI68" s="5">
        <f t="shared" si="62"/>
        <v>0</v>
      </c>
      <c r="BJ68" s="5">
        <f t="shared" si="35"/>
        <v>0</v>
      </c>
      <c r="BK68" s="5">
        <f t="shared" si="63"/>
        <v>0</v>
      </c>
      <c r="BL68" s="5">
        <f t="shared" si="36"/>
        <v>0</v>
      </c>
      <c r="BM68" s="5">
        <f t="shared" si="37"/>
        <v>1</v>
      </c>
      <c r="BN68" s="145">
        <f t="shared" si="38"/>
        <v>1</v>
      </c>
      <c r="BO68" s="147">
        <f>+BE68+FEV!BO68</f>
        <v>21</v>
      </c>
      <c r="BP68" s="65">
        <f>+BO68+(JAN!BN66+FEV!BN68+BN68)*(12/24)-$BO$12</f>
        <v>0.1666666666666643</v>
      </c>
      <c r="BQ68" s="66">
        <f t="shared" si="159"/>
        <v>0</v>
      </c>
      <c r="BR68" s="584">
        <f t="shared" si="160"/>
        <v>22.5</v>
      </c>
      <c r="BS68" s="584">
        <f t="shared" si="161"/>
        <v>1.1666666666666643</v>
      </c>
      <c r="BT68" s="67">
        <f t="shared" si="162"/>
        <v>4.4453757132265403E-2</v>
      </c>
      <c r="BU68" s="68">
        <f t="shared" si="143"/>
        <v>2</v>
      </c>
      <c r="BV68" s="68">
        <f t="shared" si="144"/>
        <v>0</v>
      </c>
      <c r="BW68" s="68">
        <f t="shared" si="145"/>
        <v>0</v>
      </c>
      <c r="BX68" s="68">
        <f t="shared" si="146"/>
        <v>1</v>
      </c>
      <c r="BY68" s="69">
        <f t="shared" si="147"/>
        <v>3</v>
      </c>
      <c r="BZ68" s="68">
        <f>+BN68+FEV!BZ68</f>
        <v>1</v>
      </c>
      <c r="CA68" s="68">
        <f>+FEV!CA68+BX68</f>
        <v>24</v>
      </c>
      <c r="CB68" s="69">
        <f t="shared" si="163"/>
        <v>23</v>
      </c>
      <c r="CE68" s="163">
        <f t="shared" si="116"/>
        <v>7</v>
      </c>
      <c r="CF68" s="127">
        <f t="shared" si="64"/>
        <v>17</v>
      </c>
      <c r="CG68" s="165">
        <f t="shared" si="53"/>
        <v>168</v>
      </c>
      <c r="CH68" s="165">
        <f t="shared" si="54"/>
        <v>36</v>
      </c>
      <c r="CI68" s="165">
        <f t="shared" si="55"/>
        <v>204</v>
      </c>
      <c r="CJ68" s="159">
        <f t="shared" si="49"/>
        <v>12</v>
      </c>
      <c r="CK68" s="444">
        <f>BY68-BV68+FEV!CK68</f>
        <v>5</v>
      </c>
      <c r="CL68" s="450">
        <f t="shared" si="164"/>
        <v>60</v>
      </c>
      <c r="CM68" s="450"/>
      <c r="CN68" s="126">
        <f t="shared" si="57"/>
        <v>7</v>
      </c>
      <c r="CO68" s="130">
        <f t="shared" si="58"/>
        <v>204</v>
      </c>
      <c r="CP68" s="127">
        <f t="shared" si="50"/>
        <v>14</v>
      </c>
      <c r="CQ68" s="127">
        <f t="shared" si="59"/>
        <v>17</v>
      </c>
    </row>
    <row r="69" spans="1:95" ht="21" customHeight="1" thickBot="1" x14ac:dyDescent="0.3">
      <c r="A69" s="646" t="s">
        <v>99</v>
      </c>
      <c r="B69" s="652">
        <v>55</v>
      </c>
      <c r="C69" s="25" t="s">
        <v>3</v>
      </c>
      <c r="D69" s="453"/>
      <c r="E69" s="507"/>
      <c r="F69" s="460" t="s">
        <v>24</v>
      </c>
      <c r="G69" s="438" t="s">
        <v>25</v>
      </c>
      <c r="H69" s="452"/>
      <c r="I69" s="452"/>
      <c r="J69" s="438" t="s">
        <v>57</v>
      </c>
      <c r="K69" s="978" t="s">
        <v>56</v>
      </c>
      <c r="L69" s="525"/>
      <c r="M69" s="503"/>
      <c r="N69" s="438" t="s">
        <v>24</v>
      </c>
      <c r="O69" s="438" t="s">
        <v>25</v>
      </c>
      <c r="P69" s="452"/>
      <c r="Q69" s="452"/>
      <c r="R69" s="447" t="s">
        <v>57</v>
      </c>
      <c r="S69" s="493" t="s">
        <v>57</v>
      </c>
      <c r="T69" s="569" t="s">
        <v>59</v>
      </c>
      <c r="U69" s="458"/>
      <c r="V69" s="1026" t="s">
        <v>25</v>
      </c>
      <c r="W69" s="438" t="s">
        <v>25</v>
      </c>
      <c r="X69" s="502"/>
      <c r="Y69" s="502"/>
      <c r="Z69" s="455" t="s">
        <v>24</v>
      </c>
      <c r="AA69" s="460" t="s">
        <v>25</v>
      </c>
      <c r="AB69" s="458" t="s">
        <v>56</v>
      </c>
      <c r="AC69" s="458"/>
      <c r="AD69" s="438" t="s">
        <v>24</v>
      </c>
      <c r="AE69" s="438" t="s">
        <v>24</v>
      </c>
      <c r="AF69" s="453"/>
      <c r="AG69" s="507"/>
      <c r="AH69" s="460" t="s">
        <v>24</v>
      </c>
      <c r="AI69" s="125">
        <f t="shared" si="119"/>
        <v>6</v>
      </c>
      <c r="AJ69" s="62">
        <f t="shared" si="120"/>
        <v>5</v>
      </c>
      <c r="AK69" s="62">
        <f t="shared" si="121"/>
        <v>0</v>
      </c>
      <c r="AL69" s="62">
        <f t="shared" si="122"/>
        <v>0</v>
      </c>
      <c r="AM69" s="62">
        <f t="shared" si="123"/>
        <v>0</v>
      </c>
      <c r="AN69" s="62">
        <f t="shared" si="124"/>
        <v>0</v>
      </c>
      <c r="AO69" s="62">
        <f t="shared" si="125"/>
        <v>0</v>
      </c>
      <c r="AP69" s="62">
        <f t="shared" si="126"/>
        <v>0</v>
      </c>
      <c r="AQ69" s="62">
        <f t="shared" si="127"/>
        <v>0</v>
      </c>
      <c r="AR69" s="62">
        <f t="shared" si="150"/>
        <v>0</v>
      </c>
      <c r="AS69" s="62">
        <f t="shared" si="128"/>
        <v>0</v>
      </c>
      <c r="AT69" s="62">
        <f t="shared" si="129"/>
        <v>0</v>
      </c>
      <c r="AU69" s="62">
        <f t="shared" si="130"/>
        <v>0</v>
      </c>
      <c r="AV69" s="62">
        <f t="shared" si="131"/>
        <v>0</v>
      </c>
      <c r="AW69" s="62">
        <f t="shared" si="132"/>
        <v>0</v>
      </c>
      <c r="AX69" s="62">
        <f t="shared" si="133"/>
        <v>0</v>
      </c>
      <c r="AY69" s="62">
        <f t="shared" si="134"/>
        <v>0</v>
      </c>
      <c r="AZ69" s="62">
        <f t="shared" si="135"/>
        <v>0</v>
      </c>
      <c r="BA69" s="62">
        <f t="shared" si="136"/>
        <v>0</v>
      </c>
      <c r="BB69" s="62">
        <f t="shared" si="137"/>
        <v>0</v>
      </c>
      <c r="BC69" s="63">
        <f t="shared" si="138"/>
        <v>11</v>
      </c>
      <c r="BD69" s="64"/>
      <c r="BE69" s="584">
        <f t="shared" si="52"/>
        <v>5.5</v>
      </c>
      <c r="BF69" s="5">
        <f t="shared" si="60"/>
        <v>1</v>
      </c>
      <c r="BG69" s="5">
        <f t="shared" si="34"/>
        <v>2</v>
      </c>
      <c r="BH69" s="5">
        <f t="shared" si="61"/>
        <v>0</v>
      </c>
      <c r="BI69" s="5">
        <f t="shared" si="62"/>
        <v>0</v>
      </c>
      <c r="BJ69" s="5">
        <f t="shared" si="35"/>
        <v>0</v>
      </c>
      <c r="BK69" s="5">
        <f t="shared" si="63"/>
        <v>0</v>
      </c>
      <c r="BL69" s="5">
        <f t="shared" si="36"/>
        <v>0</v>
      </c>
      <c r="BM69" s="5">
        <f t="shared" si="37"/>
        <v>0</v>
      </c>
      <c r="BN69" s="145">
        <f t="shared" si="38"/>
        <v>3</v>
      </c>
      <c r="BO69" s="147">
        <f>+BE69+FEV!BO69</f>
        <v>20.5</v>
      </c>
      <c r="BP69" s="65">
        <f>+BO69+(JAN!BN67+FEV!BN69+BN69)*(12/24)-$BO$12</f>
        <v>0.6666666666666643</v>
      </c>
      <c r="BQ69" s="66">
        <f t="shared" si="159"/>
        <v>0</v>
      </c>
      <c r="BR69" s="584">
        <f t="shared" si="160"/>
        <v>22</v>
      </c>
      <c r="BS69" s="584">
        <f t="shared" si="161"/>
        <v>0.6666666666666643</v>
      </c>
      <c r="BT69" s="67">
        <f t="shared" si="162"/>
        <v>2.1243673640437111E-2</v>
      </c>
      <c r="BU69" s="68">
        <f t="shared" si="143"/>
        <v>3</v>
      </c>
      <c r="BV69" s="68">
        <f t="shared" si="144"/>
        <v>0</v>
      </c>
      <c r="BW69" s="68">
        <f t="shared" si="145"/>
        <v>0</v>
      </c>
      <c r="BX69" s="68">
        <f t="shared" si="146"/>
        <v>0</v>
      </c>
      <c r="BY69" s="69">
        <f t="shared" si="147"/>
        <v>3</v>
      </c>
      <c r="BZ69" s="68">
        <f>+BN69+FEV!BZ69</f>
        <v>3</v>
      </c>
      <c r="CA69" s="68">
        <f>+FEV!CA69+BX69</f>
        <v>12</v>
      </c>
      <c r="CB69" s="69">
        <f t="shared" si="163"/>
        <v>9</v>
      </c>
      <c r="CE69" s="163">
        <f t="shared" si="116"/>
        <v>5.5</v>
      </c>
      <c r="CF69" s="127">
        <f t="shared" si="64"/>
        <v>14</v>
      </c>
      <c r="CG69" s="165">
        <f t="shared" si="53"/>
        <v>132</v>
      </c>
      <c r="CH69" s="165">
        <f t="shared" si="54"/>
        <v>36</v>
      </c>
      <c r="CI69" s="165">
        <f t="shared" si="55"/>
        <v>168</v>
      </c>
      <c r="CJ69" s="159">
        <f t="shared" si="49"/>
        <v>36</v>
      </c>
      <c r="CK69" s="444">
        <f>BY69-BV69+FEV!CK69</f>
        <v>6</v>
      </c>
      <c r="CL69" s="450">
        <f t="shared" si="164"/>
        <v>72</v>
      </c>
      <c r="CM69" s="450"/>
      <c r="CN69" s="126">
        <f t="shared" si="57"/>
        <v>5.5</v>
      </c>
      <c r="CO69" s="130">
        <f t="shared" si="58"/>
        <v>168</v>
      </c>
      <c r="CP69" s="127">
        <f t="shared" si="50"/>
        <v>11</v>
      </c>
      <c r="CQ69" s="127">
        <f t="shared" si="59"/>
        <v>14</v>
      </c>
    </row>
    <row r="70" spans="1:95" ht="21" customHeight="1" thickBot="1" x14ac:dyDescent="0.3">
      <c r="A70" s="646" t="s">
        <v>100</v>
      </c>
      <c r="B70" s="652">
        <v>56</v>
      </c>
      <c r="C70" s="25" t="s">
        <v>3</v>
      </c>
      <c r="D70" s="453"/>
      <c r="E70" s="507"/>
      <c r="F70" s="460" t="s">
        <v>31</v>
      </c>
      <c r="G70" s="978" t="s">
        <v>31</v>
      </c>
      <c r="H70" s="502"/>
      <c r="I70" s="502"/>
      <c r="J70" s="438" t="s">
        <v>25</v>
      </c>
      <c r="K70" s="438" t="s">
        <v>25</v>
      </c>
      <c r="L70" s="467" t="s">
        <v>27</v>
      </c>
      <c r="M70" s="503"/>
      <c r="N70" s="438" t="s">
        <v>24</v>
      </c>
      <c r="O70" s="438" t="s">
        <v>25</v>
      </c>
      <c r="P70" s="502"/>
      <c r="Q70" s="502"/>
      <c r="R70" s="438" t="s">
        <v>24</v>
      </c>
      <c r="S70" s="455" t="s">
        <v>31</v>
      </c>
      <c r="T70" s="503" t="s">
        <v>27</v>
      </c>
      <c r="U70" s="458"/>
      <c r="V70" s="1026" t="s">
        <v>24</v>
      </c>
      <c r="W70" s="438" t="s">
        <v>25</v>
      </c>
      <c r="X70" s="502"/>
      <c r="Y70" s="502"/>
      <c r="Z70" s="455" t="s">
        <v>24</v>
      </c>
      <c r="AA70" s="460" t="s">
        <v>25</v>
      </c>
      <c r="AB70" s="458" t="s">
        <v>56</v>
      </c>
      <c r="AC70" s="458"/>
      <c r="AD70" s="438" t="s">
        <v>24</v>
      </c>
      <c r="AE70" s="438" t="s">
        <v>27</v>
      </c>
      <c r="AF70" s="453" t="s">
        <v>27</v>
      </c>
      <c r="AG70" s="507"/>
      <c r="AH70" s="460" t="s">
        <v>24</v>
      </c>
      <c r="AI70" s="125">
        <f t="shared" si="119"/>
        <v>6</v>
      </c>
      <c r="AJ70" s="62">
        <f t="shared" si="120"/>
        <v>5</v>
      </c>
      <c r="AK70" s="62">
        <f t="shared" si="121"/>
        <v>0</v>
      </c>
      <c r="AL70" s="62">
        <f t="shared" si="122"/>
        <v>0</v>
      </c>
      <c r="AM70" s="62">
        <f t="shared" si="123"/>
        <v>0</v>
      </c>
      <c r="AN70" s="62">
        <f t="shared" si="124"/>
        <v>0</v>
      </c>
      <c r="AO70" s="62">
        <f t="shared" si="125"/>
        <v>4</v>
      </c>
      <c r="AP70" s="62">
        <f t="shared" si="126"/>
        <v>3</v>
      </c>
      <c r="AQ70" s="62">
        <f t="shared" si="127"/>
        <v>0</v>
      </c>
      <c r="AR70" s="62">
        <f t="shared" si="150"/>
        <v>0</v>
      </c>
      <c r="AS70" s="62">
        <f t="shared" si="128"/>
        <v>0</v>
      </c>
      <c r="AT70" s="62">
        <f t="shared" si="129"/>
        <v>0</v>
      </c>
      <c r="AU70" s="62">
        <f t="shared" si="130"/>
        <v>0</v>
      </c>
      <c r="AV70" s="62">
        <f t="shared" si="131"/>
        <v>0</v>
      </c>
      <c r="AW70" s="62">
        <f t="shared" si="132"/>
        <v>0</v>
      </c>
      <c r="AX70" s="62">
        <f t="shared" si="133"/>
        <v>0</v>
      </c>
      <c r="AY70" s="62">
        <f t="shared" si="134"/>
        <v>0</v>
      </c>
      <c r="AZ70" s="62">
        <f t="shared" si="135"/>
        <v>0</v>
      </c>
      <c r="BA70" s="62">
        <f t="shared" si="136"/>
        <v>0</v>
      </c>
      <c r="BB70" s="62">
        <f t="shared" si="137"/>
        <v>0</v>
      </c>
      <c r="BC70" s="63">
        <f t="shared" si="138"/>
        <v>15</v>
      </c>
      <c r="BD70" s="64"/>
      <c r="BE70" s="584">
        <f t="shared" si="52"/>
        <v>7.5</v>
      </c>
      <c r="BF70" s="5">
        <f t="shared" si="60"/>
        <v>0</v>
      </c>
      <c r="BG70" s="5">
        <f t="shared" si="34"/>
        <v>1</v>
      </c>
      <c r="BH70" s="5">
        <f t="shared" si="61"/>
        <v>0</v>
      </c>
      <c r="BI70" s="5">
        <f t="shared" si="62"/>
        <v>0</v>
      </c>
      <c r="BJ70" s="5">
        <f t="shared" si="35"/>
        <v>0</v>
      </c>
      <c r="BK70" s="5">
        <f t="shared" si="63"/>
        <v>0</v>
      </c>
      <c r="BL70" s="5">
        <f t="shared" si="36"/>
        <v>0</v>
      </c>
      <c r="BM70" s="5">
        <f t="shared" si="37"/>
        <v>0</v>
      </c>
      <c r="BN70" s="145">
        <f t="shared" si="38"/>
        <v>0</v>
      </c>
      <c r="BO70" s="147">
        <f>+BE70+FEV!BO70</f>
        <v>22.666666666666664</v>
      </c>
      <c r="BP70" s="65">
        <f>+BO70+(JAN!BN68+FEV!BN70+BN70)*(12/24)-$BO$12</f>
        <v>1.3333333333333286</v>
      </c>
      <c r="BQ70" s="66">
        <f t="shared" si="159"/>
        <v>0</v>
      </c>
      <c r="BR70" s="584">
        <f t="shared" si="160"/>
        <v>23.166666666666664</v>
      </c>
      <c r="BS70" s="584">
        <f t="shared" si="161"/>
        <v>1.8333333333333286</v>
      </c>
      <c r="BT70" s="67">
        <f t="shared" si="162"/>
        <v>7.540053512136935E-2</v>
      </c>
      <c r="BU70" s="68">
        <f t="shared" si="143"/>
        <v>1</v>
      </c>
      <c r="BV70" s="68">
        <f t="shared" si="144"/>
        <v>0</v>
      </c>
      <c r="BW70" s="68">
        <f t="shared" si="145"/>
        <v>0</v>
      </c>
      <c r="BX70" s="68">
        <f t="shared" si="146"/>
        <v>0</v>
      </c>
      <c r="BY70" s="69">
        <f t="shared" si="147"/>
        <v>1</v>
      </c>
      <c r="BZ70" s="68">
        <f>+BN70+FEV!BZ70</f>
        <v>0</v>
      </c>
      <c r="CA70" s="68">
        <f>+FEV!CA70+BX70</f>
        <v>0</v>
      </c>
      <c r="CB70" s="69">
        <f t="shared" si="163"/>
        <v>0</v>
      </c>
      <c r="CE70" s="163">
        <f t="shared" si="116"/>
        <v>7.5</v>
      </c>
      <c r="CF70" s="127">
        <f t="shared" si="64"/>
        <v>16</v>
      </c>
      <c r="CG70" s="165">
        <f t="shared" si="53"/>
        <v>180</v>
      </c>
      <c r="CH70" s="165">
        <f t="shared" si="54"/>
        <v>12</v>
      </c>
      <c r="CI70" s="165">
        <f t="shared" si="55"/>
        <v>192</v>
      </c>
      <c r="CJ70" s="159">
        <f t="shared" si="49"/>
        <v>0</v>
      </c>
      <c r="CK70" s="444">
        <f>BY70-BV70+FEV!CK70</f>
        <v>2</v>
      </c>
      <c r="CL70" s="916">
        <f>CK70*12+BV70*8+12</f>
        <v>36</v>
      </c>
      <c r="CM70" s="450"/>
      <c r="CN70" s="126">
        <f t="shared" si="57"/>
        <v>7.5</v>
      </c>
      <c r="CO70" s="130">
        <f t="shared" si="58"/>
        <v>192</v>
      </c>
      <c r="CP70" s="127">
        <f t="shared" si="50"/>
        <v>15</v>
      </c>
      <c r="CQ70" s="127">
        <f t="shared" si="59"/>
        <v>16</v>
      </c>
    </row>
    <row r="71" spans="1:95" ht="21" customHeight="1" thickBot="1" x14ac:dyDescent="0.3">
      <c r="A71" s="646" t="s">
        <v>102</v>
      </c>
      <c r="B71" s="652">
        <v>57</v>
      </c>
      <c r="C71" s="25" t="s">
        <v>3</v>
      </c>
      <c r="D71" s="527"/>
      <c r="E71" s="526"/>
      <c r="F71" s="459" t="s">
        <v>57</v>
      </c>
      <c r="G71" s="435" t="s">
        <v>31</v>
      </c>
      <c r="H71" s="498"/>
      <c r="I71" s="498"/>
      <c r="J71" s="435" t="s">
        <v>25</v>
      </c>
      <c r="K71" s="435" t="s">
        <v>25</v>
      </c>
      <c r="L71" s="505"/>
      <c r="M71" s="500"/>
      <c r="N71" s="435" t="s">
        <v>24</v>
      </c>
      <c r="O71" s="435" t="s">
        <v>25</v>
      </c>
      <c r="P71" s="498"/>
      <c r="Q71" s="498" t="s">
        <v>26</v>
      </c>
      <c r="R71" s="435" t="s">
        <v>24</v>
      </c>
      <c r="S71" s="440" t="s">
        <v>25</v>
      </c>
      <c r="T71" s="500"/>
      <c r="U71" s="506"/>
      <c r="V71" s="1024" t="s">
        <v>27</v>
      </c>
      <c r="W71" s="435" t="s">
        <v>25</v>
      </c>
      <c r="X71" s="498"/>
      <c r="Y71" s="498"/>
      <c r="Z71" s="440" t="s">
        <v>24</v>
      </c>
      <c r="AA71" s="459" t="s">
        <v>25</v>
      </c>
      <c r="AB71" s="506" t="s">
        <v>56</v>
      </c>
      <c r="AC71" s="506"/>
      <c r="AD71" s="435" t="s">
        <v>24</v>
      </c>
      <c r="AE71" s="435" t="s">
        <v>24</v>
      </c>
      <c r="AF71" s="520"/>
      <c r="AG71" s="504"/>
      <c r="AH71" s="459" t="s">
        <v>24</v>
      </c>
      <c r="AI71" s="125">
        <f t="shared" si="119"/>
        <v>6</v>
      </c>
      <c r="AJ71" s="62">
        <f t="shared" si="120"/>
        <v>6</v>
      </c>
      <c r="AK71" s="62">
        <f t="shared" si="121"/>
        <v>0</v>
      </c>
      <c r="AL71" s="62">
        <f t="shared" si="122"/>
        <v>0</v>
      </c>
      <c r="AM71" s="62">
        <f t="shared" si="123"/>
        <v>0</v>
      </c>
      <c r="AN71" s="62">
        <f t="shared" si="124"/>
        <v>1</v>
      </c>
      <c r="AO71" s="62">
        <f t="shared" si="125"/>
        <v>1</v>
      </c>
      <c r="AP71" s="62">
        <f t="shared" si="126"/>
        <v>1</v>
      </c>
      <c r="AQ71" s="62">
        <f t="shared" si="127"/>
        <v>0</v>
      </c>
      <c r="AR71" s="62">
        <f t="shared" si="150"/>
        <v>0</v>
      </c>
      <c r="AS71" s="62">
        <f t="shared" si="128"/>
        <v>0</v>
      </c>
      <c r="AT71" s="62">
        <f t="shared" si="129"/>
        <v>0</v>
      </c>
      <c r="AU71" s="62">
        <f t="shared" si="130"/>
        <v>0</v>
      </c>
      <c r="AV71" s="62">
        <f t="shared" si="131"/>
        <v>0</v>
      </c>
      <c r="AW71" s="62">
        <f t="shared" si="132"/>
        <v>0</v>
      </c>
      <c r="AX71" s="62">
        <f t="shared" si="133"/>
        <v>0</v>
      </c>
      <c r="AY71" s="62">
        <f t="shared" si="134"/>
        <v>0</v>
      </c>
      <c r="AZ71" s="62">
        <f t="shared" si="135"/>
        <v>0</v>
      </c>
      <c r="BA71" s="62">
        <f t="shared" si="136"/>
        <v>0</v>
      </c>
      <c r="BB71" s="62">
        <f t="shared" si="137"/>
        <v>0</v>
      </c>
      <c r="BC71" s="63">
        <f t="shared" si="138"/>
        <v>14</v>
      </c>
      <c r="BD71" s="64"/>
      <c r="BE71" s="1217">
        <f>+AI71*$BD$2+AJ71*$BD$6+AN71*$BD$2+AO71*$BD$6+AQ71*8/24+AU71*8/24+AV71*8/24+AW71*8/24+AX71*12/24+AY71*8/24+AZ71*$BD$2+BA71*8/24+BN71*(0/24)+(AM71*$BE$2)+AK71*$BF$2+AL71*$BF$6+AR71*$BD$2-"02:00"</f>
        <v>6.916666666666667</v>
      </c>
      <c r="BF71" s="5">
        <f t="shared" si="60"/>
        <v>0</v>
      </c>
      <c r="BG71" s="5">
        <f t="shared" si="34"/>
        <v>1</v>
      </c>
      <c r="BH71" s="5">
        <f t="shared" si="61"/>
        <v>0</v>
      </c>
      <c r="BI71" s="5">
        <f t="shared" si="62"/>
        <v>0</v>
      </c>
      <c r="BJ71" s="5">
        <f t="shared" si="35"/>
        <v>0</v>
      </c>
      <c r="BK71" s="5">
        <f t="shared" si="63"/>
        <v>0</v>
      </c>
      <c r="BL71" s="5">
        <f t="shared" si="36"/>
        <v>0</v>
      </c>
      <c r="BM71" s="5">
        <f t="shared" si="37"/>
        <v>0</v>
      </c>
      <c r="BN71" s="145">
        <f t="shared" si="38"/>
        <v>1</v>
      </c>
      <c r="BO71" s="147">
        <f>+BE71+FEV!BO71</f>
        <v>18.916666666666668</v>
      </c>
      <c r="BP71" s="65">
        <f>+BO71+(JAN!BN70+FEV!BN71+BN71)*(12/24)-$BO$12</f>
        <v>-0.91666666666666785</v>
      </c>
      <c r="BQ71" s="66">
        <f t="shared" si="159"/>
        <v>1.8333333333333357</v>
      </c>
      <c r="BR71" s="584">
        <f t="shared" si="160"/>
        <v>19.416666666666668</v>
      </c>
      <c r="BS71" s="584">
        <f t="shared" si="161"/>
        <v>-1.9166666666666679</v>
      </c>
      <c r="BT71" s="67">
        <f t="shared" si="162"/>
        <v>-9.8675091067341403E-2</v>
      </c>
      <c r="BU71" s="68">
        <f t="shared" si="143"/>
        <v>1</v>
      </c>
      <c r="BV71" s="68">
        <f t="shared" si="144"/>
        <v>0</v>
      </c>
      <c r="BW71" s="68">
        <f t="shared" si="145"/>
        <v>0</v>
      </c>
      <c r="BX71" s="68">
        <f t="shared" si="146"/>
        <v>0</v>
      </c>
      <c r="BY71" s="69">
        <f t="shared" si="147"/>
        <v>1</v>
      </c>
      <c r="BZ71" s="68">
        <f>+BN71+FEV!BZ71</f>
        <v>3</v>
      </c>
      <c r="CA71" s="68">
        <f>+FEV!CA71+BX71</f>
        <v>3</v>
      </c>
      <c r="CB71" s="69">
        <f t="shared" si="163"/>
        <v>0</v>
      </c>
      <c r="CE71" s="163">
        <f t="shared" si="116"/>
        <v>6.916666666666667</v>
      </c>
      <c r="CF71" s="127">
        <f t="shared" si="64"/>
        <v>15</v>
      </c>
      <c r="CG71" s="165">
        <f t="shared" si="53"/>
        <v>166</v>
      </c>
      <c r="CH71" s="165">
        <f t="shared" si="54"/>
        <v>12</v>
      </c>
      <c r="CI71" s="165">
        <f t="shared" si="55"/>
        <v>178</v>
      </c>
      <c r="CJ71" s="159">
        <f t="shared" si="49"/>
        <v>12</v>
      </c>
      <c r="CK71" s="444">
        <f>BY71-BV71+FEV!CK71</f>
        <v>2</v>
      </c>
      <c r="CL71" s="450">
        <f t="shared" si="164"/>
        <v>24</v>
      </c>
      <c r="CM71" s="450"/>
      <c r="CN71" s="126">
        <f t="shared" si="57"/>
        <v>6.916666666666667</v>
      </c>
      <c r="CO71" s="130">
        <f t="shared" si="58"/>
        <v>178</v>
      </c>
      <c r="CP71" s="127">
        <f t="shared" si="50"/>
        <v>14</v>
      </c>
      <c r="CQ71" s="127">
        <f t="shared" si="59"/>
        <v>15</v>
      </c>
    </row>
    <row r="72" spans="1:95" ht="21" customHeight="1" thickBot="1" x14ac:dyDescent="0.3">
      <c r="A72" s="646" t="s">
        <v>103</v>
      </c>
      <c r="B72" s="652">
        <v>58</v>
      </c>
      <c r="C72" s="25" t="s">
        <v>3</v>
      </c>
      <c r="D72" s="520"/>
      <c r="E72" s="504" t="s">
        <v>26</v>
      </c>
      <c r="F72" s="459" t="s">
        <v>24</v>
      </c>
      <c r="G72" s="435" t="s">
        <v>25</v>
      </c>
      <c r="H72" s="498" t="s">
        <v>27</v>
      </c>
      <c r="I72" s="498"/>
      <c r="J72" s="435" t="s">
        <v>25</v>
      </c>
      <c r="K72" s="435" t="s">
        <v>25</v>
      </c>
      <c r="L72" s="505"/>
      <c r="M72" s="500"/>
      <c r="N72" s="435" t="s">
        <v>24</v>
      </c>
      <c r="O72" s="435" t="s">
        <v>26</v>
      </c>
      <c r="P72" s="498" t="s">
        <v>26</v>
      </c>
      <c r="Q72" s="498"/>
      <c r="R72" s="435" t="s">
        <v>24</v>
      </c>
      <c r="S72" s="440" t="s">
        <v>25</v>
      </c>
      <c r="T72" s="500"/>
      <c r="U72" s="506"/>
      <c r="V72" s="1024" t="s">
        <v>24</v>
      </c>
      <c r="W72" s="435" t="s">
        <v>26</v>
      </c>
      <c r="X72" s="498" t="s">
        <v>26</v>
      </c>
      <c r="Y72" s="498"/>
      <c r="Z72" s="440" t="s">
        <v>24</v>
      </c>
      <c r="AA72" s="459" t="s">
        <v>25</v>
      </c>
      <c r="AB72" s="506" t="s">
        <v>31</v>
      </c>
      <c r="AC72" s="506"/>
      <c r="AD72" s="435" t="s">
        <v>31</v>
      </c>
      <c r="AE72" s="435" t="s">
        <v>31</v>
      </c>
      <c r="AF72" s="520"/>
      <c r="AG72" s="504"/>
      <c r="AH72" s="459" t="s">
        <v>31</v>
      </c>
      <c r="AI72" s="125">
        <f t="shared" si="119"/>
        <v>5</v>
      </c>
      <c r="AJ72" s="62">
        <f t="shared" si="120"/>
        <v>5</v>
      </c>
      <c r="AK72" s="62">
        <f t="shared" si="121"/>
        <v>0</v>
      </c>
      <c r="AL72" s="62">
        <f t="shared" si="122"/>
        <v>0</v>
      </c>
      <c r="AM72" s="62">
        <f t="shared" si="123"/>
        <v>0</v>
      </c>
      <c r="AN72" s="62">
        <f t="shared" si="124"/>
        <v>5</v>
      </c>
      <c r="AO72" s="62">
        <f t="shared" si="125"/>
        <v>1</v>
      </c>
      <c r="AP72" s="62">
        <f t="shared" si="126"/>
        <v>4</v>
      </c>
      <c r="AQ72" s="62">
        <f t="shared" si="127"/>
        <v>0</v>
      </c>
      <c r="AR72" s="62">
        <f t="shared" si="150"/>
        <v>0</v>
      </c>
      <c r="AS72" s="62">
        <f t="shared" si="128"/>
        <v>0</v>
      </c>
      <c r="AT72" s="62">
        <f t="shared" si="129"/>
        <v>0</v>
      </c>
      <c r="AU72" s="62">
        <f t="shared" si="130"/>
        <v>0</v>
      </c>
      <c r="AV72" s="62">
        <f t="shared" si="131"/>
        <v>0</v>
      </c>
      <c r="AW72" s="62">
        <f t="shared" si="132"/>
        <v>0</v>
      </c>
      <c r="AX72" s="62">
        <f t="shared" si="133"/>
        <v>0</v>
      </c>
      <c r="AY72" s="62">
        <f t="shared" si="134"/>
        <v>0</v>
      </c>
      <c r="AZ72" s="62">
        <f t="shared" si="135"/>
        <v>0</v>
      </c>
      <c r="BA72" s="62">
        <f t="shared" si="136"/>
        <v>0</v>
      </c>
      <c r="BB72" s="62">
        <f t="shared" si="137"/>
        <v>0</v>
      </c>
      <c r="BC72" s="63">
        <f t="shared" si="138"/>
        <v>16</v>
      </c>
      <c r="BD72" s="64"/>
      <c r="BE72" s="584">
        <f t="shared" si="52"/>
        <v>8</v>
      </c>
      <c r="BF72" s="5">
        <f t="shared" si="60"/>
        <v>0</v>
      </c>
      <c r="BG72" s="5">
        <f t="shared" si="34"/>
        <v>0</v>
      </c>
      <c r="BH72" s="5">
        <f t="shared" si="61"/>
        <v>0</v>
      </c>
      <c r="BI72" s="5">
        <f t="shared" si="62"/>
        <v>0</v>
      </c>
      <c r="BJ72" s="5">
        <f t="shared" si="35"/>
        <v>0</v>
      </c>
      <c r="BK72" s="5">
        <f t="shared" si="63"/>
        <v>0</v>
      </c>
      <c r="BL72" s="5">
        <f t="shared" si="36"/>
        <v>0</v>
      </c>
      <c r="BM72" s="5">
        <f t="shared" si="37"/>
        <v>0</v>
      </c>
      <c r="BN72" s="145">
        <f t="shared" si="38"/>
        <v>0</v>
      </c>
      <c r="BO72" s="147">
        <f>+BE72+FEV!BO72</f>
        <v>17</v>
      </c>
      <c r="BP72" s="900">
        <f>+BO72+(JAN!BN71+FEV!BN72+BN72)*(12/24)-$BO$12+"144:00"</f>
        <v>1.6666666666666643</v>
      </c>
      <c r="BQ72" s="66">
        <f t="shared" si="159"/>
        <v>0</v>
      </c>
      <c r="BR72" s="901">
        <f>+BO72+BY72*$BD$2+"144:00"</f>
        <v>23</v>
      </c>
      <c r="BS72" s="584">
        <f>+BR72-$BO$12</f>
        <v>1.6666666666666643</v>
      </c>
      <c r="BT72" s="67">
        <f t="shared" si="162"/>
        <v>6.7663840624093474E-2</v>
      </c>
      <c r="BU72" s="68">
        <f t="shared" si="143"/>
        <v>0</v>
      </c>
      <c r="BV72" s="68">
        <f t="shared" si="144"/>
        <v>0</v>
      </c>
      <c r="BW72" s="68">
        <f t="shared" si="145"/>
        <v>0</v>
      </c>
      <c r="BX72" s="68">
        <f t="shared" si="146"/>
        <v>0</v>
      </c>
      <c r="BY72" s="69">
        <f t="shared" si="147"/>
        <v>0</v>
      </c>
      <c r="BZ72" s="68">
        <f>+BN72+FEV!BZ72</f>
        <v>0</v>
      </c>
      <c r="CA72" s="68">
        <f>+FEV!CA72+BX72</f>
        <v>0</v>
      </c>
      <c r="CB72" s="69">
        <f t="shared" si="163"/>
        <v>0</v>
      </c>
      <c r="CE72" s="163">
        <f t="shared" ref="CE72:CE73" si="165">+BE72</f>
        <v>8</v>
      </c>
      <c r="CF72" s="127">
        <f t="shared" ref="CF72:CF73" si="166">+BC72+BF72+BG72+BJ72+BK72+BL72+BM72+BH72+BI72</f>
        <v>16</v>
      </c>
      <c r="CG72" s="165">
        <f t="shared" ref="CG72:CG73" si="167">+BE72*24-(AQ72+AU72+AV72)*8</f>
        <v>192</v>
      </c>
      <c r="CH72" s="165">
        <f t="shared" ref="CH72:CH73" si="168">+(BF72+BG72+BJ72+BK72+BL72+BM72)*12+(BH72+BI72)*8</f>
        <v>0</v>
      </c>
      <c r="CI72" s="165">
        <f t="shared" ref="CI72:CI73" si="169">+CG72+CH72</f>
        <v>192</v>
      </c>
      <c r="CJ72" s="159">
        <f t="shared" ref="CJ72:CJ73" si="170">+(AQ72+AU72+AV72)*8+(BN72)*12</f>
        <v>0</v>
      </c>
      <c r="CK72" s="444">
        <f>BY72-BV72+FEV!CK72</f>
        <v>1</v>
      </c>
      <c r="CL72" s="450">
        <f t="shared" si="164"/>
        <v>12</v>
      </c>
      <c r="CM72" s="450"/>
      <c r="CN72" s="126">
        <f t="shared" si="57"/>
        <v>8</v>
      </c>
      <c r="CO72" s="130">
        <f t="shared" si="58"/>
        <v>192</v>
      </c>
      <c r="CP72" s="127">
        <f t="shared" si="50"/>
        <v>16</v>
      </c>
      <c r="CQ72" s="127">
        <f t="shared" si="59"/>
        <v>16</v>
      </c>
    </row>
    <row r="73" spans="1:95" ht="21" customHeight="1" thickBot="1" x14ac:dyDescent="0.3">
      <c r="A73" s="646" t="s">
        <v>271</v>
      </c>
      <c r="B73" s="652">
        <v>59</v>
      </c>
      <c r="C73" s="25" t="s">
        <v>3</v>
      </c>
      <c r="D73" s="520" t="s">
        <v>56</v>
      </c>
      <c r="E73" s="504"/>
      <c r="F73" s="459" t="s">
        <v>24</v>
      </c>
      <c r="G73" s="435" t="s">
        <v>25</v>
      </c>
      <c r="H73" s="498"/>
      <c r="I73" s="498"/>
      <c r="J73" s="435" t="s">
        <v>25</v>
      </c>
      <c r="K73" s="435" t="s">
        <v>25</v>
      </c>
      <c r="L73" s="505"/>
      <c r="M73" s="500"/>
      <c r="N73" s="435" t="s">
        <v>27</v>
      </c>
      <c r="O73" s="435" t="s">
        <v>25</v>
      </c>
      <c r="P73" s="498"/>
      <c r="Q73" s="498"/>
      <c r="R73" s="435" t="s">
        <v>24</v>
      </c>
      <c r="S73" s="440" t="s">
        <v>25</v>
      </c>
      <c r="T73" s="500"/>
      <c r="U73" s="506"/>
      <c r="V73" s="1024" t="s">
        <v>24</v>
      </c>
      <c r="W73" s="435" t="s">
        <v>25</v>
      </c>
      <c r="X73" s="498"/>
      <c r="Y73" s="498"/>
      <c r="Z73" s="440" t="s">
        <v>24</v>
      </c>
      <c r="AA73" s="459" t="s">
        <v>25</v>
      </c>
      <c r="AB73" s="506" t="s">
        <v>56</v>
      </c>
      <c r="AC73" s="506"/>
      <c r="AD73" s="435" t="s">
        <v>24</v>
      </c>
      <c r="AE73" s="435" t="s">
        <v>24</v>
      </c>
      <c r="AF73" s="520"/>
      <c r="AG73" s="504"/>
      <c r="AH73" s="459" t="s">
        <v>24</v>
      </c>
      <c r="AI73" s="125">
        <f t="shared" si="119"/>
        <v>7</v>
      </c>
      <c r="AJ73" s="62">
        <f t="shared" si="120"/>
        <v>7</v>
      </c>
      <c r="AK73" s="62">
        <f t="shared" si="121"/>
        <v>0</v>
      </c>
      <c r="AL73" s="62">
        <f t="shared" si="122"/>
        <v>0</v>
      </c>
      <c r="AM73" s="62">
        <f t="shared" si="123"/>
        <v>0</v>
      </c>
      <c r="AN73" s="62">
        <f t="shared" si="124"/>
        <v>0</v>
      </c>
      <c r="AO73" s="62">
        <f t="shared" si="125"/>
        <v>1</v>
      </c>
      <c r="AP73" s="62">
        <f t="shared" si="126"/>
        <v>0</v>
      </c>
      <c r="AQ73" s="62">
        <f t="shared" si="127"/>
        <v>0</v>
      </c>
      <c r="AR73" s="62">
        <f t="shared" si="150"/>
        <v>0</v>
      </c>
      <c r="AS73" s="62">
        <f t="shared" si="128"/>
        <v>0</v>
      </c>
      <c r="AT73" s="62">
        <f t="shared" si="129"/>
        <v>0</v>
      </c>
      <c r="AU73" s="62">
        <f t="shared" si="130"/>
        <v>0</v>
      </c>
      <c r="AV73" s="62">
        <f t="shared" si="131"/>
        <v>0</v>
      </c>
      <c r="AW73" s="62">
        <f t="shared" si="132"/>
        <v>0</v>
      </c>
      <c r="AX73" s="62">
        <f t="shared" si="133"/>
        <v>0</v>
      </c>
      <c r="AY73" s="62">
        <f t="shared" si="134"/>
        <v>0</v>
      </c>
      <c r="AZ73" s="62">
        <f t="shared" si="135"/>
        <v>0</v>
      </c>
      <c r="BA73" s="62">
        <f t="shared" si="136"/>
        <v>0</v>
      </c>
      <c r="BB73" s="62">
        <f t="shared" si="137"/>
        <v>0</v>
      </c>
      <c r="BC73" s="63">
        <f t="shared" si="138"/>
        <v>15</v>
      </c>
      <c r="BD73" s="64"/>
      <c r="BE73" s="584">
        <f t="shared" si="52"/>
        <v>7.5</v>
      </c>
      <c r="BF73" s="5">
        <f t="shared" si="60"/>
        <v>0</v>
      </c>
      <c r="BG73" s="5">
        <f t="shared" si="34"/>
        <v>2</v>
      </c>
      <c r="BH73" s="5">
        <f t="shared" si="61"/>
        <v>0</v>
      </c>
      <c r="BI73" s="5">
        <f t="shared" si="62"/>
        <v>0</v>
      </c>
      <c r="BJ73" s="5">
        <f t="shared" si="35"/>
        <v>0</v>
      </c>
      <c r="BK73" s="5">
        <f t="shared" si="63"/>
        <v>0</v>
      </c>
      <c r="BL73" s="5">
        <f t="shared" si="36"/>
        <v>0</v>
      </c>
      <c r="BM73" s="5">
        <f t="shared" si="37"/>
        <v>0</v>
      </c>
      <c r="BN73" s="145">
        <f t="shared" si="38"/>
        <v>0</v>
      </c>
      <c r="BO73" s="147">
        <f>+BE73+FEV!BO73</f>
        <v>16.5</v>
      </c>
      <c r="BP73" s="900">
        <f>+BO73+(JAN!BN72+FEV!BN73+BN73)*(12/24)-$BO$12+"144:00"</f>
        <v>1.1666666666666643</v>
      </c>
      <c r="BQ73" s="66">
        <f t="shared" si="159"/>
        <v>0</v>
      </c>
      <c r="BR73" s="901">
        <f>+BO73+BY73*$BD$2+"144:00"</f>
        <v>23.5</v>
      </c>
      <c r="BS73" s="584">
        <f>+BR73-$BO$12</f>
        <v>2.1666666666666643</v>
      </c>
      <c r="BT73" s="67">
        <f t="shared" si="162"/>
        <v>9.0873924115921545E-2</v>
      </c>
      <c r="BU73" s="68">
        <f t="shared" si="143"/>
        <v>2</v>
      </c>
      <c r="BV73" s="68">
        <f t="shared" si="144"/>
        <v>0</v>
      </c>
      <c r="BW73" s="68">
        <f t="shared" si="145"/>
        <v>0</v>
      </c>
      <c r="BX73" s="68">
        <f t="shared" si="146"/>
        <v>0</v>
      </c>
      <c r="BY73" s="69">
        <f t="shared" si="147"/>
        <v>2</v>
      </c>
      <c r="BZ73" s="68">
        <f>+BN73+FEV!BZ73</f>
        <v>0</v>
      </c>
      <c r="CA73" s="68">
        <f>+FEV!CA73+BX73</f>
        <v>0</v>
      </c>
      <c r="CB73" s="69">
        <f t="shared" si="163"/>
        <v>0</v>
      </c>
      <c r="CE73" s="163">
        <f t="shared" si="165"/>
        <v>7.5</v>
      </c>
      <c r="CF73" s="127">
        <f t="shared" si="166"/>
        <v>17</v>
      </c>
      <c r="CG73" s="165">
        <f t="shared" si="167"/>
        <v>180</v>
      </c>
      <c r="CH73" s="165">
        <f t="shared" si="168"/>
        <v>24</v>
      </c>
      <c r="CI73" s="165">
        <f t="shared" si="169"/>
        <v>204</v>
      </c>
      <c r="CJ73" s="159">
        <f t="shared" si="170"/>
        <v>0</v>
      </c>
      <c r="CK73" s="444">
        <f>BY73-BV73+FEV!CK73</f>
        <v>2</v>
      </c>
      <c r="CL73" s="450">
        <f t="shared" si="164"/>
        <v>24</v>
      </c>
      <c r="CM73" s="450"/>
      <c r="CN73" s="126">
        <f t="shared" si="57"/>
        <v>7.5</v>
      </c>
      <c r="CO73" s="130">
        <f t="shared" si="58"/>
        <v>204</v>
      </c>
      <c r="CP73" s="127">
        <f t="shared" si="50"/>
        <v>15</v>
      </c>
      <c r="CQ73" s="127">
        <f t="shared" si="59"/>
        <v>17</v>
      </c>
    </row>
    <row r="74" spans="1:95" ht="21" customHeight="1" thickBot="1" x14ac:dyDescent="0.3">
      <c r="A74" s="646" t="s">
        <v>271</v>
      </c>
      <c r="B74" s="652">
        <v>60</v>
      </c>
      <c r="C74" s="25" t="s">
        <v>3</v>
      </c>
      <c r="D74" s="520"/>
      <c r="E74" s="504"/>
      <c r="F74" s="459"/>
      <c r="G74" s="435"/>
      <c r="H74" s="498"/>
      <c r="I74" s="498"/>
      <c r="J74" s="435"/>
      <c r="K74" s="435"/>
      <c r="L74" s="505"/>
      <c r="M74" s="500"/>
      <c r="N74" s="435"/>
      <c r="O74" s="435"/>
      <c r="P74" s="498"/>
      <c r="Q74" s="498"/>
      <c r="R74" s="435"/>
      <c r="S74" s="440"/>
      <c r="T74" s="500"/>
      <c r="U74" s="506"/>
      <c r="V74" s="1024"/>
      <c r="W74" s="435"/>
      <c r="X74" s="498"/>
      <c r="Y74" s="498"/>
      <c r="Z74" s="440"/>
      <c r="AA74" s="459"/>
      <c r="AB74" s="506"/>
      <c r="AC74" s="506"/>
      <c r="AD74" s="435"/>
      <c r="AE74" s="435"/>
      <c r="AF74" s="520"/>
      <c r="AG74" s="504"/>
      <c r="AH74" s="459"/>
      <c r="AI74" s="125">
        <f t="shared" si="119"/>
        <v>0</v>
      </c>
      <c r="AJ74" s="62">
        <f t="shared" si="120"/>
        <v>0</v>
      </c>
      <c r="AK74" s="62">
        <f t="shared" si="121"/>
        <v>0</v>
      </c>
      <c r="AL74" s="62">
        <f t="shared" si="122"/>
        <v>0</v>
      </c>
      <c r="AM74" s="62">
        <f t="shared" si="123"/>
        <v>0</v>
      </c>
      <c r="AN74" s="62">
        <f t="shared" si="124"/>
        <v>0</v>
      </c>
      <c r="AO74" s="62">
        <f t="shared" si="125"/>
        <v>0</v>
      </c>
      <c r="AP74" s="62">
        <f t="shared" si="126"/>
        <v>0</v>
      </c>
      <c r="AQ74" s="62">
        <f t="shared" si="127"/>
        <v>0</v>
      </c>
      <c r="AR74" s="62">
        <f t="shared" si="150"/>
        <v>0</v>
      </c>
      <c r="AS74" s="62">
        <f t="shared" si="128"/>
        <v>0</v>
      </c>
      <c r="AT74" s="62">
        <f t="shared" si="129"/>
        <v>0</v>
      </c>
      <c r="AU74" s="62">
        <f t="shared" si="130"/>
        <v>0</v>
      </c>
      <c r="AV74" s="62">
        <f t="shared" si="131"/>
        <v>0</v>
      </c>
      <c r="AW74" s="62">
        <f t="shared" si="132"/>
        <v>0</v>
      </c>
      <c r="AX74" s="62">
        <f t="shared" si="133"/>
        <v>0</v>
      </c>
      <c r="AY74" s="62">
        <f t="shared" si="134"/>
        <v>0</v>
      </c>
      <c r="AZ74" s="62">
        <f t="shared" si="135"/>
        <v>0</v>
      </c>
      <c r="BA74" s="62">
        <f t="shared" si="136"/>
        <v>0</v>
      </c>
      <c r="BB74" s="62">
        <f t="shared" si="137"/>
        <v>0</v>
      </c>
      <c r="BC74" s="63">
        <f t="shared" si="138"/>
        <v>0</v>
      </c>
      <c r="BD74" s="64"/>
      <c r="BE74" s="584">
        <f t="shared" si="52"/>
        <v>0</v>
      </c>
      <c r="BF74" s="5">
        <f t="shared" si="60"/>
        <v>0</v>
      </c>
      <c r="BG74" s="5">
        <f t="shared" si="34"/>
        <v>0</v>
      </c>
      <c r="BH74" s="5">
        <f t="shared" si="61"/>
        <v>0</v>
      </c>
      <c r="BI74" s="5">
        <f t="shared" si="62"/>
        <v>0</v>
      </c>
      <c r="BJ74" s="5">
        <f t="shared" si="35"/>
        <v>0</v>
      </c>
      <c r="BK74" s="5">
        <f t="shared" si="63"/>
        <v>0</v>
      </c>
      <c r="BL74" s="5">
        <f t="shared" si="36"/>
        <v>0</v>
      </c>
      <c r="BM74" s="5">
        <f t="shared" si="37"/>
        <v>0</v>
      </c>
      <c r="BN74" s="145">
        <f t="shared" si="38"/>
        <v>0</v>
      </c>
      <c r="BO74" s="147">
        <f>+BE74+FEV!BO74</f>
        <v>0</v>
      </c>
      <c r="BP74" s="65"/>
      <c r="BQ74" s="66"/>
      <c r="BR74" s="584"/>
      <c r="BS74" s="584"/>
      <c r="BT74" s="67"/>
      <c r="BU74" s="68">
        <f t="shared" si="143"/>
        <v>0</v>
      </c>
      <c r="BV74" s="68">
        <f t="shared" si="144"/>
        <v>0</v>
      </c>
      <c r="BW74" s="68">
        <f t="shared" si="145"/>
        <v>0</v>
      </c>
      <c r="BX74" s="68">
        <f t="shared" si="146"/>
        <v>0</v>
      </c>
      <c r="BY74" s="69">
        <f t="shared" si="147"/>
        <v>0</v>
      </c>
      <c r="BZ74" s="68">
        <f>+BN74+FEV!BZ74</f>
        <v>0</v>
      </c>
      <c r="CA74" s="68">
        <f>+FEV!CA74+BX74</f>
        <v>0</v>
      </c>
      <c r="CB74" s="69"/>
      <c r="CE74" s="163"/>
      <c r="CF74" s="127"/>
      <c r="CG74" s="165">
        <f t="shared" si="53"/>
        <v>0</v>
      </c>
      <c r="CH74" s="165">
        <f t="shared" si="54"/>
        <v>0</v>
      </c>
      <c r="CI74" s="165">
        <f t="shared" si="55"/>
        <v>0</v>
      </c>
      <c r="CJ74" s="159">
        <f t="shared" si="49"/>
        <v>0</v>
      </c>
      <c r="CK74" s="444">
        <f>BY74-BV74+FEV!CK74</f>
        <v>0</v>
      </c>
      <c r="CL74" s="450"/>
      <c r="CM74" s="450"/>
      <c r="CN74" s="126">
        <f t="shared" si="57"/>
        <v>0</v>
      </c>
      <c r="CO74" s="130">
        <f t="shared" si="58"/>
        <v>0</v>
      </c>
      <c r="CP74" s="127">
        <f t="shared" si="50"/>
        <v>0</v>
      </c>
      <c r="CQ74" s="127">
        <f t="shared" si="59"/>
        <v>0</v>
      </c>
    </row>
    <row r="75" spans="1:95" ht="21" customHeight="1" thickBot="1" x14ac:dyDescent="0.3">
      <c r="A75" s="646" t="s">
        <v>272</v>
      </c>
      <c r="B75" s="652">
        <v>61</v>
      </c>
      <c r="C75" s="25" t="s">
        <v>3</v>
      </c>
      <c r="D75" s="520"/>
      <c r="E75" s="504"/>
      <c r="F75" s="459"/>
      <c r="G75" s="435"/>
      <c r="H75" s="498"/>
      <c r="I75" s="498"/>
      <c r="J75" s="435"/>
      <c r="K75" s="435"/>
      <c r="L75" s="505"/>
      <c r="M75" s="500"/>
      <c r="N75" s="435"/>
      <c r="O75" s="435"/>
      <c r="P75" s="498"/>
      <c r="Q75" s="498"/>
      <c r="R75" s="435"/>
      <c r="S75" s="455"/>
      <c r="T75" s="500"/>
      <c r="U75" s="506"/>
      <c r="V75" s="1024"/>
      <c r="W75" s="435"/>
      <c r="X75" s="498"/>
      <c r="Y75" s="498"/>
      <c r="Z75" s="440"/>
      <c r="AA75" s="459"/>
      <c r="AB75" s="506"/>
      <c r="AC75" s="506"/>
      <c r="AD75" s="435"/>
      <c r="AE75" s="435"/>
      <c r="AF75" s="520"/>
      <c r="AG75" s="504"/>
      <c r="AH75" s="459"/>
      <c r="AI75" s="125">
        <f t="shared" si="119"/>
        <v>0</v>
      </c>
      <c r="AJ75" s="62">
        <f t="shared" si="120"/>
        <v>0</v>
      </c>
      <c r="AK75" s="62">
        <f t="shared" si="121"/>
        <v>0</v>
      </c>
      <c r="AL75" s="62">
        <f t="shared" si="122"/>
        <v>0</v>
      </c>
      <c r="AM75" s="62">
        <f t="shared" si="123"/>
        <v>0</v>
      </c>
      <c r="AN75" s="62">
        <f t="shared" si="124"/>
        <v>0</v>
      </c>
      <c r="AO75" s="62">
        <f t="shared" si="125"/>
        <v>0</v>
      </c>
      <c r="AP75" s="62">
        <f t="shared" si="126"/>
        <v>0</v>
      </c>
      <c r="AQ75" s="62">
        <f t="shared" si="127"/>
        <v>0</v>
      </c>
      <c r="AR75" s="62">
        <f t="shared" si="150"/>
        <v>0</v>
      </c>
      <c r="AS75" s="62">
        <f t="shared" si="128"/>
        <v>0</v>
      </c>
      <c r="AT75" s="62">
        <f t="shared" si="129"/>
        <v>0</v>
      </c>
      <c r="AU75" s="62">
        <f t="shared" si="130"/>
        <v>0</v>
      </c>
      <c r="AV75" s="62">
        <f t="shared" si="131"/>
        <v>0</v>
      </c>
      <c r="AW75" s="62">
        <f t="shared" si="132"/>
        <v>0</v>
      </c>
      <c r="AX75" s="62">
        <f t="shared" si="133"/>
        <v>0</v>
      </c>
      <c r="AY75" s="62">
        <f t="shared" si="134"/>
        <v>0</v>
      </c>
      <c r="AZ75" s="62">
        <f t="shared" si="135"/>
        <v>0</v>
      </c>
      <c r="BA75" s="62">
        <f t="shared" si="136"/>
        <v>0</v>
      </c>
      <c r="BB75" s="62">
        <f t="shared" si="137"/>
        <v>0</v>
      </c>
      <c r="BC75" s="63">
        <f t="shared" si="138"/>
        <v>0</v>
      </c>
      <c r="BD75" s="64"/>
      <c r="BE75" s="584">
        <f t="shared" si="52"/>
        <v>0</v>
      </c>
      <c r="BF75" s="5"/>
      <c r="BG75" s="5"/>
      <c r="BH75" s="5"/>
      <c r="BI75" s="5"/>
      <c r="BJ75" s="5"/>
      <c r="BK75" s="5"/>
      <c r="BL75" s="5"/>
      <c r="BM75" s="5"/>
      <c r="BN75" s="145"/>
      <c r="BO75" s="147"/>
      <c r="BP75" s="65"/>
      <c r="BQ75" s="66"/>
      <c r="BR75" s="584"/>
      <c r="BS75" s="584"/>
      <c r="BT75" s="67"/>
      <c r="BU75" s="68">
        <f t="shared" si="143"/>
        <v>0</v>
      </c>
      <c r="BV75" s="68">
        <f t="shared" si="144"/>
        <v>0</v>
      </c>
      <c r="BW75" s="68">
        <f t="shared" si="145"/>
        <v>0</v>
      </c>
      <c r="BX75" s="68">
        <f t="shared" si="146"/>
        <v>0</v>
      </c>
      <c r="BY75" s="69"/>
      <c r="BZ75" s="68">
        <f>+BN75+FEV!BZ75</f>
        <v>0</v>
      </c>
      <c r="CA75" s="68">
        <f>+FEV!CA75+BX75</f>
        <v>0</v>
      </c>
      <c r="CB75" s="69"/>
      <c r="CE75" s="163">
        <f t="shared" ref="CE75:CE93" si="171">+BE75</f>
        <v>0</v>
      </c>
      <c r="CF75" s="127">
        <f t="shared" ref="CF75:CF93" si="172">+BC75+BF75+BG75+BJ75+BK75+BL75+BM75+BH75+BI75</f>
        <v>0</v>
      </c>
      <c r="CG75" s="165">
        <f t="shared" si="53"/>
        <v>0</v>
      </c>
      <c r="CH75" s="165">
        <f t="shared" si="54"/>
        <v>0</v>
      </c>
      <c r="CI75" s="165">
        <f t="shared" si="55"/>
        <v>0</v>
      </c>
      <c r="CJ75" s="159">
        <f t="shared" si="49"/>
        <v>0</v>
      </c>
      <c r="CK75" s="444">
        <f>BY75-BV75+FEV!CK75</f>
        <v>0</v>
      </c>
      <c r="CL75" s="450">
        <f>CK75*12+BV75*8</f>
        <v>0</v>
      </c>
      <c r="CM75" s="450"/>
      <c r="CN75" s="126">
        <f t="shared" si="57"/>
        <v>0</v>
      </c>
      <c r="CO75" s="130">
        <f t="shared" si="58"/>
        <v>0</v>
      </c>
      <c r="CP75" s="127">
        <f t="shared" si="50"/>
        <v>0</v>
      </c>
      <c r="CQ75" s="127">
        <f t="shared" si="59"/>
        <v>0</v>
      </c>
    </row>
    <row r="76" spans="1:95" ht="21" customHeight="1" thickBot="1" x14ac:dyDescent="0.3">
      <c r="A76" s="863" t="s">
        <v>21</v>
      </c>
      <c r="B76" s="863" t="s">
        <v>22</v>
      </c>
      <c r="C76" s="864" t="s">
        <v>23</v>
      </c>
      <c r="D76" s="265">
        <v>1</v>
      </c>
      <c r="E76" s="640">
        <v>2</v>
      </c>
      <c r="F76" s="307">
        <v>3</v>
      </c>
      <c r="G76" s="265">
        <v>4</v>
      </c>
      <c r="H76" s="265">
        <v>5</v>
      </c>
      <c r="I76" s="265">
        <v>6</v>
      </c>
      <c r="J76" s="264">
        <v>7</v>
      </c>
      <c r="K76" s="265">
        <v>8</v>
      </c>
      <c r="L76" s="640">
        <v>9</v>
      </c>
      <c r="M76" s="307">
        <v>10</v>
      </c>
      <c r="N76" s="265">
        <v>11</v>
      </c>
      <c r="O76" s="265">
        <v>12</v>
      </c>
      <c r="P76" s="265">
        <v>13</v>
      </c>
      <c r="Q76" s="265">
        <v>14</v>
      </c>
      <c r="R76" s="264">
        <v>15</v>
      </c>
      <c r="S76" s="640">
        <v>16</v>
      </c>
      <c r="T76" s="307">
        <v>17</v>
      </c>
      <c r="U76" s="265">
        <v>18</v>
      </c>
      <c r="V76" s="265">
        <v>19</v>
      </c>
      <c r="W76" s="265">
        <v>20</v>
      </c>
      <c r="X76" s="265">
        <v>21</v>
      </c>
      <c r="Y76" s="265">
        <v>22</v>
      </c>
      <c r="Z76" s="641">
        <v>23</v>
      </c>
      <c r="AA76" s="307">
        <v>24</v>
      </c>
      <c r="AB76" s="265">
        <v>25</v>
      </c>
      <c r="AC76" s="265">
        <v>26</v>
      </c>
      <c r="AD76" s="264">
        <v>27</v>
      </c>
      <c r="AE76" s="265">
        <v>28</v>
      </c>
      <c r="AF76" s="265">
        <v>29</v>
      </c>
      <c r="AG76" s="640">
        <v>30</v>
      </c>
      <c r="AH76" s="307">
        <v>31</v>
      </c>
      <c r="AI76" s="133">
        <f>SUM(AI56:AI75)</f>
        <v>74</v>
      </c>
      <c r="AJ76" s="133">
        <f t="shared" ref="AJ76:BB76" si="173">SUM(AJ56:AJ75)</f>
        <v>64</v>
      </c>
      <c r="AK76" s="133">
        <f t="shared" si="173"/>
        <v>0</v>
      </c>
      <c r="AL76" s="133">
        <f t="shared" si="173"/>
        <v>0</v>
      </c>
      <c r="AM76" s="133">
        <f t="shared" si="173"/>
        <v>0</v>
      </c>
      <c r="AN76" s="133">
        <f t="shared" si="173"/>
        <v>14</v>
      </c>
      <c r="AO76" s="133">
        <f t="shared" si="173"/>
        <v>18</v>
      </c>
      <c r="AP76" s="133">
        <f t="shared" si="173"/>
        <v>17</v>
      </c>
      <c r="AQ76" s="133">
        <f t="shared" si="173"/>
        <v>4</v>
      </c>
      <c r="AR76" s="133">
        <f t="shared" si="173"/>
        <v>2</v>
      </c>
      <c r="AS76" s="133">
        <f t="shared" si="173"/>
        <v>0</v>
      </c>
      <c r="AT76" s="133">
        <f>SUM(AT56:AT75)</f>
        <v>0</v>
      </c>
      <c r="AU76" s="133">
        <f t="shared" si="173"/>
        <v>0</v>
      </c>
      <c r="AV76" s="133">
        <f t="shared" si="173"/>
        <v>27</v>
      </c>
      <c r="AW76" s="133">
        <f t="shared" si="173"/>
        <v>10</v>
      </c>
      <c r="AX76" s="133">
        <f t="shared" si="173"/>
        <v>0</v>
      </c>
      <c r="AY76" s="133">
        <f t="shared" si="173"/>
        <v>0</v>
      </c>
      <c r="AZ76" s="133">
        <f t="shared" si="173"/>
        <v>0</v>
      </c>
      <c r="BA76" s="133">
        <f t="shared" si="173"/>
        <v>0</v>
      </c>
      <c r="BB76" s="133">
        <f t="shared" si="173"/>
        <v>0</v>
      </c>
      <c r="BC76" s="395">
        <f>SUM(BC56:BC75)</f>
        <v>200.66666666666669</v>
      </c>
      <c r="BD76" s="73"/>
      <c r="BE76" s="584"/>
      <c r="BF76" s="267">
        <f t="shared" si="60"/>
        <v>0</v>
      </c>
      <c r="BG76" s="267">
        <f t="shared" ref="BG76:BG97" si="174">COUNTIF($D76:$AH76,"NTS")+COUNTIF($D76:$AH76,"NTS1")</f>
        <v>0</v>
      </c>
      <c r="BH76" s="267">
        <f t="shared" si="61"/>
        <v>0</v>
      </c>
      <c r="BI76" s="267">
        <f t="shared" si="62"/>
        <v>0</v>
      </c>
      <c r="BJ76" s="267">
        <f t="shared" ref="BJ76:BJ97" si="175">COUNTIF($D76:$AH76,"DTS5S")+COUNTIF($D76:$AH76,"DTS5S1")</f>
        <v>0</v>
      </c>
      <c r="BK76" s="267">
        <f t="shared" si="63"/>
        <v>0</v>
      </c>
      <c r="BL76" s="267">
        <f t="shared" ref="BL76:BL97" si="176">COUNTIF($D76:$AH76,"DTSDS")+COUNTIF($D76:$AH76,"DTSDS1")</f>
        <v>0</v>
      </c>
      <c r="BM76" s="267">
        <f t="shared" ref="BM76:BM97" si="177">COUNTIF($D76:$AH76,"NTSDS")+COUNTIF($D76:$AH76,"NTSDS1")</f>
        <v>0</v>
      </c>
      <c r="BN76" s="268">
        <f t="shared" ref="BN76:BN97" si="178">COUNTIF($D76:$AH76,"FOTS")</f>
        <v>0</v>
      </c>
      <c r="BO76" s="151" t="s">
        <v>142</v>
      </c>
      <c r="BP76" s="85">
        <f>AVERAGE(BP56:BP75)</f>
        <v>0.75595238095237882</v>
      </c>
      <c r="BQ76" s="85"/>
      <c r="BR76" s="84" t="s">
        <v>142</v>
      </c>
      <c r="BS76" s="85">
        <f>AVERAGE(BS56:BS75)</f>
        <v>0.82738095238095022</v>
      </c>
      <c r="BT76" s="86"/>
      <c r="BU76" s="87"/>
      <c r="BV76" s="87"/>
      <c r="BW76" s="87"/>
      <c r="BX76" s="87"/>
      <c r="BY76" s="87"/>
      <c r="BZ76" s="87"/>
      <c r="CA76" s="87"/>
      <c r="CB76" s="88">
        <f>SUM(CB56:CB75)</f>
        <v>89</v>
      </c>
      <c r="CE76" s="163"/>
      <c r="CF76" s="127"/>
      <c r="CG76" s="165"/>
      <c r="CH76" s="165"/>
      <c r="CI76" s="165"/>
      <c r="CJ76" s="159"/>
      <c r="CK76" s="444">
        <f>BY76-BV76+FEV!CK76</f>
        <v>0</v>
      </c>
      <c r="CL76" s="450"/>
      <c r="CM76" s="450"/>
      <c r="CN76" s="126">
        <f t="shared" si="57"/>
        <v>0</v>
      </c>
      <c r="CO76" s="130">
        <f t="shared" si="58"/>
        <v>0</v>
      </c>
      <c r="CP76" s="127"/>
      <c r="CQ76" s="127">
        <f t="shared" si="59"/>
        <v>0</v>
      </c>
    </row>
    <row r="77" spans="1:95" ht="21" customHeight="1" thickBot="1" x14ac:dyDescent="0.3">
      <c r="A77" s="690" t="s">
        <v>104</v>
      </c>
      <c r="B77" s="691">
        <v>62</v>
      </c>
      <c r="C77" s="692" t="s">
        <v>1</v>
      </c>
      <c r="D77" s="435" t="s">
        <v>25</v>
      </c>
      <c r="E77" s="505"/>
      <c r="F77" s="500"/>
      <c r="G77" s="435" t="s">
        <v>24</v>
      </c>
      <c r="H77" s="435" t="s">
        <v>25</v>
      </c>
      <c r="I77" s="498"/>
      <c r="J77" s="527"/>
      <c r="K77" s="433" t="s">
        <v>57</v>
      </c>
      <c r="L77" s="440" t="s">
        <v>25</v>
      </c>
      <c r="M77" s="500"/>
      <c r="N77" s="506"/>
      <c r="O77" s="435" t="s">
        <v>24</v>
      </c>
      <c r="P77" s="435" t="s">
        <v>31</v>
      </c>
      <c r="Q77" s="498" t="s">
        <v>27</v>
      </c>
      <c r="R77" s="498"/>
      <c r="S77" s="440" t="s">
        <v>24</v>
      </c>
      <c r="T77" s="459" t="s">
        <v>25</v>
      </c>
      <c r="U77" s="506"/>
      <c r="V77" s="506"/>
      <c r="W77" s="1024" t="s">
        <v>24</v>
      </c>
      <c r="X77" s="435" t="s">
        <v>24</v>
      </c>
      <c r="Y77" s="520"/>
      <c r="Z77" s="504"/>
      <c r="AA77" s="454" t="s">
        <v>40</v>
      </c>
      <c r="AB77" s="436" t="s">
        <v>40</v>
      </c>
      <c r="AC77" s="436" t="s">
        <v>48</v>
      </c>
      <c r="AD77" s="498"/>
      <c r="AE77" s="435" t="s">
        <v>25</v>
      </c>
      <c r="AF77" s="435" t="s">
        <v>25</v>
      </c>
      <c r="AG77" s="505"/>
      <c r="AH77" s="500" t="s">
        <v>48</v>
      </c>
      <c r="AI77" s="125">
        <f t="shared" ref="AI77:AI97" si="179">COUNTIF($D77:$AH77,"D")</f>
        <v>5</v>
      </c>
      <c r="AJ77" s="62">
        <f t="shared" ref="AJ77:AJ97" si="180">COUNTIF($D77:$AH77,"N")</f>
        <v>6</v>
      </c>
      <c r="AK77" s="62">
        <f>COUNTIF($D77:$AH77,"DTS4S")+COUNTIF($D77:$AH77,"DTS4S1")</f>
        <v>0</v>
      </c>
      <c r="AL77" s="62">
        <f>COUNTIF($D77:$AH77,"NTS4S")+COUNTIF($D77:$AH77,"NTS4S1")</f>
        <v>0</v>
      </c>
      <c r="AM77" s="62">
        <f t="shared" ref="AM77:AM97" si="181">COUNTIF($D77:$AH77,"S")</f>
        <v>0</v>
      </c>
      <c r="AN77" s="62">
        <f t="shared" ref="AN77:AN97" si="182">COUNTIF($D77:$AH77,"DT")</f>
        <v>0</v>
      </c>
      <c r="AO77" s="62">
        <f t="shared" ref="AO77:AO97" si="183">COUNTIF($D77:$AH77,"NT")</f>
        <v>1</v>
      </c>
      <c r="AP77" s="62">
        <f t="shared" ref="AP77:AP97" si="184">COUNTIF($D77:$AH77,"t")</f>
        <v>1</v>
      </c>
      <c r="AQ77" s="62">
        <f t="shared" ref="AQ77:AQ97" si="185">COUNTIF($D77:$AH77,"FE")</f>
        <v>0</v>
      </c>
      <c r="AR77" s="62">
        <f>COUNTIF($D77:$AH77,"LN")</f>
        <v>0</v>
      </c>
      <c r="AS77" s="62">
        <f t="shared" ref="AS77:AS97" si="186">COUNTIF($D77:$AH77,"DS")</f>
        <v>0</v>
      </c>
      <c r="AT77" s="62">
        <f t="shared" ref="AT77:AT97" si="187">COUNTIF($D77:$AH77,"DISP")</f>
        <v>0</v>
      </c>
      <c r="AU77" s="62">
        <f t="shared" ref="AU77:AU97" si="188">COUNTIF($D77:$AH77,"L")</f>
        <v>0</v>
      </c>
      <c r="AV77" s="62">
        <f t="shared" ref="AV77:AV97" si="189">COUNTIF($D77:$AH77,"B")</f>
        <v>0</v>
      </c>
      <c r="AW77" s="62">
        <f t="shared" ref="AW77:AW97" si="190">COUNTIF($D77:$AH77,"SA")</f>
        <v>0</v>
      </c>
      <c r="AX77" s="62">
        <f t="shared" ref="AX77:AX97" si="191">COUNTIF($D77:$AH77,"SAT")</f>
        <v>0</v>
      </c>
      <c r="AY77" s="62">
        <f t="shared" ref="AY77:AY97" si="192">COUNTIF($D77:$AH77,"SE")</f>
        <v>0</v>
      </c>
      <c r="AZ77" s="62">
        <f t="shared" ref="AZ77:AZ97" si="193">COUNTIF($D77:$AH77,"OJTD")+COUNTIF($D77:$AH77,"OJTN")</f>
        <v>0</v>
      </c>
      <c r="BA77" s="62">
        <f t="shared" ref="BA77:BA97" si="194">COUNTIF($D77:$AH77,"TR")</f>
        <v>2</v>
      </c>
      <c r="BB77" s="62">
        <f t="shared" ref="BB77:BB97" si="195">COUNTIF($D77:$AH77,"F")</f>
        <v>0</v>
      </c>
      <c r="BC77" s="63">
        <f t="shared" ref="BC77:BC97" si="196">+AI77+AJ77+AN77+AO77+((AQ77+AU77+AV77+AY77)*8)/12+AW77+AX77+AZ77+BA77+AM77</f>
        <v>14</v>
      </c>
      <c r="BD77" s="64"/>
      <c r="BE77" s="584">
        <f t="shared" si="52"/>
        <v>6.666666666666667</v>
      </c>
      <c r="BF77" s="5">
        <f t="shared" si="60"/>
        <v>0</v>
      </c>
      <c r="BG77" s="5">
        <f t="shared" si="174"/>
        <v>0</v>
      </c>
      <c r="BH77" s="5">
        <f t="shared" si="61"/>
        <v>0</v>
      </c>
      <c r="BI77" s="5">
        <f t="shared" si="62"/>
        <v>0</v>
      </c>
      <c r="BJ77" s="5">
        <f t="shared" si="175"/>
        <v>2</v>
      </c>
      <c r="BK77" s="5">
        <f t="shared" si="63"/>
        <v>0</v>
      </c>
      <c r="BL77" s="5">
        <f t="shared" si="176"/>
        <v>0</v>
      </c>
      <c r="BM77" s="5">
        <f t="shared" si="177"/>
        <v>0</v>
      </c>
      <c r="BN77" s="145">
        <f t="shared" si="178"/>
        <v>1</v>
      </c>
      <c r="BO77" s="147">
        <f>+BE77+FEV!BO77</f>
        <v>20.166666666666668</v>
      </c>
      <c r="BP77" s="65">
        <f>+BO77+(JAN!BN75+FEV!BN77+BN77)*(12/24)-$BO$12</f>
        <v>1.3333333333333321</v>
      </c>
      <c r="BQ77" s="66">
        <f t="shared" ref="BQ77" si="197">IF(BP77&gt;=(-11/24),0,(-BP77)/(12/24))</f>
        <v>0</v>
      </c>
      <c r="BR77" s="584">
        <f>+BO77+BY77*$BD$2</f>
        <v>21.166666666666668</v>
      </c>
      <c r="BS77" s="584">
        <f t="shared" ref="BS77" si="198">+BR77-$BO$12</f>
        <v>-0.16666666666666785</v>
      </c>
      <c r="BT77" s="67">
        <f>+(BR77/$BR$99)-1</f>
        <v>-1.7439798845942933E-2</v>
      </c>
      <c r="BU77" s="68">
        <f t="shared" ref="BU77:BU97" si="199">+BF77+BG77</f>
        <v>0</v>
      </c>
      <c r="BV77" s="68">
        <f>+BH77+BI77</f>
        <v>0</v>
      </c>
      <c r="BW77" s="68">
        <f t="shared" ref="BW77:BW97" si="200">+BJ77+BK77</f>
        <v>2</v>
      </c>
      <c r="BX77" s="68">
        <f t="shared" ref="BX77:BX97" si="201">+BL77+BM77</f>
        <v>0</v>
      </c>
      <c r="BY77" s="69">
        <f>+BU77+BV77+BW77+BX77</f>
        <v>2</v>
      </c>
      <c r="BZ77" s="68">
        <f>+BN77+FEV!BZ77</f>
        <v>5</v>
      </c>
      <c r="CA77" s="68">
        <f>+FEV!CA77+BX77</f>
        <v>5</v>
      </c>
      <c r="CB77" s="69">
        <f>+CA77-BZ77</f>
        <v>0</v>
      </c>
      <c r="CC77" s="23"/>
      <c r="CD77" s="23"/>
      <c r="CE77" s="163">
        <f t="shared" si="171"/>
        <v>6.666666666666667</v>
      </c>
      <c r="CF77" s="127">
        <f t="shared" si="172"/>
        <v>16</v>
      </c>
      <c r="CG77" s="165">
        <f t="shared" si="53"/>
        <v>160</v>
      </c>
      <c r="CH77" s="165">
        <f t="shared" si="54"/>
        <v>24</v>
      </c>
      <c r="CI77" s="165">
        <f t="shared" si="55"/>
        <v>184</v>
      </c>
      <c r="CJ77" s="159">
        <f t="shared" ref="CJ77:CJ93" si="202">+(AQ77+AU77+AV77)*8+(BN77)*12</f>
        <v>12</v>
      </c>
      <c r="CK77" s="444">
        <f>BY77-BV77+FEV!CK77</f>
        <v>6</v>
      </c>
      <c r="CL77" s="450">
        <f t="shared" ref="CL77:CL81" si="203">CK77*12+BV77*8</f>
        <v>72</v>
      </c>
      <c r="CM77" s="450"/>
      <c r="CN77" s="126">
        <f t="shared" si="57"/>
        <v>6.666666666666667</v>
      </c>
      <c r="CO77" s="130">
        <f t="shared" si="58"/>
        <v>184</v>
      </c>
      <c r="CP77" s="127">
        <f t="shared" ref="CP77:CP97" si="204">+BC77</f>
        <v>14</v>
      </c>
      <c r="CQ77" s="127">
        <f t="shared" si="59"/>
        <v>16</v>
      </c>
    </row>
    <row r="78" spans="1:95" ht="21" customHeight="1" thickBot="1" x14ac:dyDescent="0.3">
      <c r="A78" s="865" t="s">
        <v>105</v>
      </c>
      <c r="B78" s="866">
        <v>63</v>
      </c>
      <c r="C78" s="867" t="s">
        <v>275</v>
      </c>
      <c r="D78" s="435"/>
      <c r="E78" s="505"/>
      <c r="F78" s="500"/>
      <c r="G78" s="435"/>
      <c r="H78" s="435"/>
      <c r="I78" s="498"/>
      <c r="J78" s="498"/>
      <c r="K78" s="435"/>
      <c r="L78" s="440"/>
      <c r="M78" s="500"/>
      <c r="N78" s="506"/>
      <c r="O78" s="435"/>
      <c r="P78" s="435"/>
      <c r="Q78" s="498"/>
      <c r="R78" s="498"/>
      <c r="S78" s="440"/>
      <c r="T78" s="459"/>
      <c r="U78" s="506"/>
      <c r="V78" s="506"/>
      <c r="W78" s="1024"/>
      <c r="X78" s="435"/>
      <c r="Y78" s="520"/>
      <c r="Z78" s="504"/>
      <c r="AA78" s="454"/>
      <c r="AB78" s="436"/>
      <c r="AC78" s="436"/>
      <c r="AD78" s="498"/>
      <c r="AE78" s="435"/>
      <c r="AF78" s="435"/>
      <c r="AG78" s="505"/>
      <c r="AH78" s="500"/>
      <c r="AI78" s="125">
        <f t="shared" si="179"/>
        <v>0</v>
      </c>
      <c r="AJ78" s="62">
        <f t="shared" si="180"/>
        <v>0</v>
      </c>
      <c r="AK78" s="62">
        <f>COUNTIF($D78:$AH78,"DTS4S")+COUNTIF($D78:$AH78,"DTS4S1")</f>
        <v>0</v>
      </c>
      <c r="AL78" s="62">
        <f>COUNTIF($D78:$AH78,"NTS4S")+COUNTIF($D78:$AH78,"NTS4S1")</f>
        <v>0</v>
      </c>
      <c r="AM78" s="62">
        <f t="shared" si="181"/>
        <v>0</v>
      </c>
      <c r="AN78" s="62">
        <f t="shared" si="182"/>
        <v>0</v>
      </c>
      <c r="AO78" s="62">
        <f t="shared" si="183"/>
        <v>0</v>
      </c>
      <c r="AP78" s="62">
        <f t="shared" si="184"/>
        <v>0</v>
      </c>
      <c r="AQ78" s="62">
        <f t="shared" si="185"/>
        <v>0</v>
      </c>
      <c r="AR78" s="62">
        <f t="shared" ref="AR78:AR97" si="205">COUNTIF($D78:$AH78,"LN")</f>
        <v>0</v>
      </c>
      <c r="AS78" s="62">
        <f t="shared" si="186"/>
        <v>0</v>
      </c>
      <c r="AT78" s="62">
        <f t="shared" si="187"/>
        <v>0</v>
      </c>
      <c r="AU78" s="62">
        <f t="shared" si="188"/>
        <v>0</v>
      </c>
      <c r="AV78" s="62">
        <f t="shared" si="189"/>
        <v>0</v>
      </c>
      <c r="AW78" s="62">
        <f t="shared" si="190"/>
        <v>0</v>
      </c>
      <c r="AX78" s="62">
        <f t="shared" si="191"/>
        <v>0</v>
      </c>
      <c r="AY78" s="62">
        <f t="shared" si="192"/>
        <v>0</v>
      </c>
      <c r="AZ78" s="62">
        <f t="shared" si="193"/>
        <v>0</v>
      </c>
      <c r="BA78" s="62">
        <f t="shared" si="194"/>
        <v>0</v>
      </c>
      <c r="BB78" s="62">
        <f t="shared" si="195"/>
        <v>0</v>
      </c>
      <c r="BC78" s="63">
        <f t="shared" si="196"/>
        <v>0</v>
      </c>
      <c r="BD78" s="64"/>
      <c r="BE78" s="584">
        <f t="shared" ref="BE78:BE97" si="206">+AI78*$BD$2+AJ78*$BD$6+AN78*$BD$2+AO78*$BD$6+AQ78*8/24+AU78*8/24+AV78*8/24+AW78*8/24+AX78*12/24+AY78*8/24+AZ78*$BD$2+BA78*8/24+BN78*(0/24)+(AM78*$BE$2)+AK78*$BF$2+AL78*$BF$6+AR78*$BD$2</f>
        <v>0</v>
      </c>
      <c r="BF78" s="5">
        <f t="shared" si="60"/>
        <v>0</v>
      </c>
      <c r="BG78" s="5">
        <f t="shared" si="174"/>
        <v>0</v>
      </c>
      <c r="BH78" s="5">
        <f t="shared" si="61"/>
        <v>0</v>
      </c>
      <c r="BI78" s="5">
        <f t="shared" si="62"/>
        <v>0</v>
      </c>
      <c r="BJ78" s="5">
        <f t="shared" si="175"/>
        <v>0</v>
      </c>
      <c r="BK78" s="5">
        <f t="shared" si="63"/>
        <v>0</v>
      </c>
      <c r="BL78" s="5">
        <f t="shared" si="176"/>
        <v>0</v>
      </c>
      <c r="BM78" s="5">
        <f t="shared" si="177"/>
        <v>0</v>
      </c>
      <c r="BN78" s="145">
        <f t="shared" si="178"/>
        <v>0</v>
      </c>
      <c r="BO78" s="147">
        <f>+BE78+FEV!BO78</f>
        <v>0</v>
      </c>
      <c r="BP78" s="65"/>
      <c r="BQ78" s="66"/>
      <c r="BR78" s="584"/>
      <c r="BS78" s="584"/>
      <c r="BT78" s="67"/>
      <c r="BU78" s="68">
        <f t="shared" si="199"/>
        <v>0</v>
      </c>
      <c r="BV78" s="68">
        <f t="shared" ref="BV78:BV97" si="207">+BH78+BI78</f>
        <v>0</v>
      </c>
      <c r="BW78" s="68">
        <f t="shared" si="200"/>
        <v>0</v>
      </c>
      <c r="BX78" s="68">
        <f t="shared" si="201"/>
        <v>0</v>
      </c>
      <c r="BY78" s="69">
        <f>+BU78+BV78+BW78+BX78</f>
        <v>0</v>
      </c>
      <c r="BZ78" s="68">
        <f>+BN78+FEV!BZ78</f>
        <v>0</v>
      </c>
      <c r="CA78" s="68"/>
      <c r="CB78" s="69"/>
      <c r="CE78" s="163">
        <f t="shared" si="171"/>
        <v>0</v>
      </c>
      <c r="CF78" s="127">
        <f t="shared" si="172"/>
        <v>0</v>
      </c>
      <c r="CG78" s="165">
        <f t="shared" ref="CG78:CG93" si="208">+BE78*24-(AQ78+AU78+AV78)*8</f>
        <v>0</v>
      </c>
      <c r="CH78" s="165">
        <f t="shared" ref="CH78:CH93" si="209">+(BF78+BG78+BJ78+BK78+BL78+BM78)*12+(BH78+BI78)*8</f>
        <v>0</v>
      </c>
      <c r="CI78" s="165">
        <f t="shared" ref="CI78:CI93" si="210">+CG78+CH78</f>
        <v>0</v>
      </c>
      <c r="CJ78" s="159">
        <f t="shared" si="202"/>
        <v>0</v>
      </c>
      <c r="CK78" s="444">
        <f>BY78-BV78+FEV!CK78</f>
        <v>0</v>
      </c>
      <c r="CL78" s="450">
        <f t="shared" si="203"/>
        <v>0</v>
      </c>
      <c r="CM78" s="450"/>
      <c r="CN78" s="126">
        <f t="shared" ref="CN78:CN97" si="211">+CE78</f>
        <v>0</v>
      </c>
      <c r="CO78" s="130">
        <f t="shared" ref="CO78:CO96" si="212">CI78</f>
        <v>0</v>
      </c>
      <c r="CP78" s="127">
        <f t="shared" si="204"/>
        <v>0</v>
      </c>
      <c r="CQ78" s="127">
        <f t="shared" ref="CQ78:CQ97" si="213">+CF78</f>
        <v>0</v>
      </c>
    </row>
    <row r="79" spans="1:95" ht="20.100000000000001" customHeight="1" thickBot="1" x14ac:dyDescent="0.3">
      <c r="A79" s="868" t="s">
        <v>106</v>
      </c>
      <c r="B79" s="691">
        <v>64</v>
      </c>
      <c r="C79" s="90" t="s">
        <v>2</v>
      </c>
      <c r="D79" s="435" t="s">
        <v>25</v>
      </c>
      <c r="E79" s="505"/>
      <c r="F79" s="500"/>
      <c r="G79" s="433" t="s">
        <v>32</v>
      </c>
      <c r="H79" s="435" t="s">
        <v>25</v>
      </c>
      <c r="I79" s="498"/>
      <c r="J79" s="498" t="s">
        <v>26</v>
      </c>
      <c r="K79" s="435" t="s">
        <v>24</v>
      </c>
      <c r="L79" s="440" t="s">
        <v>25</v>
      </c>
      <c r="M79" s="500"/>
      <c r="N79" s="506"/>
      <c r="O79" s="435" t="s">
        <v>24</v>
      </c>
      <c r="P79" s="435" t="s">
        <v>25</v>
      </c>
      <c r="Q79" s="527"/>
      <c r="R79" s="527"/>
      <c r="S79" s="456" t="s">
        <v>32</v>
      </c>
      <c r="T79" s="459" t="s">
        <v>25</v>
      </c>
      <c r="U79" s="506"/>
      <c r="V79" s="506"/>
      <c r="W79" s="1024" t="s">
        <v>24</v>
      </c>
      <c r="X79" s="435" t="s">
        <v>31</v>
      </c>
      <c r="Y79" s="520"/>
      <c r="Z79" s="504"/>
      <c r="AA79" s="454" t="s">
        <v>40</v>
      </c>
      <c r="AB79" s="436" t="s">
        <v>40</v>
      </c>
      <c r="AC79" s="436" t="s">
        <v>48</v>
      </c>
      <c r="AD79" s="498"/>
      <c r="AE79" s="435" t="s">
        <v>25</v>
      </c>
      <c r="AF79" s="435" t="s">
        <v>25</v>
      </c>
      <c r="AG79" s="505"/>
      <c r="AH79" s="500"/>
      <c r="AI79" s="125">
        <f t="shared" si="179"/>
        <v>3</v>
      </c>
      <c r="AJ79" s="62">
        <f t="shared" si="180"/>
        <v>7</v>
      </c>
      <c r="AK79" s="62">
        <f t="shared" ref="AK79:AK97" si="214">COUNTIF($D79:$AH79,"DTS4S")+COUNTIF($D79:$AH79,"DTS4S1")</f>
        <v>0</v>
      </c>
      <c r="AL79" s="62">
        <f t="shared" ref="AL79:AL97" si="215">COUNTIF($D79:$AH79,"NTS4S")+COUNTIF($D79:$AH79,"NTS4S1")</f>
        <v>0</v>
      </c>
      <c r="AM79" s="62">
        <f t="shared" si="181"/>
        <v>0</v>
      </c>
      <c r="AN79" s="62">
        <f t="shared" si="182"/>
        <v>1</v>
      </c>
      <c r="AO79" s="62">
        <f t="shared" si="183"/>
        <v>0</v>
      </c>
      <c r="AP79" s="62">
        <f t="shared" si="184"/>
        <v>1</v>
      </c>
      <c r="AQ79" s="62">
        <f t="shared" si="185"/>
        <v>2</v>
      </c>
      <c r="AR79" s="62">
        <f t="shared" si="205"/>
        <v>0</v>
      </c>
      <c r="AS79" s="62">
        <f t="shared" si="186"/>
        <v>0</v>
      </c>
      <c r="AT79" s="62">
        <f t="shared" si="187"/>
        <v>0</v>
      </c>
      <c r="AU79" s="62">
        <f t="shared" si="188"/>
        <v>0</v>
      </c>
      <c r="AV79" s="62">
        <f t="shared" si="189"/>
        <v>0</v>
      </c>
      <c r="AW79" s="62">
        <f t="shared" si="190"/>
        <v>0</v>
      </c>
      <c r="AX79" s="62">
        <f t="shared" si="191"/>
        <v>0</v>
      </c>
      <c r="AY79" s="62">
        <f t="shared" si="192"/>
        <v>0</v>
      </c>
      <c r="AZ79" s="62">
        <f t="shared" si="193"/>
        <v>0</v>
      </c>
      <c r="BA79" s="62">
        <f t="shared" si="194"/>
        <v>2</v>
      </c>
      <c r="BB79" s="62">
        <f t="shared" si="195"/>
        <v>0</v>
      </c>
      <c r="BC79" s="63">
        <f t="shared" si="196"/>
        <v>14.333333333333334</v>
      </c>
      <c r="BD79" s="64"/>
      <c r="BE79" s="584">
        <f t="shared" si="206"/>
        <v>6.8333333333333339</v>
      </c>
      <c r="BF79" s="5">
        <f t="shared" si="60"/>
        <v>0</v>
      </c>
      <c r="BG79" s="5">
        <f t="shared" si="174"/>
        <v>0</v>
      </c>
      <c r="BH79" s="5">
        <f t="shared" si="61"/>
        <v>0</v>
      </c>
      <c r="BI79" s="5">
        <f t="shared" si="62"/>
        <v>0</v>
      </c>
      <c r="BJ79" s="5">
        <f t="shared" si="175"/>
        <v>1</v>
      </c>
      <c r="BK79" s="5">
        <f t="shared" si="63"/>
        <v>0</v>
      </c>
      <c r="BL79" s="5">
        <f t="shared" si="176"/>
        <v>0</v>
      </c>
      <c r="BM79" s="5">
        <f t="shared" si="177"/>
        <v>0</v>
      </c>
      <c r="BN79" s="145">
        <f t="shared" si="178"/>
        <v>0</v>
      </c>
      <c r="BO79" s="147">
        <f>+BE79+FEV!BO79</f>
        <v>21.333333333333336</v>
      </c>
      <c r="BP79" s="65">
        <f>+BO79+(JAN!BN77+FEV!BN79+BN79)*(12/24)-$BO$12</f>
        <v>0</v>
      </c>
      <c r="BQ79" s="66">
        <f t="shared" si="159"/>
        <v>0</v>
      </c>
      <c r="BR79" s="584">
        <f>+BO79+BY79*$BD$2</f>
        <v>21.833333333333336</v>
      </c>
      <c r="BS79" s="584">
        <f t="shared" ref="BS79:BS83" si="216">+BR79-$BO$12</f>
        <v>0.5</v>
      </c>
      <c r="BT79" s="67">
        <f>+(BR79/$BR$99)-1</f>
        <v>1.3506979143161235E-2</v>
      </c>
      <c r="BU79" s="68">
        <f t="shared" si="199"/>
        <v>0</v>
      </c>
      <c r="BV79" s="68">
        <f t="shared" si="207"/>
        <v>0</v>
      </c>
      <c r="BW79" s="68">
        <f t="shared" si="200"/>
        <v>1</v>
      </c>
      <c r="BX79" s="68">
        <f t="shared" si="201"/>
        <v>0</v>
      </c>
      <c r="BY79" s="69">
        <f>+BU79+BV79+BW79+BX79</f>
        <v>1</v>
      </c>
      <c r="BZ79" s="68">
        <f>+BN79+FEV!BZ79</f>
        <v>0</v>
      </c>
      <c r="CA79" s="68">
        <f>+FEV!CA79+BX79</f>
        <v>2</v>
      </c>
      <c r="CB79" s="69">
        <f>+CA79-BZ79</f>
        <v>2</v>
      </c>
      <c r="CE79" s="163">
        <f t="shared" si="171"/>
        <v>6.8333333333333339</v>
      </c>
      <c r="CF79" s="127">
        <f t="shared" si="172"/>
        <v>15.333333333333334</v>
      </c>
      <c r="CG79" s="165">
        <f t="shared" si="208"/>
        <v>148</v>
      </c>
      <c r="CH79" s="165">
        <f t="shared" si="209"/>
        <v>12</v>
      </c>
      <c r="CI79" s="165">
        <f t="shared" si="210"/>
        <v>160</v>
      </c>
      <c r="CJ79" s="159">
        <f t="shared" si="202"/>
        <v>16</v>
      </c>
      <c r="CK79" s="444">
        <f>BY79-BV79+FEV!CK79</f>
        <v>3</v>
      </c>
      <c r="CL79" s="916">
        <f>CK79*12+BV79*8+12</f>
        <v>48</v>
      </c>
      <c r="CM79" s="450"/>
      <c r="CN79" s="126">
        <f t="shared" si="211"/>
        <v>6.8333333333333339</v>
      </c>
      <c r="CO79" s="130">
        <f t="shared" si="212"/>
        <v>160</v>
      </c>
      <c r="CP79" s="127">
        <f t="shared" si="204"/>
        <v>14.333333333333334</v>
      </c>
      <c r="CQ79" s="127">
        <f t="shared" si="213"/>
        <v>15.333333333333334</v>
      </c>
    </row>
    <row r="80" spans="1:95" ht="21" customHeight="1" thickBot="1" x14ac:dyDescent="0.3">
      <c r="A80" s="613" t="s">
        <v>107</v>
      </c>
      <c r="B80" s="866">
        <v>65</v>
      </c>
      <c r="C80" s="26" t="s">
        <v>2</v>
      </c>
      <c r="D80" s="435" t="s">
        <v>25</v>
      </c>
      <c r="E80" s="505"/>
      <c r="F80" s="500"/>
      <c r="G80" s="435" t="s">
        <v>24</v>
      </c>
      <c r="H80" s="435" t="s">
        <v>26</v>
      </c>
      <c r="I80" s="498"/>
      <c r="J80" s="498"/>
      <c r="K80" s="435" t="s">
        <v>24</v>
      </c>
      <c r="L80" s="440" t="s">
        <v>25</v>
      </c>
      <c r="M80" s="500"/>
      <c r="N80" s="506"/>
      <c r="O80" s="435" t="s">
        <v>24</v>
      </c>
      <c r="P80" s="435" t="s">
        <v>25</v>
      </c>
      <c r="Q80" s="498"/>
      <c r="R80" s="498"/>
      <c r="S80" s="440" t="s">
        <v>24</v>
      </c>
      <c r="T80" s="459" t="s">
        <v>25</v>
      </c>
      <c r="U80" s="506"/>
      <c r="V80" s="531" t="s">
        <v>59</v>
      </c>
      <c r="W80" s="1024" t="s">
        <v>24</v>
      </c>
      <c r="X80" s="435" t="s">
        <v>27</v>
      </c>
      <c r="Y80" s="520"/>
      <c r="Z80" s="504"/>
      <c r="AA80" s="454" t="s">
        <v>40</v>
      </c>
      <c r="AB80" s="436" t="s">
        <v>40</v>
      </c>
      <c r="AC80" s="436" t="s">
        <v>48</v>
      </c>
      <c r="AD80" s="498"/>
      <c r="AE80" s="435" t="s">
        <v>25</v>
      </c>
      <c r="AF80" s="435" t="s">
        <v>25</v>
      </c>
      <c r="AG80" s="505"/>
      <c r="AH80" s="500"/>
      <c r="AI80" s="125">
        <f t="shared" si="179"/>
        <v>5</v>
      </c>
      <c r="AJ80" s="62">
        <f t="shared" si="180"/>
        <v>6</v>
      </c>
      <c r="AK80" s="62">
        <f t="shared" si="214"/>
        <v>0</v>
      </c>
      <c r="AL80" s="62">
        <f t="shared" si="215"/>
        <v>0</v>
      </c>
      <c r="AM80" s="62">
        <f t="shared" si="181"/>
        <v>0</v>
      </c>
      <c r="AN80" s="62">
        <f t="shared" si="182"/>
        <v>1</v>
      </c>
      <c r="AO80" s="62">
        <f t="shared" si="183"/>
        <v>1</v>
      </c>
      <c r="AP80" s="62">
        <f t="shared" si="184"/>
        <v>0</v>
      </c>
      <c r="AQ80" s="62">
        <f t="shared" si="185"/>
        <v>0</v>
      </c>
      <c r="AR80" s="62">
        <f t="shared" si="205"/>
        <v>0</v>
      </c>
      <c r="AS80" s="62">
        <f t="shared" si="186"/>
        <v>0</v>
      </c>
      <c r="AT80" s="62">
        <f t="shared" si="187"/>
        <v>0</v>
      </c>
      <c r="AU80" s="62">
        <f t="shared" si="188"/>
        <v>0</v>
      </c>
      <c r="AV80" s="62">
        <f t="shared" si="189"/>
        <v>0</v>
      </c>
      <c r="AW80" s="62">
        <f t="shared" si="190"/>
        <v>0</v>
      </c>
      <c r="AX80" s="62">
        <f t="shared" si="191"/>
        <v>0</v>
      </c>
      <c r="AY80" s="62">
        <f t="shared" si="192"/>
        <v>0</v>
      </c>
      <c r="AZ80" s="62">
        <f t="shared" si="193"/>
        <v>0</v>
      </c>
      <c r="BA80" s="62">
        <f t="shared" si="194"/>
        <v>2</v>
      </c>
      <c r="BB80" s="62">
        <f t="shared" si="195"/>
        <v>0</v>
      </c>
      <c r="BC80" s="63">
        <f t="shared" si="196"/>
        <v>15</v>
      </c>
      <c r="BD80" s="64"/>
      <c r="BE80" s="584">
        <f t="shared" si="206"/>
        <v>7.166666666666667</v>
      </c>
      <c r="BF80" s="5">
        <f t="shared" si="60"/>
        <v>1</v>
      </c>
      <c r="BG80" s="5">
        <f t="shared" si="174"/>
        <v>0</v>
      </c>
      <c r="BH80" s="5">
        <f t="shared" si="61"/>
        <v>0</v>
      </c>
      <c r="BI80" s="5">
        <f t="shared" si="62"/>
        <v>0</v>
      </c>
      <c r="BJ80" s="5">
        <f t="shared" si="175"/>
        <v>1</v>
      </c>
      <c r="BK80" s="5">
        <f t="shared" si="63"/>
        <v>0</v>
      </c>
      <c r="BL80" s="5">
        <f t="shared" si="176"/>
        <v>0</v>
      </c>
      <c r="BM80" s="5">
        <f t="shared" si="177"/>
        <v>0</v>
      </c>
      <c r="BN80" s="145">
        <f t="shared" si="178"/>
        <v>0</v>
      </c>
      <c r="BO80" s="147">
        <f>+BE80+FEV!BO80</f>
        <v>21.833333333333336</v>
      </c>
      <c r="BP80" s="65">
        <f>+BO80+(JAN!BN78+FEV!BN80+BN80)*(12/24)-$BO$12</f>
        <v>1.5</v>
      </c>
      <c r="BQ80" s="66">
        <f t="shared" si="159"/>
        <v>0</v>
      </c>
      <c r="BR80" s="584">
        <f>+BO80+BY80*$BD$2</f>
        <v>22.833333333333336</v>
      </c>
      <c r="BS80" s="584">
        <f t="shared" si="216"/>
        <v>1.5</v>
      </c>
      <c r="BT80" s="67">
        <f>+(BR80/$BR$99)-1</f>
        <v>5.9927146126817599E-2</v>
      </c>
      <c r="BU80" s="68">
        <f t="shared" si="199"/>
        <v>1</v>
      </c>
      <c r="BV80" s="68">
        <f t="shared" si="207"/>
        <v>0</v>
      </c>
      <c r="BW80" s="68">
        <f t="shared" si="200"/>
        <v>1</v>
      </c>
      <c r="BX80" s="68">
        <f t="shared" si="201"/>
        <v>0</v>
      </c>
      <c r="BY80" s="69">
        <f t="shared" ref="BY80:BY96" si="217">+BU80+BV80+BW80+BX80</f>
        <v>2</v>
      </c>
      <c r="BZ80" s="68">
        <f>+BN80+FEV!BZ80</f>
        <v>2</v>
      </c>
      <c r="CA80" s="68">
        <f>+FEV!CA80+BX80</f>
        <v>5</v>
      </c>
      <c r="CB80" s="69">
        <f>+CA80-BZ80</f>
        <v>3</v>
      </c>
      <c r="CE80" s="163">
        <f t="shared" si="171"/>
        <v>7.166666666666667</v>
      </c>
      <c r="CF80" s="127">
        <f t="shared" si="172"/>
        <v>17</v>
      </c>
      <c r="CG80" s="165">
        <f t="shared" si="208"/>
        <v>172</v>
      </c>
      <c r="CH80" s="165">
        <f t="shared" si="209"/>
        <v>24</v>
      </c>
      <c r="CI80" s="165">
        <f t="shared" si="210"/>
        <v>196</v>
      </c>
      <c r="CJ80" s="159">
        <f t="shared" si="202"/>
        <v>0</v>
      </c>
      <c r="CK80" s="444">
        <f>BY80-BV80+FEV!CK80</f>
        <v>6</v>
      </c>
      <c r="CL80" s="916">
        <f>CK80*12+BV80*8+12</f>
        <v>84</v>
      </c>
      <c r="CM80" s="450"/>
      <c r="CN80" s="126">
        <f t="shared" si="211"/>
        <v>7.166666666666667</v>
      </c>
      <c r="CO80" s="130">
        <f t="shared" si="212"/>
        <v>196</v>
      </c>
      <c r="CP80" s="127">
        <f t="shared" si="204"/>
        <v>15</v>
      </c>
      <c r="CQ80" s="127">
        <f t="shared" si="213"/>
        <v>17</v>
      </c>
    </row>
    <row r="81" spans="1:95" ht="21" customHeight="1" thickBot="1" x14ac:dyDescent="0.3">
      <c r="A81" s="868" t="s">
        <v>108</v>
      </c>
      <c r="B81" s="691">
        <v>66</v>
      </c>
      <c r="C81" s="26" t="s">
        <v>2</v>
      </c>
      <c r="D81" s="435" t="s">
        <v>25</v>
      </c>
      <c r="E81" s="505"/>
      <c r="F81" s="500" t="s">
        <v>59</v>
      </c>
      <c r="G81" s="435" t="s">
        <v>24</v>
      </c>
      <c r="H81" s="435" t="s">
        <v>25</v>
      </c>
      <c r="I81" s="498"/>
      <c r="J81" s="527"/>
      <c r="K81" s="435" t="s">
        <v>24</v>
      </c>
      <c r="L81" s="440" t="s">
        <v>25</v>
      </c>
      <c r="M81" s="500" t="s">
        <v>27</v>
      </c>
      <c r="N81" s="506"/>
      <c r="O81" s="435" t="s">
        <v>24</v>
      </c>
      <c r="P81" s="435" t="s">
        <v>25</v>
      </c>
      <c r="Q81" s="498" t="s">
        <v>56</v>
      </c>
      <c r="R81" s="498"/>
      <c r="S81" s="440" t="s">
        <v>24</v>
      </c>
      <c r="T81" s="459" t="s">
        <v>25</v>
      </c>
      <c r="U81" s="506"/>
      <c r="V81" s="506"/>
      <c r="W81" s="1024" t="s">
        <v>24</v>
      </c>
      <c r="X81" s="435" t="s">
        <v>24</v>
      </c>
      <c r="Y81" s="520"/>
      <c r="Z81" s="504"/>
      <c r="AA81" s="454" t="s">
        <v>40</v>
      </c>
      <c r="AB81" s="436" t="s">
        <v>40</v>
      </c>
      <c r="AC81" s="436" t="s">
        <v>48</v>
      </c>
      <c r="AD81" s="498"/>
      <c r="AE81" s="435" t="s">
        <v>31</v>
      </c>
      <c r="AF81" s="435" t="s">
        <v>25</v>
      </c>
      <c r="AG81" s="505"/>
      <c r="AH81" s="500"/>
      <c r="AI81" s="125">
        <f t="shared" si="179"/>
        <v>6</v>
      </c>
      <c r="AJ81" s="62">
        <f t="shared" si="180"/>
        <v>6</v>
      </c>
      <c r="AK81" s="62">
        <f t="shared" si="214"/>
        <v>0</v>
      </c>
      <c r="AL81" s="62">
        <f t="shared" si="215"/>
        <v>0</v>
      </c>
      <c r="AM81" s="62">
        <f t="shared" si="181"/>
        <v>0</v>
      </c>
      <c r="AN81" s="62">
        <f t="shared" si="182"/>
        <v>0</v>
      </c>
      <c r="AO81" s="62">
        <f t="shared" si="183"/>
        <v>1</v>
      </c>
      <c r="AP81" s="62">
        <f t="shared" si="184"/>
        <v>1</v>
      </c>
      <c r="AQ81" s="62">
        <f t="shared" si="185"/>
        <v>0</v>
      </c>
      <c r="AR81" s="62">
        <f t="shared" si="205"/>
        <v>0</v>
      </c>
      <c r="AS81" s="62">
        <f t="shared" si="186"/>
        <v>0</v>
      </c>
      <c r="AT81" s="62">
        <f t="shared" si="187"/>
        <v>0</v>
      </c>
      <c r="AU81" s="62">
        <f t="shared" si="188"/>
        <v>0</v>
      </c>
      <c r="AV81" s="62">
        <f t="shared" si="189"/>
        <v>0</v>
      </c>
      <c r="AW81" s="62">
        <f t="shared" si="190"/>
        <v>0</v>
      </c>
      <c r="AX81" s="62">
        <f t="shared" si="191"/>
        <v>0</v>
      </c>
      <c r="AY81" s="62">
        <f t="shared" si="192"/>
        <v>0</v>
      </c>
      <c r="AZ81" s="62">
        <f t="shared" si="193"/>
        <v>0</v>
      </c>
      <c r="BA81" s="62">
        <f t="shared" si="194"/>
        <v>2</v>
      </c>
      <c r="BB81" s="62">
        <f t="shared" si="195"/>
        <v>0</v>
      </c>
      <c r="BC81" s="63">
        <f t="shared" si="196"/>
        <v>15</v>
      </c>
      <c r="BD81" s="64"/>
      <c r="BE81" s="584">
        <f t="shared" si="206"/>
        <v>7.166666666666667</v>
      </c>
      <c r="BF81" s="5">
        <f t="shared" si="60"/>
        <v>1</v>
      </c>
      <c r="BG81" s="5">
        <f t="shared" si="174"/>
        <v>1</v>
      </c>
      <c r="BH81" s="5">
        <f t="shared" si="61"/>
        <v>0</v>
      </c>
      <c r="BI81" s="5">
        <f t="shared" si="62"/>
        <v>0</v>
      </c>
      <c r="BJ81" s="5">
        <f t="shared" si="175"/>
        <v>1</v>
      </c>
      <c r="BK81" s="5">
        <f t="shared" si="63"/>
        <v>0</v>
      </c>
      <c r="BL81" s="5">
        <f t="shared" si="176"/>
        <v>0</v>
      </c>
      <c r="BM81" s="5">
        <f t="shared" si="177"/>
        <v>0</v>
      </c>
      <c r="BN81" s="145">
        <f t="shared" si="178"/>
        <v>0</v>
      </c>
      <c r="BO81" s="147">
        <f>+BE81+FEV!BO81</f>
        <v>22.166666666666668</v>
      </c>
      <c r="BP81" s="65">
        <f>+BO81+(JAN!BN38+FEV!BN81+BN81)*(12/24)-$BO$12</f>
        <v>0.83333333333333215</v>
      </c>
      <c r="BQ81" s="66">
        <f t="shared" si="159"/>
        <v>0</v>
      </c>
      <c r="BR81" s="584">
        <f>+BO81+BY81*$BD$2</f>
        <v>23.666666666666668</v>
      </c>
      <c r="BS81" s="584">
        <f t="shared" si="216"/>
        <v>2.3333333333333321</v>
      </c>
      <c r="BT81" s="67">
        <f t="shared" ref="BT81" si="218">+(BR81/$BR$99)-1</f>
        <v>9.8610618613197643E-2</v>
      </c>
      <c r="BU81" s="68">
        <f t="shared" si="199"/>
        <v>2</v>
      </c>
      <c r="BV81" s="68">
        <f t="shared" si="207"/>
        <v>0</v>
      </c>
      <c r="BW81" s="68">
        <f t="shared" si="200"/>
        <v>1</v>
      </c>
      <c r="BX81" s="68">
        <f t="shared" si="201"/>
        <v>0</v>
      </c>
      <c r="BY81" s="69">
        <f t="shared" si="217"/>
        <v>3</v>
      </c>
      <c r="BZ81" s="68">
        <f>+BN81+FEV!BZ81</f>
        <v>0</v>
      </c>
      <c r="CA81" s="68">
        <f>+FEV!CA81+BX81</f>
        <v>12</v>
      </c>
      <c r="CB81" s="69">
        <f t="shared" ref="CB81" si="219">+CA81-BZ81</f>
        <v>12</v>
      </c>
      <c r="CE81" s="163">
        <f t="shared" si="171"/>
        <v>7.166666666666667</v>
      </c>
      <c r="CF81" s="127">
        <f t="shared" si="172"/>
        <v>18</v>
      </c>
      <c r="CG81" s="165">
        <f t="shared" si="208"/>
        <v>172</v>
      </c>
      <c r="CH81" s="165">
        <f t="shared" si="209"/>
        <v>36</v>
      </c>
      <c r="CI81" s="165">
        <f t="shared" si="210"/>
        <v>208</v>
      </c>
      <c r="CJ81" s="159">
        <f t="shared" si="202"/>
        <v>0</v>
      </c>
      <c r="CK81" s="444">
        <f>BY81-BV81+FEV!CK81</f>
        <v>5</v>
      </c>
      <c r="CL81" s="450">
        <f t="shared" si="203"/>
        <v>60</v>
      </c>
      <c r="CM81" s="450"/>
      <c r="CN81" s="126">
        <f t="shared" si="211"/>
        <v>7.166666666666667</v>
      </c>
      <c r="CO81" s="130">
        <f t="shared" si="212"/>
        <v>208</v>
      </c>
      <c r="CP81" s="127">
        <f t="shared" si="204"/>
        <v>15</v>
      </c>
      <c r="CQ81" s="127">
        <f t="shared" si="213"/>
        <v>18</v>
      </c>
    </row>
    <row r="82" spans="1:95" ht="21" customHeight="1" thickBot="1" x14ac:dyDescent="0.3">
      <c r="A82" s="613" t="s">
        <v>109</v>
      </c>
      <c r="B82" s="866">
        <v>67</v>
      </c>
      <c r="C82" s="26" t="s">
        <v>2</v>
      </c>
      <c r="D82" s="433" t="s">
        <v>25</v>
      </c>
      <c r="E82" s="505"/>
      <c r="F82" s="500"/>
      <c r="G82" s="435" t="s">
        <v>27</v>
      </c>
      <c r="H82" s="435" t="s">
        <v>25</v>
      </c>
      <c r="I82" s="498"/>
      <c r="J82" s="498"/>
      <c r="K82" s="433" t="s">
        <v>25</v>
      </c>
      <c r="L82" s="456" t="s">
        <v>25</v>
      </c>
      <c r="M82" s="500"/>
      <c r="N82" s="506"/>
      <c r="O82" s="435" t="s">
        <v>24</v>
      </c>
      <c r="P82" s="435" t="s">
        <v>25</v>
      </c>
      <c r="Q82" s="527"/>
      <c r="R82" s="527"/>
      <c r="S82" s="456" t="s">
        <v>25</v>
      </c>
      <c r="T82" s="459" t="s">
        <v>25</v>
      </c>
      <c r="U82" s="506"/>
      <c r="V82" s="506"/>
      <c r="W82" s="1024" t="s">
        <v>24</v>
      </c>
      <c r="X82" s="435" t="s">
        <v>27</v>
      </c>
      <c r="Y82" s="520"/>
      <c r="Z82" s="504"/>
      <c r="AA82" s="454" t="s">
        <v>40</v>
      </c>
      <c r="AB82" s="436" t="s">
        <v>40</v>
      </c>
      <c r="AC82" s="436" t="s">
        <v>48</v>
      </c>
      <c r="AD82" s="498"/>
      <c r="AE82" s="435" t="s">
        <v>25</v>
      </c>
      <c r="AF82" s="433" t="s">
        <v>25</v>
      </c>
      <c r="AG82" s="526"/>
      <c r="AH82" s="500"/>
      <c r="AI82" s="125">
        <f t="shared" si="179"/>
        <v>2</v>
      </c>
      <c r="AJ82" s="62">
        <f t="shared" si="180"/>
        <v>9</v>
      </c>
      <c r="AK82" s="62">
        <f t="shared" si="214"/>
        <v>0</v>
      </c>
      <c r="AL82" s="62">
        <f t="shared" si="215"/>
        <v>0</v>
      </c>
      <c r="AM82" s="62">
        <f t="shared" si="181"/>
        <v>0</v>
      </c>
      <c r="AN82" s="62">
        <f t="shared" si="182"/>
        <v>0</v>
      </c>
      <c r="AO82" s="62">
        <f t="shared" si="183"/>
        <v>2</v>
      </c>
      <c r="AP82" s="62">
        <f t="shared" si="184"/>
        <v>0</v>
      </c>
      <c r="AQ82" s="62">
        <f t="shared" si="185"/>
        <v>0</v>
      </c>
      <c r="AR82" s="62">
        <f t="shared" si="205"/>
        <v>0</v>
      </c>
      <c r="AS82" s="62">
        <f t="shared" si="186"/>
        <v>0</v>
      </c>
      <c r="AT82" s="62">
        <f t="shared" si="187"/>
        <v>0</v>
      </c>
      <c r="AU82" s="62">
        <f t="shared" si="188"/>
        <v>0</v>
      </c>
      <c r="AV82" s="62">
        <f t="shared" si="189"/>
        <v>0</v>
      </c>
      <c r="AW82" s="62">
        <f t="shared" si="190"/>
        <v>0</v>
      </c>
      <c r="AX82" s="62">
        <f t="shared" si="191"/>
        <v>0</v>
      </c>
      <c r="AY82" s="62">
        <f t="shared" si="192"/>
        <v>0</v>
      </c>
      <c r="AZ82" s="62">
        <f t="shared" si="193"/>
        <v>0</v>
      </c>
      <c r="BA82" s="62">
        <f t="shared" si="194"/>
        <v>2</v>
      </c>
      <c r="BB82" s="62">
        <f t="shared" si="195"/>
        <v>0</v>
      </c>
      <c r="BC82" s="63">
        <f t="shared" si="196"/>
        <v>15</v>
      </c>
      <c r="BD82" s="64"/>
      <c r="BE82" s="584">
        <f t="shared" si="206"/>
        <v>7.166666666666667</v>
      </c>
      <c r="BF82" s="5">
        <f t="shared" ref="BF82:BF97" si="220">COUNTIF($D82:$AH82,"DTS")+COUNTIF($D82:$AH82,"DTS1")</f>
        <v>0</v>
      </c>
      <c r="BG82" s="5">
        <f t="shared" si="174"/>
        <v>0</v>
      </c>
      <c r="BH82" s="5">
        <f t="shared" ref="BH82:BH96" si="221">COUNTIF($D82:$AH82,"DTS4S")+COUNTIF($D82:$AH82,"DTS4S1")</f>
        <v>0</v>
      </c>
      <c r="BI82" s="5">
        <f t="shared" ref="BI82:BI96" si="222">COUNTIF($D82:$AH82,"NTS4S")+COUNTIF($D82:$AH82,"NTS4S1")</f>
        <v>0</v>
      </c>
      <c r="BJ82" s="5">
        <f t="shared" si="175"/>
        <v>1</v>
      </c>
      <c r="BK82" s="5">
        <f t="shared" ref="BK82:BK97" si="223">COUNTIF($D82:$AH82,"NTS5S")+COUNTIF($D82:$AH82,"NTS5S1")</f>
        <v>0</v>
      </c>
      <c r="BL82" s="5">
        <f t="shared" si="176"/>
        <v>0</v>
      </c>
      <c r="BM82" s="5">
        <f t="shared" si="177"/>
        <v>0</v>
      </c>
      <c r="BN82" s="145">
        <f t="shared" si="178"/>
        <v>0</v>
      </c>
      <c r="BO82" s="147">
        <f>+BE82+FEV!BO82</f>
        <v>21.166666666666668</v>
      </c>
      <c r="BP82" s="65">
        <f>+BO82+(JAN!BN79+FEV!BN82+BN82)*(12/24)-$BO$12</f>
        <v>-0.16666666666666785</v>
      </c>
      <c r="BQ82" s="66">
        <f t="shared" si="159"/>
        <v>0</v>
      </c>
      <c r="BR82" s="584">
        <f>+BO82+BY82*$BD$2</f>
        <v>21.666666666666668</v>
      </c>
      <c r="BS82" s="584">
        <f t="shared" si="216"/>
        <v>0.33333333333333215</v>
      </c>
      <c r="BT82" s="67">
        <f>+(BR82/$BR$99)-1</f>
        <v>5.7702846458851376E-3</v>
      </c>
      <c r="BU82" s="68">
        <f t="shared" si="199"/>
        <v>0</v>
      </c>
      <c r="BV82" s="68">
        <f t="shared" si="207"/>
        <v>0</v>
      </c>
      <c r="BW82" s="68">
        <f t="shared" si="200"/>
        <v>1</v>
      </c>
      <c r="BX82" s="68">
        <f t="shared" si="201"/>
        <v>0</v>
      </c>
      <c r="BY82" s="69">
        <f t="shared" si="217"/>
        <v>1</v>
      </c>
      <c r="BZ82" s="986">
        <v>4</v>
      </c>
      <c r="CA82" s="68">
        <f>+FEV!CA82+BX82</f>
        <v>8</v>
      </c>
      <c r="CB82" s="69">
        <f>+CA82-BZ82</f>
        <v>4</v>
      </c>
      <c r="CE82" s="163">
        <f t="shared" si="171"/>
        <v>7.166666666666667</v>
      </c>
      <c r="CF82" s="127">
        <f t="shared" si="172"/>
        <v>16</v>
      </c>
      <c r="CG82" s="165">
        <f t="shared" si="208"/>
        <v>172</v>
      </c>
      <c r="CH82" s="165">
        <f t="shared" si="209"/>
        <v>12</v>
      </c>
      <c r="CI82" s="165">
        <f t="shared" si="210"/>
        <v>184</v>
      </c>
      <c r="CJ82" s="159">
        <f t="shared" si="202"/>
        <v>0</v>
      </c>
      <c r="CK82" s="444">
        <f>BY82-BV82+FEV!CK82</f>
        <v>5</v>
      </c>
      <c r="CL82" s="997">
        <f>CK82*12+BV82*8+"05"</f>
        <v>65</v>
      </c>
      <c r="CM82" s="617"/>
      <c r="CN82" s="126">
        <f t="shared" si="211"/>
        <v>7.166666666666667</v>
      </c>
      <c r="CO82" s="130">
        <f t="shared" si="212"/>
        <v>184</v>
      </c>
      <c r="CP82" s="127">
        <f t="shared" si="204"/>
        <v>15</v>
      </c>
      <c r="CQ82" s="127">
        <f t="shared" si="213"/>
        <v>16</v>
      </c>
    </row>
    <row r="83" spans="1:95" ht="21" customHeight="1" thickBot="1" x14ac:dyDescent="0.3">
      <c r="A83" s="868" t="s">
        <v>110</v>
      </c>
      <c r="B83" s="691">
        <v>68</v>
      </c>
      <c r="C83" s="692" t="s">
        <v>2</v>
      </c>
      <c r="D83" s="435" t="s">
        <v>57</v>
      </c>
      <c r="E83" s="505"/>
      <c r="F83" s="500" t="s">
        <v>31</v>
      </c>
      <c r="G83" s="435" t="s">
        <v>24</v>
      </c>
      <c r="H83" s="435" t="s">
        <v>25</v>
      </c>
      <c r="I83" s="498"/>
      <c r="J83" s="498"/>
      <c r="K83" s="435" t="s">
        <v>24</v>
      </c>
      <c r="L83" s="440" t="s">
        <v>25</v>
      </c>
      <c r="M83" s="500"/>
      <c r="N83" s="506"/>
      <c r="O83" s="435" t="s">
        <v>25</v>
      </c>
      <c r="P83" s="435" t="s">
        <v>25</v>
      </c>
      <c r="Q83" s="498"/>
      <c r="R83" s="498"/>
      <c r="S83" s="440" t="s">
        <v>24</v>
      </c>
      <c r="T83" s="459" t="s">
        <v>25</v>
      </c>
      <c r="U83" s="506"/>
      <c r="V83" s="506"/>
      <c r="W83" s="1024" t="s">
        <v>24</v>
      </c>
      <c r="X83" s="435" t="s">
        <v>24</v>
      </c>
      <c r="Y83" s="520"/>
      <c r="Z83" s="504"/>
      <c r="AA83" s="454" t="s">
        <v>40</v>
      </c>
      <c r="AB83" s="436" t="s">
        <v>40</v>
      </c>
      <c r="AC83" s="436" t="s">
        <v>48</v>
      </c>
      <c r="AD83" s="498"/>
      <c r="AE83" s="435" t="s">
        <v>25</v>
      </c>
      <c r="AF83" s="435" t="s">
        <v>25</v>
      </c>
      <c r="AG83" s="505"/>
      <c r="AH83" s="500"/>
      <c r="AI83" s="125">
        <f t="shared" si="179"/>
        <v>5</v>
      </c>
      <c r="AJ83" s="62">
        <f t="shared" si="180"/>
        <v>7</v>
      </c>
      <c r="AK83" s="62">
        <f t="shared" si="214"/>
        <v>0</v>
      </c>
      <c r="AL83" s="62">
        <f t="shared" si="215"/>
        <v>0</v>
      </c>
      <c r="AM83" s="62">
        <f t="shared" si="181"/>
        <v>0</v>
      </c>
      <c r="AN83" s="62">
        <f t="shared" si="182"/>
        <v>0</v>
      </c>
      <c r="AO83" s="62">
        <f t="shared" si="183"/>
        <v>0</v>
      </c>
      <c r="AP83" s="62">
        <f t="shared" si="184"/>
        <v>1</v>
      </c>
      <c r="AQ83" s="62">
        <f t="shared" si="185"/>
        <v>0</v>
      </c>
      <c r="AR83" s="62">
        <f t="shared" si="205"/>
        <v>0</v>
      </c>
      <c r="AS83" s="62">
        <f t="shared" si="186"/>
        <v>0</v>
      </c>
      <c r="AT83" s="62">
        <f t="shared" si="187"/>
        <v>0</v>
      </c>
      <c r="AU83" s="62">
        <f t="shared" si="188"/>
        <v>0</v>
      </c>
      <c r="AV83" s="62">
        <f t="shared" si="189"/>
        <v>0</v>
      </c>
      <c r="AW83" s="62">
        <f t="shared" si="190"/>
        <v>0</v>
      </c>
      <c r="AX83" s="62">
        <f t="shared" si="191"/>
        <v>0</v>
      </c>
      <c r="AY83" s="62">
        <f t="shared" si="192"/>
        <v>0</v>
      </c>
      <c r="AZ83" s="62">
        <f t="shared" si="193"/>
        <v>0</v>
      </c>
      <c r="BA83" s="62">
        <f t="shared" si="194"/>
        <v>2</v>
      </c>
      <c r="BB83" s="62">
        <f t="shared" si="195"/>
        <v>0</v>
      </c>
      <c r="BC83" s="63">
        <f t="shared" si="196"/>
        <v>14</v>
      </c>
      <c r="BD83" s="64"/>
      <c r="BE83" s="584">
        <f t="shared" si="206"/>
        <v>6.666666666666667</v>
      </c>
      <c r="BF83" s="5">
        <f t="shared" si="220"/>
        <v>0</v>
      </c>
      <c r="BG83" s="5">
        <f t="shared" si="174"/>
        <v>0</v>
      </c>
      <c r="BH83" s="5">
        <f t="shared" si="221"/>
        <v>0</v>
      </c>
      <c r="BI83" s="5">
        <f t="shared" si="222"/>
        <v>0</v>
      </c>
      <c r="BJ83" s="5">
        <f t="shared" si="175"/>
        <v>1</v>
      </c>
      <c r="BK83" s="5">
        <f t="shared" si="223"/>
        <v>0</v>
      </c>
      <c r="BL83" s="5">
        <f t="shared" si="176"/>
        <v>0</v>
      </c>
      <c r="BM83" s="5">
        <f t="shared" si="177"/>
        <v>0</v>
      </c>
      <c r="BN83" s="145">
        <f t="shared" si="178"/>
        <v>1</v>
      </c>
      <c r="BO83" s="147">
        <f>+BE83+FEV!BO83</f>
        <v>20</v>
      </c>
      <c r="BP83" s="65">
        <f>+BO83+(JAN!BN82+FEV!BN83+BN83)*(12/24)-$BO$12</f>
        <v>-0.3333333333333357</v>
      </c>
      <c r="BQ83" s="66">
        <f t="shared" si="159"/>
        <v>0</v>
      </c>
      <c r="BR83" s="584">
        <f>+BO83+BY83*$BD$2</f>
        <v>20.5</v>
      </c>
      <c r="BS83" s="584">
        <f t="shared" si="216"/>
        <v>-0.8333333333333357</v>
      </c>
      <c r="BT83" s="67">
        <f>+(BR83/$BR$99)-1</f>
        <v>-4.8386576835047101E-2</v>
      </c>
      <c r="BU83" s="68">
        <f t="shared" si="199"/>
        <v>0</v>
      </c>
      <c r="BV83" s="68">
        <f t="shared" si="207"/>
        <v>0</v>
      </c>
      <c r="BW83" s="68">
        <f t="shared" si="200"/>
        <v>1</v>
      </c>
      <c r="BX83" s="68">
        <f t="shared" si="201"/>
        <v>0</v>
      </c>
      <c r="BY83" s="69">
        <f t="shared" si="217"/>
        <v>1</v>
      </c>
      <c r="BZ83" s="68">
        <f>+BN83+FEV!BZ83</f>
        <v>2</v>
      </c>
      <c r="CA83" s="68">
        <f>+FEV!CA83+BX83</f>
        <v>7</v>
      </c>
      <c r="CB83" s="69">
        <f>+CA83-BZ83</f>
        <v>5</v>
      </c>
      <c r="CE83" s="163">
        <f t="shared" si="171"/>
        <v>6.666666666666667</v>
      </c>
      <c r="CF83" s="127">
        <f t="shared" si="172"/>
        <v>15</v>
      </c>
      <c r="CG83" s="165">
        <f t="shared" si="208"/>
        <v>160</v>
      </c>
      <c r="CH83" s="165">
        <f t="shared" si="209"/>
        <v>12</v>
      </c>
      <c r="CI83" s="165">
        <f t="shared" si="210"/>
        <v>172</v>
      </c>
      <c r="CJ83" s="159">
        <f t="shared" si="202"/>
        <v>12</v>
      </c>
      <c r="CK83" s="444">
        <f>BY83-BV83+FEV!CK83</f>
        <v>1</v>
      </c>
      <c r="CL83" s="450">
        <f t="shared" ref="CL83:CL87" si="224">CK83*12+BV83*8</f>
        <v>12</v>
      </c>
      <c r="CM83" s="1019"/>
      <c r="CN83" s="126">
        <f t="shared" si="211"/>
        <v>6.666666666666667</v>
      </c>
      <c r="CO83" s="130">
        <f t="shared" si="212"/>
        <v>172</v>
      </c>
      <c r="CP83" s="127">
        <f t="shared" si="204"/>
        <v>14</v>
      </c>
      <c r="CQ83" s="127">
        <f t="shared" si="213"/>
        <v>15</v>
      </c>
    </row>
    <row r="84" spans="1:95" ht="21.6" customHeight="1" thickBot="1" x14ac:dyDescent="0.3">
      <c r="A84" s="1674" t="s">
        <v>111</v>
      </c>
      <c r="B84" s="866">
        <v>69</v>
      </c>
      <c r="C84" s="692" t="s">
        <v>65</v>
      </c>
      <c r="D84" s="435"/>
      <c r="E84" s="505"/>
      <c r="F84" s="500"/>
      <c r="G84" s="435"/>
      <c r="H84" s="435"/>
      <c r="I84" s="498"/>
      <c r="J84" s="498"/>
      <c r="K84" s="435"/>
      <c r="L84" s="440"/>
      <c r="M84" s="500"/>
      <c r="N84" s="506"/>
      <c r="O84" s="435"/>
      <c r="P84" s="435"/>
      <c r="Q84" s="498"/>
      <c r="R84" s="498"/>
      <c r="S84" s="440"/>
      <c r="T84" s="459"/>
      <c r="U84" s="506"/>
      <c r="V84" s="506"/>
      <c r="W84" s="1024"/>
      <c r="X84" s="435"/>
      <c r="Y84" s="520"/>
      <c r="Z84" s="504"/>
      <c r="AA84" s="454"/>
      <c r="AB84" s="436"/>
      <c r="AC84" s="436"/>
      <c r="AD84" s="498"/>
      <c r="AE84" s="435"/>
      <c r="AF84" s="435"/>
      <c r="AG84" s="505"/>
      <c r="AH84" s="500"/>
      <c r="AI84" s="125">
        <f t="shared" si="179"/>
        <v>0</v>
      </c>
      <c r="AJ84" s="62">
        <f t="shared" si="180"/>
        <v>0</v>
      </c>
      <c r="AK84" s="62">
        <f t="shared" si="214"/>
        <v>0</v>
      </c>
      <c r="AL84" s="62">
        <f t="shared" si="215"/>
        <v>0</v>
      </c>
      <c r="AM84" s="62">
        <f t="shared" si="181"/>
        <v>0</v>
      </c>
      <c r="AN84" s="62">
        <f t="shared" si="182"/>
        <v>0</v>
      </c>
      <c r="AO84" s="62">
        <f t="shared" si="183"/>
        <v>0</v>
      </c>
      <c r="AP84" s="62">
        <f t="shared" si="184"/>
        <v>0</v>
      </c>
      <c r="AQ84" s="62">
        <f t="shared" si="185"/>
        <v>0</v>
      </c>
      <c r="AR84" s="62">
        <f t="shared" si="205"/>
        <v>0</v>
      </c>
      <c r="AS84" s="62">
        <f t="shared" si="186"/>
        <v>0</v>
      </c>
      <c r="AT84" s="62">
        <f t="shared" si="187"/>
        <v>0</v>
      </c>
      <c r="AU84" s="62">
        <f t="shared" si="188"/>
        <v>0</v>
      </c>
      <c r="AV84" s="62">
        <f t="shared" si="189"/>
        <v>0</v>
      </c>
      <c r="AW84" s="62">
        <f t="shared" si="190"/>
        <v>0</v>
      </c>
      <c r="AX84" s="62">
        <f t="shared" si="191"/>
        <v>0</v>
      </c>
      <c r="AY84" s="62">
        <f t="shared" si="192"/>
        <v>0</v>
      </c>
      <c r="AZ84" s="62">
        <f t="shared" si="193"/>
        <v>0</v>
      </c>
      <c r="BA84" s="62">
        <f t="shared" si="194"/>
        <v>0</v>
      </c>
      <c r="BB84" s="62">
        <f t="shared" si="195"/>
        <v>0</v>
      </c>
      <c r="BC84" s="63">
        <f t="shared" si="196"/>
        <v>0</v>
      </c>
      <c r="BD84" s="64"/>
      <c r="BE84" s="584">
        <f t="shared" si="206"/>
        <v>0</v>
      </c>
      <c r="BF84" s="5">
        <f t="shared" si="220"/>
        <v>0</v>
      </c>
      <c r="BG84" s="5">
        <f t="shared" si="174"/>
        <v>0</v>
      </c>
      <c r="BH84" s="5">
        <f t="shared" si="221"/>
        <v>0</v>
      </c>
      <c r="BI84" s="5">
        <f t="shared" si="222"/>
        <v>0</v>
      </c>
      <c r="BJ84" s="5">
        <f t="shared" si="175"/>
        <v>0</v>
      </c>
      <c r="BK84" s="5">
        <f t="shared" si="223"/>
        <v>0</v>
      </c>
      <c r="BL84" s="5">
        <f t="shared" si="176"/>
        <v>0</v>
      </c>
      <c r="BM84" s="5">
        <f t="shared" si="177"/>
        <v>0</v>
      </c>
      <c r="BN84" s="145">
        <f t="shared" si="178"/>
        <v>0</v>
      </c>
      <c r="BO84" s="147">
        <f>+BE84+FEV!BO84</f>
        <v>0</v>
      </c>
      <c r="BP84" s="869"/>
      <c r="BQ84" s="1585"/>
      <c r="BR84" s="869"/>
      <c r="BS84" s="869"/>
      <c r="BT84" s="67"/>
      <c r="BU84" s="68">
        <f t="shared" si="199"/>
        <v>0</v>
      </c>
      <c r="BV84" s="68">
        <f t="shared" si="207"/>
        <v>0</v>
      </c>
      <c r="BW84" s="68">
        <f t="shared" si="200"/>
        <v>0</v>
      </c>
      <c r="BX84" s="68">
        <f t="shared" si="201"/>
        <v>0</v>
      </c>
      <c r="BY84" s="69">
        <f t="shared" si="217"/>
        <v>0</v>
      </c>
      <c r="BZ84" s="68">
        <f>+BN84+FEV!BZ84</f>
        <v>0</v>
      </c>
      <c r="CA84" s="68">
        <f>+FEV!CA84+BX84</f>
        <v>0</v>
      </c>
      <c r="CB84" s="1586">
        <f>+CA84-BZ84</f>
        <v>0</v>
      </c>
      <c r="CE84" s="163">
        <f t="shared" si="171"/>
        <v>0</v>
      </c>
      <c r="CF84" s="127">
        <f t="shared" si="172"/>
        <v>0</v>
      </c>
      <c r="CG84" s="165">
        <f t="shared" si="208"/>
        <v>0</v>
      </c>
      <c r="CH84" s="165">
        <f t="shared" si="209"/>
        <v>0</v>
      </c>
      <c r="CI84" s="165">
        <f t="shared" si="210"/>
        <v>0</v>
      </c>
      <c r="CJ84" s="159">
        <f t="shared" si="202"/>
        <v>0</v>
      </c>
      <c r="CK84" s="444">
        <f>BY84-BV84+FEV!CK84</f>
        <v>0</v>
      </c>
      <c r="CL84" s="450">
        <f t="shared" si="224"/>
        <v>0</v>
      </c>
      <c r="CM84" s="892"/>
      <c r="CN84" s="126">
        <f t="shared" si="211"/>
        <v>0</v>
      </c>
      <c r="CO84" s="130">
        <f t="shared" si="212"/>
        <v>0</v>
      </c>
      <c r="CP84" s="127">
        <f t="shared" si="204"/>
        <v>0</v>
      </c>
      <c r="CQ84" s="127">
        <f t="shared" si="213"/>
        <v>0</v>
      </c>
    </row>
    <row r="85" spans="1:95" ht="11.45" customHeight="1" thickBot="1" x14ac:dyDescent="0.3">
      <c r="A85" s="1674"/>
      <c r="B85" s="691">
        <v>70</v>
      </c>
      <c r="C85" s="26"/>
      <c r="D85" s="435"/>
      <c r="E85" s="505"/>
      <c r="F85" s="500"/>
      <c r="G85" s="435"/>
      <c r="H85" s="435"/>
      <c r="I85" s="498"/>
      <c r="J85" s="498"/>
      <c r="K85" s="435"/>
      <c r="L85" s="440"/>
      <c r="M85" s="500"/>
      <c r="N85" s="506"/>
      <c r="O85" s="435"/>
      <c r="P85" s="435"/>
      <c r="Q85" s="498"/>
      <c r="R85" s="498"/>
      <c r="S85" s="440"/>
      <c r="T85" s="459"/>
      <c r="U85" s="506"/>
      <c r="V85" s="506"/>
      <c r="W85" s="1024"/>
      <c r="X85" s="435"/>
      <c r="Y85" s="520"/>
      <c r="Z85" s="504"/>
      <c r="AA85" s="454"/>
      <c r="AB85" s="436"/>
      <c r="AC85" s="436"/>
      <c r="AD85" s="498"/>
      <c r="AE85" s="435"/>
      <c r="AF85" s="435"/>
      <c r="AG85" s="505"/>
      <c r="AH85" s="500"/>
      <c r="AI85" s="125">
        <f t="shared" si="179"/>
        <v>0</v>
      </c>
      <c r="AJ85" s="62">
        <f t="shared" si="180"/>
        <v>0</v>
      </c>
      <c r="AK85" s="62">
        <f t="shared" si="214"/>
        <v>0</v>
      </c>
      <c r="AL85" s="62">
        <f t="shared" si="215"/>
        <v>0</v>
      </c>
      <c r="AM85" s="62">
        <f t="shared" si="181"/>
        <v>0</v>
      </c>
      <c r="AN85" s="62">
        <f t="shared" si="182"/>
        <v>0</v>
      </c>
      <c r="AO85" s="62">
        <f t="shared" si="183"/>
        <v>0</v>
      </c>
      <c r="AP85" s="62">
        <f t="shared" si="184"/>
        <v>0</v>
      </c>
      <c r="AQ85" s="62">
        <f t="shared" si="185"/>
        <v>0</v>
      </c>
      <c r="AR85" s="62">
        <f t="shared" si="205"/>
        <v>0</v>
      </c>
      <c r="AS85" s="62">
        <f t="shared" si="186"/>
        <v>0</v>
      </c>
      <c r="AT85" s="62">
        <f t="shared" si="187"/>
        <v>0</v>
      </c>
      <c r="AU85" s="62">
        <f t="shared" si="188"/>
        <v>0</v>
      </c>
      <c r="AV85" s="62">
        <f t="shared" si="189"/>
        <v>0</v>
      </c>
      <c r="AW85" s="62">
        <f t="shared" si="190"/>
        <v>0</v>
      </c>
      <c r="AX85" s="62">
        <f t="shared" si="191"/>
        <v>0</v>
      </c>
      <c r="AY85" s="62">
        <f t="shared" si="192"/>
        <v>0</v>
      </c>
      <c r="AZ85" s="62">
        <f t="shared" si="193"/>
        <v>0</v>
      </c>
      <c r="BA85" s="62">
        <f t="shared" si="194"/>
        <v>0</v>
      </c>
      <c r="BB85" s="62">
        <f t="shared" si="195"/>
        <v>0</v>
      </c>
      <c r="BC85" s="63">
        <f t="shared" si="196"/>
        <v>0</v>
      </c>
      <c r="BD85" s="20">
        <f>+AI85*$BD$2+AJ85*$BD$6+AN85*$BD$2+AO85*$BD$6+AQ85*8/24+AU85*8/24+AV85*8/24+AW85*8/24+AX85*12/24+AY85*8/24+AZ85*$BD$2+BA85*8/24+BN85*(0/24)+(AM85*$BE$2)+AK85*$BF$2+AL85*$BF$6</f>
        <v>0</v>
      </c>
      <c r="BE85" s="584">
        <f t="shared" si="206"/>
        <v>0</v>
      </c>
      <c r="BF85" s="5">
        <f t="shared" si="220"/>
        <v>0</v>
      </c>
      <c r="BG85" s="5">
        <f t="shared" si="174"/>
        <v>0</v>
      </c>
      <c r="BH85" s="5">
        <f t="shared" si="221"/>
        <v>0</v>
      </c>
      <c r="BI85" s="5">
        <f t="shared" si="222"/>
        <v>0</v>
      </c>
      <c r="BJ85" s="5">
        <f t="shared" si="175"/>
        <v>0</v>
      </c>
      <c r="BK85" s="5">
        <f t="shared" si="223"/>
        <v>0</v>
      </c>
      <c r="BL85" s="5">
        <f t="shared" si="176"/>
        <v>0</v>
      </c>
      <c r="BM85" s="5">
        <f t="shared" si="177"/>
        <v>0</v>
      </c>
      <c r="BN85" s="145">
        <f t="shared" si="178"/>
        <v>0</v>
      </c>
      <c r="BO85" s="147"/>
      <c r="BP85" s="869"/>
      <c r="BQ85" s="1585"/>
      <c r="BR85" s="869"/>
      <c r="BS85" s="869"/>
      <c r="BT85" s="883"/>
      <c r="BU85" s="68">
        <f t="shared" si="199"/>
        <v>0</v>
      </c>
      <c r="BV85" s="68">
        <f t="shared" si="207"/>
        <v>0</v>
      </c>
      <c r="BW85" s="68">
        <f t="shared" si="200"/>
        <v>0</v>
      </c>
      <c r="BX85" s="68">
        <f t="shared" si="201"/>
        <v>0</v>
      </c>
      <c r="BY85" s="69">
        <f>+BU85+BV85+BW85+BX85</f>
        <v>0</v>
      </c>
      <c r="BZ85" s="68">
        <f>+BN85+FEV!BZ85</f>
        <v>0</v>
      </c>
      <c r="CA85" s="68">
        <f>+FEV!CA85+BX85</f>
        <v>0</v>
      </c>
      <c r="CB85" s="1587"/>
      <c r="CE85" s="163">
        <f t="shared" si="171"/>
        <v>0</v>
      </c>
      <c r="CF85" s="127">
        <f t="shared" si="172"/>
        <v>0</v>
      </c>
      <c r="CG85" s="165">
        <f t="shared" si="208"/>
        <v>0</v>
      </c>
      <c r="CH85" s="165">
        <f t="shared" si="209"/>
        <v>0</v>
      </c>
      <c r="CI85" s="165">
        <f t="shared" si="210"/>
        <v>0</v>
      </c>
      <c r="CJ85" s="159">
        <f t="shared" si="202"/>
        <v>0</v>
      </c>
      <c r="CK85" s="444">
        <f>BY85-BV85+FEV!CK85</f>
        <v>0</v>
      </c>
      <c r="CL85" s="450">
        <f t="shared" si="224"/>
        <v>0</v>
      </c>
      <c r="CM85" s="450"/>
      <c r="CN85" s="126">
        <f t="shared" si="211"/>
        <v>0</v>
      </c>
      <c r="CO85" s="130">
        <f t="shared" si="212"/>
        <v>0</v>
      </c>
      <c r="CP85" s="127">
        <f t="shared" si="204"/>
        <v>0</v>
      </c>
      <c r="CQ85" s="127">
        <f t="shared" si="213"/>
        <v>0</v>
      </c>
    </row>
    <row r="86" spans="1:95" ht="21.95" customHeight="1" thickBot="1" x14ac:dyDescent="0.3">
      <c r="A86" s="1674"/>
      <c r="B86" s="866">
        <v>71</v>
      </c>
      <c r="C86" s="867" t="s">
        <v>3</v>
      </c>
      <c r="D86" s="435"/>
      <c r="E86" s="505"/>
      <c r="F86" s="500"/>
      <c r="G86" s="435"/>
      <c r="H86" s="435"/>
      <c r="I86" s="498"/>
      <c r="J86" s="498"/>
      <c r="K86" s="435"/>
      <c r="L86" s="440"/>
      <c r="M86" s="500"/>
      <c r="N86" s="506"/>
      <c r="O86" s="435"/>
      <c r="P86" s="435"/>
      <c r="Q86" s="498"/>
      <c r="R86" s="498"/>
      <c r="S86" s="440"/>
      <c r="T86" s="459"/>
      <c r="U86" s="506"/>
      <c r="V86" s="506"/>
      <c r="W86" s="1024"/>
      <c r="X86" s="435"/>
      <c r="Y86" s="520"/>
      <c r="Z86" s="504"/>
      <c r="AA86" s="454"/>
      <c r="AB86" s="436"/>
      <c r="AC86" s="436"/>
      <c r="AD86" s="498"/>
      <c r="AE86" s="435"/>
      <c r="AF86" s="435"/>
      <c r="AG86" s="505"/>
      <c r="AH86" s="500"/>
      <c r="AI86" s="125">
        <f t="shared" si="179"/>
        <v>0</v>
      </c>
      <c r="AJ86" s="62">
        <f t="shared" si="180"/>
        <v>0</v>
      </c>
      <c r="AK86" s="62">
        <f t="shared" si="214"/>
        <v>0</v>
      </c>
      <c r="AL86" s="62">
        <f t="shared" si="215"/>
        <v>0</v>
      </c>
      <c r="AM86" s="62">
        <f t="shared" si="181"/>
        <v>0</v>
      </c>
      <c r="AN86" s="62">
        <f t="shared" si="182"/>
        <v>0</v>
      </c>
      <c r="AO86" s="62">
        <f t="shared" si="183"/>
        <v>0</v>
      </c>
      <c r="AP86" s="62">
        <f t="shared" si="184"/>
        <v>0</v>
      </c>
      <c r="AQ86" s="62">
        <f t="shared" si="185"/>
        <v>0</v>
      </c>
      <c r="AR86" s="62">
        <f t="shared" si="205"/>
        <v>0</v>
      </c>
      <c r="AS86" s="62">
        <f t="shared" si="186"/>
        <v>0</v>
      </c>
      <c r="AT86" s="62">
        <f t="shared" si="187"/>
        <v>0</v>
      </c>
      <c r="AU86" s="62">
        <f t="shared" si="188"/>
        <v>0</v>
      </c>
      <c r="AV86" s="62">
        <f t="shared" si="189"/>
        <v>0</v>
      </c>
      <c r="AW86" s="62">
        <f t="shared" si="190"/>
        <v>0</v>
      </c>
      <c r="AX86" s="62">
        <f t="shared" si="191"/>
        <v>0</v>
      </c>
      <c r="AY86" s="62">
        <f t="shared" si="192"/>
        <v>0</v>
      </c>
      <c r="AZ86" s="62">
        <f t="shared" si="193"/>
        <v>0</v>
      </c>
      <c r="BA86" s="62">
        <f t="shared" si="194"/>
        <v>0</v>
      </c>
      <c r="BB86" s="62">
        <f t="shared" si="195"/>
        <v>0</v>
      </c>
      <c r="BC86" s="63">
        <f t="shared" si="196"/>
        <v>0</v>
      </c>
      <c r="BD86" s="71"/>
      <c r="BE86" s="584">
        <f t="shared" si="206"/>
        <v>0</v>
      </c>
      <c r="BF86" s="5">
        <f t="shared" si="220"/>
        <v>0</v>
      </c>
      <c r="BG86" s="5">
        <f t="shared" si="174"/>
        <v>0</v>
      </c>
      <c r="BH86" s="5">
        <f t="shared" si="221"/>
        <v>0</v>
      </c>
      <c r="BI86" s="5">
        <f t="shared" si="222"/>
        <v>0</v>
      </c>
      <c r="BJ86" s="5">
        <f t="shared" si="175"/>
        <v>0</v>
      </c>
      <c r="BK86" s="5">
        <f t="shared" si="223"/>
        <v>0</v>
      </c>
      <c r="BL86" s="5">
        <f t="shared" si="176"/>
        <v>0</v>
      </c>
      <c r="BM86" s="5">
        <f t="shared" si="177"/>
        <v>0</v>
      </c>
      <c r="BN86" s="145">
        <f t="shared" si="178"/>
        <v>0</v>
      </c>
      <c r="BO86" s="147">
        <f>+BE86+FEV!BO86</f>
        <v>0</v>
      </c>
      <c r="BP86" s="869"/>
      <c r="BQ86" s="1585"/>
      <c r="BR86" s="869"/>
      <c r="BS86" s="869"/>
      <c r="BT86" s="883"/>
      <c r="BU86" s="68">
        <f t="shared" si="199"/>
        <v>0</v>
      </c>
      <c r="BV86" s="68">
        <f t="shared" si="207"/>
        <v>0</v>
      </c>
      <c r="BW86" s="68">
        <f t="shared" si="200"/>
        <v>0</v>
      </c>
      <c r="BX86" s="68">
        <f t="shared" si="201"/>
        <v>0</v>
      </c>
      <c r="BY86" s="69"/>
      <c r="BZ86" s="68">
        <f>+BN86+FEV!BZ86</f>
        <v>0</v>
      </c>
      <c r="CA86" s="68">
        <f>+FEV!CA86+BX86</f>
        <v>0</v>
      </c>
      <c r="CB86" s="1588"/>
      <c r="CE86" s="163"/>
      <c r="CF86" s="127"/>
      <c r="CG86" s="165">
        <f t="shared" si="208"/>
        <v>0</v>
      </c>
      <c r="CH86" s="165">
        <f t="shared" si="209"/>
        <v>0</v>
      </c>
      <c r="CI86" s="165">
        <f t="shared" si="210"/>
        <v>0</v>
      </c>
      <c r="CJ86" s="159">
        <f t="shared" si="202"/>
        <v>0</v>
      </c>
      <c r="CK86" s="444">
        <f>BY86-BV86+FEV!CK86</f>
        <v>0</v>
      </c>
      <c r="CL86" s="450">
        <f t="shared" si="224"/>
        <v>0</v>
      </c>
      <c r="CM86" s="450"/>
      <c r="CN86" s="126">
        <f t="shared" si="211"/>
        <v>0</v>
      </c>
      <c r="CO86" s="130">
        <f t="shared" si="212"/>
        <v>0</v>
      </c>
      <c r="CP86" s="127">
        <f t="shared" si="204"/>
        <v>0</v>
      </c>
      <c r="CQ86" s="127">
        <f t="shared" si="213"/>
        <v>0</v>
      </c>
    </row>
    <row r="87" spans="1:95" ht="21" customHeight="1" thickBot="1" x14ac:dyDescent="0.3">
      <c r="A87" s="613" t="s">
        <v>112</v>
      </c>
      <c r="B87" s="691">
        <v>72</v>
      </c>
      <c r="C87" s="26" t="s">
        <v>3</v>
      </c>
      <c r="D87" s="435"/>
      <c r="E87" s="505"/>
      <c r="F87" s="500"/>
      <c r="G87" s="433" t="s">
        <v>25</v>
      </c>
      <c r="H87" s="433"/>
      <c r="I87" s="498"/>
      <c r="J87" s="498"/>
      <c r="K87" s="435"/>
      <c r="L87" s="440"/>
      <c r="M87" s="466" t="s">
        <v>24</v>
      </c>
      <c r="N87" s="506"/>
      <c r="O87" s="435"/>
      <c r="P87" s="435"/>
      <c r="Q87" s="498"/>
      <c r="R87" s="498"/>
      <c r="S87" s="440"/>
      <c r="T87" s="459"/>
      <c r="U87" s="506"/>
      <c r="V87" s="506"/>
      <c r="W87" s="1024"/>
      <c r="X87" s="435"/>
      <c r="Y87" s="520"/>
      <c r="Z87" s="504"/>
      <c r="AA87" s="466" t="s">
        <v>24</v>
      </c>
      <c r="AB87" s="433" t="s">
        <v>24</v>
      </c>
      <c r="AC87" s="436"/>
      <c r="AD87" s="498"/>
      <c r="AE87" s="435"/>
      <c r="AF87" s="435"/>
      <c r="AG87" s="505"/>
      <c r="AH87" s="500"/>
      <c r="AI87" s="125">
        <f t="shared" si="179"/>
        <v>3</v>
      </c>
      <c r="AJ87" s="62">
        <f t="shared" si="180"/>
        <v>1</v>
      </c>
      <c r="AK87" s="62">
        <f t="shared" si="214"/>
        <v>0</v>
      </c>
      <c r="AL87" s="62">
        <f t="shared" si="215"/>
        <v>0</v>
      </c>
      <c r="AM87" s="62">
        <f t="shared" si="181"/>
        <v>0</v>
      </c>
      <c r="AN87" s="62">
        <f t="shared" si="182"/>
        <v>0</v>
      </c>
      <c r="AO87" s="62">
        <f t="shared" si="183"/>
        <v>0</v>
      </c>
      <c r="AP87" s="62">
        <f t="shared" si="184"/>
        <v>0</v>
      </c>
      <c r="AQ87" s="62">
        <f t="shared" si="185"/>
        <v>0</v>
      </c>
      <c r="AR87" s="62">
        <f t="shared" si="205"/>
        <v>0</v>
      </c>
      <c r="AS87" s="62">
        <f t="shared" si="186"/>
        <v>0</v>
      </c>
      <c r="AT87" s="62">
        <f t="shared" si="187"/>
        <v>0</v>
      </c>
      <c r="AU87" s="62">
        <f t="shared" si="188"/>
        <v>0</v>
      </c>
      <c r="AV87" s="62">
        <f t="shared" si="189"/>
        <v>0</v>
      </c>
      <c r="AW87" s="62">
        <f t="shared" si="190"/>
        <v>0</v>
      </c>
      <c r="AX87" s="62">
        <f t="shared" si="191"/>
        <v>0</v>
      </c>
      <c r="AY87" s="62">
        <f t="shared" si="192"/>
        <v>0</v>
      </c>
      <c r="AZ87" s="62">
        <f t="shared" si="193"/>
        <v>0</v>
      </c>
      <c r="BA87" s="62">
        <f t="shared" si="194"/>
        <v>0</v>
      </c>
      <c r="BB87" s="62">
        <f t="shared" si="195"/>
        <v>0</v>
      </c>
      <c r="BC87" s="63">
        <f t="shared" si="196"/>
        <v>4</v>
      </c>
      <c r="BD87" s="20">
        <f>+AI87*$BD$2+AJ87*$BD$6+AN87*$BD$2+AO87*$BD$6+AQ87*8/24+AU87*8/24+AV87*8/24+AW87*8/24+AX87*12/24+AY87*8/24+AZ87*$BD$2+BA87*8/24+BN87*(0/24)+(AM87*$BE$2)+AK87*$BF$2+AL87*$BF$6</f>
        <v>2</v>
      </c>
      <c r="BE87" s="584">
        <f t="shared" si="206"/>
        <v>2</v>
      </c>
      <c r="BF87" s="5">
        <f t="shared" si="220"/>
        <v>0</v>
      </c>
      <c r="BG87" s="5">
        <f t="shared" si="174"/>
        <v>0</v>
      </c>
      <c r="BH87" s="5">
        <f t="shared" si="221"/>
        <v>0</v>
      </c>
      <c r="BI87" s="5">
        <f t="shared" si="222"/>
        <v>0</v>
      </c>
      <c r="BJ87" s="5">
        <f t="shared" si="175"/>
        <v>0</v>
      </c>
      <c r="BK87" s="5">
        <f t="shared" si="223"/>
        <v>0</v>
      </c>
      <c r="BL87" s="5">
        <f t="shared" si="176"/>
        <v>0</v>
      </c>
      <c r="BM87" s="5">
        <f t="shared" si="177"/>
        <v>0</v>
      </c>
      <c r="BN87" s="145">
        <f t="shared" si="178"/>
        <v>0</v>
      </c>
      <c r="BO87" s="147">
        <f>+BE87+FEV!BO87</f>
        <v>5.5</v>
      </c>
      <c r="BP87" s="65"/>
      <c r="BQ87" s="66">
        <f t="shared" ref="BQ87:BQ96" si="225">IF(BP87&gt;=(-11/24),0,(-BP87)/(12/24))</f>
        <v>0</v>
      </c>
      <c r="BR87" s="584"/>
      <c r="BS87" s="584"/>
      <c r="BT87" s="67"/>
      <c r="BU87" s="68">
        <f t="shared" si="199"/>
        <v>0</v>
      </c>
      <c r="BV87" s="68">
        <f t="shared" si="207"/>
        <v>0</v>
      </c>
      <c r="BW87" s="68">
        <f t="shared" si="200"/>
        <v>0</v>
      </c>
      <c r="BX87" s="68">
        <f t="shared" si="201"/>
        <v>0</v>
      </c>
      <c r="BY87" s="69">
        <f t="shared" ref="BY87:BY89" si="226">+BU87+BV87+BW87+BX87</f>
        <v>0</v>
      </c>
      <c r="BZ87" s="68">
        <f>+BN87+FEV!BZ87</f>
        <v>0</v>
      </c>
      <c r="CA87" s="68">
        <f>+FEV!CA87+BX87</f>
        <v>0</v>
      </c>
      <c r="CB87" s="69">
        <f t="shared" ref="CB87:CB96" si="227">+CA87-BZ87</f>
        <v>0</v>
      </c>
      <c r="CE87" s="163">
        <f t="shared" si="171"/>
        <v>2</v>
      </c>
      <c r="CF87" s="127">
        <f t="shared" si="172"/>
        <v>4</v>
      </c>
      <c r="CG87" s="165">
        <f t="shared" si="208"/>
        <v>48</v>
      </c>
      <c r="CH87" s="165">
        <f t="shared" si="209"/>
        <v>0</v>
      </c>
      <c r="CI87" s="165">
        <f t="shared" si="210"/>
        <v>48</v>
      </c>
      <c r="CJ87" s="159">
        <f t="shared" si="202"/>
        <v>0</v>
      </c>
      <c r="CK87" s="444">
        <f>BY87-BV87+FEV!CK87</f>
        <v>0</v>
      </c>
      <c r="CL87" s="450">
        <f t="shared" si="224"/>
        <v>0</v>
      </c>
      <c r="CM87" s="450"/>
      <c r="CN87" s="126">
        <f t="shared" si="211"/>
        <v>2</v>
      </c>
      <c r="CO87" s="130">
        <f t="shared" si="212"/>
        <v>48</v>
      </c>
      <c r="CP87" s="127">
        <f t="shared" si="204"/>
        <v>4</v>
      </c>
      <c r="CQ87" s="127">
        <f t="shared" si="213"/>
        <v>4</v>
      </c>
    </row>
    <row r="88" spans="1:95" ht="21" customHeight="1" thickBot="1" x14ac:dyDescent="0.3">
      <c r="A88" s="613" t="s">
        <v>113</v>
      </c>
      <c r="B88" s="866">
        <v>73</v>
      </c>
      <c r="C88" s="26" t="s">
        <v>3</v>
      </c>
      <c r="D88" s="438" t="s">
        <v>25</v>
      </c>
      <c r="E88" s="467"/>
      <c r="F88" s="503"/>
      <c r="G88" s="438" t="s">
        <v>24</v>
      </c>
      <c r="H88" s="438" t="s">
        <v>26</v>
      </c>
      <c r="I88" s="502" t="s">
        <v>27</v>
      </c>
      <c r="J88" s="502"/>
      <c r="K88" s="438" t="s">
        <v>25</v>
      </c>
      <c r="L88" s="455" t="s">
        <v>25</v>
      </c>
      <c r="M88" s="503"/>
      <c r="N88" s="458"/>
      <c r="O88" s="438" t="s">
        <v>24</v>
      </c>
      <c r="P88" s="438" t="s">
        <v>31</v>
      </c>
      <c r="Q88" s="502" t="s">
        <v>26</v>
      </c>
      <c r="R88" s="502" t="s">
        <v>26</v>
      </c>
      <c r="S88" s="455" t="s">
        <v>24</v>
      </c>
      <c r="T88" s="460" t="s">
        <v>31</v>
      </c>
      <c r="U88" s="458"/>
      <c r="V88" s="458"/>
      <c r="W88" s="1026" t="s">
        <v>31</v>
      </c>
      <c r="X88" s="438" t="s">
        <v>31</v>
      </c>
      <c r="Y88" s="453"/>
      <c r="Z88" s="507"/>
      <c r="AA88" s="386" t="s">
        <v>40</v>
      </c>
      <c r="AB88" s="449" t="s">
        <v>40</v>
      </c>
      <c r="AC88" s="449" t="s">
        <v>48</v>
      </c>
      <c r="AD88" s="502"/>
      <c r="AE88" s="438" t="s">
        <v>25</v>
      </c>
      <c r="AF88" s="438" t="s">
        <v>25</v>
      </c>
      <c r="AG88" s="467" t="s">
        <v>27</v>
      </c>
      <c r="AH88" s="500" t="s">
        <v>27</v>
      </c>
      <c r="AI88" s="125">
        <f t="shared" si="179"/>
        <v>3</v>
      </c>
      <c r="AJ88" s="62">
        <f t="shared" si="180"/>
        <v>5</v>
      </c>
      <c r="AK88" s="62">
        <f t="shared" si="214"/>
        <v>0</v>
      </c>
      <c r="AL88" s="62">
        <f t="shared" si="215"/>
        <v>0</v>
      </c>
      <c r="AM88" s="62">
        <f t="shared" si="181"/>
        <v>0</v>
      </c>
      <c r="AN88" s="62">
        <f t="shared" si="182"/>
        <v>3</v>
      </c>
      <c r="AO88" s="62">
        <f t="shared" si="183"/>
        <v>3</v>
      </c>
      <c r="AP88" s="62">
        <f t="shared" si="184"/>
        <v>4</v>
      </c>
      <c r="AQ88" s="62">
        <f t="shared" si="185"/>
        <v>0</v>
      </c>
      <c r="AR88" s="62">
        <f t="shared" si="205"/>
        <v>0</v>
      </c>
      <c r="AS88" s="62">
        <f t="shared" si="186"/>
        <v>0</v>
      </c>
      <c r="AT88" s="62">
        <f t="shared" si="187"/>
        <v>0</v>
      </c>
      <c r="AU88" s="62">
        <f t="shared" si="188"/>
        <v>0</v>
      </c>
      <c r="AV88" s="62">
        <f t="shared" si="189"/>
        <v>0</v>
      </c>
      <c r="AW88" s="62">
        <f t="shared" si="190"/>
        <v>0</v>
      </c>
      <c r="AX88" s="62">
        <f t="shared" si="191"/>
        <v>0</v>
      </c>
      <c r="AY88" s="62">
        <f t="shared" si="192"/>
        <v>0</v>
      </c>
      <c r="AZ88" s="62">
        <f t="shared" si="193"/>
        <v>0</v>
      </c>
      <c r="BA88" s="62">
        <f t="shared" si="194"/>
        <v>2</v>
      </c>
      <c r="BB88" s="62">
        <f t="shared" si="195"/>
        <v>0</v>
      </c>
      <c r="BC88" s="63">
        <f t="shared" si="196"/>
        <v>16</v>
      </c>
      <c r="BD88" s="64"/>
      <c r="BE88" s="584">
        <f>+AI88*$BD$2+AJ88*$BD$6+AN88*$BD$2+AO88*$BD$6+AQ88*8/24+AU88*8/24+AV88*8/24+AW88*8/24+AX88*12/24+AY88*8/24+AZ88*$BD$2+BA88*8/24+BN88*(0/24)+(AM88*$BE$2)+AK88*$BF$2+AL88*$BF$6+AR88*$BD$2-"01:00"</f>
        <v>7.625</v>
      </c>
      <c r="BF88" s="5">
        <f t="shared" si="220"/>
        <v>0</v>
      </c>
      <c r="BG88" s="5">
        <f t="shared" si="174"/>
        <v>0</v>
      </c>
      <c r="BH88" s="5">
        <f t="shared" si="221"/>
        <v>0</v>
      </c>
      <c r="BI88" s="5">
        <f t="shared" si="222"/>
        <v>0</v>
      </c>
      <c r="BJ88" s="5">
        <f t="shared" si="175"/>
        <v>1</v>
      </c>
      <c r="BK88" s="5">
        <f t="shared" si="223"/>
        <v>0</v>
      </c>
      <c r="BL88" s="5">
        <f t="shared" si="176"/>
        <v>0</v>
      </c>
      <c r="BM88" s="5">
        <f t="shared" si="177"/>
        <v>0</v>
      </c>
      <c r="BN88" s="145">
        <f t="shared" si="178"/>
        <v>0</v>
      </c>
      <c r="BO88" s="147">
        <f>+BE88+FEV!BO88</f>
        <v>22.125</v>
      </c>
      <c r="BP88" s="65">
        <f>+BO88+(JAN!BN87+FEV!BN88+BN88)*(12/24)-$BO$12</f>
        <v>0.7916666666666643</v>
      </c>
      <c r="BQ88" s="66">
        <f t="shared" si="225"/>
        <v>0</v>
      </c>
      <c r="BR88" s="584">
        <f t="shared" ref="BR88:BR93" si="228">+BO88+BY88*$BD$2</f>
        <v>22.625</v>
      </c>
      <c r="BS88" s="584">
        <f t="shared" ref="BS88:BS93" si="229">+BR88-$BO$12</f>
        <v>1.2916666666666643</v>
      </c>
      <c r="BT88" s="67">
        <f t="shared" ref="BT88:BT96" si="230">+(BR88/$BR$99)-1</f>
        <v>5.0256278005222255E-2</v>
      </c>
      <c r="BU88" s="68">
        <f t="shared" si="199"/>
        <v>0</v>
      </c>
      <c r="BV88" s="68">
        <f t="shared" si="207"/>
        <v>0</v>
      </c>
      <c r="BW88" s="68">
        <f t="shared" si="200"/>
        <v>1</v>
      </c>
      <c r="BX88" s="68">
        <f t="shared" si="201"/>
        <v>0</v>
      </c>
      <c r="BY88" s="69">
        <f t="shared" si="226"/>
        <v>1</v>
      </c>
      <c r="BZ88" s="68">
        <f>+BN88+FEV!BZ88</f>
        <v>0</v>
      </c>
      <c r="CA88" s="68">
        <f>+FEV!CA88+BX88</f>
        <v>9</v>
      </c>
      <c r="CB88" s="69">
        <f t="shared" si="227"/>
        <v>9</v>
      </c>
      <c r="CE88" s="163">
        <f t="shared" si="171"/>
        <v>7.625</v>
      </c>
      <c r="CF88" s="127">
        <f t="shared" si="172"/>
        <v>17</v>
      </c>
      <c r="CG88" s="165">
        <f t="shared" si="208"/>
        <v>183</v>
      </c>
      <c r="CH88" s="165">
        <f t="shared" si="209"/>
        <v>12</v>
      </c>
      <c r="CI88" s="165">
        <f t="shared" si="210"/>
        <v>195</v>
      </c>
      <c r="CJ88" s="159">
        <f t="shared" si="202"/>
        <v>0</v>
      </c>
      <c r="CK88" s="444">
        <f>BY88-BV88+FEV!CK88</f>
        <v>3</v>
      </c>
      <c r="CL88" s="450">
        <f t="shared" ref="CL88:CL92" si="231">CK88*12+BV88*8</f>
        <v>36</v>
      </c>
      <c r="CM88" s="450"/>
      <c r="CN88" s="126">
        <f t="shared" si="211"/>
        <v>7.625</v>
      </c>
      <c r="CO88" s="130">
        <f t="shared" si="212"/>
        <v>195</v>
      </c>
      <c r="CP88" s="127">
        <f t="shared" si="204"/>
        <v>16</v>
      </c>
      <c r="CQ88" s="127">
        <f t="shared" si="213"/>
        <v>17</v>
      </c>
    </row>
    <row r="89" spans="1:95" ht="21" customHeight="1" thickBot="1" x14ac:dyDescent="0.3">
      <c r="A89" s="613" t="s">
        <v>114</v>
      </c>
      <c r="B89" s="691">
        <v>74</v>
      </c>
      <c r="C89" s="26" t="s">
        <v>3</v>
      </c>
      <c r="D89" s="438" t="s">
        <v>57</v>
      </c>
      <c r="E89" s="467"/>
      <c r="F89" s="503"/>
      <c r="G89" s="438" t="s">
        <v>57</v>
      </c>
      <c r="H89" s="438" t="s">
        <v>25</v>
      </c>
      <c r="I89" s="502"/>
      <c r="J89" s="502"/>
      <c r="K89" s="438" t="s">
        <v>24</v>
      </c>
      <c r="L89" s="455" t="s">
        <v>25</v>
      </c>
      <c r="M89" s="503"/>
      <c r="N89" s="458"/>
      <c r="O89" s="438" t="s">
        <v>24</v>
      </c>
      <c r="P89" s="438" t="s">
        <v>25</v>
      </c>
      <c r="Q89" s="502" t="s">
        <v>31</v>
      </c>
      <c r="R89" s="502"/>
      <c r="S89" s="455" t="s">
        <v>24</v>
      </c>
      <c r="T89" s="460" t="s">
        <v>25</v>
      </c>
      <c r="U89" s="458"/>
      <c r="V89" s="458"/>
      <c r="W89" s="1026" t="s">
        <v>24</v>
      </c>
      <c r="X89" s="438" t="s">
        <v>24</v>
      </c>
      <c r="Y89" s="453"/>
      <c r="Z89" s="507"/>
      <c r="AA89" s="386" t="s">
        <v>40</v>
      </c>
      <c r="AB89" s="449" t="s">
        <v>40</v>
      </c>
      <c r="AC89" s="449" t="s">
        <v>48</v>
      </c>
      <c r="AD89" s="502"/>
      <c r="AE89" s="438" t="s">
        <v>25</v>
      </c>
      <c r="AF89" s="438" t="s">
        <v>25</v>
      </c>
      <c r="AG89" s="467"/>
      <c r="AH89" s="500"/>
      <c r="AI89" s="125">
        <f t="shared" si="179"/>
        <v>5</v>
      </c>
      <c r="AJ89" s="62">
        <f t="shared" si="180"/>
        <v>6</v>
      </c>
      <c r="AK89" s="62">
        <f t="shared" si="214"/>
        <v>0</v>
      </c>
      <c r="AL89" s="62">
        <f t="shared" si="215"/>
        <v>0</v>
      </c>
      <c r="AM89" s="62">
        <f t="shared" si="181"/>
        <v>0</v>
      </c>
      <c r="AN89" s="62">
        <f t="shared" si="182"/>
        <v>0</v>
      </c>
      <c r="AO89" s="62">
        <f t="shared" si="183"/>
        <v>0</v>
      </c>
      <c r="AP89" s="62">
        <f t="shared" si="184"/>
        <v>1</v>
      </c>
      <c r="AQ89" s="62">
        <f t="shared" si="185"/>
        <v>0</v>
      </c>
      <c r="AR89" s="62">
        <f t="shared" si="205"/>
        <v>0</v>
      </c>
      <c r="AS89" s="62">
        <f t="shared" si="186"/>
        <v>0</v>
      </c>
      <c r="AT89" s="62">
        <f t="shared" si="187"/>
        <v>0</v>
      </c>
      <c r="AU89" s="62">
        <f t="shared" si="188"/>
        <v>0</v>
      </c>
      <c r="AV89" s="62">
        <f t="shared" si="189"/>
        <v>0</v>
      </c>
      <c r="AW89" s="62">
        <f t="shared" si="190"/>
        <v>0</v>
      </c>
      <c r="AX89" s="62">
        <f t="shared" si="191"/>
        <v>0</v>
      </c>
      <c r="AY89" s="62">
        <f t="shared" si="192"/>
        <v>0</v>
      </c>
      <c r="AZ89" s="62">
        <f t="shared" si="193"/>
        <v>0</v>
      </c>
      <c r="BA89" s="62">
        <f t="shared" si="194"/>
        <v>2</v>
      </c>
      <c r="BB89" s="62">
        <f t="shared" si="195"/>
        <v>0</v>
      </c>
      <c r="BC89" s="63">
        <f t="shared" si="196"/>
        <v>13</v>
      </c>
      <c r="BD89" s="64"/>
      <c r="BE89" s="584">
        <f t="shared" si="206"/>
        <v>6.166666666666667</v>
      </c>
      <c r="BF89" s="5">
        <f t="shared" si="220"/>
        <v>0</v>
      </c>
      <c r="BG89" s="5">
        <f t="shared" si="174"/>
        <v>0</v>
      </c>
      <c r="BH89" s="5">
        <f t="shared" si="221"/>
        <v>0</v>
      </c>
      <c r="BI89" s="5">
        <f t="shared" si="222"/>
        <v>0</v>
      </c>
      <c r="BJ89" s="5">
        <f t="shared" si="175"/>
        <v>1</v>
      </c>
      <c r="BK89" s="5">
        <f t="shared" si="223"/>
        <v>0</v>
      </c>
      <c r="BL89" s="5">
        <f t="shared" si="176"/>
        <v>0</v>
      </c>
      <c r="BM89" s="5">
        <f t="shared" si="177"/>
        <v>0</v>
      </c>
      <c r="BN89" s="145">
        <f t="shared" si="178"/>
        <v>2</v>
      </c>
      <c r="BO89" s="147">
        <f>+BE89+FEV!BO89</f>
        <v>20.333333333333336</v>
      </c>
      <c r="BP89" s="65">
        <f>+BO89+(JAN!BN88+FEV!BN89+BN89)*(12/24)-$BO$12</f>
        <v>0.5</v>
      </c>
      <c r="BQ89" s="66">
        <f t="shared" si="225"/>
        <v>0</v>
      </c>
      <c r="BR89" s="584">
        <f t="shared" si="228"/>
        <v>20.833333333333336</v>
      </c>
      <c r="BS89" s="584">
        <f t="shared" si="229"/>
        <v>-0.5</v>
      </c>
      <c r="BT89" s="67">
        <f t="shared" si="230"/>
        <v>-3.2913187840494906E-2</v>
      </c>
      <c r="BU89" s="68">
        <f t="shared" si="199"/>
        <v>0</v>
      </c>
      <c r="BV89" s="68">
        <f t="shared" si="207"/>
        <v>0</v>
      </c>
      <c r="BW89" s="68">
        <f t="shared" si="200"/>
        <v>1</v>
      </c>
      <c r="BX89" s="68">
        <f t="shared" si="201"/>
        <v>0</v>
      </c>
      <c r="BY89" s="69">
        <f t="shared" si="226"/>
        <v>1</v>
      </c>
      <c r="BZ89" s="68">
        <f>+BN89+FEV!BZ89</f>
        <v>3</v>
      </c>
      <c r="CA89" s="68">
        <f>+FEV!CA89+BX89</f>
        <v>4</v>
      </c>
      <c r="CB89" s="69">
        <f t="shared" si="227"/>
        <v>1</v>
      </c>
      <c r="CE89" s="163">
        <f t="shared" ref="CE89" si="232">+BE89</f>
        <v>6.166666666666667</v>
      </c>
      <c r="CF89" s="127">
        <f t="shared" ref="CF89" si="233">+BC89+BF89+BG89+BJ89+BK89+BL89+BM89+BH89+BI89</f>
        <v>14</v>
      </c>
      <c r="CG89" s="165">
        <f t="shared" ref="CG89" si="234">+BE89*24-(AQ89+AU89+AV89)*8</f>
        <v>148</v>
      </c>
      <c r="CH89" s="165">
        <f t="shared" ref="CH89" si="235">+(BF89+BG89+BJ89+BK89+BL89+BM89)*12+(BH89+BI89)*8</f>
        <v>12</v>
      </c>
      <c r="CI89" s="165">
        <f t="shared" ref="CI89" si="236">+CG89+CH89</f>
        <v>160</v>
      </c>
      <c r="CJ89" s="159">
        <f t="shared" ref="CJ89" si="237">+(AQ89+AU89+AV89)*8+(BN89)*12</f>
        <v>24</v>
      </c>
      <c r="CK89" s="444">
        <f>BY89-BV89+FEV!CK89</f>
        <v>2</v>
      </c>
      <c r="CL89" s="450">
        <f>CK89*12+BV89*8</f>
        <v>24</v>
      </c>
      <c r="CM89" s="450"/>
      <c r="CN89" s="126">
        <f t="shared" si="211"/>
        <v>6.166666666666667</v>
      </c>
      <c r="CO89" s="130">
        <f t="shared" si="212"/>
        <v>160</v>
      </c>
      <c r="CP89" s="127">
        <f t="shared" si="204"/>
        <v>13</v>
      </c>
      <c r="CQ89" s="127">
        <f t="shared" si="213"/>
        <v>14</v>
      </c>
    </row>
    <row r="90" spans="1:95" ht="21" customHeight="1" thickBot="1" x14ac:dyDescent="0.3">
      <c r="A90" s="613" t="s">
        <v>115</v>
      </c>
      <c r="B90" s="866">
        <v>75</v>
      </c>
      <c r="C90" s="26" t="s">
        <v>3</v>
      </c>
      <c r="D90" s="435"/>
      <c r="E90" s="435"/>
      <c r="F90" s="435" t="s">
        <v>37</v>
      </c>
      <c r="G90" s="435" t="s">
        <v>37</v>
      </c>
      <c r="H90" s="435" t="s">
        <v>37</v>
      </c>
      <c r="I90" s="435" t="s">
        <v>37</v>
      </c>
      <c r="J90" s="435" t="s">
        <v>37</v>
      </c>
      <c r="K90" s="435"/>
      <c r="L90" s="435"/>
      <c r="M90" s="435" t="s">
        <v>37</v>
      </c>
      <c r="N90" s="435" t="s">
        <v>37</v>
      </c>
      <c r="O90" s="435" t="s">
        <v>37</v>
      </c>
      <c r="P90" s="435" t="s">
        <v>37</v>
      </c>
      <c r="Q90" s="435" t="s">
        <v>37</v>
      </c>
      <c r="R90" s="435"/>
      <c r="S90" s="435"/>
      <c r="T90" s="435" t="s">
        <v>37</v>
      </c>
      <c r="U90" s="435" t="s">
        <v>37</v>
      </c>
      <c r="V90" s="435" t="s">
        <v>37</v>
      </c>
      <c r="W90" s="435" t="s">
        <v>37</v>
      </c>
      <c r="X90" s="435" t="s">
        <v>37</v>
      </c>
      <c r="Y90" s="435"/>
      <c r="Z90" s="435"/>
      <c r="AA90" s="435" t="s">
        <v>37</v>
      </c>
      <c r="AB90" s="435" t="s">
        <v>37</v>
      </c>
      <c r="AC90" s="435" t="s">
        <v>37</v>
      </c>
      <c r="AD90" s="435" t="s">
        <v>37</v>
      </c>
      <c r="AE90" s="435" t="s">
        <v>37</v>
      </c>
      <c r="AF90" s="435"/>
      <c r="AG90" s="435"/>
      <c r="AH90" s="435" t="s">
        <v>37</v>
      </c>
      <c r="AI90" s="125">
        <f t="shared" si="179"/>
        <v>0</v>
      </c>
      <c r="AJ90" s="62">
        <f t="shared" si="180"/>
        <v>0</v>
      </c>
      <c r="AK90" s="62">
        <f t="shared" si="214"/>
        <v>0</v>
      </c>
      <c r="AL90" s="62">
        <f t="shared" si="215"/>
        <v>0</v>
      </c>
      <c r="AM90" s="62">
        <f t="shared" si="181"/>
        <v>0</v>
      </c>
      <c r="AN90" s="62">
        <f t="shared" si="182"/>
        <v>0</v>
      </c>
      <c r="AO90" s="62">
        <f t="shared" si="183"/>
        <v>0</v>
      </c>
      <c r="AP90" s="62">
        <f t="shared" si="184"/>
        <v>0</v>
      </c>
      <c r="AQ90" s="62">
        <f t="shared" si="185"/>
        <v>0</v>
      </c>
      <c r="AR90" s="62">
        <f t="shared" si="205"/>
        <v>0</v>
      </c>
      <c r="AS90" s="62">
        <f t="shared" si="186"/>
        <v>0</v>
      </c>
      <c r="AT90" s="62">
        <f t="shared" si="187"/>
        <v>0</v>
      </c>
      <c r="AU90" s="62">
        <f t="shared" si="188"/>
        <v>0</v>
      </c>
      <c r="AV90" s="62">
        <f t="shared" si="189"/>
        <v>21</v>
      </c>
      <c r="AW90" s="62">
        <f t="shared" si="190"/>
        <v>0</v>
      </c>
      <c r="AX90" s="62">
        <f t="shared" si="191"/>
        <v>0</v>
      </c>
      <c r="AY90" s="62">
        <f t="shared" si="192"/>
        <v>0</v>
      </c>
      <c r="AZ90" s="62">
        <f t="shared" si="193"/>
        <v>0</v>
      </c>
      <c r="BA90" s="62">
        <f t="shared" si="194"/>
        <v>0</v>
      </c>
      <c r="BB90" s="62">
        <f t="shared" si="195"/>
        <v>0</v>
      </c>
      <c r="BC90" s="63">
        <f t="shared" si="196"/>
        <v>14</v>
      </c>
      <c r="BD90" s="64"/>
      <c r="BE90" s="584">
        <f t="shared" si="206"/>
        <v>7</v>
      </c>
      <c r="BF90" s="5">
        <f t="shared" si="220"/>
        <v>0</v>
      </c>
      <c r="BG90" s="5">
        <f t="shared" si="174"/>
        <v>0</v>
      </c>
      <c r="BH90" s="5">
        <f t="shared" si="221"/>
        <v>0</v>
      </c>
      <c r="BI90" s="5">
        <f t="shared" si="222"/>
        <v>0</v>
      </c>
      <c r="BJ90" s="5">
        <f t="shared" si="175"/>
        <v>0</v>
      </c>
      <c r="BK90" s="5">
        <f t="shared" si="223"/>
        <v>0</v>
      </c>
      <c r="BL90" s="5">
        <f t="shared" si="176"/>
        <v>0</v>
      </c>
      <c r="BM90" s="5">
        <f t="shared" si="177"/>
        <v>0</v>
      </c>
      <c r="BN90" s="145">
        <f t="shared" si="178"/>
        <v>0</v>
      </c>
      <c r="BO90" s="147">
        <f>+BE90+FEV!BO90</f>
        <v>21.333333333333336</v>
      </c>
      <c r="BP90" s="65">
        <f>+BO90+(JAN!BN89+FEV!BN90+BN90)*(12/24)-$BO$12</f>
        <v>0</v>
      </c>
      <c r="BQ90" s="66">
        <f t="shared" si="225"/>
        <v>0</v>
      </c>
      <c r="BR90" s="584">
        <f t="shared" si="228"/>
        <v>21.333333333333336</v>
      </c>
      <c r="BS90" s="584">
        <f t="shared" si="229"/>
        <v>0</v>
      </c>
      <c r="BT90" s="67">
        <f t="shared" si="230"/>
        <v>-9.7031043486668356E-3</v>
      </c>
      <c r="BU90" s="68">
        <f t="shared" si="199"/>
        <v>0</v>
      </c>
      <c r="BV90" s="68">
        <f t="shared" si="207"/>
        <v>0</v>
      </c>
      <c r="BW90" s="68">
        <f t="shared" si="200"/>
        <v>0</v>
      </c>
      <c r="BX90" s="68">
        <f t="shared" si="201"/>
        <v>0</v>
      </c>
      <c r="BY90" s="69">
        <f t="shared" si="217"/>
        <v>0</v>
      </c>
      <c r="BZ90" s="68">
        <f>+BN90+FEV!BZ90</f>
        <v>0</v>
      </c>
      <c r="CA90" s="68">
        <f>+FEV!CA90+BX90</f>
        <v>5</v>
      </c>
      <c r="CB90" s="69">
        <f t="shared" si="227"/>
        <v>5</v>
      </c>
      <c r="CE90" s="163">
        <f t="shared" si="171"/>
        <v>7</v>
      </c>
      <c r="CF90" s="127">
        <f t="shared" si="172"/>
        <v>14</v>
      </c>
      <c r="CG90" s="165">
        <f t="shared" si="208"/>
        <v>0</v>
      </c>
      <c r="CH90" s="165">
        <f t="shared" si="209"/>
        <v>0</v>
      </c>
      <c r="CI90" s="165">
        <f t="shared" si="210"/>
        <v>0</v>
      </c>
      <c r="CJ90" s="159">
        <f t="shared" si="202"/>
        <v>168</v>
      </c>
      <c r="CK90" s="444">
        <f>BY90-BV90+FEV!CK90</f>
        <v>0</v>
      </c>
      <c r="CL90" s="450">
        <f t="shared" si="231"/>
        <v>0</v>
      </c>
      <c r="CM90" s="450"/>
      <c r="CN90" s="126">
        <f t="shared" si="211"/>
        <v>7</v>
      </c>
      <c r="CO90" s="130">
        <f t="shared" si="212"/>
        <v>0</v>
      </c>
      <c r="CP90" s="127">
        <f t="shared" si="204"/>
        <v>14</v>
      </c>
      <c r="CQ90" s="127">
        <f t="shared" si="213"/>
        <v>14</v>
      </c>
    </row>
    <row r="91" spans="1:95" ht="21" customHeight="1" thickBot="1" x14ac:dyDescent="0.3">
      <c r="A91" s="613" t="s">
        <v>116</v>
      </c>
      <c r="B91" s="691">
        <v>76</v>
      </c>
      <c r="C91" s="26" t="s">
        <v>3</v>
      </c>
      <c r="D91" s="438" t="s">
        <v>25</v>
      </c>
      <c r="E91" s="467"/>
      <c r="F91" s="503" t="s">
        <v>26</v>
      </c>
      <c r="G91" s="438" t="s">
        <v>24</v>
      </c>
      <c r="H91" s="438" t="s">
        <v>25</v>
      </c>
      <c r="I91" s="502"/>
      <c r="J91" s="502"/>
      <c r="K91" s="438" t="s">
        <v>24</v>
      </c>
      <c r="L91" s="455" t="s">
        <v>31</v>
      </c>
      <c r="M91" s="503"/>
      <c r="N91" s="458"/>
      <c r="O91" s="438" t="s">
        <v>24</v>
      </c>
      <c r="P91" s="438" t="s">
        <v>25</v>
      </c>
      <c r="Q91" s="502" t="s">
        <v>56</v>
      </c>
      <c r="R91" s="502"/>
      <c r="S91" s="455" t="s">
        <v>27</v>
      </c>
      <c r="T91" s="460" t="s">
        <v>25</v>
      </c>
      <c r="U91" s="458"/>
      <c r="V91" s="458"/>
      <c r="W91" s="1026" t="s">
        <v>24</v>
      </c>
      <c r="X91" s="438" t="s">
        <v>24</v>
      </c>
      <c r="Y91" s="453"/>
      <c r="Z91" s="507"/>
      <c r="AA91" s="386" t="s">
        <v>40</v>
      </c>
      <c r="AB91" s="449" t="s">
        <v>40</v>
      </c>
      <c r="AC91" s="449" t="s">
        <v>48</v>
      </c>
      <c r="AD91" s="502"/>
      <c r="AE91" s="438" t="s">
        <v>26</v>
      </c>
      <c r="AF91" s="438" t="s">
        <v>26</v>
      </c>
      <c r="AG91" s="467"/>
      <c r="AH91" s="503"/>
      <c r="AI91" s="125">
        <f t="shared" si="179"/>
        <v>5</v>
      </c>
      <c r="AJ91" s="62">
        <f t="shared" si="180"/>
        <v>4</v>
      </c>
      <c r="AK91" s="62">
        <f t="shared" si="214"/>
        <v>0</v>
      </c>
      <c r="AL91" s="62">
        <f t="shared" si="215"/>
        <v>0</v>
      </c>
      <c r="AM91" s="62">
        <f t="shared" si="181"/>
        <v>0</v>
      </c>
      <c r="AN91" s="62">
        <f t="shared" si="182"/>
        <v>3</v>
      </c>
      <c r="AO91" s="62">
        <f t="shared" si="183"/>
        <v>1</v>
      </c>
      <c r="AP91" s="62">
        <f t="shared" si="184"/>
        <v>1</v>
      </c>
      <c r="AQ91" s="62">
        <f t="shared" si="185"/>
        <v>0</v>
      </c>
      <c r="AR91" s="62">
        <f t="shared" si="205"/>
        <v>0</v>
      </c>
      <c r="AS91" s="62">
        <f t="shared" si="186"/>
        <v>0</v>
      </c>
      <c r="AT91" s="62">
        <f t="shared" si="187"/>
        <v>0</v>
      </c>
      <c r="AU91" s="62">
        <f t="shared" si="188"/>
        <v>0</v>
      </c>
      <c r="AV91" s="62">
        <f t="shared" si="189"/>
        <v>0</v>
      </c>
      <c r="AW91" s="62">
        <f t="shared" si="190"/>
        <v>0</v>
      </c>
      <c r="AX91" s="62">
        <f t="shared" si="191"/>
        <v>0</v>
      </c>
      <c r="AY91" s="62">
        <f t="shared" si="192"/>
        <v>0</v>
      </c>
      <c r="AZ91" s="62">
        <f t="shared" si="193"/>
        <v>0</v>
      </c>
      <c r="BA91" s="62">
        <f t="shared" si="194"/>
        <v>2</v>
      </c>
      <c r="BB91" s="62">
        <f t="shared" si="195"/>
        <v>0</v>
      </c>
      <c r="BC91" s="63">
        <f t="shared" si="196"/>
        <v>15</v>
      </c>
      <c r="BD91" s="64"/>
      <c r="BE91" s="584">
        <f t="shared" si="206"/>
        <v>7.166666666666667</v>
      </c>
      <c r="BF91" s="5">
        <f t="shared" si="220"/>
        <v>0</v>
      </c>
      <c r="BG91" s="5">
        <f t="shared" si="174"/>
        <v>1</v>
      </c>
      <c r="BH91" s="5">
        <f t="shared" si="221"/>
        <v>0</v>
      </c>
      <c r="BI91" s="5">
        <f t="shared" si="222"/>
        <v>0</v>
      </c>
      <c r="BJ91" s="5">
        <f t="shared" si="175"/>
        <v>1</v>
      </c>
      <c r="BK91" s="5">
        <f t="shared" si="223"/>
        <v>0</v>
      </c>
      <c r="BL91" s="5">
        <f t="shared" si="176"/>
        <v>0</v>
      </c>
      <c r="BM91" s="5">
        <f t="shared" si="177"/>
        <v>0</v>
      </c>
      <c r="BN91" s="145">
        <f t="shared" si="178"/>
        <v>0</v>
      </c>
      <c r="BO91" s="147">
        <f>+BE91+FEV!BO91</f>
        <v>20.166666666666668</v>
      </c>
      <c r="BP91" s="65">
        <f>+BO91+(JAN!BN90+FEV!BN91+BN91)*(12/24)-$BO$12</f>
        <v>0.33333333333333215</v>
      </c>
      <c r="BQ91" s="66">
        <f t="shared" si="225"/>
        <v>0</v>
      </c>
      <c r="BR91" s="584">
        <f t="shared" si="228"/>
        <v>21.166666666666668</v>
      </c>
      <c r="BS91" s="584">
        <f t="shared" si="229"/>
        <v>-0.16666666666666785</v>
      </c>
      <c r="BT91" s="67">
        <f t="shared" si="230"/>
        <v>-1.7439798845942933E-2</v>
      </c>
      <c r="BU91" s="68">
        <f t="shared" si="199"/>
        <v>1</v>
      </c>
      <c r="BV91" s="68">
        <f t="shared" si="207"/>
        <v>0</v>
      </c>
      <c r="BW91" s="68">
        <f t="shared" si="200"/>
        <v>1</v>
      </c>
      <c r="BX91" s="68">
        <f t="shared" si="201"/>
        <v>0</v>
      </c>
      <c r="BY91" s="69">
        <f t="shared" si="217"/>
        <v>2</v>
      </c>
      <c r="BZ91" s="68">
        <f>+BN91+FEV!BZ91</f>
        <v>3</v>
      </c>
      <c r="CA91" s="68">
        <f>+FEV!CA91+BX91</f>
        <v>4</v>
      </c>
      <c r="CB91" s="69">
        <f t="shared" si="227"/>
        <v>1</v>
      </c>
      <c r="CE91" s="163">
        <f t="shared" si="171"/>
        <v>7.166666666666667</v>
      </c>
      <c r="CF91" s="127">
        <f t="shared" si="172"/>
        <v>17</v>
      </c>
      <c r="CG91" s="165">
        <f t="shared" si="208"/>
        <v>172</v>
      </c>
      <c r="CH91" s="165">
        <f t="shared" si="209"/>
        <v>24</v>
      </c>
      <c r="CI91" s="165">
        <f t="shared" si="210"/>
        <v>196</v>
      </c>
      <c r="CJ91" s="159">
        <f t="shared" si="202"/>
        <v>0</v>
      </c>
      <c r="CK91" s="444">
        <f>BY91-BV91+FEV!CK91</f>
        <v>4</v>
      </c>
      <c r="CL91" s="450">
        <f t="shared" si="231"/>
        <v>48</v>
      </c>
      <c r="CM91" s="450"/>
      <c r="CN91" s="126">
        <f t="shared" si="211"/>
        <v>7.166666666666667</v>
      </c>
      <c r="CO91" s="130">
        <f t="shared" si="212"/>
        <v>196</v>
      </c>
      <c r="CP91" s="127">
        <f t="shared" si="204"/>
        <v>15</v>
      </c>
      <c r="CQ91" s="127">
        <f t="shared" si="213"/>
        <v>17</v>
      </c>
    </row>
    <row r="92" spans="1:95" ht="21" customHeight="1" thickBot="1" x14ac:dyDescent="0.3">
      <c r="A92" s="613" t="s">
        <v>117</v>
      </c>
      <c r="B92" s="866">
        <v>77</v>
      </c>
      <c r="C92" s="26" t="s">
        <v>3</v>
      </c>
      <c r="D92" s="435" t="s">
        <v>25</v>
      </c>
      <c r="E92" s="505"/>
      <c r="F92" s="500"/>
      <c r="G92" s="435" t="s">
        <v>24</v>
      </c>
      <c r="H92" s="435" t="s">
        <v>25</v>
      </c>
      <c r="I92" s="498"/>
      <c r="J92" s="498"/>
      <c r="K92" s="435" t="s">
        <v>24</v>
      </c>
      <c r="L92" s="440" t="s">
        <v>25</v>
      </c>
      <c r="M92" s="500"/>
      <c r="N92" s="506"/>
      <c r="O92" s="435" t="s">
        <v>24</v>
      </c>
      <c r="P92" s="435" t="s">
        <v>25</v>
      </c>
      <c r="Q92" s="498"/>
      <c r="R92" s="498"/>
      <c r="S92" s="440" t="s">
        <v>24</v>
      </c>
      <c r="T92" s="459" t="s">
        <v>26</v>
      </c>
      <c r="U92" s="506"/>
      <c r="V92" s="506"/>
      <c r="W92" s="1024" t="s">
        <v>35</v>
      </c>
      <c r="X92" s="435" t="s">
        <v>24</v>
      </c>
      <c r="Y92" s="520"/>
      <c r="Z92" s="504"/>
      <c r="AA92" s="454" t="s">
        <v>40</v>
      </c>
      <c r="AB92" s="436" t="s">
        <v>40</v>
      </c>
      <c r="AC92" s="449" t="s">
        <v>48</v>
      </c>
      <c r="AD92" s="498"/>
      <c r="AE92" s="435" t="s">
        <v>25</v>
      </c>
      <c r="AF92" s="435" t="s">
        <v>25</v>
      </c>
      <c r="AG92" s="467"/>
      <c r="AH92" s="503"/>
      <c r="AI92" s="125">
        <f t="shared" si="179"/>
        <v>5</v>
      </c>
      <c r="AJ92" s="62">
        <f t="shared" si="180"/>
        <v>6</v>
      </c>
      <c r="AK92" s="62">
        <f t="shared" si="214"/>
        <v>0</v>
      </c>
      <c r="AL92" s="62">
        <f t="shared" si="215"/>
        <v>0</v>
      </c>
      <c r="AM92" s="62">
        <f t="shared" si="181"/>
        <v>0</v>
      </c>
      <c r="AN92" s="62">
        <f t="shared" si="182"/>
        <v>1</v>
      </c>
      <c r="AO92" s="62">
        <f t="shared" si="183"/>
        <v>0</v>
      </c>
      <c r="AP92" s="62">
        <f t="shared" si="184"/>
        <v>0</v>
      </c>
      <c r="AQ92" s="62">
        <f t="shared" si="185"/>
        <v>0</v>
      </c>
      <c r="AR92" s="62">
        <f t="shared" si="205"/>
        <v>0</v>
      </c>
      <c r="AS92" s="62">
        <f t="shared" si="186"/>
        <v>0</v>
      </c>
      <c r="AT92" s="62">
        <f t="shared" si="187"/>
        <v>1</v>
      </c>
      <c r="AU92" s="62">
        <f t="shared" si="188"/>
        <v>0</v>
      </c>
      <c r="AV92" s="62">
        <f t="shared" si="189"/>
        <v>0</v>
      </c>
      <c r="AW92" s="62">
        <f t="shared" si="190"/>
        <v>0</v>
      </c>
      <c r="AX92" s="62">
        <f t="shared" si="191"/>
        <v>0</v>
      </c>
      <c r="AY92" s="62">
        <f t="shared" si="192"/>
        <v>0</v>
      </c>
      <c r="AZ92" s="62">
        <f t="shared" si="193"/>
        <v>0</v>
      </c>
      <c r="BA92" s="62">
        <f t="shared" si="194"/>
        <v>2</v>
      </c>
      <c r="BB92" s="62">
        <f t="shared" si="195"/>
        <v>0</v>
      </c>
      <c r="BC92" s="63">
        <f t="shared" si="196"/>
        <v>14</v>
      </c>
      <c r="BD92" s="64"/>
      <c r="BE92" s="584">
        <f t="shared" si="206"/>
        <v>6.666666666666667</v>
      </c>
      <c r="BF92" s="5">
        <f t="shared" si="220"/>
        <v>0</v>
      </c>
      <c r="BG92" s="5">
        <f t="shared" si="174"/>
        <v>0</v>
      </c>
      <c r="BH92" s="5">
        <f t="shared" si="221"/>
        <v>0</v>
      </c>
      <c r="BI92" s="5">
        <f t="shared" si="222"/>
        <v>0</v>
      </c>
      <c r="BJ92" s="5">
        <f t="shared" si="175"/>
        <v>1</v>
      </c>
      <c r="BK92" s="5">
        <f t="shared" si="223"/>
        <v>0</v>
      </c>
      <c r="BL92" s="5">
        <f t="shared" si="176"/>
        <v>0</v>
      </c>
      <c r="BM92" s="5">
        <f t="shared" si="177"/>
        <v>0</v>
      </c>
      <c r="BN92" s="145">
        <f t="shared" si="178"/>
        <v>0</v>
      </c>
      <c r="BO92" s="147">
        <f>+BE92+FEV!BO92</f>
        <v>21</v>
      </c>
      <c r="BP92" s="65">
        <f>+BO92+(JAN!BN47+FEV!BN92+BN92)*(12/24)-$BO$12</f>
        <v>-0.3333333333333357</v>
      </c>
      <c r="BQ92" s="66">
        <f t="shared" si="225"/>
        <v>0</v>
      </c>
      <c r="BR92" s="584">
        <f t="shared" si="228"/>
        <v>21.5</v>
      </c>
      <c r="BS92" s="584">
        <f t="shared" si="229"/>
        <v>0.1666666666666643</v>
      </c>
      <c r="BT92" s="67">
        <f t="shared" si="230"/>
        <v>-1.96640985139096E-3</v>
      </c>
      <c r="BU92" s="68">
        <f t="shared" si="199"/>
        <v>0</v>
      </c>
      <c r="BV92" s="68">
        <f t="shared" si="207"/>
        <v>0</v>
      </c>
      <c r="BW92" s="68">
        <f t="shared" si="200"/>
        <v>1</v>
      </c>
      <c r="BX92" s="68">
        <f t="shared" si="201"/>
        <v>0</v>
      </c>
      <c r="BY92" s="69">
        <f t="shared" si="217"/>
        <v>1</v>
      </c>
      <c r="BZ92" s="68">
        <f>+BN92+FEV!BZ92</f>
        <v>0</v>
      </c>
      <c r="CA92" s="68">
        <f>+FEV!CA92+BX92</f>
        <v>4</v>
      </c>
      <c r="CB92" s="69">
        <f t="shared" si="227"/>
        <v>4</v>
      </c>
      <c r="CE92" s="163">
        <f t="shared" si="171"/>
        <v>6.666666666666667</v>
      </c>
      <c r="CF92" s="127">
        <f t="shared" si="172"/>
        <v>15</v>
      </c>
      <c r="CG92" s="165">
        <f t="shared" si="208"/>
        <v>160</v>
      </c>
      <c r="CH92" s="165">
        <f t="shared" si="209"/>
        <v>12</v>
      </c>
      <c r="CI92" s="165">
        <f t="shared" si="210"/>
        <v>172</v>
      </c>
      <c r="CJ92" s="159">
        <f t="shared" si="202"/>
        <v>0</v>
      </c>
      <c r="CK92" s="444">
        <f>BY92-BV92+FEV!CK92</f>
        <v>3</v>
      </c>
      <c r="CL92" s="450">
        <f t="shared" si="231"/>
        <v>36</v>
      </c>
      <c r="CM92" s="450"/>
      <c r="CN92" s="126">
        <f t="shared" si="211"/>
        <v>6.666666666666667</v>
      </c>
      <c r="CO92" s="130">
        <f t="shared" si="212"/>
        <v>172</v>
      </c>
      <c r="CP92" s="127">
        <f t="shared" si="204"/>
        <v>14</v>
      </c>
      <c r="CQ92" s="127">
        <f t="shared" si="213"/>
        <v>15</v>
      </c>
    </row>
    <row r="93" spans="1:95" ht="21" customHeight="1" thickBot="1" x14ac:dyDescent="0.3">
      <c r="A93" s="613" t="s">
        <v>118</v>
      </c>
      <c r="B93" s="691">
        <v>78</v>
      </c>
      <c r="C93" s="26" t="s">
        <v>3</v>
      </c>
      <c r="D93" s="438" t="s">
        <v>25</v>
      </c>
      <c r="E93" s="467"/>
      <c r="F93" s="569"/>
      <c r="G93" s="438" t="s">
        <v>24</v>
      </c>
      <c r="H93" s="438" t="s">
        <v>25</v>
      </c>
      <c r="I93" s="502"/>
      <c r="J93" s="502"/>
      <c r="K93" s="438" t="s">
        <v>24</v>
      </c>
      <c r="L93" s="455" t="s">
        <v>26</v>
      </c>
      <c r="M93" s="503"/>
      <c r="N93" s="458"/>
      <c r="O93" s="438" t="s">
        <v>24</v>
      </c>
      <c r="P93" s="438" t="s">
        <v>25</v>
      </c>
      <c r="Q93" s="502"/>
      <c r="R93" s="502"/>
      <c r="S93" s="455" t="s">
        <v>24</v>
      </c>
      <c r="T93" s="460" t="s">
        <v>26</v>
      </c>
      <c r="U93" s="458"/>
      <c r="V93" s="458"/>
      <c r="W93" s="1026" t="s">
        <v>24</v>
      </c>
      <c r="X93" s="438" t="s">
        <v>24</v>
      </c>
      <c r="Y93" s="453"/>
      <c r="Z93" s="507"/>
      <c r="AA93" s="386" t="s">
        <v>40</v>
      </c>
      <c r="AB93" s="449" t="s">
        <v>40</v>
      </c>
      <c r="AC93" s="449" t="s">
        <v>48</v>
      </c>
      <c r="AD93" s="502"/>
      <c r="AE93" s="438" t="s">
        <v>25</v>
      </c>
      <c r="AF93" s="438" t="s">
        <v>25</v>
      </c>
      <c r="AG93" s="467"/>
      <c r="AH93" s="503"/>
      <c r="AI93" s="125">
        <f t="shared" si="179"/>
        <v>6</v>
      </c>
      <c r="AJ93" s="62">
        <f t="shared" si="180"/>
        <v>5</v>
      </c>
      <c r="AK93" s="62">
        <f t="shared" si="214"/>
        <v>0</v>
      </c>
      <c r="AL93" s="62">
        <f t="shared" si="215"/>
        <v>0</v>
      </c>
      <c r="AM93" s="62">
        <f t="shared" si="181"/>
        <v>0</v>
      </c>
      <c r="AN93" s="62">
        <f t="shared" si="182"/>
        <v>2</v>
      </c>
      <c r="AO93" s="62">
        <f t="shared" si="183"/>
        <v>0</v>
      </c>
      <c r="AP93" s="62">
        <f t="shared" si="184"/>
        <v>0</v>
      </c>
      <c r="AQ93" s="62">
        <f t="shared" si="185"/>
        <v>0</v>
      </c>
      <c r="AR93" s="62">
        <f t="shared" si="205"/>
        <v>0</v>
      </c>
      <c r="AS93" s="62">
        <f t="shared" si="186"/>
        <v>0</v>
      </c>
      <c r="AT93" s="62">
        <f t="shared" si="187"/>
        <v>0</v>
      </c>
      <c r="AU93" s="62">
        <f t="shared" si="188"/>
        <v>0</v>
      </c>
      <c r="AV93" s="62">
        <f t="shared" si="189"/>
        <v>0</v>
      </c>
      <c r="AW93" s="62">
        <f t="shared" si="190"/>
        <v>0</v>
      </c>
      <c r="AX93" s="62">
        <f t="shared" si="191"/>
        <v>0</v>
      </c>
      <c r="AY93" s="62">
        <f t="shared" si="192"/>
        <v>0</v>
      </c>
      <c r="AZ93" s="62">
        <f t="shared" si="193"/>
        <v>0</v>
      </c>
      <c r="BA93" s="62">
        <f t="shared" si="194"/>
        <v>2</v>
      </c>
      <c r="BB93" s="62">
        <f t="shared" si="195"/>
        <v>0</v>
      </c>
      <c r="BC93" s="63">
        <f t="shared" si="196"/>
        <v>15</v>
      </c>
      <c r="BD93" s="64"/>
      <c r="BE93" s="584">
        <f t="shared" si="206"/>
        <v>7.166666666666667</v>
      </c>
      <c r="BF93" s="5">
        <f t="shared" si="220"/>
        <v>0</v>
      </c>
      <c r="BG93" s="5">
        <f t="shared" si="174"/>
        <v>0</v>
      </c>
      <c r="BH93" s="5">
        <f t="shared" si="221"/>
        <v>0</v>
      </c>
      <c r="BI93" s="5">
        <f t="shared" si="222"/>
        <v>0</v>
      </c>
      <c r="BJ93" s="5">
        <f t="shared" si="175"/>
        <v>1</v>
      </c>
      <c r="BK93" s="5">
        <f t="shared" si="223"/>
        <v>0</v>
      </c>
      <c r="BL93" s="5">
        <f t="shared" si="176"/>
        <v>0</v>
      </c>
      <c r="BM93" s="5">
        <f t="shared" si="177"/>
        <v>0</v>
      </c>
      <c r="BN93" s="145">
        <f t="shared" si="178"/>
        <v>0</v>
      </c>
      <c r="BO93" s="147">
        <f>+BE93+FEV!BO93</f>
        <v>21.166666666666668</v>
      </c>
      <c r="BP93" s="65">
        <f>+BO93+(JAN!BN91+FEV!BN93+BN93)*(12/24)-$BO$12</f>
        <v>-0.16666666666666785</v>
      </c>
      <c r="BQ93" s="66">
        <f t="shared" si="225"/>
        <v>0</v>
      </c>
      <c r="BR93" s="584">
        <f t="shared" si="228"/>
        <v>21.666666666666668</v>
      </c>
      <c r="BS93" s="584">
        <f t="shared" si="229"/>
        <v>0.33333333333333215</v>
      </c>
      <c r="BT93" s="67">
        <f t="shared" si="230"/>
        <v>5.7702846458851376E-3</v>
      </c>
      <c r="BU93" s="68">
        <f t="shared" si="199"/>
        <v>0</v>
      </c>
      <c r="BV93" s="68">
        <f t="shared" si="207"/>
        <v>0</v>
      </c>
      <c r="BW93" s="68">
        <f t="shared" si="200"/>
        <v>1</v>
      </c>
      <c r="BX93" s="68">
        <f t="shared" si="201"/>
        <v>0</v>
      </c>
      <c r="BY93" s="69">
        <f t="shared" si="217"/>
        <v>1</v>
      </c>
      <c r="BZ93" s="68">
        <f>+BN93+FEV!BZ93</f>
        <v>0</v>
      </c>
      <c r="CA93" s="68">
        <f>+FEV!CA93+BX93</f>
        <v>5</v>
      </c>
      <c r="CB93" s="69">
        <f t="shared" si="227"/>
        <v>5</v>
      </c>
      <c r="CE93" s="163">
        <f t="shared" si="171"/>
        <v>7.166666666666667</v>
      </c>
      <c r="CF93" s="127">
        <f t="shared" si="172"/>
        <v>16</v>
      </c>
      <c r="CG93" s="165">
        <f t="shared" si="208"/>
        <v>172</v>
      </c>
      <c r="CH93" s="165">
        <f t="shared" si="209"/>
        <v>12</v>
      </c>
      <c r="CI93" s="165">
        <f t="shared" si="210"/>
        <v>184</v>
      </c>
      <c r="CJ93" s="159">
        <f t="shared" si="202"/>
        <v>0</v>
      </c>
      <c r="CK93" s="444">
        <f>BY93-BV93+FEV!CK93</f>
        <v>7</v>
      </c>
      <c r="CL93" s="916">
        <f>CK93*12+BV93*8+12</f>
        <v>96</v>
      </c>
      <c r="CM93" s="450"/>
      <c r="CN93" s="126">
        <f t="shared" si="211"/>
        <v>7.166666666666667</v>
      </c>
      <c r="CO93" s="130">
        <f t="shared" si="212"/>
        <v>184</v>
      </c>
      <c r="CP93" s="127">
        <f t="shared" si="204"/>
        <v>15</v>
      </c>
      <c r="CQ93" s="127">
        <f t="shared" si="213"/>
        <v>16</v>
      </c>
    </row>
    <row r="94" spans="1:95" ht="21" customHeight="1" thickBot="1" x14ac:dyDescent="0.3">
      <c r="A94" s="613" t="s">
        <v>119</v>
      </c>
      <c r="B94" s="866">
        <v>79</v>
      </c>
      <c r="C94" s="26" t="s">
        <v>3</v>
      </c>
      <c r="D94" s="435"/>
      <c r="E94" s="440"/>
      <c r="F94" s="459" t="s">
        <v>37</v>
      </c>
      <c r="G94" s="435" t="s">
        <v>37</v>
      </c>
      <c r="H94" s="435" t="s">
        <v>37</v>
      </c>
      <c r="I94" s="432" t="s">
        <v>37</v>
      </c>
      <c r="J94" s="432" t="s">
        <v>37</v>
      </c>
      <c r="K94" s="435"/>
      <c r="L94" s="440"/>
      <c r="M94" s="459" t="s">
        <v>37</v>
      </c>
      <c r="N94" s="435" t="s">
        <v>37</v>
      </c>
      <c r="O94" s="435" t="s">
        <v>37</v>
      </c>
      <c r="P94" s="435" t="s">
        <v>37</v>
      </c>
      <c r="Q94" s="432" t="s">
        <v>37</v>
      </c>
      <c r="R94" s="432"/>
      <c r="S94" s="440"/>
      <c r="T94" s="459" t="s">
        <v>37</v>
      </c>
      <c r="U94" s="435" t="s">
        <v>37</v>
      </c>
      <c r="V94" s="435" t="s">
        <v>37</v>
      </c>
      <c r="W94" s="1024" t="s">
        <v>37</v>
      </c>
      <c r="X94" s="435" t="s">
        <v>37</v>
      </c>
      <c r="Y94" s="434"/>
      <c r="Z94" s="491"/>
      <c r="AA94" s="454" t="s">
        <v>37</v>
      </c>
      <c r="AB94" s="436" t="s">
        <v>37</v>
      </c>
      <c r="AC94" s="449" t="s">
        <v>37</v>
      </c>
      <c r="AD94" s="432" t="s">
        <v>37</v>
      </c>
      <c r="AE94" s="435" t="s">
        <v>37</v>
      </c>
      <c r="AF94" s="435"/>
      <c r="AG94" s="440"/>
      <c r="AH94" s="459" t="s">
        <v>37</v>
      </c>
      <c r="AI94" s="125">
        <f t="shared" si="179"/>
        <v>0</v>
      </c>
      <c r="AJ94" s="62">
        <f t="shared" si="180"/>
        <v>0</v>
      </c>
      <c r="AK94" s="62">
        <f t="shared" si="214"/>
        <v>0</v>
      </c>
      <c r="AL94" s="62">
        <f t="shared" si="215"/>
        <v>0</v>
      </c>
      <c r="AM94" s="62">
        <f t="shared" si="181"/>
        <v>0</v>
      </c>
      <c r="AN94" s="62">
        <f t="shared" si="182"/>
        <v>0</v>
      </c>
      <c r="AO94" s="62">
        <f t="shared" si="183"/>
        <v>0</v>
      </c>
      <c r="AP94" s="62">
        <f t="shared" si="184"/>
        <v>0</v>
      </c>
      <c r="AQ94" s="62">
        <f t="shared" si="185"/>
        <v>0</v>
      </c>
      <c r="AR94" s="62">
        <f t="shared" si="205"/>
        <v>0</v>
      </c>
      <c r="AS94" s="62">
        <f t="shared" si="186"/>
        <v>0</v>
      </c>
      <c r="AT94" s="62">
        <f t="shared" si="187"/>
        <v>0</v>
      </c>
      <c r="AU94" s="62">
        <f t="shared" si="188"/>
        <v>0</v>
      </c>
      <c r="AV94" s="62">
        <f t="shared" si="189"/>
        <v>21</v>
      </c>
      <c r="AW94" s="62">
        <f t="shared" si="190"/>
        <v>0</v>
      </c>
      <c r="AX94" s="62">
        <f t="shared" si="191"/>
        <v>0</v>
      </c>
      <c r="AY94" s="62">
        <f t="shared" si="192"/>
        <v>0</v>
      </c>
      <c r="AZ94" s="62">
        <f t="shared" si="193"/>
        <v>0</v>
      </c>
      <c r="BA94" s="62">
        <f t="shared" si="194"/>
        <v>0</v>
      </c>
      <c r="BB94" s="62">
        <f t="shared" si="195"/>
        <v>0</v>
      </c>
      <c r="BC94" s="63">
        <f t="shared" si="196"/>
        <v>14</v>
      </c>
      <c r="BD94" s="64"/>
      <c r="BE94" s="584">
        <f t="shared" si="206"/>
        <v>7</v>
      </c>
      <c r="BF94" s="5">
        <f t="shared" si="220"/>
        <v>0</v>
      </c>
      <c r="BG94" s="5">
        <f t="shared" si="174"/>
        <v>0</v>
      </c>
      <c r="BH94" s="5">
        <f t="shared" si="221"/>
        <v>0</v>
      </c>
      <c r="BI94" s="5">
        <f t="shared" si="222"/>
        <v>0</v>
      </c>
      <c r="BJ94" s="5">
        <f t="shared" si="175"/>
        <v>0</v>
      </c>
      <c r="BK94" s="5">
        <f t="shared" si="223"/>
        <v>0</v>
      </c>
      <c r="BL94" s="5">
        <f t="shared" si="176"/>
        <v>0</v>
      </c>
      <c r="BM94" s="5">
        <f t="shared" si="177"/>
        <v>0</v>
      </c>
      <c r="BN94" s="145">
        <f t="shared" si="178"/>
        <v>0</v>
      </c>
      <c r="BO94" s="147">
        <f>+BE94+FEV!BO94</f>
        <v>15.333333333333334</v>
      </c>
      <c r="BP94" s="900">
        <f>+BO94+(JAN!BN94+FEV!BN94+BN94)*(12/24)-$BO$12+"144:00"</f>
        <v>0</v>
      </c>
      <c r="BQ94" s="66">
        <f t="shared" si="225"/>
        <v>0</v>
      </c>
      <c r="BR94" s="901">
        <f>+BO94+BY94*$BD$2+"144:00"</f>
        <v>21.333333333333336</v>
      </c>
      <c r="BS94" s="584">
        <f>+BR94-$BO$12</f>
        <v>0</v>
      </c>
      <c r="BT94" s="67">
        <f t="shared" si="230"/>
        <v>-9.7031043486668356E-3</v>
      </c>
      <c r="BU94" s="68">
        <f t="shared" si="199"/>
        <v>0</v>
      </c>
      <c r="BV94" s="68">
        <f t="shared" si="207"/>
        <v>0</v>
      </c>
      <c r="BW94" s="68">
        <f t="shared" si="200"/>
        <v>0</v>
      </c>
      <c r="BX94" s="68">
        <f t="shared" si="201"/>
        <v>0</v>
      </c>
      <c r="BY94" s="69">
        <f t="shared" si="217"/>
        <v>0</v>
      </c>
      <c r="BZ94" s="68">
        <f>+BN94+FEV!BZ94</f>
        <v>0</v>
      </c>
      <c r="CA94" s="68">
        <f>+FEV!CA94+BX94</f>
        <v>0</v>
      </c>
      <c r="CB94" s="69">
        <f t="shared" si="227"/>
        <v>0</v>
      </c>
      <c r="CE94" s="163">
        <f t="shared" ref="CE94" si="238">+BE94</f>
        <v>7</v>
      </c>
      <c r="CF94" s="127">
        <f t="shared" ref="CF94" si="239">+BC94+BF94+BG94+BJ94+BK94+BL94+BM94+BH94+BI94</f>
        <v>14</v>
      </c>
      <c r="CG94" s="165">
        <f t="shared" ref="CG94" si="240">+BE94*24-(AQ94+AU94+AV94)*8</f>
        <v>0</v>
      </c>
      <c r="CH94" s="165">
        <f t="shared" ref="CH94" si="241">+(BF94+BG94+BJ94+BK94+BL94+BM94)*12+(BH94+BI94)*8</f>
        <v>0</v>
      </c>
      <c r="CI94" s="165">
        <f t="shared" ref="CI94" si="242">+CG94+CH94</f>
        <v>0</v>
      </c>
      <c r="CJ94" s="159">
        <f t="shared" ref="CJ94" si="243">+(AQ94+AU94+AV94)*8+(BN94)*12</f>
        <v>168</v>
      </c>
      <c r="CK94" s="444">
        <f>BY94-BV94+FEV!CK94</f>
        <v>0</v>
      </c>
      <c r="CL94" s="450">
        <f>CK94*12+BV94*8</f>
        <v>0</v>
      </c>
      <c r="CM94" s="450"/>
      <c r="CN94" s="126">
        <f t="shared" si="211"/>
        <v>7</v>
      </c>
      <c r="CO94" s="130">
        <f t="shared" si="212"/>
        <v>0</v>
      </c>
      <c r="CP94" s="127">
        <f t="shared" si="204"/>
        <v>14</v>
      </c>
      <c r="CQ94" s="127">
        <f t="shared" si="213"/>
        <v>14</v>
      </c>
    </row>
    <row r="95" spans="1:95" ht="21" customHeight="1" thickBot="1" x14ac:dyDescent="0.3">
      <c r="A95" s="613" t="s">
        <v>120</v>
      </c>
      <c r="B95" s="691">
        <v>80</v>
      </c>
      <c r="C95" s="26" t="s">
        <v>3</v>
      </c>
      <c r="D95" s="435" t="s">
        <v>26</v>
      </c>
      <c r="E95" s="505"/>
      <c r="F95" s="500"/>
      <c r="G95" s="435" t="s">
        <v>24</v>
      </c>
      <c r="H95" s="435" t="s">
        <v>31</v>
      </c>
      <c r="I95" s="498"/>
      <c r="J95" s="498"/>
      <c r="K95" s="435" t="s">
        <v>24</v>
      </c>
      <c r="L95" s="440" t="s">
        <v>25</v>
      </c>
      <c r="M95" s="500"/>
      <c r="N95" s="506"/>
      <c r="O95" s="435" t="s">
        <v>24</v>
      </c>
      <c r="P95" s="435" t="s">
        <v>25</v>
      </c>
      <c r="Q95" s="498"/>
      <c r="R95" s="498" t="s">
        <v>50</v>
      </c>
      <c r="S95" s="456" t="s">
        <v>24</v>
      </c>
      <c r="T95" s="459" t="s">
        <v>25</v>
      </c>
      <c r="U95" s="506"/>
      <c r="V95" s="506"/>
      <c r="W95" s="433" t="s">
        <v>24</v>
      </c>
      <c r="X95" s="435" t="s">
        <v>24</v>
      </c>
      <c r="Y95" s="520"/>
      <c r="Z95" s="504"/>
      <c r="AA95" s="454" t="s">
        <v>40</v>
      </c>
      <c r="AB95" s="436" t="s">
        <v>40</v>
      </c>
      <c r="AC95" s="449" t="s">
        <v>48</v>
      </c>
      <c r="AD95" s="498" t="s">
        <v>26</v>
      </c>
      <c r="AE95" s="435" t="s">
        <v>25</v>
      </c>
      <c r="AF95" s="435" t="s">
        <v>25</v>
      </c>
      <c r="AG95" s="505"/>
      <c r="AH95" s="500"/>
      <c r="AI95" s="125">
        <f t="shared" si="179"/>
        <v>6</v>
      </c>
      <c r="AJ95" s="62">
        <f t="shared" si="180"/>
        <v>5</v>
      </c>
      <c r="AK95" s="62">
        <f t="shared" si="214"/>
        <v>0</v>
      </c>
      <c r="AL95" s="62">
        <f t="shared" si="215"/>
        <v>0</v>
      </c>
      <c r="AM95" s="62">
        <f t="shared" si="181"/>
        <v>0</v>
      </c>
      <c r="AN95" s="62">
        <f t="shared" si="182"/>
        <v>2</v>
      </c>
      <c r="AO95" s="62">
        <f t="shared" si="183"/>
        <v>0</v>
      </c>
      <c r="AP95" s="62">
        <f t="shared" si="184"/>
        <v>1</v>
      </c>
      <c r="AQ95" s="62">
        <f t="shared" si="185"/>
        <v>0</v>
      </c>
      <c r="AR95" s="62">
        <f t="shared" si="205"/>
        <v>0</v>
      </c>
      <c r="AS95" s="62">
        <f t="shared" si="186"/>
        <v>0</v>
      </c>
      <c r="AT95" s="62">
        <f t="shared" si="187"/>
        <v>0</v>
      </c>
      <c r="AU95" s="62">
        <f t="shared" si="188"/>
        <v>0</v>
      </c>
      <c r="AV95" s="62">
        <f t="shared" si="189"/>
        <v>0</v>
      </c>
      <c r="AW95" s="62">
        <f t="shared" si="190"/>
        <v>0</v>
      </c>
      <c r="AX95" s="62">
        <f t="shared" si="191"/>
        <v>0</v>
      </c>
      <c r="AY95" s="62">
        <f t="shared" si="192"/>
        <v>0</v>
      </c>
      <c r="AZ95" s="62">
        <f t="shared" si="193"/>
        <v>0</v>
      </c>
      <c r="BA95" s="62">
        <f t="shared" si="194"/>
        <v>2</v>
      </c>
      <c r="BB95" s="62">
        <f t="shared" si="195"/>
        <v>0</v>
      </c>
      <c r="BC95" s="63">
        <f t="shared" si="196"/>
        <v>15</v>
      </c>
      <c r="BD95" s="64"/>
      <c r="BE95" s="584">
        <f t="shared" si="206"/>
        <v>7.166666666666667</v>
      </c>
      <c r="BF95" s="5">
        <f t="shared" si="220"/>
        <v>0</v>
      </c>
      <c r="BG95" s="5">
        <f t="shared" si="174"/>
        <v>0</v>
      </c>
      <c r="BH95" s="5">
        <f t="shared" si="221"/>
        <v>0</v>
      </c>
      <c r="BI95" s="5">
        <f t="shared" si="222"/>
        <v>0</v>
      </c>
      <c r="BJ95" s="5">
        <f t="shared" si="175"/>
        <v>1</v>
      </c>
      <c r="BK95" s="5">
        <f t="shared" si="223"/>
        <v>0</v>
      </c>
      <c r="BL95" s="5">
        <f t="shared" si="176"/>
        <v>1</v>
      </c>
      <c r="BM95" s="5">
        <f t="shared" si="177"/>
        <v>0</v>
      </c>
      <c r="BN95" s="145">
        <f t="shared" si="178"/>
        <v>0</v>
      </c>
      <c r="BO95" s="147">
        <f>+BE95+FEV!BO95</f>
        <v>15.666666666666668</v>
      </c>
      <c r="BP95" s="900">
        <f>+BO95+(JAN!BN94+FEV!BN95+BN95)*(12/24)-$BO$12+"144:00"</f>
        <v>0.33333333333333215</v>
      </c>
      <c r="BQ95" s="66">
        <f t="shared" si="225"/>
        <v>0</v>
      </c>
      <c r="BR95" s="901">
        <f>+BO95+BY95*$BD$2+"144:00"</f>
        <v>22.666666666666668</v>
      </c>
      <c r="BS95" s="584">
        <f>+BR95-$BO$12</f>
        <v>1.3333333333333321</v>
      </c>
      <c r="BT95" s="67">
        <f t="shared" si="230"/>
        <v>5.2190451629541501E-2</v>
      </c>
      <c r="BU95" s="68">
        <f t="shared" si="199"/>
        <v>0</v>
      </c>
      <c r="BV95" s="68">
        <f t="shared" si="207"/>
        <v>0</v>
      </c>
      <c r="BW95" s="68">
        <f t="shared" si="200"/>
        <v>1</v>
      </c>
      <c r="BX95" s="68">
        <f t="shared" si="201"/>
        <v>1</v>
      </c>
      <c r="BY95" s="69">
        <f t="shared" si="217"/>
        <v>2</v>
      </c>
      <c r="BZ95" s="68">
        <f>+BN95+FEV!BZ95</f>
        <v>0</v>
      </c>
      <c r="CA95" s="68">
        <f>+FEV!CA95+BX95</f>
        <v>1</v>
      </c>
      <c r="CB95" s="69">
        <f t="shared" si="227"/>
        <v>1</v>
      </c>
      <c r="CE95" s="163">
        <f t="shared" ref="CE95:CE97" si="244">+BE95</f>
        <v>7.166666666666667</v>
      </c>
      <c r="CF95" s="127">
        <f t="shared" ref="CF95:CF97" si="245">+BC95+BF95+BG95+BJ95+BK95+BL95+BM95+BH95+BI95</f>
        <v>17</v>
      </c>
      <c r="CG95" s="165">
        <f t="shared" ref="CG95:CG97" si="246">+BE95*24-(AQ95+AU95+AV95)*8</f>
        <v>172</v>
      </c>
      <c r="CH95" s="165">
        <f t="shared" ref="CH95:CH97" si="247">+(BF95+BG95+BJ95+BK95+BL95+BM95)*12+(BH95+BI95)*8</f>
        <v>24</v>
      </c>
      <c r="CI95" s="165">
        <f t="shared" ref="CI95:CI97" si="248">+CG95+CH95</f>
        <v>196</v>
      </c>
      <c r="CJ95" s="159">
        <f t="shared" ref="CJ95:CJ97" si="249">+(AQ95+AU95+AV95)*8+(BN95)*12</f>
        <v>0</v>
      </c>
      <c r="CK95" s="444">
        <f>BY95-BV95+FEV!CK95</f>
        <v>3</v>
      </c>
      <c r="CL95" s="916">
        <f>CK95*12+BV95*8+2</f>
        <v>38</v>
      </c>
      <c r="CM95" s="450"/>
      <c r="CN95" s="126">
        <f t="shared" si="211"/>
        <v>7.166666666666667</v>
      </c>
      <c r="CO95" s="130">
        <f t="shared" si="212"/>
        <v>196</v>
      </c>
      <c r="CP95" s="127">
        <f t="shared" si="204"/>
        <v>15</v>
      </c>
      <c r="CQ95" s="127">
        <f t="shared" si="213"/>
        <v>17</v>
      </c>
    </row>
    <row r="96" spans="1:95" ht="21" customHeight="1" thickBot="1" x14ac:dyDescent="0.3">
      <c r="A96" s="613" t="s">
        <v>270</v>
      </c>
      <c r="B96" s="866">
        <v>81</v>
      </c>
      <c r="C96" s="26" t="s">
        <v>3</v>
      </c>
      <c r="D96" s="435" t="s">
        <v>25</v>
      </c>
      <c r="E96" s="505"/>
      <c r="F96" s="500"/>
      <c r="G96" s="435" t="s">
        <v>24</v>
      </c>
      <c r="H96" s="435" t="s">
        <v>25</v>
      </c>
      <c r="I96" s="498"/>
      <c r="J96" s="498"/>
      <c r="K96" s="435" t="s">
        <v>24</v>
      </c>
      <c r="L96" s="440" t="s">
        <v>25</v>
      </c>
      <c r="M96" s="500"/>
      <c r="N96" s="506"/>
      <c r="O96" s="435" t="s">
        <v>27</v>
      </c>
      <c r="P96" s="435" t="s">
        <v>25</v>
      </c>
      <c r="Q96" s="498"/>
      <c r="R96" s="498"/>
      <c r="S96" s="440" t="s">
        <v>24</v>
      </c>
      <c r="T96" s="459" t="s">
        <v>25</v>
      </c>
      <c r="U96" s="506"/>
      <c r="V96" s="506"/>
      <c r="W96" s="1024" t="s">
        <v>27</v>
      </c>
      <c r="X96" s="435" t="s">
        <v>27</v>
      </c>
      <c r="Y96" s="520"/>
      <c r="Z96" s="504" t="s">
        <v>51</v>
      </c>
      <c r="AA96" s="454" t="s">
        <v>40</v>
      </c>
      <c r="AB96" s="436" t="s">
        <v>40</v>
      </c>
      <c r="AC96" s="449" t="s">
        <v>48</v>
      </c>
      <c r="AD96" s="498"/>
      <c r="AE96" s="435" t="s">
        <v>25</v>
      </c>
      <c r="AF96" s="435" t="s">
        <v>25</v>
      </c>
      <c r="AG96" s="505"/>
      <c r="AH96" s="500"/>
      <c r="AI96" s="125">
        <f t="shared" si="179"/>
        <v>3</v>
      </c>
      <c r="AJ96" s="62">
        <f t="shared" si="180"/>
        <v>7</v>
      </c>
      <c r="AK96" s="62">
        <f t="shared" si="214"/>
        <v>0</v>
      </c>
      <c r="AL96" s="62">
        <f t="shared" si="215"/>
        <v>0</v>
      </c>
      <c r="AM96" s="62">
        <f t="shared" si="181"/>
        <v>0</v>
      </c>
      <c r="AN96" s="62">
        <f t="shared" si="182"/>
        <v>0</v>
      </c>
      <c r="AO96" s="62">
        <f t="shared" si="183"/>
        <v>3</v>
      </c>
      <c r="AP96" s="62">
        <f t="shared" si="184"/>
        <v>0</v>
      </c>
      <c r="AQ96" s="62">
        <f t="shared" si="185"/>
        <v>0</v>
      </c>
      <c r="AR96" s="62">
        <f t="shared" si="205"/>
        <v>0</v>
      </c>
      <c r="AS96" s="62">
        <f t="shared" si="186"/>
        <v>0</v>
      </c>
      <c r="AT96" s="62">
        <f t="shared" si="187"/>
        <v>0</v>
      </c>
      <c r="AU96" s="62">
        <f t="shared" si="188"/>
        <v>0</v>
      </c>
      <c r="AV96" s="62">
        <f t="shared" si="189"/>
        <v>0</v>
      </c>
      <c r="AW96" s="62">
        <f t="shared" si="190"/>
        <v>0</v>
      </c>
      <c r="AX96" s="62">
        <f t="shared" si="191"/>
        <v>0</v>
      </c>
      <c r="AY96" s="62">
        <f t="shared" si="192"/>
        <v>0</v>
      </c>
      <c r="AZ96" s="62">
        <f t="shared" si="193"/>
        <v>0</v>
      </c>
      <c r="BA96" s="62">
        <f t="shared" si="194"/>
        <v>2</v>
      </c>
      <c r="BB96" s="62">
        <f t="shared" si="195"/>
        <v>0</v>
      </c>
      <c r="BC96" s="63">
        <f t="shared" si="196"/>
        <v>15</v>
      </c>
      <c r="BD96" s="64"/>
      <c r="BE96" s="584">
        <f t="shared" si="206"/>
        <v>7.166666666666667</v>
      </c>
      <c r="BF96" s="5">
        <f t="shared" si="220"/>
        <v>0</v>
      </c>
      <c r="BG96" s="5">
        <f t="shared" si="174"/>
        <v>0</v>
      </c>
      <c r="BH96" s="5">
        <f t="shared" si="221"/>
        <v>0</v>
      </c>
      <c r="BI96" s="5">
        <f t="shared" si="222"/>
        <v>0</v>
      </c>
      <c r="BJ96" s="5">
        <f t="shared" si="175"/>
        <v>1</v>
      </c>
      <c r="BK96" s="5">
        <f t="shared" si="223"/>
        <v>0</v>
      </c>
      <c r="BL96" s="5">
        <f t="shared" si="176"/>
        <v>0</v>
      </c>
      <c r="BM96" s="5">
        <f t="shared" si="177"/>
        <v>1</v>
      </c>
      <c r="BN96" s="145">
        <f t="shared" si="178"/>
        <v>0</v>
      </c>
      <c r="BO96" s="147">
        <f>+BE96+FEV!BO96</f>
        <v>16.166666666666668</v>
      </c>
      <c r="BP96" s="900">
        <f>+BO96+(JAN!BN94+FEV!BN96+BN96)*(12/24)-$BO$12+"144:00"</f>
        <v>0.83333333333333215</v>
      </c>
      <c r="BQ96" s="66">
        <f t="shared" si="225"/>
        <v>0</v>
      </c>
      <c r="BR96" s="901">
        <f>+BO96+BY96*$BD$2+"144:00"</f>
        <v>23.166666666666668</v>
      </c>
      <c r="BS96" s="584">
        <f>+BR96-$BO$12</f>
        <v>1.8333333333333321</v>
      </c>
      <c r="BT96" s="67">
        <f t="shared" si="230"/>
        <v>7.5400535121369572E-2</v>
      </c>
      <c r="BU96" s="68">
        <f t="shared" si="199"/>
        <v>0</v>
      </c>
      <c r="BV96" s="68">
        <f t="shared" si="207"/>
        <v>0</v>
      </c>
      <c r="BW96" s="68">
        <f t="shared" si="200"/>
        <v>1</v>
      </c>
      <c r="BX96" s="68">
        <f t="shared" si="201"/>
        <v>1</v>
      </c>
      <c r="BY96" s="69">
        <f t="shared" si="217"/>
        <v>2</v>
      </c>
      <c r="BZ96" s="68">
        <f>+BN96+FEV!BZ96</f>
        <v>0</v>
      </c>
      <c r="CA96" s="68">
        <f>+FEV!CA96+BX96</f>
        <v>1</v>
      </c>
      <c r="CB96" s="69">
        <f t="shared" si="227"/>
        <v>1</v>
      </c>
      <c r="CE96" s="163">
        <f t="shared" si="244"/>
        <v>7.166666666666667</v>
      </c>
      <c r="CF96" s="127">
        <f t="shared" si="245"/>
        <v>17</v>
      </c>
      <c r="CG96" s="165">
        <f t="shared" si="246"/>
        <v>172</v>
      </c>
      <c r="CH96" s="165">
        <f t="shared" si="247"/>
        <v>24</v>
      </c>
      <c r="CI96" s="165">
        <f t="shared" si="248"/>
        <v>196</v>
      </c>
      <c r="CJ96" s="159">
        <f t="shared" si="249"/>
        <v>0</v>
      </c>
      <c r="CK96" s="444">
        <f>BY96-BV96+FEV!CK96</f>
        <v>3</v>
      </c>
      <c r="CL96" s="450">
        <f t="shared" ref="CL96" si="250">CK96*12+BV96*8</f>
        <v>36</v>
      </c>
      <c r="CM96" s="450"/>
      <c r="CN96" s="126">
        <f t="shared" si="211"/>
        <v>7.166666666666667</v>
      </c>
      <c r="CO96" s="130">
        <f t="shared" si="212"/>
        <v>196</v>
      </c>
      <c r="CP96" s="127">
        <f t="shared" si="204"/>
        <v>15</v>
      </c>
      <c r="CQ96" s="127">
        <f t="shared" si="213"/>
        <v>17</v>
      </c>
    </row>
    <row r="97" spans="1:95" s="23" customFormat="1" ht="24" customHeight="1" thickBot="1" x14ac:dyDescent="0.3">
      <c r="A97" s="613" t="s">
        <v>270</v>
      </c>
      <c r="B97" s="691">
        <v>82</v>
      </c>
      <c r="C97" s="90" t="s">
        <v>3</v>
      </c>
      <c r="D97" s="461"/>
      <c r="E97" s="462"/>
      <c r="F97" s="462"/>
      <c r="G97" s="462"/>
      <c r="H97" s="463"/>
      <c r="I97" s="461"/>
      <c r="J97" s="462"/>
      <c r="K97" s="648"/>
      <c r="L97" s="462"/>
      <c r="M97" s="462"/>
      <c r="N97" s="462"/>
      <c r="O97" s="463"/>
      <c r="P97" s="461"/>
      <c r="Q97" s="462"/>
      <c r="R97" s="462"/>
      <c r="S97" s="462"/>
      <c r="T97" s="462"/>
      <c r="U97" s="462"/>
      <c r="V97" s="463"/>
      <c r="W97" s="461"/>
      <c r="X97" s="462"/>
      <c r="Y97" s="462"/>
      <c r="Z97" s="462"/>
      <c r="AA97" s="462"/>
      <c r="AB97" s="462"/>
      <c r="AC97" s="463"/>
      <c r="AD97" s="461"/>
      <c r="AE97" s="462"/>
      <c r="AF97" s="462"/>
      <c r="AG97" s="462"/>
      <c r="AH97" s="463"/>
      <c r="AI97" s="125">
        <f t="shared" si="179"/>
        <v>0</v>
      </c>
      <c r="AJ97" s="62">
        <f t="shared" si="180"/>
        <v>0</v>
      </c>
      <c r="AK97" s="62">
        <f t="shared" si="214"/>
        <v>0</v>
      </c>
      <c r="AL97" s="62">
        <f t="shared" si="215"/>
        <v>0</v>
      </c>
      <c r="AM97" s="62">
        <f t="shared" si="181"/>
        <v>0</v>
      </c>
      <c r="AN97" s="62">
        <f t="shared" si="182"/>
        <v>0</v>
      </c>
      <c r="AO97" s="62">
        <f t="shared" si="183"/>
        <v>0</v>
      </c>
      <c r="AP97" s="62">
        <f t="shared" si="184"/>
        <v>0</v>
      </c>
      <c r="AQ97" s="62">
        <f t="shared" si="185"/>
        <v>0</v>
      </c>
      <c r="AR97" s="62">
        <f t="shared" si="205"/>
        <v>0</v>
      </c>
      <c r="AS97" s="62">
        <f t="shared" si="186"/>
        <v>0</v>
      </c>
      <c r="AT97" s="62">
        <f t="shared" si="187"/>
        <v>0</v>
      </c>
      <c r="AU97" s="62">
        <f t="shared" si="188"/>
        <v>0</v>
      </c>
      <c r="AV97" s="62">
        <f t="shared" si="189"/>
        <v>0</v>
      </c>
      <c r="AW97" s="62">
        <f t="shared" si="190"/>
        <v>0</v>
      </c>
      <c r="AX97" s="62">
        <f t="shared" si="191"/>
        <v>0</v>
      </c>
      <c r="AY97" s="62">
        <f t="shared" si="192"/>
        <v>0</v>
      </c>
      <c r="AZ97" s="62">
        <f t="shared" si="193"/>
        <v>0</v>
      </c>
      <c r="BA97" s="62">
        <f t="shared" si="194"/>
        <v>0</v>
      </c>
      <c r="BB97" s="62">
        <f t="shared" si="195"/>
        <v>0</v>
      </c>
      <c r="BC97" s="63">
        <f t="shared" si="196"/>
        <v>0</v>
      </c>
      <c r="BD97" s="64"/>
      <c r="BE97" s="584">
        <f t="shared" si="206"/>
        <v>0</v>
      </c>
      <c r="BF97" s="5">
        <f t="shared" si="220"/>
        <v>0</v>
      </c>
      <c r="BG97" s="5">
        <f t="shared" si="174"/>
        <v>0</v>
      </c>
      <c r="BH97" s="5"/>
      <c r="BI97" s="5"/>
      <c r="BJ97" s="5">
        <f t="shared" si="175"/>
        <v>0</v>
      </c>
      <c r="BK97" s="5">
        <f t="shared" si="223"/>
        <v>0</v>
      </c>
      <c r="BL97" s="5">
        <f t="shared" si="176"/>
        <v>0</v>
      </c>
      <c r="BM97" s="5">
        <f t="shared" si="177"/>
        <v>0</v>
      </c>
      <c r="BN97" s="145">
        <f t="shared" si="178"/>
        <v>0</v>
      </c>
      <c r="BO97" s="147"/>
      <c r="BP97" s="65"/>
      <c r="BQ97" s="66"/>
      <c r="BR97" s="313"/>
      <c r="BS97" s="584"/>
      <c r="BT97" s="67"/>
      <c r="BU97" s="68">
        <f t="shared" si="199"/>
        <v>0</v>
      </c>
      <c r="BV97" s="68">
        <f t="shared" si="207"/>
        <v>0</v>
      </c>
      <c r="BW97" s="68">
        <f t="shared" si="200"/>
        <v>0</v>
      </c>
      <c r="BX97" s="68">
        <f t="shared" si="201"/>
        <v>0</v>
      </c>
      <c r="BY97" s="69"/>
      <c r="BZ97" s="68">
        <f>+BN97+FEV!BZ97</f>
        <v>0</v>
      </c>
      <c r="CA97" s="68">
        <f>+FEV!CA97+BX97</f>
        <v>0</v>
      </c>
      <c r="CB97" s="69"/>
      <c r="CC97"/>
      <c r="CD97"/>
      <c r="CE97" s="163">
        <f t="shared" si="244"/>
        <v>0</v>
      </c>
      <c r="CF97" s="127">
        <f t="shared" si="245"/>
        <v>0</v>
      </c>
      <c r="CG97" s="165">
        <f t="shared" si="246"/>
        <v>0</v>
      </c>
      <c r="CH97" s="165">
        <f t="shared" si="247"/>
        <v>0</v>
      </c>
      <c r="CI97" s="165">
        <f t="shared" si="248"/>
        <v>0</v>
      </c>
      <c r="CJ97" s="159">
        <f t="shared" si="249"/>
        <v>0</v>
      </c>
      <c r="CK97" s="444">
        <f>BY97-BV97+JAN!CK97</f>
        <v>0</v>
      </c>
      <c r="CL97" s="450">
        <f>CK97*12+BV97*8</f>
        <v>0</v>
      </c>
      <c r="CM97" s="1339"/>
      <c r="CN97" s="126">
        <f t="shared" si="211"/>
        <v>0</v>
      </c>
      <c r="CO97" s="126">
        <f t="shared" ref="CO97" si="251">+BY97*12</f>
        <v>0</v>
      </c>
      <c r="CP97" s="127">
        <f t="shared" si="204"/>
        <v>0</v>
      </c>
      <c r="CQ97" s="127">
        <f t="shared" si="213"/>
        <v>0</v>
      </c>
    </row>
    <row r="98" spans="1:95" ht="21" customHeight="1" thickBot="1" x14ac:dyDescent="0.3">
      <c r="A98" s="91"/>
      <c r="B98" s="91"/>
      <c r="C98" s="91"/>
      <c r="D98" s="135"/>
      <c r="E98" s="135"/>
      <c r="F98" s="231"/>
      <c r="G98" s="232"/>
      <c r="H98" s="233"/>
      <c r="I98" s="233"/>
      <c r="J98" s="233"/>
      <c r="K98" s="233"/>
      <c r="L98" s="233"/>
      <c r="M98" s="234"/>
      <c r="N98" s="235"/>
      <c r="O98" s="135"/>
      <c r="P98" s="135"/>
      <c r="Q98" s="135"/>
      <c r="R98" s="135"/>
      <c r="S98" s="135"/>
      <c r="T98" s="231"/>
      <c r="U98" s="232"/>
      <c r="V98" s="233"/>
      <c r="W98" s="233"/>
      <c r="X98" s="233"/>
      <c r="Y98" s="233"/>
      <c r="Z98" s="233"/>
      <c r="AA98" s="234"/>
      <c r="AB98" s="235"/>
      <c r="AC98" s="135"/>
      <c r="AD98" s="135"/>
      <c r="AE98" s="135"/>
      <c r="AF98" s="135"/>
      <c r="AG98" s="135"/>
      <c r="AH98" s="135"/>
      <c r="AI98" s="70">
        <f>SUM(AI77:AI97)</f>
        <v>62</v>
      </c>
      <c r="AJ98" s="70">
        <f t="shared" ref="AJ98:BB98" si="252">SUM(AJ77:AJ97)</f>
        <v>80</v>
      </c>
      <c r="AK98" s="70">
        <f t="shared" si="252"/>
        <v>0</v>
      </c>
      <c r="AL98" s="70">
        <f t="shared" si="252"/>
        <v>0</v>
      </c>
      <c r="AM98" s="70">
        <f t="shared" si="252"/>
        <v>0</v>
      </c>
      <c r="AN98" s="70">
        <f t="shared" si="252"/>
        <v>13</v>
      </c>
      <c r="AO98" s="70">
        <f t="shared" si="252"/>
        <v>12</v>
      </c>
      <c r="AP98" s="70">
        <f t="shared" si="252"/>
        <v>11</v>
      </c>
      <c r="AQ98" s="70">
        <f t="shared" si="252"/>
        <v>2</v>
      </c>
      <c r="AR98" s="70">
        <f t="shared" si="252"/>
        <v>0</v>
      </c>
      <c r="AS98" s="70">
        <f t="shared" si="252"/>
        <v>0</v>
      </c>
      <c r="AT98" s="70">
        <f>SUM(AT77:AT97)</f>
        <v>1</v>
      </c>
      <c r="AU98" s="70">
        <f t="shared" si="252"/>
        <v>0</v>
      </c>
      <c r="AV98" s="70">
        <f t="shared" si="252"/>
        <v>42</v>
      </c>
      <c r="AW98" s="70">
        <f t="shared" si="252"/>
        <v>0</v>
      </c>
      <c r="AX98" s="70">
        <f t="shared" si="252"/>
        <v>0</v>
      </c>
      <c r="AY98" s="70">
        <f t="shared" si="252"/>
        <v>0</v>
      </c>
      <c r="AZ98" s="70">
        <f t="shared" si="252"/>
        <v>0</v>
      </c>
      <c r="BA98" s="70">
        <f t="shared" si="252"/>
        <v>26</v>
      </c>
      <c r="BB98" s="70">
        <f t="shared" si="252"/>
        <v>0</v>
      </c>
      <c r="BC98" s="396">
        <f>SUM(BC77:BC97)</f>
        <v>222.33333333333334</v>
      </c>
      <c r="BD98" s="92">
        <f>SUM(BD14:BD97)</f>
        <v>9.5</v>
      </c>
      <c r="BE98" s="74"/>
      <c r="BF98" s="146">
        <f t="shared" ref="BF98:BM98" si="253">SUM(BF13:BF97)</f>
        <v>7</v>
      </c>
      <c r="BG98" s="146">
        <f t="shared" si="253"/>
        <v>21</v>
      </c>
      <c r="BH98" s="146">
        <f t="shared" si="253"/>
        <v>0</v>
      </c>
      <c r="BI98" s="146">
        <f t="shared" si="253"/>
        <v>0</v>
      </c>
      <c r="BJ98" s="146">
        <f t="shared" si="253"/>
        <v>25</v>
      </c>
      <c r="BK98" s="146">
        <f t="shared" si="253"/>
        <v>3</v>
      </c>
      <c r="BL98" s="146">
        <f t="shared" si="253"/>
        <v>6</v>
      </c>
      <c r="BM98" s="146">
        <f t="shared" si="253"/>
        <v>4</v>
      </c>
      <c r="BN98" s="146">
        <f>SUM(BN13:BN97)</f>
        <v>21</v>
      </c>
      <c r="BO98" s="152" t="s">
        <v>142</v>
      </c>
      <c r="BP98" s="94">
        <f>AVERAGE(BP78:BP97)</f>
        <v>0.29464285714285615</v>
      </c>
      <c r="BQ98" s="94"/>
      <c r="BR98" s="93" t="s">
        <v>142</v>
      </c>
      <c r="BS98" s="94">
        <f>AVERAGE(BS78:BS97)</f>
        <v>0.58035714285714179</v>
      </c>
      <c r="BT98" s="94"/>
      <c r="BU98" s="95"/>
      <c r="BV98" s="95"/>
      <c r="BW98" s="95"/>
      <c r="BX98" s="95"/>
      <c r="BY98" s="95"/>
      <c r="BZ98" s="96"/>
      <c r="CA98" s="96"/>
      <c r="CB98" s="97">
        <f>SUM(CB77:CB97)</f>
        <v>53</v>
      </c>
      <c r="CC98" s="23"/>
      <c r="CD98" s="23"/>
      <c r="CE98" s="173"/>
      <c r="CF98" s="174"/>
      <c r="CG98" s="175"/>
      <c r="CH98" s="175"/>
      <c r="CI98" s="175"/>
      <c r="CJ98" s="176"/>
      <c r="CK98" s="18"/>
      <c r="CL98" s="18">
        <f t="shared" ref="CL98" si="254">CK98*12</f>
        <v>0</v>
      </c>
      <c r="CM98" s="230"/>
    </row>
    <row r="99" spans="1:95" s="18" customFormat="1" ht="21" customHeight="1" x14ac:dyDescent="0.25">
      <c r="A99" s="1"/>
      <c r="B99" s="238"/>
      <c r="C99" s="1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26"/>
      <c r="Q99" s="229"/>
      <c r="R99" s="229"/>
      <c r="S99" s="229"/>
      <c r="T99" s="229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6"/>
      <c r="AG99" s="2"/>
      <c r="AH99" s="2"/>
      <c r="AI99" s="429">
        <f>+AI98+AI76+AI55+AI33</f>
        <v>321</v>
      </c>
      <c r="AJ99" s="429">
        <f t="shared" ref="AJ99:BB99" si="255">+AJ98+AJ76+AJ55+AJ33</f>
        <v>321</v>
      </c>
      <c r="AK99" s="429">
        <f t="shared" si="255"/>
        <v>0</v>
      </c>
      <c r="AL99" s="429">
        <f t="shared" si="255"/>
        <v>0</v>
      </c>
      <c r="AM99" s="429">
        <f t="shared" si="255"/>
        <v>0</v>
      </c>
      <c r="AN99" s="429">
        <f t="shared" si="255"/>
        <v>57</v>
      </c>
      <c r="AO99" s="429">
        <f t="shared" si="255"/>
        <v>54</v>
      </c>
      <c r="AP99" s="429">
        <f t="shared" si="255"/>
        <v>50</v>
      </c>
      <c r="AQ99" s="429">
        <f t="shared" si="255"/>
        <v>43</v>
      </c>
      <c r="AR99" s="429">
        <f t="shared" si="255"/>
        <v>2</v>
      </c>
      <c r="AS99" s="429">
        <f t="shared" si="255"/>
        <v>0</v>
      </c>
      <c r="AT99" s="429">
        <f>+AT98+AT76+AT55+AT33</f>
        <v>8</v>
      </c>
      <c r="AU99" s="429">
        <f t="shared" si="255"/>
        <v>10</v>
      </c>
      <c r="AV99" s="429">
        <f t="shared" si="255"/>
        <v>81</v>
      </c>
      <c r="AW99" s="429">
        <f t="shared" si="255"/>
        <v>10</v>
      </c>
      <c r="AX99" s="429">
        <f t="shared" si="255"/>
        <v>0</v>
      </c>
      <c r="AY99" s="429">
        <f t="shared" si="255"/>
        <v>0</v>
      </c>
      <c r="AZ99" s="429">
        <f t="shared" si="255"/>
        <v>0</v>
      </c>
      <c r="BA99" s="429">
        <f t="shared" si="255"/>
        <v>26</v>
      </c>
      <c r="BB99" s="429">
        <f t="shared" si="255"/>
        <v>1</v>
      </c>
      <c r="BC99" s="430">
        <f>+BC98+BC76+BC55+BC33</f>
        <v>878.33333333333337</v>
      </c>
      <c r="BD99" s="98" t="s">
        <v>145</v>
      </c>
      <c r="BE99" s="99">
        <f>AVERAGE(BE13:BE97)</f>
        <v>5.4255208333333371</v>
      </c>
      <c r="BF99" s="49"/>
      <c r="BG99" s="49"/>
      <c r="BH99" s="49"/>
      <c r="BI99" s="49"/>
      <c r="BJ99" s="49"/>
      <c r="BK99" s="49"/>
      <c r="BL99" s="49"/>
      <c r="BM99" s="49"/>
      <c r="BN99" s="100" t="s">
        <v>146</v>
      </c>
      <c r="BO99" s="898">
        <f>AVERAGE(BO13:BO97)</f>
        <v>15.805735930735926</v>
      </c>
      <c r="BP99" s="898">
        <f t="shared" ref="BP99:BS99" si="256">AVERAGE(BP13:BP97)</f>
        <v>0.46587557603686469</v>
      </c>
      <c r="BQ99" s="898">
        <f t="shared" si="256"/>
        <v>0.15573770491803302</v>
      </c>
      <c r="BR99" s="898">
        <f t="shared" si="256"/>
        <v>21.542361111111109</v>
      </c>
      <c r="BS99" s="898">
        <f t="shared" si="256"/>
        <v>0.5751280081925223</v>
      </c>
      <c r="BT99" s="898"/>
      <c r="BU99" s="68">
        <f>SUM(BU13:BU97)</f>
        <v>28</v>
      </c>
      <c r="BV99" s="68">
        <f t="shared" ref="BV99:BZ99" si="257">SUM(BV13:BV97)</f>
        <v>0</v>
      </c>
      <c r="BW99" s="68">
        <f t="shared" si="257"/>
        <v>28</v>
      </c>
      <c r="BX99" s="68">
        <f t="shared" si="257"/>
        <v>10</v>
      </c>
      <c r="BY99" s="68">
        <f t="shared" si="257"/>
        <v>66</v>
      </c>
      <c r="BZ99" s="68">
        <f t="shared" si="257"/>
        <v>61</v>
      </c>
      <c r="CA99" s="68">
        <f>SUM(CA13:CA97)</f>
        <v>404</v>
      </c>
      <c r="CB99" s="68">
        <f>+CB33+CB55+CB76+CB98</f>
        <v>343</v>
      </c>
      <c r="CC99"/>
      <c r="CD99"/>
      <c r="CE99" s="160">
        <f t="shared" ref="CE99" si="258">SUM(CE13:CE98)</f>
        <v>434.04166666666697</v>
      </c>
      <c r="CF99" s="160">
        <f t="shared" ref="CF99:CK99" si="259">SUM(CF13:CF98)</f>
        <v>944.33333333333348</v>
      </c>
      <c r="CG99" s="160">
        <f t="shared" si="259"/>
        <v>9345</v>
      </c>
      <c r="CH99" s="160">
        <f>SUM(CH13:CH98)</f>
        <v>792</v>
      </c>
      <c r="CI99" s="160">
        <f t="shared" si="259"/>
        <v>10137</v>
      </c>
      <c r="CJ99" s="160">
        <f t="shared" si="259"/>
        <v>1324</v>
      </c>
      <c r="CK99" s="160">
        <f t="shared" si="259"/>
        <v>209</v>
      </c>
      <c r="CL99" s="160">
        <f>SUM(CL13:CL98)</f>
        <v>2654</v>
      </c>
    </row>
    <row r="100" spans="1:95" s="18" customFormat="1" ht="21" customHeight="1" thickBot="1" x14ac:dyDescent="0.25">
      <c r="A100" s="1"/>
      <c r="B100" s="238"/>
      <c r="C100" s="1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26"/>
      <c r="Q100" s="227"/>
      <c r="R100" s="227"/>
      <c r="S100" s="227"/>
      <c r="T100" s="227"/>
      <c r="U100" s="227"/>
      <c r="V100" s="227"/>
      <c r="W100" s="227"/>
      <c r="X100" s="227"/>
      <c r="Y100" s="227"/>
      <c r="Z100" s="227"/>
      <c r="AA100" s="227"/>
      <c r="AB100" s="227"/>
      <c r="AC100" s="227"/>
      <c r="AD100" s="227"/>
      <c r="AE100" s="227"/>
      <c r="AF100" s="226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1">
        <f>SUM(AI99:AO99)</f>
        <v>753</v>
      </c>
      <c r="BD100" s="48"/>
      <c r="BE100" s="3">
        <f>SUMIF(BE13:BE32,"&gt;0")+SUMIF(BE34:BE54,"&gt;0")+SUMIF(BE56:BE75,"&gt;0")+SUMIF(BE77:BE97,"&gt;0")</f>
        <v>434.04166666666669</v>
      </c>
      <c r="BF100" s="49"/>
      <c r="BG100" s="49"/>
      <c r="BH100" s="49"/>
      <c r="BI100" s="49"/>
      <c r="BJ100" s="49"/>
      <c r="BK100" s="49"/>
      <c r="BL100" s="49"/>
      <c r="BM100" s="49"/>
      <c r="BN100" s="49"/>
      <c r="BO100" s="153"/>
      <c r="BP100" s="1230">
        <f>SUMIF(BP13:BP32,"&gt;0")+SUMIF(BP34:BP54,"&gt;0")+SUMIF(BP56:BP75,"&gt;0")+SUMIF(BP77:BP97,"&gt;0")</f>
        <v>33.958333333333258</v>
      </c>
      <c r="BQ100" s="897"/>
      <c r="BR100" s="897"/>
      <c r="BS100" s="897">
        <f>SUMIF(BS13:BS32,"&gt;0")+SUMIF(BS34:BS54,"&gt;0")+SUMIF(BS56:BS75,"&gt;0")+SUMIF(BS77:BS97,"&gt;0")</f>
        <v>45.791666666666586</v>
      </c>
      <c r="BT100" s="154"/>
      <c r="BU100" s="156"/>
      <c r="BV100" s="156"/>
      <c r="BW100" s="156"/>
      <c r="BX100" s="156"/>
      <c r="BY100" s="156"/>
      <c r="BZ100" s="156"/>
      <c r="CA100" s="156"/>
      <c r="CB100" s="157"/>
      <c r="CC100" s="158"/>
      <c r="CD100" s="158"/>
      <c r="CE100" s="166"/>
      <c r="CF100" s="167"/>
      <c r="CG100" s="167"/>
      <c r="CH100" s="167"/>
      <c r="CI100" s="167"/>
      <c r="CJ100" s="162"/>
    </row>
    <row r="101" spans="1:95" s="18" customFormat="1" ht="21" customHeight="1" x14ac:dyDescent="0.2">
      <c r="A101" s="1"/>
      <c r="B101" s="238"/>
      <c r="C101" s="1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26"/>
      <c r="Q101" s="227"/>
      <c r="R101" s="227"/>
      <c r="S101" s="227"/>
      <c r="T101" s="227"/>
      <c r="U101" s="227"/>
      <c r="V101" s="227"/>
      <c r="W101" s="228"/>
      <c r="X101" s="227"/>
      <c r="Y101" s="227"/>
      <c r="Z101" s="227"/>
      <c r="AA101" s="227"/>
      <c r="AB101" s="227"/>
      <c r="AC101" s="227"/>
      <c r="AD101" s="227"/>
      <c r="AE101" s="227"/>
      <c r="AF101" s="226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1"/>
      <c r="BD101" s="48"/>
      <c r="BE101" s="3"/>
      <c r="BF101" s="49"/>
      <c r="BG101" s="49"/>
      <c r="BH101" s="49"/>
      <c r="BI101" s="49"/>
      <c r="BJ101" s="49"/>
      <c r="BK101" s="49"/>
      <c r="BL101" s="49"/>
      <c r="BM101" s="49"/>
      <c r="BN101" s="49"/>
      <c r="BO101" s="3">
        <f>SUMIF(BO13:BO32,"&gt;0")+SUMIF(BO34:BO54,"&gt;0")+SUMIF(BO56:BO75,"&gt;0")+SUMIF(BO77:BO97,"&gt;0")</f>
        <v>1217.0416666666665</v>
      </c>
      <c r="BP101" s="3"/>
      <c r="BQ101" s="3"/>
      <c r="BR101" s="3"/>
      <c r="BS101" s="3"/>
      <c r="BT101" s="99"/>
      <c r="BU101" s="52"/>
      <c r="BV101" s="52"/>
      <c r="BW101" s="52"/>
      <c r="BX101" s="52"/>
      <c r="BY101" s="52"/>
      <c r="BZ101" s="52"/>
      <c r="CA101" s="52"/>
      <c r="CB101" s="52"/>
    </row>
    <row r="102" spans="1:95" s="18" customFormat="1" ht="21" customHeight="1" x14ac:dyDescent="0.2">
      <c r="A102" s="101"/>
      <c r="B102" s="1638" t="s">
        <v>23</v>
      </c>
      <c r="C102" s="1639"/>
      <c r="D102" s="650">
        <v>1</v>
      </c>
      <c r="E102" s="650">
        <f>D102+1</f>
        <v>2</v>
      </c>
      <c r="F102" s="650">
        <f t="shared" ref="F102:AH102" si="260">E102+1</f>
        <v>3</v>
      </c>
      <c r="G102" s="650">
        <f t="shared" si="260"/>
        <v>4</v>
      </c>
      <c r="H102" s="650">
        <f t="shared" si="260"/>
        <v>5</v>
      </c>
      <c r="I102" s="650">
        <f t="shared" si="260"/>
        <v>6</v>
      </c>
      <c r="J102" s="650">
        <f t="shared" si="260"/>
        <v>7</v>
      </c>
      <c r="K102" s="650">
        <f t="shared" si="260"/>
        <v>8</v>
      </c>
      <c r="L102" s="650">
        <f t="shared" si="260"/>
        <v>9</v>
      </c>
      <c r="M102" s="650">
        <f t="shared" si="260"/>
        <v>10</v>
      </c>
      <c r="N102" s="650">
        <f t="shared" si="260"/>
        <v>11</v>
      </c>
      <c r="O102" s="651">
        <f t="shared" si="260"/>
        <v>12</v>
      </c>
      <c r="P102" s="651">
        <f t="shared" si="260"/>
        <v>13</v>
      </c>
      <c r="Q102" s="651">
        <f t="shared" si="260"/>
        <v>14</v>
      </c>
      <c r="R102" s="651">
        <f t="shared" si="260"/>
        <v>15</v>
      </c>
      <c r="S102" s="651">
        <f t="shared" si="260"/>
        <v>16</v>
      </c>
      <c r="T102" s="651">
        <f t="shared" si="260"/>
        <v>17</v>
      </c>
      <c r="U102" s="651">
        <f t="shared" si="260"/>
        <v>18</v>
      </c>
      <c r="V102" s="651">
        <f t="shared" si="260"/>
        <v>19</v>
      </c>
      <c r="W102" s="651">
        <f t="shared" si="260"/>
        <v>20</v>
      </c>
      <c r="X102" s="651">
        <f t="shared" si="260"/>
        <v>21</v>
      </c>
      <c r="Y102" s="651">
        <f t="shared" si="260"/>
        <v>22</v>
      </c>
      <c r="Z102" s="651">
        <f t="shared" si="260"/>
        <v>23</v>
      </c>
      <c r="AA102" s="651">
        <f t="shared" si="260"/>
        <v>24</v>
      </c>
      <c r="AB102" s="651">
        <f t="shared" si="260"/>
        <v>25</v>
      </c>
      <c r="AC102" s="651">
        <f t="shared" si="260"/>
        <v>26</v>
      </c>
      <c r="AD102" s="651">
        <f t="shared" si="260"/>
        <v>27</v>
      </c>
      <c r="AE102" s="651">
        <f t="shared" si="260"/>
        <v>28</v>
      </c>
      <c r="AF102" s="651">
        <f t="shared" si="260"/>
        <v>29</v>
      </c>
      <c r="AG102" s="651">
        <f t="shared" si="260"/>
        <v>30</v>
      </c>
      <c r="AH102" s="650">
        <f t="shared" si="260"/>
        <v>31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1"/>
      <c r="BD102" s="48"/>
      <c r="BE102" s="3"/>
      <c r="BF102" s="49"/>
      <c r="BG102" s="49"/>
      <c r="BH102" s="49"/>
      <c r="BI102" s="49"/>
      <c r="BJ102" s="49"/>
      <c r="BK102" s="49"/>
      <c r="BL102" s="49"/>
      <c r="BM102" s="49"/>
      <c r="BN102" s="49"/>
      <c r="BO102" s="3"/>
      <c r="BP102" s="3"/>
      <c r="BQ102" s="3"/>
      <c r="BR102" s="3"/>
      <c r="BS102" s="3"/>
      <c r="BT102" s="99"/>
      <c r="BU102" s="52"/>
      <c r="BV102" s="52"/>
      <c r="BW102" s="52"/>
      <c r="BX102" s="52"/>
      <c r="BY102" s="52"/>
      <c r="BZ102" s="52"/>
      <c r="CA102" s="52"/>
      <c r="CB102" s="52"/>
    </row>
    <row r="103" spans="1:95" s="18" customFormat="1" ht="21" customHeight="1" x14ac:dyDescent="0.2">
      <c r="A103" s="1"/>
      <c r="B103" s="1643" t="s">
        <v>147</v>
      </c>
      <c r="C103" s="102" t="s">
        <v>148</v>
      </c>
      <c r="D103" s="5">
        <f>COUNTIF(D13:D14,"fE")+COUNTIF(D13:D14,"fES")+COUNTIF(D13:D14,"fED")+COUNTIF(D13:D14,"fEF")</f>
        <v>0</v>
      </c>
      <c r="E103" s="5">
        <f t="shared" ref="E103:AH103" si="261">COUNTIF(E13:E14,"fE")+COUNTIF(E13:E14,"fES")+COUNTIF(E13:E14,"fED")+COUNTIF(E13:E14,"fEF")</f>
        <v>0</v>
      </c>
      <c r="F103" s="5">
        <f t="shared" si="261"/>
        <v>0</v>
      </c>
      <c r="G103" s="5">
        <f t="shared" si="261"/>
        <v>0</v>
      </c>
      <c r="H103" s="5">
        <f t="shared" si="261"/>
        <v>0</v>
      </c>
      <c r="I103" s="5">
        <f t="shared" si="261"/>
        <v>0</v>
      </c>
      <c r="J103" s="5">
        <f t="shared" si="261"/>
        <v>0</v>
      </c>
      <c r="K103" s="5">
        <f t="shared" si="261"/>
        <v>0</v>
      </c>
      <c r="L103" s="5">
        <f t="shared" si="261"/>
        <v>0</v>
      </c>
      <c r="M103" s="5">
        <f t="shared" si="261"/>
        <v>0</v>
      </c>
      <c r="N103" s="5">
        <f t="shared" si="261"/>
        <v>0</v>
      </c>
      <c r="O103" s="5">
        <f t="shared" si="261"/>
        <v>0</v>
      </c>
      <c r="P103" s="5">
        <f t="shared" si="261"/>
        <v>0</v>
      </c>
      <c r="Q103" s="5">
        <f t="shared" si="261"/>
        <v>0</v>
      </c>
      <c r="R103" s="5">
        <f t="shared" si="261"/>
        <v>0</v>
      </c>
      <c r="S103" s="5">
        <f t="shared" si="261"/>
        <v>0</v>
      </c>
      <c r="T103" s="5">
        <f t="shared" si="261"/>
        <v>0</v>
      </c>
      <c r="U103" s="5">
        <f t="shared" si="261"/>
        <v>0</v>
      </c>
      <c r="V103" s="5">
        <f t="shared" si="261"/>
        <v>0</v>
      </c>
      <c r="W103" s="5">
        <f t="shared" si="261"/>
        <v>0</v>
      </c>
      <c r="X103" s="5">
        <f t="shared" si="261"/>
        <v>0</v>
      </c>
      <c r="Y103" s="5">
        <f t="shared" si="261"/>
        <v>0</v>
      </c>
      <c r="Z103" s="5">
        <f t="shared" si="261"/>
        <v>0</v>
      </c>
      <c r="AA103" s="5">
        <f t="shared" si="261"/>
        <v>0</v>
      </c>
      <c r="AB103" s="5">
        <f t="shared" si="261"/>
        <v>0</v>
      </c>
      <c r="AC103" s="5">
        <f t="shared" si="261"/>
        <v>0</v>
      </c>
      <c r="AD103" s="5">
        <f t="shared" si="261"/>
        <v>0</v>
      </c>
      <c r="AE103" s="5">
        <f t="shared" si="261"/>
        <v>0</v>
      </c>
      <c r="AF103" s="5">
        <f t="shared" si="261"/>
        <v>0</v>
      </c>
      <c r="AG103" s="5">
        <f t="shared" si="261"/>
        <v>0</v>
      </c>
      <c r="AH103" s="5">
        <f t="shared" si="261"/>
        <v>0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48"/>
      <c r="BE103" s="3"/>
      <c r="BF103" s="49"/>
      <c r="BG103" s="49"/>
      <c r="BH103" s="49"/>
      <c r="BI103" s="49"/>
      <c r="BJ103" s="49"/>
      <c r="BK103" s="49"/>
      <c r="BL103" s="49"/>
      <c r="BM103" s="49"/>
      <c r="BN103" s="49"/>
      <c r="BO103" s="50"/>
      <c r="BP103" s="50"/>
      <c r="BQ103" s="50"/>
      <c r="BR103" s="50"/>
      <c r="BS103" s="50"/>
      <c r="BT103" s="51"/>
      <c r="BU103" s="52"/>
      <c r="BV103" s="52"/>
      <c r="BW103" s="52"/>
      <c r="BX103" s="52"/>
      <c r="BY103" s="52"/>
      <c r="BZ103" s="52"/>
      <c r="CA103" s="52"/>
      <c r="CB103" s="52"/>
    </row>
    <row r="104" spans="1:95" s="18" customFormat="1" ht="21" customHeight="1" x14ac:dyDescent="0.2">
      <c r="A104" s="1"/>
      <c r="B104" s="1644"/>
      <c r="C104" s="102" t="s">
        <v>149</v>
      </c>
      <c r="D104" s="5">
        <f>COUNTIF(D15:D20,"fE")+COUNTIF(D15:D20,"fES")+COUNTIF(D15:D20,"fED")+COUNTIF(D15:D20,"fEF")</f>
        <v>0</v>
      </c>
      <c r="E104" s="5">
        <f t="shared" ref="E104:AH104" si="262">COUNTIF(E15:E20,"fE")+COUNTIF(E15:E20,"fES")+COUNTIF(E15:E20,"fED")+COUNTIF(E15:E20,"fEF")</f>
        <v>0</v>
      </c>
      <c r="F104" s="5">
        <f t="shared" si="262"/>
        <v>1</v>
      </c>
      <c r="G104" s="5">
        <f t="shared" si="262"/>
        <v>1</v>
      </c>
      <c r="H104" s="5">
        <f t="shared" si="262"/>
        <v>1</v>
      </c>
      <c r="I104" s="5">
        <f t="shared" si="262"/>
        <v>1</v>
      </c>
      <c r="J104" s="5">
        <f t="shared" si="262"/>
        <v>1</v>
      </c>
      <c r="K104" s="5">
        <f t="shared" si="262"/>
        <v>1</v>
      </c>
      <c r="L104" s="5">
        <f t="shared" si="262"/>
        <v>1</v>
      </c>
      <c r="M104" s="5">
        <f t="shared" si="262"/>
        <v>1</v>
      </c>
      <c r="N104" s="5">
        <f t="shared" si="262"/>
        <v>1</v>
      </c>
      <c r="O104" s="5">
        <f t="shared" si="262"/>
        <v>1</v>
      </c>
      <c r="P104" s="5">
        <f t="shared" si="262"/>
        <v>1</v>
      </c>
      <c r="Q104" s="5">
        <f t="shared" si="262"/>
        <v>1</v>
      </c>
      <c r="R104" s="5">
        <f t="shared" si="262"/>
        <v>1</v>
      </c>
      <c r="S104" s="5">
        <f t="shared" si="262"/>
        <v>1</v>
      </c>
      <c r="T104" s="5">
        <f t="shared" si="262"/>
        <v>1</v>
      </c>
      <c r="U104" s="5">
        <f t="shared" si="262"/>
        <v>1</v>
      </c>
      <c r="V104" s="5">
        <f t="shared" si="262"/>
        <v>1</v>
      </c>
      <c r="W104" s="5">
        <f t="shared" si="262"/>
        <v>1</v>
      </c>
      <c r="X104" s="5">
        <f t="shared" si="262"/>
        <v>1</v>
      </c>
      <c r="Y104" s="5">
        <f t="shared" si="262"/>
        <v>1</v>
      </c>
      <c r="Z104" s="5">
        <f t="shared" si="262"/>
        <v>1</v>
      </c>
      <c r="AA104" s="5">
        <f t="shared" si="262"/>
        <v>1</v>
      </c>
      <c r="AB104" s="5">
        <f t="shared" si="262"/>
        <v>1</v>
      </c>
      <c r="AC104" s="5">
        <f t="shared" si="262"/>
        <v>1</v>
      </c>
      <c r="AD104" s="5">
        <f t="shared" si="262"/>
        <v>1</v>
      </c>
      <c r="AE104" s="5">
        <f t="shared" si="262"/>
        <v>1</v>
      </c>
      <c r="AF104" s="5">
        <f t="shared" si="262"/>
        <v>1</v>
      </c>
      <c r="AG104" s="5">
        <f t="shared" si="262"/>
        <v>1</v>
      </c>
      <c r="AH104" s="5">
        <f t="shared" si="262"/>
        <v>1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48"/>
      <c r="BE104" s="3"/>
      <c r="BF104" s="49"/>
      <c r="BG104" s="49"/>
      <c r="BH104" s="49"/>
      <c r="BI104" s="49"/>
      <c r="BJ104" s="49"/>
      <c r="BK104" s="49"/>
      <c r="BL104" s="49"/>
      <c r="BM104" s="49"/>
      <c r="BN104" s="49"/>
      <c r="BO104" s="50"/>
      <c r="BP104" s="50"/>
      <c r="BQ104" s="50"/>
      <c r="BR104" s="50"/>
      <c r="BS104" s="50"/>
      <c r="BT104" s="51"/>
      <c r="BU104" s="52"/>
      <c r="BV104" s="52"/>
      <c r="BW104" s="52"/>
      <c r="BX104" s="52"/>
      <c r="BY104" s="52"/>
      <c r="BZ104" s="52"/>
      <c r="CA104" s="52"/>
      <c r="CB104" s="52"/>
    </row>
    <row r="105" spans="1:95" s="18" customFormat="1" ht="21" customHeight="1" x14ac:dyDescent="0.2">
      <c r="A105" s="1"/>
      <c r="B105" s="1644"/>
      <c r="C105" s="102" t="s">
        <v>150</v>
      </c>
      <c r="D105" s="5">
        <f>COUNTIF(D22:D32,"fE")+COUNTIF(D22:D32,"fES")+COUNTIF(D22:D32,"fED")+COUNTIF(D22:D32,"fEF")</f>
        <v>0</v>
      </c>
      <c r="E105" s="5">
        <f t="shared" ref="E105:AH105" si="263">COUNTIF(E22:E32,"fE")+COUNTIF(E22:E32,"fES")+COUNTIF(E22:E32,"fED")+COUNTIF(E22:E32,"fEF")</f>
        <v>0</v>
      </c>
      <c r="F105" s="5">
        <f t="shared" si="263"/>
        <v>0</v>
      </c>
      <c r="G105" s="5">
        <f t="shared" si="263"/>
        <v>0</v>
      </c>
      <c r="H105" s="5">
        <f t="shared" si="263"/>
        <v>0</v>
      </c>
      <c r="I105" s="5">
        <f t="shared" si="263"/>
        <v>0</v>
      </c>
      <c r="J105" s="5">
        <f t="shared" si="263"/>
        <v>0</v>
      </c>
      <c r="K105" s="5">
        <f t="shared" si="263"/>
        <v>0</v>
      </c>
      <c r="L105" s="5">
        <f t="shared" si="263"/>
        <v>0</v>
      </c>
      <c r="M105" s="5">
        <f t="shared" si="263"/>
        <v>0</v>
      </c>
      <c r="N105" s="5">
        <f t="shared" si="263"/>
        <v>0</v>
      </c>
      <c r="O105" s="5">
        <f t="shared" si="263"/>
        <v>0</v>
      </c>
      <c r="P105" s="5">
        <f t="shared" si="263"/>
        <v>0</v>
      </c>
      <c r="Q105" s="5">
        <f t="shared" si="263"/>
        <v>0</v>
      </c>
      <c r="R105" s="5">
        <f t="shared" si="263"/>
        <v>0</v>
      </c>
      <c r="S105" s="5">
        <f t="shared" si="263"/>
        <v>0</v>
      </c>
      <c r="T105" s="5">
        <f t="shared" si="263"/>
        <v>1</v>
      </c>
      <c r="U105" s="5">
        <f t="shared" si="263"/>
        <v>1</v>
      </c>
      <c r="V105" s="5">
        <f t="shared" si="263"/>
        <v>1</v>
      </c>
      <c r="W105" s="5">
        <f t="shared" si="263"/>
        <v>1</v>
      </c>
      <c r="X105" s="5">
        <f t="shared" si="263"/>
        <v>1</v>
      </c>
      <c r="Y105" s="5">
        <f t="shared" si="263"/>
        <v>1</v>
      </c>
      <c r="Z105" s="5">
        <f t="shared" si="263"/>
        <v>1</v>
      </c>
      <c r="AA105" s="5">
        <f t="shared" si="263"/>
        <v>1</v>
      </c>
      <c r="AB105" s="5">
        <f t="shared" si="263"/>
        <v>2</v>
      </c>
      <c r="AC105" s="5">
        <f t="shared" si="263"/>
        <v>2</v>
      </c>
      <c r="AD105" s="5">
        <f t="shared" si="263"/>
        <v>2</v>
      </c>
      <c r="AE105" s="5">
        <f t="shared" si="263"/>
        <v>2</v>
      </c>
      <c r="AF105" s="5">
        <f t="shared" si="263"/>
        <v>2</v>
      </c>
      <c r="AG105" s="5">
        <f t="shared" si="263"/>
        <v>2</v>
      </c>
      <c r="AH105" s="5">
        <f t="shared" si="263"/>
        <v>2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48"/>
      <c r="BE105" s="3"/>
      <c r="BF105" s="49"/>
      <c r="BG105" s="49"/>
      <c r="BH105" s="49"/>
      <c r="BI105" s="49"/>
      <c r="BJ105" s="49"/>
      <c r="BK105" s="49"/>
      <c r="BL105" s="49"/>
      <c r="BM105" s="49"/>
      <c r="BN105" s="49"/>
      <c r="BO105" s="50"/>
      <c r="BP105" s="50"/>
      <c r="BQ105" s="50"/>
      <c r="BR105" s="50"/>
      <c r="BS105" s="50"/>
      <c r="BT105" s="51"/>
      <c r="BU105" s="52"/>
      <c r="BV105" s="52"/>
      <c r="BW105" s="52"/>
      <c r="BX105" s="52"/>
      <c r="BY105" s="52"/>
      <c r="BZ105" s="52"/>
      <c r="CA105" s="52"/>
      <c r="CB105" s="52"/>
    </row>
    <row r="106" spans="1:95" s="18" customFormat="1" ht="21" customHeight="1" x14ac:dyDescent="0.2">
      <c r="A106" s="1"/>
      <c r="B106" s="1644"/>
      <c r="C106" s="103" t="s">
        <v>151</v>
      </c>
      <c r="D106" s="14">
        <f>SUM(D103:D105)</f>
        <v>0</v>
      </c>
      <c r="E106" s="14">
        <f t="shared" ref="E106:AH106" si="264">SUM(E103:E105)</f>
        <v>0</v>
      </c>
      <c r="F106" s="14">
        <f t="shared" si="264"/>
        <v>1</v>
      </c>
      <c r="G106" s="14">
        <f t="shared" si="264"/>
        <v>1</v>
      </c>
      <c r="H106" s="14">
        <f t="shared" si="264"/>
        <v>1</v>
      </c>
      <c r="I106" s="14">
        <f t="shared" si="264"/>
        <v>1</v>
      </c>
      <c r="J106" s="14">
        <f t="shared" si="264"/>
        <v>1</v>
      </c>
      <c r="K106" s="14">
        <f t="shared" si="264"/>
        <v>1</v>
      </c>
      <c r="L106" s="14">
        <f t="shared" si="264"/>
        <v>1</v>
      </c>
      <c r="M106" s="14">
        <f t="shared" si="264"/>
        <v>1</v>
      </c>
      <c r="N106" s="14">
        <f t="shared" si="264"/>
        <v>1</v>
      </c>
      <c r="O106" s="14">
        <f t="shared" si="264"/>
        <v>1</v>
      </c>
      <c r="P106" s="14">
        <f t="shared" si="264"/>
        <v>1</v>
      </c>
      <c r="Q106" s="14">
        <f t="shared" si="264"/>
        <v>1</v>
      </c>
      <c r="R106" s="14">
        <f t="shared" si="264"/>
        <v>1</v>
      </c>
      <c r="S106" s="14">
        <f t="shared" si="264"/>
        <v>1</v>
      </c>
      <c r="T106" s="14">
        <f t="shared" si="264"/>
        <v>2</v>
      </c>
      <c r="U106" s="14">
        <f t="shared" si="264"/>
        <v>2</v>
      </c>
      <c r="V106" s="14">
        <f t="shared" si="264"/>
        <v>2</v>
      </c>
      <c r="W106" s="14">
        <f t="shared" si="264"/>
        <v>2</v>
      </c>
      <c r="X106" s="14">
        <f t="shared" si="264"/>
        <v>2</v>
      </c>
      <c r="Y106" s="14">
        <f t="shared" si="264"/>
        <v>2</v>
      </c>
      <c r="Z106" s="14">
        <f t="shared" si="264"/>
        <v>2</v>
      </c>
      <c r="AA106" s="14">
        <f t="shared" si="264"/>
        <v>2</v>
      </c>
      <c r="AB106" s="14">
        <f t="shared" si="264"/>
        <v>3</v>
      </c>
      <c r="AC106" s="14">
        <f t="shared" si="264"/>
        <v>3</v>
      </c>
      <c r="AD106" s="14">
        <f t="shared" si="264"/>
        <v>3</v>
      </c>
      <c r="AE106" s="14">
        <f t="shared" si="264"/>
        <v>3</v>
      </c>
      <c r="AF106" s="14">
        <f t="shared" si="264"/>
        <v>3</v>
      </c>
      <c r="AG106" s="14">
        <f t="shared" si="264"/>
        <v>3</v>
      </c>
      <c r="AH106" s="14">
        <f t="shared" si="264"/>
        <v>3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48"/>
      <c r="BE106" s="3"/>
      <c r="BF106" s="49"/>
      <c r="BG106" s="49"/>
      <c r="BH106" s="49"/>
      <c r="BI106" s="49"/>
      <c r="BJ106" s="49"/>
      <c r="BK106" s="49"/>
      <c r="BL106" s="49"/>
      <c r="BM106" s="49"/>
      <c r="BN106" s="49"/>
      <c r="BO106" s="50"/>
      <c r="BP106" s="50"/>
      <c r="BQ106" s="50"/>
      <c r="BR106" s="50"/>
      <c r="BS106" s="50"/>
      <c r="BT106" s="51"/>
      <c r="BU106" s="52"/>
      <c r="BV106" s="52"/>
      <c r="BW106" s="52"/>
      <c r="BX106" s="52"/>
      <c r="BY106" s="52"/>
      <c r="BZ106" s="52"/>
      <c r="CA106" s="52"/>
      <c r="CB106" s="52"/>
    </row>
    <row r="107" spans="1:95" s="18" customFormat="1" ht="21" customHeight="1" x14ac:dyDescent="0.2">
      <c r="A107" s="1"/>
      <c r="B107" s="1644"/>
      <c r="C107" s="102" t="s">
        <v>36</v>
      </c>
      <c r="D107" s="5">
        <f>COUNTIF(D$13:D$32,"L")</f>
        <v>0</v>
      </c>
      <c r="E107" s="5">
        <f t="shared" ref="E107:AH107" si="265">COUNTIF(E$14:E$32,"L")</f>
        <v>0</v>
      </c>
      <c r="F107" s="5">
        <f t="shared" si="265"/>
        <v>1</v>
      </c>
      <c r="G107" s="5">
        <f t="shared" si="265"/>
        <v>1</v>
      </c>
      <c r="H107" s="5">
        <f t="shared" si="265"/>
        <v>1</v>
      </c>
      <c r="I107" s="5">
        <f t="shared" si="265"/>
        <v>1</v>
      </c>
      <c r="J107" s="5">
        <f t="shared" si="265"/>
        <v>1</v>
      </c>
      <c r="K107" s="5">
        <f t="shared" si="265"/>
        <v>0</v>
      </c>
      <c r="L107" s="5">
        <f t="shared" si="265"/>
        <v>0</v>
      </c>
      <c r="M107" s="5">
        <f t="shared" si="265"/>
        <v>1</v>
      </c>
      <c r="N107" s="5">
        <f t="shared" si="265"/>
        <v>1</v>
      </c>
      <c r="O107" s="5">
        <f t="shared" si="265"/>
        <v>1</v>
      </c>
      <c r="P107" s="5">
        <f t="shared" si="265"/>
        <v>1</v>
      </c>
      <c r="Q107" s="5">
        <f t="shared" si="265"/>
        <v>1</v>
      </c>
      <c r="R107" s="5">
        <f t="shared" si="265"/>
        <v>0</v>
      </c>
      <c r="S107" s="5">
        <f t="shared" si="265"/>
        <v>0</v>
      </c>
      <c r="T107" s="5">
        <f t="shared" si="265"/>
        <v>0</v>
      </c>
      <c r="U107" s="5">
        <f t="shared" si="265"/>
        <v>0</v>
      </c>
      <c r="V107" s="5">
        <f t="shared" si="265"/>
        <v>0</v>
      </c>
      <c r="W107" s="5">
        <f t="shared" si="265"/>
        <v>0</v>
      </c>
      <c r="X107" s="5">
        <f t="shared" si="265"/>
        <v>0</v>
      </c>
      <c r="Y107" s="5">
        <f t="shared" si="265"/>
        <v>0</v>
      </c>
      <c r="Z107" s="5">
        <f t="shared" si="265"/>
        <v>0</v>
      </c>
      <c r="AA107" s="5">
        <f t="shared" si="265"/>
        <v>0</v>
      </c>
      <c r="AB107" s="5">
        <f t="shared" si="265"/>
        <v>0</v>
      </c>
      <c r="AC107" s="5">
        <f t="shared" si="265"/>
        <v>0</v>
      </c>
      <c r="AD107" s="5">
        <f t="shared" si="265"/>
        <v>0</v>
      </c>
      <c r="AE107" s="5">
        <f t="shared" si="265"/>
        <v>0</v>
      </c>
      <c r="AF107" s="5">
        <f t="shared" si="265"/>
        <v>0</v>
      </c>
      <c r="AG107" s="5">
        <f t="shared" si="265"/>
        <v>0</v>
      </c>
      <c r="AH107" s="5">
        <f t="shared" si="265"/>
        <v>0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48"/>
      <c r="BE107" s="3"/>
      <c r="BF107" s="49"/>
      <c r="BG107" s="49"/>
      <c r="BH107" s="49"/>
      <c r="BI107" s="49"/>
      <c r="BJ107" s="49"/>
      <c r="BK107" s="49"/>
      <c r="BL107" s="49"/>
      <c r="BM107" s="49"/>
      <c r="BN107" s="49"/>
      <c r="BO107" s="50"/>
      <c r="BP107" s="50"/>
      <c r="BQ107" s="50"/>
      <c r="BR107" s="50"/>
      <c r="BS107" s="50"/>
      <c r="BT107" s="51"/>
      <c r="BU107" s="52"/>
      <c r="BV107" s="52"/>
      <c r="BW107" s="52"/>
      <c r="BX107" s="52"/>
      <c r="BY107" s="52"/>
      <c r="BZ107" s="52"/>
      <c r="CA107" s="52"/>
      <c r="CB107" s="52"/>
    </row>
    <row r="108" spans="1:95" s="18" customFormat="1" ht="21" customHeight="1" x14ac:dyDescent="0.2">
      <c r="A108" s="1"/>
      <c r="B108" s="1644"/>
      <c r="C108" s="102" t="s">
        <v>37</v>
      </c>
      <c r="D108" s="5">
        <f>COUNTIF(D$13:D$32,"B")</f>
        <v>0</v>
      </c>
      <c r="E108" s="5">
        <f t="shared" ref="E108:AH108" si="266">COUNTIF(E$14:E$32,"B")</f>
        <v>0</v>
      </c>
      <c r="F108" s="5">
        <f t="shared" si="266"/>
        <v>0</v>
      </c>
      <c r="G108" s="5">
        <f t="shared" si="266"/>
        <v>0</v>
      </c>
      <c r="H108" s="5">
        <f t="shared" si="266"/>
        <v>0</v>
      </c>
      <c r="I108" s="5">
        <f t="shared" si="266"/>
        <v>0</v>
      </c>
      <c r="J108" s="5">
        <f t="shared" si="266"/>
        <v>0</v>
      </c>
      <c r="K108" s="5">
        <f t="shared" si="266"/>
        <v>0</v>
      </c>
      <c r="L108" s="5">
        <f t="shared" si="266"/>
        <v>0</v>
      </c>
      <c r="M108" s="5">
        <f t="shared" si="266"/>
        <v>0</v>
      </c>
      <c r="N108" s="5">
        <f t="shared" si="266"/>
        <v>0</v>
      </c>
      <c r="O108" s="5">
        <f t="shared" si="266"/>
        <v>0</v>
      </c>
      <c r="P108" s="5">
        <f t="shared" si="266"/>
        <v>0</v>
      </c>
      <c r="Q108" s="5">
        <f t="shared" si="266"/>
        <v>0</v>
      </c>
      <c r="R108" s="5">
        <f t="shared" si="266"/>
        <v>0</v>
      </c>
      <c r="S108" s="5">
        <f t="shared" si="266"/>
        <v>1</v>
      </c>
      <c r="T108" s="5">
        <f t="shared" si="266"/>
        <v>1</v>
      </c>
      <c r="U108" s="5">
        <f t="shared" si="266"/>
        <v>1</v>
      </c>
      <c r="V108" s="5">
        <f t="shared" si="266"/>
        <v>1</v>
      </c>
      <c r="W108" s="5">
        <f t="shared" si="266"/>
        <v>1</v>
      </c>
      <c r="X108" s="5">
        <f t="shared" si="266"/>
        <v>1</v>
      </c>
      <c r="Y108" s="5">
        <f t="shared" si="266"/>
        <v>0</v>
      </c>
      <c r="Z108" s="5">
        <f t="shared" si="266"/>
        <v>0</v>
      </c>
      <c r="AA108" s="5">
        <f t="shared" si="266"/>
        <v>1</v>
      </c>
      <c r="AB108" s="5">
        <f t="shared" si="266"/>
        <v>1</v>
      </c>
      <c r="AC108" s="5">
        <f t="shared" si="266"/>
        <v>1</v>
      </c>
      <c r="AD108" s="5">
        <f t="shared" si="266"/>
        <v>1</v>
      </c>
      <c r="AE108" s="5">
        <f t="shared" si="266"/>
        <v>1</v>
      </c>
      <c r="AF108" s="5">
        <f t="shared" si="266"/>
        <v>0</v>
      </c>
      <c r="AG108" s="5">
        <f t="shared" si="266"/>
        <v>0</v>
      </c>
      <c r="AH108" s="5">
        <f t="shared" si="266"/>
        <v>1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48"/>
      <c r="BE108" s="3"/>
      <c r="BF108" s="49"/>
      <c r="BG108" s="49"/>
      <c r="BH108" s="49"/>
      <c r="BI108" s="49"/>
      <c r="BJ108" s="49"/>
      <c r="BK108" s="49"/>
      <c r="BL108" s="49"/>
      <c r="BM108" s="49"/>
      <c r="BN108" s="49"/>
      <c r="BO108" s="50"/>
      <c r="BP108" s="50"/>
      <c r="BQ108" s="50"/>
      <c r="BR108" s="50"/>
      <c r="BS108" s="50"/>
      <c r="BT108" s="51"/>
      <c r="BU108" s="52"/>
      <c r="BV108" s="52"/>
      <c r="BW108" s="52"/>
      <c r="BX108" s="52"/>
      <c r="BY108" s="52"/>
      <c r="BZ108" s="52"/>
      <c r="CA108" s="52"/>
      <c r="CB108" s="52"/>
    </row>
    <row r="109" spans="1:95" s="18" customFormat="1" ht="21" customHeight="1" x14ac:dyDescent="0.2">
      <c r="A109" s="1"/>
      <c r="B109" s="1644"/>
      <c r="C109" s="102" t="s">
        <v>38</v>
      </c>
      <c r="D109" s="5">
        <f>COUNTIF(D$13:D$32,"SA")</f>
        <v>0</v>
      </c>
      <c r="E109" s="5">
        <f t="shared" ref="E109:AH109" si="267">COUNTIF(E$14:E$32,"SA")</f>
        <v>0</v>
      </c>
      <c r="F109" s="5">
        <f t="shared" si="267"/>
        <v>0</v>
      </c>
      <c r="G109" s="5">
        <f t="shared" si="267"/>
        <v>0</v>
      </c>
      <c r="H109" s="5">
        <f t="shared" si="267"/>
        <v>0</v>
      </c>
      <c r="I109" s="5">
        <f t="shared" si="267"/>
        <v>0</v>
      </c>
      <c r="J109" s="5">
        <f t="shared" si="267"/>
        <v>0</v>
      </c>
      <c r="K109" s="5">
        <f t="shared" si="267"/>
        <v>0</v>
      </c>
      <c r="L109" s="5">
        <f t="shared" si="267"/>
        <v>0</v>
      </c>
      <c r="M109" s="5">
        <f t="shared" si="267"/>
        <v>0</v>
      </c>
      <c r="N109" s="5">
        <f t="shared" si="267"/>
        <v>0</v>
      </c>
      <c r="O109" s="5">
        <f t="shared" si="267"/>
        <v>0</v>
      </c>
      <c r="P109" s="5">
        <f t="shared" si="267"/>
        <v>0</v>
      </c>
      <c r="Q109" s="5">
        <f t="shared" si="267"/>
        <v>0</v>
      </c>
      <c r="R109" s="5">
        <f t="shared" si="267"/>
        <v>0</v>
      </c>
      <c r="S109" s="5">
        <f t="shared" si="267"/>
        <v>0</v>
      </c>
      <c r="T109" s="5">
        <f t="shared" si="267"/>
        <v>0</v>
      </c>
      <c r="U109" s="5">
        <f t="shared" si="267"/>
        <v>0</v>
      </c>
      <c r="V109" s="5">
        <f t="shared" si="267"/>
        <v>0</v>
      </c>
      <c r="W109" s="5">
        <f t="shared" si="267"/>
        <v>0</v>
      </c>
      <c r="X109" s="5">
        <f t="shared" si="267"/>
        <v>0</v>
      </c>
      <c r="Y109" s="5">
        <f t="shared" si="267"/>
        <v>0</v>
      </c>
      <c r="Z109" s="5">
        <f t="shared" si="267"/>
        <v>0</v>
      </c>
      <c r="AA109" s="5">
        <f t="shared" si="267"/>
        <v>0</v>
      </c>
      <c r="AB109" s="5">
        <f t="shared" si="267"/>
        <v>0</v>
      </c>
      <c r="AC109" s="5">
        <f t="shared" si="267"/>
        <v>0</v>
      </c>
      <c r="AD109" s="5">
        <f t="shared" si="267"/>
        <v>0</v>
      </c>
      <c r="AE109" s="5">
        <f t="shared" si="267"/>
        <v>0</v>
      </c>
      <c r="AF109" s="5">
        <f t="shared" si="267"/>
        <v>0</v>
      </c>
      <c r="AG109" s="5">
        <f t="shared" si="267"/>
        <v>0</v>
      </c>
      <c r="AH109" s="5">
        <f t="shared" si="267"/>
        <v>0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48"/>
      <c r="BE109" s="3"/>
      <c r="BF109" s="49"/>
      <c r="BG109" s="49"/>
      <c r="BH109" s="49"/>
      <c r="BI109" s="49"/>
      <c r="BJ109" s="49"/>
      <c r="BK109" s="49"/>
      <c r="BL109" s="49"/>
      <c r="BM109" s="49"/>
      <c r="BN109" s="49"/>
      <c r="BO109" s="50"/>
      <c r="BP109" s="50"/>
      <c r="BQ109" s="50"/>
      <c r="BR109" s="50"/>
      <c r="BS109" s="50"/>
      <c r="BT109" s="51"/>
      <c r="BU109" s="52"/>
      <c r="BV109" s="52"/>
      <c r="BW109" s="52"/>
      <c r="BX109" s="52"/>
      <c r="BY109" s="52"/>
      <c r="BZ109" s="52"/>
      <c r="CA109" s="52"/>
      <c r="CB109" s="52"/>
    </row>
    <row r="110" spans="1:95" s="18" customFormat="1" ht="21" customHeight="1" x14ac:dyDescent="0.2">
      <c r="A110" s="1"/>
      <c r="B110" s="1644"/>
      <c r="C110" s="102" t="s">
        <v>134</v>
      </c>
      <c r="D110" s="5">
        <f>COUNTIF(D$13:D$32,"SAT")</f>
        <v>0</v>
      </c>
      <c r="E110" s="5">
        <f t="shared" ref="E110:AH110" si="268">COUNTIF(E$14:E$32,"SAT")</f>
        <v>0</v>
      </c>
      <c r="F110" s="5">
        <f t="shared" si="268"/>
        <v>0</v>
      </c>
      <c r="G110" s="5">
        <f t="shared" si="268"/>
        <v>0</v>
      </c>
      <c r="H110" s="5">
        <f t="shared" si="268"/>
        <v>0</v>
      </c>
      <c r="I110" s="5">
        <f t="shared" si="268"/>
        <v>0</v>
      </c>
      <c r="J110" s="5">
        <f t="shared" si="268"/>
        <v>0</v>
      </c>
      <c r="K110" s="5">
        <f t="shared" si="268"/>
        <v>0</v>
      </c>
      <c r="L110" s="5">
        <f t="shared" si="268"/>
        <v>0</v>
      </c>
      <c r="M110" s="5">
        <f t="shared" si="268"/>
        <v>0</v>
      </c>
      <c r="N110" s="5">
        <f t="shared" si="268"/>
        <v>0</v>
      </c>
      <c r="O110" s="5">
        <f t="shared" si="268"/>
        <v>0</v>
      </c>
      <c r="P110" s="5">
        <f t="shared" si="268"/>
        <v>0</v>
      </c>
      <c r="Q110" s="5">
        <f t="shared" si="268"/>
        <v>0</v>
      </c>
      <c r="R110" s="5">
        <f t="shared" si="268"/>
        <v>0</v>
      </c>
      <c r="S110" s="5">
        <f t="shared" si="268"/>
        <v>0</v>
      </c>
      <c r="T110" s="5">
        <f t="shared" si="268"/>
        <v>0</v>
      </c>
      <c r="U110" s="5">
        <f t="shared" si="268"/>
        <v>0</v>
      </c>
      <c r="V110" s="5">
        <f t="shared" si="268"/>
        <v>0</v>
      </c>
      <c r="W110" s="5">
        <f t="shared" si="268"/>
        <v>0</v>
      </c>
      <c r="X110" s="5">
        <f t="shared" si="268"/>
        <v>0</v>
      </c>
      <c r="Y110" s="5">
        <f t="shared" si="268"/>
        <v>0</v>
      </c>
      <c r="Z110" s="5">
        <f t="shared" si="268"/>
        <v>0</v>
      </c>
      <c r="AA110" s="5">
        <f t="shared" si="268"/>
        <v>0</v>
      </c>
      <c r="AB110" s="5">
        <f t="shared" si="268"/>
        <v>0</v>
      </c>
      <c r="AC110" s="5">
        <f t="shared" si="268"/>
        <v>0</v>
      </c>
      <c r="AD110" s="5">
        <f t="shared" si="268"/>
        <v>0</v>
      </c>
      <c r="AE110" s="5">
        <f t="shared" si="268"/>
        <v>0</v>
      </c>
      <c r="AF110" s="5">
        <f t="shared" si="268"/>
        <v>0</v>
      </c>
      <c r="AG110" s="5">
        <f t="shared" si="268"/>
        <v>0</v>
      </c>
      <c r="AH110" s="5">
        <f t="shared" si="268"/>
        <v>0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48"/>
      <c r="BE110" s="3"/>
      <c r="BF110" s="49"/>
      <c r="BG110" s="49"/>
      <c r="BH110" s="49"/>
      <c r="BI110" s="49"/>
      <c r="BJ110" s="49"/>
      <c r="BK110" s="49"/>
      <c r="BL110" s="49"/>
      <c r="BM110" s="49"/>
      <c r="BN110" s="49"/>
      <c r="BO110" s="50"/>
      <c r="BP110" s="50"/>
      <c r="BQ110" s="50"/>
      <c r="BR110" s="50"/>
      <c r="BS110" s="50"/>
      <c r="BT110" s="51"/>
      <c r="BU110" s="52"/>
      <c r="BV110" s="52"/>
      <c r="BW110" s="52"/>
      <c r="BX110" s="52"/>
      <c r="BY110" s="52"/>
      <c r="BZ110" s="52"/>
      <c r="CA110" s="52"/>
      <c r="CB110" s="52"/>
    </row>
    <row r="111" spans="1:95" s="18" customFormat="1" ht="21" customHeight="1" x14ac:dyDescent="0.2">
      <c r="A111" s="1"/>
      <c r="B111" s="1644"/>
      <c r="C111" s="102" t="s">
        <v>39</v>
      </c>
      <c r="D111" s="5">
        <f>COUNTIF(D$13:D$32,"SE")</f>
        <v>0</v>
      </c>
      <c r="E111" s="5">
        <f t="shared" ref="E111:AH111" si="269">COUNTIF(E$14:E$32,"SE")</f>
        <v>0</v>
      </c>
      <c r="F111" s="5">
        <f t="shared" si="269"/>
        <v>0</v>
      </c>
      <c r="G111" s="5">
        <f t="shared" si="269"/>
        <v>0</v>
      </c>
      <c r="H111" s="5">
        <f t="shared" si="269"/>
        <v>0</v>
      </c>
      <c r="I111" s="5">
        <f t="shared" si="269"/>
        <v>0</v>
      </c>
      <c r="J111" s="5">
        <f t="shared" si="269"/>
        <v>0</v>
      </c>
      <c r="K111" s="5">
        <f t="shared" si="269"/>
        <v>0</v>
      </c>
      <c r="L111" s="5">
        <f t="shared" si="269"/>
        <v>0</v>
      </c>
      <c r="M111" s="5">
        <f t="shared" si="269"/>
        <v>0</v>
      </c>
      <c r="N111" s="5">
        <f t="shared" si="269"/>
        <v>0</v>
      </c>
      <c r="O111" s="5">
        <f t="shared" si="269"/>
        <v>0</v>
      </c>
      <c r="P111" s="5">
        <f t="shared" si="269"/>
        <v>0</v>
      </c>
      <c r="Q111" s="5">
        <f t="shared" si="269"/>
        <v>0</v>
      </c>
      <c r="R111" s="5">
        <f t="shared" si="269"/>
        <v>0</v>
      </c>
      <c r="S111" s="5">
        <f t="shared" si="269"/>
        <v>0</v>
      </c>
      <c r="T111" s="5">
        <f t="shared" si="269"/>
        <v>0</v>
      </c>
      <c r="U111" s="5">
        <f t="shared" si="269"/>
        <v>0</v>
      </c>
      <c r="V111" s="5">
        <f t="shared" si="269"/>
        <v>0</v>
      </c>
      <c r="W111" s="5">
        <f t="shared" si="269"/>
        <v>0</v>
      </c>
      <c r="X111" s="5">
        <f t="shared" si="269"/>
        <v>0</v>
      </c>
      <c r="Y111" s="5">
        <f t="shared" si="269"/>
        <v>0</v>
      </c>
      <c r="Z111" s="5">
        <f t="shared" si="269"/>
        <v>0</v>
      </c>
      <c r="AA111" s="5">
        <f t="shared" si="269"/>
        <v>0</v>
      </c>
      <c r="AB111" s="5">
        <f t="shared" si="269"/>
        <v>0</v>
      </c>
      <c r="AC111" s="5">
        <f t="shared" si="269"/>
        <v>0</v>
      </c>
      <c r="AD111" s="5">
        <f t="shared" si="269"/>
        <v>0</v>
      </c>
      <c r="AE111" s="5">
        <f t="shared" si="269"/>
        <v>0</v>
      </c>
      <c r="AF111" s="5">
        <f t="shared" si="269"/>
        <v>0</v>
      </c>
      <c r="AG111" s="5">
        <f t="shared" si="269"/>
        <v>0</v>
      </c>
      <c r="AH111" s="5">
        <f t="shared" si="269"/>
        <v>0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48"/>
      <c r="BE111" s="3"/>
      <c r="BF111" s="49"/>
      <c r="BG111" s="49"/>
      <c r="BH111" s="49"/>
      <c r="BI111" s="49"/>
      <c r="BJ111" s="49"/>
      <c r="BK111" s="49"/>
      <c r="BL111" s="49"/>
      <c r="BM111" s="49"/>
      <c r="BN111" s="49"/>
      <c r="BO111" s="50"/>
      <c r="BP111" s="50"/>
      <c r="BQ111" s="50"/>
      <c r="BR111" s="50"/>
      <c r="BS111" s="50"/>
      <c r="BT111" s="51"/>
      <c r="BU111" s="52"/>
      <c r="BV111" s="52"/>
      <c r="BW111" s="52"/>
      <c r="BX111" s="52"/>
      <c r="BY111" s="52"/>
      <c r="BZ111" s="52"/>
      <c r="CA111" s="52"/>
      <c r="CB111" s="52"/>
    </row>
    <row r="112" spans="1:95" s="58" customFormat="1" ht="21" customHeight="1" x14ac:dyDescent="0.2">
      <c r="A112" s="1"/>
      <c r="B112" s="1644"/>
      <c r="C112" s="102" t="s">
        <v>40</v>
      </c>
      <c r="D112" s="5">
        <f>COUNTIF(D$13:D$32,"TR")</f>
        <v>0</v>
      </c>
      <c r="E112" s="5">
        <f t="shared" ref="E112:AH112" si="270">COUNTIF(E$14:E$32,"TR")</f>
        <v>0</v>
      </c>
      <c r="F112" s="5">
        <f t="shared" si="270"/>
        <v>0</v>
      </c>
      <c r="G112" s="5">
        <f t="shared" si="270"/>
        <v>0</v>
      </c>
      <c r="H112" s="5">
        <f t="shared" si="270"/>
        <v>0</v>
      </c>
      <c r="I112" s="5">
        <f t="shared" si="270"/>
        <v>0</v>
      </c>
      <c r="J112" s="5">
        <f t="shared" si="270"/>
        <v>0</v>
      </c>
      <c r="K112" s="5">
        <f t="shared" si="270"/>
        <v>0</v>
      </c>
      <c r="L112" s="5">
        <f t="shared" si="270"/>
        <v>0</v>
      </c>
      <c r="M112" s="5">
        <f t="shared" si="270"/>
        <v>0</v>
      </c>
      <c r="N112" s="5">
        <f t="shared" si="270"/>
        <v>0</v>
      </c>
      <c r="O112" s="5">
        <f t="shared" si="270"/>
        <v>0</v>
      </c>
      <c r="P112" s="5">
        <f t="shared" si="270"/>
        <v>0</v>
      </c>
      <c r="Q112" s="5">
        <f t="shared" si="270"/>
        <v>0</v>
      </c>
      <c r="R112" s="5">
        <f t="shared" si="270"/>
        <v>0</v>
      </c>
      <c r="S112" s="5">
        <f t="shared" si="270"/>
        <v>0</v>
      </c>
      <c r="T112" s="5">
        <f t="shared" si="270"/>
        <v>0</v>
      </c>
      <c r="U112" s="5">
        <f t="shared" si="270"/>
        <v>0</v>
      </c>
      <c r="V112" s="5">
        <f t="shared" si="270"/>
        <v>0</v>
      </c>
      <c r="W112" s="5">
        <f t="shared" si="270"/>
        <v>0</v>
      </c>
      <c r="X112" s="5">
        <f t="shared" si="270"/>
        <v>0</v>
      </c>
      <c r="Y112" s="5">
        <f t="shared" si="270"/>
        <v>0</v>
      </c>
      <c r="Z112" s="5">
        <f t="shared" si="270"/>
        <v>0</v>
      </c>
      <c r="AA112" s="5">
        <f t="shared" si="270"/>
        <v>0</v>
      </c>
      <c r="AB112" s="5">
        <f t="shared" si="270"/>
        <v>0</v>
      </c>
      <c r="AC112" s="5">
        <f t="shared" si="270"/>
        <v>0</v>
      </c>
      <c r="AD112" s="5">
        <f t="shared" si="270"/>
        <v>0</v>
      </c>
      <c r="AE112" s="5">
        <f t="shared" si="270"/>
        <v>0</v>
      </c>
      <c r="AF112" s="5">
        <f t="shared" si="270"/>
        <v>0</v>
      </c>
      <c r="AG112" s="5">
        <f t="shared" si="270"/>
        <v>0</v>
      </c>
      <c r="AH112" s="5">
        <f t="shared" si="270"/>
        <v>0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48"/>
      <c r="BE112" s="3"/>
      <c r="BF112" s="49"/>
      <c r="BG112" s="49"/>
      <c r="BH112" s="49"/>
      <c r="BI112" s="49"/>
      <c r="BJ112" s="49"/>
      <c r="BK112" s="49"/>
      <c r="BL112" s="49"/>
      <c r="BM112" s="49"/>
      <c r="BN112" s="49"/>
      <c r="BO112" s="50"/>
      <c r="BP112" s="50"/>
      <c r="BQ112" s="50"/>
      <c r="BR112" s="50"/>
      <c r="BS112" s="50"/>
      <c r="BT112" s="51"/>
      <c r="BU112" s="52"/>
      <c r="BV112" s="52"/>
      <c r="BW112" s="52"/>
      <c r="BX112" s="52"/>
      <c r="BY112" s="52"/>
      <c r="BZ112" s="52"/>
      <c r="CA112" s="52"/>
      <c r="CB112" s="52"/>
      <c r="CC112" s="18"/>
      <c r="CD112" s="18"/>
      <c r="CE112" s="18"/>
      <c r="CF112" s="18"/>
      <c r="CG112" s="18"/>
      <c r="CH112" s="18"/>
      <c r="CI112" s="18"/>
      <c r="CJ112" s="18"/>
    </row>
    <row r="113" spans="1:88" s="58" customFormat="1" ht="21" customHeight="1" x14ac:dyDescent="0.2">
      <c r="A113" s="49"/>
      <c r="B113" s="1644"/>
      <c r="C113" s="103" t="s">
        <v>57</v>
      </c>
      <c r="D113" s="14">
        <f t="shared" ref="D113:AH113" si="271">COUNTIF(D$14:D$32,"FOTS")</f>
        <v>0</v>
      </c>
      <c r="E113" s="14">
        <f t="shared" si="271"/>
        <v>0</v>
      </c>
      <c r="F113" s="14">
        <f t="shared" si="271"/>
        <v>0</v>
      </c>
      <c r="G113" s="14">
        <f t="shared" si="271"/>
        <v>0</v>
      </c>
      <c r="H113" s="14">
        <f t="shared" si="271"/>
        <v>1</v>
      </c>
      <c r="I113" s="14">
        <f t="shared" si="271"/>
        <v>0</v>
      </c>
      <c r="J113" s="14">
        <f t="shared" si="271"/>
        <v>0</v>
      </c>
      <c r="K113" s="14">
        <f t="shared" si="271"/>
        <v>0</v>
      </c>
      <c r="L113" s="14">
        <f t="shared" si="271"/>
        <v>0</v>
      </c>
      <c r="M113" s="14">
        <f t="shared" si="271"/>
        <v>0</v>
      </c>
      <c r="N113" s="14">
        <f t="shared" si="271"/>
        <v>0</v>
      </c>
      <c r="O113" s="14">
        <f t="shared" si="271"/>
        <v>0</v>
      </c>
      <c r="P113" s="14">
        <f t="shared" si="271"/>
        <v>0</v>
      </c>
      <c r="Q113" s="14">
        <f t="shared" si="271"/>
        <v>0</v>
      </c>
      <c r="R113" s="14">
        <f t="shared" si="271"/>
        <v>0</v>
      </c>
      <c r="S113" s="14">
        <f t="shared" si="271"/>
        <v>0</v>
      </c>
      <c r="T113" s="14">
        <f t="shared" si="271"/>
        <v>1</v>
      </c>
      <c r="U113" s="14">
        <f t="shared" si="271"/>
        <v>0</v>
      </c>
      <c r="V113" s="14">
        <f t="shared" si="271"/>
        <v>0</v>
      </c>
      <c r="W113" s="14">
        <f t="shared" si="271"/>
        <v>0</v>
      </c>
      <c r="X113" s="14">
        <f t="shared" si="271"/>
        <v>1</v>
      </c>
      <c r="Y113" s="14">
        <f t="shared" si="271"/>
        <v>1</v>
      </c>
      <c r="Z113" s="14">
        <f t="shared" si="271"/>
        <v>0</v>
      </c>
      <c r="AA113" s="14">
        <f t="shared" si="271"/>
        <v>0</v>
      </c>
      <c r="AB113" s="14">
        <f t="shared" si="271"/>
        <v>0</v>
      </c>
      <c r="AC113" s="14">
        <f t="shared" si="271"/>
        <v>0</v>
      </c>
      <c r="AD113" s="14">
        <f t="shared" si="271"/>
        <v>0</v>
      </c>
      <c r="AE113" s="14">
        <f t="shared" si="271"/>
        <v>0</v>
      </c>
      <c r="AF113" s="14">
        <f t="shared" si="271"/>
        <v>0</v>
      </c>
      <c r="AG113" s="14">
        <f t="shared" si="271"/>
        <v>0</v>
      </c>
      <c r="AH113" s="14">
        <f t="shared" si="271"/>
        <v>0</v>
      </c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98"/>
      <c r="BE113" s="99"/>
      <c r="BF113" s="49"/>
      <c r="BG113" s="49"/>
      <c r="BH113" s="49"/>
      <c r="BI113" s="49"/>
      <c r="BJ113" s="49"/>
      <c r="BK113" s="49"/>
      <c r="BL113" s="49"/>
      <c r="BM113" s="49"/>
      <c r="BN113" s="49"/>
      <c r="BO113" s="51"/>
      <c r="BP113" s="51"/>
      <c r="BQ113" s="51"/>
      <c r="BR113" s="51"/>
      <c r="BS113" s="51"/>
      <c r="BT113" s="51"/>
      <c r="BU113" s="55"/>
      <c r="BV113" s="55"/>
      <c r="BW113" s="55"/>
      <c r="BX113" s="55"/>
      <c r="BY113" s="55"/>
      <c r="BZ113" s="55"/>
      <c r="CA113" s="55"/>
      <c r="CB113" s="55"/>
    </row>
    <row r="114" spans="1:88" s="18" customFormat="1" ht="21" customHeight="1" x14ac:dyDescent="0.2">
      <c r="A114" s="49"/>
      <c r="B114" s="1645"/>
      <c r="C114" s="103" t="s">
        <v>35</v>
      </c>
      <c r="D114" s="14">
        <f t="shared" ref="D114:AH114" si="272">COUNTIF(D$14:D$32,"DISP")</f>
        <v>0</v>
      </c>
      <c r="E114" s="14">
        <f t="shared" si="272"/>
        <v>0</v>
      </c>
      <c r="F114" s="14">
        <f t="shared" si="272"/>
        <v>0</v>
      </c>
      <c r="G114" s="14">
        <f t="shared" si="272"/>
        <v>1</v>
      </c>
      <c r="H114" s="14">
        <f t="shared" si="272"/>
        <v>0</v>
      </c>
      <c r="I114" s="14">
        <f t="shared" si="272"/>
        <v>1</v>
      </c>
      <c r="J114" s="14">
        <f t="shared" si="272"/>
        <v>0</v>
      </c>
      <c r="K114" s="14">
        <f t="shared" si="272"/>
        <v>0</v>
      </c>
      <c r="L114" s="14">
        <f t="shared" si="272"/>
        <v>0</v>
      </c>
      <c r="M114" s="14">
        <f t="shared" si="272"/>
        <v>0</v>
      </c>
      <c r="N114" s="14">
        <f t="shared" si="272"/>
        <v>0</v>
      </c>
      <c r="O114" s="14">
        <f t="shared" si="272"/>
        <v>0</v>
      </c>
      <c r="P114" s="14">
        <f t="shared" si="272"/>
        <v>0</v>
      </c>
      <c r="Q114" s="14">
        <f t="shared" si="272"/>
        <v>1</v>
      </c>
      <c r="R114" s="14">
        <f t="shared" si="272"/>
        <v>0</v>
      </c>
      <c r="S114" s="14">
        <f t="shared" si="272"/>
        <v>0</v>
      </c>
      <c r="T114" s="14">
        <f t="shared" si="272"/>
        <v>0</v>
      </c>
      <c r="U114" s="14">
        <f t="shared" si="272"/>
        <v>0</v>
      </c>
      <c r="V114" s="14">
        <f t="shared" si="272"/>
        <v>0</v>
      </c>
      <c r="W114" s="14">
        <f t="shared" si="272"/>
        <v>0</v>
      </c>
      <c r="X114" s="14">
        <f t="shared" si="272"/>
        <v>0</v>
      </c>
      <c r="Y114" s="14">
        <f t="shared" si="272"/>
        <v>0</v>
      </c>
      <c r="Z114" s="14">
        <f t="shared" si="272"/>
        <v>0</v>
      </c>
      <c r="AA114" s="14">
        <f t="shared" si="272"/>
        <v>0</v>
      </c>
      <c r="AB114" s="14">
        <f t="shared" si="272"/>
        <v>0</v>
      </c>
      <c r="AC114" s="14">
        <f t="shared" si="272"/>
        <v>0</v>
      </c>
      <c r="AD114" s="14">
        <f t="shared" si="272"/>
        <v>0</v>
      </c>
      <c r="AE114" s="14">
        <f t="shared" si="272"/>
        <v>0</v>
      </c>
      <c r="AF114" s="14">
        <f t="shared" si="272"/>
        <v>0</v>
      </c>
      <c r="AG114" s="14">
        <f t="shared" si="272"/>
        <v>0</v>
      </c>
      <c r="AH114" s="14">
        <f t="shared" si="272"/>
        <v>0</v>
      </c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98"/>
      <c r="BE114" s="99"/>
      <c r="BF114" s="49"/>
      <c r="BG114" s="49"/>
      <c r="BH114" s="49"/>
      <c r="BI114" s="49"/>
      <c r="BJ114" s="49"/>
      <c r="BK114" s="49"/>
      <c r="BL114" s="49"/>
      <c r="BM114" s="49"/>
      <c r="BN114" s="49"/>
      <c r="BO114" s="51"/>
      <c r="BP114" s="51"/>
      <c r="BQ114" s="51"/>
      <c r="BR114" s="51"/>
      <c r="BS114" s="51"/>
      <c r="BT114" s="51"/>
      <c r="BU114" s="55"/>
      <c r="BV114" s="55"/>
      <c r="BW114" s="55"/>
      <c r="BX114" s="55"/>
      <c r="BY114" s="55"/>
      <c r="BZ114" s="55"/>
      <c r="CA114" s="55"/>
      <c r="CB114" s="55"/>
      <c r="CC114" s="58"/>
      <c r="CD114" s="58"/>
      <c r="CE114" s="58"/>
      <c r="CF114" s="58"/>
      <c r="CG114" s="58"/>
      <c r="CH114" s="58"/>
      <c r="CI114" s="58"/>
      <c r="CJ114" s="58"/>
    </row>
    <row r="115" spans="1:88" s="18" customFormat="1" ht="21" customHeight="1" x14ac:dyDescent="0.2">
      <c r="A115" s="101"/>
      <c r="B115" s="1638" t="s">
        <v>23</v>
      </c>
      <c r="C115" s="1639"/>
      <c r="D115" s="131">
        <v>1</v>
      </c>
      <c r="E115" s="131">
        <f t="shared" ref="E115:AH115" si="273">D115+1</f>
        <v>2</v>
      </c>
      <c r="F115" s="131">
        <f t="shared" si="273"/>
        <v>3</v>
      </c>
      <c r="G115" s="131">
        <f t="shared" si="273"/>
        <v>4</v>
      </c>
      <c r="H115" s="131">
        <f t="shared" si="273"/>
        <v>5</v>
      </c>
      <c r="I115" s="132">
        <f t="shared" si="273"/>
        <v>6</v>
      </c>
      <c r="J115" s="131">
        <f t="shared" si="273"/>
        <v>7</v>
      </c>
      <c r="K115" s="131">
        <f t="shared" si="273"/>
        <v>8</v>
      </c>
      <c r="L115" s="131">
        <f t="shared" si="273"/>
        <v>9</v>
      </c>
      <c r="M115" s="131">
        <f t="shared" si="273"/>
        <v>10</v>
      </c>
      <c r="N115" s="131">
        <f t="shared" si="273"/>
        <v>11</v>
      </c>
      <c r="O115" s="131">
        <f t="shared" si="273"/>
        <v>12</v>
      </c>
      <c r="P115" s="131">
        <f t="shared" si="273"/>
        <v>13</v>
      </c>
      <c r="Q115" s="131">
        <f t="shared" si="273"/>
        <v>14</v>
      </c>
      <c r="R115" s="131">
        <f t="shared" si="273"/>
        <v>15</v>
      </c>
      <c r="S115" s="131">
        <f t="shared" si="273"/>
        <v>16</v>
      </c>
      <c r="T115" s="131">
        <f t="shared" si="273"/>
        <v>17</v>
      </c>
      <c r="U115" s="131">
        <f t="shared" si="273"/>
        <v>18</v>
      </c>
      <c r="V115" s="131">
        <f t="shared" si="273"/>
        <v>19</v>
      </c>
      <c r="W115" s="131">
        <f t="shared" si="273"/>
        <v>20</v>
      </c>
      <c r="X115" s="131">
        <f t="shared" si="273"/>
        <v>21</v>
      </c>
      <c r="Y115" s="131">
        <f t="shared" si="273"/>
        <v>22</v>
      </c>
      <c r="Z115" s="131">
        <f t="shared" si="273"/>
        <v>23</v>
      </c>
      <c r="AA115" s="131">
        <f t="shared" si="273"/>
        <v>24</v>
      </c>
      <c r="AB115" s="131">
        <f t="shared" si="273"/>
        <v>25</v>
      </c>
      <c r="AC115" s="131">
        <f t="shared" si="273"/>
        <v>26</v>
      </c>
      <c r="AD115" s="131">
        <f t="shared" si="273"/>
        <v>27</v>
      </c>
      <c r="AE115" s="131">
        <f t="shared" si="273"/>
        <v>28</v>
      </c>
      <c r="AF115" s="131">
        <f t="shared" si="273"/>
        <v>29</v>
      </c>
      <c r="AG115" s="131">
        <f t="shared" si="273"/>
        <v>30</v>
      </c>
      <c r="AH115" s="131">
        <f t="shared" si="273"/>
        <v>31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48"/>
      <c r="BE115" s="3"/>
      <c r="BF115" s="1"/>
      <c r="BG115" s="1"/>
      <c r="BH115" s="1"/>
      <c r="BI115" s="1"/>
      <c r="BJ115" s="1"/>
      <c r="BK115" s="1"/>
      <c r="BL115" s="1"/>
      <c r="BM115" s="1"/>
      <c r="BN115" s="1"/>
      <c r="BO115" s="50"/>
      <c r="BP115" s="50"/>
      <c r="BQ115" s="50"/>
      <c r="BR115" s="50"/>
      <c r="BS115" s="50"/>
      <c r="BT115" s="51"/>
      <c r="BU115" s="52"/>
      <c r="BV115" s="52"/>
      <c r="BW115" s="52"/>
      <c r="BX115" s="53"/>
      <c r="BY115" s="53"/>
      <c r="BZ115" s="53"/>
      <c r="CA115" s="53"/>
      <c r="CB115" s="53"/>
    </row>
    <row r="116" spans="1:88" s="18" customFormat="1" ht="21" customHeight="1" x14ac:dyDescent="0.2">
      <c r="A116" s="1"/>
      <c r="B116" s="1640" t="s">
        <v>152</v>
      </c>
      <c r="C116" s="585" t="s">
        <v>148</v>
      </c>
      <c r="D116" s="5">
        <f>COUNTIF(D34:D35,"fE")+COUNTIF(D34:D35,"fES")+COUNTIF(D34:D35,"fED")+COUNTIF(D34:D35,"fEF")</f>
        <v>0</v>
      </c>
      <c r="E116" s="5">
        <f t="shared" ref="E116:AH116" si="274">COUNTIF(E34:E35,"fE")+COUNTIF(E34:E35,"fES")+COUNTIF(E34:E35,"fED")+COUNTIF(E34:E35,"fEF")</f>
        <v>0</v>
      </c>
      <c r="F116" s="5">
        <f t="shared" si="274"/>
        <v>0</v>
      </c>
      <c r="G116" s="5">
        <f t="shared" si="274"/>
        <v>0</v>
      </c>
      <c r="H116" s="5">
        <f t="shared" si="274"/>
        <v>0</v>
      </c>
      <c r="I116" s="5">
        <f t="shared" si="274"/>
        <v>0</v>
      </c>
      <c r="J116" s="5">
        <f t="shared" si="274"/>
        <v>0</v>
      </c>
      <c r="K116" s="5">
        <f t="shared" si="274"/>
        <v>0</v>
      </c>
      <c r="L116" s="5">
        <f t="shared" si="274"/>
        <v>0</v>
      </c>
      <c r="M116" s="5">
        <f t="shared" si="274"/>
        <v>0</v>
      </c>
      <c r="N116" s="5">
        <f t="shared" si="274"/>
        <v>0</v>
      </c>
      <c r="O116" s="5">
        <f t="shared" si="274"/>
        <v>0</v>
      </c>
      <c r="P116" s="5">
        <f t="shared" si="274"/>
        <v>0</v>
      </c>
      <c r="Q116" s="5">
        <f t="shared" si="274"/>
        <v>0</v>
      </c>
      <c r="R116" s="5">
        <f t="shared" si="274"/>
        <v>0</v>
      </c>
      <c r="S116" s="5">
        <f t="shared" si="274"/>
        <v>0</v>
      </c>
      <c r="T116" s="5">
        <f t="shared" si="274"/>
        <v>0</v>
      </c>
      <c r="U116" s="5">
        <f t="shared" si="274"/>
        <v>0</v>
      </c>
      <c r="V116" s="5">
        <f t="shared" si="274"/>
        <v>0</v>
      </c>
      <c r="W116" s="5">
        <f t="shared" si="274"/>
        <v>0</v>
      </c>
      <c r="X116" s="5">
        <f t="shared" si="274"/>
        <v>0</v>
      </c>
      <c r="Y116" s="5">
        <f t="shared" si="274"/>
        <v>0</v>
      </c>
      <c r="Z116" s="5">
        <f t="shared" si="274"/>
        <v>0</v>
      </c>
      <c r="AA116" s="5">
        <f t="shared" si="274"/>
        <v>0</v>
      </c>
      <c r="AB116" s="5">
        <f t="shared" si="274"/>
        <v>0</v>
      </c>
      <c r="AC116" s="5">
        <f t="shared" si="274"/>
        <v>0</v>
      </c>
      <c r="AD116" s="5">
        <f t="shared" si="274"/>
        <v>0</v>
      </c>
      <c r="AE116" s="5">
        <f t="shared" si="274"/>
        <v>0</v>
      </c>
      <c r="AF116" s="5">
        <f t="shared" si="274"/>
        <v>0</v>
      </c>
      <c r="AG116" s="5">
        <f t="shared" si="274"/>
        <v>0</v>
      </c>
      <c r="AH116" s="5">
        <f t="shared" si="274"/>
        <v>0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48"/>
      <c r="BE116" s="3"/>
      <c r="BF116" s="49"/>
      <c r="BG116" s="49"/>
      <c r="BH116" s="49"/>
      <c r="BI116" s="49"/>
      <c r="BJ116" s="49"/>
      <c r="BK116" s="49"/>
      <c r="BL116" s="49"/>
      <c r="BM116" s="49"/>
      <c r="BN116" s="49"/>
      <c r="BO116" s="50"/>
      <c r="BP116" s="50"/>
      <c r="BQ116" s="50"/>
      <c r="BR116" s="50"/>
      <c r="BS116" s="50"/>
      <c r="BT116" s="51"/>
      <c r="BU116" s="52"/>
      <c r="BV116" s="52"/>
      <c r="BW116" s="52"/>
      <c r="BX116" s="52"/>
      <c r="BY116" s="52"/>
      <c r="BZ116" s="52"/>
      <c r="CA116" s="52"/>
      <c r="CB116" s="52"/>
    </row>
    <row r="117" spans="1:88" s="18" customFormat="1" ht="21" customHeight="1" x14ac:dyDescent="0.2">
      <c r="A117" s="1"/>
      <c r="B117" s="1640"/>
      <c r="C117" s="585" t="s">
        <v>149</v>
      </c>
      <c r="D117" s="5">
        <f>COUNTIF(D37:D42,"fE")+COUNTIF(D37:D42,"fES")+COUNTIF(D37:D42,"fED")+COUNTIF(D37:D42,"fEF")</f>
        <v>0</v>
      </c>
      <c r="E117" s="5">
        <f t="shared" ref="E117:AH117" si="275">COUNTIF(E37:E42,"fE")+COUNTIF(E37:E42,"fES")+COUNTIF(E37:E42,"fED")+COUNTIF(E37:E42,"fEF")</f>
        <v>0</v>
      </c>
      <c r="F117" s="5">
        <f t="shared" si="275"/>
        <v>0</v>
      </c>
      <c r="G117" s="5">
        <f t="shared" si="275"/>
        <v>0</v>
      </c>
      <c r="H117" s="5">
        <f t="shared" si="275"/>
        <v>0</v>
      </c>
      <c r="I117" s="5">
        <f t="shared" si="275"/>
        <v>0</v>
      </c>
      <c r="J117" s="5">
        <f t="shared" si="275"/>
        <v>0</v>
      </c>
      <c r="K117" s="5">
        <f t="shared" si="275"/>
        <v>0</v>
      </c>
      <c r="L117" s="5">
        <f t="shared" si="275"/>
        <v>0</v>
      </c>
      <c r="M117" s="5">
        <f t="shared" si="275"/>
        <v>0</v>
      </c>
      <c r="N117" s="5">
        <f t="shared" si="275"/>
        <v>0</v>
      </c>
      <c r="O117" s="5">
        <f t="shared" si="275"/>
        <v>0</v>
      </c>
      <c r="P117" s="5">
        <f t="shared" si="275"/>
        <v>0</v>
      </c>
      <c r="Q117" s="5">
        <f t="shared" si="275"/>
        <v>0</v>
      </c>
      <c r="R117" s="5">
        <f t="shared" si="275"/>
        <v>0</v>
      </c>
      <c r="S117" s="5">
        <f t="shared" si="275"/>
        <v>0</v>
      </c>
      <c r="T117" s="5">
        <f t="shared" si="275"/>
        <v>0</v>
      </c>
      <c r="U117" s="5">
        <f t="shared" si="275"/>
        <v>0</v>
      </c>
      <c r="V117" s="5">
        <f t="shared" si="275"/>
        <v>0</v>
      </c>
      <c r="W117" s="5">
        <f t="shared" si="275"/>
        <v>0</v>
      </c>
      <c r="X117" s="5">
        <f t="shared" si="275"/>
        <v>0</v>
      </c>
      <c r="Y117" s="5">
        <f t="shared" si="275"/>
        <v>0</v>
      </c>
      <c r="Z117" s="5">
        <f t="shared" si="275"/>
        <v>0</v>
      </c>
      <c r="AA117" s="5">
        <f t="shared" si="275"/>
        <v>0</v>
      </c>
      <c r="AB117" s="5">
        <f t="shared" si="275"/>
        <v>0</v>
      </c>
      <c r="AC117" s="5">
        <f t="shared" si="275"/>
        <v>0</v>
      </c>
      <c r="AD117" s="5">
        <f t="shared" si="275"/>
        <v>0</v>
      </c>
      <c r="AE117" s="5">
        <f t="shared" si="275"/>
        <v>0</v>
      </c>
      <c r="AF117" s="5">
        <f t="shared" si="275"/>
        <v>0</v>
      </c>
      <c r="AG117" s="5">
        <f t="shared" si="275"/>
        <v>0</v>
      </c>
      <c r="AH117" s="5">
        <f t="shared" si="275"/>
        <v>0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48"/>
      <c r="BE117" s="3"/>
      <c r="BF117" s="49"/>
      <c r="BG117" s="49"/>
      <c r="BH117" s="49"/>
      <c r="BI117" s="49"/>
      <c r="BJ117" s="49"/>
      <c r="BK117" s="49"/>
      <c r="BL117" s="49"/>
      <c r="BM117" s="49"/>
      <c r="BN117" s="49"/>
      <c r="BO117" s="50"/>
      <c r="BP117" s="50"/>
      <c r="BQ117" s="50"/>
      <c r="BR117" s="50"/>
      <c r="BS117" s="50"/>
      <c r="BT117" s="51"/>
      <c r="BU117" s="52"/>
      <c r="BV117" s="52"/>
      <c r="BW117" s="52"/>
      <c r="BX117" s="52"/>
      <c r="BY117" s="52"/>
      <c r="BZ117" s="52"/>
      <c r="CA117" s="52"/>
      <c r="CB117" s="52"/>
    </row>
    <row r="118" spans="1:88" s="18" customFormat="1" ht="21" customHeight="1" x14ac:dyDescent="0.2">
      <c r="A118" s="1"/>
      <c r="B118" s="1640"/>
      <c r="C118" s="585" t="s">
        <v>150</v>
      </c>
      <c r="D118" s="5">
        <f>+COUNTIF(D45:D54,"fE")+COUNTIF(D45:D54,"fES")+COUNTIF(D45:D54,"fED")+COUNTIF(D45:D54,"fEF")</f>
        <v>0</v>
      </c>
      <c r="E118" s="5">
        <f t="shared" ref="E118:AH118" si="276">+COUNTIF(E45:E54,"fE")+COUNTIF(E45:E54,"fES")+COUNTIF(E45:E54,"fED")+COUNTIF(E45:E54,"fEF")</f>
        <v>0</v>
      </c>
      <c r="F118" s="5">
        <f t="shared" si="276"/>
        <v>0</v>
      </c>
      <c r="G118" s="5">
        <f t="shared" si="276"/>
        <v>0</v>
      </c>
      <c r="H118" s="5">
        <f t="shared" si="276"/>
        <v>0</v>
      </c>
      <c r="I118" s="5">
        <f t="shared" si="276"/>
        <v>0</v>
      </c>
      <c r="J118" s="5">
        <f t="shared" si="276"/>
        <v>0</v>
      </c>
      <c r="K118" s="5">
        <f t="shared" si="276"/>
        <v>0</v>
      </c>
      <c r="L118" s="5">
        <f t="shared" si="276"/>
        <v>0</v>
      </c>
      <c r="M118" s="5">
        <f t="shared" si="276"/>
        <v>0</v>
      </c>
      <c r="N118" s="5">
        <f t="shared" si="276"/>
        <v>0</v>
      </c>
      <c r="O118" s="5">
        <f t="shared" si="276"/>
        <v>0</v>
      </c>
      <c r="P118" s="5">
        <f t="shared" si="276"/>
        <v>0</v>
      </c>
      <c r="Q118" s="5">
        <f t="shared" si="276"/>
        <v>0</v>
      </c>
      <c r="R118" s="5">
        <f t="shared" si="276"/>
        <v>0</v>
      </c>
      <c r="S118" s="5">
        <f t="shared" si="276"/>
        <v>0</v>
      </c>
      <c r="T118" s="5">
        <f t="shared" si="276"/>
        <v>0</v>
      </c>
      <c r="U118" s="5">
        <f t="shared" si="276"/>
        <v>0</v>
      </c>
      <c r="V118" s="5">
        <f t="shared" si="276"/>
        <v>0</v>
      </c>
      <c r="W118" s="5">
        <f t="shared" si="276"/>
        <v>0</v>
      </c>
      <c r="X118" s="5">
        <f t="shared" si="276"/>
        <v>0</v>
      </c>
      <c r="Y118" s="5">
        <f t="shared" si="276"/>
        <v>0</v>
      </c>
      <c r="Z118" s="5">
        <f t="shared" si="276"/>
        <v>0</v>
      </c>
      <c r="AA118" s="5">
        <f t="shared" si="276"/>
        <v>0</v>
      </c>
      <c r="AB118" s="5">
        <f t="shared" si="276"/>
        <v>0</v>
      </c>
      <c r="AC118" s="5">
        <f t="shared" si="276"/>
        <v>0</v>
      </c>
      <c r="AD118" s="5">
        <f t="shared" si="276"/>
        <v>0</v>
      </c>
      <c r="AE118" s="5">
        <f t="shared" si="276"/>
        <v>0</v>
      </c>
      <c r="AF118" s="5">
        <f t="shared" si="276"/>
        <v>0</v>
      </c>
      <c r="AG118" s="5">
        <f t="shared" si="276"/>
        <v>0</v>
      </c>
      <c r="AH118" s="5">
        <f t="shared" si="276"/>
        <v>0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48"/>
      <c r="BE118" s="3"/>
      <c r="BF118" s="49"/>
      <c r="BG118" s="49"/>
      <c r="BH118" s="49"/>
      <c r="BI118" s="49"/>
      <c r="BJ118" s="49"/>
      <c r="BK118" s="49"/>
      <c r="BL118" s="49"/>
      <c r="BM118" s="49"/>
      <c r="BN118" s="49"/>
      <c r="BO118" s="50"/>
      <c r="BP118" s="50"/>
      <c r="BQ118" s="50"/>
      <c r="BR118" s="50"/>
      <c r="BS118" s="50"/>
      <c r="BT118" s="51"/>
      <c r="BU118" s="52"/>
      <c r="BV118" s="52"/>
      <c r="BW118" s="52"/>
      <c r="BX118" s="52"/>
      <c r="BY118" s="52"/>
      <c r="BZ118" s="52"/>
      <c r="CA118" s="52"/>
      <c r="CB118" s="52"/>
    </row>
    <row r="119" spans="1:88" s="18" customFormat="1" ht="21" customHeight="1" x14ac:dyDescent="0.2">
      <c r="A119" s="1"/>
      <c r="B119" s="1640"/>
      <c r="C119" s="103" t="s">
        <v>151</v>
      </c>
      <c r="D119" s="14">
        <f>SUM(D116:D118)</f>
        <v>0</v>
      </c>
      <c r="E119" s="14">
        <f t="shared" ref="E119:AI119" si="277">SUM(E116:E118)</f>
        <v>0</v>
      </c>
      <c r="F119" s="14">
        <f t="shared" si="277"/>
        <v>0</v>
      </c>
      <c r="G119" s="14">
        <f t="shared" si="277"/>
        <v>0</v>
      </c>
      <c r="H119" s="14">
        <f t="shared" si="277"/>
        <v>0</v>
      </c>
      <c r="I119" s="14">
        <f t="shared" si="277"/>
        <v>0</v>
      </c>
      <c r="J119" s="14">
        <f t="shared" si="277"/>
        <v>0</v>
      </c>
      <c r="K119" s="14">
        <f t="shared" si="277"/>
        <v>0</v>
      </c>
      <c r="L119" s="14">
        <f t="shared" si="277"/>
        <v>0</v>
      </c>
      <c r="M119" s="14">
        <f t="shared" si="277"/>
        <v>0</v>
      </c>
      <c r="N119" s="14">
        <f t="shared" si="277"/>
        <v>0</v>
      </c>
      <c r="O119" s="14">
        <f t="shared" si="277"/>
        <v>0</v>
      </c>
      <c r="P119" s="14">
        <f t="shared" si="277"/>
        <v>0</v>
      </c>
      <c r="Q119" s="14">
        <f t="shared" si="277"/>
        <v>0</v>
      </c>
      <c r="R119" s="14">
        <f t="shared" si="277"/>
        <v>0</v>
      </c>
      <c r="S119" s="14">
        <f t="shared" si="277"/>
        <v>0</v>
      </c>
      <c r="T119" s="14">
        <f t="shared" si="277"/>
        <v>0</v>
      </c>
      <c r="U119" s="14">
        <f t="shared" si="277"/>
        <v>0</v>
      </c>
      <c r="V119" s="14">
        <f t="shared" si="277"/>
        <v>0</v>
      </c>
      <c r="W119" s="14">
        <f t="shared" si="277"/>
        <v>0</v>
      </c>
      <c r="X119" s="14">
        <f t="shared" si="277"/>
        <v>0</v>
      </c>
      <c r="Y119" s="14">
        <f t="shared" si="277"/>
        <v>0</v>
      </c>
      <c r="Z119" s="14">
        <f t="shared" si="277"/>
        <v>0</v>
      </c>
      <c r="AA119" s="14">
        <f t="shared" si="277"/>
        <v>0</v>
      </c>
      <c r="AB119" s="14">
        <f t="shared" si="277"/>
        <v>0</v>
      </c>
      <c r="AC119" s="14">
        <f t="shared" si="277"/>
        <v>0</v>
      </c>
      <c r="AD119" s="14">
        <f t="shared" si="277"/>
        <v>0</v>
      </c>
      <c r="AE119" s="14">
        <f t="shared" si="277"/>
        <v>0</v>
      </c>
      <c r="AF119" s="14">
        <f t="shared" si="277"/>
        <v>0</v>
      </c>
      <c r="AG119" s="14">
        <f t="shared" si="277"/>
        <v>0</v>
      </c>
      <c r="AH119" s="14">
        <f t="shared" si="277"/>
        <v>0</v>
      </c>
      <c r="AI119" s="14">
        <f t="shared" si="277"/>
        <v>0</v>
      </c>
      <c r="AJ119" s="2"/>
      <c r="AK119" s="2"/>
      <c r="AL119" s="2"/>
      <c r="AM119" s="2"/>
      <c r="AN119" s="2"/>
      <c r="AO119" s="2"/>
      <c r="AP119" s="2"/>
      <c r="AQ119" s="2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48"/>
      <c r="BE119" s="3"/>
      <c r="BF119" s="49"/>
      <c r="BG119" s="49"/>
      <c r="BH119" s="49"/>
      <c r="BI119" s="49"/>
      <c r="BJ119" s="49"/>
      <c r="BK119" s="49"/>
      <c r="BL119" s="49"/>
      <c r="BM119" s="49"/>
      <c r="BN119" s="49"/>
      <c r="BO119" s="50"/>
      <c r="BP119" s="50"/>
      <c r="BQ119" s="50"/>
      <c r="BR119" s="50"/>
      <c r="BS119" s="50"/>
      <c r="BT119" s="51"/>
      <c r="BU119" s="52"/>
      <c r="BV119" s="52"/>
      <c r="BW119" s="52"/>
      <c r="BX119" s="52"/>
      <c r="BY119" s="52"/>
      <c r="BZ119" s="52"/>
      <c r="CA119" s="52"/>
      <c r="CB119" s="52"/>
    </row>
    <row r="120" spans="1:88" s="18" customFormat="1" ht="21" customHeight="1" x14ac:dyDescent="0.2">
      <c r="A120" s="1"/>
      <c r="B120" s="1640"/>
      <c r="C120" s="585" t="s">
        <v>36</v>
      </c>
      <c r="D120" s="5">
        <f>COUNTIF(D$34:D$54,"L")</f>
        <v>0</v>
      </c>
      <c r="E120" s="5">
        <f t="shared" ref="E120:AH120" si="278">COUNTIF(E$34:E$54,"L")</f>
        <v>0</v>
      </c>
      <c r="F120" s="5">
        <f t="shared" si="278"/>
        <v>0</v>
      </c>
      <c r="G120" s="5">
        <f t="shared" si="278"/>
        <v>0</v>
      </c>
      <c r="H120" s="5">
        <f t="shared" si="278"/>
        <v>0</v>
      </c>
      <c r="I120" s="5">
        <f t="shared" si="278"/>
        <v>0</v>
      </c>
      <c r="J120" s="5">
        <f t="shared" si="278"/>
        <v>0</v>
      </c>
      <c r="K120" s="5">
        <f t="shared" si="278"/>
        <v>0</v>
      </c>
      <c r="L120" s="5">
        <f t="shared" si="278"/>
        <v>0</v>
      </c>
      <c r="M120" s="5">
        <f t="shared" si="278"/>
        <v>0</v>
      </c>
      <c r="N120" s="5">
        <f t="shared" si="278"/>
        <v>0</v>
      </c>
      <c r="O120" s="5">
        <f t="shared" si="278"/>
        <v>0</v>
      </c>
      <c r="P120" s="5">
        <f t="shared" si="278"/>
        <v>0</v>
      </c>
      <c r="Q120" s="5">
        <f t="shared" si="278"/>
        <v>0</v>
      </c>
      <c r="R120" s="5">
        <f t="shared" si="278"/>
        <v>0</v>
      </c>
      <c r="S120" s="5">
        <f t="shared" si="278"/>
        <v>0</v>
      </c>
      <c r="T120" s="5">
        <f t="shared" si="278"/>
        <v>0</v>
      </c>
      <c r="U120" s="5">
        <f t="shared" si="278"/>
        <v>0</v>
      </c>
      <c r="V120" s="5">
        <f t="shared" si="278"/>
        <v>0</v>
      </c>
      <c r="W120" s="5">
        <f t="shared" si="278"/>
        <v>0</v>
      </c>
      <c r="X120" s="5">
        <f t="shared" si="278"/>
        <v>0</v>
      </c>
      <c r="Y120" s="5">
        <f t="shared" si="278"/>
        <v>0</v>
      </c>
      <c r="Z120" s="5">
        <f t="shared" si="278"/>
        <v>0</v>
      </c>
      <c r="AA120" s="5">
        <f t="shared" si="278"/>
        <v>0</v>
      </c>
      <c r="AB120" s="5">
        <f t="shared" si="278"/>
        <v>0</v>
      </c>
      <c r="AC120" s="5">
        <f t="shared" si="278"/>
        <v>0</v>
      </c>
      <c r="AD120" s="5">
        <f t="shared" si="278"/>
        <v>0</v>
      </c>
      <c r="AE120" s="5">
        <f t="shared" si="278"/>
        <v>0</v>
      </c>
      <c r="AF120" s="5">
        <f t="shared" si="278"/>
        <v>0</v>
      </c>
      <c r="AG120" s="5">
        <f t="shared" si="278"/>
        <v>0</v>
      </c>
      <c r="AH120" s="5">
        <f t="shared" si="278"/>
        <v>0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48"/>
      <c r="BE120" s="3"/>
      <c r="BF120" s="49"/>
      <c r="BG120" s="49"/>
      <c r="BH120" s="49"/>
      <c r="BI120" s="49"/>
      <c r="BJ120" s="49"/>
      <c r="BK120" s="49"/>
      <c r="BL120" s="49"/>
      <c r="BM120" s="49"/>
      <c r="BN120" s="49"/>
      <c r="BO120" s="50"/>
      <c r="BP120" s="50"/>
      <c r="BQ120" s="50"/>
      <c r="BR120" s="50"/>
      <c r="BS120" s="50"/>
      <c r="BT120" s="51"/>
      <c r="BU120" s="52"/>
      <c r="BV120" s="52"/>
      <c r="BW120" s="52"/>
      <c r="BX120" s="52"/>
      <c r="BY120" s="52"/>
      <c r="BZ120" s="52"/>
      <c r="CA120" s="52"/>
      <c r="CB120" s="52"/>
    </row>
    <row r="121" spans="1:88" s="18" customFormat="1" ht="21" customHeight="1" x14ac:dyDescent="0.2">
      <c r="A121" s="1"/>
      <c r="B121" s="1640"/>
      <c r="C121" s="585" t="s">
        <v>37</v>
      </c>
      <c r="D121" s="5">
        <f>COUNTIF(D$34:D$54,"B")</f>
        <v>0</v>
      </c>
      <c r="E121" s="5">
        <f t="shared" ref="E121:AH121" si="279">COUNTIF(E$34:E$54,"B")</f>
        <v>0</v>
      </c>
      <c r="F121" s="5">
        <f t="shared" si="279"/>
        <v>0</v>
      </c>
      <c r="G121" s="5">
        <f t="shared" si="279"/>
        <v>0</v>
      </c>
      <c r="H121" s="5">
        <f t="shared" si="279"/>
        <v>0</v>
      </c>
      <c r="I121" s="5">
        <f t="shared" si="279"/>
        <v>0</v>
      </c>
      <c r="J121" s="5">
        <f t="shared" si="279"/>
        <v>0</v>
      </c>
      <c r="K121" s="5">
        <f t="shared" si="279"/>
        <v>0</v>
      </c>
      <c r="L121" s="5">
        <f t="shared" si="279"/>
        <v>0</v>
      </c>
      <c r="M121" s="5">
        <f t="shared" si="279"/>
        <v>0</v>
      </c>
      <c r="N121" s="5">
        <f t="shared" si="279"/>
        <v>0</v>
      </c>
      <c r="O121" s="5">
        <f t="shared" si="279"/>
        <v>0</v>
      </c>
      <c r="P121" s="5">
        <f t="shared" si="279"/>
        <v>0</v>
      </c>
      <c r="Q121" s="5">
        <f t="shared" si="279"/>
        <v>0</v>
      </c>
      <c r="R121" s="5">
        <f t="shared" si="279"/>
        <v>0</v>
      </c>
      <c r="S121" s="5">
        <f t="shared" si="279"/>
        <v>0</v>
      </c>
      <c r="T121" s="5">
        <f t="shared" si="279"/>
        <v>0</v>
      </c>
      <c r="U121" s="5">
        <f t="shared" si="279"/>
        <v>0</v>
      </c>
      <c r="V121" s="5">
        <f t="shared" si="279"/>
        <v>0</v>
      </c>
      <c r="W121" s="5">
        <f t="shared" si="279"/>
        <v>0</v>
      </c>
      <c r="X121" s="5">
        <f t="shared" si="279"/>
        <v>0</v>
      </c>
      <c r="Y121" s="5">
        <f t="shared" si="279"/>
        <v>0</v>
      </c>
      <c r="Z121" s="5">
        <f t="shared" si="279"/>
        <v>0</v>
      </c>
      <c r="AA121" s="5">
        <f t="shared" si="279"/>
        <v>0</v>
      </c>
      <c r="AB121" s="5">
        <f t="shared" si="279"/>
        <v>0</v>
      </c>
      <c r="AC121" s="5">
        <f t="shared" si="279"/>
        <v>0</v>
      </c>
      <c r="AD121" s="5">
        <f t="shared" si="279"/>
        <v>0</v>
      </c>
      <c r="AE121" s="5">
        <f t="shared" si="279"/>
        <v>0</v>
      </c>
      <c r="AF121" s="5">
        <f t="shared" si="279"/>
        <v>0</v>
      </c>
      <c r="AG121" s="5">
        <f t="shared" si="279"/>
        <v>0</v>
      </c>
      <c r="AH121" s="5">
        <f t="shared" si="279"/>
        <v>0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48"/>
      <c r="BE121" s="3"/>
      <c r="BF121" s="49"/>
      <c r="BG121" s="49"/>
      <c r="BH121" s="49"/>
      <c r="BI121" s="49"/>
      <c r="BJ121" s="49"/>
      <c r="BK121" s="49"/>
      <c r="BL121" s="49"/>
      <c r="BM121" s="49"/>
      <c r="BN121" s="49"/>
      <c r="BO121" s="50"/>
      <c r="BP121" s="50"/>
      <c r="BQ121" s="50"/>
      <c r="BR121" s="50"/>
      <c r="BS121" s="50"/>
      <c r="BT121" s="51"/>
      <c r="BU121" s="52"/>
      <c r="BV121" s="52"/>
      <c r="BW121" s="52"/>
      <c r="BX121" s="52"/>
      <c r="BY121" s="52"/>
      <c r="BZ121" s="52"/>
      <c r="CA121" s="52"/>
      <c r="CB121" s="52"/>
    </row>
    <row r="122" spans="1:88" s="18" customFormat="1" ht="21" customHeight="1" x14ac:dyDescent="0.2">
      <c r="A122" s="1"/>
      <c r="B122" s="1640"/>
      <c r="C122" s="585" t="s">
        <v>38</v>
      </c>
      <c r="D122" s="5">
        <f>COUNTIF(D$34:D$54,"SA")</f>
        <v>0</v>
      </c>
      <c r="E122" s="5">
        <f t="shared" ref="E122:AH122" si="280">COUNTIF(E$34:E$54,"SA")</f>
        <v>0</v>
      </c>
      <c r="F122" s="5">
        <f t="shared" si="280"/>
        <v>0</v>
      </c>
      <c r="G122" s="5">
        <f t="shared" si="280"/>
        <v>0</v>
      </c>
      <c r="H122" s="5">
        <f t="shared" si="280"/>
        <v>0</v>
      </c>
      <c r="I122" s="5">
        <f t="shared" si="280"/>
        <v>0</v>
      </c>
      <c r="J122" s="5">
        <f t="shared" si="280"/>
        <v>0</v>
      </c>
      <c r="K122" s="5">
        <f t="shared" si="280"/>
        <v>0</v>
      </c>
      <c r="L122" s="5">
        <f t="shared" si="280"/>
        <v>0</v>
      </c>
      <c r="M122" s="5">
        <f t="shared" si="280"/>
        <v>0</v>
      </c>
      <c r="N122" s="5">
        <f t="shared" si="280"/>
        <v>0</v>
      </c>
      <c r="O122" s="5">
        <f t="shared" si="280"/>
        <v>0</v>
      </c>
      <c r="P122" s="5">
        <f t="shared" si="280"/>
        <v>0</v>
      </c>
      <c r="Q122" s="5">
        <f t="shared" si="280"/>
        <v>0</v>
      </c>
      <c r="R122" s="5">
        <f t="shared" si="280"/>
        <v>0</v>
      </c>
      <c r="S122" s="5">
        <f t="shared" si="280"/>
        <v>0</v>
      </c>
      <c r="T122" s="5">
        <f t="shared" si="280"/>
        <v>0</v>
      </c>
      <c r="U122" s="5">
        <f t="shared" si="280"/>
        <v>0</v>
      </c>
      <c r="V122" s="5">
        <f t="shared" si="280"/>
        <v>0</v>
      </c>
      <c r="W122" s="5">
        <f t="shared" si="280"/>
        <v>0</v>
      </c>
      <c r="X122" s="5">
        <f t="shared" si="280"/>
        <v>0</v>
      </c>
      <c r="Y122" s="5">
        <f t="shared" si="280"/>
        <v>0</v>
      </c>
      <c r="Z122" s="5">
        <f t="shared" si="280"/>
        <v>0</v>
      </c>
      <c r="AA122" s="5">
        <f t="shared" si="280"/>
        <v>0</v>
      </c>
      <c r="AB122" s="5">
        <f t="shared" si="280"/>
        <v>0</v>
      </c>
      <c r="AC122" s="5">
        <f t="shared" si="280"/>
        <v>0</v>
      </c>
      <c r="AD122" s="5">
        <f t="shared" si="280"/>
        <v>0</v>
      </c>
      <c r="AE122" s="5">
        <f t="shared" si="280"/>
        <v>0</v>
      </c>
      <c r="AF122" s="5">
        <f t="shared" si="280"/>
        <v>0</v>
      </c>
      <c r="AG122" s="5">
        <f t="shared" si="280"/>
        <v>0</v>
      </c>
      <c r="AH122" s="5">
        <f t="shared" si="280"/>
        <v>0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48"/>
      <c r="BE122" s="3"/>
      <c r="BF122" s="49"/>
      <c r="BG122" s="49"/>
      <c r="BH122" s="49"/>
      <c r="BI122" s="49"/>
      <c r="BJ122" s="49"/>
      <c r="BK122" s="49"/>
      <c r="BL122" s="49"/>
      <c r="BM122" s="49"/>
      <c r="BN122" s="49"/>
      <c r="BO122" s="50"/>
      <c r="BP122" s="50"/>
      <c r="BQ122" s="50"/>
      <c r="BR122" s="50"/>
      <c r="BS122" s="50"/>
      <c r="BT122" s="51"/>
      <c r="BU122" s="52"/>
      <c r="BV122" s="52"/>
      <c r="BW122" s="52"/>
      <c r="BX122" s="52"/>
      <c r="BY122" s="52"/>
      <c r="BZ122" s="52"/>
      <c r="CA122" s="52"/>
      <c r="CB122" s="52"/>
    </row>
    <row r="123" spans="1:88" s="18" customFormat="1" ht="21" customHeight="1" x14ac:dyDescent="0.2">
      <c r="A123" s="1"/>
      <c r="B123" s="1640"/>
      <c r="C123" s="585" t="s">
        <v>134</v>
      </c>
      <c r="D123" s="5">
        <f>COUNTIF(D$34:D$54,"SAT")</f>
        <v>0</v>
      </c>
      <c r="E123" s="5">
        <f t="shared" ref="E123:AH123" si="281">COUNTIF(E$34:E$54,"SAT")</f>
        <v>0</v>
      </c>
      <c r="F123" s="5">
        <f t="shared" si="281"/>
        <v>0</v>
      </c>
      <c r="G123" s="5">
        <f t="shared" si="281"/>
        <v>0</v>
      </c>
      <c r="H123" s="5">
        <f t="shared" si="281"/>
        <v>0</v>
      </c>
      <c r="I123" s="5">
        <f t="shared" si="281"/>
        <v>0</v>
      </c>
      <c r="J123" s="5">
        <f t="shared" si="281"/>
        <v>0</v>
      </c>
      <c r="K123" s="5">
        <f t="shared" si="281"/>
        <v>0</v>
      </c>
      <c r="L123" s="5">
        <f t="shared" si="281"/>
        <v>0</v>
      </c>
      <c r="M123" s="5">
        <f t="shared" si="281"/>
        <v>0</v>
      </c>
      <c r="N123" s="5">
        <f t="shared" si="281"/>
        <v>0</v>
      </c>
      <c r="O123" s="5">
        <f t="shared" si="281"/>
        <v>0</v>
      </c>
      <c r="P123" s="5">
        <f t="shared" si="281"/>
        <v>0</v>
      </c>
      <c r="Q123" s="5">
        <f t="shared" si="281"/>
        <v>0</v>
      </c>
      <c r="R123" s="5">
        <f t="shared" si="281"/>
        <v>0</v>
      </c>
      <c r="S123" s="5">
        <f t="shared" si="281"/>
        <v>0</v>
      </c>
      <c r="T123" s="5">
        <f t="shared" si="281"/>
        <v>0</v>
      </c>
      <c r="U123" s="5">
        <f t="shared" si="281"/>
        <v>0</v>
      </c>
      <c r="V123" s="5">
        <f t="shared" si="281"/>
        <v>0</v>
      </c>
      <c r="W123" s="5">
        <f t="shared" si="281"/>
        <v>0</v>
      </c>
      <c r="X123" s="5">
        <f t="shared" si="281"/>
        <v>0</v>
      </c>
      <c r="Y123" s="5">
        <f t="shared" si="281"/>
        <v>0</v>
      </c>
      <c r="Z123" s="5">
        <f t="shared" si="281"/>
        <v>0</v>
      </c>
      <c r="AA123" s="5">
        <f t="shared" si="281"/>
        <v>0</v>
      </c>
      <c r="AB123" s="5">
        <f t="shared" si="281"/>
        <v>0</v>
      </c>
      <c r="AC123" s="5">
        <f t="shared" si="281"/>
        <v>0</v>
      </c>
      <c r="AD123" s="5">
        <f t="shared" si="281"/>
        <v>0</v>
      </c>
      <c r="AE123" s="5">
        <f t="shared" si="281"/>
        <v>0</v>
      </c>
      <c r="AF123" s="5">
        <f t="shared" si="281"/>
        <v>0</v>
      </c>
      <c r="AG123" s="5">
        <f t="shared" si="281"/>
        <v>0</v>
      </c>
      <c r="AH123" s="5">
        <f t="shared" si="281"/>
        <v>0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48"/>
      <c r="BE123" s="3"/>
      <c r="BF123" s="49"/>
      <c r="BG123" s="49"/>
      <c r="BH123" s="49"/>
      <c r="BI123" s="49"/>
      <c r="BJ123" s="49"/>
      <c r="BK123" s="49"/>
      <c r="BL123" s="49"/>
      <c r="BM123" s="49"/>
      <c r="BN123" s="49"/>
      <c r="BO123" s="50"/>
      <c r="BP123" s="50"/>
      <c r="BQ123" s="50"/>
      <c r="BR123" s="50"/>
      <c r="BS123" s="50"/>
      <c r="BT123" s="51"/>
      <c r="BU123" s="52"/>
      <c r="BV123" s="52"/>
      <c r="BW123" s="52"/>
      <c r="BX123" s="52"/>
      <c r="BY123" s="52"/>
      <c r="BZ123" s="52"/>
      <c r="CA123" s="52"/>
      <c r="CB123" s="52"/>
    </row>
    <row r="124" spans="1:88" s="18" customFormat="1" ht="21" customHeight="1" x14ac:dyDescent="0.2">
      <c r="A124" s="1"/>
      <c r="B124" s="1640"/>
      <c r="C124" s="585" t="s">
        <v>39</v>
      </c>
      <c r="D124" s="5">
        <f>COUNTIF(D$34:D$54,"SE")</f>
        <v>0</v>
      </c>
      <c r="E124" s="5">
        <f t="shared" ref="E124:AH124" si="282">COUNTIF(E$34:E$54,"SE")</f>
        <v>0</v>
      </c>
      <c r="F124" s="5">
        <f t="shared" si="282"/>
        <v>0</v>
      </c>
      <c r="G124" s="5">
        <f t="shared" si="282"/>
        <v>0</v>
      </c>
      <c r="H124" s="5">
        <f t="shared" si="282"/>
        <v>0</v>
      </c>
      <c r="I124" s="5">
        <f t="shared" si="282"/>
        <v>0</v>
      </c>
      <c r="J124" s="5">
        <f t="shared" si="282"/>
        <v>0</v>
      </c>
      <c r="K124" s="5">
        <f t="shared" si="282"/>
        <v>0</v>
      </c>
      <c r="L124" s="5">
        <f t="shared" si="282"/>
        <v>0</v>
      </c>
      <c r="M124" s="5">
        <f t="shared" si="282"/>
        <v>0</v>
      </c>
      <c r="N124" s="5">
        <f t="shared" si="282"/>
        <v>0</v>
      </c>
      <c r="O124" s="5">
        <f t="shared" si="282"/>
        <v>0</v>
      </c>
      <c r="P124" s="5">
        <f t="shared" si="282"/>
        <v>0</v>
      </c>
      <c r="Q124" s="5">
        <f t="shared" si="282"/>
        <v>0</v>
      </c>
      <c r="R124" s="5">
        <f t="shared" si="282"/>
        <v>0</v>
      </c>
      <c r="S124" s="5">
        <f t="shared" si="282"/>
        <v>0</v>
      </c>
      <c r="T124" s="5">
        <f t="shared" si="282"/>
        <v>0</v>
      </c>
      <c r="U124" s="5">
        <f t="shared" si="282"/>
        <v>0</v>
      </c>
      <c r="V124" s="5">
        <f t="shared" si="282"/>
        <v>0</v>
      </c>
      <c r="W124" s="5">
        <f t="shared" si="282"/>
        <v>0</v>
      </c>
      <c r="X124" s="5">
        <f t="shared" si="282"/>
        <v>0</v>
      </c>
      <c r="Y124" s="5">
        <f t="shared" si="282"/>
        <v>0</v>
      </c>
      <c r="Z124" s="5">
        <f t="shared" si="282"/>
        <v>0</v>
      </c>
      <c r="AA124" s="5">
        <f t="shared" si="282"/>
        <v>0</v>
      </c>
      <c r="AB124" s="5">
        <f t="shared" si="282"/>
        <v>0</v>
      </c>
      <c r="AC124" s="5">
        <f t="shared" si="282"/>
        <v>0</v>
      </c>
      <c r="AD124" s="5">
        <f t="shared" si="282"/>
        <v>0</v>
      </c>
      <c r="AE124" s="5">
        <f t="shared" si="282"/>
        <v>0</v>
      </c>
      <c r="AF124" s="5">
        <f t="shared" si="282"/>
        <v>0</v>
      </c>
      <c r="AG124" s="5">
        <f t="shared" si="282"/>
        <v>0</v>
      </c>
      <c r="AH124" s="5">
        <f t="shared" si="282"/>
        <v>0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48"/>
      <c r="BE124" s="3"/>
      <c r="BF124" s="49"/>
      <c r="BG124" s="49"/>
      <c r="BH124" s="49"/>
      <c r="BI124" s="49"/>
      <c r="BJ124" s="49"/>
      <c r="BK124" s="49"/>
      <c r="BL124" s="49"/>
      <c r="BM124" s="49"/>
      <c r="BN124" s="49"/>
      <c r="BO124" s="50"/>
      <c r="BP124" s="50"/>
      <c r="BQ124" s="50"/>
      <c r="BR124" s="50"/>
      <c r="BS124" s="50"/>
      <c r="BT124" s="51"/>
      <c r="BU124" s="52"/>
      <c r="BV124" s="52"/>
      <c r="BW124" s="52"/>
      <c r="BX124" s="52"/>
      <c r="BY124" s="52"/>
      <c r="BZ124" s="52"/>
      <c r="CA124" s="52"/>
      <c r="CB124" s="52"/>
    </row>
    <row r="125" spans="1:88" s="58" customFormat="1" ht="21" customHeight="1" x14ac:dyDescent="0.2">
      <c r="A125" s="1"/>
      <c r="B125" s="1640"/>
      <c r="C125" s="585" t="s">
        <v>40</v>
      </c>
      <c r="D125" s="5">
        <f>COUNTIF(D$34:D$54,"TR")</f>
        <v>0</v>
      </c>
      <c r="E125" s="5">
        <f t="shared" ref="E125:AH125" si="283">COUNTIF(E$34:E$54,"TR")</f>
        <v>0</v>
      </c>
      <c r="F125" s="5">
        <f t="shared" si="283"/>
        <v>0</v>
      </c>
      <c r="G125" s="5">
        <f t="shared" si="283"/>
        <v>0</v>
      </c>
      <c r="H125" s="5">
        <f t="shared" si="283"/>
        <v>0</v>
      </c>
      <c r="I125" s="5">
        <f t="shared" si="283"/>
        <v>0</v>
      </c>
      <c r="J125" s="5">
        <f t="shared" si="283"/>
        <v>0</v>
      </c>
      <c r="K125" s="5">
        <f t="shared" si="283"/>
        <v>0</v>
      </c>
      <c r="L125" s="5">
        <f t="shared" si="283"/>
        <v>0</v>
      </c>
      <c r="M125" s="5">
        <f t="shared" si="283"/>
        <v>0</v>
      </c>
      <c r="N125" s="5">
        <f t="shared" si="283"/>
        <v>0</v>
      </c>
      <c r="O125" s="5">
        <f t="shared" si="283"/>
        <v>0</v>
      </c>
      <c r="P125" s="5">
        <f t="shared" si="283"/>
        <v>0</v>
      </c>
      <c r="Q125" s="5">
        <f t="shared" si="283"/>
        <v>0</v>
      </c>
      <c r="R125" s="5">
        <f t="shared" si="283"/>
        <v>0</v>
      </c>
      <c r="S125" s="5">
        <f t="shared" si="283"/>
        <v>0</v>
      </c>
      <c r="T125" s="5">
        <f t="shared" si="283"/>
        <v>0</v>
      </c>
      <c r="U125" s="5">
        <f t="shared" si="283"/>
        <v>0</v>
      </c>
      <c r="V125" s="5">
        <f t="shared" si="283"/>
        <v>0</v>
      </c>
      <c r="W125" s="5">
        <f t="shared" si="283"/>
        <v>0</v>
      </c>
      <c r="X125" s="5">
        <f t="shared" si="283"/>
        <v>0</v>
      </c>
      <c r="Y125" s="5">
        <f t="shared" si="283"/>
        <v>0</v>
      </c>
      <c r="Z125" s="5">
        <f t="shared" si="283"/>
        <v>0</v>
      </c>
      <c r="AA125" s="5">
        <f t="shared" si="283"/>
        <v>0</v>
      </c>
      <c r="AB125" s="5">
        <f t="shared" si="283"/>
        <v>0</v>
      </c>
      <c r="AC125" s="5">
        <f t="shared" si="283"/>
        <v>0</v>
      </c>
      <c r="AD125" s="5">
        <f t="shared" si="283"/>
        <v>0</v>
      </c>
      <c r="AE125" s="5">
        <f t="shared" si="283"/>
        <v>0</v>
      </c>
      <c r="AF125" s="5">
        <f t="shared" si="283"/>
        <v>0</v>
      </c>
      <c r="AG125" s="5">
        <f t="shared" si="283"/>
        <v>0</v>
      </c>
      <c r="AH125" s="5">
        <f t="shared" si="283"/>
        <v>0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48"/>
      <c r="BE125" s="3"/>
      <c r="BF125" s="49"/>
      <c r="BG125" s="49"/>
      <c r="BH125" s="49"/>
      <c r="BI125" s="49"/>
      <c r="BJ125" s="49"/>
      <c r="BK125" s="49"/>
      <c r="BL125" s="49"/>
      <c r="BM125" s="49"/>
      <c r="BN125" s="49"/>
      <c r="BO125" s="50"/>
      <c r="BP125" s="50"/>
      <c r="BQ125" s="50"/>
      <c r="BR125" s="50"/>
      <c r="BS125" s="50"/>
      <c r="BT125" s="51"/>
      <c r="BU125" s="52"/>
      <c r="BV125" s="52"/>
      <c r="BW125" s="52"/>
      <c r="BX125" s="52"/>
      <c r="BY125" s="52"/>
      <c r="BZ125" s="52"/>
      <c r="CA125" s="52"/>
      <c r="CB125" s="52"/>
      <c r="CC125" s="18"/>
      <c r="CD125" s="18"/>
      <c r="CE125" s="18"/>
      <c r="CF125" s="18"/>
      <c r="CG125" s="18"/>
      <c r="CH125" s="18"/>
      <c r="CI125" s="18"/>
      <c r="CJ125" s="18"/>
    </row>
    <row r="126" spans="1:88" s="58" customFormat="1" ht="21" customHeight="1" x14ac:dyDescent="0.2">
      <c r="A126" s="49"/>
      <c r="B126" s="1640"/>
      <c r="C126" s="103" t="s">
        <v>57</v>
      </c>
      <c r="D126" s="14">
        <f>COUNTIF(D$34:D$54,"FOTS")</f>
        <v>0</v>
      </c>
      <c r="E126" s="14">
        <f t="shared" ref="E126:AH126" si="284">COUNTIF(E$34:E$54,"FOTS")</f>
        <v>0</v>
      </c>
      <c r="F126" s="14">
        <f t="shared" si="284"/>
        <v>0</v>
      </c>
      <c r="G126" s="14">
        <f t="shared" si="284"/>
        <v>0</v>
      </c>
      <c r="H126" s="14">
        <f t="shared" si="284"/>
        <v>0</v>
      </c>
      <c r="I126" s="14">
        <f t="shared" si="284"/>
        <v>0</v>
      </c>
      <c r="J126" s="14">
        <f t="shared" si="284"/>
        <v>0</v>
      </c>
      <c r="K126" s="14">
        <f t="shared" si="284"/>
        <v>0</v>
      </c>
      <c r="L126" s="14">
        <f t="shared" si="284"/>
        <v>0</v>
      </c>
      <c r="M126" s="14">
        <f t="shared" si="284"/>
        <v>0</v>
      </c>
      <c r="N126" s="14">
        <f t="shared" si="284"/>
        <v>0</v>
      </c>
      <c r="O126" s="14">
        <f t="shared" si="284"/>
        <v>0</v>
      </c>
      <c r="P126" s="14">
        <f t="shared" si="284"/>
        <v>0</v>
      </c>
      <c r="Q126" s="14">
        <f t="shared" si="284"/>
        <v>0</v>
      </c>
      <c r="R126" s="14">
        <f t="shared" si="284"/>
        <v>0</v>
      </c>
      <c r="S126" s="14">
        <f t="shared" si="284"/>
        <v>0</v>
      </c>
      <c r="T126" s="14">
        <f t="shared" si="284"/>
        <v>0</v>
      </c>
      <c r="U126" s="14">
        <f t="shared" si="284"/>
        <v>1</v>
      </c>
      <c r="V126" s="14">
        <f t="shared" si="284"/>
        <v>1</v>
      </c>
      <c r="W126" s="14">
        <f t="shared" si="284"/>
        <v>0</v>
      </c>
      <c r="X126" s="14">
        <f t="shared" si="284"/>
        <v>0</v>
      </c>
      <c r="Y126" s="14">
        <f t="shared" si="284"/>
        <v>1</v>
      </c>
      <c r="Z126" s="14">
        <f t="shared" si="284"/>
        <v>1</v>
      </c>
      <c r="AA126" s="14">
        <f t="shared" si="284"/>
        <v>0</v>
      </c>
      <c r="AB126" s="14">
        <f t="shared" si="284"/>
        <v>0</v>
      </c>
      <c r="AC126" s="14">
        <f t="shared" si="284"/>
        <v>0</v>
      </c>
      <c r="AD126" s="14">
        <f t="shared" si="284"/>
        <v>1</v>
      </c>
      <c r="AE126" s="14">
        <f t="shared" si="284"/>
        <v>0</v>
      </c>
      <c r="AF126" s="14">
        <f t="shared" si="284"/>
        <v>0</v>
      </c>
      <c r="AG126" s="14">
        <f t="shared" si="284"/>
        <v>0</v>
      </c>
      <c r="AH126" s="14">
        <f t="shared" si="284"/>
        <v>0</v>
      </c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98"/>
      <c r="BE126" s="99"/>
      <c r="BF126" s="49"/>
      <c r="BG126" s="49"/>
      <c r="BH126" s="49"/>
      <c r="BI126" s="49"/>
      <c r="BJ126" s="49"/>
      <c r="BK126" s="49"/>
      <c r="BL126" s="49"/>
      <c r="BM126" s="49"/>
      <c r="BN126" s="49"/>
      <c r="BO126" s="51"/>
      <c r="BP126" s="51"/>
      <c r="BQ126" s="51"/>
      <c r="BR126" s="51"/>
      <c r="BS126" s="51"/>
      <c r="BT126" s="51"/>
      <c r="BU126" s="55"/>
      <c r="BV126" s="55"/>
      <c r="BW126" s="55"/>
      <c r="BX126" s="55"/>
      <c r="BY126" s="55"/>
      <c r="BZ126" s="55"/>
      <c r="CA126" s="55"/>
      <c r="CB126" s="55"/>
    </row>
    <row r="127" spans="1:88" s="18" customFormat="1" ht="21" customHeight="1" x14ac:dyDescent="0.2">
      <c r="A127" s="49"/>
      <c r="B127" s="1640"/>
      <c r="C127" s="103" t="s">
        <v>35</v>
      </c>
      <c r="D127" s="14">
        <f>COUNTIF(D$34:D$54,"DISP")</f>
        <v>0</v>
      </c>
      <c r="E127" s="14">
        <f t="shared" ref="E127:AH127" si="285">COUNTIF(E$34:E$54,"DISP")</f>
        <v>1</v>
      </c>
      <c r="F127" s="14">
        <f t="shared" si="285"/>
        <v>0</v>
      </c>
      <c r="G127" s="14">
        <f t="shared" si="285"/>
        <v>0</v>
      </c>
      <c r="H127" s="14">
        <f t="shared" si="285"/>
        <v>0</v>
      </c>
      <c r="I127" s="14">
        <f t="shared" si="285"/>
        <v>0</v>
      </c>
      <c r="J127" s="14">
        <f t="shared" si="285"/>
        <v>1</v>
      </c>
      <c r="K127" s="14">
        <f t="shared" si="285"/>
        <v>0</v>
      </c>
      <c r="L127" s="14">
        <f t="shared" si="285"/>
        <v>0</v>
      </c>
      <c r="M127" s="14">
        <f t="shared" si="285"/>
        <v>2</v>
      </c>
      <c r="N127" s="14">
        <f t="shared" si="285"/>
        <v>0</v>
      </c>
      <c r="O127" s="14">
        <f t="shared" si="285"/>
        <v>0</v>
      </c>
      <c r="P127" s="14">
        <f t="shared" si="285"/>
        <v>0</v>
      </c>
      <c r="Q127" s="14">
        <f t="shared" si="285"/>
        <v>0</v>
      </c>
      <c r="R127" s="14">
        <f t="shared" si="285"/>
        <v>0</v>
      </c>
      <c r="S127" s="14">
        <f t="shared" si="285"/>
        <v>0</v>
      </c>
      <c r="T127" s="14">
        <f t="shared" si="285"/>
        <v>0</v>
      </c>
      <c r="U127" s="14">
        <f t="shared" si="285"/>
        <v>0</v>
      </c>
      <c r="V127" s="14">
        <f t="shared" si="285"/>
        <v>0</v>
      </c>
      <c r="W127" s="14">
        <f t="shared" si="285"/>
        <v>0</v>
      </c>
      <c r="X127" s="14">
        <f t="shared" si="285"/>
        <v>0</v>
      </c>
      <c r="Y127" s="14">
        <f t="shared" si="285"/>
        <v>0</v>
      </c>
      <c r="Z127" s="14">
        <f t="shared" si="285"/>
        <v>0</v>
      </c>
      <c r="AA127" s="14">
        <f t="shared" si="285"/>
        <v>0</v>
      </c>
      <c r="AB127" s="14">
        <f t="shared" si="285"/>
        <v>0</v>
      </c>
      <c r="AC127" s="14">
        <f t="shared" si="285"/>
        <v>0</v>
      </c>
      <c r="AD127" s="14">
        <f t="shared" si="285"/>
        <v>0</v>
      </c>
      <c r="AE127" s="14">
        <f t="shared" si="285"/>
        <v>0</v>
      </c>
      <c r="AF127" s="14">
        <f t="shared" si="285"/>
        <v>0</v>
      </c>
      <c r="AG127" s="14">
        <f t="shared" si="285"/>
        <v>0</v>
      </c>
      <c r="AH127" s="14">
        <f t="shared" si="285"/>
        <v>0</v>
      </c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98"/>
      <c r="BE127" s="99"/>
      <c r="BF127" s="49"/>
      <c r="BG127" s="49"/>
      <c r="BH127" s="49"/>
      <c r="BI127" s="49"/>
      <c r="BJ127" s="49"/>
      <c r="BK127" s="49"/>
      <c r="BL127" s="49"/>
      <c r="BM127" s="49"/>
      <c r="BN127" s="49"/>
      <c r="BO127" s="51"/>
      <c r="BP127" s="51"/>
      <c r="BQ127" s="51"/>
      <c r="BR127" s="51"/>
      <c r="BS127" s="51"/>
      <c r="BT127" s="51"/>
      <c r="BU127" s="55"/>
      <c r="BV127" s="55"/>
      <c r="BW127" s="55"/>
      <c r="BX127" s="55"/>
      <c r="BY127" s="55"/>
      <c r="BZ127" s="55"/>
      <c r="CA127" s="55"/>
      <c r="CB127" s="55"/>
      <c r="CC127" s="58"/>
      <c r="CD127" s="58"/>
      <c r="CE127" s="58"/>
      <c r="CF127" s="58"/>
      <c r="CG127" s="58"/>
      <c r="CH127" s="58"/>
      <c r="CI127" s="58"/>
      <c r="CJ127" s="58"/>
    </row>
    <row r="128" spans="1:88" s="18" customFormat="1" ht="21" customHeight="1" x14ac:dyDescent="0.2">
      <c r="A128" s="101"/>
      <c r="B128" s="1638" t="s">
        <v>23</v>
      </c>
      <c r="C128" s="1639"/>
      <c r="D128" s="131">
        <v>1</v>
      </c>
      <c r="E128" s="131">
        <f t="shared" ref="E128:AH128" si="286">D128+1</f>
        <v>2</v>
      </c>
      <c r="F128" s="131">
        <f t="shared" si="286"/>
        <v>3</v>
      </c>
      <c r="G128" s="131">
        <f t="shared" si="286"/>
        <v>4</v>
      </c>
      <c r="H128" s="131">
        <f t="shared" si="286"/>
        <v>5</v>
      </c>
      <c r="I128" s="131">
        <f t="shared" si="286"/>
        <v>6</v>
      </c>
      <c r="J128" s="649">
        <f t="shared" si="286"/>
        <v>7</v>
      </c>
      <c r="K128" s="131">
        <f t="shared" si="286"/>
        <v>8</v>
      </c>
      <c r="L128" s="131">
        <f t="shared" si="286"/>
        <v>9</v>
      </c>
      <c r="M128" s="131">
        <f t="shared" si="286"/>
        <v>10</v>
      </c>
      <c r="N128" s="131">
        <f t="shared" si="286"/>
        <v>11</v>
      </c>
      <c r="O128" s="131">
        <f t="shared" si="286"/>
        <v>12</v>
      </c>
      <c r="P128" s="131">
        <f t="shared" si="286"/>
        <v>13</v>
      </c>
      <c r="Q128" s="131">
        <f t="shared" si="286"/>
        <v>14</v>
      </c>
      <c r="R128" s="131">
        <f t="shared" si="286"/>
        <v>15</v>
      </c>
      <c r="S128" s="131">
        <f t="shared" si="286"/>
        <v>16</v>
      </c>
      <c r="T128" s="131">
        <f t="shared" si="286"/>
        <v>17</v>
      </c>
      <c r="U128" s="131">
        <f t="shared" si="286"/>
        <v>18</v>
      </c>
      <c r="V128" s="131">
        <f t="shared" si="286"/>
        <v>19</v>
      </c>
      <c r="W128" s="131">
        <f t="shared" si="286"/>
        <v>20</v>
      </c>
      <c r="X128" s="131">
        <f t="shared" si="286"/>
        <v>21</v>
      </c>
      <c r="Y128" s="131">
        <f t="shared" si="286"/>
        <v>22</v>
      </c>
      <c r="Z128" s="131">
        <f t="shared" si="286"/>
        <v>23</v>
      </c>
      <c r="AA128" s="131">
        <f t="shared" si="286"/>
        <v>24</v>
      </c>
      <c r="AB128" s="131">
        <f t="shared" si="286"/>
        <v>25</v>
      </c>
      <c r="AC128" s="131">
        <f t="shared" si="286"/>
        <v>26</v>
      </c>
      <c r="AD128" s="131">
        <f t="shared" si="286"/>
        <v>27</v>
      </c>
      <c r="AE128" s="131">
        <f t="shared" si="286"/>
        <v>28</v>
      </c>
      <c r="AF128" s="131">
        <f t="shared" si="286"/>
        <v>29</v>
      </c>
      <c r="AG128" s="131">
        <f t="shared" si="286"/>
        <v>30</v>
      </c>
      <c r="AH128" s="131">
        <f t="shared" si="286"/>
        <v>31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48"/>
      <c r="BE128" s="3"/>
      <c r="BF128" s="1"/>
      <c r="BG128" s="1"/>
      <c r="BH128" s="1"/>
      <c r="BI128" s="1"/>
      <c r="BJ128" s="1"/>
      <c r="BK128" s="1"/>
      <c r="BL128" s="1"/>
      <c r="BM128" s="1"/>
      <c r="BN128" s="1"/>
      <c r="BO128" s="50"/>
      <c r="BP128" s="50"/>
      <c r="BQ128" s="50"/>
      <c r="BR128" s="50"/>
      <c r="BS128" s="50"/>
      <c r="BT128" s="51"/>
      <c r="BU128" s="52"/>
      <c r="BV128" s="52"/>
      <c r="BW128" s="52"/>
      <c r="BX128" s="53"/>
      <c r="BY128" s="53"/>
      <c r="BZ128" s="53"/>
      <c r="CA128" s="53"/>
      <c r="CB128" s="53"/>
    </row>
    <row r="129" spans="1:88" s="18" customFormat="1" ht="21" customHeight="1" x14ac:dyDescent="0.2">
      <c r="A129" s="1"/>
      <c r="B129" s="1641" t="s">
        <v>153</v>
      </c>
      <c r="C129" s="105" t="s">
        <v>148</v>
      </c>
      <c r="D129" s="5">
        <f>COUNTIF(D56:D57,"fE")+COUNTIF(D56:D57,"fES")+COUNTIF(D56:D57,"fED")+COUNTIF(D56:D57,"fEF")</f>
        <v>0</v>
      </c>
      <c r="E129" s="5">
        <f t="shared" ref="E129:AH129" si="287">COUNTIF(E56:E57,"fE")+COUNTIF(E56:E57,"fES")+COUNTIF(E56:E57,"fED")+COUNTIF(E56:E57,"fEF")</f>
        <v>0</v>
      </c>
      <c r="F129" s="5">
        <f t="shared" si="287"/>
        <v>0</v>
      </c>
      <c r="G129" s="5">
        <f t="shared" si="287"/>
        <v>0</v>
      </c>
      <c r="H129" s="5">
        <f t="shared" si="287"/>
        <v>0</v>
      </c>
      <c r="I129" s="5">
        <f t="shared" si="287"/>
        <v>0</v>
      </c>
      <c r="J129" s="5">
        <f t="shared" si="287"/>
        <v>0</v>
      </c>
      <c r="K129" s="5">
        <f t="shared" si="287"/>
        <v>0</v>
      </c>
      <c r="L129" s="5">
        <f t="shared" si="287"/>
        <v>0</v>
      </c>
      <c r="M129" s="5">
        <f t="shared" si="287"/>
        <v>0</v>
      </c>
      <c r="N129" s="5">
        <f t="shared" si="287"/>
        <v>0</v>
      </c>
      <c r="O129" s="5">
        <f t="shared" si="287"/>
        <v>0</v>
      </c>
      <c r="P129" s="5">
        <f t="shared" si="287"/>
        <v>0</v>
      </c>
      <c r="Q129" s="5">
        <f t="shared" si="287"/>
        <v>0</v>
      </c>
      <c r="R129" s="5">
        <f t="shared" si="287"/>
        <v>0</v>
      </c>
      <c r="S129" s="5">
        <f t="shared" si="287"/>
        <v>0</v>
      </c>
      <c r="T129" s="5">
        <f t="shared" si="287"/>
        <v>0</v>
      </c>
      <c r="U129" s="5">
        <f t="shared" si="287"/>
        <v>0</v>
      </c>
      <c r="V129" s="5">
        <f t="shared" si="287"/>
        <v>0</v>
      </c>
      <c r="W129" s="5">
        <f t="shared" si="287"/>
        <v>0</v>
      </c>
      <c r="X129" s="5">
        <f t="shared" si="287"/>
        <v>0</v>
      </c>
      <c r="Y129" s="5">
        <f t="shared" si="287"/>
        <v>0</v>
      </c>
      <c r="Z129" s="5">
        <f t="shared" si="287"/>
        <v>0</v>
      </c>
      <c r="AA129" s="5">
        <f t="shared" si="287"/>
        <v>0</v>
      </c>
      <c r="AB129" s="5">
        <f t="shared" si="287"/>
        <v>0</v>
      </c>
      <c r="AC129" s="5">
        <f t="shared" si="287"/>
        <v>0</v>
      </c>
      <c r="AD129" s="5">
        <f t="shared" si="287"/>
        <v>0</v>
      </c>
      <c r="AE129" s="5">
        <f t="shared" si="287"/>
        <v>0</v>
      </c>
      <c r="AF129" s="5">
        <f t="shared" si="287"/>
        <v>0</v>
      </c>
      <c r="AG129" s="5">
        <f t="shared" si="287"/>
        <v>0</v>
      </c>
      <c r="AH129" s="5">
        <f t="shared" si="287"/>
        <v>0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48"/>
      <c r="BE129" s="3"/>
      <c r="BF129" s="49"/>
      <c r="BG129" s="49"/>
      <c r="BH129" s="49"/>
      <c r="BI129" s="49"/>
      <c r="BJ129" s="49"/>
      <c r="BK129" s="49"/>
      <c r="BL129" s="49"/>
      <c r="BM129" s="49"/>
      <c r="BN129" s="49"/>
      <c r="BO129" s="50"/>
      <c r="BP129" s="50"/>
      <c r="BQ129" s="50"/>
      <c r="BR129" s="50"/>
      <c r="BS129" s="50"/>
      <c r="BT129" s="51"/>
      <c r="BU129" s="52"/>
      <c r="BV129" s="52"/>
      <c r="BW129" s="52"/>
      <c r="BX129" s="52"/>
      <c r="BY129" s="52"/>
      <c r="BZ129" s="52"/>
      <c r="CA129" s="52"/>
      <c r="CB129" s="52"/>
    </row>
    <row r="130" spans="1:88" s="18" customFormat="1" ht="21" customHeight="1" x14ac:dyDescent="0.2">
      <c r="A130" s="1"/>
      <c r="B130" s="1641"/>
      <c r="C130" s="105" t="s">
        <v>149</v>
      </c>
      <c r="D130" s="5">
        <f>COUNTIF(D58:D63,"fE")+COUNTIF(D58:D63,"fES")+COUNTIF(D58:D63,"fED")+COUNTIF(D58:D63,"fEF")</f>
        <v>0</v>
      </c>
      <c r="E130" s="5">
        <f t="shared" ref="E130:AH130" si="288">COUNTIF(E58:E63,"fE")+COUNTIF(E58:E63,"fES")+COUNTIF(E58:E63,"fED")+COUNTIF(E58:E63,"fEF")</f>
        <v>0</v>
      </c>
      <c r="F130" s="5">
        <f t="shared" si="288"/>
        <v>1</v>
      </c>
      <c r="G130" s="5">
        <f t="shared" si="288"/>
        <v>0</v>
      </c>
      <c r="H130" s="5">
        <f t="shared" si="288"/>
        <v>0</v>
      </c>
      <c r="I130" s="5">
        <f t="shared" si="288"/>
        <v>0</v>
      </c>
      <c r="J130" s="5">
        <f t="shared" si="288"/>
        <v>0</v>
      </c>
      <c r="K130" s="5">
        <f t="shared" si="288"/>
        <v>0</v>
      </c>
      <c r="L130" s="5">
        <f t="shared" si="288"/>
        <v>0</v>
      </c>
      <c r="M130" s="5">
        <f t="shared" si="288"/>
        <v>0</v>
      </c>
      <c r="N130" s="5">
        <f t="shared" si="288"/>
        <v>0</v>
      </c>
      <c r="O130" s="5">
        <f t="shared" si="288"/>
        <v>0</v>
      </c>
      <c r="P130" s="5">
        <f t="shared" si="288"/>
        <v>0</v>
      </c>
      <c r="Q130" s="5">
        <f t="shared" si="288"/>
        <v>0</v>
      </c>
      <c r="R130" s="5">
        <f t="shared" si="288"/>
        <v>1</v>
      </c>
      <c r="S130" s="5">
        <f t="shared" si="288"/>
        <v>1</v>
      </c>
      <c r="T130" s="5">
        <f t="shared" si="288"/>
        <v>0</v>
      </c>
      <c r="U130" s="5">
        <f t="shared" si="288"/>
        <v>0</v>
      </c>
      <c r="V130" s="5">
        <f t="shared" si="288"/>
        <v>0</v>
      </c>
      <c r="W130" s="5">
        <f t="shared" si="288"/>
        <v>0</v>
      </c>
      <c r="X130" s="5">
        <f t="shared" si="288"/>
        <v>0</v>
      </c>
      <c r="Y130" s="5">
        <f t="shared" si="288"/>
        <v>0</v>
      </c>
      <c r="Z130" s="5">
        <f t="shared" si="288"/>
        <v>0</v>
      </c>
      <c r="AA130" s="5">
        <f t="shared" si="288"/>
        <v>0</v>
      </c>
      <c r="AB130" s="5">
        <f t="shared" si="288"/>
        <v>0</v>
      </c>
      <c r="AC130" s="5">
        <f t="shared" si="288"/>
        <v>0</v>
      </c>
      <c r="AD130" s="5">
        <f t="shared" si="288"/>
        <v>0</v>
      </c>
      <c r="AE130" s="5">
        <f t="shared" si="288"/>
        <v>1</v>
      </c>
      <c r="AF130" s="5">
        <f t="shared" si="288"/>
        <v>1</v>
      </c>
      <c r="AG130" s="5">
        <f t="shared" si="288"/>
        <v>0</v>
      </c>
      <c r="AH130" s="5">
        <f t="shared" si="288"/>
        <v>0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48"/>
      <c r="BE130" s="3"/>
      <c r="BF130" s="49"/>
      <c r="BG130" s="49"/>
      <c r="BH130" s="49"/>
      <c r="BI130" s="49"/>
      <c r="BJ130" s="49"/>
      <c r="BK130" s="49"/>
      <c r="BL130" s="49"/>
      <c r="BM130" s="49"/>
      <c r="BN130" s="49"/>
      <c r="BO130" s="50"/>
      <c r="BP130" s="50"/>
      <c r="BQ130" s="50"/>
      <c r="BR130" s="50"/>
      <c r="BS130" s="50"/>
      <c r="BT130" s="51"/>
      <c r="BU130" s="52"/>
      <c r="BV130" s="52"/>
      <c r="BW130" s="52"/>
      <c r="BX130" s="52"/>
      <c r="BY130" s="52"/>
      <c r="BZ130" s="52"/>
      <c r="CA130" s="52"/>
      <c r="CB130" s="52"/>
    </row>
    <row r="131" spans="1:88" s="18" customFormat="1" ht="21" customHeight="1" x14ac:dyDescent="0.2">
      <c r="A131" s="1"/>
      <c r="B131" s="1641"/>
      <c r="C131" s="105" t="s">
        <v>150</v>
      </c>
      <c r="D131" s="5">
        <f>+COUNTIF(D65:D75,"fE")+COUNTIF(D65:D75,"fES")+COUNTIF(D65:D75,"fED")+COUNTIF(D65:D75,"fEF")</f>
        <v>0</v>
      </c>
      <c r="E131" s="5">
        <f t="shared" ref="E131:AH131" si="289">+COUNTIF(E65:E75,"fE")+COUNTIF(E65:E75,"fES")+COUNTIF(E65:E75,"fED")+COUNTIF(E65:E75,"fEF")</f>
        <v>0</v>
      </c>
      <c r="F131" s="5">
        <f t="shared" si="289"/>
        <v>0</v>
      </c>
      <c r="G131" s="5">
        <f t="shared" si="289"/>
        <v>0</v>
      </c>
      <c r="H131" s="5">
        <f t="shared" si="289"/>
        <v>0</v>
      </c>
      <c r="I131" s="5">
        <f t="shared" si="289"/>
        <v>0</v>
      </c>
      <c r="J131" s="5">
        <f t="shared" si="289"/>
        <v>0</v>
      </c>
      <c r="K131" s="5">
        <f t="shared" si="289"/>
        <v>0</v>
      </c>
      <c r="L131" s="5">
        <f t="shared" si="289"/>
        <v>0</v>
      </c>
      <c r="M131" s="5">
        <f t="shared" si="289"/>
        <v>0</v>
      </c>
      <c r="N131" s="5">
        <f t="shared" si="289"/>
        <v>0</v>
      </c>
      <c r="O131" s="5">
        <f t="shared" si="289"/>
        <v>0</v>
      </c>
      <c r="P131" s="5">
        <f t="shared" si="289"/>
        <v>0</v>
      </c>
      <c r="Q131" s="5">
        <f t="shared" si="289"/>
        <v>0</v>
      </c>
      <c r="R131" s="5">
        <f t="shared" si="289"/>
        <v>0</v>
      </c>
      <c r="S131" s="5">
        <f t="shared" si="289"/>
        <v>0</v>
      </c>
      <c r="T131" s="5">
        <f t="shared" si="289"/>
        <v>0</v>
      </c>
      <c r="U131" s="5">
        <f t="shared" si="289"/>
        <v>0</v>
      </c>
      <c r="V131" s="5">
        <f t="shared" si="289"/>
        <v>0</v>
      </c>
      <c r="W131" s="5">
        <f t="shared" si="289"/>
        <v>0</v>
      </c>
      <c r="X131" s="5">
        <f t="shared" si="289"/>
        <v>0</v>
      </c>
      <c r="Y131" s="5">
        <f t="shared" si="289"/>
        <v>0</v>
      </c>
      <c r="Z131" s="5">
        <f t="shared" si="289"/>
        <v>0</v>
      </c>
      <c r="AA131" s="5">
        <f t="shared" si="289"/>
        <v>0</v>
      </c>
      <c r="AB131" s="5">
        <f t="shared" si="289"/>
        <v>0</v>
      </c>
      <c r="AC131" s="5">
        <f t="shared" si="289"/>
        <v>0</v>
      </c>
      <c r="AD131" s="5">
        <f t="shared" si="289"/>
        <v>0</v>
      </c>
      <c r="AE131" s="5">
        <f t="shared" si="289"/>
        <v>0</v>
      </c>
      <c r="AF131" s="5">
        <f t="shared" si="289"/>
        <v>0</v>
      </c>
      <c r="AG131" s="5">
        <f t="shared" si="289"/>
        <v>0</v>
      </c>
      <c r="AH131" s="5">
        <f t="shared" si="289"/>
        <v>0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48"/>
      <c r="BE131" s="3"/>
      <c r="BF131" s="49"/>
      <c r="BG131" s="49"/>
      <c r="BH131" s="49"/>
      <c r="BI131" s="49"/>
      <c r="BJ131" s="49"/>
      <c r="BK131" s="49"/>
      <c r="BL131" s="49"/>
      <c r="BM131" s="49"/>
      <c r="BN131" s="49"/>
      <c r="BO131" s="50"/>
      <c r="BP131" s="50"/>
      <c r="BQ131" s="50"/>
      <c r="BR131" s="50"/>
      <c r="BS131" s="50"/>
      <c r="BT131" s="51"/>
      <c r="BU131" s="52"/>
      <c r="BV131" s="52"/>
      <c r="BW131" s="52"/>
      <c r="BX131" s="52"/>
      <c r="BY131" s="52"/>
      <c r="BZ131" s="52"/>
      <c r="CA131" s="52"/>
      <c r="CB131" s="52"/>
    </row>
    <row r="132" spans="1:88" s="18" customFormat="1" ht="21" customHeight="1" x14ac:dyDescent="0.2">
      <c r="A132" s="1"/>
      <c r="B132" s="1641"/>
      <c r="C132" s="103" t="s">
        <v>151</v>
      </c>
      <c r="D132" s="14">
        <f>SUM(D129:D131)</f>
        <v>0</v>
      </c>
      <c r="E132" s="14">
        <f t="shared" ref="E132:AH132" si="290">SUM(E129:E131)</f>
        <v>0</v>
      </c>
      <c r="F132" s="14">
        <f t="shared" si="290"/>
        <v>1</v>
      </c>
      <c r="G132" s="14">
        <f t="shared" si="290"/>
        <v>0</v>
      </c>
      <c r="H132" s="14">
        <f t="shared" si="290"/>
        <v>0</v>
      </c>
      <c r="I132" s="14">
        <f t="shared" si="290"/>
        <v>0</v>
      </c>
      <c r="J132" s="14">
        <f t="shared" si="290"/>
        <v>0</v>
      </c>
      <c r="K132" s="14">
        <f t="shared" si="290"/>
        <v>0</v>
      </c>
      <c r="L132" s="14">
        <f t="shared" si="290"/>
        <v>0</v>
      </c>
      <c r="M132" s="14">
        <f t="shared" si="290"/>
        <v>0</v>
      </c>
      <c r="N132" s="14">
        <f t="shared" si="290"/>
        <v>0</v>
      </c>
      <c r="O132" s="14">
        <f t="shared" si="290"/>
        <v>0</v>
      </c>
      <c r="P132" s="14">
        <f t="shared" si="290"/>
        <v>0</v>
      </c>
      <c r="Q132" s="14">
        <f t="shared" si="290"/>
        <v>0</v>
      </c>
      <c r="R132" s="14">
        <f t="shared" si="290"/>
        <v>1</v>
      </c>
      <c r="S132" s="14">
        <f t="shared" si="290"/>
        <v>1</v>
      </c>
      <c r="T132" s="14">
        <f t="shared" si="290"/>
        <v>0</v>
      </c>
      <c r="U132" s="14">
        <f t="shared" si="290"/>
        <v>0</v>
      </c>
      <c r="V132" s="14">
        <f t="shared" si="290"/>
        <v>0</v>
      </c>
      <c r="W132" s="14">
        <f t="shared" si="290"/>
        <v>0</v>
      </c>
      <c r="X132" s="14">
        <f t="shared" si="290"/>
        <v>0</v>
      </c>
      <c r="Y132" s="14">
        <f t="shared" si="290"/>
        <v>0</v>
      </c>
      <c r="Z132" s="14">
        <f t="shared" si="290"/>
        <v>0</v>
      </c>
      <c r="AA132" s="14">
        <f t="shared" si="290"/>
        <v>0</v>
      </c>
      <c r="AB132" s="14">
        <f t="shared" si="290"/>
        <v>0</v>
      </c>
      <c r="AC132" s="14">
        <f t="shared" si="290"/>
        <v>0</v>
      </c>
      <c r="AD132" s="14">
        <f t="shared" si="290"/>
        <v>0</v>
      </c>
      <c r="AE132" s="14">
        <f t="shared" si="290"/>
        <v>1</v>
      </c>
      <c r="AF132" s="14">
        <f t="shared" si="290"/>
        <v>1</v>
      </c>
      <c r="AG132" s="14">
        <f t="shared" si="290"/>
        <v>0</v>
      </c>
      <c r="AH132" s="14">
        <f t="shared" si="290"/>
        <v>0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48"/>
      <c r="BE132" s="3"/>
      <c r="BF132" s="49"/>
      <c r="BG132" s="49"/>
      <c r="BH132" s="49"/>
      <c r="BI132" s="49"/>
      <c r="BJ132" s="49"/>
      <c r="BK132" s="49"/>
      <c r="BL132" s="49"/>
      <c r="BM132" s="49"/>
      <c r="BN132" s="49"/>
      <c r="BO132" s="50"/>
      <c r="BP132" s="50"/>
      <c r="BQ132" s="50"/>
      <c r="BR132" s="50"/>
      <c r="BS132" s="50"/>
      <c r="BT132" s="51"/>
      <c r="BU132" s="52"/>
      <c r="BV132" s="52"/>
      <c r="BW132" s="52"/>
      <c r="BX132" s="52"/>
      <c r="BY132" s="52"/>
      <c r="BZ132" s="52"/>
      <c r="CA132" s="52"/>
      <c r="CB132" s="52"/>
    </row>
    <row r="133" spans="1:88" s="18" customFormat="1" ht="21" customHeight="1" x14ac:dyDescent="0.2">
      <c r="A133" s="1"/>
      <c r="B133" s="1641"/>
      <c r="C133" s="105" t="s">
        <v>36</v>
      </c>
      <c r="D133" s="5">
        <f>COUNTIF(D$56:D$75,"L")</f>
        <v>0</v>
      </c>
      <c r="E133" s="5">
        <f t="shared" ref="E133:AH133" si="291">COUNTIF(E$56:E$75,"L")</f>
        <v>0</v>
      </c>
      <c r="F133" s="5">
        <f t="shared" si="291"/>
        <v>0</v>
      </c>
      <c r="G133" s="5">
        <f t="shared" si="291"/>
        <v>0</v>
      </c>
      <c r="H133" s="5">
        <f t="shared" si="291"/>
        <v>0</v>
      </c>
      <c r="I133" s="5">
        <f t="shared" si="291"/>
        <v>0</v>
      </c>
      <c r="J133" s="5">
        <f t="shared" si="291"/>
        <v>0</v>
      </c>
      <c r="K133" s="5">
        <f t="shared" si="291"/>
        <v>0</v>
      </c>
      <c r="L133" s="5">
        <f t="shared" si="291"/>
        <v>0</v>
      </c>
      <c r="M133" s="5">
        <f t="shared" si="291"/>
        <v>0</v>
      </c>
      <c r="N133" s="5">
        <f t="shared" si="291"/>
        <v>0</v>
      </c>
      <c r="O133" s="5">
        <f t="shared" si="291"/>
        <v>0</v>
      </c>
      <c r="P133" s="5">
        <f t="shared" si="291"/>
        <v>0</v>
      </c>
      <c r="Q133" s="5">
        <f t="shared" si="291"/>
        <v>0</v>
      </c>
      <c r="R133" s="5">
        <f t="shared" si="291"/>
        <v>0</v>
      </c>
      <c r="S133" s="5">
        <f t="shared" si="291"/>
        <v>0</v>
      </c>
      <c r="T133" s="5">
        <f t="shared" si="291"/>
        <v>0</v>
      </c>
      <c r="U133" s="5">
        <f t="shared" si="291"/>
        <v>0</v>
      </c>
      <c r="V133" s="5">
        <f t="shared" si="291"/>
        <v>0</v>
      </c>
      <c r="W133" s="5">
        <f t="shared" si="291"/>
        <v>0</v>
      </c>
      <c r="X133" s="5">
        <f t="shared" si="291"/>
        <v>0</v>
      </c>
      <c r="Y133" s="5">
        <f t="shared" si="291"/>
        <v>0</v>
      </c>
      <c r="Z133" s="5">
        <f t="shared" si="291"/>
        <v>0</v>
      </c>
      <c r="AA133" s="5">
        <f t="shared" si="291"/>
        <v>0</v>
      </c>
      <c r="AB133" s="5">
        <f t="shared" si="291"/>
        <v>0</v>
      </c>
      <c r="AC133" s="5">
        <f t="shared" si="291"/>
        <v>0</v>
      </c>
      <c r="AD133" s="5">
        <f t="shared" si="291"/>
        <v>0</v>
      </c>
      <c r="AE133" s="5">
        <f t="shared" si="291"/>
        <v>0</v>
      </c>
      <c r="AF133" s="5">
        <f t="shared" si="291"/>
        <v>0</v>
      </c>
      <c r="AG133" s="5">
        <f t="shared" si="291"/>
        <v>0</v>
      </c>
      <c r="AH133" s="5">
        <f t="shared" si="291"/>
        <v>0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48"/>
      <c r="BE133" s="3"/>
      <c r="BF133" s="49"/>
      <c r="BG133" s="49"/>
      <c r="BH133" s="49"/>
      <c r="BI133" s="49"/>
      <c r="BJ133" s="49"/>
      <c r="BK133" s="49"/>
      <c r="BL133" s="49"/>
      <c r="BM133" s="49"/>
      <c r="BN133" s="49"/>
      <c r="BO133" s="50"/>
      <c r="BP133" s="50"/>
      <c r="BQ133" s="50"/>
      <c r="BR133" s="50"/>
      <c r="BS133" s="50"/>
      <c r="BT133" s="51"/>
      <c r="BU133" s="52"/>
      <c r="BV133" s="52"/>
      <c r="BW133" s="52"/>
      <c r="BX133" s="52"/>
      <c r="BY133" s="52"/>
      <c r="BZ133" s="52"/>
      <c r="CA133" s="52"/>
      <c r="CB133" s="52"/>
    </row>
    <row r="134" spans="1:88" s="18" customFormat="1" ht="21" customHeight="1" x14ac:dyDescent="0.2">
      <c r="A134" s="1"/>
      <c r="B134" s="1641"/>
      <c r="C134" s="105" t="s">
        <v>37</v>
      </c>
      <c r="D134" s="5">
        <f>COUNTIF(D$56:D$75,"B")</f>
        <v>0</v>
      </c>
      <c r="E134" s="5">
        <f t="shared" ref="E134:AH134" si="292">COUNTIF(E$56:E$75,"B")</f>
        <v>0</v>
      </c>
      <c r="F134" s="5">
        <f t="shared" si="292"/>
        <v>2</v>
      </c>
      <c r="G134" s="5">
        <f t="shared" si="292"/>
        <v>2</v>
      </c>
      <c r="H134" s="5">
        <f t="shared" si="292"/>
        <v>2</v>
      </c>
      <c r="I134" s="5">
        <f t="shared" si="292"/>
        <v>2</v>
      </c>
      <c r="J134" s="5">
        <f t="shared" si="292"/>
        <v>2</v>
      </c>
      <c r="K134" s="5">
        <f t="shared" si="292"/>
        <v>0</v>
      </c>
      <c r="L134" s="5">
        <f t="shared" si="292"/>
        <v>0</v>
      </c>
      <c r="M134" s="5">
        <f t="shared" si="292"/>
        <v>2</v>
      </c>
      <c r="N134" s="5">
        <f t="shared" si="292"/>
        <v>2</v>
      </c>
      <c r="O134" s="5">
        <f t="shared" si="292"/>
        <v>1</v>
      </c>
      <c r="P134" s="5">
        <f t="shared" si="292"/>
        <v>1</v>
      </c>
      <c r="Q134" s="5">
        <f t="shared" si="292"/>
        <v>1</v>
      </c>
      <c r="R134" s="5">
        <f t="shared" si="292"/>
        <v>0</v>
      </c>
      <c r="S134" s="5">
        <f t="shared" si="292"/>
        <v>0</v>
      </c>
      <c r="T134" s="5">
        <f t="shared" si="292"/>
        <v>1</v>
      </c>
      <c r="U134" s="5">
        <f t="shared" si="292"/>
        <v>1</v>
      </c>
      <c r="V134" s="5">
        <f t="shared" si="292"/>
        <v>0</v>
      </c>
      <c r="W134" s="5">
        <f t="shared" si="292"/>
        <v>0</v>
      </c>
      <c r="X134" s="5">
        <f t="shared" si="292"/>
        <v>0</v>
      </c>
      <c r="Y134" s="5">
        <f t="shared" si="292"/>
        <v>0</v>
      </c>
      <c r="Z134" s="5">
        <f t="shared" si="292"/>
        <v>0</v>
      </c>
      <c r="AA134" s="5">
        <f t="shared" si="292"/>
        <v>1</v>
      </c>
      <c r="AB134" s="5">
        <f t="shared" si="292"/>
        <v>1</v>
      </c>
      <c r="AC134" s="5">
        <f t="shared" si="292"/>
        <v>1</v>
      </c>
      <c r="AD134" s="5">
        <f t="shared" si="292"/>
        <v>1</v>
      </c>
      <c r="AE134" s="5">
        <f t="shared" si="292"/>
        <v>1</v>
      </c>
      <c r="AF134" s="5">
        <f t="shared" si="292"/>
        <v>0</v>
      </c>
      <c r="AG134" s="5">
        <f t="shared" si="292"/>
        <v>1</v>
      </c>
      <c r="AH134" s="5">
        <f t="shared" si="292"/>
        <v>2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48"/>
      <c r="BE134" s="3"/>
      <c r="BF134" s="49"/>
      <c r="BG134" s="49"/>
      <c r="BH134" s="49"/>
      <c r="BI134" s="49"/>
      <c r="BJ134" s="49"/>
      <c r="BK134" s="49"/>
      <c r="BL134" s="49"/>
      <c r="BM134" s="49"/>
      <c r="BN134" s="49"/>
      <c r="BO134" s="50"/>
      <c r="BP134" s="50"/>
      <c r="BQ134" s="50"/>
      <c r="BR134" s="50"/>
      <c r="BS134" s="50"/>
      <c r="BT134" s="51"/>
      <c r="BU134" s="52"/>
      <c r="BV134" s="52"/>
      <c r="BW134" s="52"/>
      <c r="BX134" s="52"/>
      <c r="BY134" s="52"/>
      <c r="BZ134" s="52"/>
      <c r="CA134" s="52"/>
      <c r="CB134" s="52"/>
    </row>
    <row r="135" spans="1:88" s="18" customFormat="1" ht="21" customHeight="1" x14ac:dyDescent="0.2">
      <c r="A135" s="1"/>
      <c r="B135" s="1641"/>
      <c r="C135" s="105" t="s">
        <v>38</v>
      </c>
      <c r="D135" s="5">
        <f>COUNTIF(D$56:D$75,"SA")</f>
        <v>0</v>
      </c>
      <c r="E135" s="5">
        <f t="shared" ref="E135:AH135" si="293">COUNTIF(E$56:E$75,"SA")</f>
        <v>0</v>
      </c>
      <c r="F135" s="5">
        <f t="shared" si="293"/>
        <v>0</v>
      </c>
      <c r="G135" s="5">
        <f t="shared" si="293"/>
        <v>0</v>
      </c>
      <c r="H135" s="5">
        <f t="shared" si="293"/>
        <v>0</v>
      </c>
      <c r="I135" s="5">
        <f t="shared" si="293"/>
        <v>0</v>
      </c>
      <c r="J135" s="5">
        <f t="shared" si="293"/>
        <v>0</v>
      </c>
      <c r="K135" s="5">
        <f t="shared" si="293"/>
        <v>0</v>
      </c>
      <c r="L135" s="5">
        <f t="shared" si="293"/>
        <v>0</v>
      </c>
      <c r="M135" s="5">
        <f t="shared" si="293"/>
        <v>0</v>
      </c>
      <c r="N135" s="5">
        <f t="shared" si="293"/>
        <v>0</v>
      </c>
      <c r="O135" s="5">
        <f t="shared" si="293"/>
        <v>1</v>
      </c>
      <c r="P135" s="5">
        <f t="shared" si="293"/>
        <v>1</v>
      </c>
      <c r="Q135" s="5">
        <f t="shared" si="293"/>
        <v>1</v>
      </c>
      <c r="R135" s="5">
        <f t="shared" si="293"/>
        <v>0</v>
      </c>
      <c r="S135" s="5">
        <f t="shared" si="293"/>
        <v>0</v>
      </c>
      <c r="T135" s="5">
        <f t="shared" si="293"/>
        <v>1</v>
      </c>
      <c r="U135" s="5">
        <f t="shared" si="293"/>
        <v>1</v>
      </c>
      <c r="V135" s="5">
        <f t="shared" si="293"/>
        <v>1</v>
      </c>
      <c r="W135" s="5">
        <f t="shared" si="293"/>
        <v>1</v>
      </c>
      <c r="X135" s="5">
        <f t="shared" si="293"/>
        <v>1</v>
      </c>
      <c r="Y135" s="5">
        <f t="shared" si="293"/>
        <v>0</v>
      </c>
      <c r="Z135" s="5">
        <f t="shared" si="293"/>
        <v>0</v>
      </c>
      <c r="AA135" s="5">
        <f t="shared" si="293"/>
        <v>1</v>
      </c>
      <c r="AB135" s="5">
        <f t="shared" si="293"/>
        <v>1</v>
      </c>
      <c r="AC135" s="5">
        <f t="shared" si="293"/>
        <v>0</v>
      </c>
      <c r="AD135" s="5">
        <f t="shared" si="293"/>
        <v>0</v>
      </c>
      <c r="AE135" s="5">
        <f t="shared" si="293"/>
        <v>0</v>
      </c>
      <c r="AF135" s="5">
        <f t="shared" si="293"/>
        <v>0</v>
      </c>
      <c r="AG135" s="5">
        <f t="shared" si="293"/>
        <v>0</v>
      </c>
      <c r="AH135" s="5">
        <f t="shared" si="293"/>
        <v>0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48"/>
      <c r="BE135" s="3"/>
      <c r="BF135" s="49"/>
      <c r="BG135" s="49"/>
      <c r="BH135" s="49"/>
      <c r="BI135" s="49"/>
      <c r="BJ135" s="49"/>
      <c r="BK135" s="49"/>
      <c r="BL135" s="49"/>
      <c r="BM135" s="49"/>
      <c r="BN135" s="49"/>
      <c r="BO135" s="50"/>
      <c r="BP135" s="50"/>
      <c r="BQ135" s="50"/>
      <c r="BR135" s="50"/>
      <c r="BS135" s="50"/>
      <c r="BT135" s="51"/>
      <c r="BU135" s="52"/>
      <c r="BV135" s="52"/>
      <c r="BW135" s="52"/>
      <c r="BX135" s="52"/>
      <c r="BY135" s="52"/>
      <c r="BZ135" s="52"/>
      <c r="CA135" s="52"/>
      <c r="CB135" s="52"/>
    </row>
    <row r="136" spans="1:88" s="18" customFormat="1" ht="21" customHeight="1" x14ac:dyDescent="0.2">
      <c r="A136" s="1"/>
      <c r="B136" s="1641"/>
      <c r="C136" s="105" t="s">
        <v>134</v>
      </c>
      <c r="D136" s="5">
        <f>COUNTIF(D$56:D$75,"SAT")</f>
        <v>0</v>
      </c>
      <c r="E136" s="5">
        <f t="shared" ref="E136:AH136" si="294">COUNTIF(E$56:E$75,"SAT")</f>
        <v>0</v>
      </c>
      <c r="F136" s="5">
        <f t="shared" si="294"/>
        <v>0</v>
      </c>
      <c r="G136" s="5">
        <f t="shared" si="294"/>
        <v>0</v>
      </c>
      <c r="H136" s="5">
        <f t="shared" si="294"/>
        <v>0</v>
      </c>
      <c r="I136" s="5">
        <f t="shared" si="294"/>
        <v>0</v>
      </c>
      <c r="J136" s="5">
        <f t="shared" si="294"/>
        <v>0</v>
      </c>
      <c r="K136" s="5">
        <f t="shared" si="294"/>
        <v>0</v>
      </c>
      <c r="L136" s="5">
        <f t="shared" si="294"/>
        <v>0</v>
      </c>
      <c r="M136" s="5">
        <f t="shared" si="294"/>
        <v>0</v>
      </c>
      <c r="N136" s="5">
        <f t="shared" si="294"/>
        <v>0</v>
      </c>
      <c r="O136" s="5">
        <f t="shared" si="294"/>
        <v>0</v>
      </c>
      <c r="P136" s="5">
        <f t="shared" si="294"/>
        <v>0</v>
      </c>
      <c r="Q136" s="5">
        <f t="shared" si="294"/>
        <v>0</v>
      </c>
      <c r="R136" s="5">
        <f t="shared" si="294"/>
        <v>0</v>
      </c>
      <c r="S136" s="5">
        <f t="shared" si="294"/>
        <v>0</v>
      </c>
      <c r="T136" s="5">
        <f t="shared" si="294"/>
        <v>0</v>
      </c>
      <c r="U136" s="5">
        <f t="shared" si="294"/>
        <v>0</v>
      </c>
      <c r="V136" s="5">
        <f t="shared" si="294"/>
        <v>0</v>
      </c>
      <c r="W136" s="5">
        <f t="shared" si="294"/>
        <v>0</v>
      </c>
      <c r="X136" s="5">
        <f t="shared" si="294"/>
        <v>0</v>
      </c>
      <c r="Y136" s="5">
        <f t="shared" si="294"/>
        <v>0</v>
      </c>
      <c r="Z136" s="5">
        <f t="shared" si="294"/>
        <v>0</v>
      </c>
      <c r="AA136" s="5">
        <f t="shared" si="294"/>
        <v>0</v>
      </c>
      <c r="AB136" s="5">
        <f t="shared" si="294"/>
        <v>0</v>
      </c>
      <c r="AC136" s="5">
        <f t="shared" si="294"/>
        <v>0</v>
      </c>
      <c r="AD136" s="5">
        <f t="shared" si="294"/>
        <v>0</v>
      </c>
      <c r="AE136" s="5">
        <f t="shared" si="294"/>
        <v>0</v>
      </c>
      <c r="AF136" s="5">
        <f t="shared" si="294"/>
        <v>0</v>
      </c>
      <c r="AG136" s="5">
        <f t="shared" si="294"/>
        <v>0</v>
      </c>
      <c r="AH136" s="5">
        <f t="shared" si="294"/>
        <v>0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48"/>
      <c r="BE136" s="3"/>
      <c r="BF136" s="49"/>
      <c r="BG136" s="49"/>
      <c r="BH136" s="49"/>
      <c r="BI136" s="49"/>
      <c r="BJ136" s="49"/>
      <c r="BK136" s="49"/>
      <c r="BL136" s="49"/>
      <c r="BM136" s="49"/>
      <c r="BN136" s="49"/>
      <c r="BO136" s="50"/>
      <c r="BP136" s="50"/>
      <c r="BQ136" s="50"/>
      <c r="BR136" s="50"/>
      <c r="BS136" s="50"/>
      <c r="BT136" s="51"/>
      <c r="BU136" s="52"/>
      <c r="BV136" s="52"/>
      <c r="BW136" s="52"/>
      <c r="BX136" s="52"/>
      <c r="BY136" s="52"/>
      <c r="BZ136" s="52"/>
      <c r="CA136" s="52"/>
      <c r="CB136" s="52"/>
    </row>
    <row r="137" spans="1:88" s="18" customFormat="1" ht="21" customHeight="1" x14ac:dyDescent="0.2">
      <c r="A137" s="1"/>
      <c r="B137" s="1641"/>
      <c r="C137" s="105" t="s">
        <v>39</v>
      </c>
      <c r="D137" s="5">
        <f>COUNTIF(D$56:D$75,"SE")</f>
        <v>0</v>
      </c>
      <c r="E137" s="5">
        <f t="shared" ref="E137:AH137" si="295">COUNTIF(E$56:E$75,"SE")</f>
        <v>0</v>
      </c>
      <c r="F137" s="5">
        <f t="shared" si="295"/>
        <v>0</v>
      </c>
      <c r="G137" s="5">
        <f t="shared" si="295"/>
        <v>0</v>
      </c>
      <c r="H137" s="5">
        <f t="shared" si="295"/>
        <v>0</v>
      </c>
      <c r="I137" s="5">
        <f t="shared" si="295"/>
        <v>0</v>
      </c>
      <c r="J137" s="5">
        <f t="shared" si="295"/>
        <v>0</v>
      </c>
      <c r="K137" s="5">
        <f t="shared" si="295"/>
        <v>0</v>
      </c>
      <c r="L137" s="5">
        <f t="shared" si="295"/>
        <v>0</v>
      </c>
      <c r="M137" s="5">
        <f t="shared" si="295"/>
        <v>0</v>
      </c>
      <c r="N137" s="5">
        <f t="shared" si="295"/>
        <v>0</v>
      </c>
      <c r="O137" s="5">
        <f t="shared" si="295"/>
        <v>0</v>
      </c>
      <c r="P137" s="5">
        <f t="shared" si="295"/>
        <v>0</v>
      </c>
      <c r="Q137" s="5">
        <f t="shared" si="295"/>
        <v>0</v>
      </c>
      <c r="R137" s="5">
        <f t="shared" si="295"/>
        <v>0</v>
      </c>
      <c r="S137" s="5">
        <f t="shared" si="295"/>
        <v>0</v>
      </c>
      <c r="T137" s="5">
        <f t="shared" si="295"/>
        <v>0</v>
      </c>
      <c r="U137" s="5">
        <f t="shared" si="295"/>
        <v>0</v>
      </c>
      <c r="V137" s="5">
        <f t="shared" si="295"/>
        <v>0</v>
      </c>
      <c r="W137" s="5">
        <f t="shared" si="295"/>
        <v>0</v>
      </c>
      <c r="X137" s="5">
        <f t="shared" si="295"/>
        <v>0</v>
      </c>
      <c r="Y137" s="5">
        <f t="shared" si="295"/>
        <v>0</v>
      </c>
      <c r="Z137" s="5">
        <f t="shared" si="295"/>
        <v>0</v>
      </c>
      <c r="AA137" s="5">
        <f t="shared" si="295"/>
        <v>0</v>
      </c>
      <c r="AB137" s="5">
        <f t="shared" si="295"/>
        <v>0</v>
      </c>
      <c r="AC137" s="5">
        <f t="shared" si="295"/>
        <v>0</v>
      </c>
      <c r="AD137" s="5">
        <f t="shared" si="295"/>
        <v>0</v>
      </c>
      <c r="AE137" s="5">
        <f t="shared" si="295"/>
        <v>0</v>
      </c>
      <c r="AF137" s="5">
        <f t="shared" si="295"/>
        <v>0</v>
      </c>
      <c r="AG137" s="5">
        <f t="shared" si="295"/>
        <v>0</v>
      </c>
      <c r="AH137" s="5">
        <f t="shared" si="295"/>
        <v>0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48"/>
      <c r="BE137" s="3"/>
      <c r="BF137" s="49"/>
      <c r="BG137" s="49"/>
      <c r="BH137" s="49"/>
      <c r="BI137" s="49"/>
      <c r="BJ137" s="49"/>
      <c r="BK137" s="49"/>
      <c r="BL137" s="49"/>
      <c r="BM137" s="49"/>
      <c r="BN137" s="49"/>
      <c r="BO137" s="50"/>
      <c r="BP137" s="50"/>
      <c r="BQ137" s="50"/>
      <c r="BR137" s="50"/>
      <c r="BS137" s="50"/>
      <c r="BT137" s="51"/>
      <c r="BU137" s="52"/>
      <c r="BV137" s="52"/>
      <c r="BW137" s="52"/>
      <c r="BX137" s="52"/>
      <c r="BY137" s="52"/>
      <c r="BZ137" s="52"/>
      <c r="CA137" s="52"/>
      <c r="CB137" s="52"/>
    </row>
    <row r="138" spans="1:88" s="58" customFormat="1" ht="21" customHeight="1" x14ac:dyDescent="0.2">
      <c r="A138" s="1"/>
      <c r="B138" s="1641"/>
      <c r="C138" s="105" t="s">
        <v>40</v>
      </c>
      <c r="D138" s="5">
        <f>COUNTIF(D$56:D$75,"TR")</f>
        <v>0</v>
      </c>
      <c r="E138" s="5">
        <f t="shared" ref="E138:AH138" si="296">COUNTIF(E$56:E$75,"TR")</f>
        <v>0</v>
      </c>
      <c r="F138" s="5">
        <f t="shared" si="296"/>
        <v>0</v>
      </c>
      <c r="G138" s="5">
        <f t="shared" si="296"/>
        <v>0</v>
      </c>
      <c r="H138" s="5">
        <f t="shared" si="296"/>
        <v>0</v>
      </c>
      <c r="I138" s="5">
        <f t="shared" si="296"/>
        <v>0</v>
      </c>
      <c r="J138" s="5">
        <f t="shared" si="296"/>
        <v>0</v>
      </c>
      <c r="K138" s="5">
        <f t="shared" si="296"/>
        <v>0</v>
      </c>
      <c r="L138" s="5">
        <f t="shared" si="296"/>
        <v>0</v>
      </c>
      <c r="M138" s="5">
        <f t="shared" si="296"/>
        <v>0</v>
      </c>
      <c r="N138" s="5">
        <f t="shared" si="296"/>
        <v>0</v>
      </c>
      <c r="O138" s="5">
        <f t="shared" si="296"/>
        <v>0</v>
      </c>
      <c r="P138" s="5">
        <f t="shared" si="296"/>
        <v>0</v>
      </c>
      <c r="Q138" s="5">
        <f t="shared" si="296"/>
        <v>0</v>
      </c>
      <c r="R138" s="5">
        <f t="shared" si="296"/>
        <v>0</v>
      </c>
      <c r="S138" s="5">
        <f t="shared" si="296"/>
        <v>0</v>
      </c>
      <c r="T138" s="5">
        <f t="shared" si="296"/>
        <v>0</v>
      </c>
      <c r="U138" s="5">
        <f t="shared" si="296"/>
        <v>0</v>
      </c>
      <c r="V138" s="5">
        <f t="shared" si="296"/>
        <v>0</v>
      </c>
      <c r="W138" s="5">
        <f t="shared" si="296"/>
        <v>0</v>
      </c>
      <c r="X138" s="5">
        <f t="shared" si="296"/>
        <v>0</v>
      </c>
      <c r="Y138" s="5">
        <f t="shared" si="296"/>
        <v>0</v>
      </c>
      <c r="Z138" s="5">
        <f t="shared" si="296"/>
        <v>0</v>
      </c>
      <c r="AA138" s="5">
        <f t="shared" si="296"/>
        <v>0</v>
      </c>
      <c r="AB138" s="5">
        <f t="shared" si="296"/>
        <v>0</v>
      </c>
      <c r="AC138" s="5">
        <f t="shared" si="296"/>
        <v>0</v>
      </c>
      <c r="AD138" s="5">
        <f t="shared" si="296"/>
        <v>0</v>
      </c>
      <c r="AE138" s="5">
        <f t="shared" si="296"/>
        <v>0</v>
      </c>
      <c r="AF138" s="5">
        <f t="shared" si="296"/>
        <v>0</v>
      </c>
      <c r="AG138" s="5">
        <f t="shared" si="296"/>
        <v>0</v>
      </c>
      <c r="AH138" s="5">
        <f t="shared" si="296"/>
        <v>0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48"/>
      <c r="BE138" s="3"/>
      <c r="BF138" s="49"/>
      <c r="BG138" s="49"/>
      <c r="BH138" s="49"/>
      <c r="BI138" s="49"/>
      <c r="BJ138" s="49"/>
      <c r="BK138" s="49"/>
      <c r="BL138" s="49"/>
      <c r="BM138" s="49"/>
      <c r="BN138" s="49"/>
      <c r="BO138" s="50"/>
      <c r="BP138" s="50"/>
      <c r="BQ138" s="50"/>
      <c r="BR138" s="50"/>
      <c r="BS138" s="50"/>
      <c r="BT138" s="51"/>
      <c r="BU138" s="52"/>
      <c r="BV138" s="52"/>
      <c r="BW138" s="52"/>
      <c r="BX138" s="52"/>
      <c r="BY138" s="52"/>
      <c r="BZ138" s="52"/>
      <c r="CA138" s="52"/>
      <c r="CB138" s="52"/>
      <c r="CC138" s="18"/>
      <c r="CD138" s="18"/>
      <c r="CE138" s="18"/>
      <c r="CF138" s="18"/>
      <c r="CG138" s="18"/>
      <c r="CH138" s="18"/>
      <c r="CI138" s="18"/>
      <c r="CJ138" s="18"/>
    </row>
    <row r="139" spans="1:88" s="58" customFormat="1" ht="21" customHeight="1" x14ac:dyDescent="0.2">
      <c r="A139" s="49"/>
      <c r="B139" s="1641"/>
      <c r="C139" s="103" t="s">
        <v>57</v>
      </c>
      <c r="D139" s="14">
        <f>COUNTIF(D$56:D$75,"FOTS")</f>
        <v>0</v>
      </c>
      <c r="E139" s="14">
        <f t="shared" ref="E139:AH139" si="297">COUNTIF(E$56:E$75,"FOTS")</f>
        <v>0</v>
      </c>
      <c r="F139" s="14">
        <f t="shared" si="297"/>
        <v>1</v>
      </c>
      <c r="G139" s="14">
        <f t="shared" si="297"/>
        <v>0</v>
      </c>
      <c r="H139" s="14">
        <f t="shared" si="297"/>
        <v>0</v>
      </c>
      <c r="I139" s="14">
        <f t="shared" si="297"/>
        <v>0</v>
      </c>
      <c r="J139" s="14">
        <f t="shared" si="297"/>
        <v>2</v>
      </c>
      <c r="K139" s="14">
        <f t="shared" si="297"/>
        <v>0</v>
      </c>
      <c r="L139" s="14">
        <f t="shared" si="297"/>
        <v>0</v>
      </c>
      <c r="M139" s="14">
        <f t="shared" si="297"/>
        <v>0</v>
      </c>
      <c r="N139" s="14">
        <f t="shared" si="297"/>
        <v>0</v>
      </c>
      <c r="O139" s="14">
        <f t="shared" si="297"/>
        <v>0</v>
      </c>
      <c r="P139" s="14">
        <f t="shared" si="297"/>
        <v>0</v>
      </c>
      <c r="Q139" s="14">
        <f t="shared" si="297"/>
        <v>0</v>
      </c>
      <c r="R139" s="14">
        <f t="shared" si="297"/>
        <v>2</v>
      </c>
      <c r="S139" s="14">
        <f t="shared" si="297"/>
        <v>1</v>
      </c>
      <c r="T139" s="14">
        <f t="shared" si="297"/>
        <v>0</v>
      </c>
      <c r="U139" s="14">
        <f t="shared" si="297"/>
        <v>0</v>
      </c>
      <c r="V139" s="14">
        <f t="shared" si="297"/>
        <v>1</v>
      </c>
      <c r="W139" s="14">
        <f t="shared" si="297"/>
        <v>1</v>
      </c>
      <c r="X139" s="14">
        <f t="shared" si="297"/>
        <v>0</v>
      </c>
      <c r="Y139" s="14">
        <f t="shared" si="297"/>
        <v>0</v>
      </c>
      <c r="Z139" s="14">
        <f t="shared" si="297"/>
        <v>0</v>
      </c>
      <c r="AA139" s="14">
        <f t="shared" si="297"/>
        <v>0</v>
      </c>
      <c r="AB139" s="14">
        <f t="shared" si="297"/>
        <v>0</v>
      </c>
      <c r="AC139" s="14">
        <f t="shared" si="297"/>
        <v>0</v>
      </c>
      <c r="AD139" s="14">
        <f t="shared" si="297"/>
        <v>0</v>
      </c>
      <c r="AE139" s="14">
        <f t="shared" si="297"/>
        <v>0</v>
      </c>
      <c r="AF139" s="14">
        <f t="shared" si="297"/>
        <v>0</v>
      </c>
      <c r="AG139" s="14">
        <f t="shared" si="297"/>
        <v>0</v>
      </c>
      <c r="AH139" s="14">
        <f t="shared" si="297"/>
        <v>0</v>
      </c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98"/>
      <c r="BE139" s="99"/>
      <c r="BF139" s="49"/>
      <c r="BG139" s="49"/>
      <c r="BH139" s="49"/>
      <c r="BI139" s="49"/>
      <c r="BJ139" s="49"/>
      <c r="BK139" s="49"/>
      <c r="BL139" s="49"/>
      <c r="BM139" s="49"/>
      <c r="BN139" s="49"/>
      <c r="BO139" s="51"/>
      <c r="BP139" s="51"/>
      <c r="BQ139" s="51"/>
      <c r="BR139" s="51"/>
      <c r="BS139" s="51"/>
      <c r="BT139" s="51"/>
      <c r="BU139" s="55"/>
      <c r="BV139" s="55"/>
      <c r="BW139" s="55"/>
      <c r="BX139" s="55"/>
      <c r="BY139" s="55"/>
      <c r="BZ139" s="55"/>
      <c r="CA139" s="55"/>
      <c r="CB139" s="55"/>
    </row>
    <row r="140" spans="1:88" s="18" customFormat="1" ht="21" customHeight="1" x14ac:dyDescent="0.2">
      <c r="A140" s="49"/>
      <c r="B140" s="1641"/>
      <c r="C140" s="103" t="s">
        <v>35</v>
      </c>
      <c r="D140" s="14">
        <f>COUNTIF(D$56:D$75,"DISP")</f>
        <v>0</v>
      </c>
      <c r="E140" s="14">
        <f t="shared" ref="E140:AH140" si="298">COUNTIF(E$56:E$75,"DISP")</f>
        <v>0</v>
      </c>
      <c r="F140" s="14">
        <f t="shared" si="298"/>
        <v>0</v>
      </c>
      <c r="G140" s="14">
        <f t="shared" si="298"/>
        <v>0</v>
      </c>
      <c r="H140" s="14">
        <f t="shared" si="298"/>
        <v>0</v>
      </c>
      <c r="I140" s="14">
        <f t="shared" si="298"/>
        <v>0</v>
      </c>
      <c r="J140" s="14">
        <f t="shared" si="298"/>
        <v>0</v>
      </c>
      <c r="K140" s="14">
        <f t="shared" si="298"/>
        <v>0</v>
      </c>
      <c r="L140" s="14">
        <f t="shared" si="298"/>
        <v>0</v>
      </c>
      <c r="M140" s="14">
        <f t="shared" si="298"/>
        <v>0</v>
      </c>
      <c r="N140" s="14">
        <f t="shared" si="298"/>
        <v>0</v>
      </c>
      <c r="O140" s="14">
        <f t="shared" si="298"/>
        <v>0</v>
      </c>
      <c r="P140" s="14">
        <f t="shared" si="298"/>
        <v>0</v>
      </c>
      <c r="Q140" s="14">
        <f t="shared" si="298"/>
        <v>0</v>
      </c>
      <c r="R140" s="14">
        <f t="shared" si="298"/>
        <v>0</v>
      </c>
      <c r="S140" s="14">
        <f t="shared" si="298"/>
        <v>0</v>
      </c>
      <c r="T140" s="14">
        <f t="shared" si="298"/>
        <v>0</v>
      </c>
      <c r="U140" s="14">
        <f t="shared" si="298"/>
        <v>0</v>
      </c>
      <c r="V140" s="14">
        <f t="shared" si="298"/>
        <v>0</v>
      </c>
      <c r="W140" s="14">
        <f t="shared" si="298"/>
        <v>0</v>
      </c>
      <c r="X140" s="14">
        <f t="shared" si="298"/>
        <v>0</v>
      </c>
      <c r="Y140" s="14">
        <f t="shared" si="298"/>
        <v>0</v>
      </c>
      <c r="Z140" s="14">
        <f t="shared" si="298"/>
        <v>0</v>
      </c>
      <c r="AA140" s="14">
        <f t="shared" si="298"/>
        <v>0</v>
      </c>
      <c r="AB140" s="14">
        <f t="shared" si="298"/>
        <v>0</v>
      </c>
      <c r="AC140" s="14">
        <f t="shared" si="298"/>
        <v>0</v>
      </c>
      <c r="AD140" s="14">
        <f t="shared" si="298"/>
        <v>0</v>
      </c>
      <c r="AE140" s="14">
        <f t="shared" si="298"/>
        <v>0</v>
      </c>
      <c r="AF140" s="14">
        <f t="shared" si="298"/>
        <v>0</v>
      </c>
      <c r="AG140" s="14">
        <f t="shared" si="298"/>
        <v>0</v>
      </c>
      <c r="AH140" s="14">
        <f t="shared" si="298"/>
        <v>0</v>
      </c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98"/>
      <c r="BE140" s="99"/>
      <c r="BF140" s="49"/>
      <c r="BG140" s="49"/>
      <c r="BH140" s="49"/>
      <c r="BI140" s="49"/>
      <c r="BJ140" s="49"/>
      <c r="BK140" s="49"/>
      <c r="BL140" s="49"/>
      <c r="BM140" s="49"/>
      <c r="BN140" s="49"/>
      <c r="BO140" s="51"/>
      <c r="BP140" s="51"/>
      <c r="BQ140" s="51"/>
      <c r="BR140" s="51"/>
      <c r="BS140" s="51"/>
      <c r="BT140" s="51"/>
      <c r="BU140" s="55"/>
      <c r="BV140" s="55"/>
      <c r="BW140" s="55"/>
      <c r="BX140" s="55"/>
      <c r="BY140" s="55"/>
      <c r="BZ140" s="55"/>
      <c r="CA140" s="55"/>
      <c r="CB140" s="55"/>
      <c r="CC140" s="58"/>
      <c r="CD140" s="58"/>
      <c r="CE140" s="58"/>
      <c r="CF140" s="58"/>
      <c r="CG140" s="58"/>
      <c r="CH140" s="58"/>
      <c r="CI140" s="58"/>
      <c r="CJ140" s="58"/>
    </row>
    <row r="141" spans="1:88" s="18" customFormat="1" ht="21" customHeight="1" x14ac:dyDescent="0.2">
      <c r="A141" s="101"/>
      <c r="B141" s="1638" t="s">
        <v>23</v>
      </c>
      <c r="C141" s="1639"/>
      <c r="D141" s="131">
        <v>1</v>
      </c>
      <c r="E141" s="131">
        <f t="shared" ref="E141:AH141" si="299">D141+1</f>
        <v>2</v>
      </c>
      <c r="F141" s="131">
        <f t="shared" si="299"/>
        <v>3</v>
      </c>
      <c r="G141" s="131">
        <f t="shared" si="299"/>
        <v>4</v>
      </c>
      <c r="H141" s="131">
        <f t="shared" si="299"/>
        <v>5</v>
      </c>
      <c r="I141" s="131">
        <f t="shared" si="299"/>
        <v>6</v>
      </c>
      <c r="J141" s="131">
        <f t="shared" si="299"/>
        <v>7</v>
      </c>
      <c r="K141" s="649">
        <f t="shared" si="299"/>
        <v>8</v>
      </c>
      <c r="L141" s="131">
        <f t="shared" si="299"/>
        <v>9</v>
      </c>
      <c r="M141" s="131">
        <f t="shared" si="299"/>
        <v>10</v>
      </c>
      <c r="N141" s="131">
        <f t="shared" si="299"/>
        <v>11</v>
      </c>
      <c r="O141" s="131">
        <f t="shared" si="299"/>
        <v>12</v>
      </c>
      <c r="P141" s="131">
        <f t="shared" si="299"/>
        <v>13</v>
      </c>
      <c r="Q141" s="131">
        <f t="shared" si="299"/>
        <v>14</v>
      </c>
      <c r="R141" s="131">
        <f t="shared" si="299"/>
        <v>15</v>
      </c>
      <c r="S141" s="131">
        <f t="shared" si="299"/>
        <v>16</v>
      </c>
      <c r="T141" s="131">
        <f t="shared" si="299"/>
        <v>17</v>
      </c>
      <c r="U141" s="131">
        <f t="shared" si="299"/>
        <v>18</v>
      </c>
      <c r="V141" s="131">
        <f t="shared" si="299"/>
        <v>19</v>
      </c>
      <c r="W141" s="131">
        <f t="shared" si="299"/>
        <v>20</v>
      </c>
      <c r="X141" s="131">
        <f t="shared" si="299"/>
        <v>21</v>
      </c>
      <c r="Y141" s="131">
        <f t="shared" si="299"/>
        <v>22</v>
      </c>
      <c r="Z141" s="131">
        <f t="shared" si="299"/>
        <v>23</v>
      </c>
      <c r="AA141" s="131">
        <f t="shared" si="299"/>
        <v>24</v>
      </c>
      <c r="AB141" s="131">
        <f t="shared" si="299"/>
        <v>25</v>
      </c>
      <c r="AC141" s="131">
        <f t="shared" si="299"/>
        <v>26</v>
      </c>
      <c r="AD141" s="131">
        <f t="shared" si="299"/>
        <v>27</v>
      </c>
      <c r="AE141" s="131">
        <f t="shared" si="299"/>
        <v>28</v>
      </c>
      <c r="AF141" s="131">
        <f t="shared" si="299"/>
        <v>29</v>
      </c>
      <c r="AG141" s="131">
        <f t="shared" si="299"/>
        <v>30</v>
      </c>
      <c r="AH141" s="131">
        <f t="shared" si="299"/>
        <v>31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48"/>
      <c r="BE141" s="3"/>
      <c r="BF141" s="1"/>
      <c r="BG141" s="1"/>
      <c r="BH141" s="1"/>
      <c r="BI141" s="1"/>
      <c r="BJ141" s="1"/>
      <c r="BK141" s="1"/>
      <c r="BL141" s="1"/>
      <c r="BM141" s="1"/>
      <c r="BN141" s="1"/>
      <c r="BO141" s="50"/>
      <c r="BP141" s="50"/>
      <c r="BQ141" s="50"/>
      <c r="BR141" s="50"/>
      <c r="BS141" s="50"/>
      <c r="BT141" s="51"/>
      <c r="BU141" s="52"/>
      <c r="BV141" s="52"/>
      <c r="BW141" s="52"/>
      <c r="BX141" s="53"/>
      <c r="BY141" s="53"/>
      <c r="BZ141" s="53"/>
      <c r="CA141" s="53"/>
      <c r="CB141" s="53"/>
    </row>
    <row r="142" spans="1:88" s="18" customFormat="1" ht="21" customHeight="1" x14ac:dyDescent="0.2">
      <c r="A142" s="1"/>
      <c r="B142" s="1642" t="s">
        <v>154</v>
      </c>
      <c r="C142" s="106" t="s">
        <v>148</v>
      </c>
      <c r="D142" s="5">
        <f>COUNTIF(D77:D78,"fE")+COUNTIF(D77:D78,"fES")+COUNTIF(D77:D78,"fED")+COUNTIF(D77:D78,"fEF")</f>
        <v>0</v>
      </c>
      <c r="E142" s="5">
        <f t="shared" ref="E142:AH142" si="300">COUNTIF(E77:E78,"fE")+COUNTIF(E77:E78,"fES")+COUNTIF(E77:E78,"fED")+COUNTIF(E77:E78,"fEF")</f>
        <v>0</v>
      </c>
      <c r="F142" s="5">
        <f t="shared" si="300"/>
        <v>0</v>
      </c>
      <c r="G142" s="5">
        <f t="shared" si="300"/>
        <v>0</v>
      </c>
      <c r="H142" s="5">
        <f t="shared" si="300"/>
        <v>0</v>
      </c>
      <c r="I142" s="5">
        <f t="shared" si="300"/>
        <v>0</v>
      </c>
      <c r="J142" s="5">
        <f t="shared" si="300"/>
        <v>0</v>
      </c>
      <c r="K142" s="5">
        <f t="shared" si="300"/>
        <v>0</v>
      </c>
      <c r="L142" s="5">
        <f t="shared" si="300"/>
        <v>0</v>
      </c>
      <c r="M142" s="5">
        <f t="shared" si="300"/>
        <v>0</v>
      </c>
      <c r="N142" s="5">
        <f t="shared" si="300"/>
        <v>0</v>
      </c>
      <c r="O142" s="5">
        <f t="shared" si="300"/>
        <v>0</v>
      </c>
      <c r="P142" s="5">
        <f t="shared" si="300"/>
        <v>0</v>
      </c>
      <c r="Q142" s="5">
        <f t="shared" si="300"/>
        <v>0</v>
      </c>
      <c r="R142" s="5">
        <f t="shared" si="300"/>
        <v>0</v>
      </c>
      <c r="S142" s="5">
        <f t="shared" si="300"/>
        <v>0</v>
      </c>
      <c r="T142" s="5">
        <f t="shared" si="300"/>
        <v>0</v>
      </c>
      <c r="U142" s="5">
        <f t="shared" si="300"/>
        <v>0</v>
      </c>
      <c r="V142" s="5">
        <f t="shared" si="300"/>
        <v>0</v>
      </c>
      <c r="W142" s="5">
        <f t="shared" si="300"/>
        <v>0</v>
      </c>
      <c r="X142" s="5">
        <f t="shared" si="300"/>
        <v>0</v>
      </c>
      <c r="Y142" s="5">
        <f t="shared" si="300"/>
        <v>0</v>
      </c>
      <c r="Z142" s="5">
        <f t="shared" si="300"/>
        <v>0</v>
      </c>
      <c r="AA142" s="5">
        <f t="shared" si="300"/>
        <v>0</v>
      </c>
      <c r="AB142" s="5">
        <f t="shared" si="300"/>
        <v>0</v>
      </c>
      <c r="AC142" s="5">
        <f t="shared" si="300"/>
        <v>0</v>
      </c>
      <c r="AD142" s="5">
        <f t="shared" si="300"/>
        <v>0</v>
      </c>
      <c r="AE142" s="5">
        <f t="shared" si="300"/>
        <v>0</v>
      </c>
      <c r="AF142" s="5">
        <f t="shared" si="300"/>
        <v>0</v>
      </c>
      <c r="AG142" s="5">
        <f t="shared" si="300"/>
        <v>0</v>
      </c>
      <c r="AH142" s="5">
        <f t="shared" si="300"/>
        <v>0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48"/>
      <c r="BE142" s="3"/>
      <c r="BF142" s="49"/>
      <c r="BG142" s="49"/>
      <c r="BH142" s="49"/>
      <c r="BI142" s="49"/>
      <c r="BJ142" s="49"/>
      <c r="BK142" s="49"/>
      <c r="BL142" s="49"/>
      <c r="BM142" s="49"/>
      <c r="BN142" s="49"/>
      <c r="BO142" s="50"/>
      <c r="BP142" s="50"/>
      <c r="BQ142" s="50"/>
      <c r="BR142" s="50"/>
      <c r="BS142" s="50"/>
      <c r="BT142" s="51"/>
      <c r="BU142" s="52"/>
      <c r="BV142" s="52"/>
      <c r="BW142" s="52"/>
      <c r="BX142" s="52"/>
      <c r="BY142" s="52"/>
      <c r="BZ142" s="52"/>
      <c r="CA142" s="52"/>
      <c r="CB142" s="52"/>
    </row>
    <row r="143" spans="1:88" s="18" customFormat="1" ht="21" customHeight="1" x14ac:dyDescent="0.2">
      <c r="A143" s="1"/>
      <c r="B143" s="1642"/>
      <c r="C143" s="106" t="s">
        <v>149</v>
      </c>
      <c r="D143" s="5">
        <f>COUNTIF(D79:D84,"fE")+COUNTIF(D79:D84,"fES")+COUNTIF(D79:D84,"fED")+COUNTIF(D79:D84,"fEF")</f>
        <v>0</v>
      </c>
      <c r="E143" s="5">
        <f t="shared" ref="E143:AH143" si="301">COUNTIF(E79:E84,"fE")+COUNTIF(E79:E84,"fES")+COUNTIF(E79:E84,"fED")+COUNTIF(E79:E84,"fEF")</f>
        <v>0</v>
      </c>
      <c r="F143" s="5">
        <f t="shared" si="301"/>
        <v>0</v>
      </c>
      <c r="G143" s="5">
        <f t="shared" si="301"/>
        <v>1</v>
      </c>
      <c r="H143" s="5">
        <f t="shared" si="301"/>
        <v>0</v>
      </c>
      <c r="I143" s="5">
        <f t="shared" si="301"/>
        <v>0</v>
      </c>
      <c r="J143" s="5">
        <f t="shared" si="301"/>
        <v>0</v>
      </c>
      <c r="K143" s="5">
        <f t="shared" si="301"/>
        <v>0</v>
      </c>
      <c r="L143" s="5">
        <f t="shared" si="301"/>
        <v>0</v>
      </c>
      <c r="M143" s="5">
        <f t="shared" si="301"/>
        <v>0</v>
      </c>
      <c r="N143" s="5">
        <f t="shared" si="301"/>
        <v>0</v>
      </c>
      <c r="O143" s="5">
        <f t="shared" si="301"/>
        <v>0</v>
      </c>
      <c r="P143" s="5">
        <f t="shared" si="301"/>
        <v>0</v>
      </c>
      <c r="Q143" s="5">
        <f t="shared" si="301"/>
        <v>0</v>
      </c>
      <c r="R143" s="5">
        <f t="shared" si="301"/>
        <v>0</v>
      </c>
      <c r="S143" s="5">
        <f t="shared" si="301"/>
        <v>1</v>
      </c>
      <c r="T143" s="5">
        <f t="shared" si="301"/>
        <v>0</v>
      </c>
      <c r="U143" s="5">
        <f t="shared" si="301"/>
        <v>0</v>
      </c>
      <c r="V143" s="5">
        <f t="shared" si="301"/>
        <v>0</v>
      </c>
      <c r="W143" s="5">
        <f t="shared" si="301"/>
        <v>0</v>
      </c>
      <c r="X143" s="5">
        <f t="shared" si="301"/>
        <v>0</v>
      </c>
      <c r="Y143" s="5">
        <f t="shared" si="301"/>
        <v>0</v>
      </c>
      <c r="Z143" s="5">
        <f t="shared" si="301"/>
        <v>0</v>
      </c>
      <c r="AA143" s="5">
        <f t="shared" si="301"/>
        <v>0</v>
      </c>
      <c r="AB143" s="5">
        <f t="shared" si="301"/>
        <v>0</v>
      </c>
      <c r="AC143" s="5">
        <f t="shared" si="301"/>
        <v>0</v>
      </c>
      <c r="AD143" s="5">
        <f t="shared" si="301"/>
        <v>0</v>
      </c>
      <c r="AE143" s="5">
        <f t="shared" si="301"/>
        <v>0</v>
      </c>
      <c r="AF143" s="5">
        <f t="shared" si="301"/>
        <v>0</v>
      </c>
      <c r="AG143" s="5">
        <f t="shared" si="301"/>
        <v>0</v>
      </c>
      <c r="AH143" s="5">
        <f t="shared" si="301"/>
        <v>0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48"/>
      <c r="BE143" s="3"/>
      <c r="BF143" s="49"/>
      <c r="BG143" s="49"/>
      <c r="BH143" s="49"/>
      <c r="BI143" s="49"/>
      <c r="BJ143" s="49"/>
      <c r="BK143" s="49"/>
      <c r="BL143" s="49"/>
      <c r="BM143" s="49"/>
      <c r="BN143" s="49"/>
      <c r="BO143" s="50"/>
      <c r="BP143" s="50"/>
      <c r="BQ143" s="50"/>
      <c r="BR143" s="50"/>
      <c r="BS143" s="50"/>
      <c r="BT143" s="51"/>
      <c r="BU143" s="52"/>
      <c r="BV143" s="52"/>
      <c r="BW143" s="52"/>
      <c r="BX143" s="52"/>
      <c r="BY143" s="52"/>
      <c r="BZ143" s="52"/>
      <c r="CA143" s="52"/>
      <c r="CB143" s="52"/>
    </row>
    <row r="144" spans="1:88" s="18" customFormat="1" ht="21" customHeight="1" x14ac:dyDescent="0.2">
      <c r="A144" s="1"/>
      <c r="B144" s="1642"/>
      <c r="C144" s="106" t="s">
        <v>150</v>
      </c>
      <c r="D144" s="5">
        <f>+COUNTIF(D86:D97,"fE")+COUNTIF(D86:D97,"fES")+COUNTIF(D86:D97,"fED")+COUNTIF(D86:D97,"fEF")</f>
        <v>0</v>
      </c>
      <c r="E144" s="5">
        <f t="shared" ref="E144:AH144" si="302">+COUNTIF(E86:E97,"fE")+COUNTIF(E86:E97,"fES")+COUNTIF(E86:E97,"fED")+COUNTIF(E86:E97,"fEF")</f>
        <v>0</v>
      </c>
      <c r="F144" s="5">
        <f t="shared" si="302"/>
        <v>0</v>
      </c>
      <c r="G144" s="5">
        <f t="shared" si="302"/>
        <v>0</v>
      </c>
      <c r="H144" s="5">
        <f t="shared" si="302"/>
        <v>0</v>
      </c>
      <c r="I144" s="5">
        <f t="shared" si="302"/>
        <v>0</v>
      </c>
      <c r="J144" s="5">
        <f t="shared" si="302"/>
        <v>0</v>
      </c>
      <c r="K144" s="5">
        <f t="shared" si="302"/>
        <v>0</v>
      </c>
      <c r="L144" s="5">
        <f t="shared" si="302"/>
        <v>0</v>
      </c>
      <c r="M144" s="5">
        <f t="shared" si="302"/>
        <v>0</v>
      </c>
      <c r="N144" s="5">
        <f t="shared" si="302"/>
        <v>0</v>
      </c>
      <c r="O144" s="5">
        <f t="shared" si="302"/>
        <v>0</v>
      </c>
      <c r="P144" s="5">
        <f t="shared" si="302"/>
        <v>0</v>
      </c>
      <c r="Q144" s="5">
        <f t="shared" si="302"/>
        <v>0</v>
      </c>
      <c r="R144" s="5">
        <f t="shared" si="302"/>
        <v>0</v>
      </c>
      <c r="S144" s="5">
        <f t="shared" si="302"/>
        <v>0</v>
      </c>
      <c r="T144" s="5">
        <f t="shared" si="302"/>
        <v>0</v>
      </c>
      <c r="U144" s="5">
        <f t="shared" si="302"/>
        <v>0</v>
      </c>
      <c r="V144" s="5">
        <f t="shared" si="302"/>
        <v>0</v>
      </c>
      <c r="W144" s="5">
        <f t="shared" si="302"/>
        <v>0</v>
      </c>
      <c r="X144" s="5">
        <f t="shared" si="302"/>
        <v>0</v>
      </c>
      <c r="Y144" s="5">
        <f t="shared" si="302"/>
        <v>0</v>
      </c>
      <c r="Z144" s="5">
        <f t="shared" si="302"/>
        <v>0</v>
      </c>
      <c r="AA144" s="5">
        <f t="shared" si="302"/>
        <v>0</v>
      </c>
      <c r="AB144" s="5">
        <f t="shared" si="302"/>
        <v>0</v>
      </c>
      <c r="AC144" s="5">
        <f t="shared" si="302"/>
        <v>0</v>
      </c>
      <c r="AD144" s="5">
        <f t="shared" si="302"/>
        <v>0</v>
      </c>
      <c r="AE144" s="5">
        <f t="shared" si="302"/>
        <v>0</v>
      </c>
      <c r="AF144" s="5">
        <f t="shared" si="302"/>
        <v>0</v>
      </c>
      <c r="AG144" s="5">
        <f t="shared" si="302"/>
        <v>0</v>
      </c>
      <c r="AH144" s="5">
        <f t="shared" si="302"/>
        <v>0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48"/>
      <c r="BE144" s="3"/>
      <c r="BF144" s="49"/>
      <c r="BG144" s="49"/>
      <c r="BH144" s="49"/>
      <c r="BI144" s="49"/>
      <c r="BJ144" s="49"/>
      <c r="BK144" s="49"/>
      <c r="BL144" s="49"/>
      <c r="BM144" s="49"/>
      <c r="BN144" s="49"/>
      <c r="BO144" s="50"/>
      <c r="BP144" s="50"/>
      <c r="BQ144" s="50"/>
      <c r="BR144" s="50"/>
      <c r="BS144" s="50"/>
      <c r="BT144" s="51"/>
      <c r="BU144" s="52"/>
      <c r="BV144" s="52"/>
      <c r="BW144" s="52"/>
      <c r="BX144" s="52"/>
      <c r="BY144" s="52"/>
      <c r="BZ144" s="52"/>
      <c r="CA144" s="52"/>
      <c r="CB144" s="52"/>
    </row>
    <row r="145" spans="1:88" s="18" customFormat="1" ht="21" customHeight="1" x14ac:dyDescent="0.2">
      <c r="A145" s="1"/>
      <c r="B145" s="1642"/>
      <c r="C145" s="103" t="s">
        <v>151</v>
      </c>
      <c r="D145" s="14">
        <f>SUM(D142:D144)</f>
        <v>0</v>
      </c>
      <c r="E145" s="14">
        <f t="shared" ref="E145:AE145" si="303">SUM(E142:E144)</f>
        <v>0</v>
      </c>
      <c r="F145" s="14">
        <f t="shared" si="303"/>
        <v>0</v>
      </c>
      <c r="G145" s="14">
        <f t="shared" si="303"/>
        <v>1</v>
      </c>
      <c r="H145" s="14">
        <f t="shared" si="303"/>
        <v>0</v>
      </c>
      <c r="I145" s="14">
        <f t="shared" si="303"/>
        <v>0</v>
      </c>
      <c r="J145" s="14">
        <f t="shared" si="303"/>
        <v>0</v>
      </c>
      <c r="K145" s="14">
        <f t="shared" si="303"/>
        <v>0</v>
      </c>
      <c r="L145" s="14">
        <f t="shared" si="303"/>
        <v>0</v>
      </c>
      <c r="M145" s="14">
        <f t="shared" si="303"/>
        <v>0</v>
      </c>
      <c r="N145" s="14">
        <f t="shared" si="303"/>
        <v>0</v>
      </c>
      <c r="O145" s="14">
        <f t="shared" si="303"/>
        <v>0</v>
      </c>
      <c r="P145" s="14">
        <f t="shared" si="303"/>
        <v>0</v>
      </c>
      <c r="Q145" s="14">
        <f t="shared" si="303"/>
        <v>0</v>
      </c>
      <c r="R145" s="14">
        <f t="shared" si="303"/>
        <v>0</v>
      </c>
      <c r="S145" s="14">
        <f t="shared" si="303"/>
        <v>1</v>
      </c>
      <c r="T145" s="14">
        <f t="shared" si="303"/>
        <v>0</v>
      </c>
      <c r="U145" s="14">
        <f t="shared" si="303"/>
        <v>0</v>
      </c>
      <c r="V145" s="14">
        <f t="shared" si="303"/>
        <v>0</v>
      </c>
      <c r="W145" s="14">
        <f t="shared" si="303"/>
        <v>0</v>
      </c>
      <c r="X145" s="14">
        <f t="shared" si="303"/>
        <v>0</v>
      </c>
      <c r="Y145" s="14">
        <f t="shared" si="303"/>
        <v>0</v>
      </c>
      <c r="Z145" s="14">
        <f t="shared" si="303"/>
        <v>0</v>
      </c>
      <c r="AA145" s="14">
        <f t="shared" si="303"/>
        <v>0</v>
      </c>
      <c r="AB145" s="14">
        <f t="shared" si="303"/>
        <v>0</v>
      </c>
      <c r="AC145" s="14">
        <f t="shared" si="303"/>
        <v>0</v>
      </c>
      <c r="AD145" s="14">
        <f t="shared" si="303"/>
        <v>0</v>
      </c>
      <c r="AE145" s="14">
        <f t="shared" si="303"/>
        <v>0</v>
      </c>
      <c r="AF145" s="14">
        <f>SUM(AF142:AF144)</f>
        <v>0</v>
      </c>
      <c r="AG145" s="14">
        <f>SUM(AG142:AG144)</f>
        <v>0</v>
      </c>
      <c r="AH145" s="14">
        <f>SUM(AH142:AH144)</f>
        <v>0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48"/>
      <c r="BE145" s="3"/>
      <c r="BF145" s="49"/>
      <c r="BG145" s="49"/>
      <c r="BH145" s="49"/>
      <c r="BI145" s="49"/>
      <c r="BJ145" s="49"/>
      <c r="BK145" s="49"/>
      <c r="BL145" s="49"/>
      <c r="BM145" s="49"/>
      <c r="BN145" s="49"/>
      <c r="BO145" s="50"/>
      <c r="BP145" s="50"/>
      <c r="BQ145" s="50"/>
      <c r="BR145" s="50"/>
      <c r="BS145" s="50"/>
      <c r="BT145" s="51"/>
      <c r="BU145" s="52"/>
      <c r="BV145" s="52"/>
      <c r="BW145" s="52"/>
      <c r="BX145" s="52"/>
      <c r="BY145" s="52"/>
      <c r="BZ145" s="52"/>
      <c r="CA145" s="52"/>
      <c r="CB145" s="52"/>
    </row>
    <row r="146" spans="1:88" s="18" customFormat="1" ht="21" customHeight="1" x14ac:dyDescent="0.2">
      <c r="A146" s="1"/>
      <c r="B146" s="1642"/>
      <c r="C146" s="106" t="s">
        <v>36</v>
      </c>
      <c r="D146" s="5">
        <f>COUNTIF(D$77:D$97,"L")</f>
        <v>0</v>
      </c>
      <c r="E146" s="5">
        <f t="shared" ref="E146:AH146" si="304">COUNTIF(E$77:E$97,"L")</f>
        <v>0</v>
      </c>
      <c r="F146" s="5">
        <f t="shared" si="304"/>
        <v>0</v>
      </c>
      <c r="G146" s="5">
        <f t="shared" si="304"/>
        <v>0</v>
      </c>
      <c r="H146" s="5">
        <f t="shared" si="304"/>
        <v>0</v>
      </c>
      <c r="I146" s="5">
        <f t="shared" si="304"/>
        <v>0</v>
      </c>
      <c r="J146" s="5">
        <f t="shared" si="304"/>
        <v>0</v>
      </c>
      <c r="K146" s="5">
        <f t="shared" si="304"/>
        <v>0</v>
      </c>
      <c r="L146" s="5">
        <f t="shared" si="304"/>
        <v>0</v>
      </c>
      <c r="M146" s="5">
        <f t="shared" si="304"/>
        <v>0</v>
      </c>
      <c r="N146" s="5">
        <f t="shared" si="304"/>
        <v>0</v>
      </c>
      <c r="O146" s="5">
        <f t="shared" si="304"/>
        <v>0</v>
      </c>
      <c r="P146" s="5">
        <f t="shared" si="304"/>
        <v>0</v>
      </c>
      <c r="Q146" s="5">
        <f t="shared" si="304"/>
        <v>0</v>
      </c>
      <c r="R146" s="5">
        <f t="shared" si="304"/>
        <v>0</v>
      </c>
      <c r="S146" s="5">
        <f t="shared" si="304"/>
        <v>0</v>
      </c>
      <c r="T146" s="5">
        <f t="shared" si="304"/>
        <v>0</v>
      </c>
      <c r="U146" s="5">
        <f t="shared" si="304"/>
        <v>0</v>
      </c>
      <c r="V146" s="5">
        <f t="shared" si="304"/>
        <v>0</v>
      </c>
      <c r="W146" s="5">
        <f t="shared" si="304"/>
        <v>0</v>
      </c>
      <c r="X146" s="5">
        <f t="shared" si="304"/>
        <v>0</v>
      </c>
      <c r="Y146" s="5">
        <f t="shared" si="304"/>
        <v>0</v>
      </c>
      <c r="Z146" s="5">
        <f t="shared" si="304"/>
        <v>0</v>
      </c>
      <c r="AA146" s="5">
        <f t="shared" si="304"/>
        <v>0</v>
      </c>
      <c r="AB146" s="5">
        <f t="shared" si="304"/>
        <v>0</v>
      </c>
      <c r="AC146" s="5">
        <f t="shared" si="304"/>
        <v>0</v>
      </c>
      <c r="AD146" s="5">
        <f t="shared" si="304"/>
        <v>0</v>
      </c>
      <c r="AE146" s="5">
        <f t="shared" si="304"/>
        <v>0</v>
      </c>
      <c r="AF146" s="5">
        <f t="shared" si="304"/>
        <v>0</v>
      </c>
      <c r="AG146" s="5">
        <f t="shared" si="304"/>
        <v>0</v>
      </c>
      <c r="AH146" s="5">
        <f t="shared" si="304"/>
        <v>0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48"/>
      <c r="BE146" s="3"/>
      <c r="BF146" s="49"/>
      <c r="BG146" s="49"/>
      <c r="BH146" s="49"/>
      <c r="BI146" s="49"/>
      <c r="BJ146" s="49"/>
      <c r="BK146" s="49"/>
      <c r="BL146" s="49"/>
      <c r="BM146" s="49"/>
      <c r="BN146" s="49"/>
      <c r="BO146" s="50"/>
      <c r="BP146" s="50"/>
      <c r="BQ146" s="50"/>
      <c r="BR146" s="50"/>
      <c r="BS146" s="50"/>
      <c r="BT146" s="51"/>
      <c r="BU146" s="52"/>
      <c r="BV146" s="52"/>
      <c r="BW146" s="52"/>
      <c r="BX146" s="52"/>
      <c r="BY146" s="52"/>
      <c r="BZ146" s="52"/>
      <c r="CA146" s="52"/>
      <c r="CB146" s="52"/>
    </row>
    <row r="147" spans="1:88" s="18" customFormat="1" ht="21" customHeight="1" x14ac:dyDescent="0.2">
      <c r="A147" s="1"/>
      <c r="B147" s="1642"/>
      <c r="C147" s="106" t="s">
        <v>37</v>
      </c>
      <c r="D147" s="5">
        <f>COUNTIF(D$77:D$97,"B")</f>
        <v>0</v>
      </c>
      <c r="E147" s="5">
        <f t="shared" ref="E147:AH147" si="305">COUNTIF(E$77:E$97,"B")</f>
        <v>0</v>
      </c>
      <c r="F147" s="5">
        <f t="shared" si="305"/>
        <v>2</v>
      </c>
      <c r="G147" s="5">
        <f t="shared" si="305"/>
        <v>2</v>
      </c>
      <c r="H147" s="5">
        <f t="shared" si="305"/>
        <v>2</v>
      </c>
      <c r="I147" s="5">
        <f t="shared" si="305"/>
        <v>2</v>
      </c>
      <c r="J147" s="5">
        <f t="shared" si="305"/>
        <v>2</v>
      </c>
      <c r="K147" s="5">
        <f t="shared" si="305"/>
        <v>0</v>
      </c>
      <c r="L147" s="5">
        <f t="shared" si="305"/>
        <v>0</v>
      </c>
      <c r="M147" s="5">
        <f t="shared" si="305"/>
        <v>2</v>
      </c>
      <c r="N147" s="5">
        <f t="shared" si="305"/>
        <v>2</v>
      </c>
      <c r="O147" s="5">
        <f t="shared" si="305"/>
        <v>2</v>
      </c>
      <c r="P147" s="5">
        <f t="shared" si="305"/>
        <v>2</v>
      </c>
      <c r="Q147" s="5">
        <f t="shared" si="305"/>
        <v>2</v>
      </c>
      <c r="R147" s="5">
        <f t="shared" si="305"/>
        <v>0</v>
      </c>
      <c r="S147" s="5">
        <f t="shared" si="305"/>
        <v>0</v>
      </c>
      <c r="T147" s="5">
        <f t="shared" si="305"/>
        <v>2</v>
      </c>
      <c r="U147" s="5">
        <f t="shared" si="305"/>
        <v>2</v>
      </c>
      <c r="V147" s="5">
        <f t="shared" si="305"/>
        <v>2</v>
      </c>
      <c r="W147" s="5">
        <f t="shared" si="305"/>
        <v>2</v>
      </c>
      <c r="X147" s="5">
        <f t="shared" si="305"/>
        <v>2</v>
      </c>
      <c r="Y147" s="5">
        <f t="shared" si="305"/>
        <v>0</v>
      </c>
      <c r="Z147" s="5">
        <f t="shared" si="305"/>
        <v>0</v>
      </c>
      <c r="AA147" s="5">
        <f t="shared" si="305"/>
        <v>2</v>
      </c>
      <c r="AB147" s="5">
        <f t="shared" si="305"/>
        <v>2</v>
      </c>
      <c r="AC147" s="5">
        <f t="shared" si="305"/>
        <v>2</v>
      </c>
      <c r="AD147" s="5">
        <f t="shared" si="305"/>
        <v>2</v>
      </c>
      <c r="AE147" s="5">
        <f t="shared" si="305"/>
        <v>2</v>
      </c>
      <c r="AF147" s="5">
        <f t="shared" si="305"/>
        <v>0</v>
      </c>
      <c r="AG147" s="5">
        <f t="shared" si="305"/>
        <v>0</v>
      </c>
      <c r="AH147" s="5">
        <f t="shared" si="305"/>
        <v>2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48"/>
      <c r="BE147" s="3"/>
      <c r="BF147" s="49"/>
      <c r="BG147" s="49"/>
      <c r="BH147" s="49"/>
      <c r="BI147" s="49"/>
      <c r="BJ147" s="49"/>
      <c r="BK147" s="49"/>
      <c r="BL147" s="49"/>
      <c r="BM147" s="49"/>
      <c r="BN147" s="49"/>
      <c r="BO147" s="50"/>
      <c r="BP147" s="50"/>
      <c r="BQ147" s="50"/>
      <c r="BR147" s="50"/>
      <c r="BS147" s="50"/>
      <c r="BT147" s="51"/>
      <c r="BU147" s="52"/>
      <c r="BV147" s="52"/>
      <c r="BW147" s="52"/>
      <c r="BX147" s="52"/>
      <c r="BY147" s="52"/>
      <c r="BZ147" s="52"/>
      <c r="CA147" s="52"/>
      <c r="CB147" s="52"/>
    </row>
    <row r="148" spans="1:88" s="18" customFormat="1" ht="21" customHeight="1" x14ac:dyDescent="0.2">
      <c r="A148" s="1"/>
      <c r="B148" s="1642"/>
      <c r="C148" s="106" t="s">
        <v>38</v>
      </c>
      <c r="D148" s="5">
        <f>COUNTIF(D$77:D$97,"SA")</f>
        <v>0</v>
      </c>
      <c r="E148" s="5">
        <f t="shared" ref="E148:AH148" si="306">COUNTIF(E$77:E$97,"SA")</f>
        <v>0</v>
      </c>
      <c r="F148" s="5">
        <f t="shared" si="306"/>
        <v>0</v>
      </c>
      <c r="G148" s="5">
        <f t="shared" si="306"/>
        <v>0</v>
      </c>
      <c r="H148" s="5">
        <f t="shared" si="306"/>
        <v>0</v>
      </c>
      <c r="I148" s="5">
        <f t="shared" si="306"/>
        <v>0</v>
      </c>
      <c r="J148" s="5">
        <f t="shared" si="306"/>
        <v>0</v>
      </c>
      <c r="K148" s="5">
        <f t="shared" si="306"/>
        <v>0</v>
      </c>
      <c r="L148" s="5">
        <f t="shared" si="306"/>
        <v>0</v>
      </c>
      <c r="M148" s="5">
        <f t="shared" si="306"/>
        <v>0</v>
      </c>
      <c r="N148" s="5">
        <f t="shared" si="306"/>
        <v>0</v>
      </c>
      <c r="O148" s="5">
        <f t="shared" si="306"/>
        <v>0</v>
      </c>
      <c r="P148" s="5">
        <f t="shared" si="306"/>
        <v>0</v>
      </c>
      <c r="Q148" s="5">
        <f t="shared" si="306"/>
        <v>0</v>
      </c>
      <c r="R148" s="5">
        <f t="shared" si="306"/>
        <v>0</v>
      </c>
      <c r="S148" s="5">
        <f t="shared" si="306"/>
        <v>0</v>
      </c>
      <c r="T148" s="5">
        <f t="shared" si="306"/>
        <v>0</v>
      </c>
      <c r="U148" s="5">
        <f t="shared" si="306"/>
        <v>0</v>
      </c>
      <c r="V148" s="5">
        <f t="shared" si="306"/>
        <v>0</v>
      </c>
      <c r="W148" s="5">
        <f t="shared" si="306"/>
        <v>0</v>
      </c>
      <c r="X148" s="5">
        <f t="shared" si="306"/>
        <v>0</v>
      </c>
      <c r="Y148" s="5">
        <f t="shared" si="306"/>
        <v>0</v>
      </c>
      <c r="Z148" s="5">
        <f t="shared" si="306"/>
        <v>0</v>
      </c>
      <c r="AA148" s="5">
        <f t="shared" si="306"/>
        <v>0</v>
      </c>
      <c r="AB148" s="5">
        <f t="shared" si="306"/>
        <v>0</v>
      </c>
      <c r="AC148" s="5">
        <f t="shared" si="306"/>
        <v>0</v>
      </c>
      <c r="AD148" s="5">
        <f t="shared" si="306"/>
        <v>0</v>
      </c>
      <c r="AE148" s="5">
        <f t="shared" si="306"/>
        <v>0</v>
      </c>
      <c r="AF148" s="5">
        <f t="shared" si="306"/>
        <v>0</v>
      </c>
      <c r="AG148" s="5">
        <f t="shared" si="306"/>
        <v>0</v>
      </c>
      <c r="AH148" s="5">
        <f t="shared" si="306"/>
        <v>0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48"/>
      <c r="BE148" s="3"/>
      <c r="BF148" s="49"/>
      <c r="BG148" s="49"/>
      <c r="BH148" s="49"/>
      <c r="BI148" s="49"/>
      <c r="BJ148" s="49"/>
      <c r="BK148" s="49"/>
      <c r="BL148" s="49"/>
      <c r="BM148" s="49"/>
      <c r="BN148" s="49"/>
      <c r="BO148" s="50"/>
      <c r="BP148" s="50"/>
      <c r="BQ148" s="50"/>
      <c r="BR148" s="50"/>
      <c r="BS148" s="50"/>
      <c r="BT148" s="51"/>
      <c r="BU148" s="52"/>
      <c r="BV148" s="52"/>
      <c r="BW148" s="52"/>
      <c r="BX148" s="52"/>
      <c r="BY148" s="52"/>
      <c r="BZ148" s="52"/>
      <c r="CA148" s="52"/>
      <c r="CB148" s="52"/>
    </row>
    <row r="149" spans="1:88" s="18" customFormat="1" ht="21" customHeight="1" x14ac:dyDescent="0.2">
      <c r="A149" s="1"/>
      <c r="B149" s="1642"/>
      <c r="C149" s="106" t="s">
        <v>134</v>
      </c>
      <c r="D149" s="5">
        <f>COUNTIF(D$77:D$97,"SAT")</f>
        <v>0</v>
      </c>
      <c r="E149" s="5">
        <f t="shared" ref="E149:AH149" si="307">COUNTIF(E$77:E$97,"SAT")</f>
        <v>0</v>
      </c>
      <c r="F149" s="5">
        <f t="shared" si="307"/>
        <v>0</v>
      </c>
      <c r="G149" s="5">
        <f t="shared" si="307"/>
        <v>0</v>
      </c>
      <c r="H149" s="5">
        <f t="shared" si="307"/>
        <v>0</v>
      </c>
      <c r="I149" s="5">
        <f t="shared" si="307"/>
        <v>0</v>
      </c>
      <c r="J149" s="5">
        <f t="shared" si="307"/>
        <v>0</v>
      </c>
      <c r="K149" s="5">
        <f t="shared" si="307"/>
        <v>0</v>
      </c>
      <c r="L149" s="5">
        <f t="shared" si="307"/>
        <v>0</v>
      </c>
      <c r="M149" s="5">
        <f t="shared" si="307"/>
        <v>0</v>
      </c>
      <c r="N149" s="5">
        <f t="shared" si="307"/>
        <v>0</v>
      </c>
      <c r="O149" s="5">
        <f t="shared" si="307"/>
        <v>0</v>
      </c>
      <c r="P149" s="5">
        <f t="shared" si="307"/>
        <v>0</v>
      </c>
      <c r="Q149" s="5">
        <f t="shared" si="307"/>
        <v>0</v>
      </c>
      <c r="R149" s="5">
        <f t="shared" si="307"/>
        <v>0</v>
      </c>
      <c r="S149" s="5">
        <f t="shared" si="307"/>
        <v>0</v>
      </c>
      <c r="T149" s="5">
        <f t="shared" si="307"/>
        <v>0</v>
      </c>
      <c r="U149" s="5">
        <f t="shared" si="307"/>
        <v>0</v>
      </c>
      <c r="V149" s="5">
        <f t="shared" si="307"/>
        <v>0</v>
      </c>
      <c r="W149" s="5">
        <f t="shared" si="307"/>
        <v>0</v>
      </c>
      <c r="X149" s="5">
        <f t="shared" si="307"/>
        <v>0</v>
      </c>
      <c r="Y149" s="5">
        <f t="shared" si="307"/>
        <v>0</v>
      </c>
      <c r="Z149" s="5">
        <f t="shared" si="307"/>
        <v>0</v>
      </c>
      <c r="AA149" s="5">
        <f t="shared" si="307"/>
        <v>0</v>
      </c>
      <c r="AB149" s="5">
        <f t="shared" si="307"/>
        <v>0</v>
      </c>
      <c r="AC149" s="5">
        <f t="shared" si="307"/>
        <v>0</v>
      </c>
      <c r="AD149" s="5">
        <f t="shared" si="307"/>
        <v>0</v>
      </c>
      <c r="AE149" s="5">
        <f t="shared" si="307"/>
        <v>0</v>
      </c>
      <c r="AF149" s="5">
        <f t="shared" si="307"/>
        <v>0</v>
      </c>
      <c r="AG149" s="5">
        <f t="shared" si="307"/>
        <v>0</v>
      </c>
      <c r="AH149" s="5">
        <f t="shared" si="307"/>
        <v>0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48"/>
      <c r="BE149" s="3"/>
      <c r="BF149" s="49"/>
      <c r="BG149" s="49"/>
      <c r="BH149" s="49"/>
      <c r="BI149" s="49"/>
      <c r="BJ149" s="49"/>
      <c r="BK149" s="49"/>
      <c r="BL149" s="49"/>
      <c r="BM149" s="49"/>
      <c r="BN149" s="49"/>
      <c r="BO149" s="50"/>
      <c r="BP149" s="50"/>
      <c r="BQ149" s="50"/>
      <c r="BR149" s="50"/>
      <c r="BS149" s="50"/>
      <c r="BT149" s="51"/>
      <c r="BU149" s="52"/>
      <c r="BV149" s="52"/>
      <c r="BW149" s="52"/>
      <c r="BX149" s="52"/>
      <c r="BY149" s="52"/>
      <c r="BZ149" s="52"/>
      <c r="CA149" s="52"/>
      <c r="CB149" s="52"/>
    </row>
    <row r="150" spans="1:88" s="18" customFormat="1" ht="21" customHeight="1" x14ac:dyDescent="0.2">
      <c r="A150" s="1"/>
      <c r="B150" s="1642"/>
      <c r="C150" s="106" t="s">
        <v>39</v>
      </c>
      <c r="D150" s="5">
        <f>COUNTIF(D$77:D$97,"SE")</f>
        <v>0</v>
      </c>
      <c r="E150" s="5">
        <f t="shared" ref="E150:AH150" si="308">COUNTIF(E$77:E$97,"SE")</f>
        <v>0</v>
      </c>
      <c r="F150" s="5">
        <f t="shared" si="308"/>
        <v>0</v>
      </c>
      <c r="G150" s="5">
        <f t="shared" si="308"/>
        <v>0</v>
      </c>
      <c r="H150" s="5">
        <f t="shared" si="308"/>
        <v>0</v>
      </c>
      <c r="I150" s="5">
        <f t="shared" si="308"/>
        <v>0</v>
      </c>
      <c r="J150" s="5">
        <f t="shared" si="308"/>
        <v>0</v>
      </c>
      <c r="K150" s="5">
        <f t="shared" si="308"/>
        <v>0</v>
      </c>
      <c r="L150" s="5">
        <f t="shared" si="308"/>
        <v>0</v>
      </c>
      <c r="M150" s="5">
        <f t="shared" si="308"/>
        <v>0</v>
      </c>
      <c r="N150" s="5">
        <f t="shared" si="308"/>
        <v>0</v>
      </c>
      <c r="O150" s="5">
        <f t="shared" si="308"/>
        <v>0</v>
      </c>
      <c r="P150" s="5">
        <f t="shared" si="308"/>
        <v>0</v>
      </c>
      <c r="Q150" s="5">
        <f t="shared" si="308"/>
        <v>0</v>
      </c>
      <c r="R150" s="5">
        <f t="shared" si="308"/>
        <v>0</v>
      </c>
      <c r="S150" s="5">
        <f t="shared" si="308"/>
        <v>0</v>
      </c>
      <c r="T150" s="5">
        <f t="shared" si="308"/>
        <v>0</v>
      </c>
      <c r="U150" s="5">
        <f t="shared" si="308"/>
        <v>0</v>
      </c>
      <c r="V150" s="5">
        <f t="shared" si="308"/>
        <v>0</v>
      </c>
      <c r="W150" s="5">
        <f t="shared" si="308"/>
        <v>0</v>
      </c>
      <c r="X150" s="5">
        <f t="shared" si="308"/>
        <v>0</v>
      </c>
      <c r="Y150" s="5">
        <f t="shared" si="308"/>
        <v>0</v>
      </c>
      <c r="Z150" s="5">
        <f t="shared" si="308"/>
        <v>0</v>
      </c>
      <c r="AA150" s="5">
        <f t="shared" si="308"/>
        <v>0</v>
      </c>
      <c r="AB150" s="5">
        <f t="shared" si="308"/>
        <v>0</v>
      </c>
      <c r="AC150" s="5">
        <f t="shared" si="308"/>
        <v>0</v>
      </c>
      <c r="AD150" s="5">
        <f t="shared" si="308"/>
        <v>0</v>
      </c>
      <c r="AE150" s="5">
        <f t="shared" si="308"/>
        <v>0</v>
      </c>
      <c r="AF150" s="5">
        <f t="shared" si="308"/>
        <v>0</v>
      </c>
      <c r="AG150" s="5">
        <f t="shared" si="308"/>
        <v>0</v>
      </c>
      <c r="AH150" s="5">
        <f t="shared" si="308"/>
        <v>0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48"/>
      <c r="BE150" s="3"/>
      <c r="BF150" s="49"/>
      <c r="BG150" s="49"/>
      <c r="BH150" s="49"/>
      <c r="BI150" s="49"/>
      <c r="BJ150" s="49"/>
      <c r="BK150" s="49"/>
      <c r="BL150" s="49"/>
      <c r="BM150" s="49"/>
      <c r="BN150" s="49"/>
      <c r="BO150" s="50"/>
      <c r="BP150" s="50"/>
      <c r="BQ150" s="50"/>
      <c r="BR150" s="50"/>
      <c r="BS150" s="50"/>
      <c r="BT150" s="51"/>
      <c r="BU150" s="52"/>
      <c r="BV150" s="52"/>
      <c r="BW150" s="52"/>
      <c r="BX150" s="52"/>
      <c r="BY150" s="52"/>
      <c r="BZ150" s="52"/>
      <c r="CA150" s="52"/>
      <c r="CB150" s="52"/>
    </row>
    <row r="151" spans="1:88" s="58" customFormat="1" ht="21" customHeight="1" x14ac:dyDescent="0.2">
      <c r="A151" s="1"/>
      <c r="B151" s="1642"/>
      <c r="C151" s="106" t="s">
        <v>40</v>
      </c>
      <c r="D151" s="5">
        <f>COUNTIF(D$77:D$97,"TR")</f>
        <v>0</v>
      </c>
      <c r="E151" s="5">
        <f t="shared" ref="E151:AH151" si="309">COUNTIF(E$77:E$97,"TR")</f>
        <v>0</v>
      </c>
      <c r="F151" s="5">
        <f t="shared" si="309"/>
        <v>0</v>
      </c>
      <c r="G151" s="5">
        <f t="shared" si="309"/>
        <v>0</v>
      </c>
      <c r="H151" s="5">
        <f t="shared" si="309"/>
        <v>0</v>
      </c>
      <c r="I151" s="5">
        <f t="shared" si="309"/>
        <v>0</v>
      </c>
      <c r="J151" s="5">
        <f t="shared" si="309"/>
        <v>0</v>
      </c>
      <c r="K151" s="5">
        <f t="shared" si="309"/>
        <v>0</v>
      </c>
      <c r="L151" s="5">
        <f t="shared" si="309"/>
        <v>0</v>
      </c>
      <c r="M151" s="5">
        <f t="shared" si="309"/>
        <v>0</v>
      </c>
      <c r="N151" s="5">
        <f t="shared" si="309"/>
        <v>0</v>
      </c>
      <c r="O151" s="5">
        <f t="shared" si="309"/>
        <v>0</v>
      </c>
      <c r="P151" s="5">
        <f t="shared" si="309"/>
        <v>0</v>
      </c>
      <c r="Q151" s="5">
        <f t="shared" si="309"/>
        <v>0</v>
      </c>
      <c r="R151" s="5">
        <f t="shared" si="309"/>
        <v>0</v>
      </c>
      <c r="S151" s="5">
        <f t="shared" si="309"/>
        <v>0</v>
      </c>
      <c r="T151" s="5">
        <f t="shared" si="309"/>
        <v>0</v>
      </c>
      <c r="U151" s="5">
        <f t="shared" si="309"/>
        <v>0</v>
      </c>
      <c r="V151" s="5">
        <f t="shared" si="309"/>
        <v>0</v>
      </c>
      <c r="W151" s="5">
        <f t="shared" si="309"/>
        <v>0</v>
      </c>
      <c r="X151" s="5">
        <f t="shared" si="309"/>
        <v>0</v>
      </c>
      <c r="Y151" s="5">
        <f t="shared" si="309"/>
        <v>0</v>
      </c>
      <c r="Z151" s="5">
        <f t="shared" si="309"/>
        <v>0</v>
      </c>
      <c r="AA151" s="5">
        <f t="shared" si="309"/>
        <v>13</v>
      </c>
      <c r="AB151" s="5">
        <f t="shared" si="309"/>
        <v>13</v>
      </c>
      <c r="AC151" s="5">
        <f t="shared" si="309"/>
        <v>0</v>
      </c>
      <c r="AD151" s="5">
        <f t="shared" si="309"/>
        <v>0</v>
      </c>
      <c r="AE151" s="5">
        <f t="shared" si="309"/>
        <v>0</v>
      </c>
      <c r="AF151" s="5">
        <f t="shared" si="309"/>
        <v>0</v>
      </c>
      <c r="AG151" s="5">
        <f t="shared" si="309"/>
        <v>0</v>
      </c>
      <c r="AH151" s="5">
        <f t="shared" si="309"/>
        <v>0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48"/>
      <c r="BE151" s="3"/>
      <c r="BF151" s="49"/>
      <c r="BG151" s="49"/>
      <c r="BH151" s="49"/>
      <c r="BI151" s="49"/>
      <c r="BJ151" s="49"/>
      <c r="BK151" s="49"/>
      <c r="BL151" s="49"/>
      <c r="BM151" s="49"/>
      <c r="BN151" s="49"/>
      <c r="BO151" s="50"/>
      <c r="BP151" s="50"/>
      <c r="BQ151" s="50"/>
      <c r="BR151" s="50"/>
      <c r="BS151" s="50"/>
      <c r="BT151" s="51"/>
      <c r="BU151" s="52"/>
      <c r="BV151" s="52"/>
      <c r="BW151" s="52"/>
      <c r="BX151" s="52"/>
      <c r="BY151" s="52"/>
      <c r="BZ151" s="52"/>
      <c r="CA151" s="52"/>
      <c r="CB151" s="52"/>
      <c r="CC151" s="18"/>
      <c r="CD151" s="18"/>
      <c r="CE151" s="18"/>
      <c r="CF151" s="18"/>
      <c r="CG151" s="18"/>
      <c r="CH151" s="18"/>
      <c r="CI151" s="18"/>
      <c r="CJ151" s="18"/>
    </row>
    <row r="152" spans="1:88" s="58" customFormat="1" ht="21" customHeight="1" x14ac:dyDescent="0.2">
      <c r="A152" s="49"/>
      <c r="B152" s="1642"/>
      <c r="C152" s="103" t="s">
        <v>57</v>
      </c>
      <c r="D152" s="14">
        <f>COUNTIF(D$77:D$97,"FOTS")</f>
        <v>2</v>
      </c>
      <c r="E152" s="14">
        <f t="shared" ref="E152:AH152" si="310">COUNTIF(E$77:E$97,"FOTS")</f>
        <v>0</v>
      </c>
      <c r="F152" s="14">
        <f t="shared" si="310"/>
        <v>0</v>
      </c>
      <c r="G152" s="14">
        <f t="shared" si="310"/>
        <v>1</v>
      </c>
      <c r="H152" s="14">
        <f t="shared" si="310"/>
        <v>0</v>
      </c>
      <c r="I152" s="14">
        <f t="shared" si="310"/>
        <v>0</v>
      </c>
      <c r="J152" s="14">
        <f t="shared" si="310"/>
        <v>0</v>
      </c>
      <c r="K152" s="14">
        <f t="shared" si="310"/>
        <v>1</v>
      </c>
      <c r="L152" s="14">
        <f t="shared" si="310"/>
        <v>0</v>
      </c>
      <c r="M152" s="14">
        <f t="shared" si="310"/>
        <v>0</v>
      </c>
      <c r="N152" s="14">
        <f t="shared" si="310"/>
        <v>0</v>
      </c>
      <c r="O152" s="14">
        <f t="shared" si="310"/>
        <v>0</v>
      </c>
      <c r="P152" s="14">
        <f t="shared" si="310"/>
        <v>0</v>
      </c>
      <c r="Q152" s="14">
        <f t="shared" si="310"/>
        <v>0</v>
      </c>
      <c r="R152" s="14">
        <f t="shared" si="310"/>
        <v>0</v>
      </c>
      <c r="S152" s="14">
        <f t="shared" si="310"/>
        <v>0</v>
      </c>
      <c r="T152" s="14">
        <f t="shared" si="310"/>
        <v>0</v>
      </c>
      <c r="U152" s="14">
        <f t="shared" si="310"/>
        <v>0</v>
      </c>
      <c r="V152" s="14">
        <f t="shared" si="310"/>
        <v>0</v>
      </c>
      <c r="W152" s="14">
        <f t="shared" si="310"/>
        <v>0</v>
      </c>
      <c r="X152" s="14">
        <f t="shared" si="310"/>
        <v>0</v>
      </c>
      <c r="Y152" s="14">
        <f t="shared" si="310"/>
        <v>0</v>
      </c>
      <c r="Z152" s="14">
        <f t="shared" si="310"/>
        <v>0</v>
      </c>
      <c r="AA152" s="14">
        <f t="shared" si="310"/>
        <v>0</v>
      </c>
      <c r="AB152" s="14">
        <f t="shared" si="310"/>
        <v>0</v>
      </c>
      <c r="AC152" s="14">
        <f t="shared" si="310"/>
        <v>0</v>
      </c>
      <c r="AD152" s="14">
        <f t="shared" si="310"/>
        <v>0</v>
      </c>
      <c r="AE152" s="14">
        <f t="shared" si="310"/>
        <v>0</v>
      </c>
      <c r="AF152" s="14">
        <f t="shared" si="310"/>
        <v>0</v>
      </c>
      <c r="AG152" s="14">
        <f t="shared" si="310"/>
        <v>0</v>
      </c>
      <c r="AH152" s="14">
        <f t="shared" si="310"/>
        <v>0</v>
      </c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98"/>
      <c r="BE152" s="99"/>
      <c r="BF152" s="49"/>
      <c r="BG152" s="49"/>
      <c r="BH152" s="49"/>
      <c r="BI152" s="49"/>
      <c r="BJ152" s="49"/>
      <c r="BK152" s="49"/>
      <c r="BL152" s="49"/>
      <c r="BM152" s="49"/>
      <c r="BN152" s="49"/>
      <c r="BO152" s="51"/>
      <c r="BP152" s="51"/>
      <c r="BQ152" s="51"/>
      <c r="BR152" s="51"/>
      <c r="BS152" s="51"/>
      <c r="BT152" s="51"/>
      <c r="BU152" s="55"/>
      <c r="BV152" s="55"/>
      <c r="BW152" s="55"/>
      <c r="BX152" s="55"/>
      <c r="BY152" s="55"/>
      <c r="BZ152" s="55"/>
      <c r="CA152" s="55"/>
      <c r="CB152" s="55"/>
    </row>
    <row r="153" spans="1:88" s="58" customFormat="1" ht="21" customHeight="1" x14ac:dyDescent="0.2">
      <c r="A153" s="49"/>
      <c r="B153" s="1642"/>
      <c r="C153" s="103" t="s">
        <v>35</v>
      </c>
      <c r="D153" s="14">
        <f>COUNTIF(D$77:D$97,"DISP")</f>
        <v>0</v>
      </c>
      <c r="E153" s="14">
        <f t="shared" ref="E153:AH153" si="311">COUNTIF(E$77:E$97,"DISP")</f>
        <v>0</v>
      </c>
      <c r="F153" s="14">
        <f t="shared" si="311"/>
        <v>0</v>
      </c>
      <c r="G153" s="14">
        <f t="shared" si="311"/>
        <v>0</v>
      </c>
      <c r="H153" s="14">
        <f t="shared" si="311"/>
        <v>0</v>
      </c>
      <c r="I153" s="14">
        <f t="shared" si="311"/>
        <v>0</v>
      </c>
      <c r="J153" s="14">
        <f t="shared" si="311"/>
        <v>0</v>
      </c>
      <c r="K153" s="14">
        <f t="shared" si="311"/>
        <v>0</v>
      </c>
      <c r="L153" s="14">
        <f t="shared" si="311"/>
        <v>0</v>
      </c>
      <c r="M153" s="14">
        <f t="shared" si="311"/>
        <v>0</v>
      </c>
      <c r="N153" s="14">
        <f t="shared" si="311"/>
        <v>0</v>
      </c>
      <c r="O153" s="14">
        <f t="shared" si="311"/>
        <v>0</v>
      </c>
      <c r="P153" s="14">
        <f t="shared" si="311"/>
        <v>0</v>
      </c>
      <c r="Q153" s="14">
        <f t="shared" si="311"/>
        <v>0</v>
      </c>
      <c r="R153" s="14">
        <f t="shared" si="311"/>
        <v>0</v>
      </c>
      <c r="S153" s="14">
        <f t="shared" si="311"/>
        <v>0</v>
      </c>
      <c r="T153" s="14">
        <f t="shared" si="311"/>
        <v>0</v>
      </c>
      <c r="U153" s="14">
        <f t="shared" si="311"/>
        <v>0</v>
      </c>
      <c r="V153" s="14">
        <f t="shared" si="311"/>
        <v>0</v>
      </c>
      <c r="W153" s="14">
        <f t="shared" si="311"/>
        <v>1</v>
      </c>
      <c r="X153" s="14">
        <f t="shared" si="311"/>
        <v>0</v>
      </c>
      <c r="Y153" s="14">
        <f t="shared" si="311"/>
        <v>0</v>
      </c>
      <c r="Z153" s="14">
        <f t="shared" si="311"/>
        <v>0</v>
      </c>
      <c r="AA153" s="14">
        <f t="shared" si="311"/>
        <v>0</v>
      </c>
      <c r="AB153" s="14">
        <f t="shared" si="311"/>
        <v>0</v>
      </c>
      <c r="AC153" s="14">
        <f t="shared" si="311"/>
        <v>0</v>
      </c>
      <c r="AD153" s="14">
        <f t="shared" si="311"/>
        <v>0</v>
      </c>
      <c r="AE153" s="14">
        <f t="shared" si="311"/>
        <v>0</v>
      </c>
      <c r="AF153" s="14">
        <f t="shared" si="311"/>
        <v>0</v>
      </c>
      <c r="AG153" s="14">
        <f t="shared" si="311"/>
        <v>0</v>
      </c>
      <c r="AH153" s="14">
        <f t="shared" si="311"/>
        <v>0</v>
      </c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98"/>
      <c r="BE153" s="99"/>
      <c r="BF153" s="49"/>
      <c r="BG153" s="49"/>
      <c r="BH153" s="49"/>
      <c r="BI153" s="49"/>
      <c r="BJ153" s="49"/>
      <c r="BK153" s="49"/>
      <c r="BL153" s="49"/>
      <c r="BM153" s="49"/>
      <c r="BN153" s="49"/>
      <c r="BO153" s="51"/>
      <c r="BP153" s="51"/>
      <c r="BQ153" s="51"/>
      <c r="BR153" s="51"/>
      <c r="BS153" s="51"/>
      <c r="BT153" s="51"/>
      <c r="BU153" s="55"/>
      <c r="BV153" s="55"/>
      <c r="BW153" s="55"/>
      <c r="BX153" s="55"/>
      <c r="BY153" s="55"/>
      <c r="BZ153" s="55"/>
      <c r="CA153" s="55"/>
      <c r="CB153" s="55"/>
    </row>
    <row r="154" spans="1:88" s="18" customFormat="1" ht="21" customHeight="1" x14ac:dyDescent="0.2">
      <c r="A154" s="101"/>
      <c r="B154" s="1638" t="s">
        <v>23</v>
      </c>
      <c r="C154" s="1639"/>
      <c r="D154" s="16">
        <v>1</v>
      </c>
      <c r="E154" s="16">
        <v>2</v>
      </c>
      <c r="F154" s="16">
        <v>3</v>
      </c>
      <c r="G154" s="16">
        <v>4</v>
      </c>
      <c r="H154" s="16">
        <v>5</v>
      </c>
      <c r="I154" s="16">
        <v>6</v>
      </c>
      <c r="J154" s="16">
        <v>7</v>
      </c>
      <c r="K154" s="16">
        <v>8</v>
      </c>
      <c r="L154" s="16">
        <v>9</v>
      </c>
      <c r="M154" s="16">
        <v>10</v>
      </c>
      <c r="N154" s="16">
        <v>11</v>
      </c>
      <c r="O154" s="16">
        <v>12</v>
      </c>
      <c r="P154" s="16">
        <v>13</v>
      </c>
      <c r="Q154" s="16">
        <v>14</v>
      </c>
      <c r="R154" s="16">
        <v>15</v>
      </c>
      <c r="S154" s="16">
        <v>16</v>
      </c>
      <c r="T154" s="16">
        <v>17</v>
      </c>
      <c r="U154" s="16">
        <v>18</v>
      </c>
      <c r="V154" s="16">
        <v>19</v>
      </c>
      <c r="W154" s="16">
        <v>20</v>
      </c>
      <c r="X154" s="16">
        <v>21</v>
      </c>
      <c r="Y154" s="16">
        <v>22</v>
      </c>
      <c r="Z154" s="16">
        <v>23</v>
      </c>
      <c r="AA154" s="16">
        <v>24</v>
      </c>
      <c r="AB154" s="16">
        <v>25</v>
      </c>
      <c r="AC154" s="16">
        <v>26</v>
      </c>
      <c r="AD154" s="16">
        <v>27</v>
      </c>
      <c r="AE154" s="16">
        <v>28</v>
      </c>
      <c r="AF154" s="16">
        <v>26</v>
      </c>
      <c r="AG154" s="16">
        <v>27</v>
      </c>
      <c r="AH154" s="16">
        <v>28</v>
      </c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98"/>
      <c r="BE154" s="99"/>
      <c r="BF154" s="49"/>
      <c r="BG154" s="49"/>
      <c r="BH154" s="49"/>
      <c r="BI154" s="49"/>
      <c r="BJ154" s="49"/>
      <c r="BK154" s="49"/>
      <c r="BL154" s="49"/>
      <c r="BM154" s="49"/>
      <c r="BN154" s="49"/>
      <c r="BO154" s="51"/>
      <c r="BP154" s="51"/>
      <c r="BQ154" s="51"/>
      <c r="BR154" s="51"/>
      <c r="BS154" s="51"/>
      <c r="BT154" s="51"/>
      <c r="BU154" s="55"/>
      <c r="BV154" s="55"/>
      <c r="BW154" s="55"/>
      <c r="BX154" s="107"/>
      <c r="BY154" s="107"/>
      <c r="BZ154" s="107"/>
      <c r="CA154" s="107"/>
      <c r="CB154" s="107"/>
      <c r="CC154" s="58"/>
      <c r="CD154" s="58"/>
      <c r="CE154" s="58"/>
      <c r="CF154" s="58"/>
      <c r="CG154" s="58"/>
      <c r="CH154" s="58"/>
      <c r="CI154" s="58"/>
      <c r="CJ154" s="58"/>
    </row>
    <row r="155" spans="1:88" s="18" customFormat="1" ht="21" customHeight="1" x14ac:dyDescent="0.2">
      <c r="A155" s="1"/>
      <c r="B155" s="1647" t="s">
        <v>42</v>
      </c>
      <c r="C155" s="103" t="s">
        <v>148</v>
      </c>
      <c r="D155" s="5">
        <f>+D103+D116+D129+D142</f>
        <v>0</v>
      </c>
      <c r="E155" s="5">
        <f t="shared" ref="E155:AH157" si="312">+E103+E116+E129+E142</f>
        <v>0</v>
      </c>
      <c r="F155" s="5">
        <f t="shared" si="312"/>
        <v>0</v>
      </c>
      <c r="G155" s="5">
        <f t="shared" si="312"/>
        <v>0</v>
      </c>
      <c r="H155" s="5">
        <f t="shared" si="312"/>
        <v>0</v>
      </c>
      <c r="I155" s="5">
        <f t="shared" si="312"/>
        <v>0</v>
      </c>
      <c r="J155" s="5">
        <f t="shared" si="312"/>
        <v>0</v>
      </c>
      <c r="K155" s="5">
        <f t="shared" si="312"/>
        <v>0</v>
      </c>
      <c r="L155" s="5">
        <f t="shared" si="312"/>
        <v>0</v>
      </c>
      <c r="M155" s="5">
        <f t="shared" si="312"/>
        <v>0</v>
      </c>
      <c r="N155" s="5">
        <f t="shared" si="312"/>
        <v>0</v>
      </c>
      <c r="O155" s="5">
        <f t="shared" si="312"/>
        <v>0</v>
      </c>
      <c r="P155" s="5">
        <f t="shared" si="312"/>
        <v>0</v>
      </c>
      <c r="Q155" s="5">
        <f t="shared" si="312"/>
        <v>0</v>
      </c>
      <c r="R155" s="5">
        <f t="shared" si="312"/>
        <v>0</v>
      </c>
      <c r="S155" s="5">
        <f t="shared" si="312"/>
        <v>0</v>
      </c>
      <c r="T155" s="5">
        <f t="shared" si="312"/>
        <v>0</v>
      </c>
      <c r="U155" s="5">
        <f t="shared" si="312"/>
        <v>0</v>
      </c>
      <c r="V155" s="5">
        <f t="shared" si="312"/>
        <v>0</v>
      </c>
      <c r="W155" s="5">
        <f t="shared" si="312"/>
        <v>0</v>
      </c>
      <c r="X155" s="5">
        <f t="shared" si="312"/>
        <v>0</v>
      </c>
      <c r="Y155" s="5">
        <f t="shared" si="312"/>
        <v>0</v>
      </c>
      <c r="Z155" s="5">
        <f t="shared" si="312"/>
        <v>0</v>
      </c>
      <c r="AA155" s="5">
        <f t="shared" si="312"/>
        <v>0</v>
      </c>
      <c r="AB155" s="5">
        <f t="shared" si="312"/>
        <v>0</v>
      </c>
      <c r="AC155" s="5">
        <f t="shared" si="312"/>
        <v>0</v>
      </c>
      <c r="AD155" s="5">
        <f t="shared" si="312"/>
        <v>0</v>
      </c>
      <c r="AE155" s="5">
        <f t="shared" si="312"/>
        <v>0</v>
      </c>
      <c r="AF155" s="5">
        <f t="shared" si="312"/>
        <v>0</v>
      </c>
      <c r="AG155" s="5">
        <f t="shared" si="312"/>
        <v>0</v>
      </c>
      <c r="AH155" s="5">
        <f t="shared" si="312"/>
        <v>0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48"/>
      <c r="BE155" s="3"/>
      <c r="BF155" s="49"/>
      <c r="BG155" s="49"/>
      <c r="BH155" s="49"/>
      <c r="BI155" s="49"/>
      <c r="BJ155" s="49"/>
      <c r="BK155" s="49"/>
      <c r="BL155" s="49"/>
      <c r="BM155" s="49"/>
      <c r="BN155" s="49"/>
      <c r="BO155" s="50"/>
      <c r="BP155" s="50"/>
      <c r="BQ155" s="50"/>
      <c r="BR155" s="50"/>
      <c r="BS155" s="50"/>
      <c r="BT155" s="51"/>
      <c r="BU155" s="52"/>
      <c r="BV155" s="52"/>
      <c r="BW155" s="52"/>
      <c r="BX155" s="52"/>
      <c r="BY155" s="52"/>
      <c r="BZ155" s="52"/>
      <c r="CA155" s="52"/>
      <c r="CB155" s="52"/>
    </row>
    <row r="156" spans="1:88" s="18" customFormat="1" ht="21" customHeight="1" x14ac:dyDescent="0.2">
      <c r="A156" s="1"/>
      <c r="B156" s="1647"/>
      <c r="C156" s="103" t="s">
        <v>155</v>
      </c>
      <c r="D156" s="5">
        <f>+D104+D117+D130+D143</f>
        <v>0</v>
      </c>
      <c r="E156" s="5">
        <f t="shared" si="312"/>
        <v>0</v>
      </c>
      <c r="F156" s="5">
        <f t="shared" si="312"/>
        <v>2</v>
      </c>
      <c r="G156" s="5">
        <f t="shared" si="312"/>
        <v>2</v>
      </c>
      <c r="H156" s="5">
        <f t="shared" si="312"/>
        <v>1</v>
      </c>
      <c r="I156" s="5">
        <f t="shared" si="312"/>
        <v>1</v>
      </c>
      <c r="J156" s="5">
        <f t="shared" si="312"/>
        <v>1</v>
      </c>
      <c r="K156" s="5">
        <f t="shared" si="312"/>
        <v>1</v>
      </c>
      <c r="L156" s="5">
        <f t="shared" si="312"/>
        <v>1</v>
      </c>
      <c r="M156" s="5">
        <f t="shared" si="312"/>
        <v>1</v>
      </c>
      <c r="N156" s="5">
        <f t="shared" si="312"/>
        <v>1</v>
      </c>
      <c r="O156" s="5">
        <f t="shared" si="312"/>
        <v>1</v>
      </c>
      <c r="P156" s="5">
        <f t="shared" si="312"/>
        <v>1</v>
      </c>
      <c r="Q156" s="5">
        <f t="shared" si="312"/>
        <v>1</v>
      </c>
      <c r="R156" s="5">
        <f t="shared" si="312"/>
        <v>2</v>
      </c>
      <c r="S156" s="5">
        <f t="shared" si="312"/>
        <v>3</v>
      </c>
      <c r="T156" s="5">
        <f t="shared" si="312"/>
        <v>1</v>
      </c>
      <c r="U156" s="5">
        <f t="shared" si="312"/>
        <v>1</v>
      </c>
      <c r="V156" s="5">
        <f t="shared" si="312"/>
        <v>1</v>
      </c>
      <c r="W156" s="5">
        <f t="shared" si="312"/>
        <v>1</v>
      </c>
      <c r="X156" s="5">
        <f t="shared" si="312"/>
        <v>1</v>
      </c>
      <c r="Y156" s="5">
        <f t="shared" si="312"/>
        <v>1</v>
      </c>
      <c r="Z156" s="5">
        <f t="shared" si="312"/>
        <v>1</v>
      </c>
      <c r="AA156" s="5">
        <f t="shared" si="312"/>
        <v>1</v>
      </c>
      <c r="AB156" s="5">
        <f t="shared" si="312"/>
        <v>1</v>
      </c>
      <c r="AC156" s="5">
        <f t="shared" si="312"/>
        <v>1</v>
      </c>
      <c r="AD156" s="5">
        <f t="shared" si="312"/>
        <v>1</v>
      </c>
      <c r="AE156" s="5">
        <f t="shared" si="312"/>
        <v>2</v>
      </c>
      <c r="AF156" s="5">
        <f t="shared" si="312"/>
        <v>2</v>
      </c>
      <c r="AG156" s="5">
        <f t="shared" si="312"/>
        <v>1</v>
      </c>
      <c r="AH156" s="5">
        <f t="shared" si="312"/>
        <v>1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48"/>
      <c r="BE156" s="3"/>
      <c r="BF156" s="49"/>
      <c r="BG156" s="49"/>
      <c r="BH156" s="49"/>
      <c r="BI156" s="49"/>
      <c r="BJ156" s="49"/>
      <c r="BK156" s="49"/>
      <c r="BL156" s="49"/>
      <c r="BM156" s="49"/>
      <c r="BN156" s="49"/>
      <c r="BO156" s="50"/>
      <c r="BP156" s="50"/>
      <c r="BQ156" s="50"/>
      <c r="BR156" s="50"/>
      <c r="BS156" s="50"/>
      <c r="BT156" s="51"/>
      <c r="BU156" s="52"/>
      <c r="BV156" s="52"/>
      <c r="BW156" s="52"/>
      <c r="BX156" s="52"/>
      <c r="BY156" s="52"/>
      <c r="BZ156" s="52"/>
      <c r="CA156" s="52"/>
      <c r="CB156" s="52"/>
    </row>
    <row r="157" spans="1:88" s="18" customFormat="1" ht="21" customHeight="1" x14ac:dyDescent="0.2">
      <c r="A157" s="1"/>
      <c r="B157" s="1647"/>
      <c r="C157" s="103" t="s">
        <v>156</v>
      </c>
      <c r="D157" s="5">
        <f>+D105+D118+D131+D144</f>
        <v>0</v>
      </c>
      <c r="E157" s="5">
        <f t="shared" si="312"/>
        <v>0</v>
      </c>
      <c r="F157" s="5">
        <f t="shared" si="312"/>
        <v>0</v>
      </c>
      <c r="G157" s="5">
        <f t="shared" si="312"/>
        <v>0</v>
      </c>
      <c r="H157" s="5">
        <f t="shared" si="312"/>
        <v>0</v>
      </c>
      <c r="I157" s="5">
        <f t="shared" si="312"/>
        <v>0</v>
      </c>
      <c r="J157" s="5">
        <f t="shared" si="312"/>
        <v>0</v>
      </c>
      <c r="K157" s="5">
        <f t="shared" si="312"/>
        <v>0</v>
      </c>
      <c r="L157" s="5">
        <f t="shared" si="312"/>
        <v>0</v>
      </c>
      <c r="M157" s="5">
        <f t="shared" si="312"/>
        <v>0</v>
      </c>
      <c r="N157" s="5">
        <f t="shared" si="312"/>
        <v>0</v>
      </c>
      <c r="O157" s="5">
        <f t="shared" si="312"/>
        <v>0</v>
      </c>
      <c r="P157" s="5">
        <f t="shared" si="312"/>
        <v>0</v>
      </c>
      <c r="Q157" s="5">
        <f t="shared" si="312"/>
        <v>0</v>
      </c>
      <c r="R157" s="5">
        <f t="shared" si="312"/>
        <v>0</v>
      </c>
      <c r="S157" s="5">
        <f t="shared" si="312"/>
        <v>0</v>
      </c>
      <c r="T157" s="5">
        <f t="shared" si="312"/>
        <v>1</v>
      </c>
      <c r="U157" s="5">
        <f t="shared" si="312"/>
        <v>1</v>
      </c>
      <c r="V157" s="5">
        <f t="shared" si="312"/>
        <v>1</v>
      </c>
      <c r="W157" s="5">
        <f t="shared" si="312"/>
        <v>1</v>
      </c>
      <c r="X157" s="5">
        <f t="shared" si="312"/>
        <v>1</v>
      </c>
      <c r="Y157" s="5">
        <f t="shared" si="312"/>
        <v>1</v>
      </c>
      <c r="Z157" s="5">
        <f t="shared" si="312"/>
        <v>1</v>
      </c>
      <c r="AA157" s="5">
        <f t="shared" si="312"/>
        <v>1</v>
      </c>
      <c r="AB157" s="5">
        <f t="shared" si="312"/>
        <v>2</v>
      </c>
      <c r="AC157" s="5">
        <f t="shared" si="312"/>
        <v>2</v>
      </c>
      <c r="AD157" s="5">
        <f t="shared" si="312"/>
        <v>2</v>
      </c>
      <c r="AE157" s="5">
        <f t="shared" si="312"/>
        <v>2</v>
      </c>
      <c r="AF157" s="5">
        <f t="shared" si="312"/>
        <v>2</v>
      </c>
      <c r="AG157" s="5">
        <f t="shared" si="312"/>
        <v>2</v>
      </c>
      <c r="AH157" s="5">
        <f t="shared" si="312"/>
        <v>2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48"/>
      <c r="BE157" s="3"/>
      <c r="BF157" s="49"/>
      <c r="BG157" s="49"/>
      <c r="BH157" s="49"/>
      <c r="BI157" s="49"/>
      <c r="BJ157" s="49"/>
      <c r="BK157" s="49"/>
      <c r="BL157" s="49"/>
      <c r="BM157" s="49"/>
      <c r="BN157" s="49"/>
      <c r="BO157" s="50"/>
      <c r="BP157" s="50"/>
      <c r="BQ157" s="50"/>
      <c r="BR157" s="50"/>
      <c r="BS157" s="50"/>
      <c r="BT157" s="51"/>
      <c r="BU157" s="52"/>
      <c r="BV157" s="52"/>
      <c r="BW157" s="52"/>
      <c r="BX157" s="52"/>
      <c r="BY157" s="52"/>
      <c r="BZ157" s="52"/>
      <c r="CA157" s="52"/>
      <c r="CB157" s="52"/>
    </row>
    <row r="158" spans="1:88" s="18" customFormat="1" ht="21" customHeight="1" x14ac:dyDescent="0.2">
      <c r="A158" s="1"/>
      <c r="B158" s="1647"/>
      <c r="C158" s="103" t="s">
        <v>157</v>
      </c>
      <c r="D158" s="14">
        <f>SUM(D155:D157)</f>
        <v>0</v>
      </c>
      <c r="E158" s="14">
        <f t="shared" ref="E158:AE158" si="313">SUM(E155:E157)</f>
        <v>0</v>
      </c>
      <c r="F158" s="14">
        <f t="shared" si="313"/>
        <v>2</v>
      </c>
      <c r="G158" s="14">
        <f t="shared" si="313"/>
        <v>2</v>
      </c>
      <c r="H158" s="14">
        <f t="shared" si="313"/>
        <v>1</v>
      </c>
      <c r="I158" s="14">
        <f t="shared" si="313"/>
        <v>1</v>
      </c>
      <c r="J158" s="14">
        <f t="shared" si="313"/>
        <v>1</v>
      </c>
      <c r="K158" s="14">
        <f t="shared" si="313"/>
        <v>1</v>
      </c>
      <c r="L158" s="14">
        <f t="shared" si="313"/>
        <v>1</v>
      </c>
      <c r="M158" s="14">
        <f t="shared" si="313"/>
        <v>1</v>
      </c>
      <c r="N158" s="14">
        <f t="shared" si="313"/>
        <v>1</v>
      </c>
      <c r="O158" s="14">
        <f t="shared" si="313"/>
        <v>1</v>
      </c>
      <c r="P158" s="14">
        <f t="shared" si="313"/>
        <v>1</v>
      </c>
      <c r="Q158" s="14">
        <f t="shared" si="313"/>
        <v>1</v>
      </c>
      <c r="R158" s="14">
        <f t="shared" si="313"/>
        <v>2</v>
      </c>
      <c r="S158" s="14">
        <f t="shared" si="313"/>
        <v>3</v>
      </c>
      <c r="T158" s="14">
        <f t="shared" si="313"/>
        <v>2</v>
      </c>
      <c r="U158" s="14">
        <f t="shared" si="313"/>
        <v>2</v>
      </c>
      <c r="V158" s="14">
        <f t="shared" si="313"/>
        <v>2</v>
      </c>
      <c r="W158" s="14">
        <f t="shared" si="313"/>
        <v>2</v>
      </c>
      <c r="X158" s="14">
        <f t="shared" si="313"/>
        <v>2</v>
      </c>
      <c r="Y158" s="14">
        <f t="shared" si="313"/>
        <v>2</v>
      </c>
      <c r="Z158" s="14">
        <f t="shared" si="313"/>
        <v>2</v>
      </c>
      <c r="AA158" s="14">
        <f t="shared" si="313"/>
        <v>2</v>
      </c>
      <c r="AB158" s="14">
        <f t="shared" si="313"/>
        <v>3</v>
      </c>
      <c r="AC158" s="14">
        <f t="shared" si="313"/>
        <v>3</v>
      </c>
      <c r="AD158" s="14">
        <f t="shared" si="313"/>
        <v>3</v>
      </c>
      <c r="AE158" s="14">
        <f t="shared" si="313"/>
        <v>4</v>
      </c>
      <c r="AF158" s="14">
        <f>SUM(AF155:AF157)</f>
        <v>4</v>
      </c>
      <c r="AG158" s="14">
        <f>SUM(AG155:AG157)</f>
        <v>3</v>
      </c>
      <c r="AH158" s="14">
        <f>SUM(AH155:AH157)</f>
        <v>3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48"/>
      <c r="BE158" s="3"/>
      <c r="BF158" s="49"/>
      <c r="BG158" s="49"/>
      <c r="BH158" s="49"/>
      <c r="BI158" s="49"/>
      <c r="BJ158" s="49"/>
      <c r="BK158" s="49"/>
      <c r="BL158" s="49"/>
      <c r="BM158" s="49"/>
      <c r="BN158" s="49"/>
      <c r="BO158" s="50"/>
      <c r="BP158" s="50"/>
      <c r="BQ158" s="50"/>
      <c r="BR158" s="50"/>
      <c r="BS158" s="50"/>
      <c r="BT158" s="51"/>
      <c r="BU158" s="52"/>
      <c r="BV158" s="52"/>
      <c r="BW158" s="52"/>
      <c r="BX158" s="52"/>
      <c r="BY158" s="52"/>
      <c r="BZ158" s="52"/>
      <c r="CA158" s="52"/>
      <c r="CB158" s="52"/>
    </row>
    <row r="159" spans="1:88" s="18" customFormat="1" ht="21" customHeight="1" x14ac:dyDescent="0.2">
      <c r="A159" s="1"/>
      <c r="B159" s="1647"/>
      <c r="C159" s="14" t="s">
        <v>36</v>
      </c>
      <c r="D159" s="5">
        <f t="shared" ref="D159:AH166" si="314">+D107+D120+D133+D146</f>
        <v>0</v>
      </c>
      <c r="E159" s="5">
        <f t="shared" si="314"/>
        <v>0</v>
      </c>
      <c r="F159" s="5">
        <f t="shared" si="314"/>
        <v>1</v>
      </c>
      <c r="G159" s="5">
        <f t="shared" si="314"/>
        <v>1</v>
      </c>
      <c r="H159" s="5">
        <f t="shared" si="314"/>
        <v>1</v>
      </c>
      <c r="I159" s="5">
        <f t="shared" si="314"/>
        <v>1</v>
      </c>
      <c r="J159" s="5">
        <f t="shared" si="314"/>
        <v>1</v>
      </c>
      <c r="K159" s="5">
        <f t="shared" si="314"/>
        <v>0</v>
      </c>
      <c r="L159" s="5">
        <f t="shared" si="314"/>
        <v>0</v>
      </c>
      <c r="M159" s="5">
        <f t="shared" si="314"/>
        <v>1</v>
      </c>
      <c r="N159" s="5">
        <f t="shared" si="314"/>
        <v>1</v>
      </c>
      <c r="O159" s="5">
        <f t="shared" si="314"/>
        <v>1</v>
      </c>
      <c r="P159" s="5">
        <f t="shared" si="314"/>
        <v>1</v>
      </c>
      <c r="Q159" s="5">
        <f t="shared" si="314"/>
        <v>1</v>
      </c>
      <c r="R159" s="5">
        <f t="shared" si="314"/>
        <v>0</v>
      </c>
      <c r="S159" s="5">
        <f t="shared" si="314"/>
        <v>0</v>
      </c>
      <c r="T159" s="5">
        <f t="shared" si="314"/>
        <v>0</v>
      </c>
      <c r="U159" s="5">
        <f t="shared" si="314"/>
        <v>0</v>
      </c>
      <c r="V159" s="5">
        <f t="shared" si="314"/>
        <v>0</v>
      </c>
      <c r="W159" s="5">
        <f t="shared" si="314"/>
        <v>0</v>
      </c>
      <c r="X159" s="5">
        <f t="shared" si="314"/>
        <v>0</v>
      </c>
      <c r="Y159" s="5">
        <f t="shared" si="314"/>
        <v>0</v>
      </c>
      <c r="Z159" s="5">
        <f t="shared" si="314"/>
        <v>0</v>
      </c>
      <c r="AA159" s="5">
        <f t="shared" si="314"/>
        <v>0</v>
      </c>
      <c r="AB159" s="5">
        <f t="shared" si="314"/>
        <v>0</v>
      </c>
      <c r="AC159" s="5">
        <f t="shared" si="314"/>
        <v>0</v>
      </c>
      <c r="AD159" s="5">
        <f t="shared" si="314"/>
        <v>0</v>
      </c>
      <c r="AE159" s="5">
        <f t="shared" si="314"/>
        <v>0</v>
      </c>
      <c r="AF159" s="5">
        <f t="shared" si="314"/>
        <v>0</v>
      </c>
      <c r="AG159" s="5">
        <f t="shared" si="314"/>
        <v>0</v>
      </c>
      <c r="AH159" s="5">
        <f t="shared" si="314"/>
        <v>0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48"/>
      <c r="BE159" s="3"/>
      <c r="BF159" s="49"/>
      <c r="BG159" s="49"/>
      <c r="BH159" s="49"/>
      <c r="BI159" s="49"/>
      <c r="BJ159" s="49"/>
      <c r="BK159" s="49"/>
      <c r="BL159" s="49"/>
      <c r="BM159" s="49"/>
      <c r="BN159" s="49"/>
      <c r="BO159" s="50"/>
      <c r="BP159" s="50"/>
      <c r="BQ159" s="50"/>
      <c r="BR159" s="50"/>
      <c r="BS159" s="50"/>
      <c r="BT159" s="51"/>
      <c r="BU159" s="52"/>
      <c r="BV159" s="52"/>
      <c r="BW159" s="52"/>
      <c r="BX159" s="52"/>
      <c r="BY159" s="52"/>
      <c r="BZ159" s="52"/>
      <c r="CA159" s="52"/>
      <c r="CB159" s="52"/>
    </row>
    <row r="160" spans="1:88" s="18" customFormat="1" ht="21" customHeight="1" x14ac:dyDescent="0.2">
      <c r="A160" s="1"/>
      <c r="B160" s="1647"/>
      <c r="C160" s="14" t="s">
        <v>37</v>
      </c>
      <c r="D160" s="5">
        <f t="shared" si="314"/>
        <v>0</v>
      </c>
      <c r="E160" s="5">
        <f t="shared" si="314"/>
        <v>0</v>
      </c>
      <c r="F160" s="5">
        <f t="shared" si="314"/>
        <v>4</v>
      </c>
      <c r="G160" s="5">
        <f t="shared" si="314"/>
        <v>4</v>
      </c>
      <c r="H160" s="5">
        <f t="shared" si="314"/>
        <v>4</v>
      </c>
      <c r="I160" s="5">
        <f t="shared" si="314"/>
        <v>4</v>
      </c>
      <c r="J160" s="5">
        <f t="shared" si="314"/>
        <v>4</v>
      </c>
      <c r="K160" s="5">
        <f t="shared" si="314"/>
        <v>0</v>
      </c>
      <c r="L160" s="5">
        <f t="shared" si="314"/>
        <v>0</v>
      </c>
      <c r="M160" s="5">
        <f t="shared" si="314"/>
        <v>4</v>
      </c>
      <c r="N160" s="5">
        <f t="shared" si="314"/>
        <v>4</v>
      </c>
      <c r="O160" s="5">
        <f t="shared" si="314"/>
        <v>3</v>
      </c>
      <c r="P160" s="5">
        <f t="shared" si="314"/>
        <v>3</v>
      </c>
      <c r="Q160" s="5">
        <f t="shared" si="314"/>
        <v>3</v>
      </c>
      <c r="R160" s="5">
        <f t="shared" si="314"/>
        <v>0</v>
      </c>
      <c r="S160" s="5">
        <f t="shared" si="314"/>
        <v>1</v>
      </c>
      <c r="T160" s="5">
        <f t="shared" si="314"/>
        <v>4</v>
      </c>
      <c r="U160" s="5">
        <f t="shared" si="314"/>
        <v>4</v>
      </c>
      <c r="V160" s="5">
        <f t="shared" si="314"/>
        <v>3</v>
      </c>
      <c r="W160" s="5">
        <f t="shared" si="314"/>
        <v>3</v>
      </c>
      <c r="X160" s="5">
        <f t="shared" si="314"/>
        <v>3</v>
      </c>
      <c r="Y160" s="5">
        <f t="shared" si="314"/>
        <v>0</v>
      </c>
      <c r="Z160" s="5">
        <f t="shared" si="314"/>
        <v>0</v>
      </c>
      <c r="AA160" s="5">
        <f t="shared" si="314"/>
        <v>4</v>
      </c>
      <c r="AB160" s="5">
        <f t="shared" si="314"/>
        <v>4</v>
      </c>
      <c r="AC160" s="5">
        <f t="shared" si="314"/>
        <v>4</v>
      </c>
      <c r="AD160" s="5">
        <f t="shared" si="314"/>
        <v>4</v>
      </c>
      <c r="AE160" s="5">
        <f t="shared" si="314"/>
        <v>4</v>
      </c>
      <c r="AF160" s="5">
        <f t="shared" si="314"/>
        <v>0</v>
      </c>
      <c r="AG160" s="5">
        <f t="shared" si="314"/>
        <v>1</v>
      </c>
      <c r="AH160" s="5">
        <f t="shared" si="314"/>
        <v>5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48"/>
      <c r="BE160" s="3"/>
      <c r="BF160" s="49"/>
      <c r="BG160" s="49"/>
      <c r="BH160" s="49"/>
      <c r="BI160" s="49"/>
      <c r="BJ160" s="49"/>
      <c r="BK160" s="49"/>
      <c r="BL160" s="49"/>
      <c r="BM160" s="49"/>
      <c r="BN160" s="49"/>
      <c r="BO160" s="50"/>
      <c r="BP160" s="50"/>
      <c r="BQ160" s="50"/>
      <c r="BR160" s="50"/>
      <c r="BS160" s="50"/>
      <c r="BT160" s="51"/>
      <c r="BU160" s="52"/>
      <c r="BV160" s="52"/>
      <c r="BW160" s="52"/>
      <c r="BX160" s="52"/>
      <c r="BY160" s="52"/>
      <c r="BZ160" s="52"/>
      <c r="CA160" s="52"/>
      <c r="CB160" s="52"/>
    </row>
    <row r="161" spans="1:88" s="18" customFormat="1" ht="21" customHeight="1" x14ac:dyDescent="0.2">
      <c r="A161" s="1"/>
      <c r="B161" s="1647"/>
      <c r="C161" s="14" t="s">
        <v>38</v>
      </c>
      <c r="D161" s="5">
        <f t="shared" si="314"/>
        <v>0</v>
      </c>
      <c r="E161" s="5">
        <f t="shared" si="314"/>
        <v>0</v>
      </c>
      <c r="F161" s="5">
        <f t="shared" si="314"/>
        <v>0</v>
      </c>
      <c r="G161" s="5">
        <f t="shared" si="314"/>
        <v>0</v>
      </c>
      <c r="H161" s="5">
        <f t="shared" si="314"/>
        <v>0</v>
      </c>
      <c r="I161" s="5">
        <f t="shared" si="314"/>
        <v>0</v>
      </c>
      <c r="J161" s="5">
        <f t="shared" si="314"/>
        <v>0</v>
      </c>
      <c r="K161" s="5">
        <f t="shared" si="314"/>
        <v>0</v>
      </c>
      <c r="L161" s="5">
        <f t="shared" si="314"/>
        <v>0</v>
      </c>
      <c r="M161" s="5">
        <f t="shared" si="314"/>
        <v>0</v>
      </c>
      <c r="N161" s="5">
        <f t="shared" si="314"/>
        <v>0</v>
      </c>
      <c r="O161" s="5">
        <f t="shared" si="314"/>
        <v>1</v>
      </c>
      <c r="P161" s="5">
        <f t="shared" si="314"/>
        <v>1</v>
      </c>
      <c r="Q161" s="5">
        <f t="shared" si="314"/>
        <v>1</v>
      </c>
      <c r="R161" s="5">
        <f t="shared" si="314"/>
        <v>0</v>
      </c>
      <c r="S161" s="5">
        <f t="shared" si="314"/>
        <v>0</v>
      </c>
      <c r="T161" s="5">
        <f t="shared" si="314"/>
        <v>1</v>
      </c>
      <c r="U161" s="5">
        <f t="shared" si="314"/>
        <v>1</v>
      </c>
      <c r="V161" s="5">
        <f t="shared" si="314"/>
        <v>1</v>
      </c>
      <c r="W161" s="5">
        <f t="shared" si="314"/>
        <v>1</v>
      </c>
      <c r="X161" s="5">
        <f t="shared" si="314"/>
        <v>1</v>
      </c>
      <c r="Y161" s="5">
        <f t="shared" si="314"/>
        <v>0</v>
      </c>
      <c r="Z161" s="5">
        <f t="shared" si="314"/>
        <v>0</v>
      </c>
      <c r="AA161" s="5">
        <f t="shared" si="314"/>
        <v>1</v>
      </c>
      <c r="AB161" s="5">
        <f t="shared" si="314"/>
        <v>1</v>
      </c>
      <c r="AC161" s="5">
        <f t="shared" si="314"/>
        <v>0</v>
      </c>
      <c r="AD161" s="5">
        <f t="shared" si="314"/>
        <v>0</v>
      </c>
      <c r="AE161" s="5">
        <f t="shared" si="314"/>
        <v>0</v>
      </c>
      <c r="AF161" s="5">
        <f t="shared" si="314"/>
        <v>0</v>
      </c>
      <c r="AG161" s="5">
        <f t="shared" si="314"/>
        <v>0</v>
      </c>
      <c r="AH161" s="5">
        <f t="shared" si="314"/>
        <v>0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48"/>
      <c r="BE161" s="3"/>
      <c r="BF161" s="49"/>
      <c r="BG161" s="49"/>
      <c r="BH161" s="49"/>
      <c r="BI161" s="49"/>
      <c r="BJ161" s="49"/>
      <c r="BK161" s="49"/>
      <c r="BL161" s="49"/>
      <c r="BM161" s="49"/>
      <c r="BN161" s="49"/>
      <c r="BO161" s="50"/>
      <c r="BP161" s="50"/>
      <c r="BQ161" s="50"/>
      <c r="BR161" s="50"/>
      <c r="BS161" s="50"/>
      <c r="BT161" s="51"/>
      <c r="BU161" s="52"/>
      <c r="BV161" s="52"/>
      <c r="BW161" s="52"/>
      <c r="BX161" s="52"/>
      <c r="BY161" s="52"/>
      <c r="BZ161" s="52"/>
      <c r="CA161" s="52"/>
      <c r="CB161" s="52"/>
    </row>
    <row r="162" spans="1:88" s="18" customFormat="1" ht="21" customHeight="1" x14ac:dyDescent="0.2">
      <c r="A162" s="1"/>
      <c r="B162" s="1647"/>
      <c r="C162" s="14" t="s">
        <v>134</v>
      </c>
      <c r="D162" s="5">
        <f t="shared" si="314"/>
        <v>0</v>
      </c>
      <c r="E162" s="5">
        <f t="shared" si="314"/>
        <v>0</v>
      </c>
      <c r="F162" s="5">
        <f t="shared" si="314"/>
        <v>0</v>
      </c>
      <c r="G162" s="5">
        <f t="shared" si="314"/>
        <v>0</v>
      </c>
      <c r="H162" s="5">
        <f t="shared" si="314"/>
        <v>0</v>
      </c>
      <c r="I162" s="5">
        <f t="shared" si="314"/>
        <v>0</v>
      </c>
      <c r="J162" s="5">
        <f t="shared" si="314"/>
        <v>0</v>
      </c>
      <c r="K162" s="5">
        <f t="shared" si="314"/>
        <v>0</v>
      </c>
      <c r="L162" s="5">
        <f t="shared" si="314"/>
        <v>0</v>
      </c>
      <c r="M162" s="5">
        <f t="shared" si="314"/>
        <v>0</v>
      </c>
      <c r="N162" s="5">
        <f t="shared" si="314"/>
        <v>0</v>
      </c>
      <c r="O162" s="5">
        <f t="shared" si="314"/>
        <v>0</v>
      </c>
      <c r="P162" s="5">
        <f t="shared" si="314"/>
        <v>0</v>
      </c>
      <c r="Q162" s="5">
        <f t="shared" si="314"/>
        <v>0</v>
      </c>
      <c r="R162" s="5">
        <f t="shared" si="314"/>
        <v>0</v>
      </c>
      <c r="S162" s="5">
        <f t="shared" si="314"/>
        <v>0</v>
      </c>
      <c r="T162" s="5">
        <f t="shared" si="314"/>
        <v>0</v>
      </c>
      <c r="U162" s="5">
        <f t="shared" si="314"/>
        <v>0</v>
      </c>
      <c r="V162" s="5">
        <f t="shared" si="314"/>
        <v>0</v>
      </c>
      <c r="W162" s="5">
        <f t="shared" si="314"/>
        <v>0</v>
      </c>
      <c r="X162" s="5">
        <f t="shared" si="314"/>
        <v>0</v>
      </c>
      <c r="Y162" s="5">
        <f t="shared" si="314"/>
        <v>0</v>
      </c>
      <c r="Z162" s="5">
        <f t="shared" si="314"/>
        <v>0</v>
      </c>
      <c r="AA162" s="5">
        <f t="shared" si="314"/>
        <v>0</v>
      </c>
      <c r="AB162" s="5">
        <f t="shared" si="314"/>
        <v>0</v>
      </c>
      <c r="AC162" s="5">
        <f t="shared" si="314"/>
        <v>0</v>
      </c>
      <c r="AD162" s="5">
        <f t="shared" si="314"/>
        <v>0</v>
      </c>
      <c r="AE162" s="5">
        <f t="shared" si="314"/>
        <v>0</v>
      </c>
      <c r="AF162" s="5">
        <f t="shared" si="314"/>
        <v>0</v>
      </c>
      <c r="AG162" s="5">
        <f t="shared" si="314"/>
        <v>0</v>
      </c>
      <c r="AH162" s="5">
        <f t="shared" si="314"/>
        <v>0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48"/>
      <c r="BE162" s="3"/>
      <c r="BF162" s="49"/>
      <c r="BG162" s="49"/>
      <c r="BH162" s="49"/>
      <c r="BI162" s="49"/>
      <c r="BJ162" s="49"/>
      <c r="BK162" s="49"/>
      <c r="BL162" s="49"/>
      <c r="BM162" s="49"/>
      <c r="BN162" s="49"/>
      <c r="BO162" s="50"/>
      <c r="BP162" s="50"/>
      <c r="BQ162" s="50"/>
      <c r="BR162" s="50"/>
      <c r="BS162" s="50"/>
      <c r="BT162" s="51"/>
      <c r="BU162" s="52"/>
      <c r="BV162" s="52"/>
      <c r="BW162" s="52"/>
      <c r="BX162" s="52"/>
      <c r="BY162" s="52"/>
      <c r="BZ162" s="52"/>
      <c r="CA162" s="52"/>
      <c r="CB162" s="52"/>
    </row>
    <row r="163" spans="1:88" s="18" customFormat="1" ht="21" customHeight="1" x14ac:dyDescent="0.2">
      <c r="A163" s="1"/>
      <c r="B163" s="1647"/>
      <c r="C163" s="14" t="s">
        <v>39</v>
      </c>
      <c r="D163" s="5">
        <f t="shared" si="314"/>
        <v>0</v>
      </c>
      <c r="E163" s="5">
        <f t="shared" si="314"/>
        <v>0</v>
      </c>
      <c r="F163" s="5">
        <f t="shared" si="314"/>
        <v>0</v>
      </c>
      <c r="G163" s="5">
        <f t="shared" si="314"/>
        <v>0</v>
      </c>
      <c r="H163" s="5">
        <f t="shared" si="314"/>
        <v>0</v>
      </c>
      <c r="I163" s="5">
        <f t="shared" si="314"/>
        <v>0</v>
      </c>
      <c r="J163" s="5">
        <f t="shared" si="314"/>
        <v>0</v>
      </c>
      <c r="K163" s="5">
        <f t="shared" si="314"/>
        <v>0</v>
      </c>
      <c r="L163" s="5">
        <f t="shared" si="314"/>
        <v>0</v>
      </c>
      <c r="M163" s="5">
        <f t="shared" si="314"/>
        <v>0</v>
      </c>
      <c r="N163" s="5">
        <f t="shared" si="314"/>
        <v>0</v>
      </c>
      <c r="O163" s="5">
        <f t="shared" si="314"/>
        <v>0</v>
      </c>
      <c r="P163" s="5">
        <f t="shared" si="314"/>
        <v>0</v>
      </c>
      <c r="Q163" s="5">
        <f t="shared" si="314"/>
        <v>0</v>
      </c>
      <c r="R163" s="5">
        <f t="shared" si="314"/>
        <v>0</v>
      </c>
      <c r="S163" s="5">
        <f t="shared" si="314"/>
        <v>0</v>
      </c>
      <c r="T163" s="5">
        <f t="shared" si="314"/>
        <v>0</v>
      </c>
      <c r="U163" s="5">
        <f t="shared" si="314"/>
        <v>0</v>
      </c>
      <c r="V163" s="5">
        <f t="shared" si="314"/>
        <v>0</v>
      </c>
      <c r="W163" s="5">
        <f t="shared" si="314"/>
        <v>0</v>
      </c>
      <c r="X163" s="5">
        <f t="shared" si="314"/>
        <v>0</v>
      </c>
      <c r="Y163" s="5">
        <f t="shared" si="314"/>
        <v>0</v>
      </c>
      <c r="Z163" s="5">
        <f t="shared" si="314"/>
        <v>0</v>
      </c>
      <c r="AA163" s="5">
        <f t="shared" si="314"/>
        <v>0</v>
      </c>
      <c r="AB163" s="5">
        <f t="shared" si="314"/>
        <v>0</v>
      </c>
      <c r="AC163" s="5">
        <f t="shared" si="314"/>
        <v>0</v>
      </c>
      <c r="AD163" s="5">
        <f t="shared" si="314"/>
        <v>0</v>
      </c>
      <c r="AE163" s="5">
        <f t="shared" si="314"/>
        <v>0</v>
      </c>
      <c r="AF163" s="5">
        <f t="shared" si="314"/>
        <v>0</v>
      </c>
      <c r="AG163" s="5">
        <f t="shared" si="314"/>
        <v>0</v>
      </c>
      <c r="AH163" s="5">
        <f t="shared" si="314"/>
        <v>0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48"/>
      <c r="BE163" s="3"/>
      <c r="BF163" s="49"/>
      <c r="BG163" s="49"/>
      <c r="BH163" s="49"/>
      <c r="BI163" s="49"/>
      <c r="BJ163" s="49"/>
      <c r="BK163" s="49"/>
      <c r="BL163" s="49"/>
      <c r="BM163" s="49"/>
      <c r="BN163" s="49"/>
      <c r="BO163" s="50"/>
      <c r="BP163" s="50"/>
      <c r="BQ163" s="50"/>
      <c r="BR163" s="50"/>
      <c r="BS163" s="50"/>
      <c r="BT163" s="51"/>
      <c r="BU163" s="52"/>
      <c r="BV163" s="52"/>
      <c r="BW163" s="52"/>
      <c r="BX163" s="52"/>
      <c r="BY163" s="52"/>
      <c r="BZ163" s="52"/>
      <c r="CA163" s="52"/>
      <c r="CB163" s="52"/>
    </row>
    <row r="164" spans="1:88" s="58" customFormat="1" ht="21" customHeight="1" x14ac:dyDescent="0.2">
      <c r="A164" s="1"/>
      <c r="B164" s="1647"/>
      <c r="C164" s="14" t="s">
        <v>40</v>
      </c>
      <c r="D164" s="5">
        <f t="shared" si="314"/>
        <v>0</v>
      </c>
      <c r="E164" s="5">
        <f t="shared" si="314"/>
        <v>0</v>
      </c>
      <c r="F164" s="5">
        <f t="shared" si="314"/>
        <v>0</v>
      </c>
      <c r="G164" s="5">
        <f t="shared" si="314"/>
        <v>0</v>
      </c>
      <c r="H164" s="5">
        <f t="shared" si="314"/>
        <v>0</v>
      </c>
      <c r="I164" s="5">
        <f t="shared" si="314"/>
        <v>0</v>
      </c>
      <c r="J164" s="5">
        <f t="shared" si="314"/>
        <v>0</v>
      </c>
      <c r="K164" s="5">
        <f t="shared" si="314"/>
        <v>0</v>
      </c>
      <c r="L164" s="5">
        <f t="shared" si="314"/>
        <v>0</v>
      </c>
      <c r="M164" s="5">
        <f t="shared" si="314"/>
        <v>0</v>
      </c>
      <c r="N164" s="5">
        <f t="shared" si="314"/>
        <v>0</v>
      </c>
      <c r="O164" s="5">
        <f t="shared" si="314"/>
        <v>0</v>
      </c>
      <c r="P164" s="5">
        <f t="shared" si="314"/>
        <v>0</v>
      </c>
      <c r="Q164" s="5">
        <f t="shared" si="314"/>
        <v>0</v>
      </c>
      <c r="R164" s="5">
        <f t="shared" si="314"/>
        <v>0</v>
      </c>
      <c r="S164" s="5">
        <f t="shared" si="314"/>
        <v>0</v>
      </c>
      <c r="T164" s="5">
        <f t="shared" si="314"/>
        <v>0</v>
      </c>
      <c r="U164" s="5">
        <f t="shared" si="314"/>
        <v>0</v>
      </c>
      <c r="V164" s="5">
        <f t="shared" si="314"/>
        <v>0</v>
      </c>
      <c r="W164" s="5">
        <f t="shared" si="314"/>
        <v>0</v>
      </c>
      <c r="X164" s="5">
        <f t="shared" si="314"/>
        <v>0</v>
      </c>
      <c r="Y164" s="5">
        <f t="shared" si="314"/>
        <v>0</v>
      </c>
      <c r="Z164" s="5">
        <f t="shared" si="314"/>
        <v>0</v>
      </c>
      <c r="AA164" s="5">
        <f t="shared" si="314"/>
        <v>13</v>
      </c>
      <c r="AB164" s="5">
        <f t="shared" si="314"/>
        <v>13</v>
      </c>
      <c r="AC164" s="5">
        <f t="shared" si="314"/>
        <v>0</v>
      </c>
      <c r="AD164" s="5">
        <f t="shared" si="314"/>
        <v>0</v>
      </c>
      <c r="AE164" s="5">
        <f t="shared" si="314"/>
        <v>0</v>
      </c>
      <c r="AF164" s="5">
        <f t="shared" si="314"/>
        <v>0</v>
      </c>
      <c r="AG164" s="5">
        <f t="shared" si="314"/>
        <v>0</v>
      </c>
      <c r="AH164" s="5">
        <f t="shared" si="314"/>
        <v>0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48"/>
      <c r="BE164" s="3"/>
      <c r="BF164" s="49"/>
      <c r="BG164" s="49"/>
      <c r="BH164" s="49"/>
      <c r="BI164" s="49"/>
      <c r="BJ164" s="49"/>
      <c r="BK164" s="49"/>
      <c r="BL164" s="49"/>
      <c r="BM164" s="49"/>
      <c r="BN164" s="49"/>
      <c r="BO164" s="50"/>
      <c r="BP164" s="50"/>
      <c r="BQ164" s="50"/>
      <c r="BR164" s="50"/>
      <c r="BS164" s="50"/>
      <c r="BT164" s="51"/>
      <c r="BU164" s="52"/>
      <c r="BV164" s="52"/>
      <c r="BW164" s="52"/>
      <c r="BX164" s="52"/>
      <c r="BY164" s="52"/>
      <c r="BZ164" s="52"/>
      <c r="CA164" s="52"/>
      <c r="CB164" s="52"/>
      <c r="CC164" s="18"/>
      <c r="CD164" s="18"/>
      <c r="CE164" s="18"/>
      <c r="CF164" s="18"/>
      <c r="CG164" s="18"/>
      <c r="CH164" s="18"/>
      <c r="CI164" s="18"/>
      <c r="CJ164" s="18"/>
    </row>
    <row r="165" spans="1:88" s="58" customFormat="1" ht="21" customHeight="1" x14ac:dyDescent="0.2">
      <c r="A165" s="49"/>
      <c r="B165" s="1647"/>
      <c r="C165" s="14" t="s">
        <v>57</v>
      </c>
      <c r="D165" s="14">
        <f t="shared" si="314"/>
        <v>2</v>
      </c>
      <c r="E165" s="14">
        <f t="shared" si="314"/>
        <v>0</v>
      </c>
      <c r="F165" s="14">
        <f t="shared" si="314"/>
        <v>1</v>
      </c>
      <c r="G165" s="14">
        <f t="shared" si="314"/>
        <v>1</v>
      </c>
      <c r="H165" s="14">
        <f t="shared" si="314"/>
        <v>1</v>
      </c>
      <c r="I165" s="14">
        <f t="shared" si="314"/>
        <v>0</v>
      </c>
      <c r="J165" s="14">
        <f t="shared" si="314"/>
        <v>2</v>
      </c>
      <c r="K165" s="14">
        <f t="shared" si="314"/>
        <v>1</v>
      </c>
      <c r="L165" s="14">
        <f t="shared" si="314"/>
        <v>0</v>
      </c>
      <c r="M165" s="14">
        <f t="shared" si="314"/>
        <v>0</v>
      </c>
      <c r="N165" s="14">
        <f t="shared" si="314"/>
        <v>0</v>
      </c>
      <c r="O165" s="14">
        <f t="shared" si="314"/>
        <v>0</v>
      </c>
      <c r="P165" s="14">
        <f t="shared" si="314"/>
        <v>0</v>
      </c>
      <c r="Q165" s="14">
        <f t="shared" si="314"/>
        <v>0</v>
      </c>
      <c r="R165" s="14">
        <f t="shared" si="314"/>
        <v>2</v>
      </c>
      <c r="S165" s="14">
        <f t="shared" si="314"/>
        <v>1</v>
      </c>
      <c r="T165" s="14">
        <f t="shared" si="314"/>
        <v>1</v>
      </c>
      <c r="U165" s="14">
        <f t="shared" si="314"/>
        <v>1</v>
      </c>
      <c r="V165" s="14">
        <f t="shared" si="314"/>
        <v>2</v>
      </c>
      <c r="W165" s="14">
        <f t="shared" si="314"/>
        <v>1</v>
      </c>
      <c r="X165" s="14">
        <f t="shared" si="314"/>
        <v>1</v>
      </c>
      <c r="Y165" s="14">
        <f t="shared" si="314"/>
        <v>2</v>
      </c>
      <c r="Z165" s="14">
        <f t="shared" si="314"/>
        <v>1</v>
      </c>
      <c r="AA165" s="14">
        <f t="shared" si="314"/>
        <v>0</v>
      </c>
      <c r="AB165" s="14">
        <f t="shared" si="314"/>
        <v>0</v>
      </c>
      <c r="AC165" s="14">
        <f t="shared" si="314"/>
        <v>0</v>
      </c>
      <c r="AD165" s="14">
        <f t="shared" si="314"/>
        <v>1</v>
      </c>
      <c r="AE165" s="14">
        <f t="shared" si="314"/>
        <v>0</v>
      </c>
      <c r="AF165" s="14">
        <f t="shared" si="314"/>
        <v>0</v>
      </c>
      <c r="AG165" s="14">
        <f t="shared" si="314"/>
        <v>0</v>
      </c>
      <c r="AH165" s="14">
        <f t="shared" si="314"/>
        <v>0</v>
      </c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98"/>
      <c r="BE165" s="99"/>
      <c r="BF165" s="49"/>
      <c r="BG165" s="49"/>
      <c r="BH165" s="49"/>
      <c r="BI165" s="49"/>
      <c r="BJ165" s="49"/>
      <c r="BK165" s="49"/>
      <c r="BL165" s="49"/>
      <c r="BM165" s="49"/>
      <c r="BN165" s="49"/>
      <c r="BO165" s="51"/>
      <c r="BP165" s="51"/>
      <c r="BQ165" s="51"/>
      <c r="BR165" s="51"/>
      <c r="BS165" s="51"/>
      <c r="BT165" s="51"/>
      <c r="BU165" s="55"/>
      <c r="BV165" s="55"/>
      <c r="BW165" s="55"/>
      <c r="BX165" s="55"/>
      <c r="BY165" s="55"/>
      <c r="BZ165" s="55"/>
      <c r="CA165" s="55"/>
      <c r="CB165" s="55"/>
    </row>
    <row r="166" spans="1:88" s="18" customFormat="1" ht="21" customHeight="1" x14ac:dyDescent="0.2">
      <c r="A166" s="49"/>
      <c r="B166" s="1647"/>
      <c r="C166" s="14" t="s">
        <v>35</v>
      </c>
      <c r="D166" s="14">
        <f t="shared" si="314"/>
        <v>0</v>
      </c>
      <c r="E166" s="14">
        <f t="shared" si="314"/>
        <v>1</v>
      </c>
      <c r="F166" s="14">
        <f t="shared" si="314"/>
        <v>0</v>
      </c>
      <c r="G166" s="14">
        <f t="shared" si="314"/>
        <v>1</v>
      </c>
      <c r="H166" s="14">
        <f t="shared" si="314"/>
        <v>0</v>
      </c>
      <c r="I166" s="14">
        <f t="shared" si="314"/>
        <v>1</v>
      </c>
      <c r="J166" s="14">
        <f t="shared" si="314"/>
        <v>1</v>
      </c>
      <c r="K166" s="14">
        <f t="shared" si="314"/>
        <v>0</v>
      </c>
      <c r="L166" s="14">
        <f t="shared" si="314"/>
        <v>0</v>
      </c>
      <c r="M166" s="14">
        <f t="shared" si="314"/>
        <v>2</v>
      </c>
      <c r="N166" s="14">
        <f t="shared" si="314"/>
        <v>0</v>
      </c>
      <c r="O166" s="14">
        <f t="shared" si="314"/>
        <v>0</v>
      </c>
      <c r="P166" s="14">
        <f t="shared" si="314"/>
        <v>0</v>
      </c>
      <c r="Q166" s="14">
        <f t="shared" si="314"/>
        <v>1</v>
      </c>
      <c r="R166" s="14">
        <f t="shared" si="314"/>
        <v>0</v>
      </c>
      <c r="S166" s="14">
        <f t="shared" si="314"/>
        <v>0</v>
      </c>
      <c r="T166" s="14">
        <f t="shared" si="314"/>
        <v>0</v>
      </c>
      <c r="U166" s="14">
        <f t="shared" si="314"/>
        <v>0</v>
      </c>
      <c r="V166" s="14">
        <f t="shared" si="314"/>
        <v>0</v>
      </c>
      <c r="W166" s="14">
        <f t="shared" si="314"/>
        <v>1</v>
      </c>
      <c r="X166" s="14">
        <f t="shared" si="314"/>
        <v>0</v>
      </c>
      <c r="Y166" s="14">
        <f t="shared" si="314"/>
        <v>0</v>
      </c>
      <c r="Z166" s="14">
        <f t="shared" si="314"/>
        <v>0</v>
      </c>
      <c r="AA166" s="14">
        <f t="shared" si="314"/>
        <v>0</v>
      </c>
      <c r="AB166" s="14">
        <f t="shared" si="314"/>
        <v>0</v>
      </c>
      <c r="AC166" s="14">
        <f t="shared" si="314"/>
        <v>0</v>
      </c>
      <c r="AD166" s="14">
        <f t="shared" si="314"/>
        <v>0</v>
      </c>
      <c r="AE166" s="14">
        <f t="shared" si="314"/>
        <v>0</v>
      </c>
      <c r="AF166" s="14">
        <f t="shared" si="314"/>
        <v>0</v>
      </c>
      <c r="AG166" s="14">
        <f t="shared" si="314"/>
        <v>0</v>
      </c>
      <c r="AH166" s="14">
        <f t="shared" si="314"/>
        <v>0</v>
      </c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98"/>
      <c r="BE166" s="99"/>
      <c r="BF166" s="49"/>
      <c r="BG166" s="49"/>
      <c r="BH166" s="49"/>
      <c r="BI166" s="49"/>
      <c r="BJ166" s="49"/>
      <c r="BK166" s="49"/>
      <c r="BL166" s="49"/>
      <c r="BM166" s="49"/>
      <c r="BN166" s="49"/>
      <c r="BO166" s="51"/>
      <c r="BP166" s="51"/>
      <c r="BQ166" s="51"/>
      <c r="BR166" s="51"/>
      <c r="BS166" s="51"/>
      <c r="BT166" s="51"/>
      <c r="BU166" s="55"/>
      <c r="BV166" s="55"/>
      <c r="BW166" s="55"/>
      <c r="BX166" s="55"/>
      <c r="BY166" s="55"/>
      <c r="BZ166" s="55"/>
      <c r="CA166" s="55"/>
      <c r="CB166" s="55"/>
      <c r="CC166" s="58"/>
      <c r="CD166" s="58"/>
      <c r="CE166" s="58"/>
      <c r="CF166" s="58"/>
      <c r="CG166" s="58"/>
      <c r="CH166" s="58"/>
      <c r="CI166" s="58"/>
      <c r="CJ166" s="58"/>
    </row>
    <row r="167" spans="1:88" s="18" customFormat="1" ht="21" customHeight="1" x14ac:dyDescent="0.2">
      <c r="A167" s="1636"/>
      <c r="B167" s="1637"/>
      <c r="C167" s="1637"/>
      <c r="D167" s="1637"/>
      <c r="E167" s="1637"/>
      <c r="F167" s="1637"/>
      <c r="G167" s="1637"/>
      <c r="H167" s="1637"/>
      <c r="I167" s="1637"/>
      <c r="J167" s="1637"/>
      <c r="K167" s="1637"/>
      <c r="L167" s="1637"/>
      <c r="M167" s="1637"/>
      <c r="N167" s="1637"/>
      <c r="O167" s="1637"/>
      <c r="P167" s="1637"/>
      <c r="Q167" s="1637"/>
      <c r="R167" s="1637"/>
      <c r="S167" s="1637"/>
      <c r="T167" s="1637"/>
      <c r="U167" s="1637"/>
      <c r="V167" s="1637"/>
      <c r="W167" s="1637"/>
      <c r="X167" s="1637"/>
      <c r="Y167" s="1637"/>
      <c r="Z167" s="1637"/>
      <c r="AA167" s="1637"/>
      <c r="AB167" s="1637"/>
      <c r="AC167" s="1637"/>
      <c r="AD167" s="1637"/>
      <c r="AE167" s="1637"/>
      <c r="AF167" s="108"/>
      <c r="AG167" s="108"/>
      <c r="AH167" s="108"/>
      <c r="AI167" s="2"/>
      <c r="AJ167" s="2"/>
      <c r="AK167" s="2"/>
      <c r="AL167" s="2"/>
      <c r="AM167" s="2"/>
      <c r="AN167" s="2"/>
      <c r="AO167" s="2"/>
      <c r="AP167" s="2"/>
      <c r="AQ167" s="2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48"/>
      <c r="BE167" s="3"/>
      <c r="BF167" s="1"/>
      <c r="BG167" s="1"/>
      <c r="BH167" s="1"/>
      <c r="BI167" s="1"/>
      <c r="BJ167" s="1"/>
      <c r="BK167" s="1"/>
      <c r="BL167" s="1"/>
      <c r="BM167" s="1"/>
      <c r="BN167" s="1"/>
      <c r="BO167" s="50"/>
      <c r="BP167" s="50"/>
      <c r="BQ167" s="50"/>
      <c r="BR167" s="50"/>
      <c r="BS167" s="50"/>
      <c r="BT167" s="51"/>
      <c r="BU167" s="52"/>
      <c r="BV167" s="52"/>
      <c r="BW167" s="52"/>
      <c r="BX167" s="53"/>
      <c r="BY167" s="53"/>
      <c r="BZ167" s="53"/>
      <c r="CA167" s="53"/>
      <c r="CB167" s="53"/>
    </row>
    <row r="168" spans="1:88" x14ac:dyDescent="0.25">
      <c r="AI168" s="2"/>
      <c r="AJ168" s="2"/>
      <c r="AK168" s="2"/>
      <c r="AL168" s="2"/>
      <c r="AM168" s="2"/>
      <c r="AN168" s="2"/>
      <c r="AO168" s="2"/>
      <c r="CC168" s="18"/>
      <c r="CD168" s="18"/>
      <c r="CG168" s="18"/>
      <c r="CH168" s="18"/>
      <c r="CI168" s="18"/>
      <c r="CJ168" s="18"/>
    </row>
  </sheetData>
  <sheetProtection formatCells="0"/>
  <dataConsolidate link="1"/>
  <mergeCells count="95">
    <mergeCell ref="CE20:CE22"/>
    <mergeCell ref="BF10:BN11"/>
    <mergeCell ref="CB20:CB22"/>
    <mergeCell ref="BT20:BT22"/>
    <mergeCell ref="BU20:BU22"/>
    <mergeCell ref="BV20:BV22"/>
    <mergeCell ref="BW20:BW22"/>
    <mergeCell ref="BX20:BX22"/>
    <mergeCell ref="BY20:BY22"/>
    <mergeCell ref="CC12:CD12"/>
    <mergeCell ref="BT11:BT12"/>
    <mergeCell ref="BU11:BU12"/>
    <mergeCell ref="BV11:BV12"/>
    <mergeCell ref="BW11:BW12"/>
    <mergeCell ref="BX11:BX12"/>
    <mergeCell ref="BY11:BY12"/>
    <mergeCell ref="BO9:CB9"/>
    <mergeCell ref="CC9:CD9"/>
    <mergeCell ref="BO10:BS10"/>
    <mergeCell ref="BU10:BY10"/>
    <mergeCell ref="BZ10:CB10"/>
    <mergeCell ref="CC10:CD10"/>
    <mergeCell ref="AI3:AJ3"/>
    <mergeCell ref="AI4:AJ4"/>
    <mergeCell ref="AM4:BC5"/>
    <mergeCell ref="A1:C1"/>
    <mergeCell ref="AI1:AJ1"/>
    <mergeCell ref="AM1:BC1"/>
    <mergeCell ref="A2:A4"/>
    <mergeCell ref="AI2:AJ2"/>
    <mergeCell ref="AM2:BC3"/>
    <mergeCell ref="A5:C5"/>
    <mergeCell ref="AI5:AJ5"/>
    <mergeCell ref="BF6:BF8"/>
    <mergeCell ref="BO7:CD8"/>
    <mergeCell ref="BD2:BD4"/>
    <mergeCell ref="BE2:BE4"/>
    <mergeCell ref="BF2:BF4"/>
    <mergeCell ref="BD10:BE10"/>
    <mergeCell ref="BD6:BD8"/>
    <mergeCell ref="A6:A8"/>
    <mergeCell ref="AW9:BB9"/>
    <mergeCell ref="BD9:BE9"/>
    <mergeCell ref="A9:C9"/>
    <mergeCell ref="CN10:CQ10"/>
    <mergeCell ref="A11:C11"/>
    <mergeCell ref="BD11:BE11"/>
    <mergeCell ref="BO11:BP11"/>
    <mergeCell ref="BQ11:BQ12"/>
    <mergeCell ref="BR11:BS12"/>
    <mergeCell ref="BZ11:BZ12"/>
    <mergeCell ref="CA11:CA12"/>
    <mergeCell ref="CB11:CB12"/>
    <mergeCell ref="CC11:CD11"/>
    <mergeCell ref="BD12:BE12"/>
    <mergeCell ref="BO12:BP12"/>
    <mergeCell ref="A10:C10"/>
    <mergeCell ref="D10:AH10"/>
    <mergeCell ref="AI10:BB11"/>
    <mergeCell ref="A20:A22"/>
    <mergeCell ref="BQ20:BQ22"/>
    <mergeCell ref="BR20:BR22"/>
    <mergeCell ref="BS20:BS22"/>
    <mergeCell ref="BQ84:BQ86"/>
    <mergeCell ref="A35:A37"/>
    <mergeCell ref="BE35:BE37"/>
    <mergeCell ref="BN35:BN37"/>
    <mergeCell ref="BP35:BP37"/>
    <mergeCell ref="BQ35:BQ37"/>
    <mergeCell ref="BR35:BR37"/>
    <mergeCell ref="BS35:BS37"/>
    <mergeCell ref="B129:B140"/>
    <mergeCell ref="CB84:CB86"/>
    <mergeCell ref="CB35:CB37"/>
    <mergeCell ref="A42:A44"/>
    <mergeCell ref="A63:A65"/>
    <mergeCell ref="CB63:CB65"/>
    <mergeCell ref="BU35:BU37"/>
    <mergeCell ref="BV35:BV37"/>
    <mergeCell ref="BW35:BW37"/>
    <mergeCell ref="BX35:BX37"/>
    <mergeCell ref="BY35:BY37"/>
    <mergeCell ref="CA35:CA37"/>
    <mergeCell ref="A84:A86"/>
    <mergeCell ref="BT35:BT37"/>
    <mergeCell ref="B102:C102"/>
    <mergeCell ref="B103:B114"/>
    <mergeCell ref="B115:C115"/>
    <mergeCell ref="B116:B127"/>
    <mergeCell ref="B128:C128"/>
    <mergeCell ref="B141:C141"/>
    <mergeCell ref="B142:B153"/>
    <mergeCell ref="B154:C154"/>
    <mergeCell ref="B155:B166"/>
    <mergeCell ref="A167:AE167"/>
  </mergeCells>
  <conditionalFormatting sqref="D56:D67">
    <cfRule type="cellIs" dxfId="7814" priority="8737" operator="equal">
      <formula>"FO"</formula>
    </cfRule>
  </conditionalFormatting>
  <conditionalFormatting sqref="D56:D75">
    <cfRule type="cellIs" dxfId="7813" priority="8448" operator="equal">
      <formula>"DC"</formula>
    </cfRule>
    <cfRule type="cellIs" dxfId="7812" priority="8449" operator="equal">
      <formula>"DS"</formula>
    </cfRule>
    <cfRule type="cellIs" dxfId="7811" priority="8450" operator="equal">
      <formula>"FE"</formula>
    </cfRule>
    <cfRule type="cellIs" dxfId="7810" priority="8451" operator="equal">
      <formula>"FES"</formula>
    </cfRule>
    <cfRule type="cellIs" dxfId="7809" priority="8452" operator="equal">
      <formula>"FED"</formula>
    </cfRule>
    <cfRule type="cellIs" dxfId="7808" priority="8453" operator="equal">
      <formula>"FEF"</formula>
    </cfRule>
    <cfRule type="cellIs" dxfId="7807" priority="8454" operator="equal">
      <formula>"B"</formula>
    </cfRule>
    <cfRule type="cellIs" dxfId="7806" priority="8455" operator="equal">
      <formula>"F"</formula>
    </cfRule>
    <cfRule type="cellIs" dxfId="7805" priority="8456" operator="equal">
      <formula>"L"</formula>
    </cfRule>
    <cfRule type="cellIs" dxfId="7804" priority="8457" operator="equal">
      <formula>"SA"</formula>
    </cfRule>
    <cfRule type="cellIs" dxfId="7803" priority="8458" operator="equal">
      <formula>"SE"</formula>
    </cfRule>
    <cfRule type="cellIs" dxfId="7802" priority="8459" operator="equal">
      <formula>"TR"</formula>
    </cfRule>
    <cfRule type="cellIs" dxfId="7801" priority="8460" operator="equal">
      <formula>"NT"</formula>
    </cfRule>
    <cfRule type="cellIs" dxfId="7800" priority="8461" operator="equal">
      <formula>"DT"</formula>
    </cfRule>
    <cfRule type="cellIs" dxfId="7799" priority="8462" operator="equal">
      <formula>"T"</formula>
    </cfRule>
    <cfRule type="cellIs" dxfId="7798" priority="8463" operator="equal">
      <formula>"FOTS"</formula>
    </cfRule>
    <cfRule type="cellIs" dxfId="7797" priority="8464" operator="equal">
      <formula>"DISP"</formula>
    </cfRule>
  </conditionalFormatting>
  <conditionalFormatting sqref="D13:J32">
    <cfRule type="cellIs" dxfId="7796" priority="45" operator="equal">
      <formula>"DC"</formula>
    </cfRule>
    <cfRule type="cellIs" dxfId="7795" priority="46" operator="equal">
      <formula>"DS"</formula>
    </cfRule>
    <cfRule type="cellIs" dxfId="7794" priority="47" operator="equal">
      <formula>"FE"</formula>
    </cfRule>
    <cfRule type="cellIs" dxfId="7793" priority="48" operator="equal">
      <formula>"FES"</formula>
    </cfRule>
    <cfRule type="cellIs" dxfId="7792" priority="49" operator="equal">
      <formula>"FED"</formula>
    </cfRule>
    <cfRule type="cellIs" dxfId="7791" priority="50" operator="equal">
      <formula>"FEF"</formula>
    </cfRule>
    <cfRule type="cellIs" dxfId="7790" priority="51" operator="equal">
      <formula>"B"</formula>
    </cfRule>
    <cfRule type="cellIs" dxfId="7789" priority="52" operator="equal">
      <formula>"F"</formula>
    </cfRule>
    <cfRule type="cellIs" dxfId="7788" priority="53" operator="equal">
      <formula>"L"</formula>
    </cfRule>
    <cfRule type="cellIs" dxfId="7787" priority="54" operator="equal">
      <formula>"SA"</formula>
    </cfRule>
    <cfRule type="cellIs" dxfId="7786" priority="55" operator="equal">
      <formula>"SE"</formula>
    </cfRule>
    <cfRule type="cellIs" dxfId="7785" priority="56" operator="equal">
      <formula>"TR"</formula>
    </cfRule>
    <cfRule type="cellIs" dxfId="7784" priority="57" operator="equal">
      <formula>"NT"</formula>
    </cfRule>
    <cfRule type="cellIs" dxfId="7783" priority="58" operator="equal">
      <formula>"DT"</formula>
    </cfRule>
    <cfRule type="cellIs" dxfId="7782" priority="59" operator="equal">
      <formula>"T"</formula>
    </cfRule>
    <cfRule type="cellIs" dxfId="7781" priority="60" operator="equal">
      <formula>"FOTS"</formula>
    </cfRule>
    <cfRule type="cellIs" dxfId="7780" priority="61" operator="equal">
      <formula>"DISP"</formula>
    </cfRule>
  </conditionalFormatting>
  <conditionalFormatting sqref="D97:J97 L97:AH97">
    <cfRule type="cellIs" dxfId="7779" priority="28079" operator="equal">
      <formula>"DC"</formula>
    </cfRule>
    <cfRule type="cellIs" dxfId="7778" priority="28080" operator="equal">
      <formula>"DS"</formula>
    </cfRule>
    <cfRule type="cellIs" dxfId="7777" priority="28081" operator="equal">
      <formula>"FE"</formula>
    </cfRule>
    <cfRule type="cellIs" dxfId="7776" priority="28082" operator="equal">
      <formula>"FES"</formula>
    </cfRule>
    <cfRule type="cellIs" dxfId="7775" priority="28083" operator="equal">
      <formula>"FED"</formula>
    </cfRule>
    <cfRule type="cellIs" dxfId="7774" priority="28084" operator="equal">
      <formula>"FEF"</formula>
    </cfRule>
    <cfRule type="cellIs" dxfId="7773" priority="28085" operator="equal">
      <formula>"B"</formula>
    </cfRule>
    <cfRule type="cellIs" dxfId="7772" priority="28086" operator="equal">
      <formula>"F"</formula>
    </cfRule>
    <cfRule type="cellIs" dxfId="7771" priority="28087" operator="equal">
      <formula>"L"</formula>
    </cfRule>
    <cfRule type="cellIs" dxfId="7770" priority="28088" operator="equal">
      <formula>"SA"</formula>
    </cfRule>
    <cfRule type="cellIs" dxfId="7769" priority="28089" operator="equal">
      <formula>"SE"</formula>
    </cfRule>
    <cfRule type="cellIs" dxfId="7768" priority="28090" operator="equal">
      <formula>"TR"</formula>
    </cfRule>
    <cfRule type="cellIs" dxfId="7767" priority="28091" operator="equal">
      <formula>"NT"</formula>
    </cfRule>
    <cfRule type="cellIs" dxfId="7766" priority="28092" operator="equal">
      <formula>"DT"</formula>
    </cfRule>
    <cfRule type="cellIs" dxfId="7765" priority="28093" operator="equal">
      <formula>"T"</formula>
    </cfRule>
    <cfRule type="cellIs" dxfId="7764" priority="28094" operator="equal">
      <formula>"FOTS"</formula>
    </cfRule>
    <cfRule type="cellIs" dxfId="7763" priority="28095" operator="equal">
      <formula>"DISP"</formula>
    </cfRule>
    <cfRule type="cellIs" dxfId="7762" priority="28096" operator="equal">
      <formula>"FO"</formula>
    </cfRule>
  </conditionalFormatting>
  <conditionalFormatting sqref="D34:P54">
    <cfRule type="cellIs" dxfId="7761" priority="4829" operator="equal">
      <formula>"DC"</formula>
    </cfRule>
    <cfRule type="cellIs" dxfId="7760" priority="4830" operator="equal">
      <formula>"DS"</formula>
    </cfRule>
    <cfRule type="cellIs" dxfId="7759" priority="4831" operator="equal">
      <formula>"FE"</formula>
    </cfRule>
    <cfRule type="cellIs" dxfId="7758" priority="4832" operator="equal">
      <formula>"FES"</formula>
    </cfRule>
    <cfRule type="cellIs" dxfId="7757" priority="4833" operator="equal">
      <formula>"FED"</formula>
    </cfRule>
    <cfRule type="cellIs" dxfId="7756" priority="4834" operator="equal">
      <formula>"FEF"</formula>
    </cfRule>
    <cfRule type="cellIs" dxfId="7755" priority="4835" operator="equal">
      <formula>"B"</formula>
    </cfRule>
    <cfRule type="cellIs" dxfId="7754" priority="4836" operator="equal">
      <formula>"F"</formula>
    </cfRule>
    <cfRule type="cellIs" dxfId="7753" priority="4837" operator="equal">
      <formula>"L"</formula>
    </cfRule>
    <cfRule type="cellIs" dxfId="7752" priority="4838" operator="equal">
      <formula>"SA"</formula>
    </cfRule>
    <cfRule type="cellIs" dxfId="7751" priority="4839" operator="equal">
      <formula>"SE"</formula>
    </cfRule>
    <cfRule type="cellIs" dxfId="7750" priority="4840" operator="equal">
      <formula>"TR"</formula>
    </cfRule>
    <cfRule type="cellIs" dxfId="7749" priority="4841" operator="equal">
      <formula>"NT"</formula>
    </cfRule>
    <cfRule type="cellIs" dxfId="7748" priority="4842" operator="equal">
      <formula>"DT"</formula>
    </cfRule>
    <cfRule type="cellIs" dxfId="7747" priority="4843" operator="equal">
      <formula>"T"</formula>
    </cfRule>
    <cfRule type="cellIs" dxfId="7746" priority="4844" operator="equal">
      <formula>"FOTS"</formula>
    </cfRule>
    <cfRule type="cellIs" dxfId="7745" priority="4845" operator="equal">
      <formula>"DISP"</formula>
    </cfRule>
  </conditionalFormatting>
  <conditionalFormatting sqref="D2:AH2">
    <cfRule type="cellIs" dxfId="7744" priority="27980" operator="lessThan">
      <formula>1</formula>
    </cfRule>
    <cfRule type="cellIs" dxfId="7743" priority="27981" operator="greaterThan">
      <formula>1</formula>
    </cfRule>
    <cfRule type="cellIs" dxfId="7742" priority="27982" operator="equal">
      <formula>1</formula>
    </cfRule>
  </conditionalFormatting>
  <conditionalFormatting sqref="D3:AH4">
    <cfRule type="cellIs" dxfId="7741" priority="27995" operator="lessThan">
      <formula>4</formula>
    </cfRule>
    <cfRule type="cellIs" dxfId="7740" priority="27996" operator="greaterThan">
      <formula>4</formula>
    </cfRule>
    <cfRule type="cellIs" dxfId="7739" priority="27997" operator="equal">
      <formula>4</formula>
    </cfRule>
  </conditionalFormatting>
  <conditionalFormatting sqref="D5:AH5">
    <cfRule type="cellIs" dxfId="7738" priority="27992" operator="lessThan">
      <formula>13</formula>
    </cfRule>
    <cfRule type="cellIs" dxfId="7737" priority="27993" operator="equal">
      <formula>13</formula>
    </cfRule>
    <cfRule type="cellIs" dxfId="7736" priority="27994" operator="greaterThan">
      <formula>13</formula>
    </cfRule>
  </conditionalFormatting>
  <conditionalFormatting sqref="D6:AH6">
    <cfRule type="cellIs" dxfId="7735" priority="27986" operator="lessThan">
      <formula>1</formula>
    </cfRule>
    <cfRule type="cellIs" dxfId="7734" priority="27987" operator="greaterThan">
      <formula>1</formula>
    </cfRule>
    <cfRule type="cellIs" dxfId="7733" priority="27988" operator="equal">
      <formula>1</formula>
    </cfRule>
  </conditionalFormatting>
  <conditionalFormatting sqref="D7:AH7">
    <cfRule type="cellIs" dxfId="7732" priority="27977" operator="lessThan">
      <formula>4</formula>
    </cfRule>
    <cfRule type="cellIs" dxfId="7731" priority="27978" operator="greaterThan">
      <formula>4</formula>
    </cfRule>
    <cfRule type="cellIs" dxfId="7730" priority="27979" operator="equal">
      <formula>4</formula>
    </cfRule>
  </conditionalFormatting>
  <conditionalFormatting sqref="D8:AH8">
    <cfRule type="cellIs" dxfId="7729" priority="27983" operator="lessThan">
      <formula>8</formula>
    </cfRule>
    <cfRule type="cellIs" dxfId="7728" priority="27984" operator="greaterThan">
      <formula>8</formula>
    </cfRule>
    <cfRule type="cellIs" dxfId="7727" priority="27985" operator="equal">
      <formula>8</formula>
    </cfRule>
  </conditionalFormatting>
  <conditionalFormatting sqref="D9:AH9">
    <cfRule type="cellIs" dxfId="7726" priority="27989" operator="lessThan">
      <formula>13</formula>
    </cfRule>
    <cfRule type="cellIs" dxfId="7725" priority="27990" operator="equal">
      <formula>13</formula>
    </cfRule>
    <cfRule type="cellIs" dxfId="7724" priority="27991" operator="greaterThan">
      <formula>13</formula>
    </cfRule>
  </conditionalFormatting>
  <conditionalFormatting sqref="D13:AH32">
    <cfRule type="cellIs" dxfId="7723" priority="62" operator="equal">
      <formula>"FO"</formula>
    </cfRule>
  </conditionalFormatting>
  <conditionalFormatting sqref="D34:AH54">
    <cfRule type="cellIs" dxfId="7722" priority="8309" operator="equal">
      <formula>"FO"</formula>
    </cfRule>
  </conditionalFormatting>
  <conditionalFormatting sqref="D68:AH75">
    <cfRule type="cellIs" dxfId="7721" priority="8308" operator="equal">
      <formula>"FO"</formula>
    </cfRule>
  </conditionalFormatting>
  <conditionalFormatting sqref="D77:AH96">
    <cfRule type="cellIs" dxfId="7720" priority="950" operator="equal">
      <formula>"DC"</formula>
    </cfRule>
    <cfRule type="cellIs" dxfId="7719" priority="951" operator="equal">
      <formula>"DS"</formula>
    </cfRule>
    <cfRule type="cellIs" dxfId="7718" priority="952" operator="equal">
      <formula>"FE"</formula>
    </cfRule>
    <cfRule type="cellIs" dxfId="7717" priority="953" operator="equal">
      <formula>"FES"</formula>
    </cfRule>
    <cfRule type="cellIs" dxfId="7716" priority="954" operator="equal">
      <formula>"FED"</formula>
    </cfRule>
    <cfRule type="cellIs" dxfId="7715" priority="955" operator="equal">
      <formula>"FEF"</formula>
    </cfRule>
    <cfRule type="cellIs" dxfId="7714" priority="956" operator="equal">
      <formula>"B"</formula>
    </cfRule>
    <cfRule type="cellIs" dxfId="7713" priority="957" operator="equal">
      <formula>"F"</formula>
    </cfRule>
    <cfRule type="cellIs" dxfId="7712" priority="958" operator="equal">
      <formula>"L"</formula>
    </cfRule>
    <cfRule type="cellIs" dxfId="7711" priority="959" operator="equal">
      <formula>"SA"</formula>
    </cfRule>
    <cfRule type="cellIs" dxfId="7710" priority="960" operator="equal">
      <formula>"SE"</formula>
    </cfRule>
    <cfRule type="cellIs" dxfId="7709" priority="961" operator="equal">
      <formula>"TR"</formula>
    </cfRule>
    <cfRule type="cellIs" dxfId="7708" priority="962" operator="equal">
      <formula>"NT"</formula>
    </cfRule>
    <cfRule type="cellIs" dxfId="7707" priority="963" operator="equal">
      <formula>"DT"</formula>
    </cfRule>
    <cfRule type="cellIs" dxfId="7706" priority="964" operator="equal">
      <formula>"T"</formula>
    </cfRule>
    <cfRule type="cellIs" dxfId="7705" priority="965" operator="equal">
      <formula>"FOTS"</formula>
    </cfRule>
    <cfRule type="cellIs" dxfId="7704" priority="966" operator="equal">
      <formula>"DISP"</formula>
    </cfRule>
    <cfRule type="cellIs" dxfId="7703" priority="1715" operator="equal">
      <formula>"FO"</formula>
    </cfRule>
  </conditionalFormatting>
  <conditionalFormatting sqref="D98:AH98">
    <cfRule type="cellIs" dxfId="7702" priority="28107" operator="equal">
      <formula>"DC"</formula>
    </cfRule>
    <cfRule type="cellIs" dxfId="7701" priority="28108" operator="equal">
      <formula>"DS"</formula>
    </cfRule>
    <cfRule type="cellIs" dxfId="7700" priority="28109" operator="equal">
      <formula>"FE"</formula>
    </cfRule>
    <cfRule type="cellIs" dxfId="7699" priority="28110" operator="equal">
      <formula>"FES"</formula>
    </cfRule>
    <cfRule type="cellIs" dxfId="7698" priority="28111" operator="equal">
      <formula>"FED"</formula>
    </cfRule>
    <cfRule type="cellIs" dxfId="7697" priority="28112" operator="equal">
      <formula>"FEF"</formula>
    </cfRule>
    <cfRule type="cellIs" dxfId="7696" priority="28113" operator="equal">
      <formula>"B"</formula>
    </cfRule>
    <cfRule type="cellIs" dxfId="7695" priority="28114" operator="equal">
      <formula>"F"</formula>
    </cfRule>
    <cfRule type="cellIs" dxfId="7694" priority="28115" operator="equal">
      <formula>"L"</formula>
    </cfRule>
    <cfRule type="cellIs" dxfId="7693" priority="28116" operator="equal">
      <formula>"SA"</formula>
    </cfRule>
    <cfRule type="cellIs" dxfId="7692" priority="28117" operator="equal">
      <formula>"SE"</formula>
    </cfRule>
    <cfRule type="cellIs" dxfId="7691" priority="28118" operator="equal">
      <formula>"TR"</formula>
    </cfRule>
    <cfRule type="cellIs" dxfId="7690" priority="28119" operator="equal">
      <formula>"NT"</formula>
    </cfRule>
    <cfRule type="cellIs" dxfId="7689" priority="28120" operator="equal">
      <formula>"DT"</formula>
    </cfRule>
    <cfRule type="cellIs" dxfId="7688" priority="28121" operator="equal">
      <formula>"T"</formula>
    </cfRule>
    <cfRule type="cellIs" dxfId="7687" priority="28122" operator="equal">
      <formula>"FOTS"</formula>
    </cfRule>
    <cfRule type="cellIs" dxfId="7686" priority="28123" operator="equal">
      <formula>"DISP"</formula>
    </cfRule>
    <cfRule type="cellIs" dxfId="7685" priority="28124" operator="equal">
      <formula>"FO"</formula>
    </cfRule>
  </conditionalFormatting>
  <conditionalFormatting sqref="D154:AH154">
    <cfRule type="cellIs" dxfId="7684" priority="28168" operator="equal">
      <formula>"disp"</formula>
    </cfRule>
    <cfRule type="cellIs" dxfId="7683" priority="28169" operator="equal">
      <formula>"fots"</formula>
    </cfRule>
    <cfRule type="cellIs" dxfId="7682" priority="28170" operator="equal">
      <formula>"t"</formula>
    </cfRule>
    <cfRule type="cellIs" dxfId="7681" priority="28171" operator="equal">
      <formula>"tr"</formula>
    </cfRule>
    <cfRule type="cellIs" dxfId="7680" priority="28172" operator="equal">
      <formula>"se"</formula>
    </cfRule>
    <cfRule type="cellIs" dxfId="7679" priority="28173" operator="equal">
      <formula>"sa"</formula>
    </cfRule>
    <cfRule type="cellIs" dxfId="7678" priority="28174" operator="equal">
      <formula>"l"</formula>
    </cfRule>
    <cfRule type="cellIs" dxfId="7677" priority="28175" operator="equal">
      <formula>"f"</formula>
    </cfRule>
    <cfRule type="cellIs" dxfId="7676" priority="28176" operator="equal">
      <formula>"b"</formula>
    </cfRule>
    <cfRule type="cellIs" dxfId="7675" priority="28177" operator="equal">
      <formula>"fef"</formula>
    </cfRule>
    <cfRule type="cellIs" dxfId="7674" priority="28178" operator="equal">
      <formula>"fed"</formula>
    </cfRule>
    <cfRule type="cellIs" dxfId="7673" priority="28179" operator="equal">
      <formula>"fes"</formula>
    </cfRule>
    <cfRule type="cellIs" dxfId="7672" priority="28180" operator="equal">
      <formula>"ds"</formula>
    </cfRule>
    <cfRule type="cellIs" dxfId="7671" priority="28181" operator="equal">
      <formula>"fo"</formula>
    </cfRule>
    <cfRule type="cellIs" dxfId="7670" priority="28182" operator="equal">
      <formula>"FE"</formula>
    </cfRule>
  </conditionalFormatting>
  <conditionalFormatting sqref="E63:J65">
    <cfRule type="cellIs" dxfId="7669" priority="7626" operator="equal">
      <formula>"FO"</formula>
    </cfRule>
  </conditionalFormatting>
  <conditionalFormatting sqref="E63:J67">
    <cfRule type="cellIs" dxfId="7668" priority="5681" operator="equal">
      <formula>"DC"</formula>
    </cfRule>
    <cfRule type="cellIs" dxfId="7667" priority="5682" operator="equal">
      <formula>"DS"</formula>
    </cfRule>
    <cfRule type="cellIs" dxfId="7666" priority="5683" operator="equal">
      <formula>"FE"</formula>
    </cfRule>
    <cfRule type="cellIs" dxfId="7665" priority="5684" operator="equal">
      <formula>"FES"</formula>
    </cfRule>
    <cfRule type="cellIs" dxfId="7664" priority="5685" operator="equal">
      <formula>"FED"</formula>
    </cfRule>
    <cfRule type="cellIs" dxfId="7663" priority="5686" operator="equal">
      <formula>"FEF"</formula>
    </cfRule>
    <cfRule type="cellIs" dxfId="7662" priority="5687" operator="equal">
      <formula>"B"</formula>
    </cfRule>
    <cfRule type="cellIs" dxfId="7661" priority="5688" operator="equal">
      <formula>"F"</formula>
    </cfRule>
    <cfRule type="cellIs" dxfId="7660" priority="5689" operator="equal">
      <formula>"L"</formula>
    </cfRule>
    <cfRule type="cellIs" dxfId="7659" priority="5690" operator="equal">
      <formula>"SA"</formula>
    </cfRule>
    <cfRule type="cellIs" dxfId="7658" priority="5691" operator="equal">
      <formula>"SE"</formula>
    </cfRule>
    <cfRule type="cellIs" dxfId="7657" priority="5692" operator="equal">
      <formula>"TR"</formula>
    </cfRule>
    <cfRule type="cellIs" dxfId="7656" priority="5693" operator="equal">
      <formula>"NT"</formula>
    </cfRule>
    <cfRule type="cellIs" dxfId="7655" priority="5694" operator="equal">
      <formula>"DT"</formula>
    </cfRule>
    <cfRule type="cellIs" dxfId="7654" priority="5695" operator="equal">
      <formula>"T"</formula>
    </cfRule>
    <cfRule type="cellIs" dxfId="7653" priority="5696" operator="equal">
      <formula>"FOTS"</formula>
    </cfRule>
    <cfRule type="cellIs" dxfId="7652" priority="5697" operator="equal">
      <formula>"DISP"</formula>
    </cfRule>
  </conditionalFormatting>
  <conditionalFormatting sqref="E56:AB62">
    <cfRule type="cellIs" dxfId="7651" priority="3452" operator="equal">
      <formula>"DC"</formula>
    </cfRule>
    <cfRule type="cellIs" dxfId="7650" priority="3453" operator="equal">
      <formula>"DS"</formula>
    </cfRule>
    <cfRule type="cellIs" dxfId="7649" priority="3454" operator="equal">
      <formula>"FE"</formula>
    </cfRule>
    <cfRule type="cellIs" dxfId="7648" priority="3455" operator="equal">
      <formula>"FES"</formula>
    </cfRule>
    <cfRule type="cellIs" dxfId="7647" priority="3456" operator="equal">
      <formula>"FED"</formula>
    </cfRule>
    <cfRule type="cellIs" dxfId="7646" priority="3457" operator="equal">
      <formula>"FEF"</formula>
    </cfRule>
    <cfRule type="cellIs" dxfId="7645" priority="3458" operator="equal">
      <formula>"B"</formula>
    </cfRule>
    <cfRule type="cellIs" dxfId="7644" priority="3459" operator="equal">
      <formula>"F"</formula>
    </cfRule>
    <cfRule type="cellIs" dxfId="7643" priority="3460" operator="equal">
      <formula>"L"</formula>
    </cfRule>
    <cfRule type="cellIs" dxfId="7642" priority="3461" operator="equal">
      <formula>"SA"</formula>
    </cfRule>
    <cfRule type="cellIs" dxfId="7641" priority="3462" operator="equal">
      <formula>"SE"</formula>
    </cfRule>
    <cfRule type="cellIs" dxfId="7640" priority="3463" operator="equal">
      <formula>"TR"</formula>
    </cfRule>
    <cfRule type="cellIs" dxfId="7639" priority="3464" operator="equal">
      <formula>"NT"</formula>
    </cfRule>
    <cfRule type="cellIs" dxfId="7638" priority="3465" operator="equal">
      <formula>"DT"</formula>
    </cfRule>
    <cfRule type="cellIs" dxfId="7637" priority="3466" operator="equal">
      <formula>"T"</formula>
    </cfRule>
    <cfRule type="cellIs" dxfId="7636" priority="3467" operator="equal">
      <formula>"FOTS"</formula>
    </cfRule>
    <cfRule type="cellIs" dxfId="7635" priority="3468" operator="equal">
      <formula>"DISP"</formula>
    </cfRule>
    <cfRule type="cellIs" dxfId="7634" priority="7625" operator="equal">
      <formula>"FO"</formula>
    </cfRule>
  </conditionalFormatting>
  <conditionalFormatting sqref="E68:AB75">
    <cfRule type="cellIs" dxfId="7633" priority="3299" operator="equal">
      <formula>"DC"</formula>
    </cfRule>
    <cfRule type="cellIs" dxfId="7632" priority="3300" operator="equal">
      <formula>"DS"</formula>
    </cfRule>
    <cfRule type="cellIs" dxfId="7631" priority="3301" operator="equal">
      <formula>"FE"</formula>
    </cfRule>
    <cfRule type="cellIs" dxfId="7630" priority="3302" operator="equal">
      <formula>"FES"</formula>
    </cfRule>
    <cfRule type="cellIs" dxfId="7629" priority="3303" operator="equal">
      <formula>"FED"</formula>
    </cfRule>
    <cfRule type="cellIs" dxfId="7628" priority="3304" operator="equal">
      <formula>"FEF"</formula>
    </cfRule>
    <cfRule type="cellIs" dxfId="7627" priority="3305" operator="equal">
      <formula>"B"</formula>
    </cfRule>
    <cfRule type="cellIs" dxfId="7626" priority="3306" operator="equal">
      <formula>"F"</formula>
    </cfRule>
    <cfRule type="cellIs" dxfId="7625" priority="3307" operator="equal">
      <formula>"L"</formula>
    </cfRule>
    <cfRule type="cellIs" dxfId="7624" priority="3308" operator="equal">
      <formula>"SA"</formula>
    </cfRule>
    <cfRule type="cellIs" dxfId="7623" priority="3309" operator="equal">
      <formula>"SE"</formula>
    </cfRule>
    <cfRule type="cellIs" dxfId="7622" priority="3310" operator="equal">
      <formula>"TR"</formula>
    </cfRule>
    <cfRule type="cellIs" dxfId="7621" priority="3311" operator="equal">
      <formula>"NT"</formula>
    </cfRule>
    <cfRule type="cellIs" dxfId="7620" priority="3312" operator="equal">
      <formula>"DT"</formula>
    </cfRule>
    <cfRule type="cellIs" dxfId="7619" priority="3313" operator="equal">
      <formula>"T"</formula>
    </cfRule>
    <cfRule type="cellIs" dxfId="7618" priority="3314" operator="equal">
      <formula>"FOTS"</formula>
    </cfRule>
    <cfRule type="cellIs" dxfId="7617" priority="3315" operator="equal">
      <formula>"DISP"</formula>
    </cfRule>
  </conditionalFormatting>
  <conditionalFormatting sqref="E66:AH67">
    <cfRule type="cellIs" dxfId="7616" priority="7623" operator="equal">
      <formula>"FO"</formula>
    </cfRule>
  </conditionalFormatting>
  <conditionalFormatting sqref="F16:F18">
    <cfRule type="cellIs" dxfId="7615" priority="7570" operator="equal">
      <formula>"FO"</formula>
    </cfRule>
  </conditionalFormatting>
  <conditionalFormatting sqref="G16">
    <cfRule type="cellIs" dxfId="7614" priority="6957" operator="equal">
      <formula>"FO"</formula>
    </cfRule>
  </conditionalFormatting>
  <conditionalFormatting sqref="G18">
    <cfRule type="cellIs" dxfId="7613" priority="6888" operator="equal">
      <formula>"FO"</formula>
    </cfRule>
  </conditionalFormatting>
  <conditionalFormatting sqref="K27:W32">
    <cfRule type="cellIs" dxfId="7612" priority="4557" operator="equal">
      <formula>"DC"</formula>
    </cfRule>
    <cfRule type="cellIs" dxfId="7611" priority="4558" operator="equal">
      <formula>"DS"</formula>
    </cfRule>
    <cfRule type="cellIs" dxfId="7610" priority="4559" operator="equal">
      <formula>"FE"</formula>
    </cfRule>
    <cfRule type="cellIs" dxfId="7609" priority="4560" operator="equal">
      <formula>"FES"</formula>
    </cfRule>
    <cfRule type="cellIs" dxfId="7608" priority="4561" operator="equal">
      <formula>"FED"</formula>
    </cfRule>
    <cfRule type="cellIs" dxfId="7607" priority="4562" operator="equal">
      <formula>"FEF"</formula>
    </cfRule>
    <cfRule type="cellIs" dxfId="7606" priority="4563" operator="equal">
      <formula>"B"</formula>
    </cfRule>
    <cfRule type="cellIs" dxfId="7605" priority="4564" operator="equal">
      <formula>"F"</formula>
    </cfRule>
    <cfRule type="cellIs" dxfId="7604" priority="4565" operator="equal">
      <formula>"L"</formula>
    </cfRule>
    <cfRule type="cellIs" dxfId="7603" priority="4566" operator="equal">
      <formula>"SA"</formula>
    </cfRule>
    <cfRule type="cellIs" dxfId="7602" priority="4567" operator="equal">
      <formula>"SE"</formula>
    </cfRule>
    <cfRule type="cellIs" dxfId="7601" priority="4568" operator="equal">
      <formula>"TR"</formula>
    </cfRule>
    <cfRule type="cellIs" dxfId="7600" priority="4569" operator="equal">
      <formula>"NT"</formula>
    </cfRule>
    <cfRule type="cellIs" dxfId="7599" priority="4570" operator="equal">
      <formula>"DT"</formula>
    </cfRule>
    <cfRule type="cellIs" dxfId="7598" priority="4571" operator="equal">
      <formula>"T"</formula>
    </cfRule>
    <cfRule type="cellIs" dxfId="7597" priority="4572" operator="equal">
      <formula>"FOTS"</formula>
    </cfRule>
    <cfRule type="cellIs" dxfId="7596" priority="4573" operator="equal">
      <formula>"DISP"</formula>
    </cfRule>
  </conditionalFormatting>
  <conditionalFormatting sqref="K20:Y26">
    <cfRule type="cellIs" dxfId="7595" priority="11" operator="equal">
      <formula>"DC"</formula>
    </cfRule>
    <cfRule type="cellIs" dxfId="7594" priority="12" operator="equal">
      <formula>"DS"</formula>
    </cfRule>
    <cfRule type="cellIs" dxfId="7593" priority="13" operator="equal">
      <formula>"FE"</formula>
    </cfRule>
    <cfRule type="cellIs" dxfId="7592" priority="14" operator="equal">
      <formula>"FES"</formula>
    </cfRule>
    <cfRule type="cellIs" dxfId="7591" priority="15" operator="equal">
      <formula>"FED"</formula>
    </cfRule>
    <cfRule type="cellIs" dxfId="7590" priority="16" operator="equal">
      <formula>"FEF"</formula>
    </cfRule>
    <cfRule type="cellIs" dxfId="7589" priority="17" operator="equal">
      <formula>"B"</formula>
    </cfRule>
    <cfRule type="cellIs" dxfId="7588" priority="18" operator="equal">
      <formula>"F"</formula>
    </cfRule>
    <cfRule type="cellIs" dxfId="7587" priority="19" operator="equal">
      <formula>"L"</formula>
    </cfRule>
    <cfRule type="cellIs" dxfId="7586" priority="20" operator="equal">
      <formula>"SA"</formula>
    </cfRule>
    <cfRule type="cellIs" dxfId="7585" priority="21" operator="equal">
      <formula>"SE"</formula>
    </cfRule>
    <cfRule type="cellIs" dxfId="7584" priority="22" operator="equal">
      <formula>"TR"</formula>
    </cfRule>
    <cfRule type="cellIs" dxfId="7583" priority="23" operator="equal">
      <formula>"NT"</formula>
    </cfRule>
    <cfRule type="cellIs" dxfId="7582" priority="24" operator="equal">
      <formula>"DT"</formula>
    </cfRule>
    <cfRule type="cellIs" dxfId="7581" priority="25" operator="equal">
      <formula>"T"</formula>
    </cfRule>
    <cfRule type="cellIs" dxfId="7580" priority="26" operator="equal">
      <formula>"FOTS"</formula>
    </cfRule>
    <cfRule type="cellIs" dxfId="7579" priority="27" operator="equal">
      <formula>"DISP"</formula>
    </cfRule>
  </conditionalFormatting>
  <conditionalFormatting sqref="K13:AB19">
    <cfRule type="cellIs" dxfId="7578" priority="235" operator="equal">
      <formula>"DC"</formula>
    </cfRule>
    <cfRule type="cellIs" dxfId="7577" priority="236" operator="equal">
      <formula>"DS"</formula>
    </cfRule>
    <cfRule type="cellIs" dxfId="7576" priority="237" operator="equal">
      <formula>"FE"</formula>
    </cfRule>
    <cfRule type="cellIs" dxfId="7575" priority="238" operator="equal">
      <formula>"FES"</formula>
    </cfRule>
    <cfRule type="cellIs" dxfId="7574" priority="239" operator="equal">
      <formula>"FED"</formula>
    </cfRule>
    <cfRule type="cellIs" dxfId="7573" priority="240" operator="equal">
      <formula>"FEF"</formula>
    </cfRule>
    <cfRule type="cellIs" dxfId="7572" priority="241" operator="equal">
      <formula>"B"</formula>
    </cfRule>
    <cfRule type="cellIs" dxfId="7571" priority="242" operator="equal">
      <formula>"F"</formula>
    </cfRule>
    <cfRule type="cellIs" dxfId="7570" priority="243" operator="equal">
      <formula>"L"</formula>
    </cfRule>
    <cfRule type="cellIs" dxfId="7569" priority="244" operator="equal">
      <formula>"SA"</formula>
    </cfRule>
    <cfRule type="cellIs" dxfId="7568" priority="245" operator="equal">
      <formula>"SE"</formula>
    </cfRule>
    <cfRule type="cellIs" dxfId="7567" priority="246" operator="equal">
      <formula>"TR"</formula>
    </cfRule>
    <cfRule type="cellIs" dxfId="7566" priority="247" operator="equal">
      <formula>"NT"</formula>
    </cfRule>
    <cfRule type="cellIs" dxfId="7565" priority="248" operator="equal">
      <formula>"DT"</formula>
    </cfRule>
    <cfRule type="cellIs" dxfId="7564" priority="249" operator="equal">
      <formula>"T"</formula>
    </cfRule>
    <cfRule type="cellIs" dxfId="7563" priority="250" operator="equal">
      <formula>"FOTS"</formula>
    </cfRule>
    <cfRule type="cellIs" dxfId="7562" priority="251" operator="equal">
      <formula>"DISP"</formula>
    </cfRule>
  </conditionalFormatting>
  <conditionalFormatting sqref="K63:AB63">
    <cfRule type="cellIs" dxfId="7561" priority="4115" operator="equal">
      <formula>"DC"</formula>
    </cfRule>
    <cfRule type="cellIs" dxfId="7560" priority="4116" operator="equal">
      <formula>"DS"</formula>
    </cfRule>
    <cfRule type="cellIs" dxfId="7559" priority="4117" operator="equal">
      <formula>"FE"</formula>
    </cfRule>
    <cfRule type="cellIs" dxfId="7558" priority="4118" operator="equal">
      <formula>"FES"</formula>
    </cfRule>
    <cfRule type="cellIs" dxfId="7557" priority="4119" operator="equal">
      <formula>"FED"</formula>
    </cfRule>
    <cfRule type="cellIs" dxfId="7556" priority="4120" operator="equal">
      <formula>"FEF"</formula>
    </cfRule>
    <cfRule type="cellIs" dxfId="7555" priority="4121" operator="equal">
      <formula>"B"</formula>
    </cfRule>
    <cfRule type="cellIs" dxfId="7554" priority="4122" operator="equal">
      <formula>"F"</formula>
    </cfRule>
    <cfRule type="cellIs" dxfId="7553" priority="4123" operator="equal">
      <formula>"L"</formula>
    </cfRule>
    <cfRule type="cellIs" dxfId="7552" priority="4124" operator="equal">
      <formula>"SA"</formula>
    </cfRule>
    <cfRule type="cellIs" dxfId="7551" priority="4125" operator="equal">
      <formula>"SE"</formula>
    </cfRule>
    <cfRule type="cellIs" dxfId="7550" priority="4126" operator="equal">
      <formula>"TR"</formula>
    </cfRule>
    <cfRule type="cellIs" dxfId="7549" priority="4127" operator="equal">
      <formula>"NT"</formula>
    </cfRule>
    <cfRule type="cellIs" dxfId="7548" priority="4128" operator="equal">
      <formula>"DT"</formula>
    </cfRule>
    <cfRule type="cellIs" dxfId="7547" priority="4129" operator="equal">
      <formula>"T"</formula>
    </cfRule>
    <cfRule type="cellIs" dxfId="7546" priority="4130" operator="equal">
      <formula>"FOTS"</formula>
    </cfRule>
    <cfRule type="cellIs" dxfId="7545" priority="4131" operator="equal">
      <formula>"DISP"</formula>
    </cfRule>
    <cfRule type="cellIs" dxfId="7544" priority="5425" operator="equal">
      <formula>"FO"</formula>
    </cfRule>
  </conditionalFormatting>
  <conditionalFormatting sqref="K65:AB67">
    <cfRule type="cellIs" dxfId="7543" priority="3435" operator="equal">
      <formula>"DC"</formula>
    </cfRule>
    <cfRule type="cellIs" dxfId="7542" priority="3436" operator="equal">
      <formula>"DS"</formula>
    </cfRule>
    <cfRule type="cellIs" dxfId="7541" priority="3437" operator="equal">
      <formula>"FE"</formula>
    </cfRule>
    <cfRule type="cellIs" dxfId="7540" priority="3438" operator="equal">
      <formula>"FES"</formula>
    </cfRule>
    <cfRule type="cellIs" dxfId="7539" priority="3439" operator="equal">
      <formula>"FED"</formula>
    </cfRule>
    <cfRule type="cellIs" dxfId="7538" priority="3440" operator="equal">
      <formula>"FEF"</formula>
    </cfRule>
    <cfRule type="cellIs" dxfId="7537" priority="3441" operator="equal">
      <formula>"B"</formula>
    </cfRule>
    <cfRule type="cellIs" dxfId="7536" priority="3442" operator="equal">
      <formula>"F"</formula>
    </cfRule>
    <cfRule type="cellIs" dxfId="7535" priority="3443" operator="equal">
      <formula>"L"</formula>
    </cfRule>
    <cfRule type="cellIs" dxfId="7534" priority="3444" operator="equal">
      <formula>"SA"</formula>
    </cfRule>
    <cfRule type="cellIs" dxfId="7533" priority="3445" operator="equal">
      <formula>"SE"</formula>
    </cfRule>
    <cfRule type="cellIs" dxfId="7532" priority="3446" operator="equal">
      <formula>"TR"</formula>
    </cfRule>
    <cfRule type="cellIs" dxfId="7531" priority="3447" operator="equal">
      <formula>"NT"</formula>
    </cfRule>
    <cfRule type="cellIs" dxfId="7530" priority="3448" operator="equal">
      <formula>"DT"</formula>
    </cfRule>
    <cfRule type="cellIs" dxfId="7529" priority="3449" operator="equal">
      <formula>"T"</formula>
    </cfRule>
    <cfRule type="cellIs" dxfId="7528" priority="3450" operator="equal">
      <formula>"FOTS"</formula>
    </cfRule>
    <cfRule type="cellIs" dxfId="7527" priority="3451" operator="equal">
      <formula>"DISP"</formula>
    </cfRule>
  </conditionalFormatting>
  <conditionalFormatting sqref="K64:AE64">
    <cfRule type="cellIs" dxfId="7526" priority="3265" operator="equal">
      <formula>"DC"</formula>
    </cfRule>
    <cfRule type="cellIs" dxfId="7525" priority="3266" operator="equal">
      <formula>"DS"</formula>
    </cfRule>
    <cfRule type="cellIs" dxfId="7524" priority="3267" operator="equal">
      <formula>"FE"</formula>
    </cfRule>
    <cfRule type="cellIs" dxfId="7523" priority="3268" operator="equal">
      <formula>"FES"</formula>
    </cfRule>
    <cfRule type="cellIs" dxfId="7522" priority="3269" operator="equal">
      <formula>"FED"</formula>
    </cfRule>
    <cfRule type="cellIs" dxfId="7521" priority="3270" operator="equal">
      <formula>"FEF"</formula>
    </cfRule>
    <cfRule type="cellIs" dxfId="7520" priority="3271" operator="equal">
      <formula>"B"</formula>
    </cfRule>
    <cfRule type="cellIs" dxfId="7519" priority="3272" operator="equal">
      <formula>"F"</formula>
    </cfRule>
    <cfRule type="cellIs" dxfId="7518" priority="3273" operator="equal">
      <formula>"L"</formula>
    </cfRule>
    <cfRule type="cellIs" dxfId="7517" priority="3274" operator="equal">
      <formula>"SA"</formula>
    </cfRule>
    <cfRule type="cellIs" dxfId="7516" priority="3275" operator="equal">
      <formula>"SE"</formula>
    </cfRule>
    <cfRule type="cellIs" dxfId="7515" priority="3276" operator="equal">
      <formula>"TR"</formula>
    </cfRule>
    <cfRule type="cellIs" dxfId="7514" priority="3277" operator="equal">
      <formula>"NT"</formula>
    </cfRule>
    <cfRule type="cellIs" dxfId="7513" priority="3278" operator="equal">
      <formula>"DT"</formula>
    </cfRule>
    <cfRule type="cellIs" dxfId="7512" priority="3279" operator="equal">
      <formula>"T"</formula>
    </cfRule>
    <cfRule type="cellIs" dxfId="7511" priority="3280" operator="equal">
      <formula>"FOTS"</formula>
    </cfRule>
    <cfRule type="cellIs" dxfId="7510" priority="3281" operator="equal">
      <formula>"DISP"</formula>
    </cfRule>
  </conditionalFormatting>
  <conditionalFormatting sqref="K64:AE65">
    <cfRule type="cellIs" dxfId="7509" priority="5424" operator="equal">
      <formula>"FO"</formula>
    </cfRule>
  </conditionalFormatting>
  <conditionalFormatting sqref="Q35:U36">
    <cfRule type="cellIs" dxfId="7508" priority="5715" operator="equal">
      <formula>"DC"</formula>
    </cfRule>
    <cfRule type="cellIs" dxfId="7507" priority="5716" operator="equal">
      <formula>"DS"</formula>
    </cfRule>
    <cfRule type="cellIs" dxfId="7506" priority="5717" operator="equal">
      <formula>"FE"</formula>
    </cfRule>
    <cfRule type="cellIs" dxfId="7505" priority="5718" operator="equal">
      <formula>"FES"</formula>
    </cfRule>
    <cfRule type="cellIs" dxfId="7504" priority="5719" operator="equal">
      <formula>"FED"</formula>
    </cfRule>
    <cfRule type="cellIs" dxfId="7503" priority="5720" operator="equal">
      <formula>"FEF"</formula>
    </cfRule>
    <cfRule type="cellIs" dxfId="7502" priority="5721" operator="equal">
      <formula>"B"</formula>
    </cfRule>
    <cfRule type="cellIs" dxfId="7501" priority="5722" operator="equal">
      <formula>"F"</formula>
    </cfRule>
    <cfRule type="cellIs" dxfId="7500" priority="5723" operator="equal">
      <formula>"L"</formula>
    </cfRule>
    <cfRule type="cellIs" dxfId="7499" priority="5724" operator="equal">
      <formula>"SA"</formula>
    </cfRule>
    <cfRule type="cellIs" dxfId="7498" priority="5725" operator="equal">
      <formula>"SE"</formula>
    </cfRule>
    <cfRule type="cellIs" dxfId="7497" priority="5726" operator="equal">
      <formula>"TR"</formula>
    </cfRule>
    <cfRule type="cellIs" dxfId="7496" priority="5727" operator="equal">
      <formula>"NT"</formula>
    </cfRule>
    <cfRule type="cellIs" dxfId="7495" priority="5728" operator="equal">
      <formula>"DT"</formula>
    </cfRule>
    <cfRule type="cellIs" dxfId="7494" priority="5729" operator="equal">
      <formula>"T"</formula>
    </cfRule>
    <cfRule type="cellIs" dxfId="7493" priority="5730" operator="equal">
      <formula>"FOTS"</formula>
    </cfRule>
    <cfRule type="cellIs" dxfId="7492" priority="5731" operator="equal">
      <formula>"DISP"</formula>
    </cfRule>
  </conditionalFormatting>
  <conditionalFormatting sqref="Q37:AE54">
    <cfRule type="cellIs" dxfId="7491" priority="2806" operator="equal">
      <formula>"DC"</formula>
    </cfRule>
    <cfRule type="cellIs" dxfId="7490" priority="2807" operator="equal">
      <formula>"DS"</formula>
    </cfRule>
    <cfRule type="cellIs" dxfId="7489" priority="2808" operator="equal">
      <formula>"FE"</formula>
    </cfRule>
    <cfRule type="cellIs" dxfId="7488" priority="2809" operator="equal">
      <formula>"FES"</formula>
    </cfRule>
    <cfRule type="cellIs" dxfId="7487" priority="2810" operator="equal">
      <formula>"FED"</formula>
    </cfRule>
    <cfRule type="cellIs" dxfId="7486" priority="2811" operator="equal">
      <formula>"FEF"</formula>
    </cfRule>
    <cfRule type="cellIs" dxfId="7485" priority="2812" operator="equal">
      <formula>"B"</formula>
    </cfRule>
    <cfRule type="cellIs" dxfId="7484" priority="2813" operator="equal">
      <formula>"F"</formula>
    </cfRule>
    <cfRule type="cellIs" dxfId="7483" priority="2814" operator="equal">
      <formula>"L"</formula>
    </cfRule>
    <cfRule type="cellIs" dxfId="7482" priority="2815" operator="equal">
      <formula>"SA"</formula>
    </cfRule>
    <cfRule type="cellIs" dxfId="7481" priority="2816" operator="equal">
      <formula>"SE"</formula>
    </cfRule>
    <cfRule type="cellIs" dxfId="7480" priority="2817" operator="equal">
      <formula>"TR"</formula>
    </cfRule>
    <cfRule type="cellIs" dxfId="7479" priority="2818" operator="equal">
      <formula>"NT"</formula>
    </cfRule>
    <cfRule type="cellIs" dxfId="7478" priority="2819" operator="equal">
      <formula>"DT"</formula>
    </cfRule>
    <cfRule type="cellIs" dxfId="7477" priority="2820" operator="equal">
      <formula>"T"</formula>
    </cfRule>
    <cfRule type="cellIs" dxfId="7476" priority="2821" operator="equal">
      <formula>"FOTS"</formula>
    </cfRule>
    <cfRule type="cellIs" dxfId="7475" priority="2822" operator="equal">
      <formula>"DISP"</formula>
    </cfRule>
  </conditionalFormatting>
  <conditionalFormatting sqref="Q100:AE101">
    <cfRule type="cellIs" dxfId="7474" priority="28125" operator="equal">
      <formula>"DC"</formula>
    </cfRule>
    <cfRule type="cellIs" dxfId="7473" priority="28126" operator="equal">
      <formula>"DS"</formula>
    </cfRule>
    <cfRule type="cellIs" dxfId="7472" priority="28127" operator="equal">
      <formula>"FE"</formula>
    </cfRule>
    <cfRule type="cellIs" dxfId="7471" priority="28128" operator="equal">
      <formula>"FES"</formula>
    </cfRule>
    <cfRule type="cellIs" dxfId="7470" priority="28129" operator="equal">
      <formula>"FED"</formula>
    </cfRule>
    <cfRule type="cellIs" dxfId="7469" priority="28130" operator="equal">
      <formula>"FEF"</formula>
    </cfRule>
    <cfRule type="cellIs" dxfId="7468" priority="28131" operator="equal">
      <formula>"B"</formula>
    </cfRule>
    <cfRule type="cellIs" dxfId="7467" priority="28132" operator="equal">
      <formula>"F"</formula>
    </cfRule>
    <cfRule type="cellIs" dxfId="7466" priority="28133" operator="equal">
      <formula>"L"</formula>
    </cfRule>
    <cfRule type="cellIs" dxfId="7465" priority="28134" operator="equal">
      <formula>"SA"</formula>
    </cfRule>
    <cfRule type="cellIs" dxfId="7464" priority="28135" operator="equal">
      <formula>"SE"</formula>
    </cfRule>
    <cfRule type="cellIs" dxfId="7463" priority="28136" operator="equal">
      <formula>"TR"</formula>
    </cfRule>
    <cfRule type="cellIs" dxfId="7462" priority="28137" operator="equal">
      <formula>"NT"</formula>
    </cfRule>
    <cfRule type="cellIs" dxfId="7461" priority="28138" operator="equal">
      <formula>"DT"</formula>
    </cfRule>
    <cfRule type="cellIs" dxfId="7460" priority="28139" operator="equal">
      <formula>"T"</formula>
    </cfRule>
    <cfRule type="cellIs" dxfId="7459" priority="28140" operator="equal">
      <formula>"FOTS"</formula>
    </cfRule>
    <cfRule type="cellIs" dxfId="7458" priority="28141" operator="equal">
      <formula>"DISP"</formula>
    </cfRule>
    <cfRule type="cellIs" dxfId="7457" priority="28142" operator="equal">
      <formula>"FO"</formula>
    </cfRule>
  </conditionalFormatting>
  <conditionalFormatting sqref="Q34:AH34">
    <cfRule type="cellIs" dxfId="7456" priority="1256" operator="equal">
      <formula>"DC"</formula>
    </cfRule>
    <cfRule type="cellIs" dxfId="7455" priority="1257" operator="equal">
      <formula>"DS"</formula>
    </cfRule>
    <cfRule type="cellIs" dxfId="7454" priority="1258" operator="equal">
      <formula>"FE"</formula>
    </cfRule>
    <cfRule type="cellIs" dxfId="7453" priority="1259" operator="equal">
      <formula>"FES"</formula>
    </cfRule>
    <cfRule type="cellIs" dxfId="7452" priority="1260" operator="equal">
      <formula>"FED"</formula>
    </cfRule>
    <cfRule type="cellIs" dxfId="7451" priority="1261" operator="equal">
      <formula>"FEF"</formula>
    </cfRule>
    <cfRule type="cellIs" dxfId="7450" priority="1262" operator="equal">
      <formula>"B"</formula>
    </cfRule>
    <cfRule type="cellIs" dxfId="7449" priority="1263" operator="equal">
      <formula>"F"</formula>
    </cfRule>
    <cfRule type="cellIs" dxfId="7448" priority="1264" operator="equal">
      <formula>"L"</formula>
    </cfRule>
    <cfRule type="cellIs" dxfId="7447" priority="1265" operator="equal">
      <formula>"SA"</formula>
    </cfRule>
    <cfRule type="cellIs" dxfId="7446" priority="1266" operator="equal">
      <formula>"SE"</formula>
    </cfRule>
    <cfRule type="cellIs" dxfId="7445" priority="1267" operator="equal">
      <formula>"TR"</formula>
    </cfRule>
    <cfRule type="cellIs" dxfId="7444" priority="1268" operator="equal">
      <formula>"NT"</formula>
    </cfRule>
    <cfRule type="cellIs" dxfId="7443" priority="1269" operator="equal">
      <formula>"DT"</formula>
    </cfRule>
    <cfRule type="cellIs" dxfId="7442" priority="1270" operator="equal">
      <formula>"T"</formula>
    </cfRule>
    <cfRule type="cellIs" dxfId="7441" priority="1271" operator="equal">
      <formula>"FOTS"</formula>
    </cfRule>
    <cfRule type="cellIs" dxfId="7440" priority="1272" operator="equal">
      <formula>"DISP"</formula>
    </cfRule>
  </conditionalFormatting>
  <conditionalFormatting sqref="V36:AE36">
    <cfRule type="cellIs" dxfId="7439" priority="3282" operator="equal">
      <formula>"DC"</formula>
    </cfRule>
    <cfRule type="cellIs" dxfId="7438" priority="3283" operator="equal">
      <formula>"DS"</formula>
    </cfRule>
    <cfRule type="cellIs" dxfId="7437" priority="3284" operator="equal">
      <formula>"FE"</formula>
    </cfRule>
    <cfRule type="cellIs" dxfId="7436" priority="3285" operator="equal">
      <formula>"FES"</formula>
    </cfRule>
    <cfRule type="cellIs" dxfId="7435" priority="3286" operator="equal">
      <formula>"FED"</formula>
    </cfRule>
    <cfRule type="cellIs" dxfId="7434" priority="3287" operator="equal">
      <formula>"FEF"</formula>
    </cfRule>
    <cfRule type="cellIs" dxfId="7433" priority="3288" operator="equal">
      <formula>"B"</formula>
    </cfRule>
    <cfRule type="cellIs" dxfId="7432" priority="3289" operator="equal">
      <formula>"F"</formula>
    </cfRule>
    <cfRule type="cellIs" dxfId="7431" priority="3290" operator="equal">
      <formula>"L"</formula>
    </cfRule>
    <cfRule type="cellIs" dxfId="7430" priority="3291" operator="equal">
      <formula>"SA"</formula>
    </cfRule>
    <cfRule type="cellIs" dxfId="7429" priority="3292" operator="equal">
      <formula>"SE"</formula>
    </cfRule>
    <cfRule type="cellIs" dxfId="7428" priority="3293" operator="equal">
      <formula>"TR"</formula>
    </cfRule>
    <cfRule type="cellIs" dxfId="7427" priority="3294" operator="equal">
      <formula>"NT"</formula>
    </cfRule>
    <cfRule type="cellIs" dxfId="7426" priority="3295" operator="equal">
      <formula>"DT"</formula>
    </cfRule>
    <cfRule type="cellIs" dxfId="7425" priority="3296" operator="equal">
      <formula>"T"</formula>
    </cfRule>
    <cfRule type="cellIs" dxfId="7424" priority="3297" operator="equal">
      <formula>"FOTS"</formula>
    </cfRule>
    <cfRule type="cellIs" dxfId="7423" priority="3298" operator="equal">
      <formula>"DISP"</formula>
    </cfRule>
  </conditionalFormatting>
  <conditionalFormatting sqref="V35:AH35">
    <cfRule type="cellIs" dxfId="7422" priority="8311" operator="equal">
      <formula>"DC"</formula>
    </cfRule>
    <cfRule type="cellIs" dxfId="7421" priority="8312" operator="equal">
      <formula>"DS"</formula>
    </cfRule>
    <cfRule type="cellIs" dxfId="7420" priority="8313" operator="equal">
      <formula>"FE"</formula>
    </cfRule>
    <cfRule type="cellIs" dxfId="7419" priority="8314" operator="equal">
      <formula>"FES"</formula>
    </cfRule>
    <cfRule type="cellIs" dxfId="7418" priority="8315" operator="equal">
      <formula>"FED"</formula>
    </cfRule>
    <cfRule type="cellIs" dxfId="7417" priority="8316" operator="equal">
      <formula>"FEF"</formula>
    </cfRule>
    <cfRule type="cellIs" dxfId="7416" priority="8317" operator="equal">
      <formula>"B"</formula>
    </cfRule>
    <cfRule type="cellIs" dxfId="7415" priority="8318" operator="equal">
      <formula>"F"</formula>
    </cfRule>
    <cfRule type="cellIs" dxfId="7414" priority="8319" operator="equal">
      <formula>"L"</formula>
    </cfRule>
    <cfRule type="cellIs" dxfId="7413" priority="8320" operator="equal">
      <formula>"SA"</formula>
    </cfRule>
    <cfRule type="cellIs" dxfId="7412" priority="8321" operator="equal">
      <formula>"SE"</formula>
    </cfRule>
    <cfRule type="cellIs" dxfId="7411" priority="8322" operator="equal">
      <formula>"TR"</formula>
    </cfRule>
    <cfRule type="cellIs" dxfId="7410" priority="8323" operator="equal">
      <formula>"NT"</formula>
    </cfRule>
    <cfRule type="cellIs" dxfId="7409" priority="8324" operator="equal">
      <formula>"DT"</formula>
    </cfRule>
    <cfRule type="cellIs" dxfId="7408" priority="8325" operator="equal">
      <formula>"T"</formula>
    </cfRule>
    <cfRule type="cellIs" dxfId="7407" priority="8326" operator="equal">
      <formula>"FOTS"</formula>
    </cfRule>
    <cfRule type="cellIs" dxfId="7406" priority="8327" operator="equal">
      <formula>"DISP"</formula>
    </cfRule>
  </conditionalFormatting>
  <conditionalFormatting sqref="X27:Y31">
    <cfRule type="cellIs" dxfId="7405" priority="3656" operator="equal">
      <formula>"DC"</formula>
    </cfRule>
    <cfRule type="cellIs" dxfId="7404" priority="3657" operator="equal">
      <formula>"DS"</formula>
    </cfRule>
    <cfRule type="cellIs" dxfId="7403" priority="3658" operator="equal">
      <formula>"FE"</formula>
    </cfRule>
    <cfRule type="cellIs" dxfId="7402" priority="3659" operator="equal">
      <formula>"FES"</formula>
    </cfRule>
    <cfRule type="cellIs" dxfId="7401" priority="3660" operator="equal">
      <formula>"FED"</formula>
    </cfRule>
    <cfRule type="cellIs" dxfId="7400" priority="3661" operator="equal">
      <formula>"FEF"</formula>
    </cfRule>
    <cfRule type="cellIs" dxfId="7399" priority="3662" operator="equal">
      <formula>"B"</formula>
    </cfRule>
    <cfRule type="cellIs" dxfId="7398" priority="3663" operator="equal">
      <formula>"F"</formula>
    </cfRule>
    <cfRule type="cellIs" dxfId="7397" priority="3664" operator="equal">
      <formula>"L"</formula>
    </cfRule>
    <cfRule type="cellIs" dxfId="7396" priority="3665" operator="equal">
      <formula>"SA"</formula>
    </cfRule>
    <cfRule type="cellIs" dxfId="7395" priority="3666" operator="equal">
      <formula>"SE"</formula>
    </cfRule>
    <cfRule type="cellIs" dxfId="7394" priority="3667" operator="equal">
      <formula>"TR"</formula>
    </cfRule>
    <cfRule type="cellIs" dxfId="7393" priority="3668" operator="equal">
      <formula>"NT"</formula>
    </cfRule>
    <cfRule type="cellIs" dxfId="7392" priority="3669" operator="equal">
      <formula>"DT"</formula>
    </cfRule>
    <cfRule type="cellIs" dxfId="7391" priority="3670" operator="equal">
      <formula>"T"</formula>
    </cfRule>
    <cfRule type="cellIs" dxfId="7390" priority="3671" operator="equal">
      <formula>"FOTS"</formula>
    </cfRule>
    <cfRule type="cellIs" dxfId="7389" priority="3672" operator="equal">
      <formula>"DISP"</formula>
    </cfRule>
  </conditionalFormatting>
  <conditionalFormatting sqref="X32:AH32">
    <cfRule type="cellIs" dxfId="7388" priority="1273" operator="equal">
      <formula>"DC"</formula>
    </cfRule>
    <cfRule type="cellIs" dxfId="7387" priority="1274" operator="equal">
      <formula>"DS"</formula>
    </cfRule>
    <cfRule type="cellIs" dxfId="7386" priority="1275" operator="equal">
      <formula>"FE"</formula>
    </cfRule>
    <cfRule type="cellIs" dxfId="7385" priority="1276" operator="equal">
      <formula>"FES"</formula>
    </cfRule>
    <cfRule type="cellIs" dxfId="7384" priority="1277" operator="equal">
      <formula>"FED"</formula>
    </cfRule>
    <cfRule type="cellIs" dxfId="7383" priority="1278" operator="equal">
      <formula>"FEF"</formula>
    </cfRule>
    <cfRule type="cellIs" dxfId="7382" priority="1279" operator="equal">
      <formula>"B"</formula>
    </cfRule>
    <cfRule type="cellIs" dxfId="7381" priority="1280" operator="equal">
      <formula>"F"</formula>
    </cfRule>
    <cfRule type="cellIs" dxfId="7380" priority="1281" operator="equal">
      <formula>"L"</formula>
    </cfRule>
    <cfRule type="cellIs" dxfId="7379" priority="1282" operator="equal">
      <formula>"SA"</formula>
    </cfRule>
    <cfRule type="cellIs" dxfId="7378" priority="1283" operator="equal">
      <formula>"SE"</formula>
    </cfRule>
    <cfRule type="cellIs" dxfId="7377" priority="1284" operator="equal">
      <formula>"TR"</formula>
    </cfRule>
    <cfRule type="cellIs" dxfId="7376" priority="1285" operator="equal">
      <formula>"NT"</formula>
    </cfRule>
    <cfRule type="cellIs" dxfId="7375" priority="1286" operator="equal">
      <formula>"DT"</formula>
    </cfRule>
    <cfRule type="cellIs" dxfId="7374" priority="1287" operator="equal">
      <formula>"T"</formula>
    </cfRule>
    <cfRule type="cellIs" dxfId="7373" priority="1288" operator="equal">
      <formula>"FOTS"</formula>
    </cfRule>
    <cfRule type="cellIs" dxfId="7372" priority="1289" operator="equal">
      <formula>"DISP"</formula>
    </cfRule>
  </conditionalFormatting>
  <conditionalFormatting sqref="Z20:AB31">
    <cfRule type="cellIs" dxfId="7371" priority="166" operator="equal">
      <formula>"DC"</formula>
    </cfRule>
    <cfRule type="cellIs" dxfId="7370" priority="167" operator="equal">
      <formula>"DS"</formula>
    </cfRule>
    <cfRule type="cellIs" dxfId="7369" priority="168" operator="equal">
      <formula>"FE"</formula>
    </cfRule>
    <cfRule type="cellIs" dxfId="7368" priority="169" operator="equal">
      <formula>"FES"</formula>
    </cfRule>
    <cfRule type="cellIs" dxfId="7367" priority="170" operator="equal">
      <formula>"FED"</formula>
    </cfRule>
    <cfRule type="cellIs" dxfId="7366" priority="171" operator="equal">
      <formula>"FEF"</formula>
    </cfRule>
    <cfRule type="cellIs" dxfId="7365" priority="172" operator="equal">
      <formula>"B"</formula>
    </cfRule>
    <cfRule type="cellIs" dxfId="7364" priority="173" operator="equal">
      <formula>"F"</formula>
    </cfRule>
    <cfRule type="cellIs" dxfId="7363" priority="174" operator="equal">
      <formula>"L"</formula>
    </cfRule>
    <cfRule type="cellIs" dxfId="7362" priority="175" operator="equal">
      <formula>"SA"</formula>
    </cfRule>
    <cfRule type="cellIs" dxfId="7361" priority="176" operator="equal">
      <formula>"SE"</formula>
    </cfRule>
    <cfRule type="cellIs" dxfId="7360" priority="177" operator="equal">
      <formula>"TR"</formula>
    </cfRule>
    <cfRule type="cellIs" dxfId="7359" priority="178" operator="equal">
      <formula>"NT"</formula>
    </cfRule>
    <cfRule type="cellIs" dxfId="7358" priority="179" operator="equal">
      <formula>"DT"</formula>
    </cfRule>
    <cfRule type="cellIs" dxfId="7357" priority="180" operator="equal">
      <formula>"T"</formula>
    </cfRule>
    <cfRule type="cellIs" dxfId="7356" priority="181" operator="equal">
      <formula>"FOTS"</formula>
    </cfRule>
    <cfRule type="cellIs" dxfId="7355" priority="182" operator="equal">
      <formula>"DISP"</formula>
    </cfRule>
  </conditionalFormatting>
  <conditionalFormatting sqref="AC56:AE63">
    <cfRule type="cellIs" dxfId="7354" priority="2482" operator="equal">
      <formula>"FO"</formula>
    </cfRule>
    <cfRule type="cellIs" dxfId="7353" priority="2704" operator="equal">
      <formula>"DC"</formula>
    </cfRule>
    <cfRule type="cellIs" dxfId="7352" priority="2705" operator="equal">
      <formula>"DS"</formula>
    </cfRule>
    <cfRule type="cellIs" dxfId="7351" priority="2706" operator="equal">
      <formula>"FE"</formula>
    </cfRule>
    <cfRule type="cellIs" dxfId="7350" priority="2707" operator="equal">
      <formula>"FES"</formula>
    </cfRule>
    <cfRule type="cellIs" dxfId="7349" priority="2708" operator="equal">
      <formula>"FED"</formula>
    </cfRule>
    <cfRule type="cellIs" dxfId="7348" priority="2709" operator="equal">
      <formula>"FEF"</formula>
    </cfRule>
    <cfRule type="cellIs" dxfId="7347" priority="2710" operator="equal">
      <formula>"B"</formula>
    </cfRule>
    <cfRule type="cellIs" dxfId="7346" priority="2711" operator="equal">
      <formula>"F"</formula>
    </cfRule>
    <cfRule type="cellIs" dxfId="7345" priority="2712" operator="equal">
      <formula>"L"</formula>
    </cfRule>
    <cfRule type="cellIs" dxfId="7344" priority="2713" operator="equal">
      <formula>"SA"</formula>
    </cfRule>
    <cfRule type="cellIs" dxfId="7343" priority="2714" operator="equal">
      <formula>"SE"</formula>
    </cfRule>
    <cfRule type="cellIs" dxfId="7342" priority="2715" operator="equal">
      <formula>"TR"</formula>
    </cfRule>
    <cfRule type="cellIs" dxfId="7341" priority="2716" operator="equal">
      <formula>"NT"</formula>
    </cfRule>
    <cfRule type="cellIs" dxfId="7340" priority="2717" operator="equal">
      <formula>"DT"</formula>
    </cfRule>
    <cfRule type="cellIs" dxfId="7339" priority="2718" operator="equal">
      <formula>"T"</formula>
    </cfRule>
    <cfRule type="cellIs" dxfId="7338" priority="2719" operator="equal">
      <formula>"FOTS"</formula>
    </cfRule>
    <cfRule type="cellIs" dxfId="7337" priority="2720" operator="equal">
      <formula>"DISP"</formula>
    </cfRule>
  </conditionalFormatting>
  <conditionalFormatting sqref="AC65:AE75">
    <cfRule type="cellIs" dxfId="7336" priority="2517" operator="equal">
      <formula>"DC"</formula>
    </cfRule>
    <cfRule type="cellIs" dxfId="7335" priority="2518" operator="equal">
      <formula>"DS"</formula>
    </cfRule>
    <cfRule type="cellIs" dxfId="7334" priority="2519" operator="equal">
      <formula>"FE"</formula>
    </cfRule>
    <cfRule type="cellIs" dxfId="7333" priority="2520" operator="equal">
      <formula>"FES"</formula>
    </cfRule>
    <cfRule type="cellIs" dxfId="7332" priority="2521" operator="equal">
      <formula>"FED"</formula>
    </cfRule>
    <cfRule type="cellIs" dxfId="7331" priority="2522" operator="equal">
      <formula>"FEF"</formula>
    </cfRule>
    <cfRule type="cellIs" dxfId="7330" priority="2523" operator="equal">
      <formula>"B"</formula>
    </cfRule>
    <cfRule type="cellIs" dxfId="7329" priority="2524" operator="equal">
      <formula>"F"</formula>
    </cfRule>
    <cfRule type="cellIs" dxfId="7328" priority="2525" operator="equal">
      <formula>"L"</formula>
    </cfRule>
    <cfRule type="cellIs" dxfId="7327" priority="2526" operator="equal">
      <formula>"SA"</formula>
    </cfRule>
    <cfRule type="cellIs" dxfId="7326" priority="2527" operator="equal">
      <formula>"SE"</formula>
    </cfRule>
    <cfRule type="cellIs" dxfId="7325" priority="2528" operator="equal">
      <formula>"TR"</formula>
    </cfRule>
    <cfRule type="cellIs" dxfId="7324" priority="2529" operator="equal">
      <formula>"NT"</formula>
    </cfRule>
    <cfRule type="cellIs" dxfId="7323" priority="2530" operator="equal">
      <formula>"DT"</formula>
    </cfRule>
    <cfRule type="cellIs" dxfId="7322" priority="2531" operator="equal">
      <formula>"T"</formula>
    </cfRule>
    <cfRule type="cellIs" dxfId="7321" priority="2532" operator="equal">
      <formula>"FOTS"</formula>
    </cfRule>
    <cfRule type="cellIs" dxfId="7320" priority="2533" operator="equal">
      <formula>"DISP"</formula>
    </cfRule>
  </conditionalFormatting>
  <conditionalFormatting sqref="AC13:AH31">
    <cfRule type="cellIs" dxfId="7319" priority="98" operator="equal">
      <formula>"DC"</formula>
    </cfRule>
    <cfRule type="cellIs" dxfId="7318" priority="99" operator="equal">
      <formula>"DS"</formula>
    </cfRule>
    <cfRule type="cellIs" dxfId="7317" priority="100" operator="equal">
      <formula>"FE"</formula>
    </cfRule>
    <cfRule type="cellIs" dxfId="7316" priority="101" operator="equal">
      <formula>"FES"</formula>
    </cfRule>
    <cfRule type="cellIs" dxfId="7315" priority="102" operator="equal">
      <formula>"FED"</formula>
    </cfRule>
    <cfRule type="cellIs" dxfId="7314" priority="103" operator="equal">
      <formula>"FEF"</formula>
    </cfRule>
    <cfRule type="cellIs" dxfId="7313" priority="104" operator="equal">
      <formula>"B"</formula>
    </cfRule>
    <cfRule type="cellIs" dxfId="7312" priority="105" operator="equal">
      <formula>"F"</formula>
    </cfRule>
    <cfRule type="cellIs" dxfId="7311" priority="106" operator="equal">
      <formula>"L"</formula>
    </cfRule>
    <cfRule type="cellIs" dxfId="7310" priority="107" operator="equal">
      <formula>"SA"</formula>
    </cfRule>
    <cfRule type="cellIs" dxfId="7309" priority="108" operator="equal">
      <formula>"SE"</formula>
    </cfRule>
    <cfRule type="cellIs" dxfId="7308" priority="109" operator="equal">
      <formula>"TR"</formula>
    </cfRule>
    <cfRule type="cellIs" dxfId="7307" priority="110" operator="equal">
      <formula>"NT"</formula>
    </cfRule>
    <cfRule type="cellIs" dxfId="7306" priority="111" operator="equal">
      <formula>"DT"</formula>
    </cfRule>
    <cfRule type="cellIs" dxfId="7305" priority="112" operator="equal">
      <formula>"T"</formula>
    </cfRule>
    <cfRule type="cellIs" dxfId="7304" priority="113" operator="equal">
      <formula>"FOTS"</formula>
    </cfRule>
    <cfRule type="cellIs" dxfId="7303" priority="114" operator="equal">
      <formula>"DISP"</formula>
    </cfRule>
  </conditionalFormatting>
  <conditionalFormatting sqref="AF36:AH54">
    <cfRule type="cellIs" dxfId="7302" priority="1171" operator="equal">
      <formula>"DC"</formula>
    </cfRule>
    <cfRule type="cellIs" dxfId="7301" priority="1172" operator="equal">
      <formula>"DS"</formula>
    </cfRule>
    <cfRule type="cellIs" dxfId="7300" priority="1173" operator="equal">
      <formula>"FE"</formula>
    </cfRule>
    <cfRule type="cellIs" dxfId="7299" priority="1174" operator="equal">
      <formula>"FES"</formula>
    </cfRule>
    <cfRule type="cellIs" dxfId="7298" priority="1175" operator="equal">
      <formula>"FED"</formula>
    </cfRule>
    <cfRule type="cellIs" dxfId="7297" priority="1176" operator="equal">
      <formula>"FEF"</formula>
    </cfRule>
    <cfRule type="cellIs" dxfId="7296" priority="1177" operator="equal">
      <formula>"B"</formula>
    </cfRule>
    <cfRule type="cellIs" dxfId="7295" priority="1178" operator="equal">
      <formula>"F"</formula>
    </cfRule>
    <cfRule type="cellIs" dxfId="7294" priority="1179" operator="equal">
      <formula>"L"</formula>
    </cfRule>
    <cfRule type="cellIs" dxfId="7293" priority="1180" operator="equal">
      <formula>"SA"</formula>
    </cfRule>
    <cfRule type="cellIs" dxfId="7292" priority="1181" operator="equal">
      <formula>"SE"</formula>
    </cfRule>
    <cfRule type="cellIs" dxfId="7291" priority="1182" operator="equal">
      <formula>"TR"</formula>
    </cfRule>
    <cfRule type="cellIs" dxfId="7290" priority="1183" operator="equal">
      <formula>"NT"</formula>
    </cfRule>
    <cfRule type="cellIs" dxfId="7289" priority="1184" operator="equal">
      <formula>"DT"</formula>
    </cfRule>
    <cfRule type="cellIs" dxfId="7288" priority="1185" operator="equal">
      <formula>"T"</formula>
    </cfRule>
    <cfRule type="cellIs" dxfId="7287" priority="1186" operator="equal">
      <formula>"FOTS"</formula>
    </cfRule>
    <cfRule type="cellIs" dxfId="7286" priority="1187" operator="equal">
      <formula>"DISP"</formula>
    </cfRule>
  </conditionalFormatting>
  <conditionalFormatting sqref="AF56:AH65">
    <cfRule type="cellIs" dxfId="7285" priority="1716" operator="equal">
      <formula>"FO"</formula>
    </cfRule>
  </conditionalFormatting>
  <conditionalFormatting sqref="AF56:AH75">
    <cfRule type="cellIs" dxfId="7284" priority="321" operator="equal">
      <formula>"DC"</formula>
    </cfRule>
    <cfRule type="cellIs" dxfId="7283" priority="322" operator="equal">
      <formula>"DS"</formula>
    </cfRule>
    <cfRule type="cellIs" dxfId="7282" priority="323" operator="equal">
      <formula>"FE"</formula>
    </cfRule>
    <cfRule type="cellIs" dxfId="7281" priority="324" operator="equal">
      <formula>"FES"</formula>
    </cfRule>
    <cfRule type="cellIs" dxfId="7280" priority="325" operator="equal">
      <formula>"FED"</formula>
    </cfRule>
    <cfRule type="cellIs" dxfId="7279" priority="326" operator="equal">
      <formula>"FEF"</formula>
    </cfRule>
    <cfRule type="cellIs" dxfId="7278" priority="327" operator="equal">
      <formula>"B"</formula>
    </cfRule>
    <cfRule type="cellIs" dxfId="7277" priority="328" operator="equal">
      <formula>"F"</formula>
    </cfRule>
    <cfRule type="cellIs" dxfId="7276" priority="329" operator="equal">
      <formula>"L"</formula>
    </cfRule>
    <cfRule type="cellIs" dxfId="7275" priority="330" operator="equal">
      <formula>"SA"</formula>
    </cfRule>
    <cfRule type="cellIs" dxfId="7274" priority="331" operator="equal">
      <formula>"SE"</formula>
    </cfRule>
    <cfRule type="cellIs" dxfId="7273" priority="332" operator="equal">
      <formula>"TR"</formula>
    </cfRule>
    <cfRule type="cellIs" dxfId="7272" priority="333" operator="equal">
      <formula>"NT"</formula>
    </cfRule>
    <cfRule type="cellIs" dxfId="7271" priority="334" operator="equal">
      <formula>"DT"</formula>
    </cfRule>
    <cfRule type="cellIs" dxfId="7270" priority="335" operator="equal">
      <formula>"T"</formula>
    </cfRule>
    <cfRule type="cellIs" dxfId="7269" priority="336" operator="equal">
      <formula>"FOTS"</formula>
    </cfRule>
    <cfRule type="cellIs" dxfId="7268" priority="337" operator="equal">
      <formula>"DISP"</formula>
    </cfRule>
  </conditionalFormatting>
  <conditionalFormatting sqref="BD13:BD32">
    <cfRule type="cellIs" dxfId="7267" priority="28167" operator="greaterThan">
      <formula>0</formula>
    </cfRule>
  </conditionalFormatting>
  <conditionalFormatting sqref="BD34">
    <cfRule type="cellIs" dxfId="7266" priority="28166" operator="greaterThan">
      <formula>0</formula>
    </cfRule>
  </conditionalFormatting>
  <conditionalFormatting sqref="BD38:BD54">
    <cfRule type="cellIs" dxfId="7265" priority="28105" operator="greaterThan">
      <formula>0</formula>
    </cfRule>
  </conditionalFormatting>
  <conditionalFormatting sqref="BD56:BD63">
    <cfRule type="cellIs" dxfId="7264" priority="28143" operator="greaterThan">
      <formula>0</formula>
    </cfRule>
  </conditionalFormatting>
  <conditionalFormatting sqref="BD67:BD75">
    <cfRule type="cellIs" dxfId="7263" priority="28160" operator="greaterThan">
      <formula>0</formula>
    </cfRule>
  </conditionalFormatting>
  <conditionalFormatting sqref="BD77:BD84">
    <cfRule type="cellIs" dxfId="7262" priority="28165" operator="greaterThan">
      <formula>0</formula>
    </cfRule>
  </conditionalFormatting>
  <conditionalFormatting sqref="BD88:BD97">
    <cfRule type="cellIs" dxfId="7261" priority="28106" operator="greaterThan">
      <formula>0</formula>
    </cfRule>
  </conditionalFormatting>
  <conditionalFormatting sqref="BE13:BE35 BE38:BE97">
    <cfRule type="cellIs" dxfId="7260" priority="28144" operator="between">
      <formula>$BE$99-(12/24)</formula>
      <formula>$BE$99+(12/24)</formula>
    </cfRule>
    <cfRule type="cellIs" dxfId="7259" priority="28145" operator="greaterThanOrEqual">
      <formula>$BE$99+(12/24)</formula>
    </cfRule>
    <cfRule type="cellIs" dxfId="7258" priority="28146" operator="greaterThan">
      <formula>$BE$99+(6/24)</formula>
    </cfRule>
    <cfRule type="cellIs" dxfId="7257" priority="28147" operator="lessThan">
      <formula>$BE$99-(12/24)</formula>
    </cfRule>
  </conditionalFormatting>
  <conditionalFormatting sqref="BP100:BT100">
    <cfRule type="cellIs" dxfId="7256" priority="27974" operator="equal">
      <formula>0</formula>
    </cfRule>
    <cfRule type="cellIs" dxfId="7255" priority="27975" operator="lessThan">
      <formula>0</formula>
    </cfRule>
    <cfRule type="cellIs" dxfId="7254" priority="27976" operator="greaterThan">
      <formula>0</formula>
    </cfRule>
  </conditionalFormatting>
  <conditionalFormatting sqref="BT13:BT20">
    <cfRule type="cellIs" dxfId="7253" priority="28058" operator="lessThan">
      <formula>-0.05</formula>
    </cfRule>
    <cfRule type="cellIs" dxfId="7252" priority="28059" operator="greaterThan">
      <formula>0.05</formula>
    </cfRule>
    <cfRule type="cellIs" dxfId="7251" priority="28060" operator="between">
      <formula>0.05</formula>
      <formula>-0.05</formula>
    </cfRule>
  </conditionalFormatting>
  <conditionalFormatting sqref="BT23:BT32">
    <cfRule type="cellIs" dxfId="7250" priority="28064" operator="lessThan">
      <formula>-0.05</formula>
    </cfRule>
    <cfRule type="cellIs" dxfId="7249" priority="28065" operator="greaterThan">
      <formula>0.05</formula>
    </cfRule>
    <cfRule type="cellIs" dxfId="7248" priority="28066" operator="between">
      <formula>0.05</formula>
      <formula>-0.05</formula>
    </cfRule>
  </conditionalFormatting>
  <conditionalFormatting sqref="BT34:BT54">
    <cfRule type="cellIs" dxfId="7247" priority="28061" operator="lessThan">
      <formula>-0.05</formula>
    </cfRule>
    <cfRule type="cellIs" dxfId="7246" priority="28062" operator="greaterThan">
      <formula>0.05</formula>
    </cfRule>
    <cfRule type="cellIs" dxfId="7245" priority="28063" operator="between">
      <formula>0.05</formula>
      <formula>-0.05</formula>
    </cfRule>
  </conditionalFormatting>
  <conditionalFormatting sqref="BT56:BT75">
    <cfRule type="cellIs" dxfId="7244" priority="28055" operator="lessThan">
      <formula>-0.05</formula>
    </cfRule>
    <cfRule type="cellIs" dxfId="7243" priority="28056" operator="greaterThan">
      <formula>0.05</formula>
    </cfRule>
    <cfRule type="cellIs" dxfId="7242" priority="28057" operator="between">
      <formula>0.05</formula>
      <formula>-0.05</formula>
    </cfRule>
  </conditionalFormatting>
  <conditionalFormatting sqref="BT77:BT97">
    <cfRule type="cellIs" dxfId="7241" priority="28052" operator="lessThan">
      <formula>-0.05</formula>
    </cfRule>
    <cfRule type="cellIs" dxfId="7240" priority="28053" operator="greaterThan">
      <formula>0.05</formula>
    </cfRule>
    <cfRule type="cellIs" dxfId="7239" priority="28054" operator="between">
      <formula>0.05</formula>
      <formula>-0.05</formula>
    </cfRule>
  </conditionalFormatting>
  <conditionalFormatting sqref="CE13:CE20">
    <cfRule type="cellIs" dxfId="7238" priority="1" operator="lessThanOrEqual">
      <formula>$BD$11</formula>
    </cfRule>
    <cfRule type="cellIs" dxfId="7237" priority="2" operator="greaterThan">
      <formula>$BD$11</formula>
    </cfRule>
  </conditionalFormatting>
  <conditionalFormatting sqref="CE23:CE97">
    <cfRule type="cellIs" dxfId="7236" priority="5" operator="lessThanOrEqual">
      <formula>$BD$11</formula>
    </cfRule>
    <cfRule type="cellIs" dxfId="7235" priority="6" operator="greaterThan">
      <formula>$BD$11</formula>
    </cfRule>
  </conditionalFormatting>
  <conditionalFormatting sqref="CF13:CF97">
    <cfRule type="cellIs" dxfId="7234" priority="3" operator="lessThanOrEqual">
      <formula>$BC$11</formula>
    </cfRule>
    <cfRule type="cellIs" dxfId="7233" priority="4" operator="greaterThan">
      <formula>$BC$11</formula>
    </cfRule>
  </conditionalFormatting>
  <conditionalFormatting sqref="CN13:CN97">
    <cfRule type="cellIs" dxfId="7232" priority="28075" operator="lessThanOrEqual">
      <formula>$CN$12</formula>
    </cfRule>
    <cfRule type="cellIs" dxfId="7231" priority="28076" operator="greaterThan">
      <formula>$CN$12</formula>
    </cfRule>
  </conditionalFormatting>
  <conditionalFormatting sqref="CO13:CO97">
    <cfRule type="cellIs" dxfId="7230" priority="28073" operator="lessThanOrEqual">
      <formula>$CO$12</formula>
    </cfRule>
    <cfRule type="cellIs" dxfId="7229" priority="28074" operator="greaterThan">
      <formula>$CO$12</formula>
    </cfRule>
  </conditionalFormatting>
  <conditionalFormatting sqref="CP13:CP97">
    <cfRule type="cellIs" dxfId="7228" priority="28071" operator="lessThanOrEqual">
      <formula>$CP$12</formula>
    </cfRule>
    <cfRule type="cellIs" dxfId="7227" priority="28072" operator="greaterThan">
      <formula>$CP$12</formula>
    </cfRule>
  </conditionalFormatting>
  <conditionalFormatting sqref="CQ13:CQ97">
    <cfRule type="cellIs" dxfId="7226" priority="28069" operator="lessThanOrEqual">
      <formula>$CQ$12</formula>
    </cfRule>
    <cfRule type="cellIs" dxfId="7225" priority="28070" operator="greaterThan">
      <formula>$CQ$12</formula>
    </cfRule>
  </conditionalFormatting>
  <printOptions horizontalCentered="1" verticalCentered="1"/>
  <pageMargins left="0" right="0.19685039370078741" top="0.19685039370078741" bottom="0.19685039370078741" header="0" footer="0"/>
  <pageSetup paperSize="9" scale="11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2AE34-CF41-42F2-B142-0DB69C624FC7}">
  <sheetPr>
    <pageSetUpPr fitToPage="1"/>
  </sheetPr>
  <dimension ref="A1:AH108"/>
  <sheetViews>
    <sheetView showZeros="0" zoomScale="80" zoomScaleNormal="80" workbookViewId="0">
      <selection activeCell="AK90" sqref="AK90"/>
    </sheetView>
  </sheetViews>
  <sheetFormatPr defaultColWidth="9.140625" defaultRowHeight="15" x14ac:dyDescent="0.25"/>
  <cols>
    <col min="1" max="1" width="18.85546875" style="31" customWidth="1"/>
    <col min="2" max="2" width="8.42578125" style="31" customWidth="1"/>
    <col min="3" max="32" width="4.140625" style="31" customWidth="1"/>
    <col min="33" max="33" width="4.140625" customWidth="1"/>
    <col min="34" max="34" width="7.28515625" customWidth="1"/>
  </cols>
  <sheetData>
    <row r="1" spans="1:33" ht="20.100000000000001" customHeight="1" x14ac:dyDescent="0.25">
      <c r="AA1" s="1663" t="s">
        <v>239</v>
      </c>
      <c r="AB1" s="1663"/>
      <c r="AC1" s="1663"/>
      <c r="AD1" s="1663"/>
      <c r="AE1" s="1663"/>
      <c r="AF1" s="1663"/>
      <c r="AG1" s="1663"/>
    </row>
    <row r="2" spans="1:33" ht="20.100000000000001" customHeight="1" x14ac:dyDescent="0.25">
      <c r="C2" s="1661" t="s">
        <v>287</v>
      </c>
      <c r="D2" s="1661"/>
      <c r="E2" s="1661"/>
      <c r="F2" s="1661"/>
      <c r="G2" s="1661"/>
      <c r="H2" s="1661"/>
      <c r="I2" s="1661"/>
      <c r="J2" s="1661"/>
      <c r="K2" s="1661"/>
      <c r="L2" s="1661"/>
      <c r="M2" s="1661"/>
      <c r="N2" s="1661"/>
      <c r="O2" s="1661"/>
      <c r="P2" s="1661"/>
      <c r="Q2" s="1661"/>
      <c r="R2" s="1661"/>
      <c r="S2" s="1661"/>
      <c r="T2" s="1661"/>
      <c r="U2" s="1661"/>
      <c r="V2" s="1661"/>
      <c r="W2" s="1661"/>
      <c r="X2" s="1661"/>
      <c r="Y2" s="1661"/>
      <c r="Z2" s="1661"/>
      <c r="AA2" s="1661"/>
      <c r="AB2" s="1661"/>
      <c r="AC2" s="1661"/>
      <c r="AD2" s="1661"/>
      <c r="AE2" s="1661"/>
      <c r="AF2" s="1661"/>
      <c r="AG2" s="1661"/>
    </row>
    <row r="3" spans="1:33" ht="12" customHeight="1" x14ac:dyDescent="0.25"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</row>
    <row r="4" spans="1:33" s="112" customFormat="1" ht="10.35" customHeight="1" x14ac:dyDescent="0.15">
      <c r="A4" s="110" t="s">
        <v>158</v>
      </c>
      <c r="B4" s="111" t="s">
        <v>159</v>
      </c>
      <c r="C4" s="111"/>
      <c r="H4" s="110"/>
      <c r="I4" s="110"/>
      <c r="J4" s="111" t="s">
        <v>160</v>
      </c>
      <c r="S4" s="113" t="s">
        <v>161</v>
      </c>
      <c r="T4" s="113"/>
      <c r="U4" s="113"/>
      <c r="V4" s="113"/>
      <c r="W4" s="113"/>
      <c r="Y4" s="114" t="s">
        <v>162</v>
      </c>
      <c r="Z4" s="114"/>
      <c r="AA4" s="114"/>
      <c r="AB4" s="114"/>
      <c r="AC4" s="109"/>
      <c r="AD4" s="1664" t="s">
        <v>163</v>
      </c>
      <c r="AE4" s="1664"/>
      <c r="AF4" s="1664"/>
    </row>
    <row r="5" spans="1:33" s="112" customFormat="1" ht="10.35" customHeight="1" x14ac:dyDescent="0.15">
      <c r="B5" s="111" t="s">
        <v>164</v>
      </c>
      <c r="C5" s="111"/>
      <c r="I5" s="111"/>
      <c r="J5" s="111" t="s">
        <v>165</v>
      </c>
      <c r="S5" s="414" t="s">
        <v>166</v>
      </c>
      <c r="T5" s="414"/>
      <c r="U5" s="414"/>
      <c r="V5" s="414"/>
      <c r="W5" s="414"/>
      <c r="Y5" s="115" t="s">
        <v>167</v>
      </c>
      <c r="Z5" s="115"/>
      <c r="AA5" s="115"/>
      <c r="AB5" s="115"/>
      <c r="AC5" s="109"/>
      <c r="AD5" s="1665" t="s">
        <v>168</v>
      </c>
      <c r="AE5" s="1665"/>
      <c r="AF5" s="1665"/>
    </row>
    <row r="6" spans="1:33" s="53" customFormat="1" ht="10.35" customHeight="1" x14ac:dyDescent="0.15">
      <c r="B6" s="111" t="s">
        <v>169</v>
      </c>
      <c r="C6" s="111"/>
      <c r="D6" s="116"/>
      <c r="E6" s="116"/>
      <c r="F6" s="116"/>
      <c r="G6" s="116"/>
      <c r="I6" s="111"/>
      <c r="J6" s="111" t="s">
        <v>170</v>
      </c>
      <c r="K6" s="116"/>
      <c r="L6" s="116"/>
      <c r="M6" s="116"/>
      <c r="S6" s="117" t="s">
        <v>171</v>
      </c>
      <c r="T6" s="118"/>
      <c r="U6" s="118"/>
      <c r="V6" s="118"/>
      <c r="W6" s="118"/>
    </row>
    <row r="7" spans="1:33" s="53" customFormat="1" ht="10.35" customHeight="1" x14ac:dyDescent="0.15">
      <c r="B7" s="111" t="s">
        <v>172</v>
      </c>
      <c r="C7" s="111"/>
      <c r="D7" s="116"/>
      <c r="E7" s="116"/>
      <c r="F7" s="116"/>
      <c r="G7" s="116"/>
      <c r="I7" s="111"/>
      <c r="J7" s="111" t="s">
        <v>173</v>
      </c>
      <c r="K7" s="116"/>
      <c r="L7" s="116"/>
      <c r="M7" s="116"/>
      <c r="S7" s="112" t="s">
        <v>174</v>
      </c>
    </row>
    <row r="8" spans="1:33" s="53" customFormat="1" ht="10.35" customHeight="1" x14ac:dyDescent="0.15">
      <c r="B8" s="111" t="s">
        <v>175</v>
      </c>
      <c r="C8" s="111"/>
      <c r="D8" s="116"/>
      <c r="E8" s="116"/>
      <c r="F8" s="116"/>
      <c r="G8" s="116"/>
      <c r="I8" s="111"/>
      <c r="J8" s="111" t="s">
        <v>176</v>
      </c>
      <c r="K8" s="116"/>
      <c r="L8" s="116"/>
      <c r="M8" s="116"/>
      <c r="AB8" s="1666" t="s">
        <v>177</v>
      </c>
      <c r="AC8" s="1666"/>
      <c r="AD8" s="1662">
        <v>44246</v>
      </c>
      <c r="AE8" s="1662"/>
      <c r="AF8" s="1662"/>
      <c r="AG8" s="1662"/>
    </row>
    <row r="9" spans="1:33" s="53" customFormat="1" ht="10.35" customHeight="1" x14ac:dyDescent="0.15">
      <c r="B9" s="111" t="s">
        <v>178</v>
      </c>
      <c r="C9" s="111"/>
      <c r="D9" s="116"/>
      <c r="E9" s="116"/>
      <c r="F9" s="116"/>
      <c r="G9" s="116"/>
      <c r="I9" s="111"/>
      <c r="J9" s="111" t="s">
        <v>179</v>
      </c>
      <c r="K9" s="116"/>
      <c r="L9" s="116"/>
      <c r="M9" s="116"/>
      <c r="AB9" s="1666"/>
      <c r="AC9" s="1666"/>
      <c r="AD9" s="1662"/>
      <c r="AE9" s="1662"/>
      <c r="AF9" s="1662"/>
      <c r="AG9" s="1662"/>
    </row>
    <row r="10" spans="1:33" s="53" customFormat="1" ht="10.35" customHeight="1" x14ac:dyDescent="0.15">
      <c r="B10" s="111" t="s">
        <v>180</v>
      </c>
      <c r="C10" s="111"/>
      <c r="D10" s="116"/>
      <c r="E10" s="116"/>
      <c r="F10" s="116"/>
      <c r="G10" s="116"/>
      <c r="I10" s="111"/>
      <c r="J10" s="111" t="s">
        <v>181</v>
      </c>
      <c r="K10" s="116"/>
      <c r="L10" s="116"/>
      <c r="M10" s="116"/>
    </row>
    <row r="11" spans="1:33" s="53" customFormat="1" ht="10.35" customHeight="1" x14ac:dyDescent="0.15">
      <c r="B11" s="111" t="s">
        <v>182</v>
      </c>
      <c r="C11" s="111"/>
      <c r="D11" s="116"/>
      <c r="E11" s="116"/>
      <c r="F11" s="116"/>
      <c r="G11" s="116"/>
      <c r="I11" s="111"/>
      <c r="J11" s="111"/>
      <c r="K11" s="116"/>
      <c r="L11" s="116"/>
      <c r="M11" s="116"/>
    </row>
    <row r="12" spans="1:33" ht="15" customHeight="1" thickBot="1" x14ac:dyDescent="0.3"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</row>
    <row r="13" spans="1:33" ht="15" customHeight="1" thickBot="1" x14ac:dyDescent="0.3">
      <c r="A13" s="1652" t="s">
        <v>22</v>
      </c>
      <c r="B13" s="1655" t="s">
        <v>23</v>
      </c>
      <c r="C13" s="1693" t="s">
        <v>147</v>
      </c>
      <c r="D13" s="1693"/>
      <c r="E13" s="1693"/>
      <c r="F13" s="1693"/>
      <c r="G13" s="1693"/>
      <c r="H13" s="1693"/>
      <c r="I13" s="1693"/>
      <c r="J13" s="1693"/>
      <c r="K13" s="1693"/>
      <c r="L13" s="1693"/>
      <c r="M13" s="1693"/>
      <c r="N13" s="1693"/>
      <c r="O13" s="1693"/>
      <c r="P13" s="1693"/>
      <c r="Q13" s="1693"/>
      <c r="R13" s="1693"/>
      <c r="S13" s="1693"/>
      <c r="T13" s="1693"/>
      <c r="U13" s="1693"/>
      <c r="V13" s="1693"/>
      <c r="W13" s="1693"/>
      <c r="X13" s="1693"/>
      <c r="Y13" s="1693"/>
      <c r="Z13" s="1693"/>
      <c r="AA13" s="1693"/>
      <c r="AB13" s="1693"/>
      <c r="AC13" s="1693"/>
      <c r="AD13" s="1693"/>
      <c r="AE13" s="1693"/>
      <c r="AF13" s="1693"/>
      <c r="AG13" s="1694"/>
    </row>
    <row r="14" spans="1:33" ht="15" customHeight="1" x14ac:dyDescent="0.25">
      <c r="A14" s="1653"/>
      <c r="B14" s="1656"/>
      <c r="C14" s="270" t="s">
        <v>11</v>
      </c>
      <c r="D14" s="800" t="s">
        <v>12</v>
      </c>
      <c r="E14" s="295" t="s">
        <v>13</v>
      </c>
      <c r="F14" s="272" t="s">
        <v>14</v>
      </c>
      <c r="G14" s="272" t="s">
        <v>15</v>
      </c>
      <c r="H14" s="272" t="s">
        <v>9</v>
      </c>
      <c r="I14" s="272" t="s">
        <v>10</v>
      </c>
      <c r="J14" s="272" t="s">
        <v>11</v>
      </c>
      <c r="K14" s="296" t="s">
        <v>12</v>
      </c>
      <c r="L14" s="801" t="s">
        <v>13</v>
      </c>
      <c r="M14" s="271" t="s">
        <v>14</v>
      </c>
      <c r="N14" s="271" t="s">
        <v>15</v>
      </c>
      <c r="O14" s="271" t="s">
        <v>9</v>
      </c>
      <c r="P14" s="271" t="s">
        <v>10</v>
      </c>
      <c r="Q14" s="271" t="s">
        <v>11</v>
      </c>
      <c r="R14" s="800" t="s">
        <v>12</v>
      </c>
      <c r="S14" s="295" t="s">
        <v>13</v>
      </c>
      <c r="T14" s="272" t="s">
        <v>14</v>
      </c>
      <c r="U14" s="272" t="s">
        <v>15</v>
      </c>
      <c r="V14" s="272" t="s">
        <v>9</v>
      </c>
      <c r="W14" s="272" t="s">
        <v>10</v>
      </c>
      <c r="X14" s="272" t="s">
        <v>11</v>
      </c>
      <c r="Y14" s="296" t="s">
        <v>12</v>
      </c>
      <c r="Z14" s="801" t="s">
        <v>13</v>
      </c>
      <c r="AA14" s="271" t="s">
        <v>14</v>
      </c>
      <c r="AB14" s="271" t="s">
        <v>15</v>
      </c>
      <c r="AC14" s="271" t="s">
        <v>9</v>
      </c>
      <c r="AD14" s="271" t="s">
        <v>10</v>
      </c>
      <c r="AE14" s="271" t="s">
        <v>11</v>
      </c>
      <c r="AF14" s="800" t="s">
        <v>12</v>
      </c>
      <c r="AG14" s="1030" t="s">
        <v>13</v>
      </c>
    </row>
    <row r="15" spans="1:33" ht="15" customHeight="1" thickBot="1" x14ac:dyDescent="0.3">
      <c r="A15" s="1654"/>
      <c r="B15" s="1657"/>
      <c r="C15" s="964">
        <v>1</v>
      </c>
      <c r="D15" s="1028">
        <f>C15+1</f>
        <v>2</v>
      </c>
      <c r="E15" s="964">
        <f t="shared" ref="E15:AG15" si="0">D15+1</f>
        <v>3</v>
      </c>
      <c r="F15" s="962">
        <f t="shared" si="0"/>
        <v>4</v>
      </c>
      <c r="G15" s="962">
        <f t="shared" si="0"/>
        <v>5</v>
      </c>
      <c r="H15" s="962">
        <f t="shared" si="0"/>
        <v>6</v>
      </c>
      <c r="I15" s="962">
        <f t="shared" si="0"/>
        <v>7</v>
      </c>
      <c r="J15" s="963">
        <f t="shared" si="0"/>
        <v>8</v>
      </c>
      <c r="K15" s="976">
        <f t="shared" si="0"/>
        <v>9</v>
      </c>
      <c r="L15" s="975">
        <f t="shared" si="0"/>
        <v>10</v>
      </c>
      <c r="M15" s="962">
        <f t="shared" si="0"/>
        <v>11</v>
      </c>
      <c r="N15" s="962">
        <f t="shared" si="0"/>
        <v>12</v>
      </c>
      <c r="O15" s="962">
        <f t="shared" si="0"/>
        <v>13</v>
      </c>
      <c r="P15" s="962">
        <f t="shared" si="0"/>
        <v>14</v>
      </c>
      <c r="Q15" s="962">
        <f t="shared" si="0"/>
        <v>15</v>
      </c>
      <c r="R15" s="1029">
        <f t="shared" si="0"/>
        <v>16</v>
      </c>
      <c r="S15" s="964">
        <f t="shared" si="0"/>
        <v>17</v>
      </c>
      <c r="T15" s="962">
        <f t="shared" si="0"/>
        <v>18</v>
      </c>
      <c r="U15" s="962">
        <f t="shared" si="0"/>
        <v>19</v>
      </c>
      <c r="V15" s="963">
        <f t="shared" si="0"/>
        <v>20</v>
      </c>
      <c r="W15" s="962">
        <f t="shared" si="0"/>
        <v>21</v>
      </c>
      <c r="X15" s="962">
        <f t="shared" si="0"/>
        <v>22</v>
      </c>
      <c r="Y15" s="976">
        <f t="shared" si="0"/>
        <v>23</v>
      </c>
      <c r="Z15" s="975">
        <f t="shared" si="0"/>
        <v>24</v>
      </c>
      <c r="AA15" s="962">
        <f t="shared" si="0"/>
        <v>25</v>
      </c>
      <c r="AB15" s="962">
        <f t="shared" si="0"/>
        <v>26</v>
      </c>
      <c r="AC15" s="962">
        <f t="shared" si="0"/>
        <v>27</v>
      </c>
      <c r="AD15" s="963">
        <f t="shared" si="0"/>
        <v>28</v>
      </c>
      <c r="AE15" s="962">
        <f t="shared" si="0"/>
        <v>29</v>
      </c>
      <c r="AF15" s="1028">
        <f t="shared" si="0"/>
        <v>30</v>
      </c>
      <c r="AG15" s="1031">
        <f t="shared" si="0"/>
        <v>31</v>
      </c>
    </row>
    <row r="16" spans="1:33" ht="14.45" customHeight="1" x14ac:dyDescent="0.25">
      <c r="A16" s="425">
        <v>1</v>
      </c>
      <c r="B16" s="802" t="s">
        <v>1</v>
      </c>
      <c r="C16" s="780" t="str">
        <f>+MAR!D13</f>
        <v>D</v>
      </c>
      <c r="D16" s="788" t="str">
        <f>+MAR!E13</f>
        <v>N</v>
      </c>
      <c r="E16" s="304">
        <f>+MAR!F13</f>
        <v>0</v>
      </c>
      <c r="F16" s="305">
        <f>+MAR!G13</f>
        <v>0</v>
      </c>
      <c r="G16" s="305" t="str">
        <f>+MAR!H13</f>
        <v>D</v>
      </c>
      <c r="H16" s="305" t="str">
        <f>+MAR!I13</f>
        <v>N</v>
      </c>
      <c r="I16" s="305">
        <f>+MAR!J13</f>
        <v>0</v>
      </c>
      <c r="J16" s="305">
        <f>+MAR!K13</f>
        <v>0</v>
      </c>
      <c r="K16" s="306" t="str">
        <f>+MAR!L13</f>
        <v>D</v>
      </c>
      <c r="L16" s="780" t="str">
        <f>+MAR!M13</f>
        <v>N</v>
      </c>
      <c r="M16" s="305">
        <f>+MAR!N13</f>
        <v>0</v>
      </c>
      <c r="N16" s="305">
        <f>+MAR!O13</f>
        <v>0</v>
      </c>
      <c r="O16" s="305" t="str">
        <f>+MAR!P13</f>
        <v>D</v>
      </c>
      <c r="P16" s="305" t="str">
        <f>+MAR!Q13</f>
        <v>D</v>
      </c>
      <c r="Q16" s="305">
        <f>+MAR!R13</f>
        <v>0</v>
      </c>
      <c r="R16" s="788">
        <f>+MAR!S13</f>
        <v>0</v>
      </c>
      <c r="S16" s="304" t="str">
        <f>+MAR!T13</f>
        <v>D</v>
      </c>
      <c r="T16" s="305" t="str">
        <f>+MAR!U13</f>
        <v>N</v>
      </c>
      <c r="U16" s="305">
        <f>+MAR!V13</f>
        <v>0</v>
      </c>
      <c r="V16" s="305" t="str">
        <f>+MAR!W13</f>
        <v>NTSDS</v>
      </c>
      <c r="W16" s="305" t="str">
        <f>+MAR!X13</f>
        <v>N</v>
      </c>
      <c r="X16" s="305" t="str">
        <f>+MAR!Y13</f>
        <v>N</v>
      </c>
      <c r="Y16" s="306">
        <f>+MAR!Z13</f>
        <v>0</v>
      </c>
      <c r="Z16" s="780" t="str">
        <f>+MAR!AA13</f>
        <v>DTS5S</v>
      </c>
      <c r="AA16" s="305" t="str">
        <f>+MAR!AB13</f>
        <v>D</v>
      </c>
      <c r="AB16" s="305" t="str">
        <f>+MAR!AC13</f>
        <v>T</v>
      </c>
      <c r="AC16" s="305" t="str">
        <f>+MAR!AD13</f>
        <v>DT</v>
      </c>
      <c r="AD16" s="305">
        <f>+MAR!AE13</f>
        <v>0</v>
      </c>
      <c r="AE16" s="305" t="str">
        <f>+MAR!AF13</f>
        <v>D</v>
      </c>
      <c r="AF16" s="788" t="str">
        <f>+MAR!AG13</f>
        <v>N</v>
      </c>
      <c r="AG16" s="1032">
        <f>+MAR!AH13</f>
        <v>0</v>
      </c>
    </row>
    <row r="17" spans="1:33" ht="14.45" customHeight="1" x14ac:dyDescent="0.25">
      <c r="A17" s="653">
        <v>2</v>
      </c>
      <c r="B17" s="805" t="s">
        <v>1</v>
      </c>
      <c r="C17" s="781" t="str">
        <f>+MAR!D14</f>
        <v>D</v>
      </c>
      <c r="D17" s="791" t="str">
        <f>+MAR!E14</f>
        <v>N</v>
      </c>
      <c r="E17" s="293">
        <f>+MAR!F14</f>
        <v>0</v>
      </c>
      <c r="F17" s="287">
        <f>+MAR!G14</f>
        <v>0</v>
      </c>
      <c r="G17" s="287" t="str">
        <f>+MAR!H14</f>
        <v>D</v>
      </c>
      <c r="H17" s="287" t="str">
        <f>+MAR!I14</f>
        <v>N</v>
      </c>
      <c r="I17" s="287">
        <f>+MAR!J14</f>
        <v>0</v>
      </c>
      <c r="J17" s="287" t="str">
        <f>+MAR!K14</f>
        <v>DTSDS</v>
      </c>
      <c r="K17" s="291" t="str">
        <f>+MAR!L14</f>
        <v>D</v>
      </c>
      <c r="L17" s="781" t="str">
        <f>+MAR!M14</f>
        <v>N</v>
      </c>
      <c r="M17" s="287">
        <f>+MAR!N14</f>
        <v>0</v>
      </c>
      <c r="N17" s="287">
        <f>+MAR!O14</f>
        <v>0</v>
      </c>
      <c r="O17" s="287" t="str">
        <f>+MAR!P14</f>
        <v>D</v>
      </c>
      <c r="P17" s="287" t="str">
        <f>+MAR!Q14</f>
        <v>D</v>
      </c>
      <c r="Q17" s="287">
        <f>+MAR!R14</f>
        <v>0</v>
      </c>
      <c r="R17" s="791">
        <f>+MAR!S14</f>
        <v>0</v>
      </c>
      <c r="S17" s="293" t="str">
        <f>+MAR!T14</f>
        <v>D</v>
      </c>
      <c r="T17" s="287" t="str">
        <f>+MAR!U14</f>
        <v>T</v>
      </c>
      <c r="U17" s="287" t="str">
        <f>+MAR!V14</f>
        <v>DT</v>
      </c>
      <c r="V17" s="287">
        <f>+MAR!W14</f>
        <v>0</v>
      </c>
      <c r="W17" s="287" t="str">
        <f>+MAR!X14</f>
        <v>FOTS</v>
      </c>
      <c r="X17" s="287" t="str">
        <f>+MAR!Y14</f>
        <v>FOTS</v>
      </c>
      <c r="Y17" s="291">
        <f>+MAR!Z14</f>
        <v>0</v>
      </c>
      <c r="Z17" s="781" t="str">
        <f>+MAR!AA14</f>
        <v>DTS5S</v>
      </c>
      <c r="AA17" s="287" t="str">
        <f>+MAR!AB14</f>
        <v>D</v>
      </c>
      <c r="AB17" s="287" t="str">
        <f>+MAR!AC14</f>
        <v>N</v>
      </c>
      <c r="AC17" s="287" t="str">
        <f>+MAR!AD14</f>
        <v>NTS5S</v>
      </c>
      <c r="AD17" s="287">
        <f>+MAR!AE14</f>
        <v>0</v>
      </c>
      <c r="AE17" s="287" t="str">
        <f>+MAR!AF14</f>
        <v>D</v>
      </c>
      <c r="AF17" s="791" t="str">
        <f>+MAR!AG14</f>
        <v>T</v>
      </c>
      <c r="AG17" s="1033">
        <f>+MAR!AH14</f>
        <v>0</v>
      </c>
    </row>
    <row r="18" spans="1:33" ht="14.45" customHeight="1" x14ac:dyDescent="0.25">
      <c r="A18" s="425">
        <v>3</v>
      </c>
      <c r="B18" s="805" t="s">
        <v>2</v>
      </c>
      <c r="C18" s="781" t="str">
        <f>+MAR!D15</f>
        <v>D</v>
      </c>
      <c r="D18" s="791" t="str">
        <f>+MAR!E15</f>
        <v>N</v>
      </c>
      <c r="E18" s="293">
        <f>+MAR!F15</f>
        <v>0</v>
      </c>
      <c r="F18" s="287">
        <f>+MAR!G15</f>
        <v>0</v>
      </c>
      <c r="G18" s="287" t="str">
        <f>+MAR!H15</f>
        <v>D</v>
      </c>
      <c r="H18" s="287" t="str">
        <f>+MAR!I15</f>
        <v>N</v>
      </c>
      <c r="I18" s="287">
        <f>+MAR!J15</f>
        <v>0</v>
      </c>
      <c r="J18" s="287" t="str">
        <f>+MAR!K15</f>
        <v>DTSDS</v>
      </c>
      <c r="K18" s="291" t="str">
        <f>+MAR!L15</f>
        <v>D</v>
      </c>
      <c r="L18" s="781" t="str">
        <f>+MAR!M15</f>
        <v>N</v>
      </c>
      <c r="M18" s="287">
        <f>+MAR!N15</f>
        <v>0</v>
      </c>
      <c r="N18" s="287">
        <f>+MAR!O15</f>
        <v>0</v>
      </c>
      <c r="O18" s="287" t="str">
        <f>+MAR!P15</f>
        <v>D</v>
      </c>
      <c r="P18" s="287" t="str">
        <f>+MAR!Q15</f>
        <v>D</v>
      </c>
      <c r="Q18" s="287">
        <f>+MAR!R15</f>
        <v>0</v>
      </c>
      <c r="R18" s="791">
        <f>+MAR!S15</f>
        <v>0</v>
      </c>
      <c r="S18" s="293" t="str">
        <f>+MAR!T15</f>
        <v>D</v>
      </c>
      <c r="T18" s="287" t="str">
        <f>+MAR!U15</f>
        <v>N</v>
      </c>
      <c r="U18" s="287">
        <f>+MAR!V15</f>
        <v>0</v>
      </c>
      <c r="V18" s="287">
        <f>+MAR!W15</f>
        <v>0</v>
      </c>
      <c r="W18" s="287" t="str">
        <f>+MAR!X15</f>
        <v>N</v>
      </c>
      <c r="X18" s="287" t="str">
        <f>+MAR!Y15</f>
        <v>N</v>
      </c>
      <c r="Y18" s="291">
        <f>+MAR!Z15</f>
        <v>0</v>
      </c>
      <c r="Z18" s="781" t="str">
        <f>+MAR!AA15</f>
        <v>DTS5S</v>
      </c>
      <c r="AA18" s="287" t="str">
        <f>+MAR!AB15</f>
        <v>D</v>
      </c>
      <c r="AB18" s="287" t="str">
        <f>+MAR!AC15</f>
        <v>N</v>
      </c>
      <c r="AC18" s="287">
        <f>+MAR!AD15</f>
        <v>0</v>
      </c>
      <c r="AD18" s="287">
        <f>+MAR!AE15</f>
        <v>0</v>
      </c>
      <c r="AE18" s="287" t="str">
        <f>+MAR!AF15</f>
        <v>D</v>
      </c>
      <c r="AF18" s="791" t="str">
        <f>+MAR!AG15</f>
        <v>N</v>
      </c>
      <c r="AG18" s="1033">
        <f>+MAR!AH15</f>
        <v>0</v>
      </c>
    </row>
    <row r="19" spans="1:33" ht="14.45" customHeight="1" x14ac:dyDescent="0.25">
      <c r="A19" s="653">
        <v>4</v>
      </c>
      <c r="B19" s="805" t="s">
        <v>2</v>
      </c>
      <c r="C19" s="781" t="str">
        <f>+MAR!D16</f>
        <v>D</v>
      </c>
      <c r="D19" s="791" t="str">
        <f>+MAR!E16</f>
        <v>N</v>
      </c>
      <c r="E19" s="293">
        <f>+MAR!F16</f>
        <v>0</v>
      </c>
      <c r="F19" s="287">
        <f>+MAR!G16</f>
        <v>0</v>
      </c>
      <c r="G19" s="287" t="str">
        <f>+MAR!H16</f>
        <v>FOTS</v>
      </c>
      <c r="H19" s="287" t="str">
        <f>+MAR!I16</f>
        <v>N</v>
      </c>
      <c r="I19" s="287">
        <f>+MAR!J16</f>
        <v>0</v>
      </c>
      <c r="J19" s="287">
        <f>+MAR!K16</f>
        <v>0</v>
      </c>
      <c r="K19" s="291" t="str">
        <f>+MAR!L16</f>
        <v>D</v>
      </c>
      <c r="L19" s="781" t="str">
        <f>+MAR!M16</f>
        <v>N</v>
      </c>
      <c r="M19" s="287">
        <f>+MAR!N16</f>
        <v>0</v>
      </c>
      <c r="N19" s="287">
        <f>+MAR!O16</f>
        <v>0</v>
      </c>
      <c r="O19" s="287" t="str">
        <f>+MAR!P16</f>
        <v>D</v>
      </c>
      <c r="P19" s="287" t="str">
        <f>+MAR!Q16</f>
        <v>D</v>
      </c>
      <c r="Q19" s="287">
        <f>+MAR!R16</f>
        <v>0</v>
      </c>
      <c r="R19" s="791">
        <f>+MAR!S16</f>
        <v>0</v>
      </c>
      <c r="S19" s="293" t="str">
        <f>+MAR!T16</f>
        <v>D</v>
      </c>
      <c r="T19" s="287" t="str">
        <f>+MAR!U16</f>
        <v>N</v>
      </c>
      <c r="U19" s="287">
        <f>+MAR!V16</f>
        <v>0</v>
      </c>
      <c r="V19" s="287">
        <f>+MAR!W16</f>
        <v>0</v>
      </c>
      <c r="W19" s="287" t="str">
        <f>+MAR!X16</f>
        <v>DT</v>
      </c>
      <c r="X19" s="287" t="str">
        <f>+MAR!Y16</f>
        <v>N</v>
      </c>
      <c r="Y19" s="291">
        <f>+MAR!Z16</f>
        <v>0</v>
      </c>
      <c r="Z19" s="781" t="str">
        <f>+MAR!AA16</f>
        <v>DTS5S</v>
      </c>
      <c r="AA19" s="287" t="str">
        <f>+MAR!AB16</f>
        <v>DT</v>
      </c>
      <c r="AB19" s="287" t="str">
        <f>+MAR!AC16</f>
        <v>N</v>
      </c>
      <c r="AC19" s="287">
        <f>+MAR!AD16</f>
        <v>0</v>
      </c>
      <c r="AD19" s="287">
        <f>+MAR!AE16</f>
        <v>0</v>
      </c>
      <c r="AE19" s="287" t="str">
        <f>+MAR!AF16</f>
        <v>D</v>
      </c>
      <c r="AF19" s="791" t="str">
        <f>+MAR!AG16</f>
        <v>N</v>
      </c>
      <c r="AG19" s="1033">
        <f>+MAR!AH16</f>
        <v>0</v>
      </c>
    </row>
    <row r="20" spans="1:33" ht="14.45" customHeight="1" x14ac:dyDescent="0.25">
      <c r="A20" s="425">
        <v>5</v>
      </c>
      <c r="B20" s="805" t="s">
        <v>2</v>
      </c>
      <c r="C20" s="781" t="str">
        <f>+MAR!D17</f>
        <v>DT</v>
      </c>
      <c r="D20" s="791" t="str">
        <f>+MAR!E17</f>
        <v>DT</v>
      </c>
      <c r="E20" s="293">
        <f>+MAR!F17</f>
        <v>0</v>
      </c>
      <c r="F20" s="287">
        <f>+MAR!G17</f>
        <v>0</v>
      </c>
      <c r="G20" s="287" t="str">
        <f>+MAR!H17</f>
        <v>NT</v>
      </c>
      <c r="H20" s="287" t="str">
        <f>+MAR!I17</f>
        <v>N</v>
      </c>
      <c r="I20" s="287" t="str">
        <f>+MAR!J17</f>
        <v>NTS</v>
      </c>
      <c r="J20" s="287">
        <f>+MAR!K17</f>
        <v>0</v>
      </c>
      <c r="K20" s="291" t="str">
        <f>+MAR!L17</f>
        <v>D</v>
      </c>
      <c r="L20" s="781" t="str">
        <f>+MAR!M17</f>
        <v>N</v>
      </c>
      <c r="M20" s="287">
        <f>+MAR!N17</f>
        <v>0</v>
      </c>
      <c r="N20" s="287" t="str">
        <f>+MAR!O17</f>
        <v>NT</v>
      </c>
      <c r="O20" s="287" t="str">
        <f>+MAR!P17</f>
        <v>T</v>
      </c>
      <c r="P20" s="287" t="str">
        <f>+MAR!Q17</f>
        <v>T</v>
      </c>
      <c r="Q20" s="287">
        <f>+MAR!R17</f>
        <v>0</v>
      </c>
      <c r="R20" s="791">
        <f>+MAR!S17</f>
        <v>0</v>
      </c>
      <c r="S20" s="293" t="str">
        <f>+MAR!T17</f>
        <v>NT</v>
      </c>
      <c r="T20" s="287" t="str">
        <f>+MAR!U17</f>
        <v>NT</v>
      </c>
      <c r="U20" s="287">
        <f>+MAR!V17</f>
        <v>0</v>
      </c>
      <c r="V20" s="287">
        <f>+MAR!W17</f>
        <v>0</v>
      </c>
      <c r="W20" s="287" t="str">
        <f>+MAR!X17</f>
        <v>N</v>
      </c>
      <c r="X20" s="287" t="str">
        <f>+MAR!Y17</f>
        <v>N</v>
      </c>
      <c r="Y20" s="291" t="str">
        <f>+MAR!Z17</f>
        <v>NT</v>
      </c>
      <c r="Z20" s="781">
        <f>+MAR!AA17</f>
        <v>0</v>
      </c>
      <c r="AA20" s="287" t="str">
        <f>+MAR!AB17</f>
        <v>T</v>
      </c>
      <c r="AB20" s="287" t="str">
        <f>+MAR!AC17</f>
        <v>DT</v>
      </c>
      <c r="AC20" s="287">
        <f>+MAR!AD17</f>
        <v>0</v>
      </c>
      <c r="AD20" s="287">
        <f>+MAR!AE17</f>
        <v>0</v>
      </c>
      <c r="AE20" s="287" t="str">
        <f>+MAR!AF17</f>
        <v>D</v>
      </c>
      <c r="AF20" s="791" t="str">
        <f>+MAR!AG17</f>
        <v>N</v>
      </c>
      <c r="AG20" s="1033">
        <f>+MAR!AH17</f>
        <v>0</v>
      </c>
    </row>
    <row r="21" spans="1:33" ht="14.45" customHeight="1" x14ac:dyDescent="0.25">
      <c r="A21" s="653">
        <v>6</v>
      </c>
      <c r="B21" s="805" t="s">
        <v>2</v>
      </c>
      <c r="C21" s="781" t="str">
        <f>+MAR!D18</f>
        <v>D</v>
      </c>
      <c r="D21" s="791" t="str">
        <f>+MAR!E18</f>
        <v>DT</v>
      </c>
      <c r="E21" s="293">
        <f>+MAR!F18</f>
        <v>0</v>
      </c>
      <c r="F21" s="287">
        <f>+MAR!G18</f>
        <v>0</v>
      </c>
      <c r="G21" s="287" t="str">
        <f>+MAR!H18</f>
        <v>D</v>
      </c>
      <c r="H21" s="287" t="str">
        <f>+MAR!I18</f>
        <v>N</v>
      </c>
      <c r="I21" s="287" t="str">
        <f>+MAR!J18</f>
        <v>NTS</v>
      </c>
      <c r="J21" s="287">
        <f>+MAR!K18</f>
        <v>0</v>
      </c>
      <c r="K21" s="291" t="str">
        <f>+MAR!L18</f>
        <v>D</v>
      </c>
      <c r="L21" s="781" t="str">
        <f>+MAR!M18</f>
        <v>T</v>
      </c>
      <c r="M21" s="287">
        <f>+MAR!N18</f>
        <v>0</v>
      </c>
      <c r="N21" s="287">
        <f>+MAR!O18</f>
        <v>0</v>
      </c>
      <c r="O21" s="287" t="str">
        <f>+MAR!P18</f>
        <v>D</v>
      </c>
      <c r="P21" s="287" t="str">
        <f>+MAR!Q18</f>
        <v>DISP</v>
      </c>
      <c r="Q21" s="287">
        <f>+MAR!R18</f>
        <v>0</v>
      </c>
      <c r="R21" s="791">
        <f>+MAR!S18</f>
        <v>0</v>
      </c>
      <c r="S21" s="293" t="str">
        <f>+MAR!T18</f>
        <v>D</v>
      </c>
      <c r="T21" s="287" t="str">
        <f>+MAR!U18</f>
        <v>DT</v>
      </c>
      <c r="U21" s="287">
        <f>+MAR!V18</f>
        <v>0</v>
      </c>
      <c r="V21" s="287" t="str">
        <f>+MAR!W18</f>
        <v>DT</v>
      </c>
      <c r="W21" s="287" t="str">
        <f>+MAR!X18</f>
        <v>DT</v>
      </c>
      <c r="X21" s="287" t="str">
        <f>+MAR!Y18</f>
        <v>T</v>
      </c>
      <c r="Y21" s="291" t="str">
        <f>+MAR!Z18</f>
        <v>DT</v>
      </c>
      <c r="Z21" s="781" t="str">
        <f>+MAR!AA18</f>
        <v>DTS5S</v>
      </c>
      <c r="AA21" s="287" t="str">
        <f>+MAR!AB18</f>
        <v>D</v>
      </c>
      <c r="AB21" s="287" t="str">
        <f>+MAR!AC18</f>
        <v>N</v>
      </c>
      <c r="AC21" s="287">
        <f>+MAR!AD18</f>
        <v>0</v>
      </c>
      <c r="AD21" s="287" t="str">
        <f>+MAR!AE18</f>
        <v>DT</v>
      </c>
      <c r="AE21" s="287" t="str">
        <f>+MAR!AF18</f>
        <v>D</v>
      </c>
      <c r="AF21" s="791" t="str">
        <f>+MAR!AG18</f>
        <v>T</v>
      </c>
      <c r="AG21" s="1033">
        <f>+MAR!AH18</f>
        <v>0</v>
      </c>
    </row>
    <row r="22" spans="1:33" ht="14.45" customHeight="1" thickBot="1" x14ac:dyDescent="0.3">
      <c r="A22" s="425">
        <v>7</v>
      </c>
      <c r="B22" s="818" t="s">
        <v>2</v>
      </c>
      <c r="C22" s="781" t="str">
        <f>+MAR!D19</f>
        <v>D</v>
      </c>
      <c r="D22" s="791" t="str">
        <f>+MAR!E19</f>
        <v>D</v>
      </c>
      <c r="E22" s="293" t="str">
        <f>+MAR!F19</f>
        <v>FE</v>
      </c>
      <c r="F22" s="287" t="str">
        <f>+MAR!G19</f>
        <v>FE</v>
      </c>
      <c r="G22" s="287" t="str">
        <f>+MAR!H19</f>
        <v>FE</v>
      </c>
      <c r="H22" s="287" t="str">
        <f>+MAR!I19</f>
        <v>FE</v>
      </c>
      <c r="I22" s="287" t="str">
        <f>+MAR!J19</f>
        <v>FES</v>
      </c>
      <c r="J22" s="287" t="str">
        <f>+MAR!K19</f>
        <v>FED</v>
      </c>
      <c r="K22" s="291" t="str">
        <f>+MAR!L19</f>
        <v>FE</v>
      </c>
      <c r="L22" s="781" t="str">
        <f>+MAR!M19</f>
        <v>FE</v>
      </c>
      <c r="M22" s="287" t="str">
        <f>+MAR!N19</f>
        <v>FE</v>
      </c>
      <c r="N22" s="287" t="str">
        <f>+MAR!O19</f>
        <v>FE</v>
      </c>
      <c r="O22" s="287" t="str">
        <f>+MAR!P19</f>
        <v>FE</v>
      </c>
      <c r="P22" s="287" t="str">
        <f>+MAR!Q19</f>
        <v>FE</v>
      </c>
      <c r="Q22" s="287" t="str">
        <f>+MAR!R19</f>
        <v>FES</v>
      </c>
      <c r="R22" s="791" t="str">
        <f>+MAR!S19</f>
        <v>FED</v>
      </c>
      <c r="S22" s="293" t="str">
        <f>+MAR!T19</f>
        <v>FE</v>
      </c>
      <c r="T22" s="287" t="str">
        <f>+MAR!U19</f>
        <v>FE</v>
      </c>
      <c r="U22" s="287" t="str">
        <f>+MAR!V19</f>
        <v>FES</v>
      </c>
      <c r="V22" s="287" t="str">
        <f>+MAR!W19</f>
        <v>FED</v>
      </c>
      <c r="W22" s="287" t="str">
        <f>+MAR!X19</f>
        <v>FE</v>
      </c>
      <c r="X22" s="287" t="str">
        <f>+MAR!Y19</f>
        <v>FE</v>
      </c>
      <c r="Y22" s="291" t="str">
        <f>+MAR!Z19</f>
        <v>FE</v>
      </c>
      <c r="Z22" s="781" t="str">
        <f>+MAR!AA19</f>
        <v>FE</v>
      </c>
      <c r="AA22" s="287" t="str">
        <f>+MAR!AB19</f>
        <v>FE</v>
      </c>
      <c r="AB22" s="287" t="str">
        <f>+MAR!AC19</f>
        <v>FE</v>
      </c>
      <c r="AC22" s="287" t="str">
        <f>+MAR!AD19</f>
        <v>FES</v>
      </c>
      <c r="AD22" s="287" t="str">
        <f>+MAR!AE19</f>
        <v>FED</v>
      </c>
      <c r="AE22" s="287" t="str">
        <f>+MAR!AF19</f>
        <v>FE</v>
      </c>
      <c r="AF22" s="791" t="str">
        <f>+MAR!AG19</f>
        <v>FE</v>
      </c>
      <c r="AG22" s="1033" t="str">
        <f>+MAR!AH19</f>
        <v>FE</v>
      </c>
    </row>
    <row r="23" spans="1:33" ht="14.45" customHeight="1" x14ac:dyDescent="0.25">
      <c r="A23" s="653">
        <v>8</v>
      </c>
      <c r="B23" s="804" t="s">
        <v>65</v>
      </c>
      <c r="C23" s="781">
        <f>+MAR!D20</f>
        <v>0</v>
      </c>
      <c r="D23" s="791">
        <f>+MAR!E20</f>
        <v>0</v>
      </c>
      <c r="E23" s="293">
        <f>+MAR!F20</f>
        <v>0</v>
      </c>
      <c r="F23" s="287">
        <f>+MAR!G20</f>
        <v>0</v>
      </c>
      <c r="G23" s="287">
        <f>+MAR!H20</f>
        <v>0</v>
      </c>
      <c r="H23" s="287">
        <f>+MAR!I20</f>
        <v>0</v>
      </c>
      <c r="I23" s="287">
        <f>+MAR!J20</f>
        <v>0</v>
      </c>
      <c r="J23" s="287">
        <f>+MAR!K20</f>
        <v>0</v>
      </c>
      <c r="K23" s="291">
        <f>+MAR!L20</f>
        <v>0</v>
      </c>
      <c r="L23" s="781">
        <f>+MAR!M20</f>
        <v>0</v>
      </c>
      <c r="M23" s="287">
        <f>+MAR!N20</f>
        <v>0</v>
      </c>
      <c r="N23" s="287">
        <f>+MAR!O20</f>
        <v>0</v>
      </c>
      <c r="O23" s="287">
        <f>+MAR!P20</f>
        <v>0</v>
      </c>
      <c r="P23" s="287">
        <f>+MAR!Q20</f>
        <v>0</v>
      </c>
      <c r="Q23" s="287">
        <f>+MAR!R20</f>
        <v>0</v>
      </c>
      <c r="R23" s="791">
        <f>+MAR!S20</f>
        <v>0</v>
      </c>
      <c r="S23" s="293">
        <f>+MAR!T20</f>
        <v>0</v>
      </c>
      <c r="T23" s="287">
        <f>+MAR!U20</f>
        <v>0</v>
      </c>
      <c r="U23" s="287">
        <f>+MAR!V20</f>
        <v>0</v>
      </c>
      <c r="V23" s="287">
        <f>+MAR!W20</f>
        <v>0</v>
      </c>
      <c r="W23" s="287">
        <f>+MAR!X20</f>
        <v>0</v>
      </c>
      <c r="X23" s="287">
        <f>+MAR!Y20</f>
        <v>0</v>
      </c>
      <c r="Y23" s="291">
        <f>+MAR!Z20</f>
        <v>0</v>
      </c>
      <c r="Z23" s="781">
        <f>+MAR!AA20</f>
        <v>0</v>
      </c>
      <c r="AA23" s="287">
        <f>+MAR!AB20</f>
        <v>0</v>
      </c>
      <c r="AB23" s="287">
        <f>+MAR!AC20</f>
        <v>0</v>
      </c>
      <c r="AC23" s="287">
        <f>+MAR!AD20</f>
        <v>0</v>
      </c>
      <c r="AD23" s="287">
        <f>+MAR!AE20</f>
        <v>0</v>
      </c>
      <c r="AE23" s="287">
        <f>+MAR!AF20</f>
        <v>0</v>
      </c>
      <c r="AF23" s="791">
        <f>+MAR!AG20</f>
        <v>0</v>
      </c>
      <c r="AG23" s="1033">
        <f>+MAR!AH20</f>
        <v>0</v>
      </c>
    </row>
    <row r="24" spans="1:33" ht="14.45" customHeight="1" x14ac:dyDescent="0.25">
      <c r="A24" s="425">
        <v>9</v>
      </c>
      <c r="B24" s="805"/>
      <c r="C24" s="781">
        <f>+MAR!D21</f>
        <v>0</v>
      </c>
      <c r="D24" s="791">
        <f>+MAR!E21</f>
        <v>0</v>
      </c>
      <c r="E24" s="293">
        <f>+MAR!F21</f>
        <v>0</v>
      </c>
      <c r="F24" s="287">
        <f>+MAR!G21</f>
        <v>0</v>
      </c>
      <c r="G24" s="287">
        <f>+MAR!H21</f>
        <v>0</v>
      </c>
      <c r="H24" s="287">
        <f>+MAR!I21</f>
        <v>0</v>
      </c>
      <c r="I24" s="287">
        <f>+MAR!J21</f>
        <v>0</v>
      </c>
      <c r="J24" s="287">
        <f>+MAR!K21</f>
        <v>0</v>
      </c>
      <c r="K24" s="291">
        <f>+MAR!L21</f>
        <v>0</v>
      </c>
      <c r="L24" s="781">
        <f>+MAR!M21</f>
        <v>0</v>
      </c>
      <c r="M24" s="287">
        <f>+MAR!N21</f>
        <v>0</v>
      </c>
      <c r="N24" s="287">
        <f>+MAR!O21</f>
        <v>0</v>
      </c>
      <c r="O24" s="287">
        <f>+MAR!P21</f>
        <v>0</v>
      </c>
      <c r="P24" s="287">
        <f>+MAR!Q21</f>
        <v>0</v>
      </c>
      <c r="Q24" s="287">
        <f>+MAR!R21</f>
        <v>0</v>
      </c>
      <c r="R24" s="791">
        <f>+MAR!S21</f>
        <v>0</v>
      </c>
      <c r="S24" s="293">
        <f>+MAR!T21</f>
        <v>0</v>
      </c>
      <c r="T24" s="287">
        <f>+MAR!U21</f>
        <v>0</v>
      </c>
      <c r="U24" s="287">
        <f>+MAR!V21</f>
        <v>0</v>
      </c>
      <c r="V24" s="287">
        <f>+MAR!W21</f>
        <v>0</v>
      </c>
      <c r="W24" s="287">
        <f>+MAR!X21</f>
        <v>0</v>
      </c>
      <c r="X24" s="287">
        <f>+MAR!Y21</f>
        <v>0</v>
      </c>
      <c r="Y24" s="291">
        <f>+MAR!Z21</f>
        <v>0</v>
      </c>
      <c r="Z24" s="781">
        <f>+MAR!AA21</f>
        <v>0</v>
      </c>
      <c r="AA24" s="287">
        <f>+MAR!AB21</f>
        <v>0</v>
      </c>
      <c r="AB24" s="287">
        <f>+MAR!AC21</f>
        <v>0</v>
      </c>
      <c r="AC24" s="287">
        <f>+MAR!AD21</f>
        <v>0</v>
      </c>
      <c r="AD24" s="287">
        <f>+MAR!AE21</f>
        <v>0</v>
      </c>
      <c r="AE24" s="287">
        <f>+MAR!AF21</f>
        <v>0</v>
      </c>
      <c r="AF24" s="791">
        <f>+MAR!AG21</f>
        <v>0</v>
      </c>
      <c r="AG24" s="1033">
        <f>+MAR!AH21</f>
        <v>0</v>
      </c>
    </row>
    <row r="25" spans="1:33" ht="14.45" customHeight="1" thickBot="1" x14ac:dyDescent="0.3">
      <c r="A25" s="653">
        <v>10</v>
      </c>
      <c r="B25" s="807" t="s">
        <v>3</v>
      </c>
      <c r="C25" s="781">
        <f>+MAR!D22</f>
        <v>0</v>
      </c>
      <c r="D25" s="791">
        <f>+MAR!E22</f>
        <v>0</v>
      </c>
      <c r="E25" s="293">
        <f>+MAR!F22</f>
        <v>0</v>
      </c>
      <c r="F25" s="287">
        <f>+MAR!G22</f>
        <v>0</v>
      </c>
      <c r="G25" s="287">
        <f>+MAR!H22</f>
        <v>0</v>
      </c>
      <c r="H25" s="287">
        <f>+MAR!I22</f>
        <v>0</v>
      </c>
      <c r="I25" s="287">
        <f>+MAR!J22</f>
        <v>0</v>
      </c>
      <c r="J25" s="287">
        <f>+MAR!K22</f>
        <v>0</v>
      </c>
      <c r="K25" s="291">
        <f>+MAR!L22</f>
        <v>0</v>
      </c>
      <c r="L25" s="781">
        <f>+MAR!M22</f>
        <v>0</v>
      </c>
      <c r="M25" s="287">
        <f>+MAR!N22</f>
        <v>0</v>
      </c>
      <c r="N25" s="287">
        <f>+MAR!O22</f>
        <v>0</v>
      </c>
      <c r="O25" s="287">
        <f>+MAR!P22</f>
        <v>0</v>
      </c>
      <c r="P25" s="287">
        <f>+MAR!Q22</f>
        <v>0</v>
      </c>
      <c r="Q25" s="287">
        <f>+MAR!R22</f>
        <v>0</v>
      </c>
      <c r="R25" s="791">
        <f>+MAR!S22</f>
        <v>0</v>
      </c>
      <c r="S25" s="293">
        <f>+MAR!T22</f>
        <v>0</v>
      </c>
      <c r="T25" s="287">
        <f>+MAR!U22</f>
        <v>0</v>
      </c>
      <c r="U25" s="287">
        <f>+MAR!V22</f>
        <v>0</v>
      </c>
      <c r="V25" s="287">
        <f>+MAR!W22</f>
        <v>0</v>
      </c>
      <c r="W25" s="287">
        <f>+MAR!X22</f>
        <v>0</v>
      </c>
      <c r="X25" s="287">
        <f>+MAR!Y22</f>
        <v>0</v>
      </c>
      <c r="Y25" s="291">
        <f>+MAR!Z22</f>
        <v>0</v>
      </c>
      <c r="Z25" s="781">
        <f>+MAR!AA22</f>
        <v>0</v>
      </c>
      <c r="AA25" s="287">
        <f>+MAR!AB22</f>
        <v>0</v>
      </c>
      <c r="AB25" s="287">
        <f>+MAR!AC22</f>
        <v>0</v>
      </c>
      <c r="AC25" s="287">
        <f>+MAR!AD22</f>
        <v>0</v>
      </c>
      <c r="AD25" s="287">
        <f>+MAR!AE22</f>
        <v>0</v>
      </c>
      <c r="AE25" s="287">
        <f>+MAR!AF22</f>
        <v>0</v>
      </c>
      <c r="AF25" s="791">
        <f>+MAR!AG22</f>
        <v>0</v>
      </c>
      <c r="AG25" s="1033">
        <f>+MAR!AH22</f>
        <v>0</v>
      </c>
    </row>
    <row r="26" spans="1:33" ht="14.45" customHeight="1" x14ac:dyDescent="0.25">
      <c r="A26" s="425">
        <v>11</v>
      </c>
      <c r="B26" s="802" t="s">
        <v>3</v>
      </c>
      <c r="C26" s="781" t="str">
        <f>+MAR!D23</f>
        <v>D</v>
      </c>
      <c r="D26" s="791" t="str">
        <f>+MAR!E23</f>
        <v>N</v>
      </c>
      <c r="E26" s="293">
        <f>+MAR!F23</f>
        <v>0</v>
      </c>
      <c r="F26" s="287">
        <f>+MAR!G23</f>
        <v>0</v>
      </c>
      <c r="G26" s="287" t="str">
        <f>+MAR!H23</f>
        <v>D</v>
      </c>
      <c r="H26" s="287" t="str">
        <f>+MAR!I23</f>
        <v>N</v>
      </c>
      <c r="I26" s="287">
        <f>+MAR!J23</f>
        <v>0</v>
      </c>
      <c r="J26" s="287" t="str">
        <f>+MAR!K23</f>
        <v>DTSDS</v>
      </c>
      <c r="K26" s="291" t="str">
        <f>+MAR!L23</f>
        <v>D</v>
      </c>
      <c r="L26" s="781" t="str">
        <f>+MAR!M23</f>
        <v>N</v>
      </c>
      <c r="M26" s="287">
        <f>+MAR!N23</f>
        <v>0</v>
      </c>
      <c r="N26" s="287">
        <f>+MAR!O23</f>
        <v>0</v>
      </c>
      <c r="O26" s="287" t="str">
        <f>+MAR!P23</f>
        <v>D</v>
      </c>
      <c r="P26" s="287" t="str">
        <f>+MAR!Q23</f>
        <v>D</v>
      </c>
      <c r="Q26" s="287">
        <f>+MAR!R23</f>
        <v>0</v>
      </c>
      <c r="R26" s="791">
        <f>+MAR!S23</f>
        <v>0</v>
      </c>
      <c r="S26" s="293" t="str">
        <f>+MAR!T23</f>
        <v>D</v>
      </c>
      <c r="T26" s="287" t="str">
        <f>+MAR!U23</f>
        <v>N</v>
      </c>
      <c r="U26" s="287">
        <f>+MAR!V23</f>
        <v>0</v>
      </c>
      <c r="V26" s="287">
        <f>+MAR!W23</f>
        <v>0</v>
      </c>
      <c r="W26" s="287" t="str">
        <f>+MAR!X23</f>
        <v>N</v>
      </c>
      <c r="X26" s="287" t="str">
        <f>+MAR!Y23</f>
        <v>N</v>
      </c>
      <c r="Y26" s="291">
        <f>+MAR!Z23</f>
        <v>0</v>
      </c>
      <c r="Z26" s="781" t="str">
        <f>+MAR!AA23</f>
        <v>DTS5S</v>
      </c>
      <c r="AA26" s="287" t="str">
        <f>+MAR!AB23</f>
        <v>D</v>
      </c>
      <c r="AB26" s="287" t="str">
        <f>+MAR!AC23</f>
        <v>N</v>
      </c>
      <c r="AC26" s="287">
        <f>+MAR!AD23</f>
        <v>0</v>
      </c>
      <c r="AD26" s="287">
        <f>+MAR!AE23</f>
        <v>0</v>
      </c>
      <c r="AE26" s="287" t="str">
        <f>+MAR!AF23</f>
        <v>D</v>
      </c>
      <c r="AF26" s="791" t="str">
        <f>+MAR!AG23</f>
        <v>N</v>
      </c>
      <c r="AG26" s="1033">
        <f>+MAR!AH23</f>
        <v>0</v>
      </c>
    </row>
    <row r="27" spans="1:33" ht="14.45" customHeight="1" x14ac:dyDescent="0.25">
      <c r="A27" s="653">
        <v>12</v>
      </c>
      <c r="B27" s="805" t="s">
        <v>3</v>
      </c>
      <c r="C27" s="781" t="str">
        <f>+MAR!D24</f>
        <v>D</v>
      </c>
      <c r="D27" s="791" t="str">
        <f>+MAR!E24</f>
        <v>N</v>
      </c>
      <c r="E27" s="293">
        <f>+MAR!F24</f>
        <v>0</v>
      </c>
      <c r="F27" s="287">
        <f>+MAR!G24</f>
        <v>0</v>
      </c>
      <c r="G27" s="287" t="str">
        <f>+MAR!H24</f>
        <v>D</v>
      </c>
      <c r="H27" s="287" t="str">
        <f>+MAR!I24</f>
        <v>N</v>
      </c>
      <c r="I27" s="287">
        <f>+MAR!J24</f>
        <v>0</v>
      </c>
      <c r="J27" s="287">
        <f>+MAR!K24</f>
        <v>0</v>
      </c>
      <c r="K27" s="291" t="str">
        <f>+MAR!L24</f>
        <v>D</v>
      </c>
      <c r="L27" s="781" t="str">
        <f>+MAR!M24</f>
        <v>N</v>
      </c>
      <c r="M27" s="287">
        <f>+MAR!N24</f>
        <v>0</v>
      </c>
      <c r="N27" s="287">
        <f>+MAR!O24</f>
        <v>0</v>
      </c>
      <c r="O27" s="287" t="str">
        <f>+MAR!P24</f>
        <v>D</v>
      </c>
      <c r="P27" s="287" t="str">
        <f>+MAR!Q24</f>
        <v>D</v>
      </c>
      <c r="Q27" s="287">
        <f>+MAR!R24</f>
        <v>0</v>
      </c>
      <c r="R27" s="791">
        <f>+MAR!S24</f>
        <v>0</v>
      </c>
      <c r="S27" s="293" t="str">
        <f>+MAR!T24</f>
        <v>D</v>
      </c>
      <c r="T27" s="287" t="str">
        <f>+MAR!U24</f>
        <v>N</v>
      </c>
      <c r="U27" s="287">
        <f>+MAR!V24</f>
        <v>0</v>
      </c>
      <c r="V27" s="287">
        <f>+MAR!W24</f>
        <v>0</v>
      </c>
      <c r="W27" s="287" t="str">
        <f>+MAR!X24</f>
        <v>N</v>
      </c>
      <c r="X27" s="287" t="str">
        <f>+MAR!Y24</f>
        <v>N</v>
      </c>
      <c r="Y27" s="291">
        <f>+MAR!Z24</f>
        <v>0</v>
      </c>
      <c r="Z27" s="781" t="str">
        <f>+MAR!AA24</f>
        <v>DTS5S</v>
      </c>
      <c r="AA27" s="287" t="str">
        <f>+MAR!AB24</f>
        <v>D</v>
      </c>
      <c r="AB27" s="287" t="str">
        <f>+MAR!AC24</f>
        <v>N</v>
      </c>
      <c r="AC27" s="287">
        <f>+MAR!AD24</f>
        <v>0</v>
      </c>
      <c r="AD27" s="287">
        <f>+MAR!AE24</f>
        <v>0</v>
      </c>
      <c r="AE27" s="287" t="str">
        <f>+MAR!AF24</f>
        <v>D</v>
      </c>
      <c r="AF27" s="791" t="str">
        <f>+MAR!AG24</f>
        <v>N</v>
      </c>
      <c r="AG27" s="1033">
        <f>+MAR!AH24</f>
        <v>0</v>
      </c>
    </row>
    <row r="28" spans="1:33" ht="14.45" customHeight="1" x14ac:dyDescent="0.25">
      <c r="A28" s="425">
        <v>13</v>
      </c>
      <c r="B28" s="805" t="s">
        <v>3</v>
      </c>
      <c r="C28" s="781">
        <f>+MAR!D25</f>
        <v>0</v>
      </c>
      <c r="D28" s="791">
        <f>+MAR!E25</f>
        <v>0</v>
      </c>
      <c r="E28" s="293" t="str">
        <f>+MAR!F25</f>
        <v>L</v>
      </c>
      <c r="F28" s="287" t="str">
        <f>+MAR!G25</f>
        <v>L</v>
      </c>
      <c r="G28" s="287" t="str">
        <f>+MAR!H25</f>
        <v>L</v>
      </c>
      <c r="H28" s="287" t="str">
        <f>+MAR!I25</f>
        <v>L</v>
      </c>
      <c r="I28" s="287" t="str">
        <f>+MAR!J25</f>
        <v>L</v>
      </c>
      <c r="J28" s="287">
        <f>+MAR!K25</f>
        <v>0</v>
      </c>
      <c r="K28" s="291">
        <f>+MAR!L25</f>
        <v>0</v>
      </c>
      <c r="L28" s="781" t="str">
        <f>+MAR!M25</f>
        <v>L</v>
      </c>
      <c r="M28" s="287" t="str">
        <f>+MAR!N25</f>
        <v>L</v>
      </c>
      <c r="N28" s="287" t="str">
        <f>+MAR!O25</f>
        <v>L</v>
      </c>
      <c r="O28" s="287" t="str">
        <f>+MAR!P25</f>
        <v>L</v>
      </c>
      <c r="P28" s="287" t="str">
        <f>+MAR!Q25</f>
        <v>L</v>
      </c>
      <c r="Q28" s="287">
        <f>+MAR!R25</f>
        <v>0</v>
      </c>
      <c r="R28" s="791">
        <f>+MAR!S25</f>
        <v>0</v>
      </c>
      <c r="S28" s="293" t="str">
        <f>+MAR!T25</f>
        <v>FE</v>
      </c>
      <c r="T28" s="287" t="str">
        <f>+MAR!U25</f>
        <v>FE</v>
      </c>
      <c r="U28" s="287" t="str">
        <f>+MAR!V25</f>
        <v>FES</v>
      </c>
      <c r="V28" s="287" t="str">
        <f>+MAR!W25</f>
        <v>FED</v>
      </c>
      <c r="W28" s="287" t="str">
        <f>+MAR!X25</f>
        <v>FE</v>
      </c>
      <c r="X28" s="287" t="str">
        <f>+MAR!Y25</f>
        <v>FE</v>
      </c>
      <c r="Y28" s="291" t="str">
        <f>+MAR!Z25</f>
        <v>FE</v>
      </c>
      <c r="Z28" s="781" t="str">
        <f>+MAR!AA25</f>
        <v>FE</v>
      </c>
      <c r="AA28" s="287" t="str">
        <f>+MAR!AB25</f>
        <v>FE</v>
      </c>
      <c r="AB28" s="287" t="str">
        <f>+MAR!AC25</f>
        <v>FE</v>
      </c>
      <c r="AC28" s="287" t="str">
        <f>+MAR!AD25</f>
        <v>FES</v>
      </c>
      <c r="AD28" s="287" t="str">
        <f>+MAR!AE25</f>
        <v>FED</v>
      </c>
      <c r="AE28" s="287" t="str">
        <f>+MAR!AF25</f>
        <v>FE</v>
      </c>
      <c r="AF28" s="791" t="str">
        <f>+MAR!AG25</f>
        <v>FE</v>
      </c>
      <c r="AG28" s="1033" t="str">
        <f>+MAR!AH25</f>
        <v>FE</v>
      </c>
    </row>
    <row r="29" spans="1:33" ht="14.45" customHeight="1" x14ac:dyDescent="0.25">
      <c r="A29" s="653">
        <v>14</v>
      </c>
      <c r="B29" s="805" t="s">
        <v>3</v>
      </c>
      <c r="C29" s="781">
        <f>+MAR!D26</f>
        <v>0</v>
      </c>
      <c r="D29" s="791">
        <f>+MAR!E26</f>
        <v>0</v>
      </c>
      <c r="E29" s="293" t="str">
        <f>+MAR!F26</f>
        <v>D</v>
      </c>
      <c r="F29" s="287" t="str">
        <f>+MAR!G26</f>
        <v>N</v>
      </c>
      <c r="G29" s="287">
        <f>+MAR!H26</f>
        <v>0</v>
      </c>
      <c r="H29" s="287">
        <f>+MAR!I26</f>
        <v>0</v>
      </c>
      <c r="I29" s="287" t="str">
        <f>+MAR!J26</f>
        <v>N</v>
      </c>
      <c r="J29" s="287" t="str">
        <f>+MAR!K26</f>
        <v>F</v>
      </c>
      <c r="K29" s="291">
        <f>+MAR!L26</f>
        <v>0</v>
      </c>
      <c r="L29" s="781">
        <f>+MAR!M26</f>
        <v>0</v>
      </c>
      <c r="M29" s="287" t="str">
        <f>+MAR!N26</f>
        <v>NT</v>
      </c>
      <c r="N29" s="287" t="str">
        <f>+MAR!O26</f>
        <v>N</v>
      </c>
      <c r="O29" s="287">
        <f>+MAR!P26</f>
        <v>0</v>
      </c>
      <c r="P29" s="287">
        <f>+MAR!Q26</f>
        <v>0</v>
      </c>
      <c r="Q29" s="287" t="str">
        <f>+MAR!R26</f>
        <v>D</v>
      </c>
      <c r="R29" s="791" t="str">
        <f>+MAR!S26</f>
        <v>B</v>
      </c>
      <c r="S29" s="293" t="str">
        <f>+MAR!T26</f>
        <v>B</v>
      </c>
      <c r="T29" s="287" t="str">
        <f>+MAR!U26</f>
        <v>B</v>
      </c>
      <c r="U29" s="287" t="str">
        <f>+MAR!V26</f>
        <v>B</v>
      </c>
      <c r="V29" s="287" t="str">
        <f>+MAR!W26</f>
        <v>B</v>
      </c>
      <c r="W29" s="287" t="str">
        <f>+MAR!X26</f>
        <v>B</v>
      </c>
      <c r="X29" s="287">
        <f>+MAR!Y26</f>
        <v>0</v>
      </c>
      <c r="Y29" s="291">
        <f>+MAR!Z26</f>
        <v>0</v>
      </c>
      <c r="Z29" s="781" t="str">
        <f>+MAR!AA26</f>
        <v>B</v>
      </c>
      <c r="AA29" s="287" t="str">
        <f>+MAR!AB26</f>
        <v>B</v>
      </c>
      <c r="AB29" s="287" t="str">
        <f>+MAR!AC26</f>
        <v>B</v>
      </c>
      <c r="AC29" s="287" t="str">
        <f>+MAR!AD26</f>
        <v>B</v>
      </c>
      <c r="AD29" s="287" t="str">
        <f>+MAR!AE26</f>
        <v>B</v>
      </c>
      <c r="AE29" s="287">
        <f>+MAR!AF26</f>
        <v>0</v>
      </c>
      <c r="AF29" s="791">
        <f>+MAR!AG26</f>
        <v>0</v>
      </c>
      <c r="AG29" s="1033" t="str">
        <f>+MAR!AH26</f>
        <v>B</v>
      </c>
    </row>
    <row r="30" spans="1:33" ht="14.45" customHeight="1" x14ac:dyDescent="0.25">
      <c r="A30" s="425">
        <v>15</v>
      </c>
      <c r="B30" s="805" t="s">
        <v>3</v>
      </c>
      <c r="C30" s="781" t="str">
        <f>+MAR!D27</f>
        <v>D</v>
      </c>
      <c r="D30" s="791" t="str">
        <f>+MAR!E27</f>
        <v>N</v>
      </c>
      <c r="E30" s="293">
        <f>+MAR!F27</f>
        <v>0</v>
      </c>
      <c r="F30" s="287">
        <f>+MAR!G27</f>
        <v>0</v>
      </c>
      <c r="G30" s="287" t="str">
        <f>+MAR!H27</f>
        <v>D</v>
      </c>
      <c r="H30" s="287" t="str">
        <f>+MAR!I27</f>
        <v>N</v>
      </c>
      <c r="I30" s="287">
        <f>+MAR!J27</f>
        <v>0</v>
      </c>
      <c r="J30" s="287">
        <f>+MAR!K27</f>
        <v>0</v>
      </c>
      <c r="K30" s="291" t="str">
        <f>+MAR!L27</f>
        <v>D</v>
      </c>
      <c r="L30" s="781" t="str">
        <f>+MAR!M27</f>
        <v>N</v>
      </c>
      <c r="M30" s="287">
        <f>+MAR!N27</f>
        <v>0</v>
      </c>
      <c r="N30" s="287">
        <f>+MAR!O27</f>
        <v>0</v>
      </c>
      <c r="O30" s="287" t="str">
        <f>+MAR!P27</f>
        <v>D</v>
      </c>
      <c r="P30" s="287" t="str">
        <f>+MAR!Q27</f>
        <v>D</v>
      </c>
      <c r="Q30" s="287" t="str">
        <f>+MAR!R27</f>
        <v>DTS</v>
      </c>
      <c r="R30" s="791">
        <f>+MAR!S27</f>
        <v>0</v>
      </c>
      <c r="S30" s="293" t="str">
        <f>+MAR!T27</f>
        <v>D</v>
      </c>
      <c r="T30" s="287" t="str">
        <f>+MAR!U27</f>
        <v>N</v>
      </c>
      <c r="U30" s="287">
        <f>+MAR!V27</f>
        <v>0</v>
      </c>
      <c r="V30" s="287">
        <f>+MAR!W27</f>
        <v>0</v>
      </c>
      <c r="W30" s="287" t="str">
        <f>+MAR!X27</f>
        <v>N</v>
      </c>
      <c r="X30" s="287" t="str">
        <f>+MAR!Y27</f>
        <v>N</v>
      </c>
      <c r="Y30" s="291">
        <f>+MAR!Z27</f>
        <v>0</v>
      </c>
      <c r="Z30" s="781">
        <f>+MAR!AA27</f>
        <v>0</v>
      </c>
      <c r="AA30" s="287" t="str">
        <f>+MAR!AB27</f>
        <v>FE</v>
      </c>
      <c r="AB30" s="287" t="str">
        <f>+MAR!AC27</f>
        <v>FE</v>
      </c>
      <c r="AC30" s="287" t="str">
        <f>+MAR!AD27</f>
        <v>FES</v>
      </c>
      <c r="AD30" s="287" t="str">
        <f>+MAR!AE27</f>
        <v>FED</v>
      </c>
      <c r="AE30" s="287" t="str">
        <f>+MAR!AF27</f>
        <v>FE</v>
      </c>
      <c r="AF30" s="791" t="str">
        <f>+MAR!AG27</f>
        <v>FE</v>
      </c>
      <c r="AG30" s="1033" t="str">
        <f>+MAR!AH27</f>
        <v>FE</v>
      </c>
    </row>
    <row r="31" spans="1:33" ht="14.45" customHeight="1" x14ac:dyDescent="0.25">
      <c r="A31" s="653">
        <v>16</v>
      </c>
      <c r="B31" s="805" t="s">
        <v>3</v>
      </c>
      <c r="C31" s="781" t="str">
        <f>+MAR!D28</f>
        <v>NT</v>
      </c>
      <c r="D31" s="791" t="str">
        <f>+MAR!E28</f>
        <v>N</v>
      </c>
      <c r="E31" s="293">
        <f>+MAR!F28</f>
        <v>0</v>
      </c>
      <c r="F31" s="287" t="str">
        <f>+MAR!G28</f>
        <v>DISP</v>
      </c>
      <c r="G31" s="287" t="str">
        <f>+MAR!H28</f>
        <v>NT</v>
      </c>
      <c r="H31" s="287" t="str">
        <f>+MAR!I28</f>
        <v>N</v>
      </c>
      <c r="I31" s="287">
        <f>+MAR!J28</f>
        <v>0</v>
      </c>
      <c r="J31" s="287">
        <f>+MAR!K28</f>
        <v>0</v>
      </c>
      <c r="K31" s="291" t="str">
        <f>+MAR!L28</f>
        <v>D</v>
      </c>
      <c r="L31" s="781" t="str">
        <f>+MAR!M28</f>
        <v>N</v>
      </c>
      <c r="M31" s="287">
        <f>+MAR!N28</f>
        <v>0</v>
      </c>
      <c r="N31" s="287">
        <f>+MAR!O28</f>
        <v>0</v>
      </c>
      <c r="O31" s="287" t="str">
        <f>+MAR!P28</f>
        <v>NT</v>
      </c>
      <c r="P31" s="287" t="str">
        <f>+MAR!Q28</f>
        <v>T</v>
      </c>
      <c r="Q31" s="287">
        <f>+MAR!R28</f>
        <v>0</v>
      </c>
      <c r="R31" s="791">
        <f>+MAR!S28</f>
        <v>0</v>
      </c>
      <c r="S31" s="1043" t="str">
        <f>+MAR!T28</f>
        <v>FOTS</v>
      </c>
      <c r="T31" s="287" t="str">
        <f>+MAR!U28</f>
        <v>N</v>
      </c>
      <c r="U31" s="287">
        <f>+MAR!V28</f>
        <v>0</v>
      </c>
      <c r="V31" s="287" t="str">
        <f>+MAR!W28</f>
        <v>DT</v>
      </c>
      <c r="W31" s="287" t="str">
        <f>+MAR!X28</f>
        <v>DT</v>
      </c>
      <c r="X31" s="287" t="str">
        <f>+MAR!Y28</f>
        <v>N</v>
      </c>
      <c r="Y31" s="291">
        <f>+MAR!Z28</f>
        <v>0</v>
      </c>
      <c r="Z31" s="781" t="str">
        <f>+MAR!AA28</f>
        <v>DTS5S</v>
      </c>
      <c r="AA31" s="287" t="str">
        <f>+MAR!AB28</f>
        <v>NT</v>
      </c>
      <c r="AB31" s="287" t="str">
        <f>+MAR!AC28</f>
        <v>N</v>
      </c>
      <c r="AC31" s="287">
        <f>+MAR!AD28</f>
        <v>0</v>
      </c>
      <c r="AD31" s="287">
        <f>+MAR!AE28</f>
        <v>0</v>
      </c>
      <c r="AE31" s="287" t="str">
        <f>+MAR!AF28</f>
        <v>T</v>
      </c>
      <c r="AF31" s="791" t="str">
        <f>+MAR!AG28</f>
        <v>N</v>
      </c>
      <c r="AG31" s="1033">
        <f>+MAR!AH28</f>
        <v>0</v>
      </c>
    </row>
    <row r="32" spans="1:33" ht="14.45" customHeight="1" x14ac:dyDescent="0.25">
      <c r="A32" s="425">
        <v>17</v>
      </c>
      <c r="B32" s="805" t="s">
        <v>3</v>
      </c>
      <c r="C32" s="781" t="str">
        <f>+MAR!D29</f>
        <v>D</v>
      </c>
      <c r="D32" s="791" t="str">
        <f>+MAR!E29</f>
        <v>N</v>
      </c>
      <c r="E32" s="293">
        <f>+MAR!F29</f>
        <v>0</v>
      </c>
      <c r="F32" s="287">
        <f>+MAR!G29</f>
        <v>0</v>
      </c>
      <c r="G32" s="287" t="str">
        <f>+MAR!H29</f>
        <v>D</v>
      </c>
      <c r="H32" s="287" t="str">
        <f>+MAR!I29</f>
        <v>N</v>
      </c>
      <c r="I32" s="287" t="str">
        <f>+MAR!J29</f>
        <v>NTS</v>
      </c>
      <c r="J32" s="287">
        <f>+MAR!K29</f>
        <v>0</v>
      </c>
      <c r="K32" s="291" t="str">
        <f>+MAR!L29</f>
        <v>NT</v>
      </c>
      <c r="L32" s="781" t="str">
        <f>+MAR!M29</f>
        <v>N</v>
      </c>
      <c r="M32" s="287">
        <f>+MAR!N29</f>
        <v>0</v>
      </c>
      <c r="N32" s="287">
        <f>+MAR!O29</f>
        <v>0</v>
      </c>
      <c r="O32" s="287" t="str">
        <f>+MAR!P29</f>
        <v>D</v>
      </c>
      <c r="P32" s="287" t="str">
        <f>+MAR!Q29</f>
        <v>D</v>
      </c>
      <c r="Q32" s="287">
        <f>+MAR!R29</f>
        <v>0</v>
      </c>
      <c r="R32" s="791" t="str">
        <f>+MAR!S29</f>
        <v>NT</v>
      </c>
      <c r="S32" s="293" t="str">
        <f>+MAR!T29</f>
        <v>T</v>
      </c>
      <c r="T32" s="287" t="str">
        <f>+MAR!U29</f>
        <v>N</v>
      </c>
      <c r="U32" s="287">
        <f>+MAR!V29</f>
        <v>0</v>
      </c>
      <c r="V32" s="287">
        <f>+MAR!W29</f>
        <v>0</v>
      </c>
      <c r="W32" s="287" t="str">
        <f>+MAR!X29</f>
        <v>N</v>
      </c>
      <c r="X32" s="287" t="str">
        <f>+MAR!Y29</f>
        <v>N</v>
      </c>
      <c r="Y32" s="291">
        <f>+MAR!Z29</f>
        <v>0</v>
      </c>
      <c r="Z32" s="781" t="str">
        <f>+MAR!AA29</f>
        <v>DTS5S</v>
      </c>
      <c r="AA32" s="287" t="str">
        <f>+MAR!AB29</f>
        <v>D</v>
      </c>
      <c r="AB32" s="287" t="str">
        <f>+MAR!AC29</f>
        <v>N</v>
      </c>
      <c r="AC32" s="287">
        <f>+MAR!AD29</f>
        <v>0</v>
      </c>
      <c r="AD32" s="287">
        <f>+MAR!AE29</f>
        <v>0</v>
      </c>
      <c r="AE32" s="287" t="str">
        <f>+MAR!AF29</f>
        <v>D</v>
      </c>
      <c r="AF32" s="791" t="str">
        <f>+MAR!AG29</f>
        <v>N</v>
      </c>
      <c r="AG32" s="1033">
        <f>+MAR!AH29</f>
        <v>0</v>
      </c>
    </row>
    <row r="33" spans="1:34" ht="14.45" customHeight="1" x14ac:dyDescent="0.25">
      <c r="A33" s="653">
        <v>18</v>
      </c>
      <c r="B33" s="805" t="s">
        <v>3</v>
      </c>
      <c r="C33" s="781" t="str">
        <f>+MAR!D30</f>
        <v>NT</v>
      </c>
      <c r="D33" s="791" t="str">
        <f>+MAR!E30</f>
        <v>N</v>
      </c>
      <c r="E33" s="293">
        <f>+MAR!F30</f>
        <v>0</v>
      </c>
      <c r="F33" s="287">
        <f>+MAR!G30</f>
        <v>0</v>
      </c>
      <c r="G33" s="287" t="str">
        <f>+MAR!H30</f>
        <v>D</v>
      </c>
      <c r="H33" s="287" t="str">
        <f>+MAR!I30</f>
        <v>N</v>
      </c>
      <c r="I33" s="287">
        <f>+MAR!J30</f>
        <v>0</v>
      </c>
      <c r="J33" s="287">
        <f>+MAR!K30</f>
        <v>0</v>
      </c>
      <c r="K33" s="291" t="str">
        <f>+MAR!L30</f>
        <v>D</v>
      </c>
      <c r="L33" s="781" t="str">
        <f>+MAR!M30</f>
        <v>N</v>
      </c>
      <c r="M33" s="287">
        <f>+MAR!N30</f>
        <v>0</v>
      </c>
      <c r="N33" s="287">
        <f>+MAR!O30</f>
        <v>0</v>
      </c>
      <c r="O33" s="287" t="str">
        <f>+MAR!P30</f>
        <v>D</v>
      </c>
      <c r="P33" s="287" t="str">
        <f>+MAR!Q30</f>
        <v>T</v>
      </c>
      <c r="Q33" s="287">
        <f>+MAR!R30</f>
        <v>0</v>
      </c>
      <c r="R33" s="791" t="str">
        <f>+MAR!S30</f>
        <v>DTSDS</v>
      </c>
      <c r="S33" s="293" t="str">
        <f>+MAR!T30</f>
        <v>D</v>
      </c>
      <c r="T33" s="287" t="str">
        <f>+MAR!U30</f>
        <v>N</v>
      </c>
      <c r="U33" s="287">
        <f>+MAR!V30</f>
        <v>0</v>
      </c>
      <c r="V33" s="287">
        <f>+MAR!W30</f>
        <v>0</v>
      </c>
      <c r="W33" s="287" t="str">
        <f>+MAR!X30</f>
        <v>T</v>
      </c>
      <c r="X33" s="287" t="str">
        <f>+MAR!Y30</f>
        <v>N</v>
      </c>
      <c r="Y33" s="291">
        <f>+MAR!Z30</f>
        <v>0</v>
      </c>
      <c r="Z33" s="781" t="str">
        <f>+MAR!AA30</f>
        <v>DTS5S</v>
      </c>
      <c r="AA33" s="287" t="str">
        <f>+MAR!AB30</f>
        <v>D</v>
      </c>
      <c r="AB33" s="287" t="str">
        <f>+MAR!AC30</f>
        <v>N</v>
      </c>
      <c r="AC33" s="287">
        <f>+MAR!AD30</f>
        <v>0</v>
      </c>
      <c r="AD33" s="287" t="str">
        <f>+MAR!AE30</f>
        <v>DT</v>
      </c>
      <c r="AE33" s="287" t="str">
        <f>+MAR!AF30</f>
        <v>D</v>
      </c>
      <c r="AF33" s="791" t="str">
        <f>+MAR!AG30</f>
        <v>N</v>
      </c>
      <c r="AG33" s="1033">
        <f>+MAR!AH30</f>
        <v>0</v>
      </c>
    </row>
    <row r="34" spans="1:34" ht="14.45" customHeight="1" x14ac:dyDescent="0.25">
      <c r="A34" s="425">
        <v>19</v>
      </c>
      <c r="B34" s="805" t="s">
        <v>3</v>
      </c>
      <c r="C34" s="781" t="str">
        <f>+MAR!D31</f>
        <v>DT</v>
      </c>
      <c r="D34" s="791">
        <f>+MAR!E31</f>
        <v>0</v>
      </c>
      <c r="E34" s="293" t="str">
        <f>+MAR!F31</f>
        <v>D</v>
      </c>
      <c r="F34" s="287">
        <f>+MAR!G31</f>
        <v>0</v>
      </c>
      <c r="G34" s="287" t="str">
        <f>+MAR!H31</f>
        <v>D</v>
      </c>
      <c r="H34" s="287" t="str">
        <f>+MAR!I31</f>
        <v>DISP</v>
      </c>
      <c r="I34" s="287">
        <f>+MAR!J31</f>
        <v>0</v>
      </c>
      <c r="J34" s="287">
        <f>+MAR!K31</f>
        <v>0</v>
      </c>
      <c r="K34" s="291" t="str">
        <f>+MAR!L31</f>
        <v>D</v>
      </c>
      <c r="L34" s="781" t="str">
        <f>+MAR!M31</f>
        <v>N</v>
      </c>
      <c r="M34" s="287">
        <f>+MAR!N31</f>
        <v>0</v>
      </c>
      <c r="N34" s="287">
        <f>+MAR!O31</f>
        <v>0</v>
      </c>
      <c r="O34" s="287" t="str">
        <f>+MAR!P31</f>
        <v>D</v>
      </c>
      <c r="P34" s="287" t="str">
        <f>+MAR!Q31</f>
        <v>D</v>
      </c>
      <c r="Q34" s="287">
        <f>+MAR!R31</f>
        <v>0</v>
      </c>
      <c r="R34" s="791">
        <f>+MAR!S31</f>
        <v>0</v>
      </c>
      <c r="S34" s="293" t="str">
        <f>+MAR!T31</f>
        <v>D</v>
      </c>
      <c r="T34" s="287" t="str">
        <f>+MAR!U31</f>
        <v>N</v>
      </c>
      <c r="U34" s="287">
        <f>+MAR!V31</f>
        <v>0</v>
      </c>
      <c r="V34" s="287">
        <f>+MAR!W31</f>
        <v>0</v>
      </c>
      <c r="W34" s="287" t="str">
        <f>+MAR!X31</f>
        <v>N</v>
      </c>
      <c r="X34" s="287" t="str">
        <f>+MAR!Y31</f>
        <v>N</v>
      </c>
      <c r="Y34" s="291">
        <f>+MAR!Z31</f>
        <v>0</v>
      </c>
      <c r="Z34" s="781" t="str">
        <f>+MAR!AA31</f>
        <v>DTS5S</v>
      </c>
      <c r="AA34" s="287" t="str">
        <f>+MAR!AB31</f>
        <v>NT</v>
      </c>
      <c r="AB34" s="287" t="str">
        <f>+MAR!AC31</f>
        <v>N</v>
      </c>
      <c r="AC34" s="287">
        <f>+MAR!AD31</f>
        <v>0</v>
      </c>
      <c r="AD34" s="287">
        <f>+MAR!AE31</f>
        <v>0</v>
      </c>
      <c r="AE34" s="287" t="str">
        <f>+MAR!AF31</f>
        <v>D</v>
      </c>
      <c r="AF34" s="791" t="str">
        <f>+MAR!AG31</f>
        <v>N</v>
      </c>
      <c r="AG34" s="1033">
        <f>+MAR!AH31</f>
        <v>0</v>
      </c>
    </row>
    <row r="35" spans="1:34" ht="14.45" customHeight="1" thickBot="1" x14ac:dyDescent="0.3">
      <c r="A35" s="653">
        <v>20</v>
      </c>
      <c r="B35" s="807" t="s">
        <v>3</v>
      </c>
      <c r="C35" s="782">
        <f>+MAR!D32</f>
        <v>0</v>
      </c>
      <c r="D35" s="792">
        <f>+MAR!E32</f>
        <v>0</v>
      </c>
      <c r="E35" s="294">
        <f>+MAR!F32</f>
        <v>0</v>
      </c>
      <c r="F35" s="288">
        <f>+MAR!G32</f>
        <v>0</v>
      </c>
      <c r="G35" s="288">
        <f>+MAR!H32</f>
        <v>0</v>
      </c>
      <c r="H35" s="288">
        <f>+MAR!I32</f>
        <v>0</v>
      </c>
      <c r="I35" s="288">
        <f>+MAR!J32</f>
        <v>0</v>
      </c>
      <c r="J35" s="288">
        <f>+MAR!K32</f>
        <v>0</v>
      </c>
      <c r="K35" s="292">
        <f>+MAR!L32</f>
        <v>0</v>
      </c>
      <c r="L35" s="782">
        <f>+MAR!M32</f>
        <v>0</v>
      </c>
      <c r="M35" s="288">
        <f>+MAR!N32</f>
        <v>0</v>
      </c>
      <c r="N35" s="288">
        <f>+MAR!O32</f>
        <v>0</v>
      </c>
      <c r="O35" s="288">
        <f>+MAR!P32</f>
        <v>0</v>
      </c>
      <c r="P35" s="288">
        <f>+MAR!Q32</f>
        <v>0</v>
      </c>
      <c r="Q35" s="288">
        <f>+MAR!R32</f>
        <v>0</v>
      </c>
      <c r="R35" s="792">
        <f>+MAR!S32</f>
        <v>0</v>
      </c>
      <c r="S35" s="294">
        <f>+MAR!T32</f>
        <v>0</v>
      </c>
      <c r="T35" s="288">
        <f>+MAR!U32</f>
        <v>0</v>
      </c>
      <c r="U35" s="288">
        <f>+MAR!V32</f>
        <v>0</v>
      </c>
      <c r="V35" s="288">
        <f>+MAR!W32</f>
        <v>0</v>
      </c>
      <c r="W35" s="288">
        <f>+MAR!X32</f>
        <v>0</v>
      </c>
      <c r="X35" s="288">
        <f>+MAR!Y32</f>
        <v>0</v>
      </c>
      <c r="Y35" s="292">
        <f>+MAR!Z32</f>
        <v>0</v>
      </c>
      <c r="Z35" s="782">
        <f>+MAR!AA32</f>
        <v>0</v>
      </c>
      <c r="AA35" s="288">
        <f>+MAR!AB32</f>
        <v>0</v>
      </c>
      <c r="AB35" s="288">
        <f>+MAR!AC32</f>
        <v>0</v>
      </c>
      <c r="AC35" s="288">
        <f>+MAR!AD32</f>
        <v>0</v>
      </c>
      <c r="AD35" s="288">
        <f>+MAR!AE32</f>
        <v>0</v>
      </c>
      <c r="AE35" s="288">
        <f>+MAR!AF32</f>
        <v>0</v>
      </c>
      <c r="AF35" s="792">
        <f>+MAR!AG32</f>
        <v>0</v>
      </c>
      <c r="AG35" s="1034">
        <f>+MAR!AH32</f>
        <v>0</v>
      </c>
      <c r="AH35" s="230"/>
    </row>
    <row r="36" spans="1:34" ht="14.45" customHeight="1" thickBot="1" x14ac:dyDescent="0.3">
      <c r="A36" s="1682" t="s">
        <v>22</v>
      </c>
      <c r="B36" s="1685" t="s">
        <v>23</v>
      </c>
      <c r="C36" s="1658" t="s">
        <v>152</v>
      </c>
      <c r="D36" s="1659"/>
      <c r="E36" s="1659"/>
      <c r="F36" s="1659"/>
      <c r="G36" s="1659"/>
      <c r="H36" s="1659"/>
      <c r="I36" s="1659"/>
      <c r="J36" s="1659"/>
      <c r="K36" s="1659"/>
      <c r="L36" s="1659"/>
      <c r="M36" s="1659"/>
      <c r="N36" s="1659"/>
      <c r="O36" s="1659"/>
      <c r="P36" s="1659"/>
      <c r="Q36" s="1659"/>
      <c r="R36" s="1659"/>
      <c r="S36" s="1659"/>
      <c r="T36" s="1659"/>
      <c r="U36" s="1659"/>
      <c r="V36" s="1659"/>
      <c r="W36" s="1659"/>
      <c r="X36" s="1659"/>
      <c r="Y36" s="1659"/>
      <c r="Z36" s="1659"/>
      <c r="AA36" s="1659"/>
      <c r="AB36" s="1659"/>
      <c r="AC36" s="1659"/>
      <c r="AD36" s="1659"/>
      <c r="AE36" s="1659"/>
      <c r="AF36" s="1659"/>
      <c r="AG36" s="1660"/>
      <c r="AH36" s="230"/>
    </row>
    <row r="37" spans="1:34" ht="14.45" customHeight="1" x14ac:dyDescent="0.25">
      <c r="A37" s="1683"/>
      <c r="B37" s="1686"/>
      <c r="C37" s="270" t="s">
        <v>11</v>
      </c>
      <c r="D37" s="800" t="s">
        <v>12</v>
      </c>
      <c r="E37" s="295" t="s">
        <v>13</v>
      </c>
      <c r="F37" s="272" t="s">
        <v>14</v>
      </c>
      <c r="G37" s="272" t="s">
        <v>15</v>
      </c>
      <c r="H37" s="272" t="s">
        <v>9</v>
      </c>
      <c r="I37" s="272" t="s">
        <v>10</v>
      </c>
      <c r="J37" s="272" t="s">
        <v>11</v>
      </c>
      <c r="K37" s="296" t="s">
        <v>12</v>
      </c>
      <c r="L37" s="801" t="s">
        <v>13</v>
      </c>
      <c r="M37" s="271" t="s">
        <v>14</v>
      </c>
      <c r="N37" s="271" t="s">
        <v>15</v>
      </c>
      <c r="O37" s="271" t="s">
        <v>9</v>
      </c>
      <c r="P37" s="271" t="s">
        <v>10</v>
      </c>
      <c r="Q37" s="271" t="s">
        <v>11</v>
      </c>
      <c r="R37" s="800" t="s">
        <v>12</v>
      </c>
      <c r="S37" s="295" t="s">
        <v>13</v>
      </c>
      <c r="T37" s="272" t="s">
        <v>14</v>
      </c>
      <c r="U37" s="272" t="s">
        <v>15</v>
      </c>
      <c r="V37" s="272" t="s">
        <v>9</v>
      </c>
      <c r="W37" s="272" t="s">
        <v>10</v>
      </c>
      <c r="X37" s="272" t="s">
        <v>11</v>
      </c>
      <c r="Y37" s="296" t="s">
        <v>12</v>
      </c>
      <c r="Z37" s="801" t="s">
        <v>13</v>
      </c>
      <c r="AA37" s="271" t="s">
        <v>14</v>
      </c>
      <c r="AB37" s="271" t="s">
        <v>15</v>
      </c>
      <c r="AC37" s="271" t="s">
        <v>9</v>
      </c>
      <c r="AD37" s="271" t="s">
        <v>10</v>
      </c>
      <c r="AE37" s="271" t="s">
        <v>11</v>
      </c>
      <c r="AF37" s="800" t="s">
        <v>12</v>
      </c>
      <c r="AG37" s="1030" t="s">
        <v>13</v>
      </c>
      <c r="AH37" s="230"/>
    </row>
    <row r="38" spans="1:34" ht="14.45" customHeight="1" thickBot="1" x14ac:dyDescent="0.3">
      <c r="A38" s="1684"/>
      <c r="B38" s="1687"/>
      <c r="C38" s="1027">
        <v>1</v>
      </c>
      <c r="D38" s="760">
        <v>2</v>
      </c>
      <c r="E38" s="759">
        <v>3</v>
      </c>
      <c r="F38" s="753">
        <v>4</v>
      </c>
      <c r="G38" s="753">
        <v>5</v>
      </c>
      <c r="H38" s="753">
        <v>6</v>
      </c>
      <c r="I38" s="753">
        <v>7</v>
      </c>
      <c r="J38" s="753">
        <v>8</v>
      </c>
      <c r="K38" s="756">
        <v>9</v>
      </c>
      <c r="L38" s="758">
        <v>10</v>
      </c>
      <c r="M38" s="753">
        <v>11</v>
      </c>
      <c r="N38" s="753">
        <v>12</v>
      </c>
      <c r="O38" s="755">
        <v>13</v>
      </c>
      <c r="P38" s="753">
        <v>14</v>
      </c>
      <c r="Q38" s="753">
        <v>15</v>
      </c>
      <c r="R38" s="760">
        <v>16</v>
      </c>
      <c r="S38" s="759">
        <v>17</v>
      </c>
      <c r="T38" s="753">
        <v>18</v>
      </c>
      <c r="U38" s="753">
        <v>19</v>
      </c>
      <c r="V38" s="753">
        <v>20</v>
      </c>
      <c r="W38" s="755">
        <v>21</v>
      </c>
      <c r="X38" s="753">
        <v>22</v>
      </c>
      <c r="Y38" s="757">
        <v>23</v>
      </c>
      <c r="Z38" s="758">
        <v>24</v>
      </c>
      <c r="AA38" s="753">
        <v>25</v>
      </c>
      <c r="AB38" s="753">
        <v>26</v>
      </c>
      <c r="AC38" s="753">
        <v>27</v>
      </c>
      <c r="AD38" s="753">
        <v>28</v>
      </c>
      <c r="AE38" s="755">
        <v>29</v>
      </c>
      <c r="AF38" s="760">
        <v>30</v>
      </c>
      <c r="AG38" s="1035">
        <v>31</v>
      </c>
      <c r="AH38" s="230"/>
    </row>
    <row r="39" spans="1:34" ht="14.45" customHeight="1" thickBot="1" x14ac:dyDescent="0.3">
      <c r="A39" s="815">
        <v>21</v>
      </c>
      <c r="B39" s="816" t="s">
        <v>1</v>
      </c>
      <c r="C39" s="762">
        <f>+MAR!D34</f>
        <v>0</v>
      </c>
      <c r="D39" s="761" t="str">
        <f>+MAR!E34</f>
        <v>T</v>
      </c>
      <c r="E39" s="297" t="str">
        <f>+MAR!F34</f>
        <v>N</v>
      </c>
      <c r="F39" s="298">
        <f>+MAR!G34</f>
        <v>0</v>
      </c>
      <c r="G39" s="298">
        <f>+MAR!H34</f>
        <v>0</v>
      </c>
      <c r="H39" s="298" t="str">
        <f>+MAR!I34</f>
        <v>D</v>
      </c>
      <c r="I39" s="298" t="str">
        <f>+MAR!J34</f>
        <v>NT</v>
      </c>
      <c r="J39" s="298" t="str">
        <f>+MAR!K34</f>
        <v>NT</v>
      </c>
      <c r="K39" s="299">
        <f>+MAR!L34</f>
        <v>0</v>
      </c>
      <c r="L39" s="762" t="str">
        <f>+MAR!M34</f>
        <v>D</v>
      </c>
      <c r="M39" s="298" t="str">
        <f>+MAR!N34</f>
        <v>DT</v>
      </c>
      <c r="N39" s="298">
        <f>+MAR!O34</f>
        <v>0</v>
      </c>
      <c r="O39" s="298" t="str">
        <f>+MAR!P34</f>
        <v>NT</v>
      </c>
      <c r="P39" s="298" t="str">
        <f>+MAR!Q34</f>
        <v>T</v>
      </c>
      <c r="Q39" s="298" t="str">
        <f>+MAR!R34</f>
        <v>N</v>
      </c>
      <c r="R39" s="761">
        <f>+MAR!S34</f>
        <v>0</v>
      </c>
      <c r="S39" s="297">
        <f>+MAR!T34</f>
        <v>0</v>
      </c>
      <c r="T39" s="298" t="str">
        <f>+MAR!U34</f>
        <v>D</v>
      </c>
      <c r="U39" s="298" t="str">
        <f>+MAR!V34</f>
        <v>N</v>
      </c>
      <c r="V39" s="298" t="str">
        <f>+MAR!W34</f>
        <v>NTS5S</v>
      </c>
      <c r="W39" s="298">
        <f>+MAR!X34</f>
        <v>0</v>
      </c>
      <c r="X39" s="298" t="str">
        <f>+MAR!Y34</f>
        <v>D</v>
      </c>
      <c r="Y39" s="299" t="str">
        <f>+MAR!Z34</f>
        <v>N</v>
      </c>
      <c r="Z39" s="762">
        <f>+MAR!AA34</f>
        <v>0</v>
      </c>
      <c r="AA39" s="298">
        <f>+MAR!AB34</f>
        <v>0</v>
      </c>
      <c r="AB39" s="298" t="str">
        <f>+MAR!AC34</f>
        <v>D</v>
      </c>
      <c r="AC39" s="298" t="str">
        <f>+MAR!AD34</f>
        <v>N</v>
      </c>
      <c r="AD39" s="298">
        <f>+MAR!AE34</f>
        <v>0</v>
      </c>
      <c r="AE39" s="298">
        <f>+MAR!AF34</f>
        <v>0</v>
      </c>
      <c r="AF39" s="761" t="str">
        <f>+MAR!AG34</f>
        <v>D</v>
      </c>
      <c r="AG39" s="1036" t="str">
        <f>+MAR!AH34</f>
        <v>N</v>
      </c>
      <c r="AH39" s="230"/>
    </row>
    <row r="40" spans="1:34" ht="14.45" customHeight="1" x14ac:dyDescent="0.25">
      <c r="A40" s="655">
        <v>22</v>
      </c>
      <c r="B40" s="811" t="s">
        <v>76</v>
      </c>
      <c r="C40" s="302">
        <f>+MAR!D35</f>
        <v>0</v>
      </c>
      <c r="D40" s="300" t="str">
        <f>+MAR!E35</f>
        <v>D</v>
      </c>
      <c r="E40" s="280" t="str">
        <f>+MAR!F35</f>
        <v>DT</v>
      </c>
      <c r="F40" s="279">
        <f>+MAR!G35</f>
        <v>0</v>
      </c>
      <c r="G40" s="279">
        <f>+MAR!H35</f>
        <v>0</v>
      </c>
      <c r="H40" s="279">
        <f>+MAR!I35</f>
        <v>0</v>
      </c>
      <c r="I40" s="279" t="str">
        <f>+MAR!J35</f>
        <v>D</v>
      </c>
      <c r="J40" s="279">
        <f>+MAR!K35</f>
        <v>0</v>
      </c>
      <c r="K40" s="283">
        <f>+MAR!L35</f>
        <v>0</v>
      </c>
      <c r="L40" s="302">
        <f>+MAR!M35</f>
        <v>0</v>
      </c>
      <c r="M40" s="279" t="str">
        <f>+MAR!N35</f>
        <v>N</v>
      </c>
      <c r="N40" s="279">
        <f>+MAR!O35</f>
        <v>0</v>
      </c>
      <c r="O40" s="279">
        <f>+MAR!P35</f>
        <v>0</v>
      </c>
      <c r="P40" s="279">
        <f>+MAR!Q35</f>
        <v>0</v>
      </c>
      <c r="Q40" s="279">
        <f>+MAR!R35</f>
        <v>0</v>
      </c>
      <c r="R40" s="300">
        <f>+MAR!S35</f>
        <v>0</v>
      </c>
      <c r="S40" s="280">
        <f>+MAR!T35</f>
        <v>0</v>
      </c>
      <c r="T40" s="279">
        <f>+MAR!U35</f>
        <v>0</v>
      </c>
      <c r="U40" s="279">
        <f>+MAR!V35</f>
        <v>0</v>
      </c>
      <c r="V40" s="279">
        <f>+MAR!W35</f>
        <v>0</v>
      </c>
      <c r="W40" s="279">
        <f>+MAR!X35</f>
        <v>0</v>
      </c>
      <c r="X40" s="279">
        <f>+MAR!Y35</f>
        <v>0</v>
      </c>
      <c r="Y40" s="283">
        <f>+MAR!Z35</f>
        <v>0</v>
      </c>
      <c r="Z40" s="302">
        <f>+MAR!AA35</f>
        <v>0</v>
      </c>
      <c r="AA40" s="279">
        <f>+MAR!AB35</f>
        <v>0</v>
      </c>
      <c r="AB40" s="279">
        <f>+MAR!AC35</f>
        <v>0</v>
      </c>
      <c r="AC40" s="279">
        <f>+MAR!AD35</f>
        <v>0</v>
      </c>
      <c r="AD40" s="279">
        <f>+MAR!AE35</f>
        <v>0</v>
      </c>
      <c r="AE40" s="279">
        <f>+MAR!AF35</f>
        <v>0</v>
      </c>
      <c r="AF40" s="300">
        <f>+MAR!AG35</f>
        <v>0</v>
      </c>
      <c r="AG40" s="1037">
        <f>+MAR!AH35</f>
        <v>0</v>
      </c>
      <c r="AH40" s="230"/>
    </row>
    <row r="41" spans="1:34" ht="14.45" customHeight="1" thickBot="1" x14ac:dyDescent="0.3">
      <c r="A41" s="815">
        <v>23</v>
      </c>
      <c r="B41" s="812"/>
      <c r="C41" s="302">
        <f>+MAR!D36</f>
        <v>0</v>
      </c>
      <c r="D41" s="300">
        <f>+MAR!E36</f>
        <v>0</v>
      </c>
      <c r="E41" s="280">
        <f>+MAR!F36</f>
        <v>0</v>
      </c>
      <c r="F41" s="279">
        <f>+MAR!G36</f>
        <v>0</v>
      </c>
      <c r="G41" s="279">
        <f>+MAR!H36</f>
        <v>0</v>
      </c>
      <c r="H41" s="279">
        <f>+MAR!I36</f>
        <v>0</v>
      </c>
      <c r="I41" s="279">
        <f>+MAR!J36</f>
        <v>0</v>
      </c>
      <c r="J41" s="279">
        <f>+MAR!K36</f>
        <v>0</v>
      </c>
      <c r="K41" s="283">
        <f>+MAR!L36</f>
        <v>0</v>
      </c>
      <c r="L41" s="302">
        <f>+MAR!M36</f>
        <v>0</v>
      </c>
      <c r="M41" s="279">
        <f>+MAR!N36</f>
        <v>0</v>
      </c>
      <c r="N41" s="279">
        <f>+MAR!O36</f>
        <v>0</v>
      </c>
      <c r="O41" s="279">
        <f>+MAR!P36</f>
        <v>0</v>
      </c>
      <c r="P41" s="279">
        <f>+MAR!Q36</f>
        <v>0</v>
      </c>
      <c r="Q41" s="279">
        <f>+MAR!R36</f>
        <v>0</v>
      </c>
      <c r="R41" s="300">
        <f>+MAR!S36</f>
        <v>0</v>
      </c>
      <c r="S41" s="280">
        <f>+MAR!T36</f>
        <v>0</v>
      </c>
      <c r="T41" s="279">
        <f>+MAR!U36</f>
        <v>0</v>
      </c>
      <c r="U41" s="279">
        <f>+MAR!V36</f>
        <v>0</v>
      </c>
      <c r="V41" s="279">
        <f>+MAR!W36</f>
        <v>0</v>
      </c>
      <c r="W41" s="279">
        <f>+MAR!X36</f>
        <v>0</v>
      </c>
      <c r="X41" s="279">
        <f>+MAR!Y36</f>
        <v>0</v>
      </c>
      <c r="Y41" s="283">
        <f>+MAR!Z36</f>
        <v>0</v>
      </c>
      <c r="Z41" s="302">
        <f>+MAR!AA36</f>
        <v>0</v>
      </c>
      <c r="AA41" s="279">
        <f>+MAR!AB36</f>
        <v>0</v>
      </c>
      <c r="AB41" s="279">
        <f>+MAR!AC36</f>
        <v>0</v>
      </c>
      <c r="AC41" s="279">
        <f>+MAR!AD36</f>
        <v>0</v>
      </c>
      <c r="AD41" s="279">
        <f>+MAR!AE36</f>
        <v>0</v>
      </c>
      <c r="AE41" s="279">
        <f>+MAR!AF36</f>
        <v>0</v>
      </c>
      <c r="AF41" s="300">
        <f>+MAR!AG36</f>
        <v>0</v>
      </c>
      <c r="AG41" s="1037">
        <f>+MAR!AH36</f>
        <v>0</v>
      </c>
      <c r="AH41" s="230"/>
    </row>
    <row r="42" spans="1:34" ht="14.45" customHeight="1" x14ac:dyDescent="0.25">
      <c r="A42" s="655">
        <v>24</v>
      </c>
      <c r="B42" s="812" t="s">
        <v>2</v>
      </c>
      <c r="C42" s="302">
        <f>+MAR!D37</f>
        <v>0</v>
      </c>
      <c r="D42" s="300">
        <f>+MAR!E37</f>
        <v>0</v>
      </c>
      <c r="E42" s="280">
        <f>+MAR!F37</f>
        <v>0</v>
      </c>
      <c r="F42" s="279" t="str">
        <f>+MAR!G37</f>
        <v>NTS</v>
      </c>
      <c r="G42" s="279">
        <f>+MAR!H37</f>
        <v>0</v>
      </c>
      <c r="H42" s="279" t="str">
        <f>+MAR!I37</f>
        <v>D</v>
      </c>
      <c r="I42" s="279">
        <f>+MAR!J37</f>
        <v>0</v>
      </c>
      <c r="J42" s="279">
        <f>+MAR!K37</f>
        <v>0</v>
      </c>
      <c r="K42" s="283">
        <f>+MAR!L37</f>
        <v>0</v>
      </c>
      <c r="L42" s="302" t="str">
        <f>+MAR!M37</f>
        <v>D</v>
      </c>
      <c r="M42" s="279">
        <f>+MAR!N37</f>
        <v>0</v>
      </c>
      <c r="N42" s="279">
        <f>+MAR!O37</f>
        <v>0</v>
      </c>
      <c r="O42" s="279">
        <f>+MAR!P37</f>
        <v>0</v>
      </c>
      <c r="P42" s="279" t="str">
        <f>+MAR!Q37</f>
        <v>N</v>
      </c>
      <c r="Q42" s="279" t="str">
        <f>+MAR!R37</f>
        <v>N</v>
      </c>
      <c r="R42" s="300">
        <f>+MAR!S37</f>
        <v>0</v>
      </c>
      <c r="S42" s="280">
        <f>+MAR!T37</f>
        <v>0</v>
      </c>
      <c r="T42" s="279" t="str">
        <f>+MAR!U37</f>
        <v>D</v>
      </c>
      <c r="U42" s="279" t="str">
        <f>+MAR!V37</f>
        <v>N</v>
      </c>
      <c r="V42" s="279">
        <f>+MAR!W37</f>
        <v>0</v>
      </c>
      <c r="W42" s="279">
        <f>+MAR!X37</f>
        <v>0</v>
      </c>
      <c r="X42" s="279" t="str">
        <f>+MAR!Y37</f>
        <v>D</v>
      </c>
      <c r="Y42" s="283" t="str">
        <f>+MAR!Z37</f>
        <v>N</v>
      </c>
      <c r="Z42" s="302">
        <f>+MAR!AA37</f>
        <v>0</v>
      </c>
      <c r="AA42" s="279" t="str">
        <f>+MAR!AB37</f>
        <v>NT</v>
      </c>
      <c r="AB42" s="279">
        <f>+MAR!AC37</f>
        <v>0</v>
      </c>
      <c r="AC42" s="279" t="str">
        <f>+MAR!AD37</f>
        <v>N</v>
      </c>
      <c r="AD42" s="279">
        <f>+MAR!AE37</f>
        <v>0</v>
      </c>
      <c r="AE42" s="279">
        <f>+MAR!AF37</f>
        <v>0</v>
      </c>
      <c r="AF42" s="300" t="str">
        <f>+MAR!AG37</f>
        <v>T</v>
      </c>
      <c r="AG42" s="1037" t="str">
        <f>+MAR!AH37</f>
        <v>N</v>
      </c>
      <c r="AH42" s="230"/>
    </row>
    <row r="43" spans="1:34" ht="14.45" customHeight="1" thickBot="1" x14ac:dyDescent="0.3">
      <c r="A43" s="815">
        <v>25</v>
      </c>
      <c r="B43" s="812" t="s">
        <v>2</v>
      </c>
      <c r="C43" s="302">
        <f>+MAR!D38</f>
        <v>0</v>
      </c>
      <c r="D43" s="300" t="str">
        <f>+MAR!E38</f>
        <v>D</v>
      </c>
      <c r="E43" s="280">
        <f>+MAR!F38</f>
        <v>0</v>
      </c>
      <c r="F43" s="279" t="str">
        <f>+MAR!G38</f>
        <v>D</v>
      </c>
      <c r="G43" s="279">
        <f>+MAR!H38</f>
        <v>0</v>
      </c>
      <c r="H43" s="279" t="str">
        <f>+MAR!I38</f>
        <v>D</v>
      </c>
      <c r="I43" s="279" t="str">
        <f>+MAR!J38</f>
        <v>D</v>
      </c>
      <c r="J43" s="279">
        <f>+MAR!K38</f>
        <v>0</v>
      </c>
      <c r="K43" s="283">
        <f>+MAR!L38</f>
        <v>0</v>
      </c>
      <c r="L43" s="302" t="str">
        <f>+MAR!M38</f>
        <v>D</v>
      </c>
      <c r="M43" s="279" t="str">
        <f>+MAR!N38</f>
        <v>D</v>
      </c>
      <c r="N43" s="279">
        <f>+MAR!O38</f>
        <v>0</v>
      </c>
      <c r="O43" s="279">
        <f>+MAR!P38</f>
        <v>0</v>
      </c>
      <c r="P43" s="279" t="str">
        <f>+MAR!Q38</f>
        <v>D</v>
      </c>
      <c r="Q43" s="279" t="str">
        <f>+MAR!R38</f>
        <v>D</v>
      </c>
      <c r="R43" s="300">
        <f>+MAR!S38</f>
        <v>0</v>
      </c>
      <c r="S43" s="280">
        <f>+MAR!T38</f>
        <v>0</v>
      </c>
      <c r="T43" s="279" t="str">
        <f>+MAR!U38</f>
        <v>D</v>
      </c>
      <c r="U43" s="279" t="str">
        <f>+MAR!V38</f>
        <v>D</v>
      </c>
      <c r="V43" s="279">
        <f>+MAR!W38</f>
        <v>0</v>
      </c>
      <c r="W43" s="279">
        <f>+MAR!X38</f>
        <v>0</v>
      </c>
      <c r="X43" s="279" t="str">
        <f>+MAR!Y38</f>
        <v>D</v>
      </c>
      <c r="Y43" s="283" t="str">
        <f>+MAR!Z38</f>
        <v>D</v>
      </c>
      <c r="Z43" s="302">
        <f>+MAR!AA38</f>
        <v>0</v>
      </c>
      <c r="AA43" s="279" t="str">
        <f>+MAR!AB38</f>
        <v>DT</v>
      </c>
      <c r="AB43" s="279" t="str">
        <f>+MAR!AC38</f>
        <v>T</v>
      </c>
      <c r="AC43" s="279" t="str">
        <f>+MAR!AD38</f>
        <v>D</v>
      </c>
      <c r="AD43" s="279">
        <f>+MAR!AE38</f>
        <v>0</v>
      </c>
      <c r="AE43" s="279" t="str">
        <f>+MAR!AF38</f>
        <v>DTSDS</v>
      </c>
      <c r="AF43" s="300" t="str">
        <f>+MAR!AG38</f>
        <v>D</v>
      </c>
      <c r="AG43" s="1037" t="str">
        <f>+MAR!AH38</f>
        <v>D</v>
      </c>
      <c r="AH43" s="230"/>
    </row>
    <row r="44" spans="1:34" ht="14.45" customHeight="1" x14ac:dyDescent="0.25">
      <c r="A44" s="655">
        <v>26</v>
      </c>
      <c r="B44" s="812" t="s">
        <v>238</v>
      </c>
      <c r="C44" s="302">
        <f>+MAR!D39</f>
        <v>0</v>
      </c>
      <c r="D44" s="300" t="str">
        <f>+MAR!E39</f>
        <v>DISP</v>
      </c>
      <c r="E44" s="280" t="str">
        <f>+MAR!F39</f>
        <v>N</v>
      </c>
      <c r="F44" s="279">
        <f>+MAR!G39</f>
        <v>0</v>
      </c>
      <c r="G44" s="279">
        <f>+MAR!H39</f>
        <v>0</v>
      </c>
      <c r="H44" s="279" t="str">
        <f>+MAR!I39</f>
        <v>D</v>
      </c>
      <c r="I44" s="279" t="str">
        <f>+MAR!J39</f>
        <v>D</v>
      </c>
      <c r="J44" s="279">
        <f>+MAR!K39</f>
        <v>0</v>
      </c>
      <c r="K44" s="283">
        <f>+MAR!L39</f>
        <v>0</v>
      </c>
      <c r="L44" s="302" t="str">
        <f>+MAR!M39</f>
        <v>D</v>
      </c>
      <c r="M44" s="279" t="str">
        <f>+MAR!N39</f>
        <v>N</v>
      </c>
      <c r="N44" s="279">
        <f>+MAR!O39</f>
        <v>0</v>
      </c>
      <c r="O44" s="279">
        <f>+MAR!P39</f>
        <v>0</v>
      </c>
      <c r="P44" s="279" t="str">
        <f>+MAR!Q39</f>
        <v>N</v>
      </c>
      <c r="Q44" s="279" t="str">
        <f>+MAR!R39</f>
        <v>N</v>
      </c>
      <c r="R44" s="300">
        <f>+MAR!S39</f>
        <v>0</v>
      </c>
      <c r="S44" s="280">
        <f>+MAR!T39</f>
        <v>0</v>
      </c>
      <c r="T44" s="279" t="str">
        <f>+MAR!U39</f>
        <v>D</v>
      </c>
      <c r="U44" s="279" t="str">
        <f>+MAR!V39</f>
        <v>N</v>
      </c>
      <c r="V44" s="279">
        <f>+MAR!W39</f>
        <v>0</v>
      </c>
      <c r="W44" s="279">
        <f>+MAR!X39</f>
        <v>0</v>
      </c>
      <c r="X44" s="279" t="str">
        <f>+MAR!Y39</f>
        <v>D</v>
      </c>
      <c r="Y44" s="283" t="str">
        <f>+MAR!Z39</f>
        <v>N</v>
      </c>
      <c r="Z44" s="302">
        <f>+MAR!AA39</f>
        <v>0</v>
      </c>
      <c r="AA44" s="279" t="str">
        <f>+MAR!AB39</f>
        <v>DTS</v>
      </c>
      <c r="AB44" s="279" t="str">
        <f>+MAR!AC39</f>
        <v>D</v>
      </c>
      <c r="AC44" s="279" t="str">
        <f>+MAR!AD39</f>
        <v>N</v>
      </c>
      <c r="AD44" s="279">
        <f>+MAR!AE39</f>
        <v>0</v>
      </c>
      <c r="AE44" s="279">
        <f>+MAR!AF39</f>
        <v>0</v>
      </c>
      <c r="AF44" s="300" t="str">
        <f>+MAR!AG39</f>
        <v>D</v>
      </c>
      <c r="AG44" s="1037" t="str">
        <f>+MAR!AH39</f>
        <v>N</v>
      </c>
      <c r="AH44" s="230"/>
    </row>
    <row r="45" spans="1:34" ht="14.45" customHeight="1" thickBot="1" x14ac:dyDescent="0.3">
      <c r="A45" s="815">
        <v>27</v>
      </c>
      <c r="B45" s="812" t="s">
        <v>238</v>
      </c>
      <c r="C45" s="302">
        <f>+MAR!D40</f>
        <v>0</v>
      </c>
      <c r="D45" s="300" t="str">
        <f>+MAR!E40</f>
        <v>NT</v>
      </c>
      <c r="E45" s="280" t="str">
        <f>+MAR!F40</f>
        <v>N</v>
      </c>
      <c r="F45" s="279">
        <f>+MAR!G40</f>
        <v>0</v>
      </c>
      <c r="G45" s="279">
        <f>+MAR!H40</f>
        <v>0</v>
      </c>
      <c r="H45" s="279" t="str">
        <f>+MAR!I40</f>
        <v>D</v>
      </c>
      <c r="I45" s="279" t="str">
        <f>+MAR!J40</f>
        <v>D</v>
      </c>
      <c r="J45" s="279">
        <f>+MAR!K40</f>
        <v>0</v>
      </c>
      <c r="K45" s="283">
        <f>+MAR!L40</f>
        <v>0</v>
      </c>
      <c r="L45" s="302" t="str">
        <f>+MAR!M40</f>
        <v>D</v>
      </c>
      <c r="M45" s="279" t="str">
        <f>+MAR!N40</f>
        <v>N</v>
      </c>
      <c r="N45" s="279">
        <f>+MAR!O40</f>
        <v>0</v>
      </c>
      <c r="O45" s="279">
        <f>+MAR!P40</f>
        <v>0</v>
      </c>
      <c r="P45" s="279" t="str">
        <f>+MAR!Q40</f>
        <v>DT</v>
      </c>
      <c r="Q45" s="279" t="str">
        <f>+MAR!R40</f>
        <v>N</v>
      </c>
      <c r="R45" s="300" t="str">
        <f>+MAR!S40</f>
        <v>N</v>
      </c>
      <c r="S45" s="280">
        <f>+MAR!T40</f>
        <v>0</v>
      </c>
      <c r="T45" s="279" t="str">
        <f>+MAR!U40</f>
        <v>D</v>
      </c>
      <c r="U45" s="279" t="str">
        <f>+MAR!V40</f>
        <v>N</v>
      </c>
      <c r="V45" s="279">
        <f>+MAR!W40</f>
        <v>0</v>
      </c>
      <c r="W45" s="279">
        <f>+MAR!X40</f>
        <v>0</v>
      </c>
      <c r="X45" s="279" t="str">
        <f>+MAR!Y40</f>
        <v>D</v>
      </c>
      <c r="Y45" s="283" t="str">
        <f>+MAR!Z40</f>
        <v>T</v>
      </c>
      <c r="Z45" s="302">
        <f>+MAR!AA40</f>
        <v>0</v>
      </c>
      <c r="AA45" s="279">
        <f>+MAR!AB40</f>
        <v>0</v>
      </c>
      <c r="AB45" s="279" t="str">
        <f>+MAR!AC40</f>
        <v>D</v>
      </c>
      <c r="AC45" s="279" t="str">
        <f>+MAR!AD40</f>
        <v>N</v>
      </c>
      <c r="AD45" s="279">
        <f>+MAR!AE40</f>
        <v>0</v>
      </c>
      <c r="AE45" s="279">
        <f>+MAR!AF40</f>
        <v>0</v>
      </c>
      <c r="AF45" s="300" t="str">
        <f>+MAR!AG40</f>
        <v>NT</v>
      </c>
      <c r="AG45" s="1037" t="str">
        <f>+MAR!AH40</f>
        <v>N</v>
      </c>
      <c r="AH45" s="230"/>
    </row>
    <row r="46" spans="1:34" ht="14.45" customHeight="1" thickBot="1" x14ac:dyDescent="0.3">
      <c r="A46" s="655">
        <v>28</v>
      </c>
      <c r="B46" s="813" t="s">
        <v>238</v>
      </c>
      <c r="C46" s="302">
        <f>+MAR!D41</f>
        <v>0</v>
      </c>
      <c r="D46" s="300" t="str">
        <f>+MAR!E41</f>
        <v>NT</v>
      </c>
      <c r="E46" s="280" t="str">
        <f>+MAR!F41</f>
        <v>N</v>
      </c>
      <c r="F46" s="279">
        <f>+MAR!G41</f>
        <v>0</v>
      </c>
      <c r="G46" s="279">
        <f>+MAR!H41</f>
        <v>0</v>
      </c>
      <c r="H46" s="279" t="str">
        <f>+MAR!I41</f>
        <v>D</v>
      </c>
      <c r="I46" s="279" t="str">
        <f>+MAR!J41</f>
        <v>DISP</v>
      </c>
      <c r="J46" s="279">
        <f>+MAR!K41</f>
        <v>0</v>
      </c>
      <c r="K46" s="283">
        <f>+MAR!L41</f>
        <v>0</v>
      </c>
      <c r="L46" s="302" t="str">
        <f>+MAR!M41</f>
        <v>D</v>
      </c>
      <c r="M46" s="279" t="str">
        <f>+MAR!N41</f>
        <v>DT</v>
      </c>
      <c r="N46" s="279">
        <f>+MAR!O41</f>
        <v>0</v>
      </c>
      <c r="O46" s="279">
        <f>+MAR!P41</f>
        <v>0</v>
      </c>
      <c r="P46" s="279" t="str">
        <f>+MAR!Q41</f>
        <v>N</v>
      </c>
      <c r="Q46" s="279" t="str">
        <f>+MAR!R41</f>
        <v>N</v>
      </c>
      <c r="R46" s="300">
        <f>+MAR!S41</f>
        <v>0</v>
      </c>
      <c r="S46" s="280">
        <f>+MAR!T41</f>
        <v>0</v>
      </c>
      <c r="T46" s="279" t="str">
        <f>+MAR!U41</f>
        <v>D</v>
      </c>
      <c r="U46" s="279" t="str">
        <f>+MAR!V41</f>
        <v>N</v>
      </c>
      <c r="V46" s="279">
        <f>+MAR!W41</f>
        <v>0</v>
      </c>
      <c r="W46" s="279">
        <f>+MAR!X41</f>
        <v>0</v>
      </c>
      <c r="X46" s="279" t="str">
        <f>+MAR!Y41</f>
        <v>D</v>
      </c>
      <c r="Y46" s="283" t="str">
        <f>+MAR!Z41</f>
        <v>N</v>
      </c>
      <c r="Z46" s="302" t="str">
        <f>+MAR!AA41</f>
        <v>NTS</v>
      </c>
      <c r="AA46" s="279">
        <f>+MAR!AB41</f>
        <v>0</v>
      </c>
      <c r="AB46" s="279" t="str">
        <f>+MAR!AC41</f>
        <v>D</v>
      </c>
      <c r="AC46" s="279" t="str">
        <f>+MAR!AD41</f>
        <v>fots</v>
      </c>
      <c r="AD46" s="279">
        <f>+MAR!AE41</f>
        <v>0</v>
      </c>
      <c r="AE46" s="279">
        <f>+MAR!AF41</f>
        <v>0</v>
      </c>
      <c r="AF46" s="300" t="str">
        <f>+MAR!AG41</f>
        <v>D</v>
      </c>
      <c r="AG46" s="1037" t="str">
        <f>+MAR!AH41</f>
        <v>N</v>
      </c>
      <c r="AH46" s="230"/>
    </row>
    <row r="47" spans="1:34" ht="14.45" customHeight="1" thickBot="1" x14ac:dyDescent="0.3">
      <c r="A47" s="815">
        <v>29</v>
      </c>
      <c r="B47" s="973" t="s">
        <v>65</v>
      </c>
      <c r="C47" s="302">
        <f>+MAR!D42</f>
        <v>0</v>
      </c>
      <c r="D47" s="300">
        <f>+MAR!E42</f>
        <v>0</v>
      </c>
      <c r="E47" s="280">
        <f>+MAR!F42</f>
        <v>0</v>
      </c>
      <c r="F47" s="279">
        <f>+MAR!G42</f>
        <v>0</v>
      </c>
      <c r="G47" s="279">
        <f>+MAR!H42</f>
        <v>0</v>
      </c>
      <c r="H47" s="279">
        <f>+MAR!I42</f>
        <v>0</v>
      </c>
      <c r="I47" s="279">
        <f>+MAR!J42</f>
        <v>0</v>
      </c>
      <c r="J47" s="279">
        <f>+MAR!K42</f>
        <v>0</v>
      </c>
      <c r="K47" s="283">
        <f>+MAR!L42</f>
        <v>0</v>
      </c>
      <c r="L47" s="302">
        <f>+MAR!M42</f>
        <v>0</v>
      </c>
      <c r="M47" s="279">
        <f>+MAR!N42</f>
        <v>0</v>
      </c>
      <c r="N47" s="279">
        <f>+MAR!O42</f>
        <v>0</v>
      </c>
      <c r="O47" s="279">
        <f>+MAR!P42</f>
        <v>0</v>
      </c>
      <c r="P47" s="279">
        <f>+MAR!Q42</f>
        <v>0</v>
      </c>
      <c r="Q47" s="279">
        <f>+MAR!R42</f>
        <v>0</v>
      </c>
      <c r="R47" s="300">
        <f>+MAR!S42</f>
        <v>0</v>
      </c>
      <c r="S47" s="280">
        <f>+MAR!T42</f>
        <v>0</v>
      </c>
      <c r="T47" s="279">
        <f>+MAR!U42</f>
        <v>0</v>
      </c>
      <c r="U47" s="279">
        <f>+MAR!V42</f>
        <v>0</v>
      </c>
      <c r="V47" s="279">
        <f>+MAR!W42</f>
        <v>0</v>
      </c>
      <c r="W47" s="279">
        <f>+MAR!X42</f>
        <v>0</v>
      </c>
      <c r="X47" s="279">
        <f>+MAR!Y42</f>
        <v>0</v>
      </c>
      <c r="Y47" s="283">
        <f>+MAR!Z42</f>
        <v>0</v>
      </c>
      <c r="Z47" s="302">
        <f>+MAR!AA42</f>
        <v>0</v>
      </c>
      <c r="AA47" s="279">
        <f>+MAR!AB42</f>
        <v>0</v>
      </c>
      <c r="AB47" s="279">
        <f>+MAR!AC42</f>
        <v>0</v>
      </c>
      <c r="AC47" s="279">
        <f>+MAR!AD42</f>
        <v>0</v>
      </c>
      <c r="AD47" s="279">
        <f>+MAR!AE42</f>
        <v>0</v>
      </c>
      <c r="AE47" s="279">
        <f>+MAR!AF42</f>
        <v>0</v>
      </c>
      <c r="AF47" s="300">
        <f>+MAR!AG42</f>
        <v>0</v>
      </c>
      <c r="AG47" s="1037">
        <f>+MAR!AH42</f>
        <v>0</v>
      </c>
      <c r="AH47" s="230"/>
    </row>
    <row r="48" spans="1:34" ht="14.45" customHeight="1" x14ac:dyDescent="0.25">
      <c r="A48" s="655">
        <v>30</v>
      </c>
      <c r="B48" s="812"/>
      <c r="C48" s="302">
        <f>+MAR!D43</f>
        <v>0</v>
      </c>
      <c r="D48" s="300">
        <f>+MAR!E43</f>
        <v>0</v>
      </c>
      <c r="E48" s="280">
        <f>+MAR!F43</f>
        <v>0</v>
      </c>
      <c r="F48" s="279">
        <f>+MAR!G43</f>
        <v>0</v>
      </c>
      <c r="G48" s="279">
        <f>+MAR!H43</f>
        <v>0</v>
      </c>
      <c r="H48" s="279">
        <f>+MAR!I43</f>
        <v>0</v>
      </c>
      <c r="I48" s="279">
        <f>+MAR!J43</f>
        <v>0</v>
      </c>
      <c r="J48" s="279">
        <f>+MAR!K43</f>
        <v>0</v>
      </c>
      <c r="K48" s="283">
        <f>+MAR!L43</f>
        <v>0</v>
      </c>
      <c r="L48" s="302">
        <f>+MAR!M43</f>
        <v>0</v>
      </c>
      <c r="M48" s="279">
        <f>+MAR!N43</f>
        <v>0</v>
      </c>
      <c r="N48" s="279">
        <f>+MAR!O43</f>
        <v>0</v>
      </c>
      <c r="O48" s="279">
        <f>+MAR!P43</f>
        <v>0</v>
      </c>
      <c r="P48" s="279">
        <f>+MAR!Q43</f>
        <v>0</v>
      </c>
      <c r="Q48" s="279">
        <f>+MAR!R43</f>
        <v>0</v>
      </c>
      <c r="R48" s="300">
        <f>+MAR!S43</f>
        <v>0</v>
      </c>
      <c r="S48" s="280">
        <f>+MAR!T43</f>
        <v>0</v>
      </c>
      <c r="T48" s="279">
        <f>+MAR!U43</f>
        <v>0</v>
      </c>
      <c r="U48" s="279">
        <f>+MAR!V43</f>
        <v>0</v>
      </c>
      <c r="V48" s="279">
        <f>+MAR!W43</f>
        <v>0</v>
      </c>
      <c r="W48" s="279">
        <f>+MAR!X43</f>
        <v>0</v>
      </c>
      <c r="X48" s="279">
        <f>+MAR!Y43</f>
        <v>0</v>
      </c>
      <c r="Y48" s="283">
        <f>+MAR!Z43</f>
        <v>0</v>
      </c>
      <c r="Z48" s="302">
        <f>+MAR!AA43</f>
        <v>0</v>
      </c>
      <c r="AA48" s="279">
        <f>+MAR!AB43</f>
        <v>0</v>
      </c>
      <c r="AB48" s="279">
        <f>+MAR!AC43</f>
        <v>0</v>
      </c>
      <c r="AC48" s="279">
        <f>+MAR!AD43</f>
        <v>0</v>
      </c>
      <c r="AD48" s="279">
        <f>+MAR!AE43</f>
        <v>0</v>
      </c>
      <c r="AE48" s="279">
        <f>+MAR!AF43</f>
        <v>0</v>
      </c>
      <c r="AF48" s="300">
        <f>+MAR!AG43</f>
        <v>0</v>
      </c>
      <c r="AG48" s="1037">
        <f>+MAR!AH43</f>
        <v>0</v>
      </c>
      <c r="AH48" s="230"/>
    </row>
    <row r="49" spans="1:34" ht="14.45" customHeight="1" thickBot="1" x14ac:dyDescent="0.3">
      <c r="A49" s="815">
        <v>31</v>
      </c>
      <c r="B49" s="813" t="s">
        <v>3</v>
      </c>
      <c r="C49" s="302">
        <f>+MAR!D44</f>
        <v>0</v>
      </c>
      <c r="D49" s="300">
        <f>+MAR!E44</f>
        <v>0</v>
      </c>
      <c r="E49" s="280">
        <f>+MAR!F44</f>
        <v>0</v>
      </c>
      <c r="F49" s="279">
        <f>+MAR!G44</f>
        <v>0</v>
      </c>
      <c r="G49" s="279">
        <f>+MAR!H44</f>
        <v>0</v>
      </c>
      <c r="H49" s="279">
        <f>+MAR!I44</f>
        <v>0</v>
      </c>
      <c r="I49" s="279">
        <f>+MAR!J44</f>
        <v>0</v>
      </c>
      <c r="J49" s="279">
        <f>+MAR!K44</f>
        <v>0</v>
      </c>
      <c r="K49" s="283">
        <f>+MAR!L44</f>
        <v>0</v>
      </c>
      <c r="L49" s="302">
        <f>+MAR!M44</f>
        <v>0</v>
      </c>
      <c r="M49" s="279">
        <f>+MAR!N44</f>
        <v>0</v>
      </c>
      <c r="N49" s="279">
        <f>+MAR!O44</f>
        <v>0</v>
      </c>
      <c r="O49" s="279">
        <f>+MAR!P44</f>
        <v>0</v>
      </c>
      <c r="P49" s="279">
        <f>+MAR!Q44</f>
        <v>0</v>
      </c>
      <c r="Q49" s="279">
        <f>+MAR!R44</f>
        <v>0</v>
      </c>
      <c r="R49" s="300">
        <f>+MAR!S44</f>
        <v>0</v>
      </c>
      <c r="S49" s="280">
        <f>+MAR!T44</f>
        <v>0</v>
      </c>
      <c r="T49" s="279">
        <f>+MAR!U44</f>
        <v>0</v>
      </c>
      <c r="U49" s="279">
        <f>+MAR!V44</f>
        <v>0</v>
      </c>
      <c r="V49" s="279">
        <f>+MAR!W44</f>
        <v>0</v>
      </c>
      <c r="W49" s="279">
        <f>+MAR!X44</f>
        <v>0</v>
      </c>
      <c r="X49" s="279">
        <f>+MAR!Y44</f>
        <v>0</v>
      </c>
      <c r="Y49" s="283">
        <f>+MAR!Z44</f>
        <v>0</v>
      </c>
      <c r="Z49" s="302">
        <f>+MAR!AA44</f>
        <v>0</v>
      </c>
      <c r="AA49" s="279">
        <f>+MAR!AB44</f>
        <v>0</v>
      </c>
      <c r="AB49" s="279">
        <f>+MAR!AC44</f>
        <v>0</v>
      </c>
      <c r="AC49" s="279">
        <f>+MAR!AD44</f>
        <v>0</v>
      </c>
      <c r="AD49" s="279">
        <f>+MAR!AE44</f>
        <v>0</v>
      </c>
      <c r="AE49" s="279">
        <f>+MAR!AF44</f>
        <v>0</v>
      </c>
      <c r="AF49" s="300">
        <f>+MAR!AG44</f>
        <v>0</v>
      </c>
      <c r="AG49" s="1037">
        <f>+MAR!AH44</f>
        <v>0</v>
      </c>
      <c r="AH49" s="230"/>
    </row>
    <row r="50" spans="1:34" ht="14.45" customHeight="1" x14ac:dyDescent="0.25">
      <c r="A50" s="655">
        <v>32</v>
      </c>
      <c r="B50" s="812" t="s">
        <v>3</v>
      </c>
      <c r="C50" s="302">
        <f>+MAR!D45</f>
        <v>0</v>
      </c>
      <c r="D50" s="300" t="str">
        <f>+MAR!E45</f>
        <v>D</v>
      </c>
      <c r="E50" s="280" t="str">
        <f>+MAR!F45</f>
        <v>DT</v>
      </c>
      <c r="F50" s="279">
        <f>+MAR!G45</f>
        <v>0</v>
      </c>
      <c r="G50" s="279" t="str">
        <f>+MAR!H45</f>
        <v>D</v>
      </c>
      <c r="H50" s="279" t="str">
        <f>+MAR!I45</f>
        <v>T</v>
      </c>
      <c r="I50" s="279">
        <f>+MAR!J45</f>
        <v>0</v>
      </c>
      <c r="J50" s="279">
        <f>+MAR!K45</f>
        <v>0</v>
      </c>
      <c r="K50" s="283">
        <f>+MAR!L45</f>
        <v>0</v>
      </c>
      <c r="L50" s="302" t="str">
        <f>+MAR!M45</f>
        <v>D</v>
      </c>
      <c r="M50" s="279" t="str">
        <f>+MAR!N45</f>
        <v>DT</v>
      </c>
      <c r="N50" s="279">
        <f>+MAR!O45</f>
        <v>0</v>
      </c>
      <c r="O50" s="279">
        <f>+MAR!P45</f>
        <v>0</v>
      </c>
      <c r="P50" s="279" t="str">
        <f>+MAR!Q45</f>
        <v>N</v>
      </c>
      <c r="Q50" s="279" t="str">
        <f>+MAR!R45</f>
        <v>N</v>
      </c>
      <c r="R50" s="300">
        <f>+MAR!S45</f>
        <v>0</v>
      </c>
      <c r="S50" s="280">
        <f>+MAR!T45</f>
        <v>0</v>
      </c>
      <c r="T50" s="1044" t="str">
        <f>+MAR!U45</f>
        <v>FOTS</v>
      </c>
      <c r="U50" s="1044" t="str">
        <f>+MAR!V45</f>
        <v>FOTS</v>
      </c>
      <c r="V50" s="279">
        <f>+MAR!W45</f>
        <v>0</v>
      </c>
      <c r="W50" s="279">
        <f>+MAR!X45</f>
        <v>0</v>
      </c>
      <c r="X50" s="1044" t="str">
        <f>+MAR!Y45</f>
        <v>FOTS</v>
      </c>
      <c r="Y50" s="1045" t="str">
        <f>+MAR!Z45</f>
        <v>FOTS</v>
      </c>
      <c r="Z50" s="302">
        <f>+MAR!AA45</f>
        <v>0</v>
      </c>
      <c r="AA50" s="279">
        <f>+MAR!AB45</f>
        <v>0</v>
      </c>
      <c r="AB50" s="279" t="str">
        <f>+MAR!AC45</f>
        <v>D</v>
      </c>
      <c r="AC50" s="279" t="str">
        <f>+MAR!AD45</f>
        <v>N</v>
      </c>
      <c r="AD50" s="279" t="str">
        <f>+MAR!AE45</f>
        <v>NTS</v>
      </c>
      <c r="AE50" s="279">
        <f>+MAR!AF45</f>
        <v>0</v>
      </c>
      <c r="AF50" s="300" t="str">
        <f>+MAR!AG45</f>
        <v>D</v>
      </c>
      <c r="AG50" s="1037" t="str">
        <f>+MAR!AH45</f>
        <v>N</v>
      </c>
      <c r="AH50" s="230"/>
    </row>
    <row r="51" spans="1:34" ht="14.45" customHeight="1" thickBot="1" x14ac:dyDescent="0.3">
      <c r="A51" s="815">
        <v>33</v>
      </c>
      <c r="B51" s="812" t="s">
        <v>3</v>
      </c>
      <c r="C51" s="302">
        <f>+MAR!D46</f>
        <v>0</v>
      </c>
      <c r="D51" s="300" t="str">
        <f>+MAR!E46</f>
        <v>D</v>
      </c>
      <c r="E51" s="280" t="str">
        <f>+MAR!F46</f>
        <v>N</v>
      </c>
      <c r="F51" s="279">
        <f>+MAR!G46</f>
        <v>0</v>
      </c>
      <c r="G51" s="279">
        <f>+MAR!H46</f>
        <v>0</v>
      </c>
      <c r="H51" s="279" t="str">
        <f>+MAR!I46</f>
        <v>D</v>
      </c>
      <c r="I51" s="279" t="str">
        <f>+MAR!J46</f>
        <v>D</v>
      </c>
      <c r="J51" s="279">
        <f>+MAR!K46</f>
        <v>0</v>
      </c>
      <c r="K51" s="283">
        <f>+MAR!L46</f>
        <v>0</v>
      </c>
      <c r="L51" s="302" t="str">
        <f>+MAR!M46</f>
        <v>D</v>
      </c>
      <c r="M51" s="279" t="str">
        <f>+MAR!N46</f>
        <v>N</v>
      </c>
      <c r="N51" s="279">
        <f>+MAR!O46</f>
        <v>0</v>
      </c>
      <c r="O51" s="279">
        <f>+MAR!P46</f>
        <v>0</v>
      </c>
      <c r="P51" s="279" t="str">
        <f>+MAR!Q46</f>
        <v>N</v>
      </c>
      <c r="Q51" s="279" t="str">
        <f>+MAR!R46</f>
        <v>N</v>
      </c>
      <c r="R51" s="300">
        <f>+MAR!S46</f>
        <v>0</v>
      </c>
      <c r="S51" s="280">
        <f>+MAR!T46</f>
        <v>0</v>
      </c>
      <c r="T51" s="279" t="str">
        <f>+MAR!U46</f>
        <v>D</v>
      </c>
      <c r="U51" s="279" t="str">
        <f>+MAR!V46</f>
        <v>N</v>
      </c>
      <c r="V51" s="279">
        <f>+MAR!W46</f>
        <v>0</v>
      </c>
      <c r="W51" s="279">
        <f>+MAR!X46</f>
        <v>0</v>
      </c>
      <c r="X51" s="279" t="str">
        <f>+MAR!Y46</f>
        <v>D</v>
      </c>
      <c r="Y51" s="283" t="str">
        <f>+MAR!Z46</f>
        <v>N</v>
      </c>
      <c r="Z51" s="302">
        <f>+MAR!AA46</f>
        <v>0</v>
      </c>
      <c r="AA51" s="279">
        <f>+MAR!AB46</f>
        <v>0</v>
      </c>
      <c r="AB51" s="279" t="str">
        <f>+MAR!AC46</f>
        <v>N</v>
      </c>
      <c r="AC51" s="279" t="str">
        <f>+MAR!AD46</f>
        <v>N</v>
      </c>
      <c r="AD51" s="279">
        <f>+MAR!AE46</f>
        <v>0</v>
      </c>
      <c r="AE51" s="279">
        <f>+MAR!AF46</f>
        <v>0</v>
      </c>
      <c r="AF51" s="300" t="str">
        <f>+MAR!AG46</f>
        <v>D</v>
      </c>
      <c r="AG51" s="1037" t="str">
        <f>+MAR!AH46</f>
        <v>N</v>
      </c>
      <c r="AH51" s="230"/>
    </row>
    <row r="52" spans="1:34" ht="14.45" customHeight="1" x14ac:dyDescent="0.25">
      <c r="A52" s="655">
        <v>34</v>
      </c>
      <c r="B52" s="812" t="s">
        <v>3</v>
      </c>
      <c r="C52" s="302">
        <f>+MAR!D47</f>
        <v>0</v>
      </c>
      <c r="D52" s="300" t="str">
        <f>+MAR!E47</f>
        <v>D</v>
      </c>
      <c r="E52" s="280" t="str">
        <f>+MAR!F47</f>
        <v>N</v>
      </c>
      <c r="F52" s="279">
        <f>+MAR!G47</f>
        <v>0</v>
      </c>
      <c r="G52" s="279">
        <f>+MAR!H47</f>
        <v>0</v>
      </c>
      <c r="H52" s="279" t="str">
        <f>+MAR!I47</f>
        <v>D</v>
      </c>
      <c r="I52" s="279" t="str">
        <f>+MAR!J47</f>
        <v>D</v>
      </c>
      <c r="J52" s="279">
        <f>+MAR!K47</f>
        <v>0</v>
      </c>
      <c r="K52" s="283">
        <f>+MAR!L47</f>
        <v>0</v>
      </c>
      <c r="L52" s="302" t="str">
        <f>+MAR!M47</f>
        <v>T</v>
      </c>
      <c r="M52" s="279" t="str">
        <f>+MAR!N47</f>
        <v>N</v>
      </c>
      <c r="N52" s="279" t="str">
        <f>+MAR!O47</f>
        <v>NT</v>
      </c>
      <c r="O52" s="279">
        <f>+MAR!P47</f>
        <v>0</v>
      </c>
      <c r="P52" s="279" t="str">
        <f>+MAR!Q47</f>
        <v>N</v>
      </c>
      <c r="Q52" s="279" t="str">
        <f>+MAR!R47</f>
        <v>N</v>
      </c>
      <c r="R52" s="300" t="str">
        <f>+MAR!S47</f>
        <v>NTS5S</v>
      </c>
      <c r="S52" s="280">
        <f>+MAR!T47</f>
        <v>0</v>
      </c>
      <c r="T52" s="279" t="str">
        <f>+MAR!U47</f>
        <v>NT</v>
      </c>
      <c r="U52" s="279" t="str">
        <f>+MAR!V47</f>
        <v>N</v>
      </c>
      <c r="V52" s="279">
        <f>+MAR!W47</f>
        <v>0</v>
      </c>
      <c r="W52" s="279">
        <f>+MAR!X47</f>
        <v>0</v>
      </c>
      <c r="X52" s="279" t="str">
        <f>+MAR!Y47</f>
        <v>D</v>
      </c>
      <c r="Y52" s="283" t="str">
        <f>+MAR!Z47</f>
        <v>DT</v>
      </c>
      <c r="Z52" s="302" t="str">
        <f>+MAR!AA47</f>
        <v>DTS</v>
      </c>
      <c r="AA52" s="279">
        <f>+MAR!AB47</f>
        <v>0</v>
      </c>
      <c r="AB52" s="279" t="str">
        <f>+MAR!AC47</f>
        <v>D</v>
      </c>
      <c r="AC52" s="279" t="str">
        <f>+MAR!AD47</f>
        <v>N</v>
      </c>
      <c r="AD52" s="279">
        <f>+MAR!AE47</f>
        <v>0</v>
      </c>
      <c r="AE52" s="279">
        <f>+MAR!AF47</f>
        <v>0</v>
      </c>
      <c r="AF52" s="300" t="str">
        <f>+MAR!AG47</f>
        <v>D</v>
      </c>
      <c r="AG52" s="1037" t="str">
        <f>+MAR!AH47</f>
        <v>N</v>
      </c>
      <c r="AH52" s="230"/>
    </row>
    <row r="53" spans="1:34" ht="14.45" customHeight="1" thickBot="1" x14ac:dyDescent="0.3">
      <c r="A53" s="815">
        <v>35</v>
      </c>
      <c r="B53" s="812" t="s">
        <v>3</v>
      </c>
      <c r="C53" s="302">
        <f>+MAR!D48</f>
        <v>0</v>
      </c>
      <c r="D53" s="300" t="str">
        <f>+MAR!E48</f>
        <v>D</v>
      </c>
      <c r="E53" s="280" t="str">
        <f>+MAR!F48</f>
        <v>N</v>
      </c>
      <c r="F53" s="279" t="str">
        <f>+MAR!G48</f>
        <v>NT</v>
      </c>
      <c r="G53" s="279">
        <f>+MAR!H48</f>
        <v>0</v>
      </c>
      <c r="H53" s="279" t="str">
        <f>+MAR!I48</f>
        <v>D</v>
      </c>
      <c r="I53" s="279" t="str">
        <f>+MAR!J48</f>
        <v>D</v>
      </c>
      <c r="J53" s="279">
        <f>+MAR!K48</f>
        <v>0</v>
      </c>
      <c r="K53" s="283">
        <f>+MAR!L48</f>
        <v>0</v>
      </c>
      <c r="L53" s="302" t="str">
        <f>+MAR!M48</f>
        <v>D</v>
      </c>
      <c r="M53" s="279" t="str">
        <f>+MAR!N48</f>
        <v>N</v>
      </c>
      <c r="N53" s="279">
        <f>+MAR!O48</f>
        <v>0</v>
      </c>
      <c r="O53" s="279">
        <f>+MAR!P48</f>
        <v>0</v>
      </c>
      <c r="P53" s="279" t="str">
        <f>+MAR!Q48</f>
        <v>N</v>
      </c>
      <c r="Q53" s="279" t="str">
        <f>+MAR!R48</f>
        <v>N</v>
      </c>
      <c r="R53" s="300">
        <f>+MAR!S48</f>
        <v>0</v>
      </c>
      <c r="S53" s="280">
        <f>+MAR!T48</f>
        <v>0</v>
      </c>
      <c r="T53" s="279" t="str">
        <f>+MAR!U48</f>
        <v>D</v>
      </c>
      <c r="U53" s="279" t="str">
        <f>+MAR!V48</f>
        <v>N</v>
      </c>
      <c r="V53" s="279">
        <f>+MAR!W48</f>
        <v>0</v>
      </c>
      <c r="W53" s="279">
        <f>+MAR!X48</f>
        <v>0</v>
      </c>
      <c r="X53" s="279" t="str">
        <f>+MAR!Y48</f>
        <v>D</v>
      </c>
      <c r="Y53" s="283" t="str">
        <f>+MAR!Z48</f>
        <v>DT</v>
      </c>
      <c r="Z53" s="302">
        <f>+MAR!AA48</f>
        <v>0</v>
      </c>
      <c r="AA53" s="279" t="str">
        <f>+MAR!AB48</f>
        <v>DT</v>
      </c>
      <c r="AB53" s="279" t="str">
        <f>+MAR!AC48</f>
        <v>D</v>
      </c>
      <c r="AC53" s="279" t="str">
        <f>+MAR!AD48</f>
        <v>N</v>
      </c>
      <c r="AD53" s="279">
        <f>+MAR!AE48</f>
        <v>0</v>
      </c>
      <c r="AE53" s="279">
        <f>+MAR!AF48</f>
        <v>0</v>
      </c>
      <c r="AF53" s="300" t="str">
        <f>+MAR!AG48</f>
        <v>D</v>
      </c>
      <c r="AG53" s="1037" t="str">
        <f>+MAR!AH48</f>
        <v>N</v>
      </c>
      <c r="AH53" s="230"/>
    </row>
    <row r="54" spans="1:34" ht="14.45" customHeight="1" x14ac:dyDescent="0.25">
      <c r="A54" s="655">
        <v>36</v>
      </c>
      <c r="B54" s="812" t="s">
        <v>3</v>
      </c>
      <c r="C54" s="302">
        <f>+MAR!D49</f>
        <v>0</v>
      </c>
      <c r="D54" s="300" t="str">
        <f>+MAR!E49</f>
        <v>D</v>
      </c>
      <c r="E54" s="280" t="str">
        <f>+MAR!F49</f>
        <v>N</v>
      </c>
      <c r="F54" s="279">
        <f>+MAR!G49</f>
        <v>0</v>
      </c>
      <c r="G54" s="279">
        <f>+MAR!H49</f>
        <v>0</v>
      </c>
      <c r="H54" s="279" t="str">
        <f>+MAR!I49</f>
        <v>D</v>
      </c>
      <c r="I54" s="279" t="str">
        <f>+MAR!J49</f>
        <v>D</v>
      </c>
      <c r="J54" s="279">
        <f>+MAR!K49</f>
        <v>0</v>
      </c>
      <c r="K54" s="283">
        <f>+MAR!L49</f>
        <v>0</v>
      </c>
      <c r="L54" s="302" t="str">
        <f>+MAR!M49</f>
        <v>DISP</v>
      </c>
      <c r="M54" s="279" t="str">
        <f>+MAR!N49</f>
        <v>N</v>
      </c>
      <c r="N54" s="279" t="str">
        <f>+MAR!O49</f>
        <v>NTS1</v>
      </c>
      <c r="O54" s="279">
        <f>+MAR!P49</f>
        <v>0</v>
      </c>
      <c r="P54" s="279">
        <f>+MAR!Q49</f>
        <v>0</v>
      </c>
      <c r="Q54" s="279" t="str">
        <f>+MAR!R49</f>
        <v>N</v>
      </c>
      <c r="R54" s="300" t="str">
        <f>+MAR!S49</f>
        <v>N</v>
      </c>
      <c r="S54" s="280">
        <f>+MAR!T49</f>
        <v>0</v>
      </c>
      <c r="T54" s="279" t="str">
        <f>+MAR!U49</f>
        <v>D</v>
      </c>
      <c r="U54" s="279" t="str">
        <f>+MAR!V49</f>
        <v>N</v>
      </c>
      <c r="V54" s="279">
        <f>+MAR!W49</f>
        <v>0</v>
      </c>
      <c r="W54" s="279">
        <f>+MAR!X49</f>
        <v>0</v>
      </c>
      <c r="X54" s="279" t="str">
        <f>+MAR!Y49</f>
        <v>D</v>
      </c>
      <c r="Y54" s="283" t="str">
        <f>+MAR!Z49</f>
        <v>N</v>
      </c>
      <c r="Z54" s="302">
        <f>+MAR!AA49</f>
        <v>0</v>
      </c>
      <c r="AA54" s="279">
        <f>+MAR!AB49</f>
        <v>0</v>
      </c>
      <c r="AB54" s="279" t="str">
        <f>+MAR!AC49</f>
        <v>D</v>
      </c>
      <c r="AC54" s="279" t="str">
        <f>+MAR!AD49</f>
        <v>N</v>
      </c>
      <c r="AD54" s="279">
        <f>+MAR!AE49</f>
        <v>0</v>
      </c>
      <c r="AE54" s="279">
        <f>+MAR!AF49</f>
        <v>0</v>
      </c>
      <c r="AF54" s="300" t="str">
        <f>+MAR!AG49</f>
        <v>D</v>
      </c>
      <c r="AG54" s="1037" t="str">
        <f>+MAR!AH49</f>
        <v>N</v>
      </c>
      <c r="AH54" s="230"/>
    </row>
    <row r="55" spans="1:34" ht="14.45" customHeight="1" thickBot="1" x14ac:dyDescent="0.3">
      <c r="A55" s="815">
        <v>37</v>
      </c>
      <c r="B55" s="812" t="s">
        <v>3</v>
      </c>
      <c r="C55" s="302">
        <f>+MAR!D50</f>
        <v>0</v>
      </c>
      <c r="D55" s="300" t="str">
        <f>+MAR!E50</f>
        <v>D</v>
      </c>
      <c r="E55" s="280" t="str">
        <f>+MAR!F50</f>
        <v>N</v>
      </c>
      <c r="F55" s="279">
        <f>+MAR!G50</f>
        <v>0</v>
      </c>
      <c r="G55" s="279">
        <f>+MAR!H50</f>
        <v>0</v>
      </c>
      <c r="H55" s="279" t="str">
        <f>+MAR!I50</f>
        <v>D</v>
      </c>
      <c r="I55" s="279" t="str">
        <f>+MAR!J50</f>
        <v>D</v>
      </c>
      <c r="J55" s="279">
        <f>+MAR!K50</f>
        <v>0</v>
      </c>
      <c r="K55" s="283">
        <f>+MAR!L50</f>
        <v>0</v>
      </c>
      <c r="L55" s="302" t="str">
        <f>+MAR!M50</f>
        <v>DISP</v>
      </c>
      <c r="M55" s="279" t="str">
        <f>+MAR!N50</f>
        <v>N</v>
      </c>
      <c r="N55" s="279">
        <f>+MAR!O50</f>
        <v>0</v>
      </c>
      <c r="O55" s="279">
        <f>+MAR!P50</f>
        <v>0</v>
      </c>
      <c r="P55" s="279" t="str">
        <f>+MAR!Q50</f>
        <v>N</v>
      </c>
      <c r="Q55" s="279" t="str">
        <f>+MAR!R50</f>
        <v>N</v>
      </c>
      <c r="R55" s="300">
        <f>+MAR!S50</f>
        <v>0</v>
      </c>
      <c r="S55" s="280">
        <f>+MAR!T50</f>
        <v>0</v>
      </c>
      <c r="T55" s="279" t="str">
        <f>+MAR!U50</f>
        <v>D</v>
      </c>
      <c r="U55" s="279" t="str">
        <f>+MAR!V50</f>
        <v>N</v>
      </c>
      <c r="V55" s="279">
        <f>+MAR!W50</f>
        <v>0</v>
      </c>
      <c r="W55" s="279">
        <f>+MAR!X50</f>
        <v>0</v>
      </c>
      <c r="X55" s="279" t="str">
        <f>+MAR!Y50</f>
        <v>D</v>
      </c>
      <c r="Y55" s="283" t="str">
        <f>+MAR!Z50</f>
        <v>N</v>
      </c>
      <c r="Z55" s="302">
        <f>+MAR!AA50</f>
        <v>0</v>
      </c>
      <c r="AA55" s="279">
        <f>+MAR!AB50</f>
        <v>0</v>
      </c>
      <c r="AB55" s="279" t="str">
        <f>+MAR!AC50</f>
        <v>D</v>
      </c>
      <c r="AC55" s="279" t="str">
        <f>+MAR!AD50</f>
        <v>N</v>
      </c>
      <c r="AD55" s="279">
        <f>+MAR!AE50</f>
        <v>0</v>
      </c>
      <c r="AE55" s="279">
        <f>+MAR!AF50</f>
        <v>0</v>
      </c>
      <c r="AF55" s="300" t="str">
        <f>+MAR!AG50</f>
        <v>D</v>
      </c>
      <c r="AG55" s="1037" t="str">
        <f>+MAR!AH50</f>
        <v>N</v>
      </c>
      <c r="AH55" s="230"/>
    </row>
    <row r="56" spans="1:34" ht="14.45" customHeight="1" x14ac:dyDescent="0.25">
      <c r="A56" s="655">
        <v>38</v>
      </c>
      <c r="B56" s="812" t="s">
        <v>3</v>
      </c>
      <c r="C56" s="302">
        <f>+MAR!D51</f>
        <v>0</v>
      </c>
      <c r="D56" s="300" t="str">
        <f>+MAR!E51</f>
        <v>N</v>
      </c>
      <c r="E56" s="280" t="str">
        <f>+MAR!F51</f>
        <v>N</v>
      </c>
      <c r="F56" s="279">
        <f>+MAR!G51</f>
        <v>0</v>
      </c>
      <c r="G56" s="279">
        <f>+MAR!H51</f>
        <v>0</v>
      </c>
      <c r="H56" s="279" t="str">
        <f>+MAR!I51</f>
        <v>D</v>
      </c>
      <c r="I56" s="279" t="str">
        <f>+MAR!J51</f>
        <v>D</v>
      </c>
      <c r="J56" s="279">
        <f>+MAR!K51</f>
        <v>0</v>
      </c>
      <c r="K56" s="283">
        <f>+MAR!L51</f>
        <v>0</v>
      </c>
      <c r="L56" s="302" t="str">
        <f>+MAR!M51</f>
        <v>D</v>
      </c>
      <c r="M56" s="279" t="str">
        <f>+MAR!N51</f>
        <v>DT</v>
      </c>
      <c r="N56" s="279">
        <f>+MAR!O51</f>
        <v>0</v>
      </c>
      <c r="O56" s="279">
        <f>+MAR!P51</f>
        <v>0</v>
      </c>
      <c r="P56" s="279" t="str">
        <f>+MAR!Q51</f>
        <v>N</v>
      </c>
      <c r="Q56" s="279" t="str">
        <f>+MAR!R51</f>
        <v>N</v>
      </c>
      <c r="R56" s="300">
        <f>+MAR!S51</f>
        <v>0</v>
      </c>
      <c r="S56" s="280">
        <f>+MAR!T51</f>
        <v>0</v>
      </c>
      <c r="T56" s="279" t="str">
        <f>+MAR!U51</f>
        <v>D</v>
      </c>
      <c r="U56" s="279" t="str">
        <f>+MAR!V51</f>
        <v>DT</v>
      </c>
      <c r="V56" s="279">
        <f>+MAR!W51</f>
        <v>0</v>
      </c>
      <c r="W56" s="279">
        <f>+MAR!X51</f>
        <v>0</v>
      </c>
      <c r="X56" s="279" t="str">
        <f>+MAR!Y51</f>
        <v>D</v>
      </c>
      <c r="Y56" s="283" t="str">
        <f>+MAR!Z51</f>
        <v>N</v>
      </c>
      <c r="Z56" s="302">
        <f>+MAR!AA51</f>
        <v>0</v>
      </c>
      <c r="AA56" s="279">
        <f>+MAR!AB51</f>
        <v>0</v>
      </c>
      <c r="AB56" s="279" t="str">
        <f>+MAR!AC51</f>
        <v>D</v>
      </c>
      <c r="AC56" s="279" t="str">
        <f>+MAR!AD51</f>
        <v>N</v>
      </c>
      <c r="AD56" s="279">
        <f>+MAR!AE51</f>
        <v>0</v>
      </c>
      <c r="AE56" s="279">
        <f>+MAR!AF51</f>
        <v>0</v>
      </c>
      <c r="AF56" s="300" t="str">
        <f>+MAR!AG51</f>
        <v>D</v>
      </c>
      <c r="AG56" s="1037" t="str">
        <f>+MAR!AH51</f>
        <v>DT</v>
      </c>
      <c r="AH56" s="230"/>
    </row>
    <row r="57" spans="1:34" ht="14.45" customHeight="1" thickBot="1" x14ac:dyDescent="0.3">
      <c r="A57" s="815">
        <v>39</v>
      </c>
      <c r="B57" s="816" t="s">
        <v>3</v>
      </c>
      <c r="C57" s="302">
        <f>+MAR!D52</f>
        <v>0</v>
      </c>
      <c r="D57" s="300" t="str">
        <f>+MAR!E52</f>
        <v>T</v>
      </c>
      <c r="E57" s="280" t="str">
        <f>+MAR!F52</f>
        <v>N</v>
      </c>
      <c r="F57" s="279">
        <f>+MAR!G52</f>
        <v>0</v>
      </c>
      <c r="G57" s="279">
        <f>+MAR!H52</f>
        <v>0</v>
      </c>
      <c r="H57" s="279" t="str">
        <f>+MAR!I52</f>
        <v>D</v>
      </c>
      <c r="I57" s="279" t="str">
        <f>+MAR!J52</f>
        <v>D</v>
      </c>
      <c r="J57" s="279">
        <f>+MAR!K52</f>
        <v>0</v>
      </c>
      <c r="K57" s="283">
        <f>+MAR!L52</f>
        <v>0</v>
      </c>
      <c r="L57" s="302" t="str">
        <f>+MAR!M52</f>
        <v>D</v>
      </c>
      <c r="M57" s="279" t="str">
        <f>+MAR!N52</f>
        <v>N</v>
      </c>
      <c r="N57" s="279">
        <f>+MAR!O52</f>
        <v>0</v>
      </c>
      <c r="O57" s="279">
        <f>+MAR!P52</f>
        <v>0</v>
      </c>
      <c r="P57" s="279" t="str">
        <f>+MAR!Q52</f>
        <v>N</v>
      </c>
      <c r="Q57" s="279" t="str">
        <f>+MAR!R52</f>
        <v>N</v>
      </c>
      <c r="R57" s="300">
        <f>+MAR!S52</f>
        <v>0</v>
      </c>
      <c r="S57" s="280">
        <f>+MAR!T52</f>
        <v>0</v>
      </c>
      <c r="T57" s="279" t="str">
        <f>+MAR!U52</f>
        <v>D</v>
      </c>
      <c r="U57" s="279" t="str">
        <f>+MAR!V52</f>
        <v>N</v>
      </c>
      <c r="V57" s="279">
        <f>+MAR!W52</f>
        <v>0</v>
      </c>
      <c r="W57" s="279">
        <f>+MAR!X52</f>
        <v>0</v>
      </c>
      <c r="X57" s="279" t="str">
        <f>+MAR!Y52</f>
        <v>D</v>
      </c>
      <c r="Y57" s="283" t="str">
        <f>+MAR!Z52</f>
        <v>N</v>
      </c>
      <c r="Z57" s="302">
        <f>+MAR!AA52</f>
        <v>0</v>
      </c>
      <c r="AA57" s="279">
        <f>+MAR!AB52</f>
        <v>0</v>
      </c>
      <c r="AB57" s="279" t="str">
        <f>+MAR!AC52</f>
        <v>D</v>
      </c>
      <c r="AC57" s="279" t="str">
        <f>+MAR!AD52</f>
        <v>N</v>
      </c>
      <c r="AD57" s="279">
        <f>+MAR!AE52</f>
        <v>0</v>
      </c>
      <c r="AE57" s="279">
        <f>+MAR!AF52</f>
        <v>0</v>
      </c>
      <c r="AF57" s="300" t="str">
        <f>+MAR!AG52</f>
        <v>D</v>
      </c>
      <c r="AG57" s="1037" t="str">
        <f>+MAR!AH52</f>
        <v>N</v>
      </c>
      <c r="AH57" s="230"/>
    </row>
    <row r="58" spans="1:34" ht="14.45" customHeight="1" x14ac:dyDescent="0.25">
      <c r="A58" s="655">
        <v>40</v>
      </c>
      <c r="B58" s="812" t="s">
        <v>3</v>
      </c>
      <c r="C58" s="302">
        <f>+MAR!D53</f>
        <v>0</v>
      </c>
      <c r="D58" s="300">
        <f>+MAR!E53</f>
        <v>0</v>
      </c>
      <c r="E58" s="280">
        <f>+MAR!F53</f>
        <v>0</v>
      </c>
      <c r="F58" s="279">
        <f>+MAR!G53</f>
        <v>0</v>
      </c>
      <c r="G58" s="279">
        <f>+MAR!H53</f>
        <v>0</v>
      </c>
      <c r="H58" s="279">
        <f>+MAR!I53</f>
        <v>0</v>
      </c>
      <c r="I58" s="279">
        <f>+MAR!J53</f>
        <v>0</v>
      </c>
      <c r="J58" s="279">
        <f>+MAR!K53</f>
        <v>0</v>
      </c>
      <c r="K58" s="283">
        <f>+MAR!L53</f>
        <v>0</v>
      </c>
      <c r="L58" s="302">
        <f>+MAR!M53</f>
        <v>0</v>
      </c>
      <c r="M58" s="279">
        <f>+MAR!N53</f>
        <v>0</v>
      </c>
      <c r="N58" s="279">
        <f>+MAR!O53</f>
        <v>0</v>
      </c>
      <c r="O58" s="279">
        <f>+MAR!P53</f>
        <v>0</v>
      </c>
      <c r="P58" s="279">
        <f>+MAR!Q53</f>
        <v>0</v>
      </c>
      <c r="Q58" s="279">
        <f>+MAR!R53</f>
        <v>0</v>
      </c>
      <c r="R58" s="300">
        <f>+MAR!S53</f>
        <v>0</v>
      </c>
      <c r="S58" s="280">
        <f>+MAR!T53</f>
        <v>0</v>
      </c>
      <c r="T58" s="279">
        <f>+MAR!U53</f>
        <v>0</v>
      </c>
      <c r="U58" s="279">
        <f>+MAR!V53</f>
        <v>0</v>
      </c>
      <c r="V58" s="279">
        <f>+MAR!W53</f>
        <v>0</v>
      </c>
      <c r="W58" s="279">
        <f>+MAR!X53</f>
        <v>0</v>
      </c>
      <c r="X58" s="279">
        <f>+MAR!Y53</f>
        <v>0</v>
      </c>
      <c r="Y58" s="283">
        <f>+MAR!Z53</f>
        <v>0</v>
      </c>
      <c r="Z58" s="302">
        <f>+MAR!AA53</f>
        <v>0</v>
      </c>
      <c r="AA58" s="279">
        <f>+MAR!AB53</f>
        <v>0</v>
      </c>
      <c r="AB58" s="279">
        <f>+MAR!AC53</f>
        <v>0</v>
      </c>
      <c r="AC58" s="279">
        <f>+MAR!AD53</f>
        <v>0</v>
      </c>
      <c r="AD58" s="279">
        <f>+MAR!AE53</f>
        <v>0</v>
      </c>
      <c r="AE58" s="279">
        <f>+MAR!AF53</f>
        <v>0</v>
      </c>
      <c r="AF58" s="300">
        <f>+MAR!AG53</f>
        <v>0</v>
      </c>
      <c r="AG58" s="1037">
        <f>+MAR!AH53</f>
        <v>0</v>
      </c>
      <c r="AH58" s="230"/>
    </row>
    <row r="59" spans="1:34" ht="14.45" customHeight="1" thickBot="1" x14ac:dyDescent="0.3">
      <c r="A59" s="815">
        <v>41</v>
      </c>
      <c r="B59" s="813" t="s">
        <v>3</v>
      </c>
      <c r="C59" s="303">
        <f>+MAR!D54</f>
        <v>0</v>
      </c>
      <c r="D59" s="301">
        <f>+MAR!E54</f>
        <v>0</v>
      </c>
      <c r="E59" s="284">
        <f>+MAR!F54</f>
        <v>0</v>
      </c>
      <c r="F59" s="285">
        <f>+MAR!G54</f>
        <v>0</v>
      </c>
      <c r="G59" s="285">
        <f>+MAR!H54</f>
        <v>0</v>
      </c>
      <c r="H59" s="285">
        <f>+MAR!I54</f>
        <v>0</v>
      </c>
      <c r="I59" s="285">
        <f>+MAR!J54</f>
        <v>0</v>
      </c>
      <c r="J59" s="285">
        <f>+MAR!K54</f>
        <v>0</v>
      </c>
      <c r="K59" s="286">
        <f>+MAR!L54</f>
        <v>0</v>
      </c>
      <c r="L59" s="303">
        <f>+MAR!M54</f>
        <v>0</v>
      </c>
      <c r="M59" s="285">
        <f>+MAR!N54</f>
        <v>0</v>
      </c>
      <c r="N59" s="285">
        <f>+MAR!O54</f>
        <v>0</v>
      </c>
      <c r="O59" s="285">
        <f>+MAR!P54</f>
        <v>0</v>
      </c>
      <c r="P59" s="285">
        <f>+MAR!Q54</f>
        <v>0</v>
      </c>
      <c r="Q59" s="285">
        <f>+MAR!R54</f>
        <v>0</v>
      </c>
      <c r="R59" s="301">
        <f>+MAR!S54</f>
        <v>0</v>
      </c>
      <c r="S59" s="284">
        <f>+MAR!T54</f>
        <v>0</v>
      </c>
      <c r="T59" s="285">
        <f>+MAR!U54</f>
        <v>0</v>
      </c>
      <c r="U59" s="285">
        <f>+MAR!V54</f>
        <v>0</v>
      </c>
      <c r="V59" s="285">
        <f>+MAR!W54</f>
        <v>0</v>
      </c>
      <c r="W59" s="285">
        <f>+MAR!X54</f>
        <v>0</v>
      </c>
      <c r="X59" s="285">
        <f>+MAR!Y54</f>
        <v>0</v>
      </c>
      <c r="Y59" s="286">
        <f>+MAR!Z54</f>
        <v>0</v>
      </c>
      <c r="Z59" s="303">
        <f>+MAR!AA54</f>
        <v>0</v>
      </c>
      <c r="AA59" s="285">
        <f>+MAR!AB54</f>
        <v>0</v>
      </c>
      <c r="AB59" s="285">
        <f>+MAR!AC54</f>
        <v>0</v>
      </c>
      <c r="AC59" s="285">
        <f>+MAR!AD54</f>
        <v>0</v>
      </c>
      <c r="AD59" s="285">
        <f>+MAR!AE54</f>
        <v>0</v>
      </c>
      <c r="AE59" s="285">
        <f>+MAR!AF54</f>
        <v>0</v>
      </c>
      <c r="AF59" s="301">
        <f>+MAR!AG54</f>
        <v>0</v>
      </c>
      <c r="AG59" s="1038">
        <f>+MAR!AH54</f>
        <v>0</v>
      </c>
      <c r="AH59" s="230"/>
    </row>
    <row r="60" spans="1:34" ht="14.45" customHeight="1" thickBot="1" x14ac:dyDescent="0.3">
      <c r="A60" s="1682" t="s">
        <v>22</v>
      </c>
      <c r="B60" s="1685" t="s">
        <v>23</v>
      </c>
      <c r="C60" s="1658" t="s">
        <v>153</v>
      </c>
      <c r="D60" s="1659"/>
      <c r="E60" s="1659"/>
      <c r="F60" s="1659"/>
      <c r="G60" s="1659"/>
      <c r="H60" s="1659"/>
      <c r="I60" s="1659"/>
      <c r="J60" s="1659"/>
      <c r="K60" s="1659"/>
      <c r="L60" s="1659"/>
      <c r="M60" s="1659"/>
      <c r="N60" s="1659"/>
      <c r="O60" s="1659"/>
      <c r="P60" s="1659"/>
      <c r="Q60" s="1659"/>
      <c r="R60" s="1659"/>
      <c r="S60" s="1659"/>
      <c r="T60" s="1659"/>
      <c r="U60" s="1659"/>
      <c r="V60" s="1659"/>
      <c r="W60" s="1659"/>
      <c r="X60" s="1659"/>
      <c r="Y60" s="1659"/>
      <c r="Z60" s="1659"/>
      <c r="AA60" s="1659"/>
      <c r="AB60" s="1659"/>
      <c r="AC60" s="1659"/>
      <c r="AD60" s="1659"/>
      <c r="AE60" s="1659"/>
      <c r="AF60" s="1659"/>
      <c r="AG60" s="1660"/>
      <c r="AH60" s="230"/>
    </row>
    <row r="61" spans="1:34" ht="14.45" customHeight="1" x14ac:dyDescent="0.25">
      <c r="A61" s="1683"/>
      <c r="B61" s="1686"/>
      <c r="C61" s="270" t="s">
        <v>11</v>
      </c>
      <c r="D61" s="800" t="s">
        <v>12</v>
      </c>
      <c r="E61" s="295" t="s">
        <v>13</v>
      </c>
      <c r="F61" s="272" t="s">
        <v>14</v>
      </c>
      <c r="G61" s="272" t="s">
        <v>15</v>
      </c>
      <c r="H61" s="272" t="s">
        <v>9</v>
      </c>
      <c r="I61" s="272" t="s">
        <v>10</v>
      </c>
      <c r="J61" s="272" t="s">
        <v>11</v>
      </c>
      <c r="K61" s="296" t="s">
        <v>12</v>
      </c>
      <c r="L61" s="801" t="s">
        <v>13</v>
      </c>
      <c r="M61" s="271" t="s">
        <v>14</v>
      </c>
      <c r="N61" s="271" t="s">
        <v>15</v>
      </c>
      <c r="O61" s="271" t="s">
        <v>9</v>
      </c>
      <c r="P61" s="271" t="s">
        <v>10</v>
      </c>
      <c r="Q61" s="271" t="s">
        <v>11</v>
      </c>
      <c r="R61" s="800" t="s">
        <v>12</v>
      </c>
      <c r="S61" s="295" t="s">
        <v>13</v>
      </c>
      <c r="T61" s="272" t="s">
        <v>14</v>
      </c>
      <c r="U61" s="272" t="s">
        <v>15</v>
      </c>
      <c r="V61" s="272" t="s">
        <v>9</v>
      </c>
      <c r="W61" s="272" t="s">
        <v>10</v>
      </c>
      <c r="X61" s="272" t="s">
        <v>11</v>
      </c>
      <c r="Y61" s="296" t="s">
        <v>12</v>
      </c>
      <c r="Z61" s="801" t="s">
        <v>13</v>
      </c>
      <c r="AA61" s="271" t="s">
        <v>14</v>
      </c>
      <c r="AB61" s="271" t="s">
        <v>15</v>
      </c>
      <c r="AC61" s="271" t="s">
        <v>9</v>
      </c>
      <c r="AD61" s="271" t="s">
        <v>10</v>
      </c>
      <c r="AE61" s="271" t="s">
        <v>11</v>
      </c>
      <c r="AF61" s="800" t="s">
        <v>12</v>
      </c>
      <c r="AG61" s="1030" t="s">
        <v>13</v>
      </c>
      <c r="AH61" s="230"/>
    </row>
    <row r="62" spans="1:34" ht="14.45" customHeight="1" thickBot="1" x14ac:dyDescent="0.3">
      <c r="A62" s="1684"/>
      <c r="B62" s="1687"/>
      <c r="C62" s="759">
        <v>1</v>
      </c>
      <c r="D62" s="763">
        <v>2</v>
      </c>
      <c r="E62" s="759">
        <v>3</v>
      </c>
      <c r="F62" s="753">
        <v>4</v>
      </c>
      <c r="G62" s="753">
        <v>5</v>
      </c>
      <c r="H62" s="755">
        <v>6</v>
      </c>
      <c r="I62" s="753">
        <v>7</v>
      </c>
      <c r="J62" s="753">
        <v>8</v>
      </c>
      <c r="K62" s="757">
        <v>9</v>
      </c>
      <c r="L62" s="758">
        <v>10</v>
      </c>
      <c r="M62" s="753">
        <v>11</v>
      </c>
      <c r="N62" s="753">
        <v>12</v>
      </c>
      <c r="O62" s="753">
        <v>13</v>
      </c>
      <c r="P62" s="755">
        <v>14</v>
      </c>
      <c r="Q62" s="753">
        <v>15</v>
      </c>
      <c r="R62" s="760">
        <v>16</v>
      </c>
      <c r="S62" s="759">
        <v>17</v>
      </c>
      <c r="T62" s="753">
        <v>18</v>
      </c>
      <c r="U62" s="753">
        <v>19</v>
      </c>
      <c r="V62" s="753">
        <v>20</v>
      </c>
      <c r="W62" s="753">
        <v>21</v>
      </c>
      <c r="X62" s="755">
        <v>22</v>
      </c>
      <c r="Y62" s="757">
        <v>23</v>
      </c>
      <c r="Z62" s="758">
        <v>24</v>
      </c>
      <c r="AA62" s="753">
        <v>25</v>
      </c>
      <c r="AB62" s="753">
        <v>26</v>
      </c>
      <c r="AC62" s="753">
        <v>27</v>
      </c>
      <c r="AD62" s="753">
        <v>28</v>
      </c>
      <c r="AE62" s="753">
        <v>29</v>
      </c>
      <c r="AF62" s="763">
        <v>30</v>
      </c>
      <c r="AG62" s="1035">
        <v>31</v>
      </c>
      <c r="AH62" s="230"/>
    </row>
    <row r="63" spans="1:34" ht="14.45" customHeight="1" x14ac:dyDescent="0.25">
      <c r="A63" s="656">
        <v>42</v>
      </c>
      <c r="B63" s="806" t="s">
        <v>1</v>
      </c>
      <c r="C63" s="762">
        <f>+MAR!D56</f>
        <v>0</v>
      </c>
      <c r="D63" s="761" t="str">
        <f>+MAR!E56</f>
        <v>DT</v>
      </c>
      <c r="E63" s="297" t="str">
        <f>+MAR!F56</f>
        <v>NT</v>
      </c>
      <c r="F63" s="298" t="str">
        <f>+MAR!G56</f>
        <v>N</v>
      </c>
      <c r="G63" s="298">
        <f>+MAR!H56</f>
        <v>0</v>
      </c>
      <c r="H63" s="298">
        <f>+MAR!I56</f>
        <v>0</v>
      </c>
      <c r="I63" s="298" t="str">
        <f>+MAR!J56</f>
        <v>DT</v>
      </c>
      <c r="J63" s="298" t="str">
        <f>+MAR!K56</f>
        <v>T</v>
      </c>
      <c r="K63" s="299">
        <f>+MAR!L56</f>
        <v>0</v>
      </c>
      <c r="L63" s="762">
        <f>+MAR!M56</f>
        <v>0</v>
      </c>
      <c r="M63" s="298" t="str">
        <f>+MAR!N56</f>
        <v>NT</v>
      </c>
      <c r="N63" s="298" t="str">
        <f>+MAR!O56</f>
        <v>N</v>
      </c>
      <c r="O63" s="298">
        <f>+MAR!P56</f>
        <v>0</v>
      </c>
      <c r="P63" s="298">
        <f>+MAR!Q56</f>
        <v>0</v>
      </c>
      <c r="Q63" s="298" t="str">
        <f>+MAR!R56</f>
        <v>D</v>
      </c>
      <c r="R63" s="761" t="str">
        <f>+MAR!S56</f>
        <v>N</v>
      </c>
      <c r="S63" s="297">
        <f>+MAR!T56</f>
        <v>0</v>
      </c>
      <c r="T63" s="298" t="str">
        <f>+MAR!U56</f>
        <v>NT</v>
      </c>
      <c r="U63" s="298" t="str">
        <f>+MAR!V56</f>
        <v>T</v>
      </c>
      <c r="V63" s="298" t="str">
        <f>+MAR!W56</f>
        <v>N</v>
      </c>
      <c r="W63" s="298">
        <f>+MAR!X56</f>
        <v>0</v>
      </c>
      <c r="X63" s="298">
        <f>+MAR!Y56</f>
        <v>0</v>
      </c>
      <c r="Y63" s="299" t="str">
        <f>+MAR!Z56</f>
        <v>D</v>
      </c>
      <c r="Z63" s="762" t="str">
        <f>+MAR!AA56</f>
        <v>N</v>
      </c>
      <c r="AA63" s="298" t="str">
        <f>+MAR!AB56</f>
        <v>NTS</v>
      </c>
      <c r="AB63" s="298" t="str">
        <f>+MAR!AC56</f>
        <v>NT</v>
      </c>
      <c r="AC63" s="298" t="str">
        <f>+MAR!AD56</f>
        <v>T</v>
      </c>
      <c r="AD63" s="298" t="str">
        <f>+MAR!AE56</f>
        <v>D</v>
      </c>
      <c r="AE63" s="298">
        <f>+MAR!AF56</f>
        <v>0</v>
      </c>
      <c r="AF63" s="761" t="str">
        <f>+MAR!AG56</f>
        <v>DT</v>
      </c>
      <c r="AG63" s="1036" t="str">
        <f>+MAR!AH56</f>
        <v>D</v>
      </c>
      <c r="AH63" s="230"/>
    </row>
    <row r="64" spans="1:34" ht="14.45" customHeight="1" thickBot="1" x14ac:dyDescent="0.3">
      <c r="A64" s="657">
        <v>43</v>
      </c>
      <c r="B64" s="818" t="s">
        <v>1</v>
      </c>
      <c r="C64" s="302">
        <f>+MAR!D57</f>
        <v>0</v>
      </c>
      <c r="D64" s="300">
        <f>+MAR!E57</f>
        <v>0</v>
      </c>
      <c r="E64" s="280">
        <f>+MAR!F57</f>
        <v>0</v>
      </c>
      <c r="F64" s="279">
        <f>+MAR!G57</f>
        <v>0</v>
      </c>
      <c r="G64" s="279">
        <f>+MAR!H57</f>
        <v>0</v>
      </c>
      <c r="H64" s="279">
        <f>+MAR!I57</f>
        <v>0</v>
      </c>
      <c r="I64" s="279">
        <f>+MAR!J57</f>
        <v>0</v>
      </c>
      <c r="J64" s="279">
        <f>+MAR!K57</f>
        <v>0</v>
      </c>
      <c r="K64" s="283">
        <f>+MAR!L57</f>
        <v>0</v>
      </c>
      <c r="L64" s="302">
        <f>+MAR!M57</f>
        <v>0</v>
      </c>
      <c r="M64" s="279">
        <f>+MAR!N57</f>
        <v>0</v>
      </c>
      <c r="N64" s="279">
        <f>+MAR!O57</f>
        <v>0</v>
      </c>
      <c r="O64" s="279">
        <f>+MAR!P57</f>
        <v>0</v>
      </c>
      <c r="P64" s="279">
        <f>+MAR!Q57</f>
        <v>0</v>
      </c>
      <c r="Q64" s="279">
        <f>+MAR!R57</f>
        <v>0</v>
      </c>
      <c r="R64" s="300">
        <f>+MAR!S57</f>
        <v>0</v>
      </c>
      <c r="S64" s="280">
        <f>+MAR!T57</f>
        <v>0</v>
      </c>
      <c r="T64" s="279">
        <f>+MAR!U57</f>
        <v>0</v>
      </c>
      <c r="U64" s="279">
        <f>+MAR!V57</f>
        <v>0</v>
      </c>
      <c r="V64" s="279">
        <f>+MAR!W57</f>
        <v>0</v>
      </c>
      <c r="W64" s="279">
        <f>+MAR!X57</f>
        <v>0</v>
      </c>
      <c r="X64" s="279">
        <f>+MAR!Y57</f>
        <v>0</v>
      </c>
      <c r="Y64" s="283">
        <f>+MAR!Z57</f>
        <v>0</v>
      </c>
      <c r="Z64" s="302">
        <f>+MAR!AA57</f>
        <v>0</v>
      </c>
      <c r="AA64" s="279">
        <f>+MAR!AB57</f>
        <v>0</v>
      </c>
      <c r="AB64" s="279">
        <f>+MAR!AC57</f>
        <v>0</v>
      </c>
      <c r="AC64" s="279">
        <f>+MAR!AD57</f>
        <v>0</v>
      </c>
      <c r="AD64" s="279">
        <f>+MAR!AE57</f>
        <v>0</v>
      </c>
      <c r="AE64" s="279">
        <f>+MAR!AF57</f>
        <v>0</v>
      </c>
      <c r="AF64" s="300">
        <f>+MAR!AG57</f>
        <v>0</v>
      </c>
      <c r="AG64" s="1037">
        <f>+MAR!AH57</f>
        <v>0</v>
      </c>
      <c r="AH64" s="230"/>
    </row>
    <row r="65" spans="1:34" ht="14.45" customHeight="1" x14ac:dyDescent="0.25">
      <c r="A65" s="656">
        <v>44</v>
      </c>
      <c r="B65" s="819" t="s">
        <v>2</v>
      </c>
      <c r="C65" s="302">
        <f>+MAR!D58</f>
        <v>0</v>
      </c>
      <c r="D65" s="300">
        <f>+MAR!E58</f>
        <v>0</v>
      </c>
      <c r="E65" s="280" t="str">
        <f>+MAR!F58</f>
        <v>FE</v>
      </c>
      <c r="F65" s="279" t="str">
        <f>+MAR!G58</f>
        <v>N</v>
      </c>
      <c r="G65" s="279">
        <f>+MAR!H58</f>
        <v>0</v>
      </c>
      <c r="H65" s="279">
        <f>+MAR!I58</f>
        <v>0</v>
      </c>
      <c r="I65" s="279" t="str">
        <f>+MAR!J58</f>
        <v>N</v>
      </c>
      <c r="J65" s="279" t="str">
        <f>+MAR!K58</f>
        <v>N</v>
      </c>
      <c r="K65" s="283">
        <f>+MAR!L58</f>
        <v>0</v>
      </c>
      <c r="L65" s="302">
        <f>+MAR!M58</f>
        <v>0</v>
      </c>
      <c r="M65" s="279" t="str">
        <f>+MAR!N58</f>
        <v>NT</v>
      </c>
      <c r="N65" s="279" t="str">
        <f>+MAR!O58</f>
        <v>T</v>
      </c>
      <c r="O65" s="279">
        <f>+MAR!P58</f>
        <v>0</v>
      </c>
      <c r="P65" s="279">
        <f>+MAR!Q58</f>
        <v>0</v>
      </c>
      <c r="Q65" s="279" t="str">
        <f>+MAR!R58</f>
        <v>D</v>
      </c>
      <c r="R65" s="300" t="str">
        <f>+MAR!S58</f>
        <v>N</v>
      </c>
      <c r="S65" s="280">
        <f>+MAR!T58</f>
        <v>0</v>
      </c>
      <c r="T65" s="279">
        <f>+MAR!U58</f>
        <v>0</v>
      </c>
      <c r="U65" s="279" t="str">
        <f>+MAR!V58</f>
        <v>D</v>
      </c>
      <c r="V65" s="279" t="str">
        <f>+MAR!W58</f>
        <v>N</v>
      </c>
      <c r="W65" s="279" t="str">
        <f>+MAR!X58</f>
        <v>NT</v>
      </c>
      <c r="X65" s="279" t="str">
        <f>+MAR!Y58</f>
        <v>NT</v>
      </c>
      <c r="Y65" s="283" t="str">
        <f>+MAR!Z58</f>
        <v>T</v>
      </c>
      <c r="Z65" s="302" t="str">
        <f>+MAR!AA58</f>
        <v>N</v>
      </c>
      <c r="AA65" s="279" t="str">
        <f>+MAR!AB58</f>
        <v>NTS</v>
      </c>
      <c r="AB65" s="279" t="str">
        <f>+MAR!AC58</f>
        <v>N</v>
      </c>
      <c r="AC65" s="279">
        <f>+MAR!AD58</f>
        <v>0</v>
      </c>
      <c r="AD65" s="279" t="str">
        <f>+MAR!AE58</f>
        <v>FE</v>
      </c>
      <c r="AE65" s="279" t="str">
        <f>+MAR!AF58</f>
        <v>FES</v>
      </c>
      <c r="AF65" s="300" t="str">
        <f>+MAR!AG58</f>
        <v>NTSDS</v>
      </c>
      <c r="AG65" s="1037">
        <f>+MAR!AH58</f>
        <v>0</v>
      </c>
      <c r="AH65" s="230"/>
    </row>
    <row r="66" spans="1:34" ht="14.45" customHeight="1" x14ac:dyDescent="0.25">
      <c r="A66" s="657">
        <v>45</v>
      </c>
      <c r="B66" s="806" t="s">
        <v>2</v>
      </c>
      <c r="C66" s="302">
        <f>+MAR!D59</f>
        <v>0</v>
      </c>
      <c r="D66" s="300">
        <f>+MAR!E59</f>
        <v>0</v>
      </c>
      <c r="E66" s="280" t="str">
        <f>+MAR!F59</f>
        <v>D</v>
      </c>
      <c r="F66" s="279" t="str">
        <f>+MAR!G59</f>
        <v>D</v>
      </c>
      <c r="G66" s="279">
        <f>+MAR!H59</f>
        <v>0</v>
      </c>
      <c r="H66" s="279">
        <f>+MAR!I59</f>
        <v>0</v>
      </c>
      <c r="I66" s="279" t="str">
        <f>+MAR!J59</f>
        <v>T</v>
      </c>
      <c r="J66" s="279">
        <f>+MAR!K59</f>
        <v>0</v>
      </c>
      <c r="K66" s="283">
        <f>+MAR!L59</f>
        <v>0</v>
      </c>
      <c r="L66" s="302">
        <f>+MAR!M59</f>
        <v>0</v>
      </c>
      <c r="M66" s="279" t="str">
        <f>+MAR!N59</f>
        <v>D</v>
      </c>
      <c r="N66" s="279" t="str">
        <f>+MAR!O59</f>
        <v>D</v>
      </c>
      <c r="O66" s="279" t="str">
        <f>+MAR!P59</f>
        <v>DT</v>
      </c>
      <c r="P66" s="279">
        <f>+MAR!Q59</f>
        <v>0</v>
      </c>
      <c r="Q66" s="279" t="str">
        <f>+MAR!R59</f>
        <v>D</v>
      </c>
      <c r="R66" s="300" t="str">
        <f>+MAR!S59</f>
        <v>D</v>
      </c>
      <c r="S66" s="280">
        <f>+MAR!T59</f>
        <v>0</v>
      </c>
      <c r="T66" s="279">
        <f>+MAR!U59</f>
        <v>0</v>
      </c>
      <c r="U66" s="279" t="str">
        <f>+MAR!V59</f>
        <v>D</v>
      </c>
      <c r="V66" s="279" t="str">
        <f>+MAR!W59</f>
        <v>T</v>
      </c>
      <c r="W66" s="279" t="str">
        <f>+MAR!X59</f>
        <v>DT</v>
      </c>
      <c r="X66" s="279">
        <f>+MAR!Y59</f>
        <v>0</v>
      </c>
      <c r="Y66" s="283" t="str">
        <f>+MAR!Z59</f>
        <v>D</v>
      </c>
      <c r="Z66" s="302" t="str">
        <f>+MAR!AA59</f>
        <v>B</v>
      </c>
      <c r="AA66" s="279" t="str">
        <f>+MAR!AB59</f>
        <v>B</v>
      </c>
      <c r="AB66" s="279" t="str">
        <f>+MAR!AC59</f>
        <v>B</v>
      </c>
      <c r="AC66" s="279" t="str">
        <f>+MAR!AD59</f>
        <v>B</v>
      </c>
      <c r="AD66" s="279" t="str">
        <f>+MAR!AE59</f>
        <v>B</v>
      </c>
      <c r="AE66" s="279">
        <f>+MAR!AF59</f>
        <v>0</v>
      </c>
      <c r="AF66" s="300">
        <f>+MAR!AG59</f>
        <v>0</v>
      </c>
      <c r="AG66" s="1037" t="str">
        <f>+MAR!AH59</f>
        <v>B</v>
      </c>
      <c r="AH66" s="230"/>
    </row>
    <row r="67" spans="1:34" ht="14.45" customHeight="1" x14ac:dyDescent="0.25">
      <c r="A67" s="656">
        <v>46</v>
      </c>
      <c r="B67" s="806" t="s">
        <v>2</v>
      </c>
      <c r="C67" s="302">
        <f>+MAR!D60</f>
        <v>0</v>
      </c>
      <c r="D67" s="300">
        <f>+MAR!E60</f>
        <v>0</v>
      </c>
      <c r="E67" s="280" t="str">
        <f>+MAR!F60</f>
        <v>D</v>
      </c>
      <c r="F67" s="279" t="str">
        <f>+MAR!G60</f>
        <v>N</v>
      </c>
      <c r="G67" s="279">
        <f>+MAR!H60</f>
        <v>0</v>
      </c>
      <c r="H67" s="279">
        <f>+MAR!I60</f>
        <v>0</v>
      </c>
      <c r="I67" s="279" t="str">
        <f>+MAR!J60</f>
        <v>FOTS</v>
      </c>
      <c r="J67" s="279" t="str">
        <f>+MAR!K60</f>
        <v>N</v>
      </c>
      <c r="K67" s="283">
        <f>+MAR!L60</f>
        <v>0</v>
      </c>
      <c r="L67" s="302">
        <f>+MAR!M60</f>
        <v>0</v>
      </c>
      <c r="M67" s="279" t="str">
        <f>+MAR!N60</f>
        <v>D</v>
      </c>
      <c r="N67" s="279" t="str">
        <f>+MAR!O60</f>
        <v>N</v>
      </c>
      <c r="O67" s="279">
        <f>+MAR!P60</f>
        <v>0</v>
      </c>
      <c r="P67" s="279">
        <f>+MAR!Q60</f>
        <v>0</v>
      </c>
      <c r="Q67" s="279" t="str">
        <f>+MAR!R60</f>
        <v>D</v>
      </c>
      <c r="R67" s="300" t="str">
        <f>+MAR!S60</f>
        <v>N</v>
      </c>
      <c r="S67" s="280">
        <f>+MAR!T60</f>
        <v>0</v>
      </c>
      <c r="T67" s="279">
        <f>+MAR!U60</f>
        <v>0</v>
      </c>
      <c r="U67" s="279" t="str">
        <f>+MAR!V60</f>
        <v>D</v>
      </c>
      <c r="V67" s="279" t="str">
        <f>+MAR!W60</f>
        <v>N</v>
      </c>
      <c r="W67" s="279">
        <f>+MAR!X60</f>
        <v>0</v>
      </c>
      <c r="X67" s="279">
        <f>+MAR!Y60</f>
        <v>0</v>
      </c>
      <c r="Y67" s="283" t="str">
        <f>+MAR!Z60</f>
        <v>D</v>
      </c>
      <c r="Z67" s="302" t="str">
        <f>+MAR!AA60</f>
        <v>N</v>
      </c>
      <c r="AA67" s="279" t="str">
        <f>+MAR!AB60</f>
        <v>NTS</v>
      </c>
      <c r="AB67" s="279">
        <f>+MAR!AC60</f>
        <v>0</v>
      </c>
      <c r="AC67" s="279" t="str">
        <f>+MAR!AD60</f>
        <v>D</v>
      </c>
      <c r="AD67" s="279" t="str">
        <f>+MAR!AE60</f>
        <v>D</v>
      </c>
      <c r="AE67" s="279">
        <f>+MAR!AF60</f>
        <v>0</v>
      </c>
      <c r="AF67" s="300">
        <f>+MAR!AG60</f>
        <v>0</v>
      </c>
      <c r="AG67" s="1037" t="str">
        <f>+MAR!AH60</f>
        <v>D</v>
      </c>
      <c r="AH67" s="230"/>
    </row>
    <row r="68" spans="1:34" ht="14.45" customHeight="1" x14ac:dyDescent="0.25">
      <c r="A68" s="657">
        <v>47</v>
      </c>
      <c r="B68" s="806" t="s">
        <v>2</v>
      </c>
      <c r="C68" s="302">
        <f>+MAR!D61</f>
        <v>0</v>
      </c>
      <c r="D68" s="300">
        <f>+MAR!E61</f>
        <v>0</v>
      </c>
      <c r="E68" s="280" t="str">
        <f>+MAR!F61</f>
        <v>D</v>
      </c>
      <c r="F68" s="279" t="str">
        <f>+MAR!G61</f>
        <v>DT</v>
      </c>
      <c r="G68" s="279">
        <f>+MAR!H61</f>
        <v>0</v>
      </c>
      <c r="H68" s="279">
        <f>+MAR!I61</f>
        <v>0</v>
      </c>
      <c r="I68" s="279" t="str">
        <f>+MAR!J61</f>
        <v>N</v>
      </c>
      <c r="J68" s="279" t="str">
        <f>+MAR!K61</f>
        <v>N</v>
      </c>
      <c r="K68" s="283">
        <f>+MAR!L61</f>
        <v>0</v>
      </c>
      <c r="L68" s="302">
        <f>+MAR!M61</f>
        <v>0</v>
      </c>
      <c r="M68" s="279" t="str">
        <f>+MAR!N61</f>
        <v>D</v>
      </c>
      <c r="N68" s="279" t="str">
        <f>+MAR!O61</f>
        <v>N</v>
      </c>
      <c r="O68" s="279">
        <f>+MAR!P61</f>
        <v>0</v>
      </c>
      <c r="P68" s="279">
        <f>+MAR!Q61</f>
        <v>0</v>
      </c>
      <c r="Q68" s="279" t="str">
        <f>+MAR!R61</f>
        <v>FE</v>
      </c>
      <c r="R68" s="300" t="str">
        <f>+MAR!S61</f>
        <v>FE</v>
      </c>
      <c r="S68" s="280">
        <f>+MAR!T61</f>
        <v>0</v>
      </c>
      <c r="T68" s="279">
        <f>+MAR!U61</f>
        <v>0</v>
      </c>
      <c r="U68" s="279" t="str">
        <f>+MAR!V61</f>
        <v>D</v>
      </c>
      <c r="V68" s="279" t="str">
        <f>+MAR!W61</f>
        <v>N</v>
      </c>
      <c r="W68" s="279">
        <f>+MAR!X61</f>
        <v>0</v>
      </c>
      <c r="X68" s="279">
        <f>+MAR!Y61</f>
        <v>0</v>
      </c>
      <c r="Y68" s="283" t="str">
        <f>+MAR!Z61</f>
        <v>D</v>
      </c>
      <c r="Z68" s="302" t="str">
        <f>+MAR!AA61</f>
        <v>N</v>
      </c>
      <c r="AA68" s="279" t="str">
        <f>+MAR!AB61</f>
        <v>NTS</v>
      </c>
      <c r="AB68" s="279">
        <f>+MAR!AC61</f>
        <v>0</v>
      </c>
      <c r="AC68" s="279" t="str">
        <f>+MAR!AD61</f>
        <v>D</v>
      </c>
      <c r="AD68" s="279" t="str">
        <f>+MAR!AE61</f>
        <v>D</v>
      </c>
      <c r="AE68" s="279">
        <f>+MAR!AF61</f>
        <v>0</v>
      </c>
      <c r="AF68" s="300">
        <f>+MAR!AG61</f>
        <v>0</v>
      </c>
      <c r="AG68" s="1037" t="str">
        <f>+MAR!AH61</f>
        <v>D</v>
      </c>
      <c r="AH68" s="230"/>
    </row>
    <row r="69" spans="1:34" ht="14.45" customHeight="1" thickBot="1" x14ac:dyDescent="0.3">
      <c r="A69" s="656">
        <v>48</v>
      </c>
      <c r="B69" s="820" t="s">
        <v>2</v>
      </c>
      <c r="C69" s="302">
        <f>+MAR!D62</f>
        <v>0</v>
      </c>
      <c r="D69" s="300">
        <f>+MAR!E62</f>
        <v>0</v>
      </c>
      <c r="E69" s="280" t="str">
        <f>+MAR!F62</f>
        <v>B</v>
      </c>
      <c r="F69" s="279" t="str">
        <f>+MAR!G62</f>
        <v>B</v>
      </c>
      <c r="G69" s="279" t="str">
        <f>+MAR!H62</f>
        <v>B</v>
      </c>
      <c r="H69" s="279" t="str">
        <f>+MAR!I62</f>
        <v>B</v>
      </c>
      <c r="I69" s="279" t="str">
        <f>+MAR!J62</f>
        <v>B</v>
      </c>
      <c r="J69" s="279">
        <f>+MAR!K62</f>
        <v>0</v>
      </c>
      <c r="K69" s="283">
        <f>+MAR!L62</f>
        <v>0</v>
      </c>
      <c r="L69" s="302" t="str">
        <f>+MAR!M62</f>
        <v>B</v>
      </c>
      <c r="M69" s="279" t="str">
        <f>+MAR!N62</f>
        <v>B</v>
      </c>
      <c r="N69" s="279" t="str">
        <f>+MAR!O62</f>
        <v>B</v>
      </c>
      <c r="O69" s="279" t="str">
        <f>+MAR!P62</f>
        <v>B</v>
      </c>
      <c r="P69" s="279" t="str">
        <f>+MAR!Q62</f>
        <v>B</v>
      </c>
      <c r="Q69" s="279">
        <f>+MAR!R62</f>
        <v>0</v>
      </c>
      <c r="R69" s="300">
        <f>+MAR!S62</f>
        <v>0</v>
      </c>
      <c r="S69" s="280" t="str">
        <f>+MAR!T62</f>
        <v>B</v>
      </c>
      <c r="T69" s="279" t="str">
        <f>+MAR!U62</f>
        <v>B</v>
      </c>
      <c r="U69" s="279" t="str">
        <f>+MAR!V62</f>
        <v>FOTS</v>
      </c>
      <c r="V69" s="279" t="str">
        <f>+MAR!W62</f>
        <v>FOTS</v>
      </c>
      <c r="W69" s="279">
        <f>+MAR!X62</f>
        <v>0</v>
      </c>
      <c r="X69" s="279">
        <f>+MAR!Y62</f>
        <v>0</v>
      </c>
      <c r="Y69" s="283">
        <f>+MAR!Z62</f>
        <v>0</v>
      </c>
      <c r="Z69" s="302" t="str">
        <f>+MAR!AA62</f>
        <v>N</v>
      </c>
      <c r="AA69" s="279" t="str">
        <f>+MAR!AB62</f>
        <v>N</v>
      </c>
      <c r="AB69" s="279">
        <f>+MAR!AC62</f>
        <v>0</v>
      </c>
      <c r="AC69" s="279" t="str">
        <f>+MAR!AD62</f>
        <v>D</v>
      </c>
      <c r="AD69" s="279" t="str">
        <f>+MAR!AE62</f>
        <v>D</v>
      </c>
      <c r="AE69" s="279">
        <f>+MAR!AF62</f>
        <v>0</v>
      </c>
      <c r="AF69" s="300" t="str">
        <f>+MAR!AG62</f>
        <v>B</v>
      </c>
      <c r="AG69" s="1037" t="str">
        <f>+MAR!AH62</f>
        <v>B</v>
      </c>
      <c r="AH69" s="230"/>
    </row>
    <row r="70" spans="1:34" ht="14.45" customHeight="1" x14ac:dyDescent="0.25">
      <c r="A70" s="657">
        <v>49</v>
      </c>
      <c r="B70" s="819" t="s">
        <v>65</v>
      </c>
      <c r="C70" s="302">
        <f>+MAR!D63</f>
        <v>0</v>
      </c>
      <c r="D70" s="300">
        <f>+MAR!E63</f>
        <v>0</v>
      </c>
      <c r="E70" s="280">
        <f>+MAR!F63</f>
        <v>0</v>
      </c>
      <c r="F70" s="279">
        <f>+MAR!G63</f>
        <v>0</v>
      </c>
      <c r="G70" s="279">
        <f>+MAR!H63</f>
        <v>0</v>
      </c>
      <c r="H70" s="279">
        <f>+MAR!I63</f>
        <v>0</v>
      </c>
      <c r="I70" s="279">
        <f>+MAR!J63</f>
        <v>0</v>
      </c>
      <c r="J70" s="279">
        <f>+MAR!K63</f>
        <v>0</v>
      </c>
      <c r="K70" s="283">
        <f>+MAR!L63</f>
        <v>0</v>
      </c>
      <c r="L70" s="302">
        <f>+MAR!M63</f>
        <v>0</v>
      </c>
      <c r="M70" s="279">
        <f>+MAR!N63</f>
        <v>0</v>
      </c>
      <c r="N70" s="279">
        <f>+MAR!O63</f>
        <v>0</v>
      </c>
      <c r="O70" s="279">
        <f>+MAR!P63</f>
        <v>0</v>
      </c>
      <c r="P70" s="279">
        <f>+MAR!Q63</f>
        <v>0</v>
      </c>
      <c r="Q70" s="279">
        <f>+MAR!R63</f>
        <v>0</v>
      </c>
      <c r="R70" s="300">
        <f>+MAR!S63</f>
        <v>0</v>
      </c>
      <c r="S70" s="280">
        <f>+MAR!T63</f>
        <v>0</v>
      </c>
      <c r="T70" s="279">
        <f>+MAR!U63</f>
        <v>0</v>
      </c>
      <c r="U70" s="279">
        <f>+MAR!V63</f>
        <v>0</v>
      </c>
      <c r="V70" s="279">
        <f>+MAR!W63</f>
        <v>0</v>
      </c>
      <c r="W70" s="279">
        <f>+MAR!X63</f>
        <v>0</v>
      </c>
      <c r="X70" s="279">
        <f>+MAR!Y63</f>
        <v>0</v>
      </c>
      <c r="Y70" s="283">
        <f>+MAR!Z63</f>
        <v>0</v>
      </c>
      <c r="Z70" s="302">
        <f>+MAR!AA63</f>
        <v>0</v>
      </c>
      <c r="AA70" s="279">
        <f>+MAR!AB63</f>
        <v>0</v>
      </c>
      <c r="AB70" s="279">
        <f>+MAR!AC63</f>
        <v>0</v>
      </c>
      <c r="AC70" s="279">
        <f>+MAR!AD63</f>
        <v>0</v>
      </c>
      <c r="AD70" s="279">
        <f>+MAR!AE63</f>
        <v>0</v>
      </c>
      <c r="AE70" s="279">
        <f>+MAR!AF63</f>
        <v>0</v>
      </c>
      <c r="AF70" s="300">
        <f>+MAR!AG63</f>
        <v>0</v>
      </c>
      <c r="AG70" s="1037">
        <f>+MAR!AH63</f>
        <v>0</v>
      </c>
      <c r="AH70" s="230"/>
    </row>
    <row r="71" spans="1:34" ht="14.45" customHeight="1" x14ac:dyDescent="0.25">
      <c r="A71" s="656">
        <v>50</v>
      </c>
      <c r="B71" s="806"/>
      <c r="C71" s="302">
        <f>+MAR!D64</f>
        <v>0</v>
      </c>
      <c r="D71" s="300">
        <f>+MAR!E64</f>
        <v>0</v>
      </c>
      <c r="E71" s="280">
        <f>+MAR!F64</f>
        <v>0</v>
      </c>
      <c r="F71" s="279">
        <f>+MAR!G64</f>
        <v>0</v>
      </c>
      <c r="G71" s="279">
        <f>+MAR!H64</f>
        <v>0</v>
      </c>
      <c r="H71" s="279">
        <f>+MAR!I64</f>
        <v>0</v>
      </c>
      <c r="I71" s="279">
        <f>+MAR!J64</f>
        <v>0</v>
      </c>
      <c r="J71" s="279">
        <f>+MAR!K64</f>
        <v>0</v>
      </c>
      <c r="K71" s="283">
        <f>+MAR!L64</f>
        <v>0</v>
      </c>
      <c r="L71" s="302">
        <f>+MAR!M64</f>
        <v>0</v>
      </c>
      <c r="M71" s="279">
        <f>+MAR!N64</f>
        <v>0</v>
      </c>
      <c r="N71" s="279">
        <f>+MAR!O64</f>
        <v>0</v>
      </c>
      <c r="O71" s="279">
        <f>+MAR!P64</f>
        <v>0</v>
      </c>
      <c r="P71" s="279">
        <f>+MAR!Q64</f>
        <v>0</v>
      </c>
      <c r="Q71" s="279">
        <f>+MAR!R64</f>
        <v>0</v>
      </c>
      <c r="R71" s="300">
        <f>+MAR!S64</f>
        <v>0</v>
      </c>
      <c r="S71" s="280">
        <f>+MAR!T64</f>
        <v>0</v>
      </c>
      <c r="T71" s="279">
        <f>+MAR!U64</f>
        <v>0</v>
      </c>
      <c r="U71" s="279">
        <f>+MAR!V64</f>
        <v>0</v>
      </c>
      <c r="V71" s="279">
        <f>+MAR!W64</f>
        <v>0</v>
      </c>
      <c r="W71" s="279">
        <f>+MAR!X64</f>
        <v>0</v>
      </c>
      <c r="X71" s="279">
        <f>+MAR!Y64</f>
        <v>0</v>
      </c>
      <c r="Y71" s="283">
        <f>+MAR!Z64</f>
        <v>0</v>
      </c>
      <c r="Z71" s="302">
        <f>+MAR!AA64</f>
        <v>0</v>
      </c>
      <c r="AA71" s="279">
        <f>+MAR!AB64</f>
        <v>0</v>
      </c>
      <c r="AB71" s="279">
        <f>+MAR!AC64</f>
        <v>0</v>
      </c>
      <c r="AC71" s="279">
        <f>+MAR!AD64</f>
        <v>0</v>
      </c>
      <c r="AD71" s="279">
        <f>+MAR!AE64</f>
        <v>0</v>
      </c>
      <c r="AE71" s="279">
        <f>+MAR!AF64</f>
        <v>0</v>
      </c>
      <c r="AF71" s="300">
        <f>+MAR!AG64</f>
        <v>0</v>
      </c>
      <c r="AG71" s="1037">
        <f>+MAR!AH64</f>
        <v>0</v>
      </c>
      <c r="AH71" s="230"/>
    </row>
    <row r="72" spans="1:34" ht="14.45" customHeight="1" thickBot="1" x14ac:dyDescent="0.3">
      <c r="A72" s="657">
        <v>51</v>
      </c>
      <c r="B72" s="820" t="s">
        <v>3</v>
      </c>
      <c r="C72" s="302">
        <f>+MAR!D65</f>
        <v>0</v>
      </c>
      <c r="D72" s="300">
        <f>+MAR!E65</f>
        <v>0</v>
      </c>
      <c r="E72" s="280">
        <f>+MAR!F65</f>
        <v>0</v>
      </c>
      <c r="F72" s="279">
        <f>+MAR!G65</f>
        <v>0</v>
      </c>
      <c r="G72" s="279">
        <f>+MAR!H65</f>
        <v>0</v>
      </c>
      <c r="H72" s="279">
        <f>+MAR!I65</f>
        <v>0</v>
      </c>
      <c r="I72" s="279">
        <f>+MAR!J65</f>
        <v>0</v>
      </c>
      <c r="J72" s="279">
        <f>+MAR!K65</f>
        <v>0</v>
      </c>
      <c r="K72" s="283">
        <f>+MAR!L65</f>
        <v>0</v>
      </c>
      <c r="L72" s="302">
        <f>+MAR!M65</f>
        <v>0</v>
      </c>
      <c r="M72" s="279">
        <f>+MAR!N65</f>
        <v>0</v>
      </c>
      <c r="N72" s="279">
        <f>+MAR!O65</f>
        <v>0</v>
      </c>
      <c r="O72" s="279">
        <f>+MAR!P65</f>
        <v>0</v>
      </c>
      <c r="P72" s="279">
        <f>+MAR!Q65</f>
        <v>0</v>
      </c>
      <c r="Q72" s="279">
        <f>+MAR!R65</f>
        <v>0</v>
      </c>
      <c r="R72" s="300">
        <f>+MAR!S65</f>
        <v>0</v>
      </c>
      <c r="S72" s="280">
        <f>+MAR!T65</f>
        <v>0</v>
      </c>
      <c r="T72" s="279">
        <f>+MAR!U65</f>
        <v>0</v>
      </c>
      <c r="U72" s="279">
        <f>+MAR!V65</f>
        <v>0</v>
      </c>
      <c r="V72" s="279">
        <f>+MAR!W65</f>
        <v>0</v>
      </c>
      <c r="W72" s="279">
        <f>+MAR!X65</f>
        <v>0</v>
      </c>
      <c r="X72" s="279">
        <f>+MAR!Y65</f>
        <v>0</v>
      </c>
      <c r="Y72" s="283">
        <f>+MAR!Z65</f>
        <v>0</v>
      </c>
      <c r="Z72" s="302">
        <f>+MAR!AA65</f>
        <v>0</v>
      </c>
      <c r="AA72" s="279">
        <f>+MAR!AB65</f>
        <v>0</v>
      </c>
      <c r="AB72" s="279">
        <f>+MAR!AC65</f>
        <v>0</v>
      </c>
      <c r="AC72" s="279">
        <f>+MAR!AD65</f>
        <v>0</v>
      </c>
      <c r="AD72" s="279">
        <f>+MAR!AE65</f>
        <v>0</v>
      </c>
      <c r="AE72" s="279">
        <f>+MAR!AF65</f>
        <v>0</v>
      </c>
      <c r="AF72" s="300">
        <f>+MAR!AG65</f>
        <v>0</v>
      </c>
      <c r="AG72" s="1037">
        <f>+MAR!AH65</f>
        <v>0</v>
      </c>
      <c r="AH72" s="230"/>
    </row>
    <row r="73" spans="1:34" ht="14.45" customHeight="1" x14ac:dyDescent="0.25">
      <c r="A73" s="656">
        <v>52</v>
      </c>
      <c r="B73" s="817" t="s">
        <v>3</v>
      </c>
      <c r="C73" s="302">
        <f>+MAR!D66</f>
        <v>0</v>
      </c>
      <c r="D73" s="300">
        <f>+MAR!E66</f>
        <v>0</v>
      </c>
      <c r="E73" s="280" t="str">
        <f>+MAR!F66</f>
        <v>B</v>
      </c>
      <c r="F73" s="279" t="str">
        <f>+MAR!G66</f>
        <v>B</v>
      </c>
      <c r="G73" s="279" t="str">
        <f>+MAR!H66</f>
        <v>B</v>
      </c>
      <c r="H73" s="279" t="str">
        <f>+MAR!I66</f>
        <v>B</v>
      </c>
      <c r="I73" s="279" t="str">
        <f>+MAR!J66</f>
        <v>B</v>
      </c>
      <c r="J73" s="279">
        <f>+MAR!K66</f>
        <v>0</v>
      </c>
      <c r="K73" s="283">
        <f>+MAR!L66</f>
        <v>0</v>
      </c>
      <c r="L73" s="302" t="str">
        <f>+MAR!M66</f>
        <v>B</v>
      </c>
      <c r="M73" s="279" t="str">
        <f>+MAR!N66</f>
        <v>B</v>
      </c>
      <c r="N73" s="279" t="str">
        <f>+MAR!O66</f>
        <v>SA</v>
      </c>
      <c r="O73" s="279" t="str">
        <f>+MAR!P66</f>
        <v>SA</v>
      </c>
      <c r="P73" s="279" t="str">
        <f>+MAR!Q66</f>
        <v>SA</v>
      </c>
      <c r="Q73" s="279">
        <f>+MAR!R66</f>
        <v>0</v>
      </c>
      <c r="R73" s="300">
        <f>+MAR!S66</f>
        <v>0</v>
      </c>
      <c r="S73" s="280" t="str">
        <f>+MAR!T66</f>
        <v>SA</v>
      </c>
      <c r="T73" s="279" t="str">
        <f>+MAR!U66</f>
        <v>SA</v>
      </c>
      <c r="U73" s="279" t="str">
        <f>+MAR!V66</f>
        <v>SA</v>
      </c>
      <c r="V73" s="279" t="str">
        <f>+MAR!W66</f>
        <v>SA</v>
      </c>
      <c r="W73" s="279" t="str">
        <f>+MAR!X66</f>
        <v>SA</v>
      </c>
      <c r="X73" s="279">
        <f>+MAR!Y66</f>
        <v>0</v>
      </c>
      <c r="Y73" s="283">
        <f>+MAR!Z66</f>
        <v>0</v>
      </c>
      <c r="Z73" s="302" t="str">
        <f>+MAR!AA66</f>
        <v>SA</v>
      </c>
      <c r="AA73" s="279" t="str">
        <f>+MAR!AB66</f>
        <v>SA</v>
      </c>
      <c r="AB73" s="279">
        <f>+MAR!AC66</f>
        <v>0</v>
      </c>
      <c r="AC73" s="279" t="str">
        <f>+MAR!AD66</f>
        <v>D</v>
      </c>
      <c r="AD73" s="279" t="str">
        <f>+MAR!AE66</f>
        <v>D</v>
      </c>
      <c r="AE73" s="279">
        <f>+MAR!AF66</f>
        <v>0</v>
      </c>
      <c r="AF73" s="300">
        <f>+MAR!AG66</f>
        <v>0</v>
      </c>
      <c r="AG73" s="1037" t="str">
        <f>+MAR!AH66</f>
        <v>D</v>
      </c>
      <c r="AH73" s="230"/>
    </row>
    <row r="74" spans="1:34" ht="14.45" customHeight="1" x14ac:dyDescent="0.25">
      <c r="A74" s="657">
        <v>53</v>
      </c>
      <c r="B74" s="806" t="s">
        <v>3</v>
      </c>
      <c r="C74" s="302">
        <f>+MAR!D67</f>
        <v>0</v>
      </c>
      <c r="D74" s="300">
        <f>+MAR!E67</f>
        <v>0</v>
      </c>
      <c r="E74" s="280" t="str">
        <f>+MAR!F67</f>
        <v>NT</v>
      </c>
      <c r="F74" s="279" t="str">
        <f>+MAR!G67</f>
        <v>N</v>
      </c>
      <c r="G74" s="279">
        <f>+MAR!H67</f>
        <v>0</v>
      </c>
      <c r="H74" s="279">
        <f>+MAR!I67</f>
        <v>0</v>
      </c>
      <c r="I74" s="279" t="str">
        <f>+MAR!J67</f>
        <v>N</v>
      </c>
      <c r="J74" s="279" t="str">
        <f>+MAR!K67</f>
        <v>N</v>
      </c>
      <c r="K74" s="283">
        <f>+MAR!L67</f>
        <v>0</v>
      </c>
      <c r="L74" s="302">
        <f>+MAR!M67</f>
        <v>0</v>
      </c>
      <c r="M74" s="279" t="str">
        <f>+MAR!N67</f>
        <v>LN</v>
      </c>
      <c r="N74" s="279" t="str">
        <f>+MAR!O67</f>
        <v>LN</v>
      </c>
      <c r="O74" s="279">
        <f>+MAR!P67</f>
        <v>0</v>
      </c>
      <c r="P74" s="279">
        <f>+MAR!Q67</f>
        <v>0</v>
      </c>
      <c r="Q74" s="279" t="str">
        <f>+MAR!R67</f>
        <v>T</v>
      </c>
      <c r="R74" s="300" t="str">
        <f>+MAR!S67</f>
        <v>N</v>
      </c>
      <c r="S74" s="280" t="str">
        <f>+MAR!T67</f>
        <v>NT</v>
      </c>
      <c r="T74" s="279">
        <f>+MAR!U67</f>
        <v>0</v>
      </c>
      <c r="U74" s="279" t="str">
        <f>+MAR!V67</f>
        <v>D</v>
      </c>
      <c r="V74" s="279" t="str">
        <f>+MAR!W67</f>
        <v>N</v>
      </c>
      <c r="W74" s="279">
        <f>+MAR!X67</f>
        <v>0</v>
      </c>
      <c r="X74" s="279">
        <f>+MAR!Y67</f>
        <v>0</v>
      </c>
      <c r="Y74" s="283" t="str">
        <f>+MAR!Z67</f>
        <v>NT</v>
      </c>
      <c r="Z74" s="302" t="str">
        <f>+MAR!AA67</f>
        <v>N</v>
      </c>
      <c r="AA74" s="279" t="str">
        <f>+MAR!AB67</f>
        <v>NTS</v>
      </c>
      <c r="AB74" s="279">
        <f>+MAR!AC67</f>
        <v>0</v>
      </c>
      <c r="AC74" s="279" t="str">
        <f>+MAR!AD67</f>
        <v>D</v>
      </c>
      <c r="AD74" s="279" t="str">
        <f>+MAR!AE67</f>
        <v>D</v>
      </c>
      <c r="AE74" s="279">
        <f>+MAR!AF67</f>
        <v>0</v>
      </c>
      <c r="AF74" s="300">
        <f>+MAR!AG67</f>
        <v>0</v>
      </c>
      <c r="AG74" s="1037" t="str">
        <f>+MAR!AH67</f>
        <v>D</v>
      </c>
      <c r="AH74" s="230"/>
    </row>
    <row r="75" spans="1:34" ht="14.45" customHeight="1" x14ac:dyDescent="0.25">
      <c r="A75" s="656">
        <v>54</v>
      </c>
      <c r="B75" s="806" t="s">
        <v>3</v>
      </c>
      <c r="C75" s="302">
        <f>+MAR!D68</f>
        <v>0</v>
      </c>
      <c r="D75" s="300">
        <f>+MAR!E68</f>
        <v>0</v>
      </c>
      <c r="E75" s="280" t="str">
        <f>+MAR!F68</f>
        <v>D</v>
      </c>
      <c r="F75" s="279" t="str">
        <f>+MAR!G68</f>
        <v>N</v>
      </c>
      <c r="G75" s="279">
        <f>+MAR!H68</f>
        <v>0</v>
      </c>
      <c r="H75" s="279">
        <f>+MAR!I68</f>
        <v>0</v>
      </c>
      <c r="I75" s="279" t="str">
        <f>+MAR!J68</f>
        <v>N</v>
      </c>
      <c r="J75" s="279" t="str">
        <f>+MAR!K68</f>
        <v>N</v>
      </c>
      <c r="K75" s="283">
        <f>+MAR!L68</f>
        <v>0</v>
      </c>
      <c r="L75" s="302" t="str">
        <f>+MAR!M68</f>
        <v>DT</v>
      </c>
      <c r="M75" s="279" t="str">
        <f>+MAR!N68</f>
        <v>D</v>
      </c>
      <c r="N75" s="279" t="str">
        <f>+MAR!O68</f>
        <v>T</v>
      </c>
      <c r="O75" s="279">
        <f>+MAR!P68</f>
        <v>0</v>
      </c>
      <c r="P75" s="279">
        <f>+MAR!Q68</f>
        <v>0</v>
      </c>
      <c r="Q75" s="279" t="str">
        <f>+MAR!R68</f>
        <v>FOTS</v>
      </c>
      <c r="R75" s="300" t="str">
        <f>+MAR!S68</f>
        <v>DT</v>
      </c>
      <c r="S75" s="280">
        <f>+MAR!T68</f>
        <v>0</v>
      </c>
      <c r="T75" s="279">
        <f>+MAR!U68</f>
        <v>0</v>
      </c>
      <c r="U75" s="279" t="str">
        <f>+MAR!V68</f>
        <v>D</v>
      </c>
      <c r="V75" s="279" t="str">
        <f>+MAR!W68</f>
        <v>N</v>
      </c>
      <c r="W75" s="279" t="str">
        <f>+MAR!X68</f>
        <v>NTS</v>
      </c>
      <c r="X75" s="279" t="str">
        <f>+MAR!Y68</f>
        <v>NTSDS</v>
      </c>
      <c r="Y75" s="283" t="str">
        <f>+MAR!Z68</f>
        <v>NT</v>
      </c>
      <c r="Z75" s="302" t="str">
        <f>+MAR!AA68</f>
        <v>N</v>
      </c>
      <c r="AA75" s="279">
        <f>+MAR!AB68</f>
        <v>0</v>
      </c>
      <c r="AB75" s="279" t="str">
        <f>+MAR!AC68</f>
        <v>DTS</v>
      </c>
      <c r="AC75" s="279" t="str">
        <f>+MAR!AD68</f>
        <v>D</v>
      </c>
      <c r="AD75" s="279" t="str">
        <f>+MAR!AE68</f>
        <v>D</v>
      </c>
      <c r="AE75" s="279">
        <f>+MAR!AF68</f>
        <v>0</v>
      </c>
      <c r="AF75" s="300">
        <f>+MAR!AG68</f>
        <v>0</v>
      </c>
      <c r="AG75" s="1037" t="str">
        <f>+MAR!AH68</f>
        <v>D</v>
      </c>
      <c r="AH75" s="230"/>
    </row>
    <row r="76" spans="1:34" ht="14.45" customHeight="1" x14ac:dyDescent="0.25">
      <c r="A76" s="657">
        <v>55</v>
      </c>
      <c r="B76" s="806" t="s">
        <v>3</v>
      </c>
      <c r="C76" s="302">
        <f>+MAR!D69</f>
        <v>0</v>
      </c>
      <c r="D76" s="300">
        <f>+MAR!E69</f>
        <v>0</v>
      </c>
      <c r="E76" s="280" t="str">
        <f>+MAR!F69</f>
        <v>D</v>
      </c>
      <c r="F76" s="279" t="str">
        <f>+MAR!G69</f>
        <v>N</v>
      </c>
      <c r="G76" s="279">
        <f>+MAR!H69</f>
        <v>0</v>
      </c>
      <c r="H76" s="279">
        <f>+MAR!I69</f>
        <v>0</v>
      </c>
      <c r="I76" s="279" t="str">
        <f>+MAR!J69</f>
        <v>FOTS</v>
      </c>
      <c r="J76" s="279" t="str">
        <f>+MAR!K69</f>
        <v>NTS</v>
      </c>
      <c r="K76" s="283">
        <f>+MAR!L69</f>
        <v>0</v>
      </c>
      <c r="L76" s="302">
        <f>+MAR!M69</f>
        <v>0</v>
      </c>
      <c r="M76" s="279" t="str">
        <f>+MAR!N69</f>
        <v>D</v>
      </c>
      <c r="N76" s="279" t="str">
        <f>+MAR!O69</f>
        <v>N</v>
      </c>
      <c r="O76" s="279">
        <f>+MAR!P69</f>
        <v>0</v>
      </c>
      <c r="P76" s="279">
        <f>+MAR!Q69</f>
        <v>0</v>
      </c>
      <c r="Q76" s="279" t="str">
        <f>+MAR!R69</f>
        <v>FOTS</v>
      </c>
      <c r="R76" s="300" t="str">
        <f>+MAR!S69</f>
        <v>FOTS</v>
      </c>
      <c r="S76" s="280" t="str">
        <f>+MAR!T69</f>
        <v>DTS</v>
      </c>
      <c r="T76" s="279">
        <f>+MAR!U69</f>
        <v>0</v>
      </c>
      <c r="U76" s="279" t="str">
        <f>+MAR!V69</f>
        <v>N</v>
      </c>
      <c r="V76" s="279" t="str">
        <f>+MAR!W69</f>
        <v>N</v>
      </c>
      <c r="W76" s="279">
        <f>+MAR!X69</f>
        <v>0</v>
      </c>
      <c r="X76" s="279">
        <f>+MAR!Y69</f>
        <v>0</v>
      </c>
      <c r="Y76" s="283" t="str">
        <f>+MAR!Z69</f>
        <v>D</v>
      </c>
      <c r="Z76" s="302" t="str">
        <f>+MAR!AA69</f>
        <v>N</v>
      </c>
      <c r="AA76" s="279" t="str">
        <f>+MAR!AB69</f>
        <v>NTS</v>
      </c>
      <c r="AB76" s="279">
        <f>+MAR!AC69</f>
        <v>0</v>
      </c>
      <c r="AC76" s="279" t="str">
        <f>+MAR!AD69</f>
        <v>D</v>
      </c>
      <c r="AD76" s="279" t="str">
        <f>+MAR!AE69</f>
        <v>D</v>
      </c>
      <c r="AE76" s="279">
        <f>+MAR!AF69</f>
        <v>0</v>
      </c>
      <c r="AF76" s="300">
        <f>+MAR!AG69</f>
        <v>0</v>
      </c>
      <c r="AG76" s="1037" t="str">
        <f>+MAR!AH69</f>
        <v>D</v>
      </c>
      <c r="AH76" s="230"/>
    </row>
    <row r="77" spans="1:34" ht="14.45" customHeight="1" x14ac:dyDescent="0.25">
      <c r="A77" s="656">
        <v>56</v>
      </c>
      <c r="B77" s="806" t="s">
        <v>3</v>
      </c>
      <c r="C77" s="302">
        <f>+MAR!D70</f>
        <v>0</v>
      </c>
      <c r="D77" s="300">
        <f>+MAR!E70</f>
        <v>0</v>
      </c>
      <c r="E77" s="280" t="str">
        <f>+MAR!F70</f>
        <v>T</v>
      </c>
      <c r="F77" s="279" t="str">
        <f>+MAR!G70</f>
        <v>T</v>
      </c>
      <c r="G77" s="279">
        <f>+MAR!H70</f>
        <v>0</v>
      </c>
      <c r="H77" s="279">
        <f>+MAR!I70</f>
        <v>0</v>
      </c>
      <c r="I77" s="279" t="str">
        <f>+MAR!J70</f>
        <v>N</v>
      </c>
      <c r="J77" s="279" t="str">
        <f>+MAR!K70</f>
        <v>N</v>
      </c>
      <c r="K77" s="283" t="str">
        <f>+MAR!L70</f>
        <v>NT</v>
      </c>
      <c r="L77" s="302">
        <f>+MAR!M70</f>
        <v>0</v>
      </c>
      <c r="M77" s="279" t="str">
        <f>+MAR!N70</f>
        <v>D</v>
      </c>
      <c r="N77" s="279" t="str">
        <f>+MAR!O70</f>
        <v>N</v>
      </c>
      <c r="O77" s="279">
        <f>+MAR!P70</f>
        <v>0</v>
      </c>
      <c r="P77" s="279">
        <f>+MAR!Q70</f>
        <v>0</v>
      </c>
      <c r="Q77" s="279" t="str">
        <f>+MAR!R70</f>
        <v>D</v>
      </c>
      <c r="R77" s="300" t="str">
        <f>+MAR!S70</f>
        <v>T</v>
      </c>
      <c r="S77" s="280" t="str">
        <f>+MAR!T70</f>
        <v>NT</v>
      </c>
      <c r="T77" s="279">
        <f>+MAR!U70</f>
        <v>0</v>
      </c>
      <c r="U77" s="279" t="str">
        <f>+MAR!V70</f>
        <v>D</v>
      </c>
      <c r="V77" s="279" t="str">
        <f>+MAR!W70</f>
        <v>N</v>
      </c>
      <c r="W77" s="279">
        <f>+MAR!X70</f>
        <v>0</v>
      </c>
      <c r="X77" s="279">
        <f>+MAR!Y70</f>
        <v>0</v>
      </c>
      <c r="Y77" s="283" t="str">
        <f>+MAR!Z70</f>
        <v>D</v>
      </c>
      <c r="Z77" s="302" t="str">
        <f>+MAR!AA70</f>
        <v>N</v>
      </c>
      <c r="AA77" s="279" t="str">
        <f>+MAR!AB70</f>
        <v>NTS</v>
      </c>
      <c r="AB77" s="279">
        <f>+MAR!AC70</f>
        <v>0</v>
      </c>
      <c r="AC77" s="279" t="str">
        <f>+MAR!AD70</f>
        <v>D</v>
      </c>
      <c r="AD77" s="279" t="str">
        <f>+MAR!AE70</f>
        <v>NT</v>
      </c>
      <c r="AE77" s="279" t="str">
        <f>+MAR!AF70</f>
        <v>NT</v>
      </c>
      <c r="AF77" s="300">
        <f>+MAR!AG70</f>
        <v>0</v>
      </c>
      <c r="AG77" s="1037" t="str">
        <f>+MAR!AH70</f>
        <v>D</v>
      </c>
      <c r="AH77" s="230"/>
    </row>
    <row r="78" spans="1:34" ht="14.45" customHeight="1" x14ac:dyDescent="0.25">
      <c r="A78" s="657">
        <v>57</v>
      </c>
      <c r="B78" s="806" t="s">
        <v>3</v>
      </c>
      <c r="C78" s="302">
        <f>+MAR!D71</f>
        <v>0</v>
      </c>
      <c r="D78" s="300">
        <f>+MAR!E71</f>
        <v>0</v>
      </c>
      <c r="E78" s="280" t="str">
        <f>+MAR!F71</f>
        <v>FOTS</v>
      </c>
      <c r="F78" s="279" t="str">
        <f>+MAR!G71</f>
        <v>T</v>
      </c>
      <c r="G78" s="279">
        <f>+MAR!H71</f>
        <v>0</v>
      </c>
      <c r="H78" s="279">
        <f>+MAR!I71</f>
        <v>0</v>
      </c>
      <c r="I78" s="279" t="str">
        <f>+MAR!J71</f>
        <v>N</v>
      </c>
      <c r="J78" s="279" t="str">
        <f>+MAR!K71</f>
        <v>N</v>
      </c>
      <c r="K78" s="283">
        <f>+MAR!L71</f>
        <v>0</v>
      </c>
      <c r="L78" s="302">
        <f>+MAR!M71</f>
        <v>0</v>
      </c>
      <c r="M78" s="279" t="str">
        <f>+MAR!N71</f>
        <v>D</v>
      </c>
      <c r="N78" s="279" t="str">
        <f>+MAR!O71</f>
        <v>N</v>
      </c>
      <c r="O78" s="279">
        <f>+MAR!P71</f>
        <v>0</v>
      </c>
      <c r="P78" s="279" t="str">
        <f>+MAR!Q71</f>
        <v>DT</v>
      </c>
      <c r="Q78" s="279" t="str">
        <f>+MAR!R71</f>
        <v>D</v>
      </c>
      <c r="R78" s="300" t="str">
        <f>+MAR!S71</f>
        <v>N</v>
      </c>
      <c r="S78" s="280">
        <f>+MAR!T71</f>
        <v>0</v>
      </c>
      <c r="T78" s="279">
        <f>+MAR!U71</f>
        <v>0</v>
      </c>
      <c r="U78" s="279" t="str">
        <f>+MAR!V71</f>
        <v>NT</v>
      </c>
      <c r="V78" s="279" t="str">
        <f>+MAR!W71</f>
        <v>N</v>
      </c>
      <c r="W78" s="279">
        <f>+MAR!X71</f>
        <v>0</v>
      </c>
      <c r="X78" s="279">
        <f>+MAR!Y71</f>
        <v>0</v>
      </c>
      <c r="Y78" s="283" t="str">
        <f>+MAR!Z71</f>
        <v>D</v>
      </c>
      <c r="Z78" s="302" t="str">
        <f>+MAR!AA71</f>
        <v>N</v>
      </c>
      <c r="AA78" s="279" t="str">
        <f>+MAR!AB71</f>
        <v>NTS</v>
      </c>
      <c r="AB78" s="279">
        <f>+MAR!AC71</f>
        <v>0</v>
      </c>
      <c r="AC78" s="279" t="str">
        <f>+MAR!AD71</f>
        <v>D</v>
      </c>
      <c r="AD78" s="279" t="str">
        <f>+MAR!AE71</f>
        <v>D</v>
      </c>
      <c r="AE78" s="279">
        <f>+MAR!AF71</f>
        <v>0</v>
      </c>
      <c r="AF78" s="300">
        <f>+MAR!AG71</f>
        <v>0</v>
      </c>
      <c r="AG78" s="1037" t="str">
        <f>+MAR!AH71</f>
        <v>D</v>
      </c>
      <c r="AH78" s="230"/>
    </row>
    <row r="79" spans="1:34" ht="14.45" customHeight="1" x14ac:dyDescent="0.25">
      <c r="A79" s="656">
        <v>58</v>
      </c>
      <c r="B79" s="806" t="s">
        <v>3</v>
      </c>
      <c r="C79" s="302">
        <f>+MAR!D72</f>
        <v>0</v>
      </c>
      <c r="D79" s="300" t="str">
        <f>+MAR!E72</f>
        <v>DT</v>
      </c>
      <c r="E79" s="280" t="str">
        <f>+MAR!F72</f>
        <v>D</v>
      </c>
      <c r="F79" s="279" t="str">
        <f>+MAR!G72</f>
        <v>N</v>
      </c>
      <c r="G79" s="279" t="str">
        <f>+MAR!H72</f>
        <v>NT</v>
      </c>
      <c r="H79" s="279">
        <f>+MAR!I72</f>
        <v>0</v>
      </c>
      <c r="I79" s="279" t="str">
        <f>+MAR!J72</f>
        <v>N</v>
      </c>
      <c r="J79" s="279" t="str">
        <f>+MAR!K72</f>
        <v>N</v>
      </c>
      <c r="K79" s="283">
        <f>+MAR!L72</f>
        <v>0</v>
      </c>
      <c r="L79" s="302">
        <f>+MAR!M72</f>
        <v>0</v>
      </c>
      <c r="M79" s="279" t="str">
        <f>+MAR!N72</f>
        <v>D</v>
      </c>
      <c r="N79" s="279" t="str">
        <f>+MAR!O72</f>
        <v>DT</v>
      </c>
      <c r="O79" s="279" t="str">
        <f>+MAR!P72</f>
        <v>DT</v>
      </c>
      <c r="P79" s="279">
        <f>+MAR!Q72</f>
        <v>0</v>
      </c>
      <c r="Q79" s="279" t="str">
        <f>+MAR!R72</f>
        <v>D</v>
      </c>
      <c r="R79" s="300" t="str">
        <f>+MAR!S72</f>
        <v>N</v>
      </c>
      <c r="S79" s="280">
        <f>+MAR!T72</f>
        <v>0</v>
      </c>
      <c r="T79" s="279">
        <f>+MAR!U72</f>
        <v>0</v>
      </c>
      <c r="U79" s="279" t="str">
        <f>+MAR!V72</f>
        <v>D</v>
      </c>
      <c r="V79" s="279" t="str">
        <f>+MAR!W72</f>
        <v>DT</v>
      </c>
      <c r="W79" s="279" t="str">
        <f>+MAR!X72</f>
        <v>DT</v>
      </c>
      <c r="X79" s="279">
        <f>+MAR!Y72</f>
        <v>0</v>
      </c>
      <c r="Y79" s="283" t="str">
        <f>+MAR!Z72</f>
        <v>D</v>
      </c>
      <c r="Z79" s="302" t="str">
        <f>+MAR!AA72</f>
        <v>N</v>
      </c>
      <c r="AA79" s="279" t="str">
        <f>+MAR!AB72</f>
        <v>T</v>
      </c>
      <c r="AB79" s="279">
        <f>+MAR!AC72</f>
        <v>0</v>
      </c>
      <c r="AC79" s="279" t="str">
        <f>+MAR!AD72</f>
        <v>T</v>
      </c>
      <c r="AD79" s="279" t="str">
        <f>+MAR!AE72</f>
        <v>T</v>
      </c>
      <c r="AE79" s="279">
        <f>+MAR!AF72</f>
        <v>0</v>
      </c>
      <c r="AF79" s="300">
        <f>+MAR!AG72</f>
        <v>0</v>
      </c>
      <c r="AG79" s="1037" t="str">
        <f>+MAR!AH72</f>
        <v>T</v>
      </c>
      <c r="AH79" s="230"/>
    </row>
    <row r="80" spans="1:34" ht="14.45" customHeight="1" x14ac:dyDescent="0.25">
      <c r="A80" s="657">
        <v>59</v>
      </c>
      <c r="B80" s="806" t="s">
        <v>3</v>
      </c>
      <c r="C80" s="302" t="str">
        <f>+MAR!D73</f>
        <v>NTS</v>
      </c>
      <c r="D80" s="300">
        <f>+MAR!E73</f>
        <v>0</v>
      </c>
      <c r="E80" s="280" t="str">
        <f>+MAR!F73</f>
        <v>D</v>
      </c>
      <c r="F80" s="279" t="str">
        <f>+MAR!G73</f>
        <v>N</v>
      </c>
      <c r="G80" s="279">
        <f>+MAR!H73</f>
        <v>0</v>
      </c>
      <c r="H80" s="279">
        <f>+MAR!I73</f>
        <v>0</v>
      </c>
      <c r="I80" s="279" t="str">
        <f>+MAR!J73</f>
        <v>N</v>
      </c>
      <c r="J80" s="279" t="str">
        <f>+MAR!K73</f>
        <v>N</v>
      </c>
      <c r="K80" s="283">
        <f>+MAR!L73</f>
        <v>0</v>
      </c>
      <c r="L80" s="302">
        <f>+MAR!M73</f>
        <v>0</v>
      </c>
      <c r="M80" s="279" t="str">
        <f>+MAR!N73</f>
        <v>NT</v>
      </c>
      <c r="N80" s="279" t="str">
        <f>+MAR!O73</f>
        <v>N</v>
      </c>
      <c r="O80" s="279">
        <f>+MAR!P73</f>
        <v>0</v>
      </c>
      <c r="P80" s="279">
        <f>+MAR!Q73</f>
        <v>0</v>
      </c>
      <c r="Q80" s="279" t="str">
        <f>+MAR!R73</f>
        <v>D</v>
      </c>
      <c r="R80" s="300" t="str">
        <f>+MAR!S73</f>
        <v>N</v>
      </c>
      <c r="S80" s="280">
        <f>+MAR!T73</f>
        <v>0</v>
      </c>
      <c r="T80" s="279">
        <f>+MAR!U73</f>
        <v>0</v>
      </c>
      <c r="U80" s="279" t="str">
        <f>+MAR!V73</f>
        <v>D</v>
      </c>
      <c r="V80" s="279" t="str">
        <f>+MAR!W73</f>
        <v>N</v>
      </c>
      <c r="W80" s="279">
        <f>+MAR!X73</f>
        <v>0</v>
      </c>
      <c r="X80" s="279">
        <f>+MAR!Y73</f>
        <v>0</v>
      </c>
      <c r="Y80" s="283" t="str">
        <f>+MAR!Z73</f>
        <v>D</v>
      </c>
      <c r="Z80" s="302" t="str">
        <f>+MAR!AA73</f>
        <v>N</v>
      </c>
      <c r="AA80" s="279" t="str">
        <f>+MAR!AB73</f>
        <v>NTS</v>
      </c>
      <c r="AB80" s="279">
        <f>+MAR!AC73</f>
        <v>0</v>
      </c>
      <c r="AC80" s="279" t="str">
        <f>+MAR!AD73</f>
        <v>D</v>
      </c>
      <c r="AD80" s="279" t="str">
        <f>+MAR!AE73</f>
        <v>D</v>
      </c>
      <c r="AE80" s="279">
        <f>+MAR!AF73</f>
        <v>0</v>
      </c>
      <c r="AF80" s="300">
        <f>+MAR!AG73</f>
        <v>0</v>
      </c>
      <c r="AG80" s="1037" t="str">
        <f>+MAR!AH73</f>
        <v>D</v>
      </c>
      <c r="AH80" s="230"/>
    </row>
    <row r="81" spans="1:34" ht="14.45" customHeight="1" x14ac:dyDescent="0.25">
      <c r="A81" s="656">
        <v>60</v>
      </c>
      <c r="B81" s="806" t="s">
        <v>3</v>
      </c>
      <c r="C81" s="302">
        <f>+MAR!D74</f>
        <v>0</v>
      </c>
      <c r="D81" s="300">
        <f>+MAR!E74</f>
        <v>0</v>
      </c>
      <c r="E81" s="280">
        <f>+MAR!F74</f>
        <v>0</v>
      </c>
      <c r="F81" s="279">
        <f>+MAR!G74</f>
        <v>0</v>
      </c>
      <c r="G81" s="279">
        <f>+MAR!H74</f>
        <v>0</v>
      </c>
      <c r="H81" s="279">
        <f>+MAR!I74</f>
        <v>0</v>
      </c>
      <c r="I81" s="279">
        <f>+MAR!J74</f>
        <v>0</v>
      </c>
      <c r="J81" s="279">
        <f>+MAR!K74</f>
        <v>0</v>
      </c>
      <c r="K81" s="283">
        <f>+MAR!L74</f>
        <v>0</v>
      </c>
      <c r="L81" s="302">
        <f>+MAR!M74</f>
        <v>0</v>
      </c>
      <c r="M81" s="279">
        <f>+MAR!N74</f>
        <v>0</v>
      </c>
      <c r="N81" s="279">
        <f>+MAR!O74</f>
        <v>0</v>
      </c>
      <c r="O81" s="279">
        <f>+MAR!P74</f>
        <v>0</v>
      </c>
      <c r="P81" s="279">
        <f>+MAR!Q74</f>
        <v>0</v>
      </c>
      <c r="Q81" s="279">
        <f>+MAR!R74</f>
        <v>0</v>
      </c>
      <c r="R81" s="300">
        <f>+MAR!S74</f>
        <v>0</v>
      </c>
      <c r="S81" s="280">
        <f>+MAR!T74</f>
        <v>0</v>
      </c>
      <c r="T81" s="279">
        <f>+MAR!U74</f>
        <v>0</v>
      </c>
      <c r="U81" s="279">
        <f>+MAR!V74</f>
        <v>0</v>
      </c>
      <c r="V81" s="279">
        <f>+MAR!W74</f>
        <v>0</v>
      </c>
      <c r="W81" s="279">
        <f>+MAR!X74</f>
        <v>0</v>
      </c>
      <c r="X81" s="279">
        <f>+MAR!Y74</f>
        <v>0</v>
      </c>
      <c r="Y81" s="283">
        <f>+MAR!Z74</f>
        <v>0</v>
      </c>
      <c r="Z81" s="302">
        <f>+MAR!AA74</f>
        <v>0</v>
      </c>
      <c r="AA81" s="279">
        <f>+MAR!AB74</f>
        <v>0</v>
      </c>
      <c r="AB81" s="279">
        <f>+MAR!AC74</f>
        <v>0</v>
      </c>
      <c r="AC81" s="279">
        <f>+MAR!AD74</f>
        <v>0</v>
      </c>
      <c r="AD81" s="279">
        <f>+MAR!AE74</f>
        <v>0</v>
      </c>
      <c r="AE81" s="279">
        <f>+MAR!AF74</f>
        <v>0</v>
      </c>
      <c r="AF81" s="300">
        <f>+MAR!AG74</f>
        <v>0</v>
      </c>
      <c r="AG81" s="1037">
        <f>+MAR!AH74</f>
        <v>0</v>
      </c>
      <c r="AH81" s="230"/>
    </row>
    <row r="82" spans="1:34" ht="14.45" customHeight="1" thickBot="1" x14ac:dyDescent="0.3">
      <c r="A82" s="657">
        <v>61</v>
      </c>
      <c r="B82" s="820" t="s">
        <v>3</v>
      </c>
      <c r="C82" s="303">
        <f>+MAR!D75</f>
        <v>0</v>
      </c>
      <c r="D82" s="301">
        <f>+MAR!E75</f>
        <v>0</v>
      </c>
      <c r="E82" s="284">
        <f>+MAR!F75</f>
        <v>0</v>
      </c>
      <c r="F82" s="285">
        <f>+MAR!G75</f>
        <v>0</v>
      </c>
      <c r="G82" s="285">
        <f>+MAR!H75</f>
        <v>0</v>
      </c>
      <c r="H82" s="285">
        <f>+MAR!I75</f>
        <v>0</v>
      </c>
      <c r="I82" s="285">
        <f>+MAR!J75</f>
        <v>0</v>
      </c>
      <c r="J82" s="285">
        <f>+MAR!K75</f>
        <v>0</v>
      </c>
      <c r="K82" s="286">
        <f>+MAR!L75</f>
        <v>0</v>
      </c>
      <c r="L82" s="303">
        <f>+MAR!M75</f>
        <v>0</v>
      </c>
      <c r="M82" s="285">
        <f>+MAR!N75</f>
        <v>0</v>
      </c>
      <c r="N82" s="285">
        <f>+MAR!O75</f>
        <v>0</v>
      </c>
      <c r="O82" s="285">
        <f>+MAR!P75</f>
        <v>0</v>
      </c>
      <c r="P82" s="285">
        <f>+MAR!Q75</f>
        <v>0</v>
      </c>
      <c r="Q82" s="285">
        <f>+MAR!R75</f>
        <v>0</v>
      </c>
      <c r="R82" s="301">
        <f>+MAR!S75</f>
        <v>0</v>
      </c>
      <c r="S82" s="284">
        <f>+MAR!T75</f>
        <v>0</v>
      </c>
      <c r="T82" s="285">
        <f>+MAR!U75</f>
        <v>0</v>
      </c>
      <c r="U82" s="285">
        <f>+MAR!V75</f>
        <v>0</v>
      </c>
      <c r="V82" s="285">
        <f>+MAR!W75</f>
        <v>0</v>
      </c>
      <c r="W82" s="285">
        <f>+MAR!X75</f>
        <v>0</v>
      </c>
      <c r="X82" s="285">
        <f>+MAR!Y75</f>
        <v>0</v>
      </c>
      <c r="Y82" s="286">
        <f>+MAR!Z75</f>
        <v>0</v>
      </c>
      <c r="Z82" s="303">
        <f>+MAR!AA75</f>
        <v>0</v>
      </c>
      <c r="AA82" s="285">
        <f>+MAR!AB75</f>
        <v>0</v>
      </c>
      <c r="AB82" s="285">
        <f>+MAR!AC75</f>
        <v>0</v>
      </c>
      <c r="AC82" s="285">
        <f>+MAR!AD75</f>
        <v>0</v>
      </c>
      <c r="AD82" s="285">
        <f>+MAR!AE75</f>
        <v>0</v>
      </c>
      <c r="AE82" s="285">
        <f>+MAR!AF75</f>
        <v>0</v>
      </c>
      <c r="AF82" s="301">
        <f>+MAR!AG75</f>
        <v>0</v>
      </c>
      <c r="AG82" s="1038">
        <f>+MAR!AH75</f>
        <v>0</v>
      </c>
      <c r="AH82" s="230"/>
    </row>
    <row r="83" spans="1:34" ht="14.45" customHeight="1" thickBot="1" x14ac:dyDescent="0.3">
      <c r="A83" s="1682" t="s">
        <v>22</v>
      </c>
      <c r="B83" s="1685" t="s">
        <v>23</v>
      </c>
      <c r="C83" s="1658" t="s">
        <v>154</v>
      </c>
      <c r="D83" s="1659"/>
      <c r="E83" s="1659"/>
      <c r="F83" s="1659"/>
      <c r="G83" s="1659"/>
      <c r="H83" s="1659"/>
      <c r="I83" s="1659"/>
      <c r="J83" s="1659"/>
      <c r="K83" s="1659"/>
      <c r="L83" s="1659"/>
      <c r="M83" s="1659"/>
      <c r="N83" s="1659"/>
      <c r="O83" s="1659"/>
      <c r="P83" s="1659"/>
      <c r="Q83" s="1659"/>
      <c r="R83" s="1659"/>
      <c r="S83" s="1659"/>
      <c r="T83" s="1659"/>
      <c r="U83" s="1659"/>
      <c r="V83" s="1659"/>
      <c r="W83" s="1659"/>
      <c r="X83" s="1659"/>
      <c r="Y83" s="1659"/>
      <c r="Z83" s="1659"/>
      <c r="AA83" s="1659"/>
      <c r="AB83" s="1659"/>
      <c r="AC83" s="1659"/>
      <c r="AD83" s="1659"/>
      <c r="AE83" s="1659"/>
      <c r="AF83" s="1659"/>
      <c r="AG83" s="1660"/>
      <c r="AH83" s="230"/>
    </row>
    <row r="84" spans="1:34" ht="14.45" customHeight="1" x14ac:dyDescent="0.25">
      <c r="A84" s="1683"/>
      <c r="B84" s="1686"/>
      <c r="C84" s="270" t="s">
        <v>11</v>
      </c>
      <c r="D84" s="800" t="s">
        <v>12</v>
      </c>
      <c r="E84" s="295" t="s">
        <v>13</v>
      </c>
      <c r="F84" s="272" t="s">
        <v>14</v>
      </c>
      <c r="G84" s="272" t="s">
        <v>15</v>
      </c>
      <c r="H84" s="272" t="s">
        <v>9</v>
      </c>
      <c r="I84" s="272" t="s">
        <v>10</v>
      </c>
      <c r="J84" s="296" t="s">
        <v>11</v>
      </c>
      <c r="K84" s="786" t="s">
        <v>12</v>
      </c>
      <c r="L84" s="271" t="s">
        <v>13</v>
      </c>
      <c r="M84" s="271" t="s">
        <v>14</v>
      </c>
      <c r="N84" s="271" t="s">
        <v>15</v>
      </c>
      <c r="O84" s="271" t="s">
        <v>9</v>
      </c>
      <c r="P84" s="271" t="s">
        <v>10</v>
      </c>
      <c r="Q84" s="271" t="s">
        <v>11</v>
      </c>
      <c r="R84" s="800" t="s">
        <v>12</v>
      </c>
      <c r="S84" s="295" t="s">
        <v>13</v>
      </c>
      <c r="T84" s="272" t="s">
        <v>14</v>
      </c>
      <c r="U84" s="272" t="s">
        <v>15</v>
      </c>
      <c r="V84" s="272" t="s">
        <v>9</v>
      </c>
      <c r="W84" s="272" t="s">
        <v>10</v>
      </c>
      <c r="X84" s="272" t="s">
        <v>11</v>
      </c>
      <c r="Y84" s="296" t="s">
        <v>12</v>
      </c>
      <c r="Z84" s="801" t="s">
        <v>13</v>
      </c>
      <c r="AA84" s="271" t="s">
        <v>14</v>
      </c>
      <c r="AB84" s="271" t="s">
        <v>15</v>
      </c>
      <c r="AC84" s="271" t="s">
        <v>9</v>
      </c>
      <c r="AD84" s="271" t="s">
        <v>10</v>
      </c>
      <c r="AE84" s="271" t="s">
        <v>11</v>
      </c>
      <c r="AF84" s="800" t="s">
        <v>12</v>
      </c>
      <c r="AG84" s="1030" t="s">
        <v>13</v>
      </c>
      <c r="AH84" s="230"/>
    </row>
    <row r="85" spans="1:34" ht="14.45" customHeight="1" thickBot="1" x14ac:dyDescent="0.3">
      <c r="A85" s="1684"/>
      <c r="B85" s="1687"/>
      <c r="C85" s="759">
        <v>1</v>
      </c>
      <c r="D85" s="760">
        <v>2</v>
      </c>
      <c r="E85" s="759">
        <v>3</v>
      </c>
      <c r="F85" s="753">
        <v>4</v>
      </c>
      <c r="G85" s="753">
        <v>5</v>
      </c>
      <c r="H85" s="753">
        <v>6</v>
      </c>
      <c r="I85" s="755">
        <v>7</v>
      </c>
      <c r="J85" s="757">
        <v>8</v>
      </c>
      <c r="K85" s="758">
        <v>9</v>
      </c>
      <c r="L85" s="753">
        <v>10</v>
      </c>
      <c r="M85" s="753">
        <v>11</v>
      </c>
      <c r="N85" s="753">
        <v>12</v>
      </c>
      <c r="O85" s="753">
        <v>13</v>
      </c>
      <c r="P85" s="753">
        <v>14</v>
      </c>
      <c r="Q85" s="755">
        <v>15</v>
      </c>
      <c r="R85" s="760">
        <v>16</v>
      </c>
      <c r="S85" s="759">
        <v>17</v>
      </c>
      <c r="T85" s="753">
        <v>18</v>
      </c>
      <c r="U85" s="753">
        <v>19</v>
      </c>
      <c r="V85" s="753">
        <v>20</v>
      </c>
      <c r="W85" s="753">
        <v>21</v>
      </c>
      <c r="X85" s="753">
        <v>22</v>
      </c>
      <c r="Y85" s="756">
        <v>23</v>
      </c>
      <c r="Z85" s="758">
        <v>24</v>
      </c>
      <c r="AA85" s="753">
        <v>25</v>
      </c>
      <c r="AB85" s="753">
        <v>26</v>
      </c>
      <c r="AC85" s="755">
        <v>27</v>
      </c>
      <c r="AD85" s="753">
        <v>28</v>
      </c>
      <c r="AE85" s="753">
        <v>29</v>
      </c>
      <c r="AF85" s="760">
        <v>30</v>
      </c>
      <c r="AG85" s="1035">
        <v>31</v>
      </c>
      <c r="AH85" s="230"/>
    </row>
    <row r="86" spans="1:34" ht="14.45" customHeight="1" x14ac:dyDescent="0.25">
      <c r="A86" s="654">
        <v>62</v>
      </c>
      <c r="B86" s="823" t="s">
        <v>1</v>
      </c>
      <c r="C86" s="762" t="str">
        <f>+MAR!D77</f>
        <v>N</v>
      </c>
      <c r="D86" s="761">
        <f>+MAR!E77</f>
        <v>0</v>
      </c>
      <c r="E86" s="297">
        <f>+MAR!F77</f>
        <v>0</v>
      </c>
      <c r="F86" s="298" t="str">
        <f>+MAR!G77</f>
        <v>D</v>
      </c>
      <c r="G86" s="298" t="str">
        <f>+MAR!H77</f>
        <v>N</v>
      </c>
      <c r="H86" s="298">
        <f>+MAR!I77</f>
        <v>0</v>
      </c>
      <c r="I86" s="298">
        <f>+MAR!J77</f>
        <v>0</v>
      </c>
      <c r="J86" s="299" t="str">
        <f>+MAR!K77</f>
        <v>FOTS</v>
      </c>
      <c r="K86" s="762" t="str">
        <f>+MAR!L77</f>
        <v>N</v>
      </c>
      <c r="L86" s="298">
        <f>+MAR!M77</f>
        <v>0</v>
      </c>
      <c r="M86" s="298">
        <f>+MAR!N77</f>
        <v>0</v>
      </c>
      <c r="N86" s="298" t="str">
        <f>+MAR!O77</f>
        <v>D</v>
      </c>
      <c r="O86" s="298" t="str">
        <f>+MAR!P77</f>
        <v>T</v>
      </c>
      <c r="P86" s="298" t="str">
        <f>+MAR!Q77</f>
        <v>NT</v>
      </c>
      <c r="Q86" s="298">
        <f>+MAR!R77</f>
        <v>0</v>
      </c>
      <c r="R86" s="761" t="str">
        <f>+MAR!S77</f>
        <v>D</v>
      </c>
      <c r="S86" s="297" t="str">
        <f>+MAR!T77</f>
        <v>N</v>
      </c>
      <c r="T86" s="298">
        <f>+MAR!U77</f>
        <v>0</v>
      </c>
      <c r="U86" s="298">
        <f>+MAR!V77</f>
        <v>0</v>
      </c>
      <c r="V86" s="298" t="str">
        <f>+MAR!W77</f>
        <v>D</v>
      </c>
      <c r="W86" s="298" t="str">
        <f>+MAR!X77</f>
        <v>D</v>
      </c>
      <c r="X86" s="298">
        <f>+MAR!Y77</f>
        <v>0</v>
      </c>
      <c r="Y86" s="299">
        <f>+MAR!Z77</f>
        <v>0</v>
      </c>
      <c r="Z86" s="762" t="str">
        <f>+MAR!AA77</f>
        <v>TR</v>
      </c>
      <c r="AA86" s="298" t="str">
        <f>+MAR!AB77</f>
        <v>TR</v>
      </c>
      <c r="AB86" s="298" t="str">
        <f>+MAR!AC77</f>
        <v>DTS5S</v>
      </c>
      <c r="AC86" s="298">
        <f>+MAR!AD77</f>
        <v>0</v>
      </c>
      <c r="AD86" s="298" t="str">
        <f>+MAR!AE77</f>
        <v>N</v>
      </c>
      <c r="AE86" s="298" t="str">
        <f>+MAR!AF77</f>
        <v>N</v>
      </c>
      <c r="AF86" s="761">
        <f>+MAR!AG77</f>
        <v>0</v>
      </c>
      <c r="AG86" s="1036" t="str">
        <f>+MAR!AH77</f>
        <v>DTS5S</v>
      </c>
      <c r="AH86" s="230"/>
    </row>
    <row r="87" spans="1:34" ht="14.45" customHeight="1" thickBot="1" x14ac:dyDescent="0.3">
      <c r="A87" s="821">
        <v>63</v>
      </c>
      <c r="B87" s="822" t="s">
        <v>1</v>
      </c>
      <c r="C87" s="302">
        <f>+MAR!D78</f>
        <v>0</v>
      </c>
      <c r="D87" s="300">
        <f>+MAR!E78</f>
        <v>0</v>
      </c>
      <c r="E87" s="280">
        <f>+MAR!F78</f>
        <v>0</v>
      </c>
      <c r="F87" s="279">
        <f>+MAR!G78</f>
        <v>0</v>
      </c>
      <c r="G87" s="279">
        <f>+MAR!H78</f>
        <v>0</v>
      </c>
      <c r="H87" s="279">
        <f>+MAR!I78</f>
        <v>0</v>
      </c>
      <c r="I87" s="279">
        <f>+MAR!J78</f>
        <v>0</v>
      </c>
      <c r="J87" s="283">
        <f>+MAR!K78</f>
        <v>0</v>
      </c>
      <c r="K87" s="302">
        <f>+MAR!L78</f>
        <v>0</v>
      </c>
      <c r="L87" s="279">
        <f>+MAR!M78</f>
        <v>0</v>
      </c>
      <c r="M87" s="279">
        <f>+MAR!N78</f>
        <v>0</v>
      </c>
      <c r="N87" s="279">
        <f>+MAR!O78</f>
        <v>0</v>
      </c>
      <c r="O87" s="279">
        <f>+MAR!P78</f>
        <v>0</v>
      </c>
      <c r="P87" s="279">
        <f>+MAR!Q78</f>
        <v>0</v>
      </c>
      <c r="Q87" s="279">
        <f>+MAR!R78</f>
        <v>0</v>
      </c>
      <c r="R87" s="300">
        <f>+MAR!S78</f>
        <v>0</v>
      </c>
      <c r="S87" s="280">
        <f>+MAR!T78</f>
        <v>0</v>
      </c>
      <c r="T87" s="279">
        <f>+MAR!U78</f>
        <v>0</v>
      </c>
      <c r="U87" s="279">
        <f>+MAR!V78</f>
        <v>0</v>
      </c>
      <c r="V87" s="279">
        <f>+MAR!W78</f>
        <v>0</v>
      </c>
      <c r="W87" s="279">
        <f>+MAR!X78</f>
        <v>0</v>
      </c>
      <c r="X87" s="279">
        <f>+MAR!Y78</f>
        <v>0</v>
      </c>
      <c r="Y87" s="283">
        <f>+MAR!Z78</f>
        <v>0</v>
      </c>
      <c r="Z87" s="302">
        <f>+MAR!AA78</f>
        <v>0</v>
      </c>
      <c r="AA87" s="279">
        <f>+MAR!AB78</f>
        <v>0</v>
      </c>
      <c r="AB87" s="279">
        <f>+MAR!AC78</f>
        <v>0</v>
      </c>
      <c r="AC87" s="279">
        <f>+MAR!AD78</f>
        <v>0</v>
      </c>
      <c r="AD87" s="279">
        <f>+MAR!AE78</f>
        <v>0</v>
      </c>
      <c r="AE87" s="279">
        <f>+MAR!AF78</f>
        <v>0</v>
      </c>
      <c r="AF87" s="300">
        <f>+MAR!AG78</f>
        <v>0</v>
      </c>
      <c r="AG87" s="1037">
        <f>+MAR!AH78</f>
        <v>0</v>
      </c>
      <c r="AH87" s="230"/>
    </row>
    <row r="88" spans="1:34" ht="14.45" customHeight="1" x14ac:dyDescent="0.25">
      <c r="A88" s="654">
        <v>64</v>
      </c>
      <c r="B88" s="823" t="s">
        <v>2</v>
      </c>
      <c r="C88" s="302" t="str">
        <f>+MAR!D79</f>
        <v>N</v>
      </c>
      <c r="D88" s="300">
        <f>+MAR!E79</f>
        <v>0</v>
      </c>
      <c r="E88" s="280">
        <f>+MAR!F79</f>
        <v>0</v>
      </c>
      <c r="F88" s="279" t="str">
        <f>+MAR!G79</f>
        <v>FE</v>
      </c>
      <c r="G88" s="279" t="str">
        <f>+MAR!H79</f>
        <v>N</v>
      </c>
      <c r="H88" s="279">
        <f>+MAR!I79</f>
        <v>0</v>
      </c>
      <c r="I88" s="279" t="str">
        <f>+MAR!J79</f>
        <v>DT</v>
      </c>
      <c r="J88" s="283" t="str">
        <f>+MAR!K79</f>
        <v>D</v>
      </c>
      <c r="K88" s="302" t="str">
        <f>+MAR!L79</f>
        <v>N</v>
      </c>
      <c r="L88" s="279">
        <f>+MAR!M79</f>
        <v>0</v>
      </c>
      <c r="M88" s="279">
        <f>+MAR!N79</f>
        <v>0</v>
      </c>
      <c r="N88" s="279" t="str">
        <f>+MAR!O79</f>
        <v>D</v>
      </c>
      <c r="O88" s="279" t="str">
        <f>+MAR!P79</f>
        <v>N</v>
      </c>
      <c r="P88" s="279">
        <f>+MAR!Q79</f>
        <v>0</v>
      </c>
      <c r="Q88" s="279">
        <f>+MAR!R79</f>
        <v>0</v>
      </c>
      <c r="R88" s="300" t="str">
        <f>+MAR!S79</f>
        <v>FE</v>
      </c>
      <c r="S88" s="280" t="str">
        <f>+MAR!T79</f>
        <v>N</v>
      </c>
      <c r="T88" s="279">
        <f>+MAR!U79</f>
        <v>0</v>
      </c>
      <c r="U88" s="279">
        <f>+MAR!V79</f>
        <v>0</v>
      </c>
      <c r="V88" s="279" t="str">
        <f>+MAR!W79</f>
        <v>D</v>
      </c>
      <c r="W88" s="279" t="str">
        <f>+MAR!X79</f>
        <v>T</v>
      </c>
      <c r="X88" s="279">
        <f>+MAR!Y79</f>
        <v>0</v>
      </c>
      <c r="Y88" s="283">
        <f>+MAR!Z79</f>
        <v>0</v>
      </c>
      <c r="Z88" s="302" t="str">
        <f>+MAR!AA79</f>
        <v>TR</v>
      </c>
      <c r="AA88" s="279" t="str">
        <f>+MAR!AB79</f>
        <v>TR</v>
      </c>
      <c r="AB88" s="279" t="str">
        <f>+MAR!AC79</f>
        <v>DTS5S</v>
      </c>
      <c r="AC88" s="279">
        <f>+MAR!AD79</f>
        <v>0</v>
      </c>
      <c r="AD88" s="279" t="str">
        <f>+MAR!AE79</f>
        <v>N</v>
      </c>
      <c r="AE88" s="279" t="str">
        <f>+MAR!AF79</f>
        <v>N</v>
      </c>
      <c r="AF88" s="300">
        <f>+MAR!AG79</f>
        <v>0</v>
      </c>
      <c r="AG88" s="1037">
        <f>+MAR!AH79</f>
        <v>0</v>
      </c>
      <c r="AH88" s="230"/>
    </row>
    <row r="89" spans="1:34" ht="14.45" customHeight="1" thickBot="1" x14ac:dyDescent="0.3">
      <c r="A89" s="821">
        <v>65</v>
      </c>
      <c r="B89" s="808" t="s">
        <v>2</v>
      </c>
      <c r="C89" s="302" t="str">
        <f>+MAR!D80</f>
        <v>N</v>
      </c>
      <c r="D89" s="300">
        <f>+MAR!E80</f>
        <v>0</v>
      </c>
      <c r="E89" s="280">
        <f>+MAR!F80</f>
        <v>0</v>
      </c>
      <c r="F89" s="279" t="str">
        <f>+MAR!G80</f>
        <v>D</v>
      </c>
      <c r="G89" s="279" t="str">
        <f>+MAR!H80</f>
        <v>DT</v>
      </c>
      <c r="H89" s="279">
        <f>+MAR!I80</f>
        <v>0</v>
      </c>
      <c r="I89" s="279">
        <f>+MAR!J80</f>
        <v>0</v>
      </c>
      <c r="J89" s="283" t="str">
        <f>+MAR!K80</f>
        <v>D</v>
      </c>
      <c r="K89" s="302" t="str">
        <f>+MAR!L80</f>
        <v>N</v>
      </c>
      <c r="L89" s="279">
        <f>+MAR!M80</f>
        <v>0</v>
      </c>
      <c r="M89" s="279">
        <f>+MAR!N80</f>
        <v>0</v>
      </c>
      <c r="N89" s="279" t="str">
        <f>+MAR!O80</f>
        <v>D</v>
      </c>
      <c r="O89" s="279" t="str">
        <f>+MAR!P80</f>
        <v>N</v>
      </c>
      <c r="P89" s="279">
        <f>+MAR!Q80</f>
        <v>0</v>
      </c>
      <c r="Q89" s="279">
        <f>+MAR!R80</f>
        <v>0</v>
      </c>
      <c r="R89" s="300" t="str">
        <f>+MAR!S80</f>
        <v>D</v>
      </c>
      <c r="S89" s="280" t="str">
        <f>+MAR!T80</f>
        <v>N</v>
      </c>
      <c r="T89" s="279">
        <f>+MAR!U80</f>
        <v>0</v>
      </c>
      <c r="U89" s="279" t="str">
        <f>+MAR!V80</f>
        <v>DTS</v>
      </c>
      <c r="V89" s="279" t="str">
        <f>+MAR!W80</f>
        <v>D</v>
      </c>
      <c r="W89" s="279" t="str">
        <f>+MAR!X80</f>
        <v>NT</v>
      </c>
      <c r="X89" s="279">
        <f>+MAR!Y80</f>
        <v>0</v>
      </c>
      <c r="Y89" s="283">
        <f>+MAR!Z80</f>
        <v>0</v>
      </c>
      <c r="Z89" s="302" t="str">
        <f>+MAR!AA80</f>
        <v>TR</v>
      </c>
      <c r="AA89" s="279" t="str">
        <f>+MAR!AB80</f>
        <v>TR</v>
      </c>
      <c r="AB89" s="279" t="str">
        <f>+MAR!AC80</f>
        <v>DTS5S</v>
      </c>
      <c r="AC89" s="279">
        <f>+MAR!AD80</f>
        <v>0</v>
      </c>
      <c r="AD89" s="279" t="str">
        <f>+MAR!AE80</f>
        <v>N</v>
      </c>
      <c r="AE89" s="279" t="str">
        <f>+MAR!AF80</f>
        <v>N</v>
      </c>
      <c r="AF89" s="300">
        <f>+MAR!AG80</f>
        <v>0</v>
      </c>
      <c r="AG89" s="1037">
        <f>+MAR!AH80</f>
        <v>0</v>
      </c>
      <c r="AH89" s="230"/>
    </row>
    <row r="90" spans="1:34" ht="14.45" customHeight="1" x14ac:dyDescent="0.25">
      <c r="A90" s="654">
        <v>66</v>
      </c>
      <c r="B90" s="808" t="s">
        <v>2</v>
      </c>
      <c r="C90" s="302" t="str">
        <f>+MAR!D81</f>
        <v>N</v>
      </c>
      <c r="D90" s="300">
        <f>+MAR!E81</f>
        <v>0</v>
      </c>
      <c r="E90" s="280" t="str">
        <f>+MAR!F81</f>
        <v>DTS</v>
      </c>
      <c r="F90" s="279" t="str">
        <f>+MAR!G81</f>
        <v>D</v>
      </c>
      <c r="G90" s="279" t="str">
        <f>+MAR!H81</f>
        <v>N</v>
      </c>
      <c r="H90" s="279">
        <f>+MAR!I81</f>
        <v>0</v>
      </c>
      <c r="I90" s="279">
        <f>+MAR!J81</f>
        <v>0</v>
      </c>
      <c r="J90" s="283" t="str">
        <f>+MAR!K81</f>
        <v>D</v>
      </c>
      <c r="K90" s="302" t="str">
        <f>+MAR!L81</f>
        <v>N</v>
      </c>
      <c r="L90" s="279" t="str">
        <f>+MAR!M81</f>
        <v>NT</v>
      </c>
      <c r="M90" s="279">
        <f>+MAR!N81</f>
        <v>0</v>
      </c>
      <c r="N90" s="279" t="str">
        <f>+MAR!O81</f>
        <v>D</v>
      </c>
      <c r="O90" s="279" t="str">
        <f>+MAR!P81</f>
        <v>N</v>
      </c>
      <c r="P90" s="279" t="str">
        <f>+MAR!Q81</f>
        <v>NTS</v>
      </c>
      <c r="Q90" s="279">
        <f>+MAR!R81</f>
        <v>0</v>
      </c>
      <c r="R90" s="300" t="str">
        <f>+MAR!S81</f>
        <v>D</v>
      </c>
      <c r="S90" s="280" t="str">
        <f>+MAR!T81</f>
        <v>N</v>
      </c>
      <c r="T90" s="279">
        <f>+MAR!U81</f>
        <v>0</v>
      </c>
      <c r="U90" s="279">
        <f>+MAR!V81</f>
        <v>0</v>
      </c>
      <c r="V90" s="279" t="str">
        <f>+MAR!W81</f>
        <v>D</v>
      </c>
      <c r="W90" s="279" t="str">
        <f>+MAR!X81</f>
        <v>D</v>
      </c>
      <c r="X90" s="279">
        <f>+MAR!Y81</f>
        <v>0</v>
      </c>
      <c r="Y90" s="283">
        <f>+MAR!Z81</f>
        <v>0</v>
      </c>
      <c r="Z90" s="302" t="str">
        <f>+MAR!AA81</f>
        <v>TR</v>
      </c>
      <c r="AA90" s="279" t="str">
        <f>+MAR!AB81</f>
        <v>TR</v>
      </c>
      <c r="AB90" s="279" t="str">
        <f>+MAR!AC81</f>
        <v>DTS5S</v>
      </c>
      <c r="AC90" s="279">
        <f>+MAR!AD81</f>
        <v>0</v>
      </c>
      <c r="AD90" s="279" t="str">
        <f>+MAR!AE81</f>
        <v>T</v>
      </c>
      <c r="AE90" s="279" t="str">
        <f>+MAR!AF81</f>
        <v>N</v>
      </c>
      <c r="AF90" s="300">
        <f>+MAR!AG81</f>
        <v>0</v>
      </c>
      <c r="AG90" s="1037">
        <f>+MAR!AH81</f>
        <v>0</v>
      </c>
      <c r="AH90" s="230"/>
    </row>
    <row r="91" spans="1:34" ht="14.45" customHeight="1" thickBot="1" x14ac:dyDescent="0.3">
      <c r="A91" s="821">
        <v>67</v>
      </c>
      <c r="B91" s="808" t="s">
        <v>2</v>
      </c>
      <c r="C91" s="302" t="str">
        <f>+MAR!D82</f>
        <v>N</v>
      </c>
      <c r="D91" s="300">
        <f>+MAR!E82</f>
        <v>0</v>
      </c>
      <c r="E91" s="280">
        <f>+MAR!F82</f>
        <v>0</v>
      </c>
      <c r="F91" s="279" t="str">
        <f>+MAR!G82</f>
        <v>NT</v>
      </c>
      <c r="G91" s="279" t="str">
        <f>+MAR!H82</f>
        <v>N</v>
      </c>
      <c r="H91" s="279">
        <f>+MAR!I82</f>
        <v>0</v>
      </c>
      <c r="I91" s="279">
        <f>+MAR!J82</f>
        <v>0</v>
      </c>
      <c r="J91" s="283" t="str">
        <f>+MAR!K82</f>
        <v>N</v>
      </c>
      <c r="K91" s="302" t="str">
        <f>+MAR!L82</f>
        <v>N</v>
      </c>
      <c r="L91" s="279">
        <f>+MAR!M82</f>
        <v>0</v>
      </c>
      <c r="M91" s="279">
        <f>+MAR!N82</f>
        <v>0</v>
      </c>
      <c r="N91" s="279" t="str">
        <f>+MAR!O82</f>
        <v>D</v>
      </c>
      <c r="O91" s="279" t="str">
        <f>+MAR!P82</f>
        <v>N</v>
      </c>
      <c r="P91" s="279">
        <f>+MAR!Q82</f>
        <v>0</v>
      </c>
      <c r="Q91" s="279">
        <f>+MAR!R82</f>
        <v>0</v>
      </c>
      <c r="R91" s="300" t="str">
        <f>+MAR!S82</f>
        <v>N</v>
      </c>
      <c r="S91" s="280" t="str">
        <f>+MAR!T82</f>
        <v>N</v>
      </c>
      <c r="T91" s="279">
        <f>+MAR!U82</f>
        <v>0</v>
      </c>
      <c r="U91" s="279">
        <f>+MAR!V82</f>
        <v>0</v>
      </c>
      <c r="V91" s="279" t="str">
        <f>+MAR!W82</f>
        <v>D</v>
      </c>
      <c r="W91" s="279" t="str">
        <f>+MAR!X82</f>
        <v>NT</v>
      </c>
      <c r="X91" s="279">
        <f>+MAR!Y82</f>
        <v>0</v>
      </c>
      <c r="Y91" s="283">
        <f>+MAR!Z82</f>
        <v>0</v>
      </c>
      <c r="Z91" s="302" t="str">
        <f>+MAR!AA82</f>
        <v>TR</v>
      </c>
      <c r="AA91" s="279" t="str">
        <f>+MAR!AB82</f>
        <v>TR</v>
      </c>
      <c r="AB91" s="279" t="str">
        <f>+MAR!AC82</f>
        <v>DTS5S</v>
      </c>
      <c r="AC91" s="279">
        <f>+MAR!AD82</f>
        <v>0</v>
      </c>
      <c r="AD91" s="279" t="str">
        <f>+MAR!AE82</f>
        <v>N</v>
      </c>
      <c r="AE91" s="279" t="str">
        <f>+MAR!AF82</f>
        <v>N</v>
      </c>
      <c r="AF91" s="300">
        <f>+MAR!AG82</f>
        <v>0</v>
      </c>
      <c r="AG91" s="1037">
        <f>+MAR!AH82</f>
        <v>0</v>
      </c>
      <c r="AH91" s="230"/>
    </row>
    <row r="92" spans="1:34" ht="14.45" customHeight="1" thickBot="1" x14ac:dyDescent="0.3">
      <c r="A92" s="654">
        <v>68</v>
      </c>
      <c r="B92" s="974" t="s">
        <v>2</v>
      </c>
      <c r="C92" s="302" t="str">
        <f>+MAR!D83</f>
        <v>FOTS</v>
      </c>
      <c r="D92" s="300">
        <f>+MAR!E83</f>
        <v>0</v>
      </c>
      <c r="E92" s="280" t="str">
        <f>+MAR!F83</f>
        <v>T</v>
      </c>
      <c r="F92" s="279" t="str">
        <f>+MAR!G83</f>
        <v>D</v>
      </c>
      <c r="G92" s="279" t="str">
        <f>+MAR!H83</f>
        <v>N</v>
      </c>
      <c r="H92" s="279">
        <f>+MAR!I83</f>
        <v>0</v>
      </c>
      <c r="I92" s="279">
        <f>+MAR!J83</f>
        <v>0</v>
      </c>
      <c r="J92" s="283" t="str">
        <f>+MAR!K83</f>
        <v>D</v>
      </c>
      <c r="K92" s="302" t="str">
        <f>+MAR!L83</f>
        <v>N</v>
      </c>
      <c r="L92" s="279">
        <f>+MAR!M83</f>
        <v>0</v>
      </c>
      <c r="M92" s="279">
        <f>+MAR!N83</f>
        <v>0</v>
      </c>
      <c r="N92" s="279" t="str">
        <f>+MAR!O83</f>
        <v>N</v>
      </c>
      <c r="O92" s="279" t="str">
        <f>+MAR!P83</f>
        <v>N</v>
      </c>
      <c r="P92" s="279">
        <f>+MAR!Q83</f>
        <v>0</v>
      </c>
      <c r="Q92" s="279">
        <f>+MAR!R83</f>
        <v>0</v>
      </c>
      <c r="R92" s="300" t="str">
        <f>+MAR!S83</f>
        <v>D</v>
      </c>
      <c r="S92" s="280" t="str">
        <f>+MAR!T83</f>
        <v>N</v>
      </c>
      <c r="T92" s="279">
        <f>+MAR!U83</f>
        <v>0</v>
      </c>
      <c r="U92" s="279">
        <f>+MAR!V83</f>
        <v>0</v>
      </c>
      <c r="V92" s="279" t="str">
        <f>+MAR!W83</f>
        <v>D</v>
      </c>
      <c r="W92" s="279" t="str">
        <f>+MAR!X83</f>
        <v>D</v>
      </c>
      <c r="X92" s="279">
        <f>+MAR!Y83</f>
        <v>0</v>
      </c>
      <c r="Y92" s="283">
        <f>+MAR!Z83</f>
        <v>0</v>
      </c>
      <c r="Z92" s="302" t="str">
        <f>+MAR!AA83</f>
        <v>TR</v>
      </c>
      <c r="AA92" s="279" t="str">
        <f>+MAR!AB83</f>
        <v>TR</v>
      </c>
      <c r="AB92" s="279" t="str">
        <f>+MAR!AC83</f>
        <v>DTS5S</v>
      </c>
      <c r="AC92" s="279">
        <f>+MAR!AD83</f>
        <v>0</v>
      </c>
      <c r="AD92" s="279" t="str">
        <f>+MAR!AE83</f>
        <v>N</v>
      </c>
      <c r="AE92" s="279" t="str">
        <f>+MAR!AF83</f>
        <v>N</v>
      </c>
      <c r="AF92" s="300">
        <f>+MAR!AG83</f>
        <v>0</v>
      </c>
      <c r="AG92" s="1037">
        <f>+MAR!AH83</f>
        <v>0</v>
      </c>
      <c r="AH92" s="230"/>
    </row>
    <row r="93" spans="1:34" ht="14.45" customHeight="1" thickBot="1" x14ac:dyDescent="0.3">
      <c r="A93" s="821">
        <v>69</v>
      </c>
      <c r="B93" s="823" t="s">
        <v>65</v>
      </c>
      <c r="C93" s="302">
        <f>+MAR!D84</f>
        <v>0</v>
      </c>
      <c r="D93" s="300">
        <f>+MAR!E84</f>
        <v>0</v>
      </c>
      <c r="E93" s="280">
        <f>+MAR!F84</f>
        <v>0</v>
      </c>
      <c r="F93" s="279">
        <f>+MAR!G84</f>
        <v>0</v>
      </c>
      <c r="G93" s="279">
        <f>+MAR!H84</f>
        <v>0</v>
      </c>
      <c r="H93" s="279">
        <f>+MAR!I84</f>
        <v>0</v>
      </c>
      <c r="I93" s="279">
        <f>+MAR!J84</f>
        <v>0</v>
      </c>
      <c r="J93" s="283">
        <f>+MAR!K84</f>
        <v>0</v>
      </c>
      <c r="K93" s="302">
        <f>+MAR!L84</f>
        <v>0</v>
      </c>
      <c r="L93" s="279">
        <f>+MAR!M84</f>
        <v>0</v>
      </c>
      <c r="M93" s="279">
        <f>+MAR!N84</f>
        <v>0</v>
      </c>
      <c r="N93" s="279">
        <f>+MAR!O84</f>
        <v>0</v>
      </c>
      <c r="O93" s="279">
        <f>+MAR!P84</f>
        <v>0</v>
      </c>
      <c r="P93" s="279">
        <f>+MAR!Q84</f>
        <v>0</v>
      </c>
      <c r="Q93" s="279">
        <f>+MAR!R84</f>
        <v>0</v>
      </c>
      <c r="R93" s="300">
        <f>+MAR!S84</f>
        <v>0</v>
      </c>
      <c r="S93" s="280">
        <f>+MAR!T84</f>
        <v>0</v>
      </c>
      <c r="T93" s="279">
        <f>+MAR!U84</f>
        <v>0</v>
      </c>
      <c r="U93" s="279">
        <f>+MAR!V84</f>
        <v>0</v>
      </c>
      <c r="V93" s="279">
        <f>+MAR!W84</f>
        <v>0</v>
      </c>
      <c r="W93" s="279">
        <f>+MAR!X84</f>
        <v>0</v>
      </c>
      <c r="X93" s="279">
        <f>+MAR!Y84</f>
        <v>0</v>
      </c>
      <c r="Y93" s="283">
        <f>+MAR!Z84</f>
        <v>0</v>
      </c>
      <c r="Z93" s="302">
        <f>+MAR!AA84</f>
        <v>0</v>
      </c>
      <c r="AA93" s="279">
        <f>+MAR!AB84</f>
        <v>0</v>
      </c>
      <c r="AB93" s="279">
        <f>+MAR!AC84</f>
        <v>0</v>
      </c>
      <c r="AC93" s="279">
        <f>+MAR!AD84</f>
        <v>0</v>
      </c>
      <c r="AD93" s="279">
        <f>+MAR!AE84</f>
        <v>0</v>
      </c>
      <c r="AE93" s="279">
        <f>+MAR!AF84</f>
        <v>0</v>
      </c>
      <c r="AF93" s="300">
        <f>+MAR!AG84</f>
        <v>0</v>
      </c>
      <c r="AG93" s="1037">
        <f>+MAR!AH84</f>
        <v>0</v>
      </c>
      <c r="AH93" s="230"/>
    </row>
    <row r="94" spans="1:34" ht="14.45" customHeight="1" x14ac:dyDescent="0.25">
      <c r="A94" s="654">
        <v>70</v>
      </c>
      <c r="B94" s="808"/>
      <c r="C94" s="302">
        <f>+MAR!D85</f>
        <v>0</v>
      </c>
      <c r="D94" s="300">
        <f>+MAR!E85</f>
        <v>0</v>
      </c>
      <c r="E94" s="280">
        <f>+MAR!F85</f>
        <v>0</v>
      </c>
      <c r="F94" s="279">
        <f>+MAR!G85</f>
        <v>0</v>
      </c>
      <c r="G94" s="279">
        <f>+MAR!H85</f>
        <v>0</v>
      </c>
      <c r="H94" s="279">
        <f>+MAR!I85</f>
        <v>0</v>
      </c>
      <c r="I94" s="279">
        <f>+MAR!J85</f>
        <v>0</v>
      </c>
      <c r="J94" s="283">
        <f>+MAR!K85</f>
        <v>0</v>
      </c>
      <c r="K94" s="302">
        <f>+MAR!L85</f>
        <v>0</v>
      </c>
      <c r="L94" s="279">
        <f>+MAR!M85</f>
        <v>0</v>
      </c>
      <c r="M94" s="279">
        <f>+MAR!N85</f>
        <v>0</v>
      </c>
      <c r="N94" s="279">
        <f>+MAR!O85</f>
        <v>0</v>
      </c>
      <c r="O94" s="279">
        <f>+MAR!P85</f>
        <v>0</v>
      </c>
      <c r="P94" s="279">
        <f>+MAR!Q85</f>
        <v>0</v>
      </c>
      <c r="Q94" s="279">
        <f>+MAR!R85</f>
        <v>0</v>
      </c>
      <c r="R94" s="300">
        <f>+MAR!S85</f>
        <v>0</v>
      </c>
      <c r="S94" s="280">
        <f>+MAR!T85</f>
        <v>0</v>
      </c>
      <c r="T94" s="279">
        <f>+MAR!U85</f>
        <v>0</v>
      </c>
      <c r="U94" s="279">
        <f>+MAR!V85</f>
        <v>0</v>
      </c>
      <c r="V94" s="279">
        <f>+MAR!W85</f>
        <v>0</v>
      </c>
      <c r="W94" s="279">
        <f>+MAR!X85</f>
        <v>0</v>
      </c>
      <c r="X94" s="279">
        <f>+MAR!Y85</f>
        <v>0</v>
      </c>
      <c r="Y94" s="283">
        <f>+MAR!Z85</f>
        <v>0</v>
      </c>
      <c r="Z94" s="302">
        <f>+MAR!AA85</f>
        <v>0</v>
      </c>
      <c r="AA94" s="279">
        <f>+MAR!AB85</f>
        <v>0</v>
      </c>
      <c r="AB94" s="279">
        <f>+MAR!AC85</f>
        <v>0</v>
      </c>
      <c r="AC94" s="279">
        <f>+MAR!AD85</f>
        <v>0</v>
      </c>
      <c r="AD94" s="279">
        <f>+MAR!AE85</f>
        <v>0</v>
      </c>
      <c r="AE94" s="279">
        <f>+MAR!AF85</f>
        <v>0</v>
      </c>
      <c r="AF94" s="300">
        <f>+MAR!AG85</f>
        <v>0</v>
      </c>
      <c r="AG94" s="1037">
        <f>+MAR!AH85</f>
        <v>0</v>
      </c>
      <c r="AH94" s="230"/>
    </row>
    <row r="95" spans="1:34" ht="14.45" customHeight="1" thickBot="1" x14ac:dyDescent="0.3">
      <c r="A95" s="821">
        <v>71</v>
      </c>
      <c r="B95" s="824" t="s">
        <v>3</v>
      </c>
      <c r="C95" s="302">
        <f>+MAR!D86</f>
        <v>0</v>
      </c>
      <c r="D95" s="300">
        <f>+MAR!E86</f>
        <v>0</v>
      </c>
      <c r="E95" s="280">
        <f>+MAR!F86</f>
        <v>0</v>
      </c>
      <c r="F95" s="279">
        <f>+MAR!G86</f>
        <v>0</v>
      </c>
      <c r="G95" s="279">
        <f>+MAR!H86</f>
        <v>0</v>
      </c>
      <c r="H95" s="279">
        <f>+MAR!I86</f>
        <v>0</v>
      </c>
      <c r="I95" s="279">
        <f>+MAR!J86</f>
        <v>0</v>
      </c>
      <c r="J95" s="283">
        <f>+MAR!K86</f>
        <v>0</v>
      </c>
      <c r="K95" s="302">
        <f>+MAR!L86</f>
        <v>0</v>
      </c>
      <c r="L95" s="279">
        <f>+MAR!M86</f>
        <v>0</v>
      </c>
      <c r="M95" s="279">
        <f>+MAR!N86</f>
        <v>0</v>
      </c>
      <c r="N95" s="279">
        <f>+MAR!O86</f>
        <v>0</v>
      </c>
      <c r="O95" s="279">
        <f>+MAR!P86</f>
        <v>0</v>
      </c>
      <c r="P95" s="279">
        <f>+MAR!Q86</f>
        <v>0</v>
      </c>
      <c r="Q95" s="279">
        <f>+MAR!R86</f>
        <v>0</v>
      </c>
      <c r="R95" s="300">
        <f>+MAR!S86</f>
        <v>0</v>
      </c>
      <c r="S95" s="280">
        <f>+MAR!T86</f>
        <v>0</v>
      </c>
      <c r="T95" s="279">
        <f>+MAR!U86</f>
        <v>0</v>
      </c>
      <c r="U95" s="279">
        <f>+MAR!V86</f>
        <v>0</v>
      </c>
      <c r="V95" s="279">
        <f>+MAR!W86</f>
        <v>0</v>
      </c>
      <c r="W95" s="279">
        <f>+MAR!X86</f>
        <v>0</v>
      </c>
      <c r="X95" s="279">
        <f>+MAR!Y86</f>
        <v>0</v>
      </c>
      <c r="Y95" s="283">
        <f>+MAR!Z86</f>
        <v>0</v>
      </c>
      <c r="Z95" s="302">
        <f>+MAR!AA86</f>
        <v>0</v>
      </c>
      <c r="AA95" s="279">
        <f>+MAR!AB86</f>
        <v>0</v>
      </c>
      <c r="AB95" s="279">
        <f>+MAR!AC86</f>
        <v>0</v>
      </c>
      <c r="AC95" s="279">
        <f>+MAR!AD86</f>
        <v>0</v>
      </c>
      <c r="AD95" s="279">
        <f>+MAR!AE86</f>
        <v>0</v>
      </c>
      <c r="AE95" s="279">
        <f>+MAR!AF86</f>
        <v>0</v>
      </c>
      <c r="AF95" s="300">
        <f>+MAR!AG86</f>
        <v>0</v>
      </c>
      <c r="AG95" s="1037">
        <f>+MAR!AH86</f>
        <v>0</v>
      </c>
      <c r="AH95" s="230"/>
    </row>
    <row r="96" spans="1:34" ht="14.45" customHeight="1" x14ac:dyDescent="0.25">
      <c r="A96" s="654">
        <v>72</v>
      </c>
      <c r="B96" s="823" t="s">
        <v>3</v>
      </c>
      <c r="C96" s="302">
        <f>+MAR!D87</f>
        <v>0</v>
      </c>
      <c r="D96" s="300">
        <f>+MAR!E87</f>
        <v>0</v>
      </c>
      <c r="E96" s="280">
        <f>+MAR!F87</f>
        <v>0</v>
      </c>
      <c r="F96" s="279" t="str">
        <f>+MAR!G87</f>
        <v>N</v>
      </c>
      <c r="G96" s="279">
        <f>+MAR!H87</f>
        <v>0</v>
      </c>
      <c r="H96" s="279">
        <f>+MAR!I87</f>
        <v>0</v>
      </c>
      <c r="I96" s="279">
        <f>+MAR!J87</f>
        <v>0</v>
      </c>
      <c r="J96" s="283">
        <f>+MAR!K87</f>
        <v>0</v>
      </c>
      <c r="K96" s="302">
        <f>+MAR!L87</f>
        <v>0</v>
      </c>
      <c r="L96" s="279" t="str">
        <f>+MAR!M87</f>
        <v>D</v>
      </c>
      <c r="M96" s="279">
        <f>+MAR!N87</f>
        <v>0</v>
      </c>
      <c r="N96" s="279">
        <f>+MAR!O87</f>
        <v>0</v>
      </c>
      <c r="O96" s="279">
        <f>+MAR!P87</f>
        <v>0</v>
      </c>
      <c r="P96" s="279">
        <f>+MAR!Q87</f>
        <v>0</v>
      </c>
      <c r="Q96" s="279">
        <f>+MAR!R87</f>
        <v>0</v>
      </c>
      <c r="R96" s="300">
        <f>+MAR!S87</f>
        <v>0</v>
      </c>
      <c r="S96" s="280">
        <f>+MAR!T87</f>
        <v>0</v>
      </c>
      <c r="T96" s="279">
        <f>+MAR!U87</f>
        <v>0</v>
      </c>
      <c r="U96" s="279">
        <f>+MAR!V87</f>
        <v>0</v>
      </c>
      <c r="V96" s="279">
        <f>+MAR!W87</f>
        <v>0</v>
      </c>
      <c r="W96" s="279">
        <f>+MAR!X87</f>
        <v>0</v>
      </c>
      <c r="X96" s="279">
        <f>+MAR!Y87</f>
        <v>0</v>
      </c>
      <c r="Y96" s="283">
        <f>+MAR!Z87</f>
        <v>0</v>
      </c>
      <c r="Z96" s="302" t="str">
        <f>+MAR!AA87</f>
        <v>D</v>
      </c>
      <c r="AA96" s="279" t="str">
        <f>+MAR!AB87</f>
        <v>D</v>
      </c>
      <c r="AB96" s="279">
        <f>+MAR!AC87</f>
        <v>0</v>
      </c>
      <c r="AC96" s="279">
        <f>+MAR!AD87</f>
        <v>0</v>
      </c>
      <c r="AD96" s="279">
        <f>+MAR!AE87</f>
        <v>0</v>
      </c>
      <c r="AE96" s="279">
        <f>+MAR!AF87</f>
        <v>0</v>
      </c>
      <c r="AF96" s="300">
        <f>+MAR!AG87</f>
        <v>0</v>
      </c>
      <c r="AG96" s="1037">
        <f>+MAR!AH87</f>
        <v>0</v>
      </c>
      <c r="AH96" s="230"/>
    </row>
    <row r="97" spans="1:34" ht="14.45" customHeight="1" thickBot="1" x14ac:dyDescent="0.3">
      <c r="A97" s="821">
        <v>73</v>
      </c>
      <c r="B97" s="808" t="s">
        <v>3</v>
      </c>
      <c r="C97" s="302" t="str">
        <f>+MAR!D88</f>
        <v>N</v>
      </c>
      <c r="D97" s="300">
        <f>+MAR!E88</f>
        <v>0</v>
      </c>
      <c r="E97" s="280">
        <f>+MAR!F88</f>
        <v>0</v>
      </c>
      <c r="F97" s="279" t="str">
        <f>+MAR!G88</f>
        <v>D</v>
      </c>
      <c r="G97" s="279" t="str">
        <f>+MAR!H88</f>
        <v>DT</v>
      </c>
      <c r="H97" s="279" t="str">
        <f>+MAR!I88</f>
        <v>NT</v>
      </c>
      <c r="I97" s="279">
        <f>+MAR!J88</f>
        <v>0</v>
      </c>
      <c r="J97" s="283" t="str">
        <f>+MAR!K88</f>
        <v>N</v>
      </c>
      <c r="K97" s="302" t="str">
        <f>+MAR!L88</f>
        <v>N</v>
      </c>
      <c r="L97" s="279">
        <f>+MAR!M88</f>
        <v>0</v>
      </c>
      <c r="M97" s="279">
        <f>+MAR!N88</f>
        <v>0</v>
      </c>
      <c r="N97" s="279" t="str">
        <f>+MAR!O88</f>
        <v>D</v>
      </c>
      <c r="O97" s="279" t="str">
        <f>+MAR!P88</f>
        <v>T</v>
      </c>
      <c r="P97" s="279" t="str">
        <f>+MAR!Q88</f>
        <v>DT</v>
      </c>
      <c r="Q97" s="279" t="str">
        <f>+MAR!R88</f>
        <v>DT</v>
      </c>
      <c r="R97" s="300" t="str">
        <f>+MAR!S88</f>
        <v>D</v>
      </c>
      <c r="S97" s="280" t="str">
        <f>+MAR!T88</f>
        <v>T</v>
      </c>
      <c r="T97" s="279">
        <f>+MAR!U88</f>
        <v>0</v>
      </c>
      <c r="U97" s="279">
        <f>+MAR!V88</f>
        <v>0</v>
      </c>
      <c r="V97" s="279" t="str">
        <f>+MAR!W88</f>
        <v>T</v>
      </c>
      <c r="W97" s="279" t="str">
        <f>+MAR!X88</f>
        <v>T</v>
      </c>
      <c r="X97" s="279">
        <f>+MAR!Y88</f>
        <v>0</v>
      </c>
      <c r="Y97" s="283">
        <f>+MAR!Z88</f>
        <v>0</v>
      </c>
      <c r="Z97" s="302" t="str">
        <f>+MAR!AA88</f>
        <v>TR</v>
      </c>
      <c r="AA97" s="279" t="str">
        <f>+MAR!AB88</f>
        <v>TR</v>
      </c>
      <c r="AB97" s="279" t="str">
        <f>+MAR!AC88</f>
        <v>DTS5S</v>
      </c>
      <c r="AC97" s="279">
        <f>+MAR!AD88</f>
        <v>0</v>
      </c>
      <c r="AD97" s="279" t="str">
        <f>+MAR!AE88</f>
        <v>N</v>
      </c>
      <c r="AE97" s="279" t="str">
        <f>+MAR!AF88</f>
        <v>N</v>
      </c>
      <c r="AF97" s="300" t="str">
        <f>+MAR!AG88</f>
        <v>NT</v>
      </c>
      <c r="AG97" s="1037" t="str">
        <f>+MAR!AH88</f>
        <v>NT</v>
      </c>
      <c r="AH97" s="230"/>
    </row>
    <row r="98" spans="1:34" ht="14.45" customHeight="1" x14ac:dyDescent="0.25">
      <c r="A98" s="654">
        <v>74</v>
      </c>
      <c r="B98" s="808" t="s">
        <v>3</v>
      </c>
      <c r="C98" s="302" t="str">
        <f>+MAR!D89</f>
        <v>FOTS</v>
      </c>
      <c r="D98" s="300">
        <f>+MAR!E89</f>
        <v>0</v>
      </c>
      <c r="E98" s="280">
        <f>+MAR!F89</f>
        <v>0</v>
      </c>
      <c r="F98" s="279" t="str">
        <f>+MAR!G89</f>
        <v>FOTS</v>
      </c>
      <c r="G98" s="279" t="str">
        <f>+MAR!H89</f>
        <v>N</v>
      </c>
      <c r="H98" s="279">
        <f>+MAR!I89</f>
        <v>0</v>
      </c>
      <c r="I98" s="279">
        <f>+MAR!J89</f>
        <v>0</v>
      </c>
      <c r="J98" s="283" t="str">
        <f>+MAR!K89</f>
        <v>D</v>
      </c>
      <c r="K98" s="302" t="str">
        <f>+MAR!L89</f>
        <v>N</v>
      </c>
      <c r="L98" s="279">
        <f>+MAR!M89</f>
        <v>0</v>
      </c>
      <c r="M98" s="279">
        <f>+MAR!N89</f>
        <v>0</v>
      </c>
      <c r="N98" s="279" t="str">
        <f>+MAR!O89</f>
        <v>D</v>
      </c>
      <c r="O98" s="279" t="str">
        <f>+MAR!P89</f>
        <v>N</v>
      </c>
      <c r="P98" s="279" t="str">
        <f>+MAR!Q89</f>
        <v>T</v>
      </c>
      <c r="Q98" s="279">
        <f>+MAR!R89</f>
        <v>0</v>
      </c>
      <c r="R98" s="300" t="str">
        <f>+MAR!S89</f>
        <v>D</v>
      </c>
      <c r="S98" s="280" t="str">
        <f>+MAR!T89</f>
        <v>N</v>
      </c>
      <c r="T98" s="279">
        <f>+MAR!U89</f>
        <v>0</v>
      </c>
      <c r="U98" s="279">
        <f>+MAR!V89</f>
        <v>0</v>
      </c>
      <c r="V98" s="279" t="str">
        <f>+MAR!W89</f>
        <v>D</v>
      </c>
      <c r="W98" s="279" t="str">
        <f>+MAR!X89</f>
        <v>D</v>
      </c>
      <c r="X98" s="279">
        <f>+MAR!Y89</f>
        <v>0</v>
      </c>
      <c r="Y98" s="283">
        <f>+MAR!Z89</f>
        <v>0</v>
      </c>
      <c r="Z98" s="302" t="str">
        <f>+MAR!AA89</f>
        <v>TR</v>
      </c>
      <c r="AA98" s="279" t="str">
        <f>+MAR!AB89</f>
        <v>TR</v>
      </c>
      <c r="AB98" s="279" t="str">
        <f>+MAR!AC89</f>
        <v>DTS5S</v>
      </c>
      <c r="AC98" s="279">
        <f>+MAR!AD89</f>
        <v>0</v>
      </c>
      <c r="AD98" s="279" t="str">
        <f>+MAR!AE89</f>
        <v>N</v>
      </c>
      <c r="AE98" s="279" t="str">
        <f>+MAR!AF89</f>
        <v>N</v>
      </c>
      <c r="AF98" s="300">
        <f>+MAR!AG89</f>
        <v>0</v>
      </c>
      <c r="AG98" s="1037">
        <f>+MAR!AH89</f>
        <v>0</v>
      </c>
      <c r="AH98" s="230"/>
    </row>
    <row r="99" spans="1:34" ht="14.45" customHeight="1" thickBot="1" x14ac:dyDescent="0.3">
      <c r="A99" s="821">
        <v>75</v>
      </c>
      <c r="B99" s="808" t="s">
        <v>3</v>
      </c>
      <c r="C99" s="302">
        <f>+MAR!D90</f>
        <v>0</v>
      </c>
      <c r="D99" s="300">
        <f>+MAR!E90</f>
        <v>0</v>
      </c>
      <c r="E99" s="280" t="str">
        <f>+MAR!F90</f>
        <v>B</v>
      </c>
      <c r="F99" s="279" t="str">
        <f>+MAR!G90</f>
        <v>B</v>
      </c>
      <c r="G99" s="279" t="str">
        <f>+MAR!H90</f>
        <v>B</v>
      </c>
      <c r="H99" s="279" t="str">
        <f>+MAR!I90</f>
        <v>B</v>
      </c>
      <c r="I99" s="279" t="str">
        <f>+MAR!J90</f>
        <v>B</v>
      </c>
      <c r="J99" s="283">
        <f>+MAR!K90</f>
        <v>0</v>
      </c>
      <c r="K99" s="302">
        <f>+MAR!L90</f>
        <v>0</v>
      </c>
      <c r="L99" s="279" t="str">
        <f>+MAR!M90</f>
        <v>B</v>
      </c>
      <c r="M99" s="279" t="str">
        <f>+MAR!N90</f>
        <v>B</v>
      </c>
      <c r="N99" s="279" t="str">
        <f>+MAR!O90</f>
        <v>B</v>
      </c>
      <c r="O99" s="279" t="str">
        <f>+MAR!P90</f>
        <v>B</v>
      </c>
      <c r="P99" s="279" t="str">
        <f>+MAR!Q90</f>
        <v>B</v>
      </c>
      <c r="Q99" s="279">
        <f>+MAR!R90</f>
        <v>0</v>
      </c>
      <c r="R99" s="300">
        <f>+MAR!S90</f>
        <v>0</v>
      </c>
      <c r="S99" s="280" t="str">
        <f>+MAR!T90</f>
        <v>B</v>
      </c>
      <c r="T99" s="279" t="str">
        <f>+MAR!U90</f>
        <v>B</v>
      </c>
      <c r="U99" s="279" t="str">
        <f>+MAR!V90</f>
        <v>B</v>
      </c>
      <c r="V99" s="279" t="str">
        <f>+MAR!W90</f>
        <v>B</v>
      </c>
      <c r="W99" s="279" t="str">
        <f>+MAR!X90</f>
        <v>B</v>
      </c>
      <c r="X99" s="279">
        <f>+MAR!Y90</f>
        <v>0</v>
      </c>
      <c r="Y99" s="283">
        <f>+MAR!Z90</f>
        <v>0</v>
      </c>
      <c r="Z99" s="302" t="str">
        <f>+MAR!AA90</f>
        <v>B</v>
      </c>
      <c r="AA99" s="279" t="str">
        <f>+MAR!AB90</f>
        <v>B</v>
      </c>
      <c r="AB99" s="279" t="str">
        <f>+MAR!AC90</f>
        <v>B</v>
      </c>
      <c r="AC99" s="279" t="str">
        <f>+MAR!AD90</f>
        <v>B</v>
      </c>
      <c r="AD99" s="279" t="str">
        <f>+MAR!AE90</f>
        <v>B</v>
      </c>
      <c r="AE99" s="279">
        <f>+MAR!AF90</f>
        <v>0</v>
      </c>
      <c r="AF99" s="300">
        <f>+MAR!AG90</f>
        <v>0</v>
      </c>
      <c r="AG99" s="1037" t="str">
        <f>+MAR!AH90</f>
        <v>B</v>
      </c>
      <c r="AH99" s="230"/>
    </row>
    <row r="100" spans="1:34" ht="14.45" customHeight="1" x14ac:dyDescent="0.25">
      <c r="A100" s="654">
        <v>76</v>
      </c>
      <c r="B100" s="808" t="s">
        <v>3</v>
      </c>
      <c r="C100" s="302" t="str">
        <f>+MAR!D91</f>
        <v>N</v>
      </c>
      <c r="D100" s="300">
        <f>+MAR!E91</f>
        <v>0</v>
      </c>
      <c r="E100" s="280" t="str">
        <f>+MAR!F91</f>
        <v>DT</v>
      </c>
      <c r="F100" s="279" t="str">
        <f>+MAR!G91</f>
        <v>D</v>
      </c>
      <c r="G100" s="279" t="str">
        <f>+MAR!H91</f>
        <v>N</v>
      </c>
      <c r="H100" s="279">
        <f>+MAR!I91</f>
        <v>0</v>
      </c>
      <c r="I100" s="279">
        <f>+MAR!J91</f>
        <v>0</v>
      </c>
      <c r="J100" s="283" t="str">
        <f>+MAR!K91</f>
        <v>D</v>
      </c>
      <c r="K100" s="302" t="str">
        <f>+MAR!L91</f>
        <v>T</v>
      </c>
      <c r="L100" s="279">
        <f>+MAR!M91</f>
        <v>0</v>
      </c>
      <c r="M100" s="279">
        <f>+MAR!N91</f>
        <v>0</v>
      </c>
      <c r="N100" s="279" t="str">
        <f>+MAR!O91</f>
        <v>D</v>
      </c>
      <c r="O100" s="279" t="str">
        <f>+MAR!P91</f>
        <v>N</v>
      </c>
      <c r="P100" s="279" t="str">
        <f>+MAR!Q91</f>
        <v>NTS</v>
      </c>
      <c r="Q100" s="279">
        <f>+MAR!R91</f>
        <v>0</v>
      </c>
      <c r="R100" s="300" t="str">
        <f>+MAR!S91</f>
        <v>NT</v>
      </c>
      <c r="S100" s="280" t="str">
        <f>+MAR!T91</f>
        <v>N</v>
      </c>
      <c r="T100" s="279">
        <f>+MAR!U91</f>
        <v>0</v>
      </c>
      <c r="U100" s="279">
        <f>+MAR!V91</f>
        <v>0</v>
      </c>
      <c r="V100" s="279" t="str">
        <f>+MAR!W91</f>
        <v>D</v>
      </c>
      <c r="W100" s="279" t="str">
        <f>+MAR!X91</f>
        <v>D</v>
      </c>
      <c r="X100" s="279">
        <f>+MAR!Y91</f>
        <v>0</v>
      </c>
      <c r="Y100" s="283">
        <f>+MAR!Z91</f>
        <v>0</v>
      </c>
      <c r="Z100" s="302" t="str">
        <f>+MAR!AA91</f>
        <v>TR</v>
      </c>
      <c r="AA100" s="279" t="str">
        <f>+MAR!AB91</f>
        <v>TR</v>
      </c>
      <c r="AB100" s="279" t="str">
        <f>+MAR!AC91</f>
        <v>DTS5S</v>
      </c>
      <c r="AC100" s="279">
        <f>+MAR!AD91</f>
        <v>0</v>
      </c>
      <c r="AD100" s="279" t="str">
        <f>+MAR!AE91</f>
        <v>DT</v>
      </c>
      <c r="AE100" s="279" t="str">
        <f>+MAR!AF91</f>
        <v>DT</v>
      </c>
      <c r="AF100" s="300">
        <f>+MAR!AG91</f>
        <v>0</v>
      </c>
      <c r="AG100" s="1037">
        <f>+MAR!AH91</f>
        <v>0</v>
      </c>
      <c r="AH100" s="230"/>
    </row>
    <row r="101" spans="1:34" ht="14.45" customHeight="1" thickBot="1" x14ac:dyDescent="0.3">
      <c r="A101" s="821">
        <v>77</v>
      </c>
      <c r="B101" s="808" t="s">
        <v>3</v>
      </c>
      <c r="C101" s="302" t="str">
        <f>+MAR!D92</f>
        <v>N</v>
      </c>
      <c r="D101" s="300">
        <f>+MAR!E92</f>
        <v>0</v>
      </c>
      <c r="E101" s="280">
        <f>+MAR!F92</f>
        <v>0</v>
      </c>
      <c r="F101" s="279" t="str">
        <f>+MAR!G92</f>
        <v>D</v>
      </c>
      <c r="G101" s="279" t="str">
        <f>+MAR!H92</f>
        <v>N</v>
      </c>
      <c r="H101" s="279">
        <f>+MAR!I92</f>
        <v>0</v>
      </c>
      <c r="I101" s="279">
        <f>+MAR!J92</f>
        <v>0</v>
      </c>
      <c r="J101" s="283" t="str">
        <f>+MAR!K92</f>
        <v>D</v>
      </c>
      <c r="K101" s="302" t="str">
        <f>+MAR!L92</f>
        <v>N</v>
      </c>
      <c r="L101" s="279">
        <f>+MAR!M92</f>
        <v>0</v>
      </c>
      <c r="M101" s="279">
        <f>+MAR!N92</f>
        <v>0</v>
      </c>
      <c r="N101" s="279" t="str">
        <f>+MAR!O92</f>
        <v>D</v>
      </c>
      <c r="O101" s="279" t="str">
        <f>+MAR!P92</f>
        <v>N</v>
      </c>
      <c r="P101" s="279">
        <f>+MAR!Q92</f>
        <v>0</v>
      </c>
      <c r="Q101" s="279">
        <f>+MAR!R92</f>
        <v>0</v>
      </c>
      <c r="R101" s="300" t="str">
        <f>+MAR!S92</f>
        <v>D</v>
      </c>
      <c r="S101" s="280" t="str">
        <f>+MAR!T92</f>
        <v>DT</v>
      </c>
      <c r="T101" s="279">
        <f>+MAR!U92</f>
        <v>0</v>
      </c>
      <c r="U101" s="279">
        <f>+MAR!V92</f>
        <v>0</v>
      </c>
      <c r="V101" s="279" t="str">
        <f>+MAR!W92</f>
        <v>DISP</v>
      </c>
      <c r="W101" s="279" t="str">
        <f>+MAR!X92</f>
        <v>D</v>
      </c>
      <c r="X101" s="279">
        <f>+MAR!Y92</f>
        <v>0</v>
      </c>
      <c r="Y101" s="283">
        <f>+MAR!Z92</f>
        <v>0</v>
      </c>
      <c r="Z101" s="302" t="str">
        <f>+MAR!AA92</f>
        <v>TR</v>
      </c>
      <c r="AA101" s="279" t="str">
        <f>+MAR!AB92</f>
        <v>TR</v>
      </c>
      <c r="AB101" s="279" t="str">
        <f>+MAR!AC92</f>
        <v>DTS5S</v>
      </c>
      <c r="AC101" s="279">
        <f>+MAR!AD92</f>
        <v>0</v>
      </c>
      <c r="AD101" s="279" t="str">
        <f>+MAR!AE92</f>
        <v>N</v>
      </c>
      <c r="AE101" s="279" t="str">
        <f>+MAR!AF92</f>
        <v>N</v>
      </c>
      <c r="AF101" s="300">
        <f>+MAR!AG92</f>
        <v>0</v>
      </c>
      <c r="AG101" s="1037">
        <f>+MAR!AH92</f>
        <v>0</v>
      </c>
      <c r="AH101" s="230"/>
    </row>
    <row r="102" spans="1:34" ht="14.45" customHeight="1" x14ac:dyDescent="0.25">
      <c r="A102" s="654">
        <v>78</v>
      </c>
      <c r="B102" s="808" t="s">
        <v>3</v>
      </c>
      <c r="C102" s="302" t="str">
        <f>+MAR!D93</f>
        <v>N</v>
      </c>
      <c r="D102" s="300">
        <f>+MAR!E93</f>
        <v>0</v>
      </c>
      <c r="E102" s="280">
        <f>+MAR!F93</f>
        <v>0</v>
      </c>
      <c r="F102" s="279" t="str">
        <f>+MAR!G93</f>
        <v>D</v>
      </c>
      <c r="G102" s="279" t="str">
        <f>+MAR!H93</f>
        <v>N</v>
      </c>
      <c r="H102" s="279">
        <f>+MAR!I93</f>
        <v>0</v>
      </c>
      <c r="I102" s="279">
        <f>+MAR!J93</f>
        <v>0</v>
      </c>
      <c r="J102" s="283" t="str">
        <f>+MAR!K93</f>
        <v>D</v>
      </c>
      <c r="K102" s="302" t="str">
        <f>+MAR!L93</f>
        <v>DT</v>
      </c>
      <c r="L102" s="279">
        <f>+MAR!M93</f>
        <v>0</v>
      </c>
      <c r="M102" s="279">
        <f>+MAR!N93</f>
        <v>0</v>
      </c>
      <c r="N102" s="279" t="str">
        <f>+MAR!O93</f>
        <v>D</v>
      </c>
      <c r="O102" s="279" t="str">
        <f>+MAR!P93</f>
        <v>N</v>
      </c>
      <c r="P102" s="279">
        <f>+MAR!Q93</f>
        <v>0</v>
      </c>
      <c r="Q102" s="279">
        <f>+MAR!R93</f>
        <v>0</v>
      </c>
      <c r="R102" s="300" t="str">
        <f>+MAR!S93</f>
        <v>D</v>
      </c>
      <c r="S102" s="280" t="str">
        <f>+MAR!T93</f>
        <v>DT</v>
      </c>
      <c r="T102" s="279">
        <f>+MAR!U93</f>
        <v>0</v>
      </c>
      <c r="U102" s="279">
        <f>+MAR!V93</f>
        <v>0</v>
      </c>
      <c r="V102" s="279" t="str">
        <f>+MAR!W93</f>
        <v>D</v>
      </c>
      <c r="W102" s="279" t="str">
        <f>+MAR!X93</f>
        <v>D</v>
      </c>
      <c r="X102" s="279">
        <f>+MAR!Y93</f>
        <v>0</v>
      </c>
      <c r="Y102" s="283">
        <f>+MAR!Z93</f>
        <v>0</v>
      </c>
      <c r="Z102" s="302" t="str">
        <f>+MAR!AA93</f>
        <v>TR</v>
      </c>
      <c r="AA102" s="279" t="str">
        <f>+MAR!AB93</f>
        <v>TR</v>
      </c>
      <c r="AB102" s="279" t="str">
        <f>+MAR!AC93</f>
        <v>DTS5S</v>
      </c>
      <c r="AC102" s="279">
        <f>+MAR!AD93</f>
        <v>0</v>
      </c>
      <c r="AD102" s="279" t="str">
        <f>+MAR!AE93</f>
        <v>N</v>
      </c>
      <c r="AE102" s="279" t="str">
        <f>+MAR!AF93</f>
        <v>N</v>
      </c>
      <c r="AF102" s="300">
        <f>+MAR!AG93</f>
        <v>0</v>
      </c>
      <c r="AG102" s="1037">
        <f>+MAR!AH93</f>
        <v>0</v>
      </c>
      <c r="AH102" s="230"/>
    </row>
    <row r="103" spans="1:34" ht="14.45" customHeight="1" thickBot="1" x14ac:dyDescent="0.3">
      <c r="A103" s="821">
        <v>79</v>
      </c>
      <c r="B103" s="808" t="s">
        <v>3</v>
      </c>
      <c r="C103" s="302">
        <f>+MAR!D94</f>
        <v>0</v>
      </c>
      <c r="D103" s="300">
        <f>+MAR!E94</f>
        <v>0</v>
      </c>
      <c r="E103" s="280" t="str">
        <f>+MAR!F94</f>
        <v>B</v>
      </c>
      <c r="F103" s="279" t="str">
        <f>+MAR!G94</f>
        <v>B</v>
      </c>
      <c r="G103" s="279" t="str">
        <f>+MAR!H94</f>
        <v>B</v>
      </c>
      <c r="H103" s="279" t="str">
        <f>+MAR!I94</f>
        <v>B</v>
      </c>
      <c r="I103" s="279" t="str">
        <f>+MAR!J94</f>
        <v>B</v>
      </c>
      <c r="J103" s="283">
        <f>+MAR!K94</f>
        <v>0</v>
      </c>
      <c r="K103" s="302">
        <f>+MAR!L94</f>
        <v>0</v>
      </c>
      <c r="L103" s="279" t="str">
        <f>+MAR!M94</f>
        <v>B</v>
      </c>
      <c r="M103" s="279" t="str">
        <f>+MAR!N94</f>
        <v>B</v>
      </c>
      <c r="N103" s="279" t="str">
        <f>+MAR!O94</f>
        <v>B</v>
      </c>
      <c r="O103" s="279" t="str">
        <f>+MAR!P94</f>
        <v>B</v>
      </c>
      <c r="P103" s="279" t="str">
        <f>+MAR!Q94</f>
        <v>B</v>
      </c>
      <c r="Q103" s="279">
        <f>+MAR!R94</f>
        <v>0</v>
      </c>
      <c r="R103" s="300">
        <f>+MAR!S94</f>
        <v>0</v>
      </c>
      <c r="S103" s="280" t="str">
        <f>+MAR!T94</f>
        <v>B</v>
      </c>
      <c r="T103" s="279" t="str">
        <f>+MAR!U94</f>
        <v>B</v>
      </c>
      <c r="U103" s="279" t="str">
        <f>+MAR!V94</f>
        <v>B</v>
      </c>
      <c r="V103" s="279" t="str">
        <f>+MAR!W94</f>
        <v>B</v>
      </c>
      <c r="W103" s="279" t="str">
        <f>+MAR!X94</f>
        <v>B</v>
      </c>
      <c r="X103" s="279">
        <f>+MAR!Y94</f>
        <v>0</v>
      </c>
      <c r="Y103" s="283">
        <f>+MAR!Z94</f>
        <v>0</v>
      </c>
      <c r="Z103" s="302" t="str">
        <f>+MAR!AA94</f>
        <v>B</v>
      </c>
      <c r="AA103" s="279" t="str">
        <f>+MAR!AB94</f>
        <v>B</v>
      </c>
      <c r="AB103" s="279" t="str">
        <f>+MAR!AC94</f>
        <v>B</v>
      </c>
      <c r="AC103" s="279" t="str">
        <f>+MAR!AD94</f>
        <v>B</v>
      </c>
      <c r="AD103" s="279" t="str">
        <f>+MAR!AE94</f>
        <v>B</v>
      </c>
      <c r="AE103" s="279">
        <f>+MAR!AF94</f>
        <v>0</v>
      </c>
      <c r="AF103" s="300">
        <f>+MAR!AG94</f>
        <v>0</v>
      </c>
      <c r="AG103" s="1037" t="str">
        <f>+MAR!AH94</f>
        <v>B</v>
      </c>
      <c r="AH103" s="230"/>
    </row>
    <row r="104" spans="1:34" ht="14.45" customHeight="1" x14ac:dyDescent="0.25">
      <c r="A104" s="654">
        <v>80</v>
      </c>
      <c r="B104" s="808" t="s">
        <v>3</v>
      </c>
      <c r="C104" s="302" t="str">
        <f>+MAR!D95</f>
        <v>DT</v>
      </c>
      <c r="D104" s="300">
        <f>+MAR!E95</f>
        <v>0</v>
      </c>
      <c r="E104" s="280">
        <f>+MAR!F95</f>
        <v>0</v>
      </c>
      <c r="F104" s="279" t="str">
        <f>+MAR!G95</f>
        <v>D</v>
      </c>
      <c r="G104" s="279" t="str">
        <f>+MAR!H95</f>
        <v>T</v>
      </c>
      <c r="H104" s="279">
        <f>+MAR!I95</f>
        <v>0</v>
      </c>
      <c r="I104" s="279">
        <f>+MAR!J95</f>
        <v>0</v>
      </c>
      <c r="J104" s="283" t="str">
        <f>+MAR!K95</f>
        <v>D</v>
      </c>
      <c r="K104" s="302" t="str">
        <f>+MAR!L95</f>
        <v>N</v>
      </c>
      <c r="L104" s="279">
        <f>+MAR!M95</f>
        <v>0</v>
      </c>
      <c r="M104" s="279">
        <f>+MAR!N95</f>
        <v>0</v>
      </c>
      <c r="N104" s="279" t="str">
        <f>+MAR!O95</f>
        <v>D</v>
      </c>
      <c r="O104" s="279" t="str">
        <f>+MAR!P95</f>
        <v>N</v>
      </c>
      <c r="P104" s="279">
        <f>+MAR!Q95</f>
        <v>0</v>
      </c>
      <c r="Q104" s="279" t="str">
        <f>+MAR!R95</f>
        <v>DTSDS</v>
      </c>
      <c r="R104" s="300" t="str">
        <f>+MAR!S95</f>
        <v>D</v>
      </c>
      <c r="S104" s="280" t="str">
        <f>+MAR!T95</f>
        <v>N</v>
      </c>
      <c r="T104" s="279">
        <f>+MAR!U95</f>
        <v>0</v>
      </c>
      <c r="U104" s="279">
        <f>+MAR!V95</f>
        <v>0</v>
      </c>
      <c r="V104" s="279" t="str">
        <f>+MAR!W95</f>
        <v>D</v>
      </c>
      <c r="W104" s="279" t="str">
        <f>+MAR!X95</f>
        <v>D</v>
      </c>
      <c r="X104" s="279">
        <f>+MAR!Y95</f>
        <v>0</v>
      </c>
      <c r="Y104" s="283">
        <f>+MAR!Z95</f>
        <v>0</v>
      </c>
      <c r="Z104" s="302" t="str">
        <f>+MAR!AA95</f>
        <v>TR</v>
      </c>
      <c r="AA104" s="279" t="str">
        <f>+MAR!AB95</f>
        <v>TR</v>
      </c>
      <c r="AB104" s="279" t="str">
        <f>+MAR!AC95</f>
        <v>DTS5S</v>
      </c>
      <c r="AC104" s="279" t="str">
        <f>+MAR!AD95</f>
        <v>DT</v>
      </c>
      <c r="AD104" s="279" t="str">
        <f>+MAR!AE95</f>
        <v>N</v>
      </c>
      <c r="AE104" s="279" t="str">
        <f>+MAR!AF95</f>
        <v>N</v>
      </c>
      <c r="AF104" s="300">
        <f>+MAR!AG95</f>
        <v>0</v>
      </c>
      <c r="AG104" s="1037">
        <f>+MAR!AH95</f>
        <v>0</v>
      </c>
      <c r="AH104" s="230"/>
    </row>
    <row r="105" spans="1:34" ht="14.45" customHeight="1" thickBot="1" x14ac:dyDescent="0.3">
      <c r="A105" s="821">
        <v>81</v>
      </c>
      <c r="B105" s="808" t="s">
        <v>3</v>
      </c>
      <c r="C105" s="302" t="str">
        <f>+MAR!D96</f>
        <v>N</v>
      </c>
      <c r="D105" s="300">
        <f>+MAR!E96</f>
        <v>0</v>
      </c>
      <c r="E105" s="280">
        <f>+MAR!F96</f>
        <v>0</v>
      </c>
      <c r="F105" s="279" t="str">
        <f>+MAR!G96</f>
        <v>D</v>
      </c>
      <c r="G105" s="279" t="str">
        <f>+MAR!H96</f>
        <v>N</v>
      </c>
      <c r="H105" s="279">
        <f>+MAR!I96</f>
        <v>0</v>
      </c>
      <c r="I105" s="279">
        <f>+MAR!J96</f>
        <v>0</v>
      </c>
      <c r="J105" s="283" t="str">
        <f>+MAR!K96</f>
        <v>D</v>
      </c>
      <c r="K105" s="302" t="str">
        <f>+MAR!L96</f>
        <v>N</v>
      </c>
      <c r="L105" s="279">
        <f>+MAR!M96</f>
        <v>0</v>
      </c>
      <c r="M105" s="279">
        <f>+MAR!N96</f>
        <v>0</v>
      </c>
      <c r="N105" s="279" t="str">
        <f>+MAR!O96</f>
        <v>NT</v>
      </c>
      <c r="O105" s="279" t="str">
        <f>+MAR!P96</f>
        <v>N</v>
      </c>
      <c r="P105" s="279">
        <f>+MAR!Q96</f>
        <v>0</v>
      </c>
      <c r="Q105" s="279">
        <f>+MAR!R96</f>
        <v>0</v>
      </c>
      <c r="R105" s="300" t="str">
        <f>+MAR!S96</f>
        <v>D</v>
      </c>
      <c r="S105" s="280" t="str">
        <f>+MAR!T96</f>
        <v>N</v>
      </c>
      <c r="T105" s="279">
        <f>+MAR!U96</f>
        <v>0</v>
      </c>
      <c r="U105" s="279">
        <f>+MAR!V96</f>
        <v>0</v>
      </c>
      <c r="V105" s="279" t="str">
        <f>+MAR!W96</f>
        <v>NT</v>
      </c>
      <c r="W105" s="279" t="str">
        <f>+MAR!X96</f>
        <v>NT</v>
      </c>
      <c r="X105" s="279">
        <f>+MAR!Y96</f>
        <v>0</v>
      </c>
      <c r="Y105" s="283" t="str">
        <f>+MAR!Z96</f>
        <v>NTSDS</v>
      </c>
      <c r="Z105" s="302" t="str">
        <f>+MAR!AA96</f>
        <v>TR</v>
      </c>
      <c r="AA105" s="279" t="str">
        <f>+MAR!AB96</f>
        <v>TR</v>
      </c>
      <c r="AB105" s="279" t="str">
        <f>+MAR!AC96</f>
        <v>DTS5S</v>
      </c>
      <c r="AC105" s="279">
        <f>+MAR!AD96</f>
        <v>0</v>
      </c>
      <c r="AD105" s="279" t="str">
        <f>+MAR!AE96</f>
        <v>N</v>
      </c>
      <c r="AE105" s="279" t="str">
        <f>+MAR!AF96</f>
        <v>N</v>
      </c>
      <c r="AF105" s="300">
        <f>+MAR!AG96</f>
        <v>0</v>
      </c>
      <c r="AG105" s="1037">
        <f>+MAR!AH96</f>
        <v>0</v>
      </c>
      <c r="AH105" s="230"/>
    </row>
    <row r="106" spans="1:34" ht="15.75" thickBot="1" x14ac:dyDescent="0.3">
      <c r="A106" s="654">
        <v>82</v>
      </c>
      <c r="B106" s="972" t="s">
        <v>3</v>
      </c>
      <c r="C106" s="303">
        <f>+MAR!D97</f>
        <v>0</v>
      </c>
      <c r="D106" s="301">
        <f>+MAR!E97</f>
        <v>0</v>
      </c>
      <c r="E106" s="284">
        <f>+MAR!F97</f>
        <v>0</v>
      </c>
      <c r="F106" s="285">
        <f>+MAR!G97</f>
        <v>0</v>
      </c>
      <c r="G106" s="285">
        <f>+MAR!H97</f>
        <v>0</v>
      </c>
      <c r="H106" s="285">
        <f>+MAR!I97</f>
        <v>0</v>
      </c>
      <c r="I106" s="285">
        <f>+MAR!J97</f>
        <v>0</v>
      </c>
      <c r="J106" s="286">
        <f>+MAR!K97</f>
        <v>0</v>
      </c>
      <c r="K106" s="303">
        <f>+MAR!L97</f>
        <v>0</v>
      </c>
      <c r="L106" s="285">
        <f>+MAR!M97</f>
        <v>0</v>
      </c>
      <c r="M106" s="285">
        <f>+MAR!N97</f>
        <v>0</v>
      </c>
      <c r="N106" s="285">
        <f>+MAR!O97</f>
        <v>0</v>
      </c>
      <c r="O106" s="285">
        <f>+MAR!P97</f>
        <v>0</v>
      </c>
      <c r="P106" s="285">
        <f>+MAR!Q97</f>
        <v>0</v>
      </c>
      <c r="Q106" s="285">
        <f>+MAR!R97</f>
        <v>0</v>
      </c>
      <c r="R106" s="301">
        <f>+MAR!S97</f>
        <v>0</v>
      </c>
      <c r="S106" s="284">
        <f>+MAR!T97</f>
        <v>0</v>
      </c>
      <c r="T106" s="285">
        <f>+MAR!U97</f>
        <v>0</v>
      </c>
      <c r="U106" s="285">
        <f>+MAR!V97</f>
        <v>0</v>
      </c>
      <c r="V106" s="285">
        <f>+MAR!W97</f>
        <v>0</v>
      </c>
      <c r="W106" s="285">
        <f>+MAR!X97</f>
        <v>0</v>
      </c>
      <c r="X106" s="285">
        <f>+MAR!Y97</f>
        <v>0</v>
      </c>
      <c r="Y106" s="286">
        <f>+MAR!Z97</f>
        <v>0</v>
      </c>
      <c r="Z106" s="303">
        <f>+MAR!AA97</f>
        <v>0</v>
      </c>
      <c r="AA106" s="285">
        <f>+MAR!AB97</f>
        <v>0</v>
      </c>
      <c r="AB106" s="285">
        <f>+MAR!AC97</f>
        <v>0</v>
      </c>
      <c r="AC106" s="285">
        <f>+MAR!AD97</f>
        <v>0</v>
      </c>
      <c r="AD106" s="285">
        <f>+MAR!AE97</f>
        <v>0</v>
      </c>
      <c r="AE106" s="285">
        <f>+MAR!AF97</f>
        <v>0</v>
      </c>
      <c r="AF106" s="301">
        <f>+MAR!AG97</f>
        <v>0</v>
      </c>
      <c r="AG106" s="1038">
        <f>+MAR!AH97</f>
        <v>0</v>
      </c>
      <c r="AH106" s="230"/>
    </row>
    <row r="107" spans="1:34" x14ac:dyDescent="0.25">
      <c r="A107" s="907"/>
      <c r="B107" s="907"/>
    </row>
    <row r="108" spans="1:34" x14ac:dyDescent="0.25">
      <c r="A108" s="907"/>
      <c r="B108" s="907"/>
    </row>
  </sheetData>
  <mergeCells count="18">
    <mergeCell ref="AA1:AG1"/>
    <mergeCell ref="C2:AG2"/>
    <mergeCell ref="AD4:AF4"/>
    <mergeCell ref="AD5:AF5"/>
    <mergeCell ref="AB8:AC9"/>
    <mergeCell ref="AD8:AG9"/>
    <mergeCell ref="A83:A85"/>
    <mergeCell ref="B83:B85"/>
    <mergeCell ref="C13:AG13"/>
    <mergeCell ref="C36:AG36"/>
    <mergeCell ref="C60:AG60"/>
    <mergeCell ref="C83:AG83"/>
    <mergeCell ref="A60:A62"/>
    <mergeCell ref="B60:B62"/>
    <mergeCell ref="A13:A15"/>
    <mergeCell ref="B13:B15"/>
    <mergeCell ref="A36:A38"/>
    <mergeCell ref="B36:B38"/>
  </mergeCells>
  <phoneticPr fontId="61" type="noConversion"/>
  <conditionalFormatting sqref="C16:AG35">
    <cfRule type="cellIs" dxfId="7224" priority="1" operator="equal">
      <formula>"DC"</formula>
    </cfRule>
    <cfRule type="cellIs" dxfId="7223" priority="2" operator="equal">
      <formula>"DS"</formula>
    </cfRule>
    <cfRule type="cellIs" dxfId="7222" priority="3" operator="equal">
      <formula>"FE"</formula>
    </cfRule>
    <cfRule type="cellIs" dxfId="7221" priority="4" operator="equal">
      <formula>"FES"</formula>
    </cfRule>
    <cfRule type="cellIs" dxfId="7220" priority="5" operator="equal">
      <formula>"FED"</formula>
    </cfRule>
    <cfRule type="cellIs" dxfId="7219" priority="6" operator="equal">
      <formula>"FEF"</formula>
    </cfRule>
    <cfRule type="cellIs" dxfId="7218" priority="7" operator="equal">
      <formula>"B"</formula>
    </cfRule>
    <cfRule type="cellIs" dxfId="7217" priority="8" operator="equal">
      <formula>"F"</formula>
    </cfRule>
    <cfRule type="cellIs" dxfId="7216" priority="9" operator="equal">
      <formula>"L"</formula>
    </cfRule>
    <cfRule type="cellIs" dxfId="7215" priority="10" operator="equal">
      <formula>"SA"</formula>
    </cfRule>
    <cfRule type="cellIs" dxfId="7214" priority="11" operator="equal">
      <formula>"SE"</formula>
    </cfRule>
    <cfRule type="cellIs" dxfId="7213" priority="12" operator="equal">
      <formula>"TR"</formula>
    </cfRule>
    <cfRule type="cellIs" dxfId="7212" priority="13" operator="equal">
      <formula>"NT"</formula>
    </cfRule>
    <cfRule type="cellIs" dxfId="7211" priority="14" operator="equal">
      <formula>"DT"</formula>
    </cfRule>
    <cfRule type="cellIs" dxfId="7210" priority="15" operator="equal">
      <formula>"T"</formula>
    </cfRule>
    <cfRule type="cellIs" dxfId="7209" priority="16" operator="equal">
      <formula>"FOTS"</formula>
    </cfRule>
    <cfRule type="cellIs" dxfId="7208" priority="17" operator="equal">
      <formula>"DISP"</formula>
    </cfRule>
    <cfRule type="cellIs" dxfId="7207" priority="18" operator="equal">
      <formula>"FO"</formula>
    </cfRule>
  </conditionalFormatting>
  <conditionalFormatting sqref="C39:AG59 C63:AG82 C86:AG106">
    <cfRule type="cellIs" dxfId="7206" priority="19" operator="equal">
      <formula>"NT"</formula>
    </cfRule>
    <cfRule type="cellIs" dxfId="7205" priority="20" operator="equal">
      <formula>"DT"</formula>
    </cfRule>
    <cfRule type="cellIs" dxfId="7204" priority="21" operator="equal">
      <formula>"T"</formula>
    </cfRule>
    <cfRule type="cellIs" dxfId="7203" priority="22" operator="equal">
      <formula>"DISP"</formula>
    </cfRule>
    <cfRule type="cellIs" dxfId="7202" priority="23" operator="equal">
      <formula>"SA"</formula>
    </cfRule>
    <cfRule type="cellIs" dxfId="7201" priority="24" operator="equal">
      <formula>"L"</formula>
    </cfRule>
    <cfRule type="cellIs" dxfId="7200" priority="25" operator="equal">
      <formula>"B"</formula>
    </cfRule>
    <cfRule type="cellIs" dxfId="7199" priority="26" operator="equal">
      <formula>"FED"</formula>
    </cfRule>
    <cfRule type="cellIs" dxfId="7198" priority="27" operator="equal">
      <formula>"FES"</formula>
    </cfRule>
    <cfRule type="cellIs" dxfId="7197" priority="28" operator="equal">
      <formula>"FEF"</formula>
    </cfRule>
    <cfRule type="cellIs" dxfId="7196" priority="29" operator="equal">
      <formula>"FE"</formula>
    </cfRule>
    <cfRule type="cellIs" dxfId="7195" priority="30" operator="equal">
      <formula>"FOTS"</formula>
    </cfRule>
    <cfRule type="cellIs" dxfId="7194" priority="31" operator="equal">
      <formula>"DS"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92" fitToHeight="0" orientation="landscape" r:id="rId1"/>
  <headerFooter>
    <oddFooter>&amp;F</oddFooter>
  </headerFooter>
  <rowBreaks count="3" manualBreakCount="3">
    <brk id="35" max="32" man="1"/>
    <brk id="59" max="32" man="1"/>
    <brk id="82" max="32" man="1"/>
  </rowBreaks>
  <ignoredErrors>
    <ignoredError sqref="C16:AG34 C35:AG35" unlocked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7C12C-06F3-441E-BA63-2ECA090E4754}">
  <sheetPr>
    <pageSetUpPr fitToPage="1"/>
  </sheetPr>
  <dimension ref="A1:CU168"/>
  <sheetViews>
    <sheetView showZeros="0" zoomScale="50" zoomScaleNormal="50" workbookViewId="0">
      <pane xSplit="3" ySplit="12" topLeftCell="D13" activePane="bottomRight" state="frozen"/>
      <selection activeCell="K52" sqref="K52"/>
      <selection pane="topRight" activeCell="K52" sqref="K52"/>
      <selection pane="bottomLeft" activeCell="K52" sqref="K52"/>
      <selection pane="bottomRight" activeCell="J87" sqref="J87"/>
    </sheetView>
  </sheetViews>
  <sheetFormatPr defaultColWidth="9.140625" defaultRowHeight="15" x14ac:dyDescent="0.25"/>
  <cols>
    <col min="1" max="1" width="7.5703125" style="1" customWidth="1"/>
    <col min="2" max="2" width="21.85546875" style="238" customWidth="1"/>
    <col min="3" max="3" width="17.7109375" style="1" customWidth="1"/>
    <col min="4" max="4" width="5.42578125" style="2" customWidth="1"/>
    <col min="5" max="34" width="5.5703125" style="2" customWidth="1"/>
    <col min="35" max="35" width="6.85546875" style="1" customWidth="1"/>
    <col min="36" max="36" width="7.140625" style="1" customWidth="1"/>
    <col min="37" max="38" width="6.28515625" style="1" customWidth="1"/>
    <col min="39" max="41" width="5.5703125" style="1" customWidth="1"/>
    <col min="42" max="42" width="5.5703125" style="2" customWidth="1"/>
    <col min="43" max="43" width="6.42578125" style="2" customWidth="1"/>
    <col min="44" max="54" width="5.5703125" style="2" customWidth="1"/>
    <col min="55" max="55" width="9.85546875" style="1" customWidth="1"/>
    <col min="56" max="56" width="11.5703125" style="48" customWidth="1"/>
    <col min="57" max="57" width="11.5703125" style="3" customWidth="1"/>
    <col min="58" max="66" width="9.5703125" style="49" customWidth="1"/>
    <col min="67" max="67" width="11.85546875" style="50" customWidth="1"/>
    <col min="68" max="68" width="12.42578125" style="50" customWidth="1"/>
    <col min="69" max="69" width="11.85546875" style="50" customWidth="1"/>
    <col min="70" max="70" width="12.85546875" style="50" customWidth="1"/>
    <col min="71" max="71" width="17.140625" style="50" customWidth="1"/>
    <col min="72" max="72" width="12.7109375" style="51" customWidth="1"/>
    <col min="73" max="75" width="8.85546875" style="52" customWidth="1"/>
    <col min="76" max="79" width="8.85546875" style="53" customWidth="1"/>
    <col min="80" max="80" width="18.5703125" style="53" customWidth="1"/>
    <col min="81" max="82" width="6.5703125" customWidth="1"/>
    <col min="83" max="84" width="9.140625" style="18"/>
    <col min="85" max="85" width="9.140625" customWidth="1"/>
    <col min="86" max="86" width="11" customWidth="1"/>
    <col min="89" max="89" width="15" customWidth="1"/>
    <col min="90" max="90" width="13.140625" style="18" customWidth="1"/>
    <col min="92" max="95" width="12.85546875" style="18" customWidth="1"/>
  </cols>
  <sheetData>
    <row r="1" spans="1:95" ht="27" customHeight="1" x14ac:dyDescent="0.25">
      <c r="A1" s="1516" t="s">
        <v>122</v>
      </c>
      <c r="B1" s="1516"/>
      <c r="C1" s="1516"/>
      <c r="D1" s="856">
        <f t="shared" ref="D1" si="0">C1+1</f>
        <v>1</v>
      </c>
      <c r="E1" s="856">
        <f t="shared" ref="E1" si="1">D1+1</f>
        <v>2</v>
      </c>
      <c r="F1" s="856">
        <f t="shared" ref="F1" si="2">E1+1</f>
        <v>3</v>
      </c>
      <c r="G1" s="856">
        <f t="shared" ref="G1" si="3">F1+1</f>
        <v>4</v>
      </c>
      <c r="H1" s="856">
        <f t="shared" ref="H1" si="4">G1+1</f>
        <v>5</v>
      </c>
      <c r="I1" s="856">
        <f t="shared" ref="I1" si="5">H1+1</f>
        <v>6</v>
      </c>
      <c r="J1" s="856">
        <f t="shared" ref="J1" si="6">I1+1</f>
        <v>7</v>
      </c>
      <c r="K1" s="856">
        <f t="shared" ref="K1" si="7">J1+1</f>
        <v>8</v>
      </c>
      <c r="L1" s="856">
        <f t="shared" ref="L1" si="8">K1+1</f>
        <v>9</v>
      </c>
      <c r="M1" s="856">
        <f t="shared" ref="M1" si="9">L1+1</f>
        <v>10</v>
      </c>
      <c r="N1" s="856">
        <f t="shared" ref="N1" si="10">M1+1</f>
        <v>11</v>
      </c>
      <c r="O1" s="856">
        <f t="shared" ref="O1" si="11">N1+1</f>
        <v>12</v>
      </c>
      <c r="P1" s="856">
        <f t="shared" ref="P1" si="12">O1+1</f>
        <v>13</v>
      </c>
      <c r="Q1" s="856">
        <f t="shared" ref="Q1" si="13">P1+1</f>
        <v>14</v>
      </c>
      <c r="R1" s="856">
        <f t="shared" ref="R1" si="14">Q1+1</f>
        <v>15</v>
      </c>
      <c r="S1" s="856">
        <f t="shared" ref="S1" si="15">R1+1</f>
        <v>16</v>
      </c>
      <c r="T1" s="856">
        <f t="shared" ref="T1" si="16">S1+1</f>
        <v>17</v>
      </c>
      <c r="U1" s="856">
        <f t="shared" ref="U1:AH1" si="17">T1+1</f>
        <v>18</v>
      </c>
      <c r="V1" s="856">
        <f t="shared" si="17"/>
        <v>19</v>
      </c>
      <c r="W1" s="856">
        <f>V1+1</f>
        <v>20</v>
      </c>
      <c r="X1" s="856">
        <f t="shared" si="17"/>
        <v>21</v>
      </c>
      <c r="Y1" s="856">
        <f t="shared" si="17"/>
        <v>22</v>
      </c>
      <c r="Z1" s="856">
        <f t="shared" si="17"/>
        <v>23</v>
      </c>
      <c r="AA1" s="856">
        <f t="shared" si="17"/>
        <v>24</v>
      </c>
      <c r="AB1" s="856">
        <f t="shared" si="17"/>
        <v>25</v>
      </c>
      <c r="AC1" s="856">
        <f t="shared" si="17"/>
        <v>26</v>
      </c>
      <c r="AD1" s="856">
        <f t="shared" si="17"/>
        <v>27</v>
      </c>
      <c r="AE1" s="856">
        <f t="shared" si="17"/>
        <v>28</v>
      </c>
      <c r="AF1" s="856">
        <f t="shared" si="17"/>
        <v>29</v>
      </c>
      <c r="AG1" s="856">
        <f t="shared" si="17"/>
        <v>30</v>
      </c>
      <c r="AH1" s="401">
        <f t="shared" si="17"/>
        <v>31</v>
      </c>
      <c r="AI1" s="1517" t="s">
        <v>123</v>
      </c>
      <c r="AJ1" s="1518"/>
      <c r="AK1" s="586"/>
      <c r="AL1" s="586"/>
      <c r="AM1" s="1519" t="s">
        <v>124</v>
      </c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X1" s="1519"/>
      <c r="AY1" s="1519"/>
      <c r="AZ1" s="1519"/>
      <c r="BA1" s="1519"/>
      <c r="BB1" s="1519"/>
      <c r="BC1" s="1519"/>
    </row>
    <row r="2" spans="1:95" ht="21" customHeight="1" x14ac:dyDescent="0.25">
      <c r="A2" s="1520" t="s">
        <v>0</v>
      </c>
      <c r="B2" s="236" t="s">
        <v>1</v>
      </c>
      <c r="C2" s="141">
        <v>1</v>
      </c>
      <c r="D2" s="875">
        <f t="shared" ref="D2:AH2" si="18">COUNTIF(D$13:D$14,"D")+COUNTIF(D$13:D$14,"DTS")+COUNTIF(D$13:D$14,"DTS1")+COUNTIF(D$34:D$35,"D")+COUNTIF(D$34:D$35,"DTS")+COUNTIF(D$34:D$35,"DTS1")+COUNTIF(D$56:D$57,"D")+COUNTIF(D$56:D$57,"DTS")+COUNTIF(D$56:D$57,"DTS1")+COUNTIF(D$77:D$78,"D")+COUNTIF(D$77:D$78,"DTS")+COUNTIF(D$77:D$78,"DTS1")+COUNTIF(D$13:D$14,"DT")+COUNTIF(D$34:D$35,"DT")+COUNTIF(D$56:D$57,"DT")+COUNTIF(D$77:D$78,"DT")+COUNTIF(D$13:D$14,"DTSDS")+COUNTIF(D$13:D$14,"DTSDS1")+COUNTIF(D$34:D$35,"DTSDS")+COUNTIF(D$34:D$35,"DTSDS1")+COUNTIF(D$56:D$57,"DTSDS")+COUNTIF(D$56:D$57,"DTSDS1")+COUNTIF(D$77:D$78,"DTSDS")+COUNTIF(D$77:D$78,"DTSDS1")+COUNTIF(D$13:D$14,"DTS5S")+COUNTIF(D$13:D$14,"DTS5S1")+COUNTIF(D$34:D$35,"DTS5S")+COUNTIF(D$34:D$35,"DTS5S1")+COUNTIF(D$56:D$57,"DTS5S")+COUNTIF(D$56:D$57,"DTS5S1")+COUNTIF(D$77:D$78,"DTS5S")+COUNTIF(D$77:D$78,"DTS5S1")+COUNTIF(D$13:D$14,"S")+COUNTIF(D$34,"S")+COUNTIF(D$56:D$57,"S")+COUNTIF(D$77:D$78,"S")+COUNTIF(D$13:D$14,"DTS4S")+COUNTIF(D$13:D$14,"DTS4S1")+COUNTIF(D$34:D$35,"DTS4S")+COUNTIF(D$34:D$35,"DTS4S1")+COUNTIF(D$56:D$57,"DTS4S")+COUNTIF(D$56:D$57,"DTS4S1")+COUNTIF(D$77:D$78,"DTS4S")+COUNTIF(D$77:D$78,"DTS4S1")</f>
        <v>1</v>
      </c>
      <c r="E2" s="875">
        <f t="shared" si="18"/>
        <v>1</v>
      </c>
      <c r="F2" s="875">
        <f t="shared" si="18"/>
        <v>1</v>
      </c>
      <c r="G2" s="875">
        <f t="shared" si="18"/>
        <v>2</v>
      </c>
      <c r="H2" s="875">
        <f t="shared" si="18"/>
        <v>2</v>
      </c>
      <c r="I2" s="875">
        <f t="shared" si="18"/>
        <v>1</v>
      </c>
      <c r="J2" s="875">
        <f t="shared" si="18"/>
        <v>1</v>
      </c>
      <c r="K2" s="875">
        <f t="shared" si="18"/>
        <v>2</v>
      </c>
      <c r="L2" s="875">
        <f t="shared" si="18"/>
        <v>2</v>
      </c>
      <c r="M2" s="875">
        <f t="shared" si="18"/>
        <v>1</v>
      </c>
      <c r="N2" s="875">
        <f t="shared" si="18"/>
        <v>1</v>
      </c>
      <c r="O2" s="875">
        <f t="shared" si="18"/>
        <v>1</v>
      </c>
      <c r="P2" s="875">
        <f t="shared" si="18"/>
        <v>1</v>
      </c>
      <c r="Q2" s="875">
        <f t="shared" si="18"/>
        <v>1</v>
      </c>
      <c r="R2" s="875">
        <f t="shared" si="18"/>
        <v>2</v>
      </c>
      <c r="S2" s="875">
        <f t="shared" si="18"/>
        <v>1</v>
      </c>
      <c r="T2" s="875">
        <f t="shared" si="18"/>
        <v>2</v>
      </c>
      <c r="U2" s="875">
        <f t="shared" si="18"/>
        <v>1</v>
      </c>
      <c r="V2" s="875">
        <f t="shared" si="18"/>
        <v>1</v>
      </c>
      <c r="W2" s="875">
        <f t="shared" si="18"/>
        <v>1</v>
      </c>
      <c r="X2" s="875">
        <f t="shared" si="18"/>
        <v>1</v>
      </c>
      <c r="Y2" s="875">
        <f t="shared" si="18"/>
        <v>1</v>
      </c>
      <c r="Z2" s="875">
        <f t="shared" si="18"/>
        <v>1</v>
      </c>
      <c r="AA2" s="875">
        <f t="shared" si="18"/>
        <v>1</v>
      </c>
      <c r="AB2" s="875">
        <f t="shared" si="18"/>
        <v>2</v>
      </c>
      <c r="AC2" s="875">
        <f t="shared" si="18"/>
        <v>2</v>
      </c>
      <c r="AD2" s="875">
        <f t="shared" si="18"/>
        <v>2</v>
      </c>
      <c r="AE2" s="875">
        <f t="shared" si="18"/>
        <v>1</v>
      </c>
      <c r="AF2" s="875">
        <f t="shared" si="18"/>
        <v>1</v>
      </c>
      <c r="AG2" s="875">
        <f t="shared" si="18"/>
        <v>2</v>
      </c>
      <c r="AH2" s="875">
        <f t="shared" si="18"/>
        <v>0</v>
      </c>
      <c r="AI2" s="1523">
        <f>SUM(D2:AH2)-31</f>
        <v>9</v>
      </c>
      <c r="AJ2" s="1524"/>
      <c r="AK2" s="574"/>
      <c r="AL2" s="574"/>
      <c r="AM2" s="1525"/>
      <c r="AN2" s="1526"/>
      <c r="AO2" s="1526"/>
      <c r="AP2" s="1526"/>
      <c r="AQ2" s="1526"/>
      <c r="AR2" s="1526"/>
      <c r="AS2" s="1526"/>
      <c r="AT2" s="1526"/>
      <c r="AU2" s="1526"/>
      <c r="AV2" s="1526"/>
      <c r="AW2" s="1526"/>
      <c r="AX2" s="1526"/>
      <c r="AY2" s="1526"/>
      <c r="AZ2" s="1526"/>
      <c r="BA2" s="1526"/>
      <c r="BB2" s="1526"/>
      <c r="BC2" s="1527"/>
      <c r="BD2" s="1542">
        <f>12/24</f>
        <v>0.5</v>
      </c>
      <c r="BE2" s="1585">
        <f>24/24</f>
        <v>1</v>
      </c>
      <c r="BF2" s="1543">
        <f>4/24</f>
        <v>0.16666666666666666</v>
      </c>
      <c r="BG2" s="7"/>
      <c r="BH2" s="7"/>
      <c r="BI2" s="7"/>
      <c r="BJ2" s="7"/>
      <c r="BK2" s="7"/>
      <c r="BL2" s="7"/>
      <c r="BM2" s="7"/>
      <c r="BN2" s="7"/>
    </row>
    <row r="3" spans="1:95" ht="21" customHeight="1" x14ac:dyDescent="0.25">
      <c r="A3" s="1521"/>
      <c r="B3" s="237" t="s">
        <v>2</v>
      </c>
      <c r="C3" s="141">
        <v>4</v>
      </c>
      <c r="D3" s="4">
        <f t="shared" ref="D3:AH3" si="19">COUNTIF(D$15:D$20,"D")+COUNTIF(D$15:D$20,"DT")+COUNTIF(D$15:D$20,"DTS1")+COUNTIF(D$15:D$20,"DTS")+COUNTIF(D$15:D$20,"DTSDS")+COUNTIF(D$15:D$20,"DTSDS1")+COUNTIF(D$15:D$20,"DTS5S")+COUNTIF(D$15:D$20,"DTS5S1")+COUNTIF(D$15:D$20,"S")+COUNTIF(D$15:D$20,"DTS4S")+COUNTIF(D$15:D$20,"DTS4S1")+COUNTIF(D$37:D$42,"D")+COUNTIF(D$37:D$42,"DT")+COUNTIF(D$37:D$42,"DTS")+COUNTIF(D$37:D$42,"DTS1")+COUNTIF(D$37:D$42,"DTSDS")+COUNTIF(D$37:D$42,"DTSDS1")+COUNTIF(D$37:D$42,"DTS5S")+COUNTIF(D$37:D$42,"DTS5S1")+COUNTIF(D$37:D$42,"S")+COUNTIF(D$37:D$42,"DTS4S")+COUNTIF(D$37:D$42,"DTS4S1")+COUNTIF(D$58:D$63,"D")+COUNTIF(D$58:D$63,"DT")+COUNTIF(D$58:D$63,"DTS")+COUNTIF(D$58:D$63,"DTS1")+COUNTIF(D$58:D$63,"DTSDS")+COUNTIF(D$58:D$63,"DTSDS1")+COUNTIF(D$58:D$63,"DTS5S")+COUNTIF(D$58:D$63,"DTS5S1")+COUNTIF(D$58:D$63,"S")+COUNTIF(D$58:D$63,"DTS4S")+COUNTIF(D$58:D$63,"DTS4S1")+COUNTIF(D$79:D$84,"D")+COUNTIF(D$79:D$84,"DT")+COUNTIF(D$79:D$84,"DTS")+COUNTIF(D$79:D$84,"DTS1")+COUNTIF(D$79:D$84,"DTSDS")+COUNTIF(D$79:D$84,"DTSDS1")+COUNTIF(D$79:D$84,"DTS5S")+COUNTIF(D$79:D$84,"DTS5S1")+COUNTIF(D$79:D$84,"S")+COUNTIF(D$79:D$84,"DTS4S")+COUNTIF(D$79:D$84,"DTS4S1")</f>
        <v>6</v>
      </c>
      <c r="E3" s="4">
        <f t="shared" si="19"/>
        <v>4</v>
      </c>
      <c r="F3" s="4">
        <f t="shared" si="19"/>
        <v>4</v>
      </c>
      <c r="G3" s="4">
        <f t="shared" si="19"/>
        <v>4</v>
      </c>
      <c r="H3" s="4">
        <f t="shared" si="19"/>
        <v>3</v>
      </c>
      <c r="I3" s="4">
        <f t="shared" si="19"/>
        <v>4</v>
      </c>
      <c r="J3" s="4">
        <f t="shared" si="19"/>
        <v>4</v>
      </c>
      <c r="K3" s="4">
        <f t="shared" si="19"/>
        <v>3</v>
      </c>
      <c r="L3" s="4">
        <f t="shared" si="19"/>
        <v>8</v>
      </c>
      <c r="M3" s="4">
        <f t="shared" si="19"/>
        <v>5</v>
      </c>
      <c r="N3" s="4">
        <f t="shared" si="19"/>
        <v>4</v>
      </c>
      <c r="O3" s="4">
        <f t="shared" si="19"/>
        <v>4</v>
      </c>
      <c r="P3" s="4">
        <f t="shared" si="19"/>
        <v>6</v>
      </c>
      <c r="Q3" s="4">
        <f t="shared" si="19"/>
        <v>4</v>
      </c>
      <c r="R3" s="4">
        <f t="shared" si="19"/>
        <v>3</v>
      </c>
      <c r="S3" s="4">
        <f t="shared" si="19"/>
        <v>4</v>
      </c>
      <c r="T3" s="4">
        <f t="shared" si="19"/>
        <v>3</v>
      </c>
      <c r="U3" s="4">
        <f t="shared" si="19"/>
        <v>4</v>
      </c>
      <c r="V3" s="4">
        <f t="shared" si="19"/>
        <v>4</v>
      </c>
      <c r="W3" s="4">
        <f t="shared" si="19"/>
        <v>4</v>
      </c>
      <c r="X3" s="4">
        <f t="shared" si="19"/>
        <v>4</v>
      </c>
      <c r="Y3" s="4">
        <f t="shared" si="19"/>
        <v>4</v>
      </c>
      <c r="Z3" s="4">
        <f t="shared" si="19"/>
        <v>4</v>
      </c>
      <c r="AA3" s="4">
        <f t="shared" si="19"/>
        <v>4</v>
      </c>
      <c r="AB3" s="4">
        <f t="shared" si="19"/>
        <v>4</v>
      </c>
      <c r="AC3" s="4">
        <f t="shared" si="19"/>
        <v>3</v>
      </c>
      <c r="AD3" s="4">
        <f t="shared" si="19"/>
        <v>3</v>
      </c>
      <c r="AE3" s="4">
        <f t="shared" si="19"/>
        <v>4</v>
      </c>
      <c r="AF3" s="4">
        <f t="shared" si="19"/>
        <v>4</v>
      </c>
      <c r="AG3" s="4">
        <f t="shared" si="19"/>
        <v>8</v>
      </c>
      <c r="AH3" s="4">
        <f t="shared" si="19"/>
        <v>0</v>
      </c>
      <c r="AI3" s="1523">
        <f>SUM(D3:AH3)-(4*31)</f>
        <v>3</v>
      </c>
      <c r="AJ3" s="1524"/>
      <c r="AK3" s="575"/>
      <c r="AL3" s="575"/>
      <c r="AM3" s="1528"/>
      <c r="AN3" s="1529"/>
      <c r="AO3" s="1529"/>
      <c r="AP3" s="1529"/>
      <c r="AQ3" s="1529"/>
      <c r="AR3" s="1529"/>
      <c r="AS3" s="1529"/>
      <c r="AT3" s="1529"/>
      <c r="AU3" s="1529"/>
      <c r="AV3" s="1529"/>
      <c r="AW3" s="1529"/>
      <c r="AX3" s="1529"/>
      <c r="AY3" s="1529"/>
      <c r="AZ3" s="1529"/>
      <c r="BA3" s="1529"/>
      <c r="BB3" s="1529"/>
      <c r="BC3" s="1530"/>
      <c r="BD3" s="1542"/>
      <c r="BE3" s="1585"/>
      <c r="BF3" s="1544"/>
      <c r="BG3" s="7"/>
      <c r="BH3" s="7"/>
      <c r="BI3" s="7"/>
      <c r="BJ3" s="7"/>
      <c r="BK3" s="7"/>
      <c r="BL3" s="7"/>
      <c r="BM3" s="7"/>
      <c r="BN3" s="7"/>
    </row>
    <row r="4" spans="1:95" ht="21" customHeight="1" thickBot="1" x14ac:dyDescent="0.3">
      <c r="A4" s="1522"/>
      <c r="B4" s="677" t="s">
        <v>3</v>
      </c>
      <c r="C4" s="678">
        <v>8</v>
      </c>
      <c r="D4" s="4">
        <f t="shared" ref="D4:AH4" si="20">COUNTIF(D$22:D$32,"D")+COUNTIF(D$22:D$32,"DT")+COUNTIF(D$22:D$32,"DTS")+COUNTIF(D$22:D$32,"DTS1")+COUNTIF(D$22:D$32,"DTSDS")+COUNTIF(D$22:D$32,"DTSDS1")+COUNTIF(D$22:D$32,"DTS5S")+COUNTIF(D$22:D$32,"DTS5S1")+COUNTIF(D$22:D$32,"S")+COUNTIF(D$22:D$32,"DTS4S")+COUNTIF(D$22:D$32,"DTS4S1")+COUNTIF(D$44:D$54,"D")+COUNTIF(D$45:D$54,"DT")+COUNTIF(D$45:D$54,"DTS")+COUNTIF(D$45:D$54,"DTS1")+COUNTIF(D$45:D$54,"DTSDS")+COUNTIF(D$45:D$54,"DTSDS1")+COUNTIF(D$45:D$54,"DTS5S")+COUNTIF(D$45:D$54,"DTS5S1")+COUNTIF(D$45:D$54,"S")+COUNTIF(D$45:D$54,"DTS4S")+COUNTIF(D$45:D$54,"DTS4S1")+COUNTIF(D$65:D$75,"D")+COUNTIF(D$65:D$75,"DT")+COUNTIF(D$65:D$75,"DTS")+COUNTIF(D$65:D$75,"DTS1")+COUNTIF(D$65:D$75,"DTSDS")+COUNTIF(D$65:D$75,"DTSDS1")+COUNTIF(D$65:D$75,"DTS5S")+COUNTIF(D$65:D$75,"DTS5S1")+COUNTIF(D$65:D$75,"S")+COUNTIF(D$65:D$75,"DTS4S")+COUNTIF(D$65:D$75,"DTS4S1")+COUNTIF(D$86:D$96,"D")+COUNTIF(D$86:D$96,"DT")+COUNTIF(D$86:D$96,"DTS")+COUNTIF(D$86:D$96,"DTS1")+COUNTIF(D$86:D$96,"DTSDS")+COUNTIF(D$86:D$96,"DTSDS1")+COUNTIF(D$86:D$96,"DTS5S")+COUNTIF(D$86:D$96,"DTS5S1")+COUNTIF(D$86:D$96,"S")+COUNTIF(D$86:D$96,"DTS4S")+COUNTIF(D$86:D$96,"DTS4S1")</f>
        <v>6</v>
      </c>
      <c r="E4" s="4">
        <f t="shared" si="20"/>
        <v>8</v>
      </c>
      <c r="F4" s="4">
        <f t="shared" si="20"/>
        <v>8</v>
      </c>
      <c r="G4" s="4">
        <f t="shared" si="20"/>
        <v>7</v>
      </c>
      <c r="H4" s="4">
        <f t="shared" si="20"/>
        <v>8</v>
      </c>
      <c r="I4" s="4">
        <f t="shared" si="20"/>
        <v>8</v>
      </c>
      <c r="J4" s="4">
        <f t="shared" si="20"/>
        <v>8</v>
      </c>
      <c r="K4" s="4">
        <f t="shared" si="20"/>
        <v>8</v>
      </c>
      <c r="L4" s="4">
        <f t="shared" si="20"/>
        <v>16</v>
      </c>
      <c r="M4" s="4">
        <f t="shared" si="20"/>
        <v>7</v>
      </c>
      <c r="N4" s="4">
        <f t="shared" si="20"/>
        <v>8</v>
      </c>
      <c r="O4" s="4">
        <f t="shared" si="20"/>
        <v>8</v>
      </c>
      <c r="P4" s="4">
        <f t="shared" si="20"/>
        <v>6</v>
      </c>
      <c r="Q4" s="4">
        <f t="shared" si="20"/>
        <v>8</v>
      </c>
      <c r="R4" s="4">
        <f t="shared" si="20"/>
        <v>8</v>
      </c>
      <c r="S4" s="4">
        <f t="shared" si="20"/>
        <v>8</v>
      </c>
      <c r="T4" s="4">
        <f t="shared" si="20"/>
        <v>8</v>
      </c>
      <c r="U4" s="4">
        <f t="shared" si="20"/>
        <v>8</v>
      </c>
      <c r="V4" s="4">
        <f t="shared" si="20"/>
        <v>8</v>
      </c>
      <c r="W4" s="4">
        <f t="shared" si="20"/>
        <v>8</v>
      </c>
      <c r="X4" s="4">
        <f t="shared" si="20"/>
        <v>8</v>
      </c>
      <c r="Y4" s="4">
        <f t="shared" si="20"/>
        <v>8</v>
      </c>
      <c r="Z4" s="4">
        <f t="shared" si="20"/>
        <v>8</v>
      </c>
      <c r="AA4" s="4">
        <f>COUNTIF(AA$22:AA$31,"D")+COUNTIF(AA$22:AA$31,"DT")+COUNTIF(AA$22:AA$31,"DTS")+COUNTIF(AA$22:AA$31,"DTS1")+COUNTIF(AA$22:AA$31,"DTSDS")+COUNTIF(AA$22:AA$31,"DTSDS1")+COUNTIF(AA$22:AA$31,"DTS5S")+COUNTIF(AA$22:AA$31,"DTS5S1")+COUNTIF(AA$22:AA$31,"S")+COUNTIF(AA$22:AA$31,"DTS4S")+COUNTIF(AA$22:AA$31,"DTS4S1")+COUNTIF(AA$44:AA$54,"D")+COUNTIF(AA$45:AA$54,"DT")+COUNTIF(AA$45:AA$54,"DTS")+COUNTIF(AA$45:AA$54,"DTS1")+COUNTIF(AA$45:AA$54,"DTSDS")+COUNTIF(AA$45:AA$54,"DTSDS1")+COUNTIF(AA$45:AA$54,"DTS5S")+COUNTIF(AA$45:AA$54,"DTS5S1")+COUNTIF(AA$45:AA$54,"S")+COUNTIF(AA$45:AA$54,"DTS4S")+COUNTIF(AA$45:AA$54,"DTS4S1")+COUNTIF(AA$65:AA$75,"D")+COUNTIF(AA$65:AA$75,"DT")+COUNTIF(AA$65:AA$75,"DTS")+COUNTIF(AA$65:AA$75,"DTS1")+COUNTIF(AA$65:AA$75,"DTSDS")+COUNTIF(AA$65:AA$75,"DTSDS1")+COUNTIF(AA$65:AA$75,"DTS5S")+COUNTIF(AA$65:AA$75,"DTS5S1")+COUNTIF(AA$65:AA$75,"S")+COUNTIF(AA$65:AA$75,"DTS4S")+COUNTIF(AA$65:AA$75,"DTS4S1")+COUNTIF(AA$86:AA$96,"D")+COUNTIF(AA$86:AA$96,"DT")+COUNTIF(AA$86:AA$96,"DTS")+COUNTIF(AA$86:AA$96,"DTS1")+COUNTIF(AA$86:AA$96,"DTSDS")+COUNTIF(AA$86:AA$96,"DTSDS1")+COUNTIF(AA$86:AA$96,"DTS5S")+COUNTIF(AA$86:AA$96,"DTS5S1")+COUNTIF(AA$86:AA$96,"S")+COUNTIF(AA$86:AA$96,"DTS4S")+COUNTIF(AA$86:AA$96,"DTS4S1")</f>
        <v>8</v>
      </c>
      <c r="AB4" s="4">
        <f t="shared" si="20"/>
        <v>7</v>
      </c>
      <c r="AC4" s="4">
        <f t="shared" si="20"/>
        <v>8</v>
      </c>
      <c r="AD4" s="4">
        <f t="shared" si="20"/>
        <v>8</v>
      </c>
      <c r="AE4" s="4">
        <f t="shared" si="20"/>
        <v>8</v>
      </c>
      <c r="AF4" s="4">
        <f t="shared" si="20"/>
        <v>8</v>
      </c>
      <c r="AG4" s="4">
        <f t="shared" si="20"/>
        <v>14</v>
      </c>
      <c r="AH4" s="4">
        <f t="shared" si="20"/>
        <v>0</v>
      </c>
      <c r="AI4" s="1523">
        <f>SUM(D4:AH4)-(8*31)</f>
        <v>-1</v>
      </c>
      <c r="AJ4" s="1524"/>
      <c r="AK4" s="575"/>
      <c r="AL4" s="575"/>
      <c r="AM4" s="1528"/>
      <c r="AN4" s="1529"/>
      <c r="AO4" s="1529"/>
      <c r="AP4" s="1529"/>
      <c r="AQ4" s="1529"/>
      <c r="AR4" s="1529"/>
      <c r="AS4" s="1529"/>
      <c r="AT4" s="1529"/>
      <c r="AU4" s="1529"/>
      <c r="AV4" s="1529"/>
      <c r="AW4" s="1529"/>
      <c r="AX4" s="1529"/>
      <c r="AY4" s="1529"/>
      <c r="AZ4" s="1529"/>
      <c r="BA4" s="1529"/>
      <c r="BB4" s="1529"/>
      <c r="BC4" s="1530"/>
      <c r="BD4" s="1542"/>
      <c r="BE4" s="1585"/>
      <c r="BF4" s="1545"/>
      <c r="BG4" s="7"/>
      <c r="BH4" s="7"/>
      <c r="BI4" s="7"/>
      <c r="BJ4" s="7"/>
      <c r="BK4" s="7"/>
      <c r="BL4" s="7"/>
      <c r="BM4" s="7"/>
      <c r="BN4" s="7"/>
    </row>
    <row r="5" spans="1:95" s="11" customFormat="1" ht="21" customHeight="1" thickBot="1" x14ac:dyDescent="0.25">
      <c r="A5" s="1531"/>
      <c r="B5" s="1532"/>
      <c r="C5" s="1533"/>
      <c r="D5" s="876">
        <f t="shared" ref="D5:AH5" si="21">+D2+D3+D4</f>
        <v>13</v>
      </c>
      <c r="E5" s="876">
        <f t="shared" si="21"/>
        <v>13</v>
      </c>
      <c r="F5" s="876">
        <f t="shared" si="21"/>
        <v>13</v>
      </c>
      <c r="G5" s="876">
        <f t="shared" si="21"/>
        <v>13</v>
      </c>
      <c r="H5" s="876">
        <f t="shared" si="21"/>
        <v>13</v>
      </c>
      <c r="I5" s="876">
        <f t="shared" si="21"/>
        <v>13</v>
      </c>
      <c r="J5" s="876">
        <f t="shared" si="21"/>
        <v>13</v>
      </c>
      <c r="K5" s="876">
        <f t="shared" si="21"/>
        <v>13</v>
      </c>
      <c r="L5" s="876">
        <f t="shared" si="21"/>
        <v>26</v>
      </c>
      <c r="M5" s="876">
        <f t="shared" si="21"/>
        <v>13</v>
      </c>
      <c r="N5" s="876">
        <f t="shared" si="21"/>
        <v>13</v>
      </c>
      <c r="O5" s="876">
        <f t="shared" si="21"/>
        <v>13</v>
      </c>
      <c r="P5" s="876">
        <f t="shared" si="21"/>
        <v>13</v>
      </c>
      <c r="Q5" s="876">
        <f t="shared" si="21"/>
        <v>13</v>
      </c>
      <c r="R5" s="876">
        <f t="shared" si="21"/>
        <v>13</v>
      </c>
      <c r="S5" s="876">
        <f t="shared" si="21"/>
        <v>13</v>
      </c>
      <c r="T5" s="876">
        <f t="shared" si="21"/>
        <v>13</v>
      </c>
      <c r="U5" s="876">
        <f t="shared" si="21"/>
        <v>13</v>
      </c>
      <c r="V5" s="876">
        <f t="shared" si="21"/>
        <v>13</v>
      </c>
      <c r="W5" s="876">
        <f t="shared" si="21"/>
        <v>13</v>
      </c>
      <c r="X5" s="876">
        <f t="shared" si="21"/>
        <v>13</v>
      </c>
      <c r="Y5" s="876">
        <f t="shared" si="21"/>
        <v>13</v>
      </c>
      <c r="Z5" s="876">
        <f t="shared" si="21"/>
        <v>13</v>
      </c>
      <c r="AA5" s="876">
        <f t="shared" si="21"/>
        <v>13</v>
      </c>
      <c r="AB5" s="876">
        <f t="shared" si="21"/>
        <v>13</v>
      </c>
      <c r="AC5" s="876">
        <f t="shared" si="21"/>
        <v>13</v>
      </c>
      <c r="AD5" s="876">
        <f t="shared" si="21"/>
        <v>13</v>
      </c>
      <c r="AE5" s="876">
        <f t="shared" si="21"/>
        <v>13</v>
      </c>
      <c r="AF5" s="876">
        <f t="shared" si="21"/>
        <v>13</v>
      </c>
      <c r="AG5" s="876">
        <f t="shared" si="21"/>
        <v>24</v>
      </c>
      <c r="AH5" s="876">
        <f t="shared" si="21"/>
        <v>0</v>
      </c>
      <c r="AI5" s="1523">
        <f>+AI2+AI3+AI4</f>
        <v>11</v>
      </c>
      <c r="AJ5" s="1524"/>
      <c r="AK5" s="576"/>
      <c r="AL5" s="576"/>
      <c r="AM5" s="1560"/>
      <c r="AN5" s="1561"/>
      <c r="AO5" s="1561"/>
      <c r="AP5" s="1561"/>
      <c r="AQ5" s="1561"/>
      <c r="AR5" s="1561"/>
      <c r="AS5" s="1561"/>
      <c r="AT5" s="1561"/>
      <c r="AU5" s="1561"/>
      <c r="AV5" s="1561"/>
      <c r="AW5" s="1561"/>
      <c r="AX5" s="1561"/>
      <c r="AY5" s="1561"/>
      <c r="AZ5" s="1561"/>
      <c r="BA5" s="1561"/>
      <c r="BB5" s="1561"/>
      <c r="BC5" s="1562"/>
      <c r="BD5" s="54"/>
      <c r="BE5" s="10"/>
      <c r="BF5" s="9"/>
      <c r="BG5" s="9"/>
      <c r="BH5" s="9"/>
      <c r="BI5" s="9"/>
      <c r="BJ5" s="9"/>
      <c r="BK5" s="9"/>
      <c r="BL5" s="9"/>
      <c r="BM5" s="9"/>
      <c r="BN5" s="9"/>
      <c r="BO5" s="51"/>
      <c r="BP5" s="51"/>
      <c r="BQ5" s="51"/>
      <c r="BR5" s="51"/>
      <c r="BS5" s="51"/>
      <c r="BT5" s="51"/>
      <c r="BU5" s="55"/>
      <c r="BV5" s="55"/>
      <c r="BW5" s="55"/>
      <c r="BX5" s="55"/>
      <c r="BY5" s="55"/>
      <c r="BZ5" s="55"/>
      <c r="CA5" s="55"/>
      <c r="CB5" s="55"/>
    </row>
    <row r="6" spans="1:95" ht="21" customHeight="1" thickBot="1" x14ac:dyDescent="0.3">
      <c r="A6" s="1546" t="s">
        <v>4</v>
      </c>
      <c r="B6" s="682" t="s">
        <v>1</v>
      </c>
      <c r="C6" s="683">
        <v>1</v>
      </c>
      <c r="D6" s="4">
        <f t="shared" ref="D6:AH6" si="22">COUNTIF(D$13:D$14,"N")+COUNTIF(D$13:D$14,"NTS")++COUNTIF(D$13:D$14,"NTS1")+COUNTIF(D$34:D$35,"N")+COUNTIF(D$34:D$35,"NTS")+COUNTIF(D$34:D$35,"NTS1")+COUNTIF(D$56:D$57,"N")+COUNTIF(D$56:D$57,"NTS")+COUNTIF(D$56:D$57,"NTS1")+COUNTIF(D$77:D$78,"N")+COUNTIF(D$77:D$78,"NTS")+COUNTIF(D$77:D$78,"NTS1")+COUNTIF(D$13:D$14,"NT")+COUNTIF(D$34:D$35,"NT")+COUNTIF(D$56:D$57,"NT")+COUNTIF(D$77:D$78,"NT")+COUNTIF(D$13:D$14,"NTSDS")+COUNTIF(D$13:D$14,"NTSDS1")+COUNTIF(D$34:D$35,"NTSDS")+COUNTIF(D$34:D$35,"NTSDS1")+COUNTIF(D$56:D$57,"NTSDS")+COUNTIF(D$56:D$57,"NTSDS1")+COUNTIF(D$77:D$78,"NTSDS")+COUNTIF(D$77:D$78,"NTSDS1")+COUNTIF(D$13:D$14,"NTS5S")+COUNTIF(D$13:D$14,"NTS5S1")+COUNTIF(D$34:D$35,"NTS5S")+COUNTIF(D$34:D$35,"NTS5S1")+COUNTIF(D$56:D$57,"NTS5S")+COUNTIF(D$56:D$57,"NTS5S1")+COUNTIF(D$77:D$78,"NTS5S")+COUNTIF(D$77:D$78,"NTS5S1")+COUNTIF(D$13:D$14,"S")+COUNTIF(D$3329,"S")+COUNTIF(D$56:D$57,"S")+COUNTIF(D$77:D$78,"S")+COUNTIF(D$13:D$14,"NTS4S")+COUNTIF(D$13:D$14,"NTS4S1")+COUNTIF(D$34:D$35,"NTS4S")+COUNTIF(D$34:D$35,"NTS4S1")+COUNTIF(D$56:D$57,"NTS4S")+COUNTIF(D$56:D$57,"NTS4S1")+COUNTIF(D$77:D$78,"NTS4S")+COUNTIF(D$77:D$78,"NTS4S1")</f>
        <v>1</v>
      </c>
      <c r="E6" s="4">
        <f t="shared" si="22"/>
        <v>1</v>
      </c>
      <c r="F6" s="4">
        <f t="shared" si="22"/>
        <v>1</v>
      </c>
      <c r="G6" s="4">
        <f t="shared" si="22"/>
        <v>1</v>
      </c>
      <c r="H6" s="4">
        <f t="shared" si="22"/>
        <v>1</v>
      </c>
      <c r="I6" s="4">
        <f t="shared" si="22"/>
        <v>1</v>
      </c>
      <c r="J6" s="4">
        <f t="shared" si="22"/>
        <v>1</v>
      </c>
      <c r="K6" s="4">
        <f t="shared" si="22"/>
        <v>1</v>
      </c>
      <c r="L6" s="4">
        <f t="shared" si="22"/>
        <v>1</v>
      </c>
      <c r="M6" s="4">
        <f t="shared" si="22"/>
        <v>2</v>
      </c>
      <c r="N6" s="4">
        <f t="shared" si="22"/>
        <v>1</v>
      </c>
      <c r="O6" s="4">
        <f t="shared" si="22"/>
        <v>1</v>
      </c>
      <c r="P6" s="4">
        <f t="shared" si="22"/>
        <v>1</v>
      </c>
      <c r="Q6" s="4">
        <f t="shared" si="22"/>
        <v>1</v>
      </c>
      <c r="R6" s="4">
        <f t="shared" si="22"/>
        <v>1</v>
      </c>
      <c r="S6" s="4">
        <f t="shared" si="22"/>
        <v>1</v>
      </c>
      <c r="T6" s="4">
        <f t="shared" si="22"/>
        <v>1</v>
      </c>
      <c r="U6" s="4">
        <f t="shared" si="22"/>
        <v>1</v>
      </c>
      <c r="V6" s="4">
        <f t="shared" si="22"/>
        <v>1</v>
      </c>
      <c r="W6" s="4">
        <f t="shared" si="22"/>
        <v>1</v>
      </c>
      <c r="X6" s="4">
        <f t="shared" si="22"/>
        <v>1</v>
      </c>
      <c r="Y6" s="4">
        <f t="shared" si="22"/>
        <v>1</v>
      </c>
      <c r="Z6" s="4">
        <f t="shared" si="22"/>
        <v>1</v>
      </c>
      <c r="AA6" s="4">
        <f t="shared" si="22"/>
        <v>1</v>
      </c>
      <c r="AB6" s="4">
        <f t="shared" si="22"/>
        <v>1</v>
      </c>
      <c r="AC6" s="4">
        <f t="shared" si="22"/>
        <v>1</v>
      </c>
      <c r="AD6" s="4">
        <f t="shared" si="22"/>
        <v>1</v>
      </c>
      <c r="AE6" s="4">
        <f t="shared" si="22"/>
        <v>2</v>
      </c>
      <c r="AF6" s="4">
        <f t="shared" si="22"/>
        <v>1</v>
      </c>
      <c r="AG6" s="4">
        <f t="shared" si="22"/>
        <v>1</v>
      </c>
      <c r="AH6" s="4">
        <f t="shared" si="22"/>
        <v>0</v>
      </c>
      <c r="AI6" s="139"/>
      <c r="AJ6" s="5"/>
      <c r="AK6" s="5"/>
      <c r="AL6" s="5"/>
      <c r="AM6" s="5"/>
      <c r="AN6" s="5"/>
      <c r="AO6" s="5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5"/>
      <c r="BD6" s="1542">
        <f>12/24</f>
        <v>0.5</v>
      </c>
      <c r="BE6" s="584"/>
      <c r="BF6" s="1543">
        <f>4/24</f>
        <v>0.16666666666666666</v>
      </c>
      <c r="BG6" s="7"/>
      <c r="BH6" s="7"/>
      <c r="BI6" s="7"/>
      <c r="BJ6" s="7"/>
      <c r="BK6" s="7"/>
      <c r="BL6" s="7"/>
      <c r="BM6" s="7"/>
      <c r="BN6" s="7"/>
    </row>
    <row r="7" spans="1:95" ht="21" customHeight="1" x14ac:dyDescent="0.25">
      <c r="A7" s="1520"/>
      <c r="B7" s="237" t="s">
        <v>2</v>
      </c>
      <c r="C7" s="141">
        <v>4</v>
      </c>
      <c r="D7" s="4">
        <f t="shared" ref="D7:AH7" si="23">COUNTIF(D$15:D$20,"N")+COUNTIF(D$15:D$20,"NT")+COUNTIF(D$15:D$20,"NTS1")+COUNTIF(D$15:D$20,"NTS")+COUNTIF(D$15:D$20,"NTSDS")+COUNTIF(D$15:D$20,"NTSDS1")+COUNTIF(D$15:D$20,"NTS5S")+COUNTIF(D$15:D$20,"NTS5S1")+COUNTIF(D$15:D$20,"S")+COUNTIF(D$15:D$20,"NTS4S")+COUNTIF(D$15:D$20,"NTS4S1")+COUNTIF(D$37:D$42,"N")+COUNTIF(D$37:D$42,"NT")+COUNTIF(D$37:D$42,"NTS")+COUNTIF(D$37:D$42,"NTS1")+COUNTIF(D$37:D$42,"NTSDS")+COUNTIF(D$37:D$42,"NTSDS1")+COUNTIF(D$37:D$42,"NTS5S")+COUNTIF(D$37:D$42,"NTS5S1")+COUNTIF(D$37:D$42,"S")+COUNTIF(D$37:D$42,"NTS4S")+COUNTIF(D$37:D$42,"NTS4S1")+COUNTIF(D$58:D$63,"N")+COUNTIF(D$58:D$63,"NT")+COUNTIF(D$58:D$63,"NTS")+COUNTIF(D$58:D$63,"NTS1")+COUNTIF(D$58:D$63,"NTSDS")+COUNTIF(D$58:D$63,"NTSDS1")+COUNTIF(D$58:D$63,"NTS5S")+COUNTIF(D$58:D$63,"NTS5S1")+COUNTIF(D$58:D$63,"S")+COUNTIF(D$58:D$63,"NTS4S")+COUNTIF(D$58:D$63,"NTS4S1")+COUNTIF(D$79:D$84,"N")+COUNTIF(D$79:D$84,"NT")+COUNTIF(D$79:D$84,"NTS")+COUNTIF(D$79:D$84,"NTS1")+COUNTIF(D$79:D$84,"NTSDS")+COUNTIF(D$79:D$84,"NTSDS1")+COUNTIF(D$79:D$84,"NTS5S")+COUNTIF(D$79:D$84,"NTS5S1")+COUNTIF(D$79:D$84,"S")+COUNTIF(D$79:D$84,"NTS4S")+COUNTIF(D$79:D$84,"NTS4S1")</f>
        <v>4</v>
      </c>
      <c r="E7" s="4">
        <f t="shared" si="23"/>
        <v>5</v>
      </c>
      <c r="F7" s="4">
        <f t="shared" si="23"/>
        <v>4</v>
      </c>
      <c r="G7" s="4">
        <f t="shared" si="23"/>
        <v>4</v>
      </c>
      <c r="H7" s="4">
        <f t="shared" si="23"/>
        <v>4</v>
      </c>
      <c r="I7" s="4">
        <f t="shared" si="23"/>
        <v>4</v>
      </c>
      <c r="J7" s="4">
        <f t="shared" si="23"/>
        <v>4</v>
      </c>
      <c r="K7" s="4">
        <f t="shared" si="23"/>
        <v>4</v>
      </c>
      <c r="L7" s="4">
        <f t="shared" si="23"/>
        <v>4</v>
      </c>
      <c r="M7" s="4">
        <f t="shared" si="23"/>
        <v>4</v>
      </c>
      <c r="N7" s="4">
        <f t="shared" si="23"/>
        <v>4</v>
      </c>
      <c r="O7" s="4">
        <f t="shared" si="23"/>
        <v>4</v>
      </c>
      <c r="P7" s="4">
        <f t="shared" si="23"/>
        <v>4</v>
      </c>
      <c r="Q7" s="4">
        <f t="shared" si="23"/>
        <v>4</v>
      </c>
      <c r="R7" s="4">
        <f t="shared" si="23"/>
        <v>4</v>
      </c>
      <c r="S7" s="4">
        <f t="shared" si="23"/>
        <v>4</v>
      </c>
      <c r="T7" s="4">
        <f t="shared" si="23"/>
        <v>4</v>
      </c>
      <c r="U7" s="4">
        <f t="shared" si="23"/>
        <v>4</v>
      </c>
      <c r="V7" s="4">
        <f t="shared" si="23"/>
        <v>4</v>
      </c>
      <c r="W7" s="4">
        <f t="shared" si="23"/>
        <v>4</v>
      </c>
      <c r="X7" s="4">
        <f t="shared" si="23"/>
        <v>4</v>
      </c>
      <c r="Y7" s="4">
        <f t="shared" si="23"/>
        <v>4</v>
      </c>
      <c r="Z7" s="4">
        <f t="shared" si="23"/>
        <v>4</v>
      </c>
      <c r="AA7" s="4">
        <f t="shared" si="23"/>
        <v>4</v>
      </c>
      <c r="AB7" s="4">
        <f t="shared" si="23"/>
        <v>4</v>
      </c>
      <c r="AC7" s="4">
        <f t="shared" si="23"/>
        <v>4</v>
      </c>
      <c r="AD7" s="4">
        <f t="shared" si="23"/>
        <v>4</v>
      </c>
      <c r="AE7" s="4">
        <f t="shared" si="23"/>
        <v>3</v>
      </c>
      <c r="AF7" s="4">
        <f t="shared" si="23"/>
        <v>4</v>
      </c>
      <c r="AG7" s="4">
        <f t="shared" si="23"/>
        <v>5</v>
      </c>
      <c r="AH7" s="4">
        <f t="shared" si="23"/>
        <v>0</v>
      </c>
      <c r="AI7" s="139"/>
      <c r="AJ7" s="5"/>
      <c r="AK7" s="5"/>
      <c r="AL7" s="5"/>
      <c r="AM7" s="5"/>
      <c r="AN7" s="5"/>
      <c r="AO7" s="5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5"/>
      <c r="BD7" s="1542"/>
      <c r="BE7" s="584"/>
      <c r="BF7" s="1544"/>
      <c r="BG7" s="7"/>
      <c r="BH7" s="7"/>
      <c r="BI7" s="7"/>
      <c r="BJ7" s="7"/>
      <c r="BK7" s="7"/>
      <c r="BL7" s="7"/>
      <c r="BM7" s="7"/>
      <c r="BN7" s="141"/>
      <c r="BO7" s="1567" t="s">
        <v>125</v>
      </c>
      <c r="BP7" s="1568"/>
      <c r="BQ7" s="1568"/>
      <c r="BR7" s="1568"/>
      <c r="BS7" s="1568"/>
      <c r="BT7" s="1568"/>
      <c r="BU7" s="1568"/>
      <c r="BV7" s="1568"/>
      <c r="BW7" s="1568"/>
      <c r="BX7" s="1568"/>
      <c r="BY7" s="1568"/>
      <c r="BZ7" s="1568"/>
      <c r="CA7" s="1568"/>
      <c r="CB7" s="1568"/>
      <c r="CC7" s="1568"/>
      <c r="CD7" s="1569"/>
    </row>
    <row r="8" spans="1:95" ht="21" customHeight="1" x14ac:dyDescent="0.25">
      <c r="A8" s="1520"/>
      <c r="B8" s="237" t="s">
        <v>3</v>
      </c>
      <c r="C8" s="141">
        <v>8</v>
      </c>
      <c r="D8" s="4">
        <f t="shared" ref="D8:AH8" si="24">COUNTIF(D$22:D$32,"N")+COUNTIF(D$22:D$32,"NT")+COUNTIF(D$22:D$32,"NTS")+COUNTIF(D$22:D$32,"NTS1")+COUNTIF(D$22:D$32,"NTSDS")+COUNTIF(D$22:D$32,"NTSDS1")+COUNTIF(D$22:D$32,"NTS5S")+COUNTIF(D$22:D$32,"NTS5S1")+COUNTIF(D$22:D$32,"S")+COUNTIF(D$22:D$32,"NTS4S")+COUNTIF(D$22:D$32,"NTS4S1")+COUNTIF(D$44:D$54,"N")+COUNTIF(D$45:D$54,"NT")+COUNTIF(D$45:D$54,"NTS")+COUNTIF(D$45:D$54,"NTS1")+COUNTIF(D$45:D$54,"NTSDS")+COUNTIF(D$45:D$54,"NTSDS1")+COUNTIF(D$45:D$54,"NTS5S")+COUNTIF(D$45:D$54,"NTS5S1")+COUNTIF(D$45:D$54,"S")+COUNTIF(D$45:D$54,"NTS4S")+COUNTIF(D$45:D$54,"NTS4S1")+COUNTIF(D$65:D$75,"N")+COUNTIF(D$65:D$75,"NT")+COUNTIF(D$65:D$75,"NTS")+COUNTIF(D$65:D$75,"NTS1")+COUNTIF(D$65:D$75,"NTSDS")+COUNTIF(D$65:D$75,"NTSDS1")+COUNTIF(D$65:D$75,"NTS5S")+COUNTIF(D$65:D$75,"NTS5S1")+COUNTIF(D$65:D$75,"S")+COUNTIF(D$65:D$75,"NTS4S")+COUNTIF(D$65:D$75,"NTS4S1")+COUNTIF(D$86:D$96,"N")+COUNTIF(D$86:D$96,"NT")+COUNTIF(D$86:D$96,"NTS")+COUNTIF(D$86:D$96,"NTS1")+COUNTIF(D$86:D$96,"NTSDS")+COUNTIF(D$86:D$96,"NTSDS1")+COUNTIF(D$86:D$96,"NTS5S")+COUNTIF(D$86:D$96,"NTS5S1")+COUNTIF(D$86:D$96,"S")+COUNTIF(D$86:D$96,"NTS4S")+COUNTIF(D$86:D$96,"NTS4S1")</f>
        <v>8</v>
      </c>
      <c r="E8" s="4">
        <f t="shared" si="24"/>
        <v>7</v>
      </c>
      <c r="F8" s="4">
        <f t="shared" si="24"/>
        <v>8</v>
      </c>
      <c r="G8" s="4">
        <f t="shared" si="24"/>
        <v>8</v>
      </c>
      <c r="H8" s="4">
        <f t="shared" si="24"/>
        <v>8</v>
      </c>
      <c r="I8" s="4">
        <f t="shared" si="24"/>
        <v>8</v>
      </c>
      <c r="J8" s="4">
        <f t="shared" si="24"/>
        <v>8</v>
      </c>
      <c r="K8" s="4">
        <f t="shared" si="24"/>
        <v>8</v>
      </c>
      <c r="L8" s="4">
        <f t="shared" si="24"/>
        <v>8</v>
      </c>
      <c r="M8" s="4">
        <f t="shared" si="24"/>
        <v>7</v>
      </c>
      <c r="N8" s="4">
        <f t="shared" si="24"/>
        <v>8</v>
      </c>
      <c r="O8" s="4">
        <f t="shared" si="24"/>
        <v>8</v>
      </c>
      <c r="P8" s="4">
        <f t="shared" si="24"/>
        <v>8</v>
      </c>
      <c r="Q8" s="4">
        <f t="shared" si="24"/>
        <v>8</v>
      </c>
      <c r="R8" s="4">
        <f t="shared" si="24"/>
        <v>8</v>
      </c>
      <c r="S8" s="4">
        <f t="shared" si="24"/>
        <v>8</v>
      </c>
      <c r="T8" s="4">
        <f t="shared" si="24"/>
        <v>8</v>
      </c>
      <c r="U8" s="4">
        <f t="shared" si="24"/>
        <v>8</v>
      </c>
      <c r="V8" s="4">
        <f t="shared" si="24"/>
        <v>8</v>
      </c>
      <c r="W8" s="4">
        <f t="shared" si="24"/>
        <v>8</v>
      </c>
      <c r="X8" s="4">
        <f t="shared" si="24"/>
        <v>8</v>
      </c>
      <c r="Y8" s="4">
        <f t="shared" si="24"/>
        <v>8</v>
      </c>
      <c r="Z8" s="4">
        <f t="shared" si="24"/>
        <v>8</v>
      </c>
      <c r="AA8" s="4">
        <f>COUNTIF(AA$22:AA$31,"N")+COUNTIF(AA$22:AA$31,"NT")+COUNTIF(AA$22:AA$31,"NTS")+COUNTIF(AA$22:AA$31,"NTS1")+COUNTIF(AA$22:AA$31,"NTSDS")+COUNTIF(AA$22:AA$31,"NTSDS1")+COUNTIF(AA$22:AA$31,"NTS5S")+COUNTIF(AA$22:AA$31,"NTS5S1")+COUNTIF(AA$22:AA$31,"S")+COUNTIF(AA$22:AA$31,"NTS4S")+COUNTIF(AA$22:AA$31,"NTS4S1")+COUNTIF(AA$44:AA$54,"N")+COUNTIF(AA$45:AA$54,"NT")+COUNTIF(AA$45:AA$54,"NTS")+COUNTIF(AA$45:AA$54,"NTS1")+COUNTIF(AA$45:AA$54,"NTSDS")+COUNTIF(AA$45:AA$54,"NTSDS1")+COUNTIF(AA$45:AA$54,"NTS5S")+COUNTIF(AA$45:AA$54,"NTS5S1")+COUNTIF(AA$45:AA$54,"S")+COUNTIF(AA$45:AA$54,"NTS4S")+COUNTIF(AA$45:AA$54,"NTS4S1")+COUNTIF(AA$65:AA$75,"N")+COUNTIF(AA$65:AA$75,"NT")+COUNTIF(AA$65:AA$75,"NTS")+COUNTIF(AA$65:AA$75,"NTS1")+COUNTIF(AA$65:AA$75,"NTSDS")+COUNTIF(AA$65:AA$75,"NTSDS1")+COUNTIF(AA$65:AA$75,"NTS5S")+COUNTIF(AA$65:AA$75,"NTS5S1")+COUNTIF(AA$65:AA$75,"S")+COUNTIF(AA$65:AA$75,"NTS4S")+COUNTIF(AA$65:AA$75,"NTS4S1")+COUNTIF(AA$86:AA$96,"N")+COUNTIF(AA$86:AA$96,"NT")+COUNTIF(AA$86:AA$96,"NTS")+COUNTIF(AA$86:AA$96,"NTS1")+COUNTIF(AA$86:AA$96,"NTSDS")+COUNTIF(AA$86:AA$96,"NTSDS1")+COUNTIF(AA$86:AA$96,"NTS5S")+COUNTIF(AA$86:AA$96,"NTS5S1")+COUNTIF(AA$86:AA$96,"S")+COUNTIF(AA$86:AA$96,"NTS4S")+COUNTIF(AA$86:AA$96,"NTS4S1")</f>
        <v>8</v>
      </c>
      <c r="AB8" s="4">
        <f t="shared" si="24"/>
        <v>8</v>
      </c>
      <c r="AC8" s="4">
        <f t="shared" si="24"/>
        <v>8</v>
      </c>
      <c r="AD8" s="4">
        <f t="shared" si="24"/>
        <v>8</v>
      </c>
      <c r="AE8" s="4">
        <f t="shared" si="24"/>
        <v>8</v>
      </c>
      <c r="AF8" s="4">
        <f t="shared" si="24"/>
        <v>8</v>
      </c>
      <c r="AG8" s="4">
        <f t="shared" si="24"/>
        <v>7</v>
      </c>
      <c r="AH8" s="4">
        <f t="shared" si="24"/>
        <v>0</v>
      </c>
      <c r="AI8" s="139"/>
      <c r="AJ8" s="5"/>
      <c r="AK8" s="5"/>
      <c r="AL8" s="5"/>
      <c r="AM8" s="5"/>
      <c r="AN8" s="5"/>
      <c r="AO8" s="5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5"/>
      <c r="BD8" s="1542"/>
      <c r="BE8" s="584"/>
      <c r="BF8" s="1545"/>
      <c r="BG8" s="7"/>
      <c r="BH8" s="7"/>
      <c r="BI8" s="7"/>
      <c r="BJ8" s="7"/>
      <c r="BK8" s="7"/>
      <c r="BL8" s="7"/>
      <c r="BM8" s="7"/>
      <c r="BN8" s="141"/>
      <c r="BO8" s="1570"/>
      <c r="BP8" s="1571"/>
      <c r="BQ8" s="1571"/>
      <c r="BR8" s="1571"/>
      <c r="BS8" s="1571"/>
      <c r="BT8" s="1571"/>
      <c r="BU8" s="1571"/>
      <c r="BV8" s="1571"/>
      <c r="BW8" s="1571"/>
      <c r="BX8" s="1571"/>
      <c r="BY8" s="1571"/>
      <c r="BZ8" s="1571"/>
      <c r="CA8" s="1571"/>
      <c r="CB8" s="1571"/>
      <c r="CC8" s="1571"/>
      <c r="CD8" s="1572"/>
    </row>
    <row r="9" spans="1:95" s="13" customFormat="1" ht="21" customHeight="1" x14ac:dyDescent="0.2">
      <c r="A9" s="1537"/>
      <c r="B9" s="1537"/>
      <c r="C9" s="1538"/>
      <c r="D9" s="877">
        <f t="shared" ref="D9:AH9" si="25">+D6+D7+D8</f>
        <v>13</v>
      </c>
      <c r="E9" s="877">
        <f t="shared" si="25"/>
        <v>13</v>
      </c>
      <c r="F9" s="877">
        <f t="shared" si="25"/>
        <v>13</v>
      </c>
      <c r="G9" s="877">
        <f t="shared" si="25"/>
        <v>13</v>
      </c>
      <c r="H9" s="877">
        <f t="shared" si="25"/>
        <v>13</v>
      </c>
      <c r="I9" s="877">
        <f t="shared" si="25"/>
        <v>13</v>
      </c>
      <c r="J9" s="877">
        <f t="shared" si="25"/>
        <v>13</v>
      </c>
      <c r="K9" s="877">
        <f t="shared" si="25"/>
        <v>13</v>
      </c>
      <c r="L9" s="877">
        <f t="shared" si="25"/>
        <v>13</v>
      </c>
      <c r="M9" s="877">
        <f t="shared" si="25"/>
        <v>13</v>
      </c>
      <c r="N9" s="877">
        <f t="shared" si="25"/>
        <v>13</v>
      </c>
      <c r="O9" s="877">
        <f t="shared" si="25"/>
        <v>13</v>
      </c>
      <c r="P9" s="877">
        <f t="shared" si="25"/>
        <v>13</v>
      </c>
      <c r="Q9" s="877">
        <f t="shared" si="25"/>
        <v>13</v>
      </c>
      <c r="R9" s="877">
        <f t="shared" si="25"/>
        <v>13</v>
      </c>
      <c r="S9" s="877">
        <f t="shared" si="25"/>
        <v>13</v>
      </c>
      <c r="T9" s="877">
        <f t="shared" si="25"/>
        <v>13</v>
      </c>
      <c r="U9" s="877">
        <f t="shared" si="25"/>
        <v>13</v>
      </c>
      <c r="V9" s="877">
        <f t="shared" si="25"/>
        <v>13</v>
      </c>
      <c r="W9" s="877">
        <f t="shared" si="25"/>
        <v>13</v>
      </c>
      <c r="X9" s="877">
        <f t="shared" si="25"/>
        <v>13</v>
      </c>
      <c r="Y9" s="877">
        <f t="shared" si="25"/>
        <v>13</v>
      </c>
      <c r="Z9" s="877">
        <f t="shared" si="25"/>
        <v>13</v>
      </c>
      <c r="AA9" s="877">
        <f t="shared" si="25"/>
        <v>13</v>
      </c>
      <c r="AB9" s="877">
        <f t="shared" si="25"/>
        <v>13</v>
      </c>
      <c r="AC9" s="877">
        <f t="shared" si="25"/>
        <v>13</v>
      </c>
      <c r="AD9" s="877">
        <f t="shared" si="25"/>
        <v>13</v>
      </c>
      <c r="AE9" s="877">
        <f t="shared" si="25"/>
        <v>13</v>
      </c>
      <c r="AF9" s="877">
        <f t="shared" si="25"/>
        <v>13</v>
      </c>
      <c r="AG9" s="877">
        <f t="shared" si="25"/>
        <v>13</v>
      </c>
      <c r="AH9" s="877">
        <f t="shared" si="25"/>
        <v>0</v>
      </c>
      <c r="AI9" s="140">
        <f>AVERAGE(D9:AH9)</f>
        <v>12.580645161290322</v>
      </c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539" t="s">
        <v>5</v>
      </c>
      <c r="AX9" s="1539"/>
      <c r="AY9" s="1539"/>
      <c r="AZ9" s="1539"/>
      <c r="BA9" s="1539"/>
      <c r="BB9" s="1539"/>
      <c r="BC9" s="56">
        <f>COUNTIF(D11:AH11,"Seg")+COUNTIF(D11:AH11,"Ter")+COUNTIF(D11:AH11,"Qua")+COUNTIF(D11:AH11,"Qui")+COUNTIF(D11:AH11,"Sex")</f>
        <v>22</v>
      </c>
      <c r="BD9" s="1540" t="s">
        <v>297</v>
      </c>
      <c r="BE9" s="1541"/>
      <c r="BF9" s="119"/>
      <c r="BG9" s="57"/>
      <c r="BH9" s="57"/>
      <c r="BI9" s="57"/>
      <c r="BJ9" s="119"/>
      <c r="BK9" s="57"/>
      <c r="BL9" s="119"/>
      <c r="BM9" s="57"/>
      <c r="BN9" s="143"/>
      <c r="BO9" s="1563" t="s">
        <v>267</v>
      </c>
      <c r="BP9" s="1564"/>
      <c r="BQ9" s="1564"/>
      <c r="BR9" s="1564"/>
      <c r="BS9" s="1564"/>
      <c r="BT9" s="1564"/>
      <c r="BU9" s="1564"/>
      <c r="BV9" s="1564"/>
      <c r="BW9" s="1564"/>
      <c r="BX9" s="1564"/>
      <c r="BY9" s="1564"/>
      <c r="BZ9" s="1564"/>
      <c r="CA9" s="1564"/>
      <c r="CB9" s="1564"/>
      <c r="CC9" s="1565" t="s">
        <v>126</v>
      </c>
      <c r="CD9" s="1566"/>
      <c r="CE9" s="28"/>
      <c r="CF9" s="28"/>
      <c r="CL9" s="28"/>
      <c r="CN9" s="28"/>
      <c r="CO9" s="28"/>
      <c r="CP9" s="28"/>
      <c r="CQ9" s="28"/>
    </row>
    <row r="10" spans="1:95" s="15" customFormat="1" ht="24" customHeight="1" thickBot="1" x14ac:dyDescent="0.3">
      <c r="A10" s="1547" t="s">
        <v>6</v>
      </c>
      <c r="B10" s="1547"/>
      <c r="C10" s="1547"/>
      <c r="D10" s="1548" t="s">
        <v>297</v>
      </c>
      <c r="E10" s="1548"/>
      <c r="F10" s="1548"/>
      <c r="G10" s="1548"/>
      <c r="H10" s="1548"/>
      <c r="I10" s="1548"/>
      <c r="J10" s="1548"/>
      <c r="K10" s="1548"/>
      <c r="L10" s="1548"/>
      <c r="M10" s="1548"/>
      <c r="N10" s="1548"/>
      <c r="O10" s="1548"/>
      <c r="P10" s="1548"/>
      <c r="Q10" s="1548"/>
      <c r="R10" s="1548"/>
      <c r="S10" s="1548"/>
      <c r="T10" s="1548"/>
      <c r="U10" s="1548"/>
      <c r="V10" s="1548"/>
      <c r="W10" s="1548"/>
      <c r="X10" s="1548"/>
      <c r="Y10" s="1548"/>
      <c r="Z10" s="1548"/>
      <c r="AA10" s="1548"/>
      <c r="AB10" s="1548"/>
      <c r="AC10" s="1548"/>
      <c r="AD10" s="1548"/>
      <c r="AE10" s="1548"/>
      <c r="AF10" s="1548"/>
      <c r="AG10" s="1548"/>
      <c r="AH10" s="1548"/>
      <c r="AI10" s="1549"/>
      <c r="AJ10" s="1549"/>
      <c r="AK10" s="1549"/>
      <c r="AL10" s="1549"/>
      <c r="AM10" s="1549"/>
      <c r="AN10" s="1549"/>
      <c r="AO10" s="1549"/>
      <c r="AP10" s="1549"/>
      <c r="AQ10" s="1549"/>
      <c r="AR10" s="1549"/>
      <c r="AS10" s="1549"/>
      <c r="AT10" s="1549"/>
      <c r="AU10" s="1549"/>
      <c r="AV10" s="1549"/>
      <c r="AW10" s="1549"/>
      <c r="AX10" s="1549"/>
      <c r="AY10" s="1549"/>
      <c r="AZ10" s="1549"/>
      <c r="BA10" s="1549"/>
      <c r="BB10" s="1549"/>
      <c r="BC10" s="585" t="s">
        <v>7</v>
      </c>
      <c r="BD10" s="1551" t="s">
        <v>8</v>
      </c>
      <c r="BE10" s="1552"/>
      <c r="BF10" s="1553"/>
      <c r="BG10" s="1554"/>
      <c r="BH10" s="1554"/>
      <c r="BI10" s="1554"/>
      <c r="BJ10" s="1554"/>
      <c r="BK10" s="1554"/>
      <c r="BL10" s="1554"/>
      <c r="BM10" s="1554"/>
      <c r="BN10" s="1554"/>
      <c r="BO10" s="1573" t="s">
        <v>43</v>
      </c>
      <c r="BP10" s="1574"/>
      <c r="BQ10" s="1574"/>
      <c r="BR10" s="1574"/>
      <c r="BS10" s="1575"/>
      <c r="BT10" s="262"/>
      <c r="BU10" s="1576" t="s">
        <v>127</v>
      </c>
      <c r="BV10" s="1576"/>
      <c r="BW10" s="1576"/>
      <c r="BX10" s="1576"/>
      <c r="BY10" s="1576"/>
      <c r="BZ10" s="1577" t="s">
        <v>57</v>
      </c>
      <c r="CA10" s="1577"/>
      <c r="CB10" s="1577"/>
      <c r="CC10" s="1578">
        <f ca="1">NOW()-1</f>
        <v>44341.77756412037</v>
      </c>
      <c r="CD10" s="1579"/>
      <c r="CE10" s="58"/>
      <c r="CF10" s="58"/>
      <c r="CL10" s="58"/>
      <c r="CN10" s="1613" t="s">
        <v>297</v>
      </c>
      <c r="CO10" s="1613"/>
      <c r="CP10" s="1613"/>
      <c r="CQ10" s="1613"/>
    </row>
    <row r="11" spans="1:95" s="17" customFormat="1" ht="24" customHeight="1" thickBot="1" x14ac:dyDescent="0.3">
      <c r="A11" s="1670"/>
      <c r="B11" s="1670"/>
      <c r="C11" s="1670"/>
      <c r="D11" s="340" t="s">
        <v>14</v>
      </c>
      <c r="E11" s="340" t="s">
        <v>15</v>
      </c>
      <c r="F11" s="340" t="s">
        <v>9</v>
      </c>
      <c r="G11" s="340" t="s">
        <v>10</v>
      </c>
      <c r="H11" s="340" t="s">
        <v>11</v>
      </c>
      <c r="I11" s="389" t="s">
        <v>12</v>
      </c>
      <c r="J11" s="338" t="s">
        <v>13</v>
      </c>
      <c r="K11" s="339" t="s">
        <v>14</v>
      </c>
      <c r="L11" s="339" t="s">
        <v>15</v>
      </c>
      <c r="M11" s="339" t="s">
        <v>9</v>
      </c>
      <c r="N11" s="339" t="s">
        <v>10</v>
      </c>
      <c r="O11" s="339" t="s">
        <v>11</v>
      </c>
      <c r="P11" s="341" t="s">
        <v>12</v>
      </c>
      <c r="Q11" s="388" t="s">
        <v>13</v>
      </c>
      <c r="R11" s="340" t="s">
        <v>14</v>
      </c>
      <c r="S11" s="340" t="s">
        <v>15</v>
      </c>
      <c r="T11" s="340" t="s">
        <v>9</v>
      </c>
      <c r="U11" s="1139" t="s">
        <v>10</v>
      </c>
      <c r="V11" s="340" t="s">
        <v>11</v>
      </c>
      <c r="W11" s="1140" t="s">
        <v>12</v>
      </c>
      <c r="X11" s="338" t="s">
        <v>13</v>
      </c>
      <c r="Y11" s="339" t="s">
        <v>14</v>
      </c>
      <c r="Z11" s="339" t="s">
        <v>15</v>
      </c>
      <c r="AA11" s="339" t="s">
        <v>9</v>
      </c>
      <c r="AB11" s="1139" t="s">
        <v>10</v>
      </c>
      <c r="AC11" s="339" t="s">
        <v>11</v>
      </c>
      <c r="AD11" s="341" t="s">
        <v>12</v>
      </c>
      <c r="AE11" s="388" t="s">
        <v>13</v>
      </c>
      <c r="AF11" s="340" t="s">
        <v>14</v>
      </c>
      <c r="AG11" s="340" t="s">
        <v>15</v>
      </c>
      <c r="AH11" s="388"/>
      <c r="AI11" s="1550"/>
      <c r="AJ11" s="1550"/>
      <c r="AK11" s="1550"/>
      <c r="AL11" s="1550"/>
      <c r="AM11" s="1550"/>
      <c r="AN11" s="1550"/>
      <c r="AO11" s="1550"/>
      <c r="AP11" s="1550"/>
      <c r="AQ11" s="1550"/>
      <c r="AR11" s="1550"/>
      <c r="AS11" s="1550"/>
      <c r="AT11" s="1550"/>
      <c r="AU11" s="1550"/>
      <c r="AV11" s="1550"/>
      <c r="AW11" s="1550"/>
      <c r="AX11" s="1550"/>
      <c r="AY11" s="1550"/>
      <c r="AZ11" s="1550"/>
      <c r="BA11" s="1550"/>
      <c r="BB11" s="1550"/>
      <c r="BC11" s="59">
        <f>(+BC9/5)*4</f>
        <v>17.600000000000001</v>
      </c>
      <c r="BD11" s="1614">
        <f>+BC9*8/24</f>
        <v>7.333333333333333</v>
      </c>
      <c r="BE11" s="1615"/>
      <c r="BF11" s="1555"/>
      <c r="BG11" s="1556"/>
      <c r="BH11" s="1556"/>
      <c r="BI11" s="1556"/>
      <c r="BJ11" s="1556"/>
      <c r="BK11" s="1556"/>
      <c r="BL11" s="1556"/>
      <c r="BM11" s="1556"/>
      <c r="BN11" s="1556"/>
      <c r="BO11" s="1573" t="s">
        <v>250</v>
      </c>
      <c r="BP11" s="1575"/>
      <c r="BQ11" s="1616" t="s">
        <v>123</v>
      </c>
      <c r="BR11" s="1618" t="s">
        <v>309</v>
      </c>
      <c r="BS11" s="1619"/>
      <c r="BT11" s="1581" t="s">
        <v>130</v>
      </c>
      <c r="BU11" s="1583" t="s">
        <v>128</v>
      </c>
      <c r="BV11" s="1583" t="s">
        <v>259</v>
      </c>
      <c r="BW11" s="1576" t="s">
        <v>131</v>
      </c>
      <c r="BX11" s="1576" t="s">
        <v>34</v>
      </c>
      <c r="BY11" s="1576" t="s">
        <v>42</v>
      </c>
      <c r="BZ11" s="1583" t="s">
        <v>248</v>
      </c>
      <c r="CA11" s="1625" t="s">
        <v>274</v>
      </c>
      <c r="CB11" s="1627" t="s">
        <v>201</v>
      </c>
      <c r="CC11" s="1565" t="s">
        <v>132</v>
      </c>
      <c r="CD11" s="1566"/>
      <c r="CN11" s="120" t="s">
        <v>136</v>
      </c>
      <c r="CO11" s="121" t="s">
        <v>183</v>
      </c>
      <c r="CP11" s="120" t="s">
        <v>184</v>
      </c>
      <c r="CQ11" s="121" t="s">
        <v>185</v>
      </c>
    </row>
    <row r="12" spans="1:95" s="18" customFormat="1" ht="24" customHeight="1" thickBot="1" x14ac:dyDescent="0.3">
      <c r="A12" s="1232" t="s">
        <v>21</v>
      </c>
      <c r="B12" s="1232" t="s">
        <v>22</v>
      </c>
      <c r="C12" s="1232" t="s">
        <v>23</v>
      </c>
      <c r="D12" s="431">
        <v>1</v>
      </c>
      <c r="E12" s="431">
        <f>D12+1</f>
        <v>2</v>
      </c>
      <c r="F12" s="431">
        <f t="shared" ref="F12:AG12" si="26">E12+1</f>
        <v>3</v>
      </c>
      <c r="G12" s="431">
        <f t="shared" si="26"/>
        <v>4</v>
      </c>
      <c r="H12" s="437">
        <f t="shared" si="26"/>
        <v>5</v>
      </c>
      <c r="I12" s="442">
        <f t="shared" si="26"/>
        <v>6</v>
      </c>
      <c r="J12" s="441">
        <f t="shared" si="26"/>
        <v>7</v>
      </c>
      <c r="K12" s="431">
        <f t="shared" si="26"/>
        <v>8</v>
      </c>
      <c r="L12" s="431">
        <f t="shared" si="26"/>
        <v>9</v>
      </c>
      <c r="M12" s="431">
        <f t="shared" si="26"/>
        <v>10</v>
      </c>
      <c r="N12" s="431">
        <f t="shared" si="26"/>
        <v>11</v>
      </c>
      <c r="O12" s="431">
        <f t="shared" si="26"/>
        <v>12</v>
      </c>
      <c r="P12" s="457">
        <f t="shared" si="26"/>
        <v>13</v>
      </c>
      <c r="Q12" s="441">
        <f t="shared" si="26"/>
        <v>14</v>
      </c>
      <c r="R12" s="431">
        <f t="shared" si="26"/>
        <v>15</v>
      </c>
      <c r="S12" s="431">
        <f t="shared" si="26"/>
        <v>16</v>
      </c>
      <c r="T12" s="437">
        <f t="shared" si="26"/>
        <v>17</v>
      </c>
      <c r="U12" s="1141">
        <f t="shared" si="26"/>
        <v>18</v>
      </c>
      <c r="V12" s="431">
        <f t="shared" si="26"/>
        <v>19</v>
      </c>
      <c r="W12" s="1142">
        <f t="shared" si="26"/>
        <v>20</v>
      </c>
      <c r="X12" s="441">
        <f t="shared" si="26"/>
        <v>21</v>
      </c>
      <c r="Y12" s="431">
        <f t="shared" si="26"/>
        <v>22</v>
      </c>
      <c r="Z12" s="431">
        <f t="shared" si="26"/>
        <v>23</v>
      </c>
      <c r="AA12" s="431">
        <f t="shared" si="26"/>
        <v>24</v>
      </c>
      <c r="AB12" s="437">
        <f t="shared" si="26"/>
        <v>25</v>
      </c>
      <c r="AC12" s="431">
        <f t="shared" si="26"/>
        <v>26</v>
      </c>
      <c r="AD12" s="442">
        <f t="shared" si="26"/>
        <v>27</v>
      </c>
      <c r="AE12" s="441">
        <f t="shared" si="26"/>
        <v>28</v>
      </c>
      <c r="AF12" s="431">
        <f t="shared" si="26"/>
        <v>29</v>
      </c>
      <c r="AG12" s="431">
        <f t="shared" si="26"/>
        <v>30</v>
      </c>
      <c r="AH12" s="441"/>
      <c r="AI12" s="136" t="s">
        <v>24</v>
      </c>
      <c r="AJ12" s="14" t="s">
        <v>25</v>
      </c>
      <c r="AK12" s="587" t="s">
        <v>260</v>
      </c>
      <c r="AL12" s="587" t="s">
        <v>261</v>
      </c>
      <c r="AM12" s="14" t="s">
        <v>133</v>
      </c>
      <c r="AN12" s="14" t="s">
        <v>26</v>
      </c>
      <c r="AO12" s="14" t="s">
        <v>27</v>
      </c>
      <c r="AP12" s="61" t="s">
        <v>31</v>
      </c>
      <c r="AQ12" s="61" t="s">
        <v>32</v>
      </c>
      <c r="AR12" s="1052" t="s">
        <v>292</v>
      </c>
      <c r="AS12" s="61" t="s">
        <v>34</v>
      </c>
      <c r="AT12" s="61" t="s">
        <v>35</v>
      </c>
      <c r="AU12" s="61" t="s">
        <v>36</v>
      </c>
      <c r="AV12" s="61" t="s">
        <v>37</v>
      </c>
      <c r="AW12" s="61" t="s">
        <v>38</v>
      </c>
      <c r="AX12" s="61" t="s">
        <v>134</v>
      </c>
      <c r="AY12" s="61" t="s">
        <v>39</v>
      </c>
      <c r="AZ12" s="61" t="s">
        <v>135</v>
      </c>
      <c r="BA12" s="61" t="s">
        <v>40</v>
      </c>
      <c r="BB12" s="61" t="s">
        <v>41</v>
      </c>
      <c r="BC12" s="61" t="s">
        <v>42</v>
      </c>
      <c r="BD12" s="1629" t="s">
        <v>43</v>
      </c>
      <c r="BE12" s="1630"/>
      <c r="BF12" s="14" t="s">
        <v>59</v>
      </c>
      <c r="BG12" s="14" t="s">
        <v>56</v>
      </c>
      <c r="BH12" s="14" t="s">
        <v>260</v>
      </c>
      <c r="BI12" s="14" t="s">
        <v>261</v>
      </c>
      <c r="BJ12" s="14" t="s">
        <v>48</v>
      </c>
      <c r="BK12" s="14" t="s">
        <v>49</v>
      </c>
      <c r="BL12" s="14" t="s">
        <v>50</v>
      </c>
      <c r="BM12" s="14" t="s">
        <v>51</v>
      </c>
      <c r="BN12" s="144" t="s">
        <v>57</v>
      </c>
      <c r="BO12" s="1631">
        <f>+BD11+MAR!BO12</f>
        <v>28.666666666666668</v>
      </c>
      <c r="BP12" s="1632"/>
      <c r="BQ12" s="1617"/>
      <c r="BR12" s="1620"/>
      <c r="BS12" s="1621"/>
      <c r="BT12" s="1582"/>
      <c r="BU12" s="1584"/>
      <c r="BV12" s="1584"/>
      <c r="BW12" s="1576"/>
      <c r="BX12" s="1576"/>
      <c r="BY12" s="1576"/>
      <c r="BZ12" s="1584"/>
      <c r="CA12" s="1626"/>
      <c r="CB12" s="1628"/>
      <c r="CC12" s="1578">
        <v>44315</v>
      </c>
      <c r="CD12" s="1580"/>
      <c r="CE12" s="168" t="s">
        <v>136</v>
      </c>
      <c r="CF12" s="169" t="s">
        <v>137</v>
      </c>
      <c r="CG12" s="170" t="s">
        <v>138</v>
      </c>
      <c r="CH12" s="170" t="s">
        <v>139</v>
      </c>
      <c r="CI12" s="170" t="s">
        <v>140</v>
      </c>
      <c r="CJ12" s="171" t="s">
        <v>141</v>
      </c>
      <c r="CK12" s="445" t="s">
        <v>199</v>
      </c>
      <c r="CL12" s="446" t="s">
        <v>200</v>
      </c>
      <c r="CN12" s="122">
        <f>+BD11</f>
        <v>7.333333333333333</v>
      </c>
      <c r="CO12" s="122">
        <f>+CN12+(BC11*2)/24</f>
        <v>8.8000000000000007</v>
      </c>
      <c r="CP12" s="123">
        <v>15</v>
      </c>
      <c r="CQ12" s="123">
        <v>18</v>
      </c>
    </row>
    <row r="13" spans="1:95" ht="21" customHeight="1" thickBot="1" x14ac:dyDescent="0.3">
      <c r="A13" s="1233" t="s">
        <v>55</v>
      </c>
      <c r="B13" s="1234">
        <v>1</v>
      </c>
      <c r="C13" s="1235" t="s">
        <v>275</v>
      </c>
      <c r="D13" s="999" t="s">
        <v>27</v>
      </c>
      <c r="E13" s="435" t="s">
        <v>31</v>
      </c>
      <c r="F13" s="435" t="s">
        <v>25</v>
      </c>
      <c r="G13" s="498"/>
      <c r="H13" s="498"/>
      <c r="I13" s="440" t="s">
        <v>24</v>
      </c>
      <c r="J13" s="459" t="s">
        <v>25</v>
      </c>
      <c r="K13" s="506" t="s">
        <v>56</v>
      </c>
      <c r="L13" s="527"/>
      <c r="M13" s="435" t="s">
        <v>24</v>
      </c>
      <c r="N13" s="435" t="s">
        <v>57</v>
      </c>
      <c r="O13" s="520"/>
      <c r="P13" s="504"/>
      <c r="Q13" s="466" t="s">
        <v>32</v>
      </c>
      <c r="R13" s="435" t="s">
        <v>32</v>
      </c>
      <c r="S13" s="432" t="s">
        <v>288</v>
      </c>
      <c r="T13" s="432" t="s">
        <v>289</v>
      </c>
      <c r="U13" s="435" t="s">
        <v>296</v>
      </c>
      <c r="V13" s="435" t="s">
        <v>32</v>
      </c>
      <c r="W13" s="440" t="s">
        <v>296</v>
      </c>
      <c r="X13" s="459" t="s">
        <v>32</v>
      </c>
      <c r="Y13" s="435" t="s">
        <v>32</v>
      </c>
      <c r="Z13" s="435" t="s">
        <v>31</v>
      </c>
      <c r="AA13" s="498" t="s">
        <v>26</v>
      </c>
      <c r="AB13" s="498" t="s">
        <v>50</v>
      </c>
      <c r="AC13" s="435" t="s">
        <v>24</v>
      </c>
      <c r="AD13" s="440" t="s">
        <v>25</v>
      </c>
      <c r="AE13" s="983" t="s">
        <v>49</v>
      </c>
      <c r="AF13" s="506"/>
      <c r="AG13" s="435" t="s">
        <v>24</v>
      </c>
      <c r="AH13" s="459"/>
      <c r="AI13" s="125">
        <f t="shared" ref="AI13:AI32" si="27">COUNTIF($D13:$AH13,"D")</f>
        <v>4</v>
      </c>
      <c r="AJ13" s="62">
        <f t="shared" ref="AJ13:AJ32" si="28">COUNTIF($D13:$AH13,"N")</f>
        <v>3</v>
      </c>
      <c r="AK13" s="62">
        <f t="shared" ref="AK13:AK32" si="29">COUNTIF($D13:$AH13,"DTS4S")+COUNTIF($D13:$AH13,"DTS4S1")</f>
        <v>0</v>
      </c>
      <c r="AL13" s="62">
        <f t="shared" ref="AL13:AL32" si="30">COUNTIF($D13:$AH13,"NTS4S")+COUNTIF($D13:$AH13,"NTS4S1")</f>
        <v>0</v>
      </c>
      <c r="AM13" s="62">
        <f t="shared" ref="AM13:AM32" si="31">COUNTIF($D13:$AH13,"S")</f>
        <v>0</v>
      </c>
      <c r="AN13" s="62">
        <f t="shared" ref="AN13:AN32" si="32">COUNTIF($D13:$AH13,"DT")</f>
        <v>1</v>
      </c>
      <c r="AO13" s="62">
        <f t="shared" ref="AO13:AO32" si="33">COUNTIF($D13:$AH13,"NT")</f>
        <v>1</v>
      </c>
      <c r="AP13" s="62">
        <f t="shared" ref="AP13:AP32" si="34">COUNTIF($D13:$AH13,"t")</f>
        <v>2</v>
      </c>
      <c r="AQ13" s="62">
        <f t="shared" ref="AQ13:AQ32" si="35">COUNTIF($D13:$AH13,"FE")</f>
        <v>5</v>
      </c>
      <c r="AR13" s="62">
        <f>COUNTIF($D13:$AH13,"LN")</f>
        <v>0</v>
      </c>
      <c r="AS13" s="62">
        <f t="shared" ref="AS13:AS32" si="36">COUNTIF($D13:$AH13,"DS")</f>
        <v>0</v>
      </c>
      <c r="AT13" s="62">
        <f t="shared" ref="AT13:AT32" si="37">COUNTIF($D13:$AH13,"DISP")</f>
        <v>0</v>
      </c>
      <c r="AU13" s="62">
        <f t="shared" ref="AU13:AU32" si="38">COUNTIF($D13:$AH13,"L")</f>
        <v>0</v>
      </c>
      <c r="AV13" s="62">
        <f t="shared" ref="AV13:AV32" si="39">COUNTIF($D13:$AH13,"B")</f>
        <v>0</v>
      </c>
      <c r="AW13" s="62">
        <f t="shared" ref="AW13:AW32" si="40">COUNTIF($D13:$AH13,"SA")</f>
        <v>0</v>
      </c>
      <c r="AX13" s="62">
        <f t="shared" ref="AX13:AX32" si="41">COUNTIF($D13:$AH13,"SAT")</f>
        <v>0</v>
      </c>
      <c r="AY13" s="62">
        <f t="shared" ref="AY13:AY32" si="42">COUNTIF($D13:$AH13,"SE")</f>
        <v>0</v>
      </c>
      <c r="AZ13" s="62">
        <f t="shared" ref="AZ13:AZ32" si="43">COUNTIF($D13:$AH13,"OJTD")+COUNTIF($D13:$AH13,"OJTN")</f>
        <v>0</v>
      </c>
      <c r="BA13" s="62">
        <f t="shared" ref="BA13:BA32" si="44">COUNTIF($D13:$AH13,"TR")</f>
        <v>0</v>
      </c>
      <c r="BB13" s="62">
        <f t="shared" ref="BB13:BB32" si="45">COUNTIF($D13:$AH13,"F")</f>
        <v>0</v>
      </c>
      <c r="BC13" s="63">
        <f t="shared" ref="BC13:BC32" si="46">+AI13+AJ13+AN13+AO13+((AQ13+AU13+AV13+AY13)*8)/12+AW13+AX13+AZ13+BA13+AM13</f>
        <v>12.333333333333334</v>
      </c>
      <c r="BD13" s="64"/>
      <c r="BE13" s="584">
        <f>+AI13*$BD$2+AJ13*$BD$6+AN13*$BD$2+AO13*$BD$6+AQ13*8/24+AU13*8/24+AV13*8/24+AW13*8/24+AX13*12/24+AY13*8/24+AZ13*$BD$2+BA13*8/24+BN13*(0/24)+(AM13*$BE$2)+AK13*$BF$2+AL13*$BF$6+AR13*$BD$2</f>
        <v>6.166666666666667</v>
      </c>
      <c r="BF13" s="5">
        <f>COUNTIF($D13:$AH13,"DTS")+COUNTIF($D13:$AH13,"DTS1")</f>
        <v>0</v>
      </c>
      <c r="BG13" s="5">
        <f t="shared" ref="BG13:BG74" si="47">COUNTIF($D13:$AH13,"NTS")+COUNTIF($D13:$AH13,"NTS1")</f>
        <v>1</v>
      </c>
      <c r="BH13" s="5">
        <f>COUNTIF($D13:$AH13,"DTS4S")+COUNTIF($D13:$AH13,"DTS4S1")</f>
        <v>0</v>
      </c>
      <c r="BI13" s="5">
        <f>COUNTIF($D13:$AH13,"NTS4S")+COUNTIF($D13:$AH13,"NTS4S1")</f>
        <v>0</v>
      </c>
      <c r="BJ13" s="5">
        <f t="shared" ref="BJ13:BJ74" si="48">COUNTIF($D13:$AH13,"DTS5S")+COUNTIF($D13:$AH13,"DTS5S1")</f>
        <v>0</v>
      </c>
      <c r="BK13" s="5">
        <f>COUNTIF($D13:$AH13,"NTS5S")+COUNTIF($D13:$AH13,"NTS5S1")</f>
        <v>1</v>
      </c>
      <c r="BL13" s="5">
        <f t="shared" ref="BL13:BL74" si="49">COUNTIF($D13:$AH13,"DTSDS")+COUNTIF($D13:$AH13,"DTSDS1")</f>
        <v>1</v>
      </c>
      <c r="BM13" s="5">
        <f t="shared" ref="BM13:BM74" si="50">COUNTIF($D13:$AH13,"NTSDS")+COUNTIF($D13:$AH13,"NTSDS1")</f>
        <v>0</v>
      </c>
      <c r="BN13" s="145">
        <f t="shared" ref="BN13:BN74" si="51">COUNTIF($D13:$AH13,"FOTS")</f>
        <v>1</v>
      </c>
      <c r="BO13" s="147">
        <f>+BE13+MAR!BO13</f>
        <v>26.166666666666668</v>
      </c>
      <c r="BP13" s="65">
        <f>+BO13+(JAN!BN13+FEV!BN13+MAR!BN13+BN13)*(12/24)-$BO$12</f>
        <v>-0.5</v>
      </c>
      <c r="BQ13" s="66">
        <f t="shared" ref="BQ13:BQ31" si="52">IF(BP13&gt;=(-11/24),0,(-BP13)/(12/24))</f>
        <v>1</v>
      </c>
      <c r="BR13" s="584">
        <f t="shared" ref="BR13:BR18" si="53">+BO13+BY13*$BD$2</f>
        <v>27.666666666666668</v>
      </c>
      <c r="BS13" s="584">
        <f>+BR13-$BO$12</f>
        <v>-1</v>
      </c>
      <c r="BT13" s="67">
        <f t="shared" ref="BT13:BT18" si="54">+(BR13/$BR$99)-1</f>
        <v>-5.6170963631016924E-2</v>
      </c>
      <c r="BU13" s="68">
        <f t="shared" ref="BU13:BU19" si="55">+BF13+BG13</f>
        <v>1</v>
      </c>
      <c r="BV13" s="5">
        <f t="shared" ref="BV13:BV19" si="56">+BH13+BI13</f>
        <v>0</v>
      </c>
      <c r="BW13" s="68">
        <f t="shared" ref="BW13:BW19" si="57">+BJ13+BK13</f>
        <v>1</v>
      </c>
      <c r="BX13" s="68">
        <f t="shared" ref="BX13:BX19" si="58">+BL13+BM13</f>
        <v>1</v>
      </c>
      <c r="BY13" s="69">
        <f t="shared" ref="BY13:BY32" si="59">+BU13+BV13+BW13+BX13</f>
        <v>3</v>
      </c>
      <c r="BZ13" s="68">
        <f>+BN13+MAR!BZ13</f>
        <v>4</v>
      </c>
      <c r="CA13" s="68">
        <f>+MAR!CA13+BX13</f>
        <v>9</v>
      </c>
      <c r="CB13" s="69">
        <f t="shared" ref="CB13:CB19" si="60">+CA13-BZ13</f>
        <v>5</v>
      </c>
      <c r="CE13" s="163">
        <f t="shared" ref="CE13:CE20" si="61">+BE13</f>
        <v>6.166666666666667</v>
      </c>
      <c r="CF13" s="127">
        <f>+BC13+BF13+BG13+BJ13+BK13+BL13+BM13+BH13+BI13</f>
        <v>15.333333333333334</v>
      </c>
      <c r="CG13" s="165">
        <f>+BE13*24-(AQ13+AU13+AV13)*8</f>
        <v>108</v>
      </c>
      <c r="CH13" s="165">
        <f>+(BF13+BG13+BJ13+BK13+BL13+BM13)*12+(BH13+BI13)*8</f>
        <v>36</v>
      </c>
      <c r="CI13" s="165">
        <f>+CG13+CH13</f>
        <v>144</v>
      </c>
      <c r="CJ13" s="159">
        <f t="shared" ref="CJ13:CJ75" si="62">+(AQ13+AU13+AV13)*8+(BN13)*12</f>
        <v>52</v>
      </c>
      <c r="CK13" s="444">
        <f>BY13-BV13+MAR!CK13</f>
        <v>8</v>
      </c>
      <c r="CL13" s="450">
        <f>CK13*12+BV13*8</f>
        <v>96</v>
      </c>
      <c r="CM13" s="450"/>
      <c r="CN13" s="126">
        <f>+CE13</f>
        <v>6.166666666666667</v>
      </c>
      <c r="CO13" s="130">
        <f>CI13</f>
        <v>144</v>
      </c>
      <c r="CP13" s="127">
        <f t="shared" ref="CP13:CP75" si="63">+BC13</f>
        <v>12.333333333333334</v>
      </c>
      <c r="CQ13" s="127">
        <f>+CF13</f>
        <v>15.333333333333334</v>
      </c>
    </row>
    <row r="14" spans="1:95" ht="21" customHeight="1" thickBot="1" x14ac:dyDescent="0.3">
      <c r="A14" s="1233" t="s">
        <v>58</v>
      </c>
      <c r="B14" s="1234">
        <v>2</v>
      </c>
      <c r="C14" s="1235" t="s">
        <v>275</v>
      </c>
      <c r="D14" s="999"/>
      <c r="E14" s="435" t="s">
        <v>31</v>
      </c>
      <c r="F14" s="435" t="s">
        <v>32</v>
      </c>
      <c r="G14" s="432" t="s">
        <v>288</v>
      </c>
      <c r="H14" s="432" t="s">
        <v>289</v>
      </c>
      <c r="I14" s="440" t="s">
        <v>32</v>
      </c>
      <c r="J14" s="459" t="s">
        <v>32</v>
      </c>
      <c r="K14" s="435" t="s">
        <v>32</v>
      </c>
      <c r="L14" s="435" t="s">
        <v>32</v>
      </c>
      <c r="M14" s="435" t="s">
        <v>32</v>
      </c>
      <c r="N14" s="435" t="s">
        <v>32</v>
      </c>
      <c r="O14" s="434" t="s">
        <v>288</v>
      </c>
      <c r="P14" s="491" t="s">
        <v>289</v>
      </c>
      <c r="Q14" s="1025"/>
      <c r="R14" s="435" t="s">
        <v>31</v>
      </c>
      <c r="S14" s="498"/>
      <c r="T14" s="498" t="s">
        <v>26</v>
      </c>
      <c r="U14" s="435" t="s">
        <v>25</v>
      </c>
      <c r="V14" s="435" t="s">
        <v>25</v>
      </c>
      <c r="W14" s="505"/>
      <c r="X14" s="500"/>
      <c r="Y14" s="435" t="s">
        <v>24</v>
      </c>
      <c r="Z14" s="435" t="s">
        <v>27</v>
      </c>
      <c r="AA14" s="498" t="s">
        <v>31</v>
      </c>
      <c r="AB14" s="498" t="s">
        <v>26</v>
      </c>
      <c r="AC14" s="435" t="s">
        <v>24</v>
      </c>
      <c r="AD14" s="440"/>
      <c r="AE14" s="459" t="s">
        <v>24</v>
      </c>
      <c r="AF14" s="506" t="s">
        <v>56</v>
      </c>
      <c r="AG14" s="435"/>
      <c r="AH14" s="459"/>
      <c r="AI14" s="125">
        <f t="shared" si="27"/>
        <v>3</v>
      </c>
      <c r="AJ14" s="62">
        <f t="shared" si="28"/>
        <v>2</v>
      </c>
      <c r="AK14" s="62">
        <f t="shared" si="29"/>
        <v>0</v>
      </c>
      <c r="AL14" s="62">
        <f t="shared" si="30"/>
        <v>0</v>
      </c>
      <c r="AM14" s="62">
        <f t="shared" si="31"/>
        <v>0</v>
      </c>
      <c r="AN14" s="62">
        <f t="shared" si="32"/>
        <v>2</v>
      </c>
      <c r="AO14" s="62">
        <f t="shared" si="33"/>
        <v>1</v>
      </c>
      <c r="AP14" s="62">
        <f t="shared" si="34"/>
        <v>3</v>
      </c>
      <c r="AQ14" s="62">
        <f t="shared" si="35"/>
        <v>7</v>
      </c>
      <c r="AR14" s="62">
        <f t="shared" ref="AR14:AR32" si="64">COUNTIF($D14:$AH14,"LN")</f>
        <v>0</v>
      </c>
      <c r="AS14" s="62">
        <f t="shared" si="36"/>
        <v>0</v>
      </c>
      <c r="AT14" s="62">
        <f t="shared" si="37"/>
        <v>0</v>
      </c>
      <c r="AU14" s="62">
        <f t="shared" si="38"/>
        <v>0</v>
      </c>
      <c r="AV14" s="62">
        <f t="shared" si="39"/>
        <v>0</v>
      </c>
      <c r="AW14" s="62">
        <f t="shared" si="40"/>
        <v>0</v>
      </c>
      <c r="AX14" s="62">
        <f t="shared" si="41"/>
        <v>0</v>
      </c>
      <c r="AY14" s="62">
        <f t="shared" si="42"/>
        <v>0</v>
      </c>
      <c r="AZ14" s="62">
        <f t="shared" si="43"/>
        <v>0</v>
      </c>
      <c r="BA14" s="62">
        <f t="shared" si="44"/>
        <v>0</v>
      </c>
      <c r="BB14" s="62">
        <f t="shared" si="45"/>
        <v>0</v>
      </c>
      <c r="BC14" s="63">
        <f t="shared" si="46"/>
        <v>12.666666666666668</v>
      </c>
      <c r="BD14" s="64"/>
      <c r="BE14" s="584">
        <f t="shared" ref="BE14:BE77" si="65">+AI14*$BD$2+AJ14*$BD$6+AN14*$BD$2+AO14*$BD$6+AQ14*8/24+AU14*8/24+AV14*8/24+AW14*8/24+AX14*12/24+AY14*8/24+AZ14*$BD$2+BA14*8/24+BN14*(0/24)+(AM14*$BE$2)+AK14*$BF$2+AL14*$BF$6+AR14*$BD$2</f>
        <v>6.3333333333333339</v>
      </c>
      <c r="BF14" s="5">
        <f>COUNTIF($D14:$AH14,"DTS")+COUNTIF($D14:$AH14,"DTS1")</f>
        <v>0</v>
      </c>
      <c r="BG14" s="5">
        <f t="shared" si="47"/>
        <v>1</v>
      </c>
      <c r="BH14" s="5">
        <f>COUNTIF($D14:$AH14,"DTS4S")+COUNTIF($D14:$AH14,"DTS4S1")</f>
        <v>0</v>
      </c>
      <c r="BI14" s="5">
        <f>COUNTIF($D14:$AH14,"NTS4S")+COUNTIF($D14:$AH14,"NTS4S1")</f>
        <v>0</v>
      </c>
      <c r="BJ14" s="5">
        <f t="shared" si="48"/>
        <v>0</v>
      </c>
      <c r="BK14" s="5">
        <f>COUNTIF($D14:$AH14,"NTS5S")+COUNTIF($D14:$AH14,"NTS5S1")</f>
        <v>0</v>
      </c>
      <c r="BL14" s="5">
        <f t="shared" si="49"/>
        <v>0</v>
      </c>
      <c r="BM14" s="5">
        <f t="shared" si="50"/>
        <v>0</v>
      </c>
      <c r="BN14" s="145">
        <f t="shared" si="51"/>
        <v>0</v>
      </c>
      <c r="BO14" s="147">
        <f>+BE14+MAR!BO14</f>
        <v>26</v>
      </c>
      <c r="BP14" s="65">
        <f>+BO14+(JAN!BN76+FEV!BN14+MAR!BN14+BN14)*(12/24)-$BO$12</f>
        <v>-1.6666666666666679</v>
      </c>
      <c r="BQ14" s="66">
        <f t="shared" si="52"/>
        <v>3.3333333333333357</v>
      </c>
      <c r="BR14" s="584">
        <f t="shared" si="53"/>
        <v>26.5</v>
      </c>
      <c r="BS14" s="584">
        <f>+BR14-$BO$12</f>
        <v>-2.1666666666666679</v>
      </c>
      <c r="BT14" s="67">
        <f t="shared" si="54"/>
        <v>-9.5970983236937979E-2</v>
      </c>
      <c r="BU14" s="68">
        <f t="shared" si="55"/>
        <v>1</v>
      </c>
      <c r="BV14" s="5">
        <f t="shared" si="56"/>
        <v>0</v>
      </c>
      <c r="BW14" s="68">
        <f t="shared" si="57"/>
        <v>0</v>
      </c>
      <c r="BX14" s="68">
        <f t="shared" si="58"/>
        <v>0</v>
      </c>
      <c r="BY14" s="69">
        <f t="shared" si="59"/>
        <v>1</v>
      </c>
      <c r="BZ14" s="68">
        <f>+BN14+MAR!BZ14</f>
        <v>2</v>
      </c>
      <c r="CA14" s="68">
        <f>+MAR!CA14+BX14</f>
        <v>8</v>
      </c>
      <c r="CB14" s="69">
        <f t="shared" si="60"/>
        <v>6</v>
      </c>
      <c r="CE14" s="163">
        <f t="shared" si="61"/>
        <v>6.3333333333333339</v>
      </c>
      <c r="CF14" s="127">
        <f>+BC14+BF14+BG14+BJ14+BK14+BL14+BM14+BH14+BI14</f>
        <v>13.666666666666668</v>
      </c>
      <c r="CG14" s="165">
        <f t="shared" ref="CG14:CG77" si="66">+BE14*24-(AQ14+AU14+AV14)*8</f>
        <v>96</v>
      </c>
      <c r="CH14" s="165">
        <f t="shared" ref="CH14:CH77" si="67">+(BF14+BG14+BJ14+BK14+BL14+BM14)*12+(BH14+BI14)*8</f>
        <v>12</v>
      </c>
      <c r="CI14" s="165">
        <f t="shared" ref="CI14:CI77" si="68">+CG14+CH14</f>
        <v>108</v>
      </c>
      <c r="CJ14" s="159">
        <f t="shared" si="62"/>
        <v>56</v>
      </c>
      <c r="CK14" s="444">
        <f>BY14-BV14+MAR!CK14</f>
        <v>8</v>
      </c>
      <c r="CL14" s="450">
        <f t="shared" ref="CL14:CL19" si="69">CK14*12+BV14*8</f>
        <v>96</v>
      </c>
      <c r="CM14" s="450"/>
      <c r="CN14" s="126">
        <f t="shared" ref="CN14:CN77" si="70">+CE14</f>
        <v>6.3333333333333339</v>
      </c>
      <c r="CO14" s="130">
        <f t="shared" ref="CO14:CO77" si="71">CI14</f>
        <v>108</v>
      </c>
      <c r="CP14" s="127">
        <f t="shared" si="63"/>
        <v>12.666666666666668</v>
      </c>
      <c r="CQ14" s="127">
        <f t="shared" ref="CQ14:CQ77" si="72">+CF14</f>
        <v>13.666666666666668</v>
      </c>
    </row>
    <row r="15" spans="1:95" ht="24" customHeight="1" thickBot="1" x14ac:dyDescent="0.3">
      <c r="A15" s="1237" t="s">
        <v>60</v>
      </c>
      <c r="B15" s="1234">
        <v>3</v>
      </c>
      <c r="C15" s="1238" t="s">
        <v>2</v>
      </c>
      <c r="D15" s="999"/>
      <c r="E15" s="435" t="s">
        <v>24</v>
      </c>
      <c r="F15" s="435" t="s">
        <v>25</v>
      </c>
      <c r="G15" s="498"/>
      <c r="H15" s="527"/>
      <c r="I15" s="440" t="s">
        <v>57</v>
      </c>
      <c r="J15" s="459" t="s">
        <v>25</v>
      </c>
      <c r="K15" s="527"/>
      <c r="L15" s="527"/>
      <c r="M15" s="435" t="s">
        <v>24</v>
      </c>
      <c r="N15" s="435" t="s">
        <v>24</v>
      </c>
      <c r="O15" s="527"/>
      <c r="P15" s="526"/>
      <c r="Q15" s="459" t="s">
        <v>24</v>
      </c>
      <c r="R15" s="435" t="s">
        <v>25</v>
      </c>
      <c r="S15" s="498"/>
      <c r="T15" s="498"/>
      <c r="U15" s="435" t="s">
        <v>26</v>
      </c>
      <c r="V15" s="435" t="s">
        <v>25</v>
      </c>
      <c r="W15" s="505"/>
      <c r="X15" s="500" t="s">
        <v>48</v>
      </c>
      <c r="Y15" s="435" t="s">
        <v>24</v>
      </c>
      <c r="Z15" s="435" t="s">
        <v>25</v>
      </c>
      <c r="AA15" s="498"/>
      <c r="AB15" s="498"/>
      <c r="AC15" s="435" t="s">
        <v>24</v>
      </c>
      <c r="AD15" s="440" t="s">
        <v>25</v>
      </c>
      <c r="AE15" s="500"/>
      <c r="AF15" s="506" t="s">
        <v>31</v>
      </c>
      <c r="AG15" s="435" t="s">
        <v>24</v>
      </c>
      <c r="AH15" s="459"/>
      <c r="AI15" s="125">
        <f t="shared" si="27"/>
        <v>7</v>
      </c>
      <c r="AJ15" s="62">
        <f t="shared" si="28"/>
        <v>6</v>
      </c>
      <c r="AK15" s="62">
        <f t="shared" si="29"/>
        <v>0</v>
      </c>
      <c r="AL15" s="62">
        <f t="shared" si="30"/>
        <v>0</v>
      </c>
      <c r="AM15" s="62">
        <f t="shared" si="31"/>
        <v>0</v>
      </c>
      <c r="AN15" s="62">
        <f t="shared" si="32"/>
        <v>1</v>
      </c>
      <c r="AO15" s="62">
        <f t="shared" si="33"/>
        <v>0</v>
      </c>
      <c r="AP15" s="62">
        <f t="shared" si="34"/>
        <v>1</v>
      </c>
      <c r="AQ15" s="62">
        <f t="shared" si="35"/>
        <v>0</v>
      </c>
      <c r="AR15" s="62">
        <f t="shared" si="64"/>
        <v>0</v>
      </c>
      <c r="AS15" s="62">
        <f t="shared" si="36"/>
        <v>0</v>
      </c>
      <c r="AT15" s="62">
        <f t="shared" si="37"/>
        <v>0</v>
      </c>
      <c r="AU15" s="62">
        <f t="shared" si="38"/>
        <v>0</v>
      </c>
      <c r="AV15" s="62">
        <f t="shared" si="39"/>
        <v>0</v>
      </c>
      <c r="AW15" s="62">
        <f t="shared" si="40"/>
        <v>0</v>
      </c>
      <c r="AX15" s="62">
        <f t="shared" si="41"/>
        <v>0</v>
      </c>
      <c r="AY15" s="62">
        <f t="shared" si="42"/>
        <v>0</v>
      </c>
      <c r="AZ15" s="62">
        <f t="shared" si="43"/>
        <v>0</v>
      </c>
      <c r="BA15" s="62">
        <f t="shared" si="44"/>
        <v>0</v>
      </c>
      <c r="BB15" s="62">
        <f t="shared" si="45"/>
        <v>0</v>
      </c>
      <c r="BC15" s="63">
        <f t="shared" si="46"/>
        <v>14</v>
      </c>
      <c r="BD15" s="64"/>
      <c r="BE15" s="584">
        <f t="shared" si="65"/>
        <v>7</v>
      </c>
      <c r="BF15" s="5">
        <f t="shared" ref="BF15:BF81" si="73">COUNTIF($D15:$AH15,"DTS")+COUNTIF($D15:$AH15,"DTS1")</f>
        <v>0</v>
      </c>
      <c r="BG15" s="5">
        <f t="shared" si="47"/>
        <v>0</v>
      </c>
      <c r="BH15" s="5">
        <f t="shared" ref="BH15:BH81" si="74">COUNTIF($D15:$AH15,"DTS4S")+COUNTIF($D15:$AH15,"DTS4S1")</f>
        <v>0</v>
      </c>
      <c r="BI15" s="5">
        <f t="shared" ref="BI15:BI81" si="75">COUNTIF($D15:$AH15,"NTS4S")+COUNTIF($D15:$AH15,"NTS4S1")</f>
        <v>0</v>
      </c>
      <c r="BJ15" s="5">
        <f t="shared" si="48"/>
        <v>1</v>
      </c>
      <c r="BK15" s="5">
        <f t="shared" ref="BK15:BK81" si="76">COUNTIF($D15:$AH15,"NTS5S")+COUNTIF($D15:$AH15,"NTS5S1")</f>
        <v>0</v>
      </c>
      <c r="BL15" s="5">
        <f t="shared" si="49"/>
        <v>0</v>
      </c>
      <c r="BM15" s="5">
        <f t="shared" si="50"/>
        <v>0</v>
      </c>
      <c r="BN15" s="145">
        <f t="shared" si="51"/>
        <v>1</v>
      </c>
      <c r="BO15" s="147">
        <f>+BE15+MAR!BO15</f>
        <v>28.666666666666668</v>
      </c>
      <c r="BP15" s="65">
        <f>+BO15+(JAN!BN15+FEV!BN15+MAR!BN15+BN15)*(12/24)-$BO$12</f>
        <v>0.5</v>
      </c>
      <c r="BQ15" s="66">
        <f t="shared" si="52"/>
        <v>0</v>
      </c>
      <c r="BR15" s="584">
        <f t="shared" si="53"/>
        <v>29.166666666666668</v>
      </c>
      <c r="BS15" s="584">
        <f>+BR15-$BO$12</f>
        <v>0.5</v>
      </c>
      <c r="BT15" s="67">
        <f t="shared" si="54"/>
        <v>-4.9995098519757253E-3</v>
      </c>
      <c r="BU15" s="68">
        <f t="shared" si="55"/>
        <v>0</v>
      </c>
      <c r="BV15" s="5">
        <f t="shared" si="56"/>
        <v>0</v>
      </c>
      <c r="BW15" s="68">
        <f t="shared" si="57"/>
        <v>1</v>
      </c>
      <c r="BX15" s="68">
        <f t="shared" si="58"/>
        <v>0</v>
      </c>
      <c r="BY15" s="69">
        <f t="shared" si="59"/>
        <v>1</v>
      </c>
      <c r="BZ15" s="68">
        <f>+BN15+MAR!BZ15</f>
        <v>1</v>
      </c>
      <c r="CA15" s="68">
        <f>+MAR!CA15+BX15</f>
        <v>6</v>
      </c>
      <c r="CB15" s="69">
        <f t="shared" si="60"/>
        <v>5</v>
      </c>
      <c r="CE15" s="163">
        <f t="shared" si="61"/>
        <v>7</v>
      </c>
      <c r="CF15" s="127">
        <f t="shared" ref="CF15:CF73" si="77">+BC15+BF15+BG15+BJ15+BK15+BL15+BM15+BH15+BI15</f>
        <v>15</v>
      </c>
      <c r="CG15" s="165">
        <f t="shared" si="66"/>
        <v>168</v>
      </c>
      <c r="CH15" s="165">
        <f t="shared" si="67"/>
        <v>12</v>
      </c>
      <c r="CI15" s="165">
        <f t="shared" si="68"/>
        <v>180</v>
      </c>
      <c r="CJ15" s="159">
        <f t="shared" si="62"/>
        <v>12</v>
      </c>
      <c r="CK15" s="444">
        <f>BY15-BV15+MAR!CK15</f>
        <v>5</v>
      </c>
      <c r="CL15" s="450">
        <f t="shared" si="69"/>
        <v>60</v>
      </c>
      <c r="CM15" s="450"/>
      <c r="CN15" s="126">
        <f t="shared" si="70"/>
        <v>7</v>
      </c>
      <c r="CO15" s="130">
        <f t="shared" si="71"/>
        <v>180</v>
      </c>
      <c r="CP15" s="127">
        <f t="shared" si="63"/>
        <v>14</v>
      </c>
      <c r="CQ15" s="127">
        <f t="shared" si="72"/>
        <v>15</v>
      </c>
    </row>
    <row r="16" spans="1:95" ht="21" customHeight="1" thickBot="1" x14ac:dyDescent="0.3">
      <c r="A16" s="1239" t="s">
        <v>61</v>
      </c>
      <c r="B16" s="1234">
        <v>4</v>
      </c>
      <c r="C16" s="1240" t="s">
        <v>2</v>
      </c>
      <c r="D16" s="1236"/>
      <c r="E16" s="435" t="s">
        <v>24</v>
      </c>
      <c r="F16" s="435" t="s">
        <v>25</v>
      </c>
      <c r="G16" s="498"/>
      <c r="H16" s="498"/>
      <c r="I16" s="440" t="s">
        <v>24</v>
      </c>
      <c r="J16" s="459" t="s">
        <v>26</v>
      </c>
      <c r="K16" s="506" t="s">
        <v>56</v>
      </c>
      <c r="L16" s="506"/>
      <c r="M16" s="435" t="s">
        <v>24</v>
      </c>
      <c r="N16" s="435" t="s">
        <v>24</v>
      </c>
      <c r="O16" s="520"/>
      <c r="P16" s="504" t="s">
        <v>50</v>
      </c>
      <c r="Q16" s="459" t="s">
        <v>24</v>
      </c>
      <c r="R16" s="435" t="s">
        <v>25</v>
      </c>
      <c r="S16" s="498"/>
      <c r="T16" s="498"/>
      <c r="U16" s="435" t="s">
        <v>25</v>
      </c>
      <c r="V16" s="435" t="s">
        <v>25</v>
      </c>
      <c r="W16" s="505"/>
      <c r="X16" s="500"/>
      <c r="Y16" s="435" t="s">
        <v>32</v>
      </c>
      <c r="Z16" s="435" t="s">
        <v>32</v>
      </c>
      <c r="AA16" s="498" t="s">
        <v>288</v>
      </c>
      <c r="AB16" s="498" t="s">
        <v>289</v>
      </c>
      <c r="AC16" s="435" t="s">
        <v>32</v>
      </c>
      <c r="AD16" s="440" t="s">
        <v>32</v>
      </c>
      <c r="AE16" s="459" t="s">
        <v>32</v>
      </c>
      <c r="AF16" s="506"/>
      <c r="AG16" s="435" t="s">
        <v>24</v>
      </c>
      <c r="AH16" s="459"/>
      <c r="AI16" s="125">
        <f t="shared" si="27"/>
        <v>6</v>
      </c>
      <c r="AJ16" s="62">
        <f t="shared" si="28"/>
        <v>4</v>
      </c>
      <c r="AK16" s="62">
        <f t="shared" si="29"/>
        <v>0</v>
      </c>
      <c r="AL16" s="62">
        <f t="shared" si="30"/>
        <v>0</v>
      </c>
      <c r="AM16" s="62">
        <f t="shared" si="31"/>
        <v>0</v>
      </c>
      <c r="AN16" s="62">
        <f t="shared" si="32"/>
        <v>1</v>
      </c>
      <c r="AO16" s="62">
        <f t="shared" si="33"/>
        <v>0</v>
      </c>
      <c r="AP16" s="62">
        <f t="shared" si="34"/>
        <v>0</v>
      </c>
      <c r="AQ16" s="62">
        <f t="shared" si="35"/>
        <v>5</v>
      </c>
      <c r="AR16" s="62">
        <f t="shared" si="64"/>
        <v>0</v>
      </c>
      <c r="AS16" s="62">
        <f t="shared" si="36"/>
        <v>0</v>
      </c>
      <c r="AT16" s="62">
        <f t="shared" si="37"/>
        <v>0</v>
      </c>
      <c r="AU16" s="62">
        <f t="shared" si="38"/>
        <v>0</v>
      </c>
      <c r="AV16" s="62">
        <f t="shared" si="39"/>
        <v>0</v>
      </c>
      <c r="AW16" s="62">
        <f t="shared" si="40"/>
        <v>0</v>
      </c>
      <c r="AX16" s="62">
        <f t="shared" si="41"/>
        <v>0</v>
      </c>
      <c r="AY16" s="62">
        <f t="shared" si="42"/>
        <v>0</v>
      </c>
      <c r="AZ16" s="62">
        <f t="shared" si="43"/>
        <v>0</v>
      </c>
      <c r="BA16" s="62">
        <f t="shared" si="44"/>
        <v>0</v>
      </c>
      <c r="BB16" s="62">
        <f t="shared" si="45"/>
        <v>0</v>
      </c>
      <c r="BC16" s="63">
        <f t="shared" si="46"/>
        <v>14.333333333333334</v>
      </c>
      <c r="BD16" s="64"/>
      <c r="BE16" s="584">
        <f t="shared" si="65"/>
        <v>7.166666666666667</v>
      </c>
      <c r="BF16" s="5">
        <f t="shared" si="73"/>
        <v>0</v>
      </c>
      <c r="BG16" s="5">
        <f t="shared" si="47"/>
        <v>1</v>
      </c>
      <c r="BH16" s="5">
        <f t="shared" si="74"/>
        <v>0</v>
      </c>
      <c r="BI16" s="5">
        <f t="shared" si="75"/>
        <v>0</v>
      </c>
      <c r="BJ16" s="5">
        <f t="shared" si="48"/>
        <v>0</v>
      </c>
      <c r="BK16" s="5">
        <f t="shared" si="76"/>
        <v>0</v>
      </c>
      <c r="BL16" s="5">
        <f t="shared" si="49"/>
        <v>1</v>
      </c>
      <c r="BM16" s="5">
        <f t="shared" si="50"/>
        <v>0</v>
      </c>
      <c r="BN16" s="145">
        <f t="shared" si="51"/>
        <v>0</v>
      </c>
      <c r="BO16" s="147">
        <f>+BE16+MAR!BO16</f>
        <v>26.833333333333336</v>
      </c>
      <c r="BP16" s="65">
        <f>+BO16+(JAN!BN16+FEV!BN16+MAR!BN16+BN16)*(12/24)-$BO$12</f>
        <v>-0.33333333333333215</v>
      </c>
      <c r="BQ16" s="66">
        <f t="shared" si="52"/>
        <v>0</v>
      </c>
      <c r="BR16" s="584">
        <f t="shared" si="53"/>
        <v>27.833333333333336</v>
      </c>
      <c r="BS16" s="584">
        <f>+BR16-$BO$12</f>
        <v>-0.83333333333333215</v>
      </c>
      <c r="BT16" s="67">
        <f t="shared" si="54"/>
        <v>-5.0485246544456741E-2</v>
      </c>
      <c r="BU16" s="68">
        <f t="shared" si="55"/>
        <v>1</v>
      </c>
      <c r="BV16" s="5">
        <f t="shared" si="56"/>
        <v>0</v>
      </c>
      <c r="BW16" s="68">
        <f t="shared" si="57"/>
        <v>0</v>
      </c>
      <c r="BX16" s="68">
        <f t="shared" si="58"/>
        <v>1</v>
      </c>
      <c r="BY16" s="69">
        <f t="shared" si="59"/>
        <v>2</v>
      </c>
      <c r="BZ16" s="68">
        <f>+BN16+MAR!BZ16</f>
        <v>3</v>
      </c>
      <c r="CA16" s="68">
        <f>+MAR!CA16+BX16</f>
        <v>9</v>
      </c>
      <c r="CB16" s="69">
        <f t="shared" si="60"/>
        <v>6</v>
      </c>
      <c r="CE16" s="163">
        <f t="shared" si="61"/>
        <v>7.166666666666667</v>
      </c>
      <c r="CF16" s="127">
        <f t="shared" si="77"/>
        <v>16.333333333333336</v>
      </c>
      <c r="CG16" s="165">
        <f t="shared" si="66"/>
        <v>132</v>
      </c>
      <c r="CH16" s="165">
        <f t="shared" si="67"/>
        <v>24</v>
      </c>
      <c r="CI16" s="165">
        <f t="shared" si="68"/>
        <v>156</v>
      </c>
      <c r="CJ16" s="159">
        <f t="shared" si="62"/>
        <v>40</v>
      </c>
      <c r="CK16" s="444">
        <f>BY16-BV16+MAR!CK16</f>
        <v>6</v>
      </c>
      <c r="CL16" s="450">
        <f t="shared" si="69"/>
        <v>72</v>
      </c>
      <c r="CM16" s="450"/>
      <c r="CN16" s="126">
        <f t="shared" si="70"/>
        <v>7.166666666666667</v>
      </c>
      <c r="CO16" s="130">
        <f t="shared" si="71"/>
        <v>156</v>
      </c>
      <c r="CP16" s="127">
        <f t="shared" si="63"/>
        <v>14.333333333333334</v>
      </c>
      <c r="CQ16" s="127">
        <f t="shared" si="72"/>
        <v>16.333333333333336</v>
      </c>
    </row>
    <row r="17" spans="1:99" ht="21" customHeight="1" thickBot="1" x14ac:dyDescent="0.3">
      <c r="A17" s="1239" t="s">
        <v>62</v>
      </c>
      <c r="B17" s="1234">
        <v>5</v>
      </c>
      <c r="C17" s="1240" t="s">
        <v>2</v>
      </c>
      <c r="D17" s="999"/>
      <c r="E17" s="435" t="s">
        <v>24</v>
      </c>
      <c r="F17" s="435" t="s">
        <v>25</v>
      </c>
      <c r="G17" s="498"/>
      <c r="H17" s="498"/>
      <c r="I17" s="440" t="s">
        <v>25</v>
      </c>
      <c r="J17" s="459" t="s">
        <v>25</v>
      </c>
      <c r="K17" s="506" t="s">
        <v>56</v>
      </c>
      <c r="L17" s="1387" t="s">
        <v>191</v>
      </c>
      <c r="M17" s="435" t="s">
        <v>31</v>
      </c>
      <c r="N17" s="435" t="s">
        <v>31</v>
      </c>
      <c r="O17" s="520" t="s">
        <v>27</v>
      </c>
      <c r="P17" s="504" t="s">
        <v>27</v>
      </c>
      <c r="Q17" s="459" t="s">
        <v>31</v>
      </c>
      <c r="R17" s="435" t="s">
        <v>25</v>
      </c>
      <c r="S17" s="498"/>
      <c r="T17" s="531" t="s">
        <v>193</v>
      </c>
      <c r="U17" s="435" t="s">
        <v>25</v>
      </c>
      <c r="V17" s="435" t="s">
        <v>25</v>
      </c>
      <c r="W17" s="985" t="s">
        <v>191</v>
      </c>
      <c r="X17" s="500"/>
      <c r="Y17" s="435" t="s">
        <v>24</v>
      </c>
      <c r="Z17" s="435" t="s">
        <v>25</v>
      </c>
      <c r="AA17" s="498" t="s">
        <v>191</v>
      </c>
      <c r="AB17" s="498"/>
      <c r="AC17" s="435" t="s">
        <v>24</v>
      </c>
      <c r="AD17" s="440" t="s">
        <v>24</v>
      </c>
      <c r="AE17" s="500" t="s">
        <v>27</v>
      </c>
      <c r="AF17" s="506"/>
      <c r="AG17" s="435" t="s">
        <v>24</v>
      </c>
      <c r="AH17" s="459"/>
      <c r="AI17" s="125">
        <f t="shared" si="27"/>
        <v>5</v>
      </c>
      <c r="AJ17" s="62">
        <f t="shared" si="28"/>
        <v>7</v>
      </c>
      <c r="AK17" s="62">
        <f t="shared" si="29"/>
        <v>0</v>
      </c>
      <c r="AL17" s="62">
        <f t="shared" si="30"/>
        <v>0</v>
      </c>
      <c r="AM17" s="62">
        <f t="shared" si="31"/>
        <v>0</v>
      </c>
      <c r="AN17" s="62">
        <f t="shared" si="32"/>
        <v>0</v>
      </c>
      <c r="AO17" s="62">
        <f t="shared" si="33"/>
        <v>3</v>
      </c>
      <c r="AP17" s="62">
        <f t="shared" si="34"/>
        <v>3</v>
      </c>
      <c r="AQ17" s="62">
        <f t="shared" si="35"/>
        <v>0</v>
      </c>
      <c r="AR17" s="62">
        <f t="shared" si="64"/>
        <v>0</v>
      </c>
      <c r="AS17" s="62">
        <f t="shared" si="36"/>
        <v>0</v>
      </c>
      <c r="AT17" s="62">
        <f t="shared" si="37"/>
        <v>0</v>
      </c>
      <c r="AU17" s="62">
        <f t="shared" si="38"/>
        <v>0</v>
      </c>
      <c r="AV17" s="62">
        <f t="shared" si="39"/>
        <v>0</v>
      </c>
      <c r="AW17" s="62">
        <f t="shared" si="40"/>
        <v>0</v>
      </c>
      <c r="AX17" s="62">
        <f t="shared" si="41"/>
        <v>0</v>
      </c>
      <c r="AY17" s="62">
        <f t="shared" si="42"/>
        <v>0</v>
      </c>
      <c r="AZ17" s="62">
        <f t="shared" si="43"/>
        <v>0</v>
      </c>
      <c r="BA17" s="62">
        <f t="shared" si="44"/>
        <v>0</v>
      </c>
      <c r="BB17" s="62">
        <f t="shared" si="45"/>
        <v>0</v>
      </c>
      <c r="BC17" s="63">
        <f t="shared" si="46"/>
        <v>15</v>
      </c>
      <c r="BD17" s="64"/>
      <c r="BE17" s="584">
        <f t="shared" si="65"/>
        <v>7.5</v>
      </c>
      <c r="BF17" s="5">
        <f t="shared" si="73"/>
        <v>0</v>
      </c>
      <c r="BG17" s="5">
        <f t="shared" si="47"/>
        <v>1</v>
      </c>
      <c r="BH17" s="5">
        <f t="shared" si="74"/>
        <v>0</v>
      </c>
      <c r="BI17" s="5">
        <f t="shared" si="75"/>
        <v>0</v>
      </c>
      <c r="BJ17" s="5">
        <f t="shared" si="48"/>
        <v>0</v>
      </c>
      <c r="BK17" s="5">
        <f t="shared" si="76"/>
        <v>3</v>
      </c>
      <c r="BL17" s="5">
        <f t="shared" si="49"/>
        <v>0</v>
      </c>
      <c r="BM17" s="5">
        <f t="shared" si="50"/>
        <v>1</v>
      </c>
      <c r="BN17" s="145">
        <f t="shared" si="51"/>
        <v>0</v>
      </c>
      <c r="BO17" s="147">
        <f>+BE17+MAR!BO17</f>
        <v>28</v>
      </c>
      <c r="BP17" s="65">
        <f>+BO17+(JAN!BN18+FEV!BN17+MAR!BN17+BN17)*(12/24)-$BO$12</f>
        <v>-0.66666666666666785</v>
      </c>
      <c r="BQ17" s="66">
        <f t="shared" si="52"/>
        <v>1.3333333333333357</v>
      </c>
      <c r="BR17" s="584">
        <f t="shared" si="53"/>
        <v>30.5</v>
      </c>
      <c r="BS17" s="584">
        <f t="shared" ref="BS17:BS18" si="78">+BR17-$BO$12</f>
        <v>1.8333333333333321</v>
      </c>
      <c r="BT17" s="67">
        <f t="shared" si="54"/>
        <v>4.0486226840505291E-2</v>
      </c>
      <c r="BU17" s="68">
        <f t="shared" si="55"/>
        <v>1</v>
      </c>
      <c r="BV17" s="5">
        <f t="shared" si="56"/>
        <v>0</v>
      </c>
      <c r="BW17" s="68">
        <f t="shared" si="57"/>
        <v>3</v>
      </c>
      <c r="BX17" s="68">
        <f t="shared" si="58"/>
        <v>1</v>
      </c>
      <c r="BY17" s="69">
        <f t="shared" si="59"/>
        <v>5</v>
      </c>
      <c r="BZ17" s="68">
        <f>+BN17+MAR!BZ17</f>
        <v>0</v>
      </c>
      <c r="CA17" s="68">
        <f>+MAR!CA17+BX17</f>
        <v>6</v>
      </c>
      <c r="CB17" s="69">
        <f t="shared" si="60"/>
        <v>6</v>
      </c>
      <c r="CE17" s="163">
        <f t="shared" si="61"/>
        <v>7.5</v>
      </c>
      <c r="CF17" s="127">
        <f t="shared" si="77"/>
        <v>20</v>
      </c>
      <c r="CG17" s="165">
        <f t="shared" si="66"/>
        <v>180</v>
      </c>
      <c r="CH17" s="165">
        <f t="shared" si="67"/>
        <v>60</v>
      </c>
      <c r="CI17" s="165">
        <f t="shared" si="68"/>
        <v>240</v>
      </c>
      <c r="CJ17" s="159">
        <f t="shared" si="62"/>
        <v>0</v>
      </c>
      <c r="CK17" s="444">
        <f>BY17-BV17+MAR!CK17</f>
        <v>11</v>
      </c>
      <c r="CL17" s="916">
        <f>CK17*12+BV17*8+12</f>
        <v>144</v>
      </c>
      <c r="CM17" s="1218"/>
      <c r="CN17" s="126">
        <f t="shared" si="70"/>
        <v>7.5</v>
      </c>
      <c r="CO17" s="130">
        <f t="shared" si="71"/>
        <v>240</v>
      </c>
      <c r="CP17" s="127">
        <f t="shared" si="63"/>
        <v>15</v>
      </c>
      <c r="CQ17" s="127">
        <f t="shared" si="72"/>
        <v>20</v>
      </c>
    </row>
    <row r="18" spans="1:99" ht="21" customHeight="1" thickBot="1" x14ac:dyDescent="0.3">
      <c r="A18" s="1239" t="s">
        <v>63</v>
      </c>
      <c r="B18" s="1234">
        <v>6</v>
      </c>
      <c r="C18" s="1241" t="s">
        <v>2</v>
      </c>
      <c r="D18" s="999"/>
      <c r="E18" s="435" t="s">
        <v>24</v>
      </c>
      <c r="F18" s="435" t="s">
        <v>25</v>
      </c>
      <c r="G18" s="498" t="s">
        <v>31</v>
      </c>
      <c r="H18" s="498"/>
      <c r="I18" s="440" t="s">
        <v>57</v>
      </c>
      <c r="J18" s="459" t="s">
        <v>25</v>
      </c>
      <c r="K18" s="527"/>
      <c r="L18" s="527"/>
      <c r="M18" s="435" t="s">
        <v>32</v>
      </c>
      <c r="N18" s="435" t="s">
        <v>32</v>
      </c>
      <c r="O18" s="434" t="s">
        <v>288</v>
      </c>
      <c r="P18" s="491" t="s">
        <v>289</v>
      </c>
      <c r="Q18" s="459" t="s">
        <v>32</v>
      </c>
      <c r="R18" s="435" t="s">
        <v>32</v>
      </c>
      <c r="S18" s="432" t="s">
        <v>288</v>
      </c>
      <c r="T18" s="432" t="s">
        <v>289</v>
      </c>
      <c r="U18" s="435" t="s">
        <v>296</v>
      </c>
      <c r="V18" s="435" t="s">
        <v>32</v>
      </c>
      <c r="W18" s="440" t="s">
        <v>296</v>
      </c>
      <c r="X18" s="459" t="s">
        <v>24</v>
      </c>
      <c r="Y18" s="433"/>
      <c r="Z18" s="435" t="s">
        <v>26</v>
      </c>
      <c r="AA18" s="498" t="s">
        <v>26</v>
      </c>
      <c r="AB18" s="531" t="s">
        <v>50</v>
      </c>
      <c r="AC18" s="435" t="s">
        <v>31</v>
      </c>
      <c r="AD18" s="440" t="s">
        <v>25</v>
      </c>
      <c r="AE18" s="500"/>
      <c r="AF18" s="506"/>
      <c r="AG18" s="435" t="s">
        <v>24</v>
      </c>
      <c r="AH18" s="459"/>
      <c r="AI18" s="125">
        <f t="shared" si="27"/>
        <v>3</v>
      </c>
      <c r="AJ18" s="62">
        <f t="shared" si="28"/>
        <v>3</v>
      </c>
      <c r="AK18" s="62">
        <f t="shared" si="29"/>
        <v>0</v>
      </c>
      <c r="AL18" s="62">
        <f t="shared" si="30"/>
        <v>0</v>
      </c>
      <c r="AM18" s="62">
        <f t="shared" si="31"/>
        <v>0</v>
      </c>
      <c r="AN18" s="62">
        <f t="shared" si="32"/>
        <v>2</v>
      </c>
      <c r="AO18" s="62">
        <f t="shared" si="33"/>
        <v>0</v>
      </c>
      <c r="AP18" s="62">
        <f t="shared" si="34"/>
        <v>2</v>
      </c>
      <c r="AQ18" s="62">
        <f t="shared" si="35"/>
        <v>5</v>
      </c>
      <c r="AR18" s="62">
        <f t="shared" si="64"/>
        <v>0</v>
      </c>
      <c r="AS18" s="62">
        <f t="shared" si="36"/>
        <v>0</v>
      </c>
      <c r="AT18" s="62">
        <f t="shared" si="37"/>
        <v>0</v>
      </c>
      <c r="AU18" s="62">
        <f t="shared" si="38"/>
        <v>0</v>
      </c>
      <c r="AV18" s="62">
        <f t="shared" si="39"/>
        <v>0</v>
      </c>
      <c r="AW18" s="62">
        <f t="shared" si="40"/>
        <v>0</v>
      </c>
      <c r="AX18" s="62">
        <f t="shared" si="41"/>
        <v>0</v>
      </c>
      <c r="AY18" s="62">
        <f t="shared" si="42"/>
        <v>0</v>
      </c>
      <c r="AZ18" s="62">
        <f t="shared" si="43"/>
        <v>0</v>
      </c>
      <c r="BA18" s="62">
        <f t="shared" si="44"/>
        <v>0</v>
      </c>
      <c r="BB18" s="62">
        <f t="shared" si="45"/>
        <v>0</v>
      </c>
      <c r="BC18" s="63">
        <f>+AI18+AJ18+AN18+AO18+((AQ18+AU18+AV18+AY18)*8)/12+AW18+AX18+AZ18+BA18+AM18</f>
        <v>11.333333333333334</v>
      </c>
      <c r="BD18" s="64"/>
      <c r="BE18" s="584">
        <f t="shared" si="65"/>
        <v>5.666666666666667</v>
      </c>
      <c r="BF18" s="5">
        <f t="shared" si="73"/>
        <v>0</v>
      </c>
      <c r="BG18" s="5">
        <f t="shared" si="47"/>
        <v>0</v>
      </c>
      <c r="BH18" s="5">
        <f t="shared" si="74"/>
        <v>0</v>
      </c>
      <c r="BI18" s="5">
        <f t="shared" si="75"/>
        <v>0</v>
      </c>
      <c r="BJ18" s="5">
        <f t="shared" si="48"/>
        <v>0</v>
      </c>
      <c r="BK18" s="5">
        <f t="shared" si="76"/>
        <v>0</v>
      </c>
      <c r="BL18" s="5">
        <f t="shared" si="49"/>
        <v>1</v>
      </c>
      <c r="BM18" s="5">
        <f t="shared" si="50"/>
        <v>0</v>
      </c>
      <c r="BN18" s="145">
        <f t="shared" si="51"/>
        <v>1</v>
      </c>
      <c r="BO18" s="147">
        <f>+BE18+MAR!BO18</f>
        <v>25.833333333333336</v>
      </c>
      <c r="BP18" s="65">
        <f>+BO18+(JAN!BN19+FEV!BN18+MAR!BN18+BN18)*(12/24)-$BO$12</f>
        <v>-2.3333333333333321</v>
      </c>
      <c r="BQ18" s="66">
        <f t="shared" si="52"/>
        <v>4.6666666666666643</v>
      </c>
      <c r="BR18" s="584">
        <f t="shared" si="53"/>
        <v>26.333333333333336</v>
      </c>
      <c r="BS18" s="584">
        <f t="shared" si="78"/>
        <v>-2.3333333333333321</v>
      </c>
      <c r="BT18" s="67">
        <f t="shared" si="54"/>
        <v>-0.10165670032349805</v>
      </c>
      <c r="BU18" s="68">
        <f t="shared" si="55"/>
        <v>0</v>
      </c>
      <c r="BV18" s="5">
        <f t="shared" si="56"/>
        <v>0</v>
      </c>
      <c r="BW18" s="68">
        <f t="shared" si="57"/>
        <v>0</v>
      </c>
      <c r="BX18" s="68">
        <f t="shared" si="58"/>
        <v>1</v>
      </c>
      <c r="BY18" s="69">
        <f t="shared" si="59"/>
        <v>1</v>
      </c>
      <c r="BZ18" s="68">
        <f>+BN18+MAR!BZ18</f>
        <v>1</v>
      </c>
      <c r="CA18" s="68">
        <f>+MAR!CA18+BX18</f>
        <v>8</v>
      </c>
      <c r="CB18" s="69">
        <f t="shared" si="60"/>
        <v>7</v>
      </c>
      <c r="CE18" s="163">
        <f t="shared" si="61"/>
        <v>5.666666666666667</v>
      </c>
      <c r="CF18" s="127">
        <f t="shared" si="77"/>
        <v>12.333333333333334</v>
      </c>
      <c r="CG18" s="165">
        <f t="shared" si="66"/>
        <v>96</v>
      </c>
      <c r="CH18" s="165">
        <f t="shared" si="67"/>
        <v>12</v>
      </c>
      <c r="CI18" s="165">
        <f t="shared" si="68"/>
        <v>108</v>
      </c>
      <c r="CJ18" s="159">
        <f t="shared" si="62"/>
        <v>52</v>
      </c>
      <c r="CK18" s="444">
        <f>BY18-BV18+MAR!CK18</f>
        <v>6</v>
      </c>
      <c r="CL18" s="450">
        <f t="shared" si="69"/>
        <v>72</v>
      </c>
      <c r="CM18" s="450"/>
      <c r="CN18" s="126">
        <f t="shared" si="70"/>
        <v>5.666666666666667</v>
      </c>
      <c r="CO18" s="130">
        <f t="shared" si="71"/>
        <v>108</v>
      </c>
      <c r="CP18" s="127">
        <f t="shared" si="63"/>
        <v>11.333333333333334</v>
      </c>
      <c r="CQ18" s="127">
        <f t="shared" si="72"/>
        <v>12.333333333333334</v>
      </c>
    </row>
    <row r="19" spans="1:99" ht="21" customHeight="1" thickBot="1" x14ac:dyDescent="0.3">
      <c r="A19" s="1242" t="s">
        <v>240</v>
      </c>
      <c r="B19" s="1234">
        <v>7</v>
      </c>
      <c r="C19" s="1235" t="s">
        <v>2</v>
      </c>
      <c r="D19" s="1243" t="s">
        <v>32</v>
      </c>
      <c r="E19" s="438" t="s">
        <v>32</v>
      </c>
      <c r="F19" s="438" t="s">
        <v>32</v>
      </c>
      <c r="G19" s="438"/>
      <c r="H19" s="438"/>
      <c r="I19" s="455" t="s">
        <v>32</v>
      </c>
      <c r="J19" s="460" t="s">
        <v>32</v>
      </c>
      <c r="K19" s="438" t="s">
        <v>32</v>
      </c>
      <c r="L19" s="438" t="s">
        <v>32</v>
      </c>
      <c r="M19" s="438" t="s">
        <v>32</v>
      </c>
      <c r="N19" s="438" t="s">
        <v>32</v>
      </c>
      <c r="O19" s="438"/>
      <c r="P19" s="455"/>
      <c r="Q19" s="460" t="s">
        <v>32</v>
      </c>
      <c r="R19" s="438" t="s">
        <v>32</v>
      </c>
      <c r="S19" s="438"/>
      <c r="T19" s="438"/>
      <c r="U19" s="438" t="s">
        <v>296</v>
      </c>
      <c r="V19" s="438" t="s">
        <v>32</v>
      </c>
      <c r="W19" s="455" t="s">
        <v>296</v>
      </c>
      <c r="X19" s="460" t="s">
        <v>32</v>
      </c>
      <c r="Y19" s="438" t="s">
        <v>32</v>
      </c>
      <c r="Z19" s="438" t="s">
        <v>32</v>
      </c>
      <c r="AA19" s="438"/>
      <c r="AB19" s="438"/>
      <c r="AC19" s="438" t="s">
        <v>32</v>
      </c>
      <c r="AD19" s="455" t="s">
        <v>32</v>
      </c>
      <c r="AE19" s="460" t="s">
        <v>32</v>
      </c>
      <c r="AF19" s="438" t="s">
        <v>32</v>
      </c>
      <c r="AG19" s="435" t="s">
        <v>32</v>
      </c>
      <c r="AH19" s="386"/>
      <c r="AI19" s="125">
        <f t="shared" si="27"/>
        <v>0</v>
      </c>
      <c r="AJ19" s="62">
        <f t="shared" si="28"/>
        <v>0</v>
      </c>
      <c r="AK19" s="62">
        <f t="shared" si="29"/>
        <v>0</v>
      </c>
      <c r="AL19" s="62">
        <f t="shared" si="30"/>
        <v>0</v>
      </c>
      <c r="AM19" s="62">
        <f t="shared" si="31"/>
        <v>0</v>
      </c>
      <c r="AN19" s="62">
        <f t="shared" si="32"/>
        <v>0</v>
      </c>
      <c r="AO19" s="62">
        <f t="shared" si="33"/>
        <v>0</v>
      </c>
      <c r="AP19" s="62">
        <f t="shared" si="34"/>
        <v>0</v>
      </c>
      <c r="AQ19" s="62">
        <f t="shared" si="35"/>
        <v>20</v>
      </c>
      <c r="AR19" s="62">
        <f t="shared" si="64"/>
        <v>0</v>
      </c>
      <c r="AS19" s="62">
        <f t="shared" si="36"/>
        <v>0</v>
      </c>
      <c r="AT19" s="62">
        <f t="shared" si="37"/>
        <v>0</v>
      </c>
      <c r="AU19" s="62">
        <f t="shared" si="38"/>
        <v>0</v>
      </c>
      <c r="AV19" s="62">
        <f t="shared" si="39"/>
        <v>0</v>
      </c>
      <c r="AW19" s="62">
        <f t="shared" si="40"/>
        <v>0</v>
      </c>
      <c r="AX19" s="62">
        <f t="shared" si="41"/>
        <v>0</v>
      </c>
      <c r="AY19" s="62">
        <f t="shared" si="42"/>
        <v>0</v>
      </c>
      <c r="AZ19" s="62">
        <f t="shared" si="43"/>
        <v>0</v>
      </c>
      <c r="BA19" s="62">
        <f t="shared" si="44"/>
        <v>0</v>
      </c>
      <c r="BB19" s="62">
        <f t="shared" si="45"/>
        <v>0</v>
      </c>
      <c r="BC19" s="63">
        <f t="shared" si="46"/>
        <v>13.333333333333334</v>
      </c>
      <c r="BD19" s="64"/>
      <c r="BE19" s="584">
        <f t="shared" si="65"/>
        <v>6.666666666666667</v>
      </c>
      <c r="BF19" s="5">
        <f t="shared" si="73"/>
        <v>0</v>
      </c>
      <c r="BG19" s="5">
        <f t="shared" si="47"/>
        <v>0</v>
      </c>
      <c r="BH19" s="5">
        <f t="shared" si="74"/>
        <v>0</v>
      </c>
      <c r="BI19" s="5">
        <f t="shared" si="75"/>
        <v>0</v>
      </c>
      <c r="BJ19" s="5">
        <f t="shared" si="48"/>
        <v>0</v>
      </c>
      <c r="BK19" s="5">
        <f t="shared" si="76"/>
        <v>0</v>
      </c>
      <c r="BL19" s="5">
        <f t="shared" si="49"/>
        <v>0</v>
      </c>
      <c r="BM19" s="5">
        <f t="shared" si="50"/>
        <v>0</v>
      </c>
      <c r="BN19" s="145">
        <f t="shared" si="51"/>
        <v>0</v>
      </c>
      <c r="BO19" s="147"/>
      <c r="BP19" s="65"/>
      <c r="BQ19" s="66"/>
      <c r="BR19" s="584"/>
      <c r="BS19" s="584"/>
      <c r="BT19" s="67"/>
      <c r="BU19" s="68">
        <f t="shared" si="55"/>
        <v>0</v>
      </c>
      <c r="BV19" s="5">
        <f t="shared" si="56"/>
        <v>0</v>
      </c>
      <c r="BW19" s="68">
        <f t="shared" si="57"/>
        <v>0</v>
      </c>
      <c r="BX19" s="68">
        <f t="shared" si="58"/>
        <v>0</v>
      </c>
      <c r="BY19" s="69">
        <f t="shared" si="59"/>
        <v>0</v>
      </c>
      <c r="BZ19" s="68">
        <f>+BN19+MAR!BZ19</f>
        <v>0</v>
      </c>
      <c r="CA19" s="68">
        <f>+MAR!CA19+BX19</f>
        <v>11</v>
      </c>
      <c r="CB19" s="69">
        <f t="shared" si="60"/>
        <v>11</v>
      </c>
      <c r="CC19" s="148"/>
      <c r="CE19" s="163">
        <f t="shared" si="61"/>
        <v>6.666666666666667</v>
      </c>
      <c r="CF19" s="127">
        <f t="shared" si="77"/>
        <v>13.333333333333334</v>
      </c>
      <c r="CG19" s="165">
        <f t="shared" si="66"/>
        <v>0</v>
      </c>
      <c r="CH19" s="165">
        <f t="shared" si="67"/>
        <v>0</v>
      </c>
      <c r="CI19" s="165">
        <f t="shared" si="68"/>
        <v>0</v>
      </c>
      <c r="CJ19" s="159">
        <f t="shared" si="62"/>
        <v>160</v>
      </c>
      <c r="CK19" s="444">
        <f>BY19-BV19+MAR!CK19</f>
        <v>7</v>
      </c>
      <c r="CL19" s="450">
        <f t="shared" si="69"/>
        <v>84</v>
      </c>
      <c r="CM19" s="450"/>
      <c r="CN19" s="126">
        <f t="shared" ref="CN19" si="79">+CE19</f>
        <v>6.666666666666667</v>
      </c>
      <c r="CO19" s="130">
        <f t="shared" ref="CO19" si="80">CI19</f>
        <v>0</v>
      </c>
      <c r="CP19" s="127">
        <f t="shared" ref="CP19" si="81">+BC19</f>
        <v>13.333333333333334</v>
      </c>
      <c r="CQ19" s="127">
        <f t="shared" ref="CQ19" si="82">+CF19</f>
        <v>13.333333333333334</v>
      </c>
    </row>
    <row r="20" spans="1:99" ht="21" customHeight="1" thickBot="1" x14ac:dyDescent="0.3">
      <c r="A20" s="1557" t="s">
        <v>64</v>
      </c>
      <c r="B20" s="1234">
        <v>8</v>
      </c>
      <c r="C20" s="124" t="s">
        <v>65</v>
      </c>
      <c r="D20" s="506"/>
      <c r="E20" s="438"/>
      <c r="F20" s="438"/>
      <c r="G20" s="502"/>
      <c r="H20" s="502"/>
      <c r="I20" s="455"/>
      <c r="J20" s="460"/>
      <c r="K20" s="458"/>
      <c r="L20" s="458"/>
      <c r="M20" s="438"/>
      <c r="N20" s="438"/>
      <c r="O20" s="453"/>
      <c r="P20" s="507"/>
      <c r="Q20" s="460"/>
      <c r="R20" s="438"/>
      <c r="S20" s="439"/>
      <c r="T20" s="439"/>
      <c r="U20" s="438"/>
      <c r="V20" s="438"/>
      <c r="W20" s="455"/>
      <c r="X20" s="460"/>
      <c r="Y20" s="438"/>
      <c r="Z20" s="438"/>
      <c r="AA20" s="502"/>
      <c r="AB20" s="502"/>
      <c r="AC20" s="438"/>
      <c r="AD20" s="455"/>
      <c r="AE20" s="503"/>
      <c r="AF20" s="458"/>
      <c r="AG20" s="435"/>
      <c r="AH20" s="459"/>
      <c r="AI20" s="125">
        <f t="shared" si="27"/>
        <v>0</v>
      </c>
      <c r="AJ20" s="62">
        <f t="shared" si="28"/>
        <v>0</v>
      </c>
      <c r="AK20" s="62">
        <f t="shared" si="29"/>
        <v>0</v>
      </c>
      <c r="AL20" s="62">
        <f t="shared" si="30"/>
        <v>0</v>
      </c>
      <c r="AM20" s="62">
        <f t="shared" si="31"/>
        <v>0</v>
      </c>
      <c r="AN20" s="62">
        <f t="shared" si="32"/>
        <v>0</v>
      </c>
      <c r="AO20" s="62">
        <f t="shared" si="33"/>
        <v>0</v>
      </c>
      <c r="AP20" s="62">
        <f t="shared" si="34"/>
        <v>0</v>
      </c>
      <c r="AQ20" s="62">
        <f t="shared" si="35"/>
        <v>0</v>
      </c>
      <c r="AR20" s="62">
        <f t="shared" si="64"/>
        <v>0</v>
      </c>
      <c r="AS20" s="62">
        <f t="shared" si="36"/>
        <v>0</v>
      </c>
      <c r="AT20" s="62">
        <f t="shared" si="37"/>
        <v>0</v>
      </c>
      <c r="AU20" s="62">
        <f t="shared" si="38"/>
        <v>0</v>
      </c>
      <c r="AV20" s="62">
        <f t="shared" si="39"/>
        <v>0</v>
      </c>
      <c r="AW20" s="62">
        <f t="shared" si="40"/>
        <v>0</v>
      </c>
      <c r="AX20" s="62">
        <f t="shared" si="41"/>
        <v>0</v>
      </c>
      <c r="AY20" s="62">
        <f t="shared" si="42"/>
        <v>0</v>
      </c>
      <c r="AZ20" s="62">
        <f t="shared" si="43"/>
        <v>0</v>
      </c>
      <c r="BA20" s="62">
        <f t="shared" si="44"/>
        <v>0</v>
      </c>
      <c r="BB20" s="62">
        <f t="shared" si="45"/>
        <v>0</v>
      </c>
      <c r="BC20" s="63">
        <f t="shared" si="46"/>
        <v>0</v>
      </c>
      <c r="BD20" s="309">
        <f>+AI20*$BD$2+AJ20*$BD$6+AN20*$BD$2+AO20*$BD$6+AQ20*8/24+AU20*8/24+AV20*8/24+AW20*8/24+AX20*12/24+AY20*8/24+AZ20*$BD$2+BA20*8/24+BN20*(0/24)+(AM20*$BE$2)+AK20*$BF$2+AL20*$BF$6</f>
        <v>0</v>
      </c>
      <c r="BE20" s="584">
        <f t="shared" si="65"/>
        <v>0</v>
      </c>
      <c r="BF20" s="5">
        <f t="shared" si="73"/>
        <v>0</v>
      </c>
      <c r="BG20" s="5">
        <f t="shared" si="47"/>
        <v>0</v>
      </c>
      <c r="BH20" s="5">
        <f t="shared" si="74"/>
        <v>0</v>
      </c>
      <c r="BI20" s="5">
        <f t="shared" si="75"/>
        <v>0</v>
      </c>
      <c r="BJ20" s="5">
        <f t="shared" si="48"/>
        <v>0</v>
      </c>
      <c r="BK20" s="5">
        <f t="shared" si="76"/>
        <v>0</v>
      </c>
      <c r="BL20" s="5">
        <f t="shared" si="49"/>
        <v>0</v>
      </c>
      <c r="BM20" s="5">
        <f t="shared" si="50"/>
        <v>0</v>
      </c>
      <c r="BN20" s="145">
        <f t="shared" si="51"/>
        <v>0</v>
      </c>
      <c r="BO20" s="147"/>
      <c r="BP20" s="65"/>
      <c r="BQ20" s="1607"/>
      <c r="BR20" s="1592"/>
      <c r="BS20" s="1592"/>
      <c r="BT20" s="1595"/>
      <c r="BU20" s="1598">
        <f>+BF20+BG20+BF22+BG22</f>
        <v>0</v>
      </c>
      <c r="BV20" s="1598">
        <f>+BH20+BI20+BH22+BI22</f>
        <v>0</v>
      </c>
      <c r="BW20" s="1598">
        <f>+BJ20+BK20+BJ22+BK22</f>
        <v>0</v>
      </c>
      <c r="BX20" s="1598">
        <f>+BL20+BM20+BL22+BM22</f>
        <v>0</v>
      </c>
      <c r="BY20" s="1586">
        <f>+BU20+BV20+BW20+BX20</f>
        <v>0</v>
      </c>
      <c r="BZ20" s="68">
        <f>+BN20+MAR!BZ20</f>
        <v>0</v>
      </c>
      <c r="CA20" s="68">
        <f>+MAR!CA20+BX20</f>
        <v>0</v>
      </c>
      <c r="CB20" s="1586">
        <f>+CA20-BZ20</f>
        <v>0</v>
      </c>
      <c r="CE20" s="1589">
        <f t="shared" si="61"/>
        <v>0</v>
      </c>
      <c r="CF20" s="127">
        <f t="shared" si="77"/>
        <v>0</v>
      </c>
      <c r="CG20" s="165">
        <f t="shared" si="66"/>
        <v>0</v>
      </c>
      <c r="CH20" s="165">
        <f t="shared" si="67"/>
        <v>0</v>
      </c>
      <c r="CI20" s="165">
        <f t="shared" si="68"/>
        <v>0</v>
      </c>
      <c r="CJ20" s="159">
        <f t="shared" si="62"/>
        <v>0</v>
      </c>
      <c r="CK20" s="444">
        <f>BY20-BV20+MAR!CK20</f>
        <v>0</v>
      </c>
      <c r="CL20" s="890">
        <f>CK20*12+BV20*8</f>
        <v>0</v>
      </c>
      <c r="CM20" s="890"/>
      <c r="CN20" s="126">
        <f t="shared" si="70"/>
        <v>0</v>
      </c>
      <c r="CO20" s="130">
        <f t="shared" si="71"/>
        <v>0</v>
      </c>
      <c r="CP20" s="127">
        <f t="shared" si="63"/>
        <v>0</v>
      </c>
      <c r="CQ20" s="127">
        <f t="shared" si="72"/>
        <v>0</v>
      </c>
    </row>
    <row r="21" spans="1:99" ht="12.6" customHeight="1" thickBot="1" x14ac:dyDescent="0.3">
      <c r="A21" s="1558"/>
      <c r="B21" s="1234">
        <v>9</v>
      </c>
      <c r="C21" s="19"/>
      <c r="D21" s="506"/>
      <c r="E21" s="435"/>
      <c r="F21" s="435"/>
      <c r="G21" s="498"/>
      <c r="H21" s="498"/>
      <c r="I21" s="440"/>
      <c r="J21" s="459"/>
      <c r="K21" s="506"/>
      <c r="L21" s="506"/>
      <c r="M21" s="435"/>
      <c r="N21" s="435"/>
      <c r="O21" s="520"/>
      <c r="P21" s="504"/>
      <c r="Q21" s="459"/>
      <c r="R21" s="435"/>
      <c r="S21" s="432"/>
      <c r="T21" s="432"/>
      <c r="U21" s="435"/>
      <c r="V21" s="435"/>
      <c r="W21" s="440"/>
      <c r="X21" s="459"/>
      <c r="Y21" s="435"/>
      <c r="Z21" s="435"/>
      <c r="AA21" s="498"/>
      <c r="AB21" s="498"/>
      <c r="AC21" s="435"/>
      <c r="AD21" s="440"/>
      <c r="AE21" s="500"/>
      <c r="AF21" s="506"/>
      <c r="AG21" s="435"/>
      <c r="AH21" s="459"/>
      <c r="AI21" s="125">
        <f t="shared" si="27"/>
        <v>0</v>
      </c>
      <c r="AJ21" s="62">
        <f t="shared" si="28"/>
        <v>0</v>
      </c>
      <c r="AK21" s="62">
        <f t="shared" si="29"/>
        <v>0</v>
      </c>
      <c r="AL21" s="62">
        <f t="shared" si="30"/>
        <v>0</v>
      </c>
      <c r="AM21" s="62">
        <f t="shared" si="31"/>
        <v>0</v>
      </c>
      <c r="AN21" s="62">
        <f t="shared" si="32"/>
        <v>0</v>
      </c>
      <c r="AO21" s="62">
        <f t="shared" si="33"/>
        <v>0</v>
      </c>
      <c r="AP21" s="62">
        <f t="shared" si="34"/>
        <v>0</v>
      </c>
      <c r="AQ21" s="62">
        <f t="shared" si="35"/>
        <v>0</v>
      </c>
      <c r="AR21" s="62">
        <f t="shared" si="64"/>
        <v>0</v>
      </c>
      <c r="AS21" s="62">
        <f t="shared" si="36"/>
        <v>0</v>
      </c>
      <c r="AT21" s="62">
        <f t="shared" si="37"/>
        <v>0</v>
      </c>
      <c r="AU21" s="62">
        <f t="shared" si="38"/>
        <v>0</v>
      </c>
      <c r="AV21" s="62">
        <f t="shared" si="39"/>
        <v>0</v>
      </c>
      <c r="AW21" s="62">
        <f t="shared" si="40"/>
        <v>0</v>
      </c>
      <c r="AX21" s="62">
        <f t="shared" si="41"/>
        <v>0</v>
      </c>
      <c r="AY21" s="62">
        <f t="shared" si="42"/>
        <v>0</v>
      </c>
      <c r="AZ21" s="62">
        <f t="shared" si="43"/>
        <v>0</v>
      </c>
      <c r="BA21" s="62">
        <f t="shared" si="44"/>
        <v>0</v>
      </c>
      <c r="BB21" s="62">
        <f t="shared" si="45"/>
        <v>0</v>
      </c>
      <c r="BC21" s="63">
        <f t="shared" si="46"/>
        <v>0</v>
      </c>
      <c r="BD21" s="64"/>
      <c r="BE21" s="584">
        <f t="shared" si="65"/>
        <v>0</v>
      </c>
      <c r="BF21" s="267">
        <f t="shared" si="73"/>
        <v>0</v>
      </c>
      <c r="BG21" s="267">
        <f t="shared" si="47"/>
        <v>0</v>
      </c>
      <c r="BH21" s="267">
        <f t="shared" si="74"/>
        <v>0</v>
      </c>
      <c r="BI21" s="267">
        <f t="shared" si="75"/>
        <v>0</v>
      </c>
      <c r="BJ21" s="267">
        <f t="shared" si="48"/>
        <v>0</v>
      </c>
      <c r="BK21" s="267">
        <f t="shared" si="76"/>
        <v>0</v>
      </c>
      <c r="BL21" s="267">
        <f t="shared" si="49"/>
        <v>0</v>
      </c>
      <c r="BM21" s="267">
        <f t="shared" si="50"/>
        <v>0</v>
      </c>
      <c r="BN21" s="268">
        <f t="shared" si="51"/>
        <v>0</v>
      </c>
      <c r="BO21" s="147"/>
      <c r="BP21" s="65"/>
      <c r="BQ21" s="1608"/>
      <c r="BR21" s="1593"/>
      <c r="BS21" s="1593"/>
      <c r="BT21" s="1596"/>
      <c r="BU21" s="1599"/>
      <c r="BV21" s="1599"/>
      <c r="BW21" s="1599"/>
      <c r="BX21" s="1599"/>
      <c r="BY21" s="1587"/>
      <c r="BZ21" s="68">
        <f>+BN21+MAR!BZ21</f>
        <v>0</v>
      </c>
      <c r="CA21" s="68">
        <f>+MAR!CA21+BX21</f>
        <v>0</v>
      </c>
      <c r="CB21" s="1587"/>
      <c r="CE21" s="1590"/>
      <c r="CF21" s="127">
        <f t="shared" si="77"/>
        <v>0</v>
      </c>
      <c r="CG21" s="165">
        <f t="shared" si="66"/>
        <v>0</v>
      </c>
      <c r="CH21" s="165">
        <f t="shared" si="67"/>
        <v>0</v>
      </c>
      <c r="CI21" s="165">
        <f t="shared" si="68"/>
        <v>0</v>
      </c>
      <c r="CJ21" s="159">
        <f t="shared" si="62"/>
        <v>0</v>
      </c>
      <c r="CK21" s="444">
        <f>BY21-BV21+MAR!CK21</f>
        <v>0</v>
      </c>
      <c r="CL21" s="891"/>
      <c r="CM21" s="891"/>
      <c r="CN21" s="126">
        <f t="shared" si="70"/>
        <v>0</v>
      </c>
      <c r="CO21" s="130">
        <f t="shared" si="71"/>
        <v>0</v>
      </c>
      <c r="CP21" s="127">
        <f t="shared" si="63"/>
        <v>0</v>
      </c>
      <c r="CQ21" s="127">
        <f t="shared" si="72"/>
        <v>0</v>
      </c>
    </row>
    <row r="22" spans="1:99" ht="21" customHeight="1" thickBot="1" x14ac:dyDescent="0.3">
      <c r="A22" s="1559"/>
      <c r="B22" s="1234">
        <v>10</v>
      </c>
      <c r="C22" s="128" t="s">
        <v>3</v>
      </c>
      <c r="D22" s="506"/>
      <c r="E22" s="435"/>
      <c r="F22" s="438"/>
      <c r="G22" s="502"/>
      <c r="H22" s="502"/>
      <c r="I22" s="455"/>
      <c r="J22" s="460"/>
      <c r="K22" s="458"/>
      <c r="L22" s="458"/>
      <c r="M22" s="438"/>
      <c r="N22" s="438"/>
      <c r="O22" s="453"/>
      <c r="P22" s="507"/>
      <c r="Q22" s="460"/>
      <c r="R22" s="438"/>
      <c r="S22" s="439"/>
      <c r="T22" s="439"/>
      <c r="U22" s="438"/>
      <c r="V22" s="438"/>
      <c r="W22" s="455"/>
      <c r="X22" s="460"/>
      <c r="Y22" s="438"/>
      <c r="Z22" s="438"/>
      <c r="AA22" s="502"/>
      <c r="AB22" s="502"/>
      <c r="AC22" s="438"/>
      <c r="AD22" s="455"/>
      <c r="AE22" s="503"/>
      <c r="AF22" s="506"/>
      <c r="AG22" s="435"/>
      <c r="AH22" s="460"/>
      <c r="AI22" s="125">
        <f t="shared" si="27"/>
        <v>0</v>
      </c>
      <c r="AJ22" s="62">
        <f t="shared" si="28"/>
        <v>0</v>
      </c>
      <c r="AK22" s="62">
        <f t="shared" si="29"/>
        <v>0</v>
      </c>
      <c r="AL22" s="62">
        <f t="shared" si="30"/>
        <v>0</v>
      </c>
      <c r="AM22" s="62">
        <f t="shared" si="31"/>
        <v>0</v>
      </c>
      <c r="AN22" s="62">
        <f t="shared" si="32"/>
        <v>0</v>
      </c>
      <c r="AO22" s="62">
        <f t="shared" si="33"/>
        <v>0</v>
      </c>
      <c r="AP22" s="62">
        <f t="shared" si="34"/>
        <v>0</v>
      </c>
      <c r="AQ22" s="62">
        <f t="shared" si="35"/>
        <v>0</v>
      </c>
      <c r="AR22" s="62">
        <f t="shared" si="64"/>
        <v>0</v>
      </c>
      <c r="AS22" s="62">
        <f t="shared" si="36"/>
        <v>0</v>
      </c>
      <c r="AT22" s="62">
        <f t="shared" si="37"/>
        <v>0</v>
      </c>
      <c r="AU22" s="62">
        <f t="shared" si="38"/>
        <v>0</v>
      </c>
      <c r="AV22" s="62">
        <f t="shared" si="39"/>
        <v>0</v>
      </c>
      <c r="AW22" s="62">
        <f t="shared" si="40"/>
        <v>0</v>
      </c>
      <c r="AX22" s="62">
        <f t="shared" si="41"/>
        <v>0</v>
      </c>
      <c r="AY22" s="62">
        <f t="shared" si="42"/>
        <v>0</v>
      </c>
      <c r="AZ22" s="62">
        <f t="shared" si="43"/>
        <v>0</v>
      </c>
      <c r="BA22" s="62">
        <f t="shared" si="44"/>
        <v>0</v>
      </c>
      <c r="BB22" s="62">
        <f t="shared" si="45"/>
        <v>0</v>
      </c>
      <c r="BC22" s="63">
        <f t="shared" si="46"/>
        <v>0</v>
      </c>
      <c r="BD22" s="309">
        <f>+AI22*$BD$2+AJ22*$BD$6+AN22*$BD$2+AO22*$BD$6+AQ22*8/24+AU22*8/24+AV22*8/24+AW22*8/24+AX22*12/24+AY22*8/24+AZ22*$BD$2+BA22*8/24+BN22*(0/24)+(AM22*$BE$2)+AK22*$BF$2+AL22*$BF$6</f>
        <v>0</v>
      </c>
      <c r="BE22" s="584">
        <f t="shared" si="65"/>
        <v>0</v>
      </c>
      <c r="BF22" s="5">
        <f t="shared" si="73"/>
        <v>0</v>
      </c>
      <c r="BG22" s="5">
        <f t="shared" si="47"/>
        <v>0</v>
      </c>
      <c r="BH22" s="5">
        <f t="shared" si="74"/>
        <v>0</v>
      </c>
      <c r="BI22" s="5">
        <f t="shared" si="75"/>
        <v>0</v>
      </c>
      <c r="BJ22" s="5">
        <f t="shared" si="48"/>
        <v>0</v>
      </c>
      <c r="BK22" s="5">
        <f t="shared" si="76"/>
        <v>0</v>
      </c>
      <c r="BL22" s="5">
        <f t="shared" si="49"/>
        <v>0</v>
      </c>
      <c r="BM22" s="5">
        <f t="shared" si="50"/>
        <v>0</v>
      </c>
      <c r="BN22" s="145">
        <f t="shared" si="51"/>
        <v>0</v>
      </c>
      <c r="BO22" s="147"/>
      <c r="BP22" s="65"/>
      <c r="BQ22" s="1609"/>
      <c r="BR22" s="1594"/>
      <c r="BS22" s="1594"/>
      <c r="BT22" s="1597"/>
      <c r="BU22" s="1600"/>
      <c r="BV22" s="1600"/>
      <c r="BW22" s="1600"/>
      <c r="BX22" s="1600"/>
      <c r="BY22" s="1588"/>
      <c r="BZ22" s="68">
        <f>+BN22+MAR!BZ22</f>
        <v>0</v>
      </c>
      <c r="CA22" s="68">
        <f>+MAR!CA22+BX22</f>
        <v>0</v>
      </c>
      <c r="CB22" s="1588"/>
      <c r="CE22" s="1591"/>
      <c r="CF22" s="127">
        <f t="shared" si="77"/>
        <v>0</v>
      </c>
      <c r="CG22" s="165">
        <f t="shared" si="66"/>
        <v>0</v>
      </c>
      <c r="CH22" s="165">
        <f t="shared" si="67"/>
        <v>0</v>
      </c>
      <c r="CI22" s="165">
        <f t="shared" si="68"/>
        <v>0</v>
      </c>
      <c r="CJ22" s="159">
        <f t="shared" si="62"/>
        <v>0</v>
      </c>
      <c r="CK22" s="444">
        <f>BY22-BV22+MAR!CK22</f>
        <v>0</v>
      </c>
      <c r="CL22" s="892"/>
      <c r="CM22" s="892"/>
      <c r="CN22" s="126">
        <f t="shared" si="70"/>
        <v>0</v>
      </c>
      <c r="CO22" s="130">
        <f t="shared" si="71"/>
        <v>0</v>
      </c>
      <c r="CP22" s="127">
        <f t="shared" si="63"/>
        <v>0</v>
      </c>
      <c r="CQ22" s="127">
        <f t="shared" si="72"/>
        <v>0</v>
      </c>
    </row>
    <row r="23" spans="1:99" ht="21" customHeight="1" thickBot="1" x14ac:dyDescent="0.3">
      <c r="A23" s="129" t="s">
        <v>66</v>
      </c>
      <c r="B23" s="1234">
        <v>11</v>
      </c>
      <c r="C23" s="658" t="s">
        <v>3</v>
      </c>
      <c r="D23" s="458"/>
      <c r="E23" s="438" t="s">
        <v>24</v>
      </c>
      <c r="F23" s="438" t="s">
        <v>25</v>
      </c>
      <c r="G23" s="502"/>
      <c r="H23" s="502"/>
      <c r="I23" s="455" t="s">
        <v>24</v>
      </c>
      <c r="J23" s="460" t="s">
        <v>25</v>
      </c>
      <c r="K23" s="458" t="s">
        <v>56</v>
      </c>
      <c r="L23" s="458"/>
      <c r="M23" s="438" t="s">
        <v>24</v>
      </c>
      <c r="N23" s="438" t="s">
        <v>24</v>
      </c>
      <c r="O23" s="453"/>
      <c r="P23" s="507"/>
      <c r="Q23" s="460" t="s">
        <v>24</v>
      </c>
      <c r="R23" s="438" t="s">
        <v>25</v>
      </c>
      <c r="S23" s="502"/>
      <c r="T23" s="502"/>
      <c r="U23" s="438" t="s">
        <v>25</v>
      </c>
      <c r="V23" s="438" t="s">
        <v>25</v>
      </c>
      <c r="W23" s="467"/>
      <c r="X23" s="503"/>
      <c r="Y23" s="438" t="s">
        <v>24</v>
      </c>
      <c r="Z23" s="447" t="s">
        <v>57</v>
      </c>
      <c r="AA23" s="452"/>
      <c r="AB23" s="502"/>
      <c r="AC23" s="438" t="s">
        <v>24</v>
      </c>
      <c r="AD23" s="455" t="s">
        <v>25</v>
      </c>
      <c r="AE23" s="503" t="s">
        <v>56</v>
      </c>
      <c r="AF23" s="458"/>
      <c r="AG23" s="438" t="s">
        <v>24</v>
      </c>
      <c r="AH23" s="460"/>
      <c r="AI23" s="125">
        <f t="shared" si="27"/>
        <v>8</v>
      </c>
      <c r="AJ23" s="62">
        <f t="shared" si="28"/>
        <v>6</v>
      </c>
      <c r="AK23" s="62">
        <f t="shared" si="29"/>
        <v>0</v>
      </c>
      <c r="AL23" s="62">
        <f t="shared" si="30"/>
        <v>0</v>
      </c>
      <c r="AM23" s="62">
        <f t="shared" si="31"/>
        <v>0</v>
      </c>
      <c r="AN23" s="62">
        <f t="shared" si="32"/>
        <v>0</v>
      </c>
      <c r="AO23" s="62">
        <f t="shared" si="33"/>
        <v>0</v>
      </c>
      <c r="AP23" s="62">
        <f t="shared" si="34"/>
        <v>0</v>
      </c>
      <c r="AQ23" s="62">
        <f t="shared" si="35"/>
        <v>0</v>
      </c>
      <c r="AR23" s="62">
        <f t="shared" si="64"/>
        <v>0</v>
      </c>
      <c r="AS23" s="62">
        <f t="shared" si="36"/>
        <v>0</v>
      </c>
      <c r="AT23" s="62">
        <f t="shared" si="37"/>
        <v>0</v>
      </c>
      <c r="AU23" s="62">
        <f t="shared" si="38"/>
        <v>0</v>
      </c>
      <c r="AV23" s="62">
        <f t="shared" si="39"/>
        <v>0</v>
      </c>
      <c r="AW23" s="62">
        <f t="shared" si="40"/>
        <v>0</v>
      </c>
      <c r="AX23" s="62">
        <f t="shared" si="41"/>
        <v>0</v>
      </c>
      <c r="AY23" s="62">
        <f t="shared" si="42"/>
        <v>0</v>
      </c>
      <c r="AZ23" s="62">
        <f t="shared" si="43"/>
        <v>0</v>
      </c>
      <c r="BA23" s="62">
        <f t="shared" si="44"/>
        <v>0</v>
      </c>
      <c r="BB23" s="62">
        <f t="shared" si="45"/>
        <v>0</v>
      </c>
      <c r="BC23" s="63">
        <f t="shared" si="46"/>
        <v>14</v>
      </c>
      <c r="BD23" s="64"/>
      <c r="BE23" s="584">
        <f t="shared" si="65"/>
        <v>7</v>
      </c>
      <c r="BF23" s="5">
        <f t="shared" si="73"/>
        <v>0</v>
      </c>
      <c r="BG23" s="5">
        <f t="shared" si="47"/>
        <v>2</v>
      </c>
      <c r="BH23" s="5">
        <f t="shared" si="74"/>
        <v>0</v>
      </c>
      <c r="BI23" s="5">
        <f t="shared" si="75"/>
        <v>0</v>
      </c>
      <c r="BJ23" s="5">
        <f t="shared" si="48"/>
        <v>0</v>
      </c>
      <c r="BK23" s="5">
        <f t="shared" si="76"/>
        <v>0</v>
      </c>
      <c r="BL23" s="5">
        <f t="shared" si="49"/>
        <v>0</v>
      </c>
      <c r="BM23" s="5">
        <f t="shared" si="50"/>
        <v>0</v>
      </c>
      <c r="BN23" s="145">
        <f t="shared" si="51"/>
        <v>1</v>
      </c>
      <c r="BO23" s="147">
        <f>+BE23+MAR!BO23</f>
        <v>29.166666666666668</v>
      </c>
      <c r="BP23" s="65">
        <f>+BO23+(JAN!BN23+FEV!BN23+MAR!BN23+BN23)*(12/24)-$BO$12</f>
        <v>1</v>
      </c>
      <c r="BQ23" s="66">
        <f t="shared" si="52"/>
        <v>0</v>
      </c>
      <c r="BR23" s="584">
        <f t="shared" ref="BR23:BR29" si="83">+BO23+BY23*$BD$2</f>
        <v>30.166666666666668</v>
      </c>
      <c r="BS23" s="584">
        <f t="shared" ref="BS23:BS29" si="84">+BR23-$BO$12</f>
        <v>1.5</v>
      </c>
      <c r="BT23" s="67">
        <f t="shared" ref="BT23:BT31" si="85">+(BR23/$BR$99)-1</f>
        <v>2.9114792667385148E-2</v>
      </c>
      <c r="BU23" s="68">
        <f t="shared" ref="BU23:BU32" si="86">+BF23+BG23</f>
        <v>2</v>
      </c>
      <c r="BV23" s="68">
        <f>+BH23+BI23</f>
        <v>0</v>
      </c>
      <c r="BW23" s="68">
        <f t="shared" ref="BW23:BW32" si="87">+BJ23+BK23</f>
        <v>0</v>
      </c>
      <c r="BX23" s="68">
        <f t="shared" ref="BX23:BX32" si="88">+BL23+BM23</f>
        <v>0</v>
      </c>
      <c r="BY23" s="69">
        <f t="shared" si="59"/>
        <v>2</v>
      </c>
      <c r="BZ23" s="68">
        <f>+BN23+MAR!BZ23</f>
        <v>1</v>
      </c>
      <c r="CA23" s="68">
        <f>+MAR!CA23+BX23</f>
        <v>17</v>
      </c>
      <c r="CB23" s="69">
        <f>+CA23-BZ23</f>
        <v>16</v>
      </c>
      <c r="CC23" s="230"/>
      <c r="CD23" s="230"/>
      <c r="CE23" s="163">
        <f t="shared" ref="CE23:CE32" si="89">+BE23</f>
        <v>7</v>
      </c>
      <c r="CF23" s="127">
        <f t="shared" si="77"/>
        <v>16</v>
      </c>
      <c r="CG23" s="165">
        <f t="shared" si="66"/>
        <v>168</v>
      </c>
      <c r="CH23" s="165">
        <f t="shared" si="67"/>
        <v>24</v>
      </c>
      <c r="CI23" s="165">
        <f t="shared" si="68"/>
        <v>192</v>
      </c>
      <c r="CJ23" s="159">
        <f t="shared" si="62"/>
        <v>12</v>
      </c>
      <c r="CK23" s="444">
        <f>BY23-BV23+MAR!CK23</f>
        <v>5</v>
      </c>
      <c r="CL23" s="450">
        <f>CK23*12+BV23*8</f>
        <v>60</v>
      </c>
      <c r="CM23" s="450"/>
      <c r="CN23" s="126">
        <f t="shared" si="70"/>
        <v>7</v>
      </c>
      <c r="CO23" s="130">
        <f t="shared" si="71"/>
        <v>192</v>
      </c>
      <c r="CP23" s="127">
        <f t="shared" si="63"/>
        <v>14</v>
      </c>
      <c r="CQ23" s="127">
        <f t="shared" si="72"/>
        <v>16</v>
      </c>
      <c r="CR23" s="230"/>
      <c r="CS23" s="230"/>
      <c r="CT23" s="230"/>
      <c r="CU23" s="230"/>
    </row>
    <row r="24" spans="1:99" ht="21" customHeight="1" thickBot="1" x14ac:dyDescent="0.3">
      <c r="A24" s="134" t="s">
        <v>67</v>
      </c>
      <c r="B24" s="1234">
        <v>12</v>
      </c>
      <c r="C24" s="19" t="s">
        <v>3</v>
      </c>
      <c r="D24" s="458"/>
      <c r="E24" s="438" t="s">
        <v>32</v>
      </c>
      <c r="F24" s="438" t="s">
        <v>32</v>
      </c>
      <c r="G24" s="439" t="s">
        <v>288</v>
      </c>
      <c r="H24" s="439" t="s">
        <v>289</v>
      </c>
      <c r="I24" s="455" t="s">
        <v>32</v>
      </c>
      <c r="J24" s="460" t="s">
        <v>32</v>
      </c>
      <c r="K24" s="438" t="s">
        <v>32</v>
      </c>
      <c r="L24" s="458" t="s">
        <v>48</v>
      </c>
      <c r="M24" s="438" t="s">
        <v>24</v>
      </c>
      <c r="N24" s="438" t="s">
        <v>24</v>
      </c>
      <c r="O24" s="453"/>
      <c r="P24" s="507"/>
      <c r="Q24" s="460" t="s">
        <v>24</v>
      </c>
      <c r="R24" s="438" t="s">
        <v>25</v>
      </c>
      <c r="S24" s="502"/>
      <c r="T24" s="502"/>
      <c r="U24" s="438" t="s">
        <v>25</v>
      </c>
      <c r="V24" s="438" t="s">
        <v>25</v>
      </c>
      <c r="W24" s="467" t="s">
        <v>49</v>
      </c>
      <c r="X24" s="503"/>
      <c r="Y24" s="438" t="s">
        <v>24</v>
      </c>
      <c r="Z24" s="438" t="s">
        <v>25</v>
      </c>
      <c r="AA24" s="502"/>
      <c r="AB24" s="502"/>
      <c r="AC24" s="438" t="s">
        <v>24</v>
      </c>
      <c r="AD24" s="455" t="s">
        <v>25</v>
      </c>
      <c r="AE24" s="503"/>
      <c r="AF24" s="458"/>
      <c r="AG24" s="438" t="s">
        <v>24</v>
      </c>
      <c r="AH24" s="460"/>
      <c r="AI24" s="125">
        <f t="shared" si="27"/>
        <v>6</v>
      </c>
      <c r="AJ24" s="62">
        <f t="shared" si="28"/>
        <v>5</v>
      </c>
      <c r="AK24" s="62">
        <f t="shared" si="29"/>
        <v>0</v>
      </c>
      <c r="AL24" s="62">
        <f t="shared" si="30"/>
        <v>0</v>
      </c>
      <c r="AM24" s="62">
        <f t="shared" si="31"/>
        <v>0</v>
      </c>
      <c r="AN24" s="62">
        <f t="shared" si="32"/>
        <v>0</v>
      </c>
      <c r="AO24" s="62">
        <f t="shared" si="33"/>
        <v>0</v>
      </c>
      <c r="AP24" s="62">
        <f t="shared" si="34"/>
        <v>0</v>
      </c>
      <c r="AQ24" s="62">
        <f t="shared" si="35"/>
        <v>5</v>
      </c>
      <c r="AR24" s="62">
        <f t="shared" si="64"/>
        <v>0</v>
      </c>
      <c r="AS24" s="62">
        <f t="shared" si="36"/>
        <v>0</v>
      </c>
      <c r="AT24" s="62">
        <f t="shared" si="37"/>
        <v>0</v>
      </c>
      <c r="AU24" s="62">
        <f t="shared" si="38"/>
        <v>0</v>
      </c>
      <c r="AV24" s="62">
        <f t="shared" si="39"/>
        <v>0</v>
      </c>
      <c r="AW24" s="62">
        <f t="shared" si="40"/>
        <v>0</v>
      </c>
      <c r="AX24" s="62">
        <f t="shared" si="41"/>
        <v>0</v>
      </c>
      <c r="AY24" s="62">
        <f t="shared" si="42"/>
        <v>0</v>
      </c>
      <c r="AZ24" s="62">
        <f t="shared" si="43"/>
        <v>0</v>
      </c>
      <c r="BA24" s="62">
        <f t="shared" si="44"/>
        <v>0</v>
      </c>
      <c r="BB24" s="62">
        <f t="shared" si="45"/>
        <v>0</v>
      </c>
      <c r="BC24" s="63">
        <f t="shared" si="46"/>
        <v>14.333333333333334</v>
      </c>
      <c r="BD24" s="64"/>
      <c r="BE24" s="584">
        <f t="shared" si="65"/>
        <v>7.166666666666667</v>
      </c>
      <c r="BF24" s="5">
        <f t="shared" si="73"/>
        <v>0</v>
      </c>
      <c r="BG24" s="5">
        <f t="shared" si="47"/>
        <v>0</v>
      </c>
      <c r="BH24" s="5">
        <f t="shared" si="74"/>
        <v>0</v>
      </c>
      <c r="BI24" s="5">
        <f t="shared" si="75"/>
        <v>0</v>
      </c>
      <c r="BJ24" s="5">
        <f t="shared" si="48"/>
        <v>1</v>
      </c>
      <c r="BK24" s="5">
        <f t="shared" si="76"/>
        <v>1</v>
      </c>
      <c r="BL24" s="5">
        <f t="shared" si="49"/>
        <v>0</v>
      </c>
      <c r="BM24" s="5">
        <f t="shared" si="50"/>
        <v>0</v>
      </c>
      <c r="BN24" s="145">
        <f t="shared" si="51"/>
        <v>0</v>
      </c>
      <c r="BO24" s="147">
        <f>+BE24+MAR!BO24</f>
        <v>27.833333333333336</v>
      </c>
      <c r="BP24" s="65">
        <f>+BO24+(JAN!BN24+FEV!BN24+MAR!BN24+BN24)*(12/24)-$BO$12</f>
        <v>0.16666666666666785</v>
      </c>
      <c r="BQ24" s="66">
        <f t="shared" si="52"/>
        <v>0</v>
      </c>
      <c r="BR24" s="584">
        <f t="shared" si="83"/>
        <v>28.833333333333336</v>
      </c>
      <c r="BS24" s="584">
        <f t="shared" si="84"/>
        <v>0.16666666666666785</v>
      </c>
      <c r="BT24" s="67">
        <f t="shared" si="85"/>
        <v>-1.6370944025095979E-2</v>
      </c>
      <c r="BU24" s="68">
        <f t="shared" si="86"/>
        <v>0</v>
      </c>
      <c r="BV24" s="68">
        <f t="shared" ref="BV24:BV32" si="90">+BH24+BI24</f>
        <v>0</v>
      </c>
      <c r="BW24" s="68">
        <f t="shared" si="87"/>
        <v>2</v>
      </c>
      <c r="BX24" s="68">
        <f t="shared" si="88"/>
        <v>0</v>
      </c>
      <c r="BY24" s="69">
        <f t="shared" si="59"/>
        <v>2</v>
      </c>
      <c r="BZ24" s="68">
        <f>+BN24+MAR!BZ24</f>
        <v>2</v>
      </c>
      <c r="CA24" s="68">
        <f>+MAR!CA24+BX24</f>
        <v>5</v>
      </c>
      <c r="CB24" s="69">
        <f t="shared" ref="CB24:CB32" si="91">+CA24-BZ24</f>
        <v>3</v>
      </c>
      <c r="CE24" s="163">
        <f t="shared" si="89"/>
        <v>7.166666666666667</v>
      </c>
      <c r="CF24" s="127">
        <f t="shared" si="77"/>
        <v>16.333333333333336</v>
      </c>
      <c r="CG24" s="165">
        <f t="shared" si="66"/>
        <v>132</v>
      </c>
      <c r="CH24" s="165">
        <f t="shared" si="67"/>
        <v>24</v>
      </c>
      <c r="CI24" s="165">
        <f t="shared" si="68"/>
        <v>156</v>
      </c>
      <c r="CJ24" s="159">
        <f t="shared" si="62"/>
        <v>40</v>
      </c>
      <c r="CK24" s="444">
        <f>BY24-BV24+MAR!CK24</f>
        <v>7</v>
      </c>
      <c r="CL24" s="450">
        <f t="shared" ref="CL24:CL32" si="92">CK24*12+BV24*8</f>
        <v>84</v>
      </c>
      <c r="CM24" s="450"/>
      <c r="CN24" s="126">
        <f t="shared" si="70"/>
        <v>7.166666666666667</v>
      </c>
      <c r="CO24" s="130">
        <f t="shared" si="71"/>
        <v>156</v>
      </c>
      <c r="CP24" s="127">
        <f t="shared" si="63"/>
        <v>14.333333333333334</v>
      </c>
      <c r="CQ24" s="127">
        <f t="shared" si="72"/>
        <v>16.333333333333336</v>
      </c>
    </row>
    <row r="25" spans="1:99" ht="21" customHeight="1" thickBot="1" x14ac:dyDescent="0.3">
      <c r="A25" s="129" t="s">
        <v>68</v>
      </c>
      <c r="B25" s="1234">
        <v>13</v>
      </c>
      <c r="C25" s="19" t="s">
        <v>3</v>
      </c>
      <c r="D25" s="1143"/>
      <c r="E25" s="1143" t="s">
        <v>27</v>
      </c>
      <c r="F25" s="1143" t="s">
        <v>25</v>
      </c>
      <c r="G25" s="447"/>
      <c r="H25" s="447"/>
      <c r="I25" s="493"/>
      <c r="J25" s="1144" t="s">
        <v>24</v>
      </c>
      <c r="K25" s="1143" t="s">
        <v>24</v>
      </c>
      <c r="L25" s="1143"/>
      <c r="M25" s="1143" t="s">
        <v>24</v>
      </c>
      <c r="N25" s="1143" t="s">
        <v>24</v>
      </c>
      <c r="O25" s="1143"/>
      <c r="P25" s="1145"/>
      <c r="Q25" s="1144" t="s">
        <v>25</v>
      </c>
      <c r="R25" s="1143" t="s">
        <v>25</v>
      </c>
      <c r="S25" s="1143"/>
      <c r="T25" s="1143"/>
      <c r="U25" s="1143"/>
      <c r="V25" s="1143"/>
      <c r="W25" s="1145" t="s">
        <v>24</v>
      </c>
      <c r="X25" s="1144" t="s">
        <v>24</v>
      </c>
      <c r="Y25" s="1143" t="s">
        <v>24</v>
      </c>
      <c r="Z25" s="1143"/>
      <c r="AA25" s="1143" t="s">
        <v>24</v>
      </c>
      <c r="AB25" s="1143" t="s">
        <v>24</v>
      </c>
      <c r="AC25" s="1143"/>
      <c r="AD25" s="1051"/>
      <c r="AE25" s="1394"/>
      <c r="AF25" s="1395"/>
      <c r="AG25" s="1395"/>
      <c r="AH25" s="460"/>
      <c r="AI25" s="125">
        <f t="shared" si="27"/>
        <v>9</v>
      </c>
      <c r="AJ25" s="62">
        <f t="shared" si="28"/>
        <v>3</v>
      </c>
      <c r="AK25" s="62">
        <f t="shared" si="29"/>
        <v>0</v>
      </c>
      <c r="AL25" s="62">
        <f t="shared" si="30"/>
        <v>0</v>
      </c>
      <c r="AM25" s="62">
        <f t="shared" si="31"/>
        <v>0</v>
      </c>
      <c r="AN25" s="62">
        <f t="shared" si="32"/>
        <v>0</v>
      </c>
      <c r="AO25" s="62">
        <f t="shared" si="33"/>
        <v>1</v>
      </c>
      <c r="AP25" s="62">
        <f t="shared" si="34"/>
        <v>0</v>
      </c>
      <c r="AQ25" s="62">
        <f t="shared" si="35"/>
        <v>0</v>
      </c>
      <c r="AR25" s="62">
        <f t="shared" si="64"/>
        <v>0</v>
      </c>
      <c r="AS25" s="62">
        <f t="shared" si="36"/>
        <v>0</v>
      </c>
      <c r="AT25" s="62">
        <f t="shared" si="37"/>
        <v>0</v>
      </c>
      <c r="AU25" s="62">
        <f t="shared" si="38"/>
        <v>0</v>
      </c>
      <c r="AV25" s="62">
        <f t="shared" si="39"/>
        <v>0</v>
      </c>
      <c r="AW25" s="62">
        <f t="shared" si="40"/>
        <v>0</v>
      </c>
      <c r="AX25" s="62">
        <f t="shared" si="41"/>
        <v>0</v>
      </c>
      <c r="AY25" s="62">
        <f t="shared" si="42"/>
        <v>0</v>
      </c>
      <c r="AZ25" s="62">
        <f t="shared" si="43"/>
        <v>0</v>
      </c>
      <c r="BA25" s="62">
        <f t="shared" si="44"/>
        <v>0</v>
      </c>
      <c r="BB25" s="62">
        <f t="shared" si="45"/>
        <v>0</v>
      </c>
      <c r="BC25" s="63">
        <f t="shared" si="46"/>
        <v>13</v>
      </c>
      <c r="BD25" s="64"/>
      <c r="BE25" s="584">
        <f t="shared" si="65"/>
        <v>6.5</v>
      </c>
      <c r="BF25" s="5">
        <f t="shared" si="73"/>
        <v>0</v>
      </c>
      <c r="BG25" s="5">
        <f t="shared" si="47"/>
        <v>0</v>
      </c>
      <c r="BH25" s="5">
        <f t="shared" si="74"/>
        <v>0</v>
      </c>
      <c r="BI25" s="5">
        <f t="shared" si="75"/>
        <v>0</v>
      </c>
      <c r="BJ25" s="5">
        <f t="shared" si="48"/>
        <v>0</v>
      </c>
      <c r="BK25" s="5">
        <f t="shared" si="76"/>
        <v>0</v>
      </c>
      <c r="BL25" s="5">
        <f t="shared" si="49"/>
        <v>0</v>
      </c>
      <c r="BM25" s="5">
        <f t="shared" si="50"/>
        <v>0</v>
      </c>
      <c r="BN25" s="145">
        <f t="shared" si="51"/>
        <v>0</v>
      </c>
      <c r="BO25" s="147">
        <f>+BE25+MAR!BO25</f>
        <v>29.166666666666668</v>
      </c>
      <c r="BP25" s="65">
        <f>+BO25+(JAN!BN25+FEV!BN25+MAR!BN25+BN25)*(12/24)-$BO$12</f>
        <v>0.5</v>
      </c>
      <c r="BQ25" s="66">
        <f t="shared" si="52"/>
        <v>0</v>
      </c>
      <c r="BR25" s="584">
        <f t="shared" si="83"/>
        <v>29.166666666666668</v>
      </c>
      <c r="BS25" s="584">
        <f t="shared" si="84"/>
        <v>0.5</v>
      </c>
      <c r="BT25" s="67">
        <f t="shared" si="85"/>
        <v>-4.9995098519757253E-3</v>
      </c>
      <c r="BU25" s="68">
        <f t="shared" si="86"/>
        <v>0</v>
      </c>
      <c r="BV25" s="68">
        <f t="shared" si="90"/>
        <v>0</v>
      </c>
      <c r="BW25" s="68">
        <f t="shared" si="87"/>
        <v>0</v>
      </c>
      <c r="BX25" s="68">
        <f t="shared" si="88"/>
        <v>0</v>
      </c>
      <c r="BY25" s="69">
        <f t="shared" si="59"/>
        <v>0</v>
      </c>
      <c r="BZ25" s="68">
        <f>+BN25+MAR!BZ25</f>
        <v>0</v>
      </c>
      <c r="CA25" s="68">
        <f>+MAR!CA25+BX25</f>
        <v>0</v>
      </c>
      <c r="CB25" s="69">
        <f t="shared" si="91"/>
        <v>0</v>
      </c>
      <c r="CE25" s="163">
        <f t="shared" si="89"/>
        <v>6.5</v>
      </c>
      <c r="CF25" s="127">
        <f t="shared" si="77"/>
        <v>13</v>
      </c>
      <c r="CG25" s="165">
        <f t="shared" si="66"/>
        <v>156</v>
      </c>
      <c r="CH25" s="165">
        <f t="shared" si="67"/>
        <v>0</v>
      </c>
      <c r="CI25" s="165">
        <f t="shared" si="68"/>
        <v>156</v>
      </c>
      <c r="CJ25" s="159">
        <f t="shared" si="62"/>
        <v>0</v>
      </c>
      <c r="CK25" s="444">
        <f>BY25-BV25+MAR!CK25</f>
        <v>1</v>
      </c>
      <c r="CL25" s="450">
        <f t="shared" si="92"/>
        <v>12</v>
      </c>
      <c r="CM25" s="450"/>
      <c r="CN25" s="126">
        <f t="shared" si="70"/>
        <v>6.5</v>
      </c>
      <c r="CO25" s="130">
        <f t="shared" si="71"/>
        <v>156</v>
      </c>
      <c r="CP25" s="127">
        <f t="shared" si="63"/>
        <v>13</v>
      </c>
      <c r="CQ25" s="127">
        <f t="shared" si="72"/>
        <v>13</v>
      </c>
    </row>
    <row r="26" spans="1:99" ht="21" customHeight="1" thickBot="1" x14ac:dyDescent="0.3">
      <c r="A26" s="134" t="s">
        <v>69</v>
      </c>
      <c r="B26" s="1234">
        <v>14</v>
      </c>
      <c r="C26" s="19" t="s">
        <v>3</v>
      </c>
      <c r="D26" s="438" t="s">
        <v>37</v>
      </c>
      <c r="E26" s="438" t="s">
        <v>37</v>
      </c>
      <c r="F26" s="438" t="s">
        <v>37</v>
      </c>
      <c r="G26" s="438" t="s">
        <v>37</v>
      </c>
      <c r="H26" s="438"/>
      <c r="I26" s="455"/>
      <c r="J26" s="460" t="s">
        <v>37</v>
      </c>
      <c r="K26" s="438" t="s">
        <v>37</v>
      </c>
      <c r="L26" s="438" t="s">
        <v>37</v>
      </c>
      <c r="M26" s="438" t="s">
        <v>37</v>
      </c>
      <c r="N26" s="438" t="s">
        <v>37</v>
      </c>
      <c r="O26" s="438"/>
      <c r="P26" s="455"/>
      <c r="Q26" s="460" t="s">
        <v>37</v>
      </c>
      <c r="R26" s="438" t="s">
        <v>37</v>
      </c>
      <c r="S26" s="438" t="s">
        <v>37</v>
      </c>
      <c r="T26" s="438" t="s">
        <v>37</v>
      </c>
      <c r="U26" s="438" t="s">
        <v>37</v>
      </c>
      <c r="V26" s="438"/>
      <c r="W26" s="455"/>
      <c r="X26" s="460" t="s">
        <v>37</v>
      </c>
      <c r="Y26" s="438" t="s">
        <v>37</v>
      </c>
      <c r="Z26" s="438" t="s">
        <v>37</v>
      </c>
      <c r="AA26" s="438" t="s">
        <v>37</v>
      </c>
      <c r="AB26" s="438" t="s">
        <v>37</v>
      </c>
      <c r="AC26" s="438"/>
      <c r="AD26" s="490"/>
      <c r="AE26" s="386" t="s">
        <v>37</v>
      </c>
      <c r="AF26" s="449" t="s">
        <v>37</v>
      </c>
      <c r="AG26" s="449" t="s">
        <v>37</v>
      </c>
      <c r="AH26" s="1025"/>
      <c r="AI26" s="125">
        <f t="shared" si="27"/>
        <v>0</v>
      </c>
      <c r="AJ26" s="62">
        <f t="shared" si="28"/>
        <v>0</v>
      </c>
      <c r="AK26" s="62">
        <f t="shared" si="29"/>
        <v>0</v>
      </c>
      <c r="AL26" s="62">
        <f t="shared" si="30"/>
        <v>0</v>
      </c>
      <c r="AM26" s="62">
        <f t="shared" si="31"/>
        <v>0</v>
      </c>
      <c r="AN26" s="62">
        <f t="shared" si="32"/>
        <v>0</v>
      </c>
      <c r="AO26" s="62">
        <f t="shared" si="33"/>
        <v>0</v>
      </c>
      <c r="AP26" s="62">
        <f t="shared" si="34"/>
        <v>0</v>
      </c>
      <c r="AQ26" s="62">
        <f t="shared" si="35"/>
        <v>0</v>
      </c>
      <c r="AR26" s="62">
        <f t="shared" si="64"/>
        <v>0</v>
      </c>
      <c r="AS26" s="62">
        <f t="shared" si="36"/>
        <v>0</v>
      </c>
      <c r="AT26" s="62">
        <f t="shared" si="37"/>
        <v>0</v>
      </c>
      <c r="AU26" s="62">
        <f t="shared" si="38"/>
        <v>0</v>
      </c>
      <c r="AV26" s="62">
        <f t="shared" si="39"/>
        <v>22</v>
      </c>
      <c r="AW26" s="62">
        <f t="shared" si="40"/>
        <v>0</v>
      </c>
      <c r="AX26" s="62">
        <f t="shared" si="41"/>
        <v>0</v>
      </c>
      <c r="AY26" s="62">
        <f t="shared" si="42"/>
        <v>0</v>
      </c>
      <c r="AZ26" s="62">
        <f t="shared" si="43"/>
        <v>0</v>
      </c>
      <c r="BA26" s="62">
        <f t="shared" si="44"/>
        <v>0</v>
      </c>
      <c r="BB26" s="62">
        <f t="shared" si="45"/>
        <v>0</v>
      </c>
      <c r="BC26" s="63">
        <f t="shared" si="46"/>
        <v>14.666666666666666</v>
      </c>
      <c r="BD26" s="64"/>
      <c r="BE26" s="584">
        <f t="shared" si="65"/>
        <v>7.333333333333333</v>
      </c>
      <c r="BF26" s="5">
        <f t="shared" si="73"/>
        <v>0</v>
      </c>
      <c r="BG26" s="5">
        <f t="shared" si="47"/>
        <v>0</v>
      </c>
      <c r="BH26" s="5">
        <f t="shared" si="74"/>
        <v>0</v>
      </c>
      <c r="BI26" s="5">
        <f t="shared" si="75"/>
        <v>0</v>
      </c>
      <c r="BJ26" s="5">
        <f t="shared" si="48"/>
        <v>0</v>
      </c>
      <c r="BK26" s="5">
        <f t="shared" si="76"/>
        <v>0</v>
      </c>
      <c r="BL26" s="5">
        <f t="shared" si="49"/>
        <v>0</v>
      </c>
      <c r="BM26" s="5">
        <f t="shared" si="50"/>
        <v>0</v>
      </c>
      <c r="BN26" s="145">
        <f t="shared" si="51"/>
        <v>0</v>
      </c>
      <c r="BO26" s="147">
        <f>+BE26+MAR!BO26</f>
        <v>28.833333333333332</v>
      </c>
      <c r="BP26" s="65">
        <f>+BO26+(JAN!BN26+FEV!BN26+MAR!BN26+BN26)*(12/24)-$BO$12</f>
        <v>0.1666666666666643</v>
      </c>
      <c r="BQ26" s="66">
        <f t="shared" si="52"/>
        <v>0</v>
      </c>
      <c r="BR26" s="584">
        <f t="shared" si="83"/>
        <v>28.833333333333332</v>
      </c>
      <c r="BS26" s="584">
        <f t="shared" si="84"/>
        <v>0.1666666666666643</v>
      </c>
      <c r="BT26" s="67">
        <f t="shared" si="85"/>
        <v>-1.637094402509609E-2</v>
      </c>
      <c r="BU26" s="68">
        <f t="shared" si="86"/>
        <v>0</v>
      </c>
      <c r="BV26" s="68">
        <f t="shared" si="90"/>
        <v>0</v>
      </c>
      <c r="BW26" s="68">
        <f t="shared" si="87"/>
        <v>0</v>
      </c>
      <c r="BX26" s="68">
        <f t="shared" si="88"/>
        <v>0</v>
      </c>
      <c r="BY26" s="69">
        <f t="shared" si="59"/>
        <v>0</v>
      </c>
      <c r="BZ26" s="68">
        <f>+BN26+MAR!BZ26</f>
        <v>0</v>
      </c>
      <c r="CA26" s="68">
        <f>+MAR!CA26+BX26</f>
        <v>5</v>
      </c>
      <c r="CB26" s="69">
        <f t="shared" si="91"/>
        <v>5</v>
      </c>
      <c r="CC26" s="148"/>
      <c r="CE26" s="163">
        <f t="shared" si="89"/>
        <v>7.333333333333333</v>
      </c>
      <c r="CF26" s="127">
        <f t="shared" si="77"/>
        <v>14.666666666666666</v>
      </c>
      <c r="CG26" s="165">
        <f t="shared" si="66"/>
        <v>0</v>
      </c>
      <c r="CH26" s="165">
        <f t="shared" si="67"/>
        <v>0</v>
      </c>
      <c r="CI26" s="165">
        <f t="shared" si="68"/>
        <v>0</v>
      </c>
      <c r="CJ26" s="159">
        <f t="shared" si="62"/>
        <v>176</v>
      </c>
      <c r="CK26" s="444">
        <f>BY26-BV26+MAR!CK26</f>
        <v>3</v>
      </c>
      <c r="CL26" s="450">
        <f t="shared" si="92"/>
        <v>36</v>
      </c>
      <c r="CM26" s="450"/>
      <c r="CN26" s="126">
        <f t="shared" si="70"/>
        <v>7.333333333333333</v>
      </c>
      <c r="CO26" s="130">
        <f t="shared" si="71"/>
        <v>0</v>
      </c>
      <c r="CP26" s="127">
        <f t="shared" si="63"/>
        <v>14.666666666666666</v>
      </c>
      <c r="CQ26" s="127">
        <f t="shared" si="72"/>
        <v>14.666666666666666</v>
      </c>
    </row>
    <row r="27" spans="1:99" ht="21" customHeight="1" thickBot="1" x14ac:dyDescent="0.3">
      <c r="A27" s="129" t="s">
        <v>70</v>
      </c>
      <c r="B27" s="1234">
        <v>15</v>
      </c>
      <c r="C27" s="19" t="s">
        <v>3</v>
      </c>
      <c r="D27" s="447" t="s">
        <v>32</v>
      </c>
      <c r="E27" s="447" t="s">
        <v>32</v>
      </c>
      <c r="F27" s="447" t="s">
        <v>32</v>
      </c>
      <c r="G27" s="502"/>
      <c r="H27" s="502"/>
      <c r="I27" s="455" t="s">
        <v>24</v>
      </c>
      <c r="J27" s="460" t="s">
        <v>25</v>
      </c>
      <c r="K27" s="458" t="s">
        <v>56</v>
      </c>
      <c r="L27" s="458"/>
      <c r="M27" s="438" t="s">
        <v>24</v>
      </c>
      <c r="N27" s="438" t="s">
        <v>24</v>
      </c>
      <c r="O27" s="453"/>
      <c r="P27" s="507"/>
      <c r="Q27" s="460" t="s">
        <v>24</v>
      </c>
      <c r="R27" s="438" t="s">
        <v>25</v>
      </c>
      <c r="S27" s="502"/>
      <c r="T27" s="502"/>
      <c r="U27" s="438" t="s">
        <v>25</v>
      </c>
      <c r="V27" s="438" t="s">
        <v>25</v>
      </c>
      <c r="W27" s="467"/>
      <c r="X27" s="503"/>
      <c r="Y27" s="438" t="s">
        <v>24</v>
      </c>
      <c r="Z27" s="447" t="s">
        <v>57</v>
      </c>
      <c r="AA27" s="452"/>
      <c r="AB27" s="502"/>
      <c r="AC27" s="438" t="s">
        <v>24</v>
      </c>
      <c r="AD27" s="455" t="s">
        <v>25</v>
      </c>
      <c r="AE27" s="503" t="s">
        <v>56</v>
      </c>
      <c r="AF27" s="458"/>
      <c r="AG27" s="438" t="s">
        <v>24</v>
      </c>
      <c r="AH27" s="459"/>
      <c r="AI27" s="125">
        <f t="shared" si="27"/>
        <v>7</v>
      </c>
      <c r="AJ27" s="62">
        <f t="shared" si="28"/>
        <v>5</v>
      </c>
      <c r="AK27" s="62">
        <f t="shared" si="29"/>
        <v>0</v>
      </c>
      <c r="AL27" s="62">
        <f t="shared" si="30"/>
        <v>0</v>
      </c>
      <c r="AM27" s="62">
        <f t="shared" si="31"/>
        <v>0</v>
      </c>
      <c r="AN27" s="62">
        <f t="shared" si="32"/>
        <v>0</v>
      </c>
      <c r="AO27" s="62">
        <f t="shared" si="33"/>
        <v>0</v>
      </c>
      <c r="AP27" s="62">
        <f t="shared" si="34"/>
        <v>0</v>
      </c>
      <c r="AQ27" s="62">
        <f t="shared" si="35"/>
        <v>3</v>
      </c>
      <c r="AR27" s="62">
        <f t="shared" si="64"/>
        <v>0</v>
      </c>
      <c r="AS27" s="62">
        <f t="shared" si="36"/>
        <v>0</v>
      </c>
      <c r="AT27" s="62">
        <f t="shared" si="37"/>
        <v>0</v>
      </c>
      <c r="AU27" s="62">
        <f t="shared" si="38"/>
        <v>0</v>
      </c>
      <c r="AV27" s="62">
        <f t="shared" si="39"/>
        <v>0</v>
      </c>
      <c r="AW27" s="62">
        <f t="shared" si="40"/>
        <v>0</v>
      </c>
      <c r="AX27" s="62">
        <f t="shared" si="41"/>
        <v>0</v>
      </c>
      <c r="AY27" s="62">
        <f t="shared" si="42"/>
        <v>0</v>
      </c>
      <c r="AZ27" s="62">
        <f t="shared" si="43"/>
        <v>0</v>
      </c>
      <c r="BA27" s="62">
        <f t="shared" si="44"/>
        <v>0</v>
      </c>
      <c r="BB27" s="62">
        <f t="shared" si="45"/>
        <v>0</v>
      </c>
      <c r="BC27" s="63">
        <f t="shared" si="46"/>
        <v>14</v>
      </c>
      <c r="BD27" s="64"/>
      <c r="BE27" s="584">
        <f t="shared" si="65"/>
        <v>7</v>
      </c>
      <c r="BF27" s="5">
        <f t="shared" si="73"/>
        <v>0</v>
      </c>
      <c r="BG27" s="5">
        <f t="shared" si="47"/>
        <v>2</v>
      </c>
      <c r="BH27" s="5">
        <f t="shared" si="74"/>
        <v>0</v>
      </c>
      <c r="BI27" s="5">
        <f t="shared" si="75"/>
        <v>0</v>
      </c>
      <c r="BJ27" s="5">
        <f t="shared" si="48"/>
        <v>0</v>
      </c>
      <c r="BK27" s="5">
        <f t="shared" si="76"/>
        <v>0</v>
      </c>
      <c r="BL27" s="5">
        <f t="shared" si="49"/>
        <v>0</v>
      </c>
      <c r="BM27" s="5">
        <f t="shared" si="50"/>
        <v>0</v>
      </c>
      <c r="BN27" s="145">
        <f t="shared" si="51"/>
        <v>1</v>
      </c>
      <c r="BO27" s="147">
        <f>+BE27+MAR!BO27</f>
        <v>28.833333333333336</v>
      </c>
      <c r="BP27" s="65">
        <f>+BO27+(JAN!BN28+FEV!BN27+MAR!BN27+BN27)*(12/24)-$BO$12</f>
        <v>0.66666666666666785</v>
      </c>
      <c r="BQ27" s="66">
        <f t="shared" si="52"/>
        <v>0</v>
      </c>
      <c r="BR27" s="584">
        <f t="shared" si="83"/>
        <v>29.833333333333336</v>
      </c>
      <c r="BS27" s="584">
        <f t="shared" si="84"/>
        <v>1.1666666666666679</v>
      </c>
      <c r="BT27" s="67">
        <f t="shared" si="85"/>
        <v>1.7743358494264783E-2</v>
      </c>
      <c r="BU27" s="68">
        <f t="shared" si="86"/>
        <v>2</v>
      </c>
      <c r="BV27" s="68">
        <f t="shared" si="90"/>
        <v>0</v>
      </c>
      <c r="BW27" s="68">
        <f t="shared" si="87"/>
        <v>0</v>
      </c>
      <c r="BX27" s="68">
        <f t="shared" si="88"/>
        <v>0</v>
      </c>
      <c r="BY27" s="69">
        <f t="shared" si="59"/>
        <v>2</v>
      </c>
      <c r="BZ27" s="68">
        <f>+BN27+MAR!BZ27</f>
        <v>1</v>
      </c>
      <c r="CA27" s="68">
        <f>+MAR!CA27+BX27</f>
        <v>16</v>
      </c>
      <c r="CB27" s="69">
        <f t="shared" si="91"/>
        <v>15</v>
      </c>
      <c r="CE27" s="163">
        <f t="shared" si="89"/>
        <v>7</v>
      </c>
      <c r="CF27" s="127">
        <f t="shared" si="77"/>
        <v>16</v>
      </c>
      <c r="CG27" s="165">
        <f t="shared" si="66"/>
        <v>144</v>
      </c>
      <c r="CH27" s="165">
        <f t="shared" si="67"/>
        <v>24</v>
      </c>
      <c r="CI27" s="165">
        <f t="shared" si="68"/>
        <v>168</v>
      </c>
      <c r="CJ27" s="159">
        <f t="shared" si="62"/>
        <v>36</v>
      </c>
      <c r="CK27" s="444">
        <f>BY27-BV27+MAR!CK27</f>
        <v>4</v>
      </c>
      <c r="CL27" s="450">
        <f t="shared" si="92"/>
        <v>48</v>
      </c>
      <c r="CM27" s="450"/>
      <c r="CN27" s="126">
        <f t="shared" si="70"/>
        <v>7</v>
      </c>
      <c r="CO27" s="130">
        <f t="shared" si="71"/>
        <v>168</v>
      </c>
      <c r="CP27" s="127">
        <f t="shared" si="63"/>
        <v>14</v>
      </c>
      <c r="CQ27" s="127">
        <f t="shared" si="72"/>
        <v>16</v>
      </c>
    </row>
    <row r="28" spans="1:99" ht="21" customHeight="1" thickBot="1" x14ac:dyDescent="0.3">
      <c r="A28" s="134" t="s">
        <v>71</v>
      </c>
      <c r="B28" s="1234">
        <v>16</v>
      </c>
      <c r="C28" s="19" t="s">
        <v>3</v>
      </c>
      <c r="D28" s="458"/>
      <c r="E28" s="438" t="s">
        <v>31</v>
      </c>
      <c r="F28" s="438" t="s">
        <v>25</v>
      </c>
      <c r="G28" s="502"/>
      <c r="H28" s="502"/>
      <c r="I28" s="455" t="s">
        <v>27</v>
      </c>
      <c r="J28" s="460" t="s">
        <v>25</v>
      </c>
      <c r="K28" s="458" t="s">
        <v>56</v>
      </c>
      <c r="L28" s="458"/>
      <c r="M28" s="438" t="s">
        <v>24</v>
      </c>
      <c r="N28" s="438" t="s">
        <v>24</v>
      </c>
      <c r="O28" s="453"/>
      <c r="P28" s="507"/>
      <c r="Q28" s="460" t="s">
        <v>27</v>
      </c>
      <c r="R28" s="438" t="s">
        <v>25</v>
      </c>
      <c r="S28" s="452" t="s">
        <v>27</v>
      </c>
      <c r="T28" s="502"/>
      <c r="U28" s="438" t="s">
        <v>25</v>
      </c>
      <c r="V28" s="438" t="s">
        <v>25</v>
      </c>
      <c r="W28" s="467" t="s">
        <v>49</v>
      </c>
      <c r="X28" s="503"/>
      <c r="Y28" s="438" t="s">
        <v>24</v>
      </c>
      <c r="Z28" s="438" t="s">
        <v>25</v>
      </c>
      <c r="AA28" s="502"/>
      <c r="AB28" s="502"/>
      <c r="AC28" s="438" t="s">
        <v>24</v>
      </c>
      <c r="AD28" s="455" t="s">
        <v>25</v>
      </c>
      <c r="AE28" s="503"/>
      <c r="AF28" s="458"/>
      <c r="AG28" s="438" t="s">
        <v>32</v>
      </c>
      <c r="AH28" s="459"/>
      <c r="AI28" s="125">
        <f t="shared" si="27"/>
        <v>4</v>
      </c>
      <c r="AJ28" s="62">
        <f t="shared" si="28"/>
        <v>7</v>
      </c>
      <c r="AK28" s="62">
        <f t="shared" si="29"/>
        <v>0</v>
      </c>
      <c r="AL28" s="62">
        <f t="shared" si="30"/>
        <v>0</v>
      </c>
      <c r="AM28" s="62">
        <f t="shared" si="31"/>
        <v>0</v>
      </c>
      <c r="AN28" s="62">
        <f t="shared" si="32"/>
        <v>0</v>
      </c>
      <c r="AO28" s="62">
        <f t="shared" si="33"/>
        <v>3</v>
      </c>
      <c r="AP28" s="62">
        <f t="shared" si="34"/>
        <v>1</v>
      </c>
      <c r="AQ28" s="62">
        <f t="shared" si="35"/>
        <v>1</v>
      </c>
      <c r="AR28" s="62">
        <f t="shared" si="64"/>
        <v>0</v>
      </c>
      <c r="AS28" s="62">
        <f t="shared" si="36"/>
        <v>0</v>
      </c>
      <c r="AT28" s="62">
        <f t="shared" si="37"/>
        <v>0</v>
      </c>
      <c r="AU28" s="62">
        <f t="shared" si="38"/>
        <v>0</v>
      </c>
      <c r="AV28" s="62">
        <f t="shared" si="39"/>
        <v>0</v>
      </c>
      <c r="AW28" s="62">
        <f t="shared" si="40"/>
        <v>0</v>
      </c>
      <c r="AX28" s="62">
        <f t="shared" si="41"/>
        <v>0</v>
      </c>
      <c r="AY28" s="62">
        <f t="shared" si="42"/>
        <v>0</v>
      </c>
      <c r="AZ28" s="62">
        <f t="shared" si="43"/>
        <v>0</v>
      </c>
      <c r="BA28" s="62">
        <f t="shared" si="44"/>
        <v>0</v>
      </c>
      <c r="BB28" s="62">
        <f t="shared" si="45"/>
        <v>0</v>
      </c>
      <c r="BC28" s="63">
        <f t="shared" si="46"/>
        <v>14.666666666666666</v>
      </c>
      <c r="BD28" s="64"/>
      <c r="BE28" s="584">
        <f t="shared" si="65"/>
        <v>7.333333333333333</v>
      </c>
      <c r="BF28" s="5">
        <f t="shared" si="73"/>
        <v>0</v>
      </c>
      <c r="BG28" s="5">
        <f t="shared" si="47"/>
        <v>1</v>
      </c>
      <c r="BH28" s="5">
        <f t="shared" si="74"/>
        <v>0</v>
      </c>
      <c r="BI28" s="5">
        <f t="shared" si="75"/>
        <v>0</v>
      </c>
      <c r="BJ28" s="5">
        <f t="shared" si="48"/>
        <v>0</v>
      </c>
      <c r="BK28" s="5">
        <f t="shared" si="76"/>
        <v>1</v>
      </c>
      <c r="BL28" s="5">
        <f t="shared" si="49"/>
        <v>0</v>
      </c>
      <c r="BM28" s="5">
        <f t="shared" si="50"/>
        <v>0</v>
      </c>
      <c r="BN28" s="145">
        <f t="shared" si="51"/>
        <v>0</v>
      </c>
      <c r="BO28" s="147">
        <f>+BE28+MAR!BO28</f>
        <v>27.666666666666668</v>
      </c>
      <c r="BP28" s="65">
        <f>+BO28+(JAN!BN29+FEV!BN28+MAR!BN28+BN28)*(12/24)-$BO$12</f>
        <v>-0.5</v>
      </c>
      <c r="BQ28" s="66">
        <f t="shared" si="52"/>
        <v>1</v>
      </c>
      <c r="BR28" s="584">
        <f t="shared" si="83"/>
        <v>28.666666666666668</v>
      </c>
      <c r="BS28" s="584">
        <f t="shared" si="84"/>
        <v>0</v>
      </c>
      <c r="BT28" s="67">
        <f t="shared" si="85"/>
        <v>-2.2056661111656162E-2</v>
      </c>
      <c r="BU28" s="68">
        <f t="shared" si="86"/>
        <v>1</v>
      </c>
      <c r="BV28" s="68">
        <f t="shared" si="90"/>
        <v>0</v>
      </c>
      <c r="BW28" s="68">
        <f t="shared" si="87"/>
        <v>1</v>
      </c>
      <c r="BX28" s="68">
        <f t="shared" si="88"/>
        <v>0</v>
      </c>
      <c r="BY28" s="69">
        <f t="shared" si="59"/>
        <v>2</v>
      </c>
      <c r="BZ28" s="68">
        <f>+BN28+MAR!BZ28</f>
        <v>1</v>
      </c>
      <c r="CA28" s="68">
        <f>+MAR!CA28+BX28</f>
        <v>9</v>
      </c>
      <c r="CB28" s="69">
        <f t="shared" si="91"/>
        <v>8</v>
      </c>
      <c r="CE28" s="163">
        <f t="shared" si="89"/>
        <v>7.333333333333333</v>
      </c>
      <c r="CF28" s="127">
        <f t="shared" si="77"/>
        <v>16.666666666666664</v>
      </c>
      <c r="CG28" s="165">
        <f t="shared" si="66"/>
        <v>168</v>
      </c>
      <c r="CH28" s="165">
        <f t="shared" si="67"/>
        <v>24</v>
      </c>
      <c r="CI28" s="165">
        <f t="shared" si="68"/>
        <v>192</v>
      </c>
      <c r="CJ28" s="159">
        <f t="shared" si="62"/>
        <v>8</v>
      </c>
      <c r="CK28" s="444">
        <f>BY28-BV28+MAR!CK28</f>
        <v>8</v>
      </c>
      <c r="CL28" s="450">
        <f t="shared" si="92"/>
        <v>96</v>
      </c>
      <c r="CM28" s="450"/>
      <c r="CN28" s="126">
        <f t="shared" si="70"/>
        <v>7.333333333333333</v>
      </c>
      <c r="CO28" s="130">
        <f t="shared" si="71"/>
        <v>192</v>
      </c>
      <c r="CP28" s="127">
        <f t="shared" si="63"/>
        <v>14.666666666666666</v>
      </c>
      <c r="CQ28" s="127">
        <f t="shared" si="72"/>
        <v>16.666666666666664</v>
      </c>
    </row>
    <row r="29" spans="1:99" ht="21" customHeight="1" thickBot="1" x14ac:dyDescent="0.3">
      <c r="A29" s="129" t="s">
        <v>72</v>
      </c>
      <c r="B29" s="1234">
        <v>17</v>
      </c>
      <c r="C29" s="19" t="s">
        <v>3</v>
      </c>
      <c r="D29" s="506"/>
      <c r="E29" s="435" t="s">
        <v>24</v>
      </c>
      <c r="F29" s="435" t="s">
        <v>25</v>
      </c>
      <c r="G29" s="498"/>
      <c r="H29" s="498"/>
      <c r="I29" s="440" t="s">
        <v>24</v>
      </c>
      <c r="J29" s="459" t="s">
        <v>25</v>
      </c>
      <c r="K29" s="527" t="s">
        <v>56</v>
      </c>
      <c r="L29" s="506"/>
      <c r="M29" s="435" t="s">
        <v>24</v>
      </c>
      <c r="N29" s="435" t="s">
        <v>24</v>
      </c>
      <c r="O29" s="520" t="s">
        <v>48</v>
      </c>
      <c r="P29" s="504"/>
      <c r="Q29" s="459" t="s">
        <v>24</v>
      </c>
      <c r="R29" s="435" t="s">
        <v>25</v>
      </c>
      <c r="S29" s="498"/>
      <c r="T29" s="498"/>
      <c r="U29" s="435" t="s">
        <v>25</v>
      </c>
      <c r="V29" s="435" t="s">
        <v>25</v>
      </c>
      <c r="W29" s="505"/>
      <c r="X29" s="500"/>
      <c r="Y29" s="435" t="s">
        <v>32</v>
      </c>
      <c r="Z29" s="435" t="s">
        <v>32</v>
      </c>
      <c r="AA29" s="498"/>
      <c r="AB29" s="498"/>
      <c r="AC29" s="435" t="s">
        <v>24</v>
      </c>
      <c r="AD29" s="440" t="s">
        <v>24</v>
      </c>
      <c r="AE29" s="500"/>
      <c r="AF29" s="531" t="s">
        <v>48</v>
      </c>
      <c r="AG29" s="435" t="s">
        <v>24</v>
      </c>
      <c r="AH29" s="459"/>
      <c r="AI29" s="125">
        <f>COUNTIF($D29:$AH29,"D")</f>
        <v>8</v>
      </c>
      <c r="AJ29" s="62">
        <f>COUNTIF($D29:$AH29,"N")</f>
        <v>5</v>
      </c>
      <c r="AK29" s="62">
        <f>COUNTIF($D29:$AH29,"DTS4S")+COUNTIF($D29:$AH29,"DTS4S1")</f>
        <v>0</v>
      </c>
      <c r="AL29" s="62">
        <f>COUNTIF($D29:$AH29,"NTS4S")+COUNTIF($D29:$AH29,"NTS4S1")</f>
        <v>0</v>
      </c>
      <c r="AM29" s="62">
        <f>COUNTIF($D29:$AH29,"S")</f>
        <v>0</v>
      </c>
      <c r="AN29" s="62">
        <f>COUNTIF($D29:$AH29,"DT")</f>
        <v>0</v>
      </c>
      <c r="AO29" s="62">
        <f>COUNTIF($D29:$AH29,"NT")</f>
        <v>0</v>
      </c>
      <c r="AP29" s="62">
        <f>COUNTIF($D29:$AH29,"t")</f>
        <v>0</v>
      </c>
      <c r="AQ29" s="62">
        <f>COUNTIF($D29:$AH29,"FE")</f>
        <v>2</v>
      </c>
      <c r="AR29" s="62">
        <f>COUNTIF($D29:$AH29,"LN")</f>
        <v>0</v>
      </c>
      <c r="AS29" s="62">
        <f>COUNTIF($D29:$AH29,"DS")</f>
        <v>0</v>
      </c>
      <c r="AT29" s="62">
        <f>COUNTIF($D29:$AH29,"DISP")</f>
        <v>0</v>
      </c>
      <c r="AU29" s="62">
        <f>COUNTIF($D29:$AH29,"L")</f>
        <v>0</v>
      </c>
      <c r="AV29" s="62">
        <f>COUNTIF($D29:$AH29,"B")</f>
        <v>0</v>
      </c>
      <c r="AW29" s="62">
        <f>COUNTIF($D29:$AH29,"SA")</f>
        <v>0</v>
      </c>
      <c r="AX29" s="62">
        <f>COUNTIF($D29:$AH29,"SAT")</f>
        <v>0</v>
      </c>
      <c r="AY29" s="62">
        <f>COUNTIF($D29:$AH29,"SE")</f>
        <v>0</v>
      </c>
      <c r="AZ29" s="62">
        <f>COUNTIF($D29:$AH29,"OJTD")+COUNTIF($D29:$AH29,"OJTN")</f>
        <v>0</v>
      </c>
      <c r="BA29" s="62">
        <f>COUNTIF($D29:$AH29,"TR")</f>
        <v>0</v>
      </c>
      <c r="BB29" s="62">
        <f>COUNTIF($D29:$AH29,"F")</f>
        <v>0</v>
      </c>
      <c r="BC29" s="63">
        <f t="shared" si="46"/>
        <v>14.333333333333334</v>
      </c>
      <c r="BD29" s="335"/>
      <c r="BE29" s="584">
        <f t="shared" si="65"/>
        <v>7.166666666666667</v>
      </c>
      <c r="BF29" s="334">
        <f>COUNTIF($D29:$AH29,"DTS")+COUNTIF($D29:$AH29,"DTS1")</f>
        <v>0</v>
      </c>
      <c r="BG29" s="334">
        <f>COUNTIF($D29:$AH29,"NTS")+COUNTIF($D29:$AH29,"NTS1")</f>
        <v>1</v>
      </c>
      <c r="BH29" s="5">
        <f>COUNTIF($D29:$AH29,"DTS4S")+COUNTIF($D29:$AH29,"DTS4S1")</f>
        <v>0</v>
      </c>
      <c r="BI29" s="5">
        <f>COUNTIF($D29:$AH29,"NTS4S")+COUNTIF($D29:$AH29,"NTS4S1")</f>
        <v>0</v>
      </c>
      <c r="BJ29" s="334">
        <f>COUNTIF($D29:$AH29,"DTS5S")+COUNTIF($D29:$AH29,"DTS5S1")</f>
        <v>2</v>
      </c>
      <c r="BK29" s="334">
        <f>COUNTIF($D29:$AH29,"NTS5S")+COUNTIF($D29:$AH29,"NTS5S1")</f>
        <v>0</v>
      </c>
      <c r="BL29" s="334">
        <f>COUNTIF($D29:$AH29,"DTSDS")+COUNTIF($D29:$AH29,"DTSDS1")</f>
        <v>0</v>
      </c>
      <c r="BM29" s="334">
        <f>COUNTIF($D29:$AH29,"NTSDS")+COUNTIF($D29:$AH29,"NTSDS1")</f>
        <v>0</v>
      </c>
      <c r="BN29" s="333">
        <f>COUNTIF($D29:$AH29,"FOTS")</f>
        <v>0</v>
      </c>
      <c r="BO29" s="147">
        <f>+BE29+MAR!BO29</f>
        <v>29.5</v>
      </c>
      <c r="BP29" s="65">
        <f>+BO29+(JAN!BN30+FEV!BN29+MAR!BN29+BN29)*(12/24)-$BO$12</f>
        <v>0.83333333333333215</v>
      </c>
      <c r="BQ29" s="66">
        <f t="shared" si="52"/>
        <v>0</v>
      </c>
      <c r="BR29" s="584">
        <f t="shared" si="83"/>
        <v>31</v>
      </c>
      <c r="BS29" s="584">
        <f t="shared" si="84"/>
        <v>2.3333333333333321</v>
      </c>
      <c r="BT29" s="67">
        <f t="shared" si="85"/>
        <v>5.7543378100185727E-2</v>
      </c>
      <c r="BU29" s="68">
        <f t="shared" si="86"/>
        <v>1</v>
      </c>
      <c r="BV29" s="68">
        <f t="shared" si="90"/>
        <v>0</v>
      </c>
      <c r="BW29" s="68">
        <f t="shared" si="87"/>
        <v>2</v>
      </c>
      <c r="BX29" s="68">
        <f t="shared" si="88"/>
        <v>0</v>
      </c>
      <c r="BY29" s="69">
        <f t="shared" si="59"/>
        <v>3</v>
      </c>
      <c r="BZ29" s="68">
        <f>+BN29+MAR!BZ29</f>
        <v>0</v>
      </c>
      <c r="CA29" s="68">
        <f>+MAR!CA29+BX29</f>
        <v>13</v>
      </c>
      <c r="CB29" s="69">
        <f t="shared" si="91"/>
        <v>13</v>
      </c>
      <c r="CE29" s="163">
        <f t="shared" si="89"/>
        <v>7.166666666666667</v>
      </c>
      <c r="CF29" s="127">
        <f t="shared" si="77"/>
        <v>17.333333333333336</v>
      </c>
      <c r="CG29" s="165">
        <f t="shared" si="66"/>
        <v>156</v>
      </c>
      <c r="CH29" s="165">
        <f t="shared" si="67"/>
        <v>36</v>
      </c>
      <c r="CI29" s="165">
        <f t="shared" si="68"/>
        <v>192</v>
      </c>
      <c r="CJ29" s="159">
        <f t="shared" si="62"/>
        <v>16</v>
      </c>
      <c r="CK29" s="444">
        <f>BY29-BV29+MAR!CK29</f>
        <v>7</v>
      </c>
      <c r="CL29" s="916">
        <f>CK29*12+BV29*8+1</f>
        <v>85</v>
      </c>
      <c r="CM29" s="916"/>
      <c r="CN29" s="126">
        <f t="shared" si="70"/>
        <v>7.166666666666667</v>
      </c>
      <c r="CO29" s="130">
        <f t="shared" si="71"/>
        <v>192</v>
      </c>
      <c r="CP29" s="127">
        <f t="shared" si="63"/>
        <v>14.333333333333334</v>
      </c>
      <c r="CQ29" s="127">
        <f t="shared" si="72"/>
        <v>17.333333333333336</v>
      </c>
    </row>
    <row r="30" spans="1:99" ht="21" customHeight="1" thickBot="1" x14ac:dyDescent="0.3">
      <c r="A30" s="134" t="s">
        <v>73</v>
      </c>
      <c r="B30" s="1234">
        <v>18</v>
      </c>
      <c r="C30" s="19" t="s">
        <v>3</v>
      </c>
      <c r="D30" s="506"/>
      <c r="E30" s="435" t="s">
        <v>24</v>
      </c>
      <c r="F30" s="435" t="s">
        <v>25</v>
      </c>
      <c r="G30" s="498"/>
      <c r="H30" s="498"/>
      <c r="I30" s="440" t="s">
        <v>24</v>
      </c>
      <c r="J30" s="459" t="s">
        <v>24</v>
      </c>
      <c r="K30" s="506" t="s">
        <v>59</v>
      </c>
      <c r="L30" s="506" t="s">
        <v>26</v>
      </c>
      <c r="M30" s="435" t="s">
        <v>31</v>
      </c>
      <c r="N30" s="435" t="s">
        <v>24</v>
      </c>
      <c r="O30" s="520"/>
      <c r="P30" s="504"/>
      <c r="Q30" s="459" t="s">
        <v>24</v>
      </c>
      <c r="R30" s="435" t="s">
        <v>25</v>
      </c>
      <c r="S30" s="498"/>
      <c r="T30" s="498" t="s">
        <v>50</v>
      </c>
      <c r="U30" s="435" t="s">
        <v>26</v>
      </c>
      <c r="V30" s="435" t="s">
        <v>25</v>
      </c>
      <c r="W30" s="505"/>
      <c r="X30" s="500" t="s">
        <v>48</v>
      </c>
      <c r="Y30" s="435" t="s">
        <v>24</v>
      </c>
      <c r="Z30" s="435" t="s">
        <v>25</v>
      </c>
      <c r="AA30" s="498" t="s">
        <v>49</v>
      </c>
      <c r="AB30" s="498"/>
      <c r="AC30" s="435" t="s">
        <v>27</v>
      </c>
      <c r="AD30" s="440" t="s">
        <v>25</v>
      </c>
      <c r="AE30" s="500"/>
      <c r="AF30" s="506" t="s">
        <v>48</v>
      </c>
      <c r="AG30" s="435" t="s">
        <v>24</v>
      </c>
      <c r="AI30" s="125">
        <f t="shared" si="27"/>
        <v>7</v>
      </c>
      <c r="AJ30" s="62">
        <f t="shared" si="28"/>
        <v>5</v>
      </c>
      <c r="AK30" s="62">
        <f t="shared" si="29"/>
        <v>0</v>
      </c>
      <c r="AL30" s="62">
        <f t="shared" si="30"/>
        <v>0</v>
      </c>
      <c r="AM30" s="62">
        <f t="shared" si="31"/>
        <v>0</v>
      </c>
      <c r="AN30" s="62">
        <f t="shared" si="32"/>
        <v>2</v>
      </c>
      <c r="AO30" s="62">
        <f t="shared" si="33"/>
        <v>1</v>
      </c>
      <c r="AP30" s="62">
        <f t="shared" si="34"/>
        <v>1</v>
      </c>
      <c r="AQ30" s="62">
        <f t="shared" si="35"/>
        <v>0</v>
      </c>
      <c r="AR30" s="62">
        <f t="shared" si="64"/>
        <v>0</v>
      </c>
      <c r="AS30" s="62">
        <f t="shared" si="36"/>
        <v>0</v>
      </c>
      <c r="AT30" s="62">
        <f t="shared" si="37"/>
        <v>0</v>
      </c>
      <c r="AU30" s="62">
        <f t="shared" si="38"/>
        <v>0</v>
      </c>
      <c r="AV30" s="62">
        <f t="shared" si="39"/>
        <v>0</v>
      </c>
      <c r="AW30" s="62">
        <f t="shared" si="40"/>
        <v>0</v>
      </c>
      <c r="AX30" s="62">
        <f t="shared" si="41"/>
        <v>0</v>
      </c>
      <c r="AY30" s="62">
        <f t="shared" si="42"/>
        <v>0</v>
      </c>
      <c r="AZ30" s="62">
        <f t="shared" si="43"/>
        <v>0</v>
      </c>
      <c r="BA30" s="62">
        <f t="shared" si="44"/>
        <v>0</v>
      </c>
      <c r="BB30" s="62">
        <f t="shared" si="45"/>
        <v>0</v>
      </c>
      <c r="BC30" s="63">
        <f t="shared" si="46"/>
        <v>15</v>
      </c>
      <c r="BD30" s="64"/>
      <c r="BE30" s="584">
        <f t="shared" si="65"/>
        <v>7.5</v>
      </c>
      <c r="BF30" s="5">
        <f>COUNTIF($D30:$AH30,"DTS")+COUNTIF($D30:$AH30,"DTS1")</f>
        <v>1</v>
      </c>
      <c r="BG30" s="5">
        <f>COUNTIF($D30:$AH30,"NTS")+COUNTIF($D30:$AH30,"NTS1")</f>
        <v>0</v>
      </c>
      <c r="BH30" s="5">
        <f t="shared" si="74"/>
        <v>0</v>
      </c>
      <c r="BI30" s="5">
        <f t="shared" si="75"/>
        <v>0</v>
      </c>
      <c r="BJ30" s="5">
        <f>COUNTIF($D30:$AH30,"DTS5S")+COUNTIF($D30:$AH30,"DTS5S1")</f>
        <v>2</v>
      </c>
      <c r="BK30" s="5">
        <f>COUNTIF($D30:$AH30,"NTS5S")+COUNTIF($D30:$AH30,"NTS5S1")</f>
        <v>1</v>
      </c>
      <c r="BL30" s="5">
        <f>COUNTIF($D30:$AH30,"DTSDS")+COUNTIF($D30:$AH30,"DTSDS1")</f>
        <v>1</v>
      </c>
      <c r="BM30" s="5">
        <f>COUNTIF($D30:$AH30,"NTSDS")+COUNTIF($D30:$AH30,"NTSDS1")</f>
        <v>0</v>
      </c>
      <c r="BN30" s="145">
        <f>COUNTIF($D30:$AH30,"FOTS")</f>
        <v>0</v>
      </c>
      <c r="BO30" s="147">
        <f>+BE30+MAR!BO30</f>
        <v>23.166666666666668</v>
      </c>
      <c r="BP30" s="900">
        <f>+BO30+(JAN!BN31+FEV!BN30+MAR!BN30+BN30)*(12/24)-$BO$12+"144:00"</f>
        <v>0.5</v>
      </c>
      <c r="BQ30" s="66">
        <f t="shared" si="52"/>
        <v>0</v>
      </c>
      <c r="BR30" s="901">
        <f>+BO30+BY30*$BD$2+"144:00"</f>
        <v>31.666666666666668</v>
      </c>
      <c r="BS30" s="584">
        <f>+BR30-$BO$12</f>
        <v>3</v>
      </c>
      <c r="BT30" s="67">
        <f t="shared" si="85"/>
        <v>8.0286246446426457E-2</v>
      </c>
      <c r="BU30" s="68">
        <f t="shared" si="86"/>
        <v>1</v>
      </c>
      <c r="BV30" s="68">
        <f t="shared" si="90"/>
        <v>0</v>
      </c>
      <c r="BW30" s="68">
        <f t="shared" si="87"/>
        <v>3</v>
      </c>
      <c r="BX30" s="68">
        <f t="shared" si="88"/>
        <v>1</v>
      </c>
      <c r="BY30" s="69">
        <f t="shared" si="59"/>
        <v>5</v>
      </c>
      <c r="BZ30" s="68">
        <f>+BN30+MAR!BZ30</f>
        <v>0</v>
      </c>
      <c r="CA30" s="68">
        <f>+MAR!CA30+BX30</f>
        <v>2</v>
      </c>
      <c r="CB30" s="69">
        <f t="shared" si="91"/>
        <v>2</v>
      </c>
      <c r="CE30" s="163">
        <f t="shared" si="89"/>
        <v>7.5</v>
      </c>
      <c r="CF30" s="127">
        <f t="shared" si="77"/>
        <v>20</v>
      </c>
      <c r="CG30" s="165">
        <f t="shared" si="66"/>
        <v>180</v>
      </c>
      <c r="CH30" s="165">
        <f t="shared" si="67"/>
        <v>60</v>
      </c>
      <c r="CI30" s="165">
        <f t="shared" si="68"/>
        <v>240</v>
      </c>
      <c r="CJ30" s="159">
        <f t="shared" si="62"/>
        <v>0</v>
      </c>
      <c r="CK30" s="444">
        <f>BY30-BV30+MAR!CK30</f>
        <v>8</v>
      </c>
      <c r="CL30" s="450">
        <f t="shared" si="92"/>
        <v>96</v>
      </c>
      <c r="CM30" s="450"/>
      <c r="CN30" s="126">
        <f t="shared" si="70"/>
        <v>7.5</v>
      </c>
      <c r="CO30" s="130">
        <f t="shared" si="71"/>
        <v>240</v>
      </c>
      <c r="CP30" s="127">
        <f t="shared" si="63"/>
        <v>15</v>
      </c>
      <c r="CQ30" s="127">
        <f t="shared" si="72"/>
        <v>20</v>
      </c>
    </row>
    <row r="31" spans="1:99" ht="21" customHeight="1" thickBot="1" x14ac:dyDescent="0.3">
      <c r="A31" s="129" t="s">
        <v>74</v>
      </c>
      <c r="B31" s="1234">
        <v>19</v>
      </c>
      <c r="C31" s="19" t="s">
        <v>3</v>
      </c>
      <c r="D31" s="506" t="s">
        <v>27</v>
      </c>
      <c r="E31" s="435" t="s">
        <v>31</v>
      </c>
      <c r="F31" s="435" t="s">
        <v>25</v>
      </c>
      <c r="G31" s="498"/>
      <c r="H31" s="498"/>
      <c r="I31" s="440" t="s">
        <v>24</v>
      </c>
      <c r="J31" s="459" t="s">
        <v>25</v>
      </c>
      <c r="K31" s="506" t="s">
        <v>56</v>
      </c>
      <c r="L31" s="506"/>
      <c r="M31" s="435" t="s">
        <v>24</v>
      </c>
      <c r="N31" s="435" t="s">
        <v>24</v>
      </c>
      <c r="O31" s="520"/>
      <c r="P31" s="985" t="s">
        <v>50</v>
      </c>
      <c r="Q31" s="459" t="s">
        <v>24</v>
      </c>
      <c r="R31" s="435" t="s">
        <v>25</v>
      </c>
      <c r="S31" s="498"/>
      <c r="T31" s="498" t="s">
        <v>50</v>
      </c>
      <c r="U31" s="435" t="s">
        <v>25</v>
      </c>
      <c r="V31" s="435" t="s">
        <v>25</v>
      </c>
      <c r="W31" s="505"/>
      <c r="X31" s="500"/>
      <c r="Y31" s="435" t="s">
        <v>24</v>
      </c>
      <c r="Z31" s="435" t="s">
        <v>25</v>
      </c>
      <c r="AA31" s="498"/>
      <c r="AB31" s="498"/>
      <c r="AC31" s="435" t="s">
        <v>24</v>
      </c>
      <c r="AD31" s="440" t="s">
        <v>25</v>
      </c>
      <c r="AE31" s="500"/>
      <c r="AF31" s="506"/>
      <c r="AG31" s="435" t="s">
        <v>24</v>
      </c>
      <c r="AH31" s="459"/>
      <c r="AI31" s="125">
        <f t="shared" si="27"/>
        <v>7</v>
      </c>
      <c r="AJ31" s="62">
        <f t="shared" si="28"/>
        <v>7</v>
      </c>
      <c r="AK31" s="62">
        <f t="shared" si="29"/>
        <v>0</v>
      </c>
      <c r="AL31" s="62">
        <f t="shared" si="30"/>
        <v>0</v>
      </c>
      <c r="AM31" s="62">
        <f t="shared" si="31"/>
        <v>0</v>
      </c>
      <c r="AN31" s="62">
        <f t="shared" si="32"/>
        <v>0</v>
      </c>
      <c r="AO31" s="62">
        <f t="shared" si="33"/>
        <v>1</v>
      </c>
      <c r="AP31" s="62">
        <f t="shared" si="34"/>
        <v>1</v>
      </c>
      <c r="AQ31" s="62">
        <f t="shared" si="35"/>
        <v>0</v>
      </c>
      <c r="AR31" s="62">
        <f t="shared" si="64"/>
        <v>0</v>
      </c>
      <c r="AS31" s="62">
        <f t="shared" si="36"/>
        <v>0</v>
      </c>
      <c r="AT31" s="62">
        <f t="shared" si="37"/>
        <v>0</v>
      </c>
      <c r="AU31" s="62">
        <f t="shared" si="38"/>
        <v>0</v>
      </c>
      <c r="AV31" s="62">
        <f t="shared" si="39"/>
        <v>0</v>
      </c>
      <c r="AW31" s="62">
        <f t="shared" si="40"/>
        <v>0</v>
      </c>
      <c r="AX31" s="62">
        <f t="shared" si="41"/>
        <v>0</v>
      </c>
      <c r="AY31" s="62">
        <f t="shared" si="42"/>
        <v>0</v>
      </c>
      <c r="AZ31" s="62">
        <f t="shared" si="43"/>
        <v>0</v>
      </c>
      <c r="BA31" s="62">
        <f t="shared" si="44"/>
        <v>0</v>
      </c>
      <c r="BB31" s="62">
        <f t="shared" si="45"/>
        <v>0</v>
      </c>
      <c r="BC31" s="63">
        <f t="shared" si="46"/>
        <v>15</v>
      </c>
      <c r="BD31" s="64"/>
      <c r="BE31" s="584">
        <f>+AI31*$BD$2+AJ31*$BD$6+AN31*$BD$2+AO31*$BD$6+AQ31*8/24+AU31*8/24+AV31*8/24+AW31*8/24+AX31*12/24+AY31*8/24+AZ31*$BD$2+BA31*8/24+BN31*(0/24)+(AM31*$BE$2)+AK31*$BF$2+AL31*$BF$6+AR31*$BD$2</f>
        <v>7.5</v>
      </c>
      <c r="BF31" s="5">
        <f t="shared" si="73"/>
        <v>0</v>
      </c>
      <c r="BG31" s="5">
        <f t="shared" si="47"/>
        <v>1</v>
      </c>
      <c r="BH31" s="5">
        <f t="shared" si="74"/>
        <v>0</v>
      </c>
      <c r="BI31" s="5">
        <f t="shared" si="75"/>
        <v>0</v>
      </c>
      <c r="BJ31" s="5">
        <f t="shared" si="48"/>
        <v>0</v>
      </c>
      <c r="BK31" s="5">
        <f t="shared" si="76"/>
        <v>0</v>
      </c>
      <c r="BL31" s="5">
        <f t="shared" si="49"/>
        <v>2</v>
      </c>
      <c r="BM31" s="5">
        <f t="shared" si="50"/>
        <v>0</v>
      </c>
      <c r="BN31" s="145">
        <f t="shared" si="51"/>
        <v>0</v>
      </c>
      <c r="BO31" s="147">
        <f>+BE31+MAR!BO31</f>
        <v>23.666666666666668</v>
      </c>
      <c r="BP31" s="900">
        <f>+BO31+(JAN!BN32+FEV!BN31+MAR!BN31+BN31)*(12/24)-$BO$12+"144:00"</f>
        <v>1</v>
      </c>
      <c r="BQ31" s="66">
        <f t="shared" si="52"/>
        <v>0</v>
      </c>
      <c r="BR31" s="901">
        <f>+BO31+BY31*$BD$2+"144:00"</f>
        <v>31.166666666666668</v>
      </c>
      <c r="BS31" s="584">
        <f>+BR31-$BO$12</f>
        <v>2.5</v>
      </c>
      <c r="BT31" s="67">
        <f t="shared" si="85"/>
        <v>6.322909518674602E-2</v>
      </c>
      <c r="BU31" s="68">
        <f t="shared" si="86"/>
        <v>1</v>
      </c>
      <c r="BV31" s="68">
        <f t="shared" si="90"/>
        <v>0</v>
      </c>
      <c r="BW31" s="68">
        <f t="shared" si="87"/>
        <v>0</v>
      </c>
      <c r="BX31" s="68">
        <f t="shared" si="88"/>
        <v>2</v>
      </c>
      <c r="BY31" s="69">
        <f t="shared" si="59"/>
        <v>3</v>
      </c>
      <c r="BZ31" s="68">
        <f>+BN31+MAR!BZ31</f>
        <v>0</v>
      </c>
      <c r="CA31" s="68">
        <f>+MAR!CA31+BX31</f>
        <v>2</v>
      </c>
      <c r="CB31" s="69">
        <f t="shared" si="91"/>
        <v>2</v>
      </c>
      <c r="CE31" s="163">
        <f t="shared" si="89"/>
        <v>7.5</v>
      </c>
      <c r="CF31" s="127">
        <f t="shared" si="77"/>
        <v>18</v>
      </c>
      <c r="CG31" s="165">
        <f t="shared" si="66"/>
        <v>180</v>
      </c>
      <c r="CH31" s="165">
        <f t="shared" si="67"/>
        <v>36</v>
      </c>
      <c r="CI31" s="165">
        <f t="shared" si="68"/>
        <v>216</v>
      </c>
      <c r="CJ31" s="159">
        <f t="shared" si="62"/>
        <v>0</v>
      </c>
      <c r="CK31" s="444">
        <f>BY31-BV31+MAR!CK31</f>
        <v>5</v>
      </c>
      <c r="CL31" s="450">
        <f t="shared" si="92"/>
        <v>60</v>
      </c>
      <c r="CM31" s="450"/>
      <c r="CN31" s="126">
        <f t="shared" si="70"/>
        <v>7.5</v>
      </c>
      <c r="CO31" s="130">
        <f t="shared" si="71"/>
        <v>216</v>
      </c>
      <c r="CP31" s="127">
        <f t="shared" si="63"/>
        <v>15</v>
      </c>
      <c r="CQ31" s="127">
        <f t="shared" si="72"/>
        <v>18</v>
      </c>
    </row>
    <row r="32" spans="1:99" ht="21" customHeight="1" thickBot="1" x14ac:dyDescent="0.3">
      <c r="A32" s="134" t="s">
        <v>269</v>
      </c>
      <c r="B32" s="1234">
        <v>20</v>
      </c>
      <c r="C32" s="19" t="s">
        <v>3</v>
      </c>
      <c r="D32" s="506"/>
      <c r="E32" s="435"/>
      <c r="F32" s="435"/>
      <c r="G32" s="498"/>
      <c r="H32" s="498"/>
      <c r="I32" s="440"/>
      <c r="J32" s="459"/>
      <c r="K32" s="506"/>
      <c r="L32" s="506"/>
      <c r="M32" s="435"/>
      <c r="N32" s="435"/>
      <c r="O32" s="520"/>
      <c r="P32" s="504"/>
      <c r="Q32" s="459"/>
      <c r="R32" s="435"/>
      <c r="S32" s="498"/>
      <c r="T32" s="498"/>
      <c r="U32" s="435"/>
      <c r="V32" s="435"/>
      <c r="W32" s="505"/>
      <c r="X32" s="500"/>
      <c r="Y32" s="435"/>
      <c r="Z32" s="435"/>
      <c r="AB32" s="498"/>
      <c r="AC32" s="435"/>
      <c r="AD32" s="440"/>
      <c r="AE32" s="500"/>
      <c r="AF32" s="506"/>
      <c r="AG32" s="435"/>
      <c r="AH32" s="459"/>
      <c r="AI32" s="125">
        <f t="shared" si="27"/>
        <v>0</v>
      </c>
      <c r="AJ32" s="62">
        <f t="shared" si="28"/>
        <v>0</v>
      </c>
      <c r="AK32" s="62">
        <f t="shared" si="29"/>
        <v>0</v>
      </c>
      <c r="AL32" s="62">
        <f t="shared" si="30"/>
        <v>0</v>
      </c>
      <c r="AM32" s="62">
        <f t="shared" si="31"/>
        <v>0</v>
      </c>
      <c r="AN32" s="62">
        <f t="shared" si="32"/>
        <v>0</v>
      </c>
      <c r="AO32" s="62">
        <f t="shared" si="33"/>
        <v>0</v>
      </c>
      <c r="AP32" s="62">
        <f t="shared" si="34"/>
        <v>0</v>
      </c>
      <c r="AQ32" s="62">
        <f t="shared" si="35"/>
        <v>0</v>
      </c>
      <c r="AR32" s="62">
        <f t="shared" si="64"/>
        <v>0</v>
      </c>
      <c r="AS32" s="62">
        <f t="shared" si="36"/>
        <v>0</v>
      </c>
      <c r="AT32" s="62">
        <f t="shared" si="37"/>
        <v>0</v>
      </c>
      <c r="AU32" s="62">
        <f t="shared" si="38"/>
        <v>0</v>
      </c>
      <c r="AV32" s="62">
        <f t="shared" si="39"/>
        <v>0</v>
      </c>
      <c r="AW32" s="62">
        <f t="shared" si="40"/>
        <v>0</v>
      </c>
      <c r="AX32" s="62">
        <f t="shared" si="41"/>
        <v>0</v>
      </c>
      <c r="AY32" s="62">
        <f t="shared" si="42"/>
        <v>0</v>
      </c>
      <c r="AZ32" s="62">
        <f t="shared" si="43"/>
        <v>0</v>
      </c>
      <c r="BA32" s="62">
        <f t="shared" si="44"/>
        <v>0</v>
      </c>
      <c r="BB32" s="62">
        <f t="shared" si="45"/>
        <v>0</v>
      </c>
      <c r="BC32" s="63">
        <f t="shared" si="46"/>
        <v>0</v>
      </c>
      <c r="BD32" s="64"/>
      <c r="BE32" s="584">
        <f t="shared" si="65"/>
        <v>0</v>
      </c>
      <c r="BF32" s="5">
        <f t="shared" si="73"/>
        <v>0</v>
      </c>
      <c r="BG32" s="5">
        <f t="shared" si="47"/>
        <v>0</v>
      </c>
      <c r="BH32" s="5">
        <f t="shared" si="74"/>
        <v>0</v>
      </c>
      <c r="BI32" s="5">
        <f t="shared" si="75"/>
        <v>0</v>
      </c>
      <c r="BJ32" s="5">
        <f t="shared" si="48"/>
        <v>0</v>
      </c>
      <c r="BK32" s="5">
        <f t="shared" si="76"/>
        <v>0</v>
      </c>
      <c r="BL32" s="5">
        <f t="shared" si="49"/>
        <v>0</v>
      </c>
      <c r="BM32" s="5">
        <f t="shared" si="50"/>
        <v>0</v>
      </c>
      <c r="BN32" s="145">
        <f t="shared" si="51"/>
        <v>0</v>
      </c>
      <c r="BO32" s="147"/>
      <c r="BP32" s="65"/>
      <c r="BQ32" s="66"/>
      <c r="BR32" s="584"/>
      <c r="BS32" s="584"/>
      <c r="BT32" s="67"/>
      <c r="BU32" s="68">
        <f t="shared" si="86"/>
        <v>0</v>
      </c>
      <c r="BV32" s="68">
        <f t="shared" si="90"/>
        <v>0</v>
      </c>
      <c r="BW32" s="68">
        <f t="shared" si="87"/>
        <v>0</v>
      </c>
      <c r="BX32" s="68">
        <f t="shared" si="88"/>
        <v>0</v>
      </c>
      <c r="BY32" s="69">
        <f t="shared" si="59"/>
        <v>0</v>
      </c>
      <c r="BZ32" s="68">
        <f>+BN32+FEV!BZ32</f>
        <v>0</v>
      </c>
      <c r="CA32" s="68">
        <f>+FEV!CA32+BX32</f>
        <v>0</v>
      </c>
      <c r="CB32" s="69">
        <f t="shared" si="91"/>
        <v>0</v>
      </c>
      <c r="CE32" s="163">
        <f t="shared" si="89"/>
        <v>0</v>
      </c>
      <c r="CF32" s="127">
        <f t="shared" si="77"/>
        <v>0</v>
      </c>
      <c r="CG32" s="165">
        <f t="shared" si="66"/>
        <v>0</v>
      </c>
      <c r="CH32" s="165">
        <f t="shared" si="67"/>
        <v>0</v>
      </c>
      <c r="CI32" s="165">
        <f t="shared" si="68"/>
        <v>0</v>
      </c>
      <c r="CJ32" s="159">
        <f t="shared" si="62"/>
        <v>0</v>
      </c>
      <c r="CK32" s="444">
        <f>BY32-BV32+MAR!CK32</f>
        <v>0</v>
      </c>
      <c r="CL32" s="450">
        <f t="shared" si="92"/>
        <v>0</v>
      </c>
      <c r="CM32" s="450"/>
      <c r="CN32" s="126">
        <f t="shared" si="70"/>
        <v>0</v>
      </c>
      <c r="CO32" s="130">
        <f t="shared" si="71"/>
        <v>0</v>
      </c>
      <c r="CP32" s="127">
        <f t="shared" si="63"/>
        <v>0</v>
      </c>
      <c r="CQ32" s="127">
        <f t="shared" si="72"/>
        <v>0</v>
      </c>
    </row>
    <row r="33" spans="1:95" s="23" customFormat="1" ht="24" customHeight="1" thickBot="1" x14ac:dyDescent="0.25">
      <c r="A33" s="60" t="s">
        <v>21</v>
      </c>
      <c r="B33" s="60" t="s">
        <v>22</v>
      </c>
      <c r="C33" s="225" t="s">
        <v>23</v>
      </c>
      <c r="D33" s="265">
        <v>1</v>
      </c>
      <c r="E33" s="265">
        <v>2</v>
      </c>
      <c r="F33" s="265">
        <v>3</v>
      </c>
      <c r="G33" s="265">
        <v>4</v>
      </c>
      <c r="H33" s="265">
        <v>5</v>
      </c>
      <c r="I33" s="641">
        <v>6</v>
      </c>
      <c r="J33" s="307">
        <v>7</v>
      </c>
      <c r="K33" s="265">
        <v>8</v>
      </c>
      <c r="L33" s="265">
        <v>9</v>
      </c>
      <c r="M33" s="264">
        <v>10</v>
      </c>
      <c r="N33" s="265">
        <v>11</v>
      </c>
      <c r="O33" s="265">
        <v>12</v>
      </c>
      <c r="P33" s="640">
        <v>13</v>
      </c>
      <c r="Q33" s="307">
        <v>14</v>
      </c>
      <c r="R33" s="265">
        <v>15</v>
      </c>
      <c r="S33" s="265">
        <v>16</v>
      </c>
      <c r="T33" s="265">
        <v>17</v>
      </c>
      <c r="U33" s="264">
        <v>18</v>
      </c>
      <c r="V33" s="265">
        <v>19</v>
      </c>
      <c r="W33" s="1146">
        <v>20</v>
      </c>
      <c r="X33" s="307">
        <v>21</v>
      </c>
      <c r="Y33" s="265">
        <v>22</v>
      </c>
      <c r="Z33" s="265">
        <v>23</v>
      </c>
      <c r="AA33" s="265">
        <v>24</v>
      </c>
      <c r="AB33" s="1147">
        <v>25</v>
      </c>
      <c r="AC33" s="264">
        <v>26</v>
      </c>
      <c r="AD33" s="640">
        <v>27</v>
      </c>
      <c r="AE33" s="307">
        <v>28</v>
      </c>
      <c r="AF33" s="265">
        <v>29</v>
      </c>
      <c r="AG33" s="265">
        <v>30</v>
      </c>
      <c r="AH33" s="307"/>
      <c r="AI33" s="133">
        <f>SUM(AI13:AI32)</f>
        <v>84</v>
      </c>
      <c r="AJ33" s="133">
        <f t="shared" ref="AJ33:BC33" si="93">SUM(AJ13:AJ32)</f>
        <v>68</v>
      </c>
      <c r="AK33" s="133">
        <f t="shared" si="93"/>
        <v>0</v>
      </c>
      <c r="AL33" s="133">
        <f t="shared" si="93"/>
        <v>0</v>
      </c>
      <c r="AM33" s="133">
        <f t="shared" si="93"/>
        <v>0</v>
      </c>
      <c r="AN33" s="133">
        <f t="shared" si="93"/>
        <v>9</v>
      </c>
      <c r="AO33" s="133">
        <f t="shared" si="93"/>
        <v>11</v>
      </c>
      <c r="AP33" s="133">
        <f t="shared" si="93"/>
        <v>14</v>
      </c>
      <c r="AQ33" s="133">
        <f t="shared" si="93"/>
        <v>53</v>
      </c>
      <c r="AR33" s="133">
        <f t="shared" si="93"/>
        <v>0</v>
      </c>
      <c r="AS33" s="133">
        <f t="shared" si="93"/>
        <v>0</v>
      </c>
      <c r="AT33" s="133">
        <f>SUM(AT13:AT32)</f>
        <v>0</v>
      </c>
      <c r="AU33" s="133">
        <f t="shared" si="93"/>
        <v>0</v>
      </c>
      <c r="AV33" s="133">
        <f t="shared" si="93"/>
        <v>22</v>
      </c>
      <c r="AW33" s="133">
        <f t="shared" si="93"/>
        <v>0</v>
      </c>
      <c r="AX33" s="133">
        <f t="shared" si="93"/>
        <v>0</v>
      </c>
      <c r="AY33" s="133">
        <f t="shared" si="93"/>
        <v>0</v>
      </c>
      <c r="AZ33" s="133">
        <f t="shared" si="93"/>
        <v>0</v>
      </c>
      <c r="BA33" s="133">
        <f t="shared" si="93"/>
        <v>0</v>
      </c>
      <c r="BB33" s="133">
        <f t="shared" si="93"/>
        <v>0</v>
      </c>
      <c r="BC33" s="133">
        <f t="shared" si="93"/>
        <v>221.99999999999997</v>
      </c>
      <c r="BD33" s="73"/>
      <c r="BE33" s="584"/>
      <c r="BF33" s="267">
        <f t="shared" si="73"/>
        <v>0</v>
      </c>
      <c r="BG33" s="267">
        <f t="shared" si="47"/>
        <v>0</v>
      </c>
      <c r="BH33" s="267">
        <f t="shared" si="74"/>
        <v>0</v>
      </c>
      <c r="BI33" s="267">
        <f t="shared" si="75"/>
        <v>0</v>
      </c>
      <c r="BJ33" s="267">
        <f t="shared" si="48"/>
        <v>0</v>
      </c>
      <c r="BK33" s="267">
        <f t="shared" si="76"/>
        <v>0</v>
      </c>
      <c r="BL33" s="267">
        <f t="shared" si="49"/>
        <v>0</v>
      </c>
      <c r="BM33" s="267">
        <f t="shared" si="50"/>
        <v>0</v>
      </c>
      <c r="BN33" s="268">
        <f t="shared" si="51"/>
        <v>0</v>
      </c>
      <c r="BO33" s="149" t="s">
        <v>142</v>
      </c>
      <c r="BP33" s="76">
        <f>AVERAGE(BP14:BP32)</f>
        <v>-1.1904761904761989E-2</v>
      </c>
      <c r="BQ33" s="76"/>
      <c r="BR33" s="75" t="s">
        <v>142</v>
      </c>
      <c r="BS33" s="76">
        <f>AVERAGE(BS13:BS32)</f>
        <v>0.48888888888888882</v>
      </c>
      <c r="BT33" s="77">
        <f t="shared" ref="BT33" si="94">AVERAGE(BT14:BT32)</f>
        <v>-1.7505286596556449E-3</v>
      </c>
      <c r="BU33" s="77"/>
      <c r="BV33" s="77"/>
      <c r="BW33" s="77"/>
      <c r="BX33" s="77"/>
      <c r="BY33" s="77"/>
      <c r="BZ33" s="77"/>
      <c r="CA33" s="77"/>
      <c r="CB33" s="899">
        <f>SUM(CB13:CB32)</f>
        <v>110</v>
      </c>
      <c r="CE33" s="163"/>
      <c r="CF33" s="127"/>
      <c r="CG33" s="165"/>
      <c r="CH33" s="165"/>
      <c r="CI33" s="165"/>
      <c r="CJ33" s="159"/>
      <c r="CK33" s="444">
        <f>BY33-BV33+MAR!CK33</f>
        <v>0</v>
      </c>
      <c r="CL33" s="450"/>
      <c r="CM33" s="450"/>
      <c r="CN33" s="126"/>
      <c r="CO33" s="130">
        <f t="shared" si="71"/>
        <v>0</v>
      </c>
      <c r="CP33" s="127"/>
      <c r="CQ33" s="127"/>
    </row>
    <row r="34" spans="1:95" ht="21" customHeight="1" thickBot="1" x14ac:dyDescent="0.3">
      <c r="A34" s="615" t="s">
        <v>75</v>
      </c>
      <c r="B34" s="1219">
        <v>21</v>
      </c>
      <c r="C34" s="24" t="s">
        <v>1</v>
      </c>
      <c r="D34" s="664"/>
      <c r="E34" s="664"/>
      <c r="F34" s="478" t="s">
        <v>24</v>
      </c>
      <c r="G34" s="478" t="s">
        <v>24</v>
      </c>
      <c r="H34" s="715" t="s">
        <v>59</v>
      </c>
      <c r="I34" s="716"/>
      <c r="J34" s="1148" t="s">
        <v>40</v>
      </c>
      <c r="K34" s="695" t="s">
        <v>40</v>
      </c>
      <c r="L34" s="1337" t="s">
        <v>48</v>
      </c>
      <c r="M34" s="515"/>
      <c r="N34" s="478" t="s">
        <v>24</v>
      </c>
      <c r="O34" s="478" t="s">
        <v>25</v>
      </c>
      <c r="P34" s="518"/>
      <c r="Q34" s="663"/>
      <c r="R34" s="478" t="s">
        <v>24</v>
      </c>
      <c r="S34" s="478" t="s">
        <v>25</v>
      </c>
      <c r="T34" s="515" t="s">
        <v>49</v>
      </c>
      <c r="U34" s="515"/>
      <c r="V34" s="478" t="s">
        <v>24</v>
      </c>
      <c r="W34" s="479" t="s">
        <v>25</v>
      </c>
      <c r="X34" s="1399" t="s">
        <v>299</v>
      </c>
      <c r="Y34" s="664"/>
      <c r="Z34" s="478" t="s">
        <v>24</v>
      </c>
      <c r="AA34" s="478" t="s">
        <v>25</v>
      </c>
      <c r="AB34" s="515"/>
      <c r="AC34" s="515"/>
      <c r="AD34" s="479" t="s">
        <v>24</v>
      </c>
      <c r="AE34" s="477" t="s">
        <v>25</v>
      </c>
      <c r="AF34" s="664"/>
      <c r="AG34" s="664"/>
      <c r="AH34" s="459"/>
      <c r="AI34" s="125">
        <f t="shared" ref="AI34:AI54" si="95">COUNTIF($D34:$AH34,"D")</f>
        <v>7</v>
      </c>
      <c r="AJ34" s="62">
        <f t="shared" ref="AJ34:AJ54" si="96">COUNTIF($D34:$AH34,"N")</f>
        <v>5</v>
      </c>
      <c r="AK34" s="62">
        <f>COUNTIF($D34:$AH34,"DTS4S")+COUNTIF($D34:$AH34,"DTS4S1")</f>
        <v>0</v>
      </c>
      <c r="AL34" s="62">
        <f>COUNTIF($D34:$AH34,"NTS4S")+COUNTIF($D34:$AH34,"NTS4S1")</f>
        <v>0</v>
      </c>
      <c r="AM34" s="62">
        <f t="shared" ref="AM34:AM54" si="97">COUNTIF($D34:$AH34,"S")</f>
        <v>0</v>
      </c>
      <c r="AN34" s="62">
        <f t="shared" ref="AN34:AN54" si="98">COUNTIF($D34:$AH34,"DT")</f>
        <v>0</v>
      </c>
      <c r="AO34" s="62">
        <f t="shared" ref="AO34:AO54" si="99">COUNTIF($D34:$AH34,"NT")</f>
        <v>0</v>
      </c>
      <c r="AP34" s="62">
        <f t="shared" ref="AP34:AP54" si="100">COUNTIF($D34:$AH34,"t")</f>
        <v>0</v>
      </c>
      <c r="AQ34" s="62">
        <f t="shared" ref="AQ34:AQ54" si="101">COUNTIF($D34:$AH34,"FE")</f>
        <v>0</v>
      </c>
      <c r="AR34" s="62">
        <f>COUNTIF($D34:$AH34,"LN")</f>
        <v>0</v>
      </c>
      <c r="AS34" s="62">
        <f t="shared" ref="AS34:AS54" si="102">COUNTIF($D34:$AH34,"DS")</f>
        <v>0</v>
      </c>
      <c r="AT34" s="62">
        <f t="shared" ref="AT34:AT54" si="103">COUNTIF($D34:$AH34,"DISP")</f>
        <v>0</v>
      </c>
      <c r="AU34" s="62">
        <f t="shared" ref="AU34:AU54" si="104">COUNTIF($D34:$AH34,"L")</f>
        <v>0</v>
      </c>
      <c r="AV34" s="62">
        <f t="shared" ref="AV34:AV54" si="105">COUNTIF($D34:$AH34,"B")</f>
        <v>0</v>
      </c>
      <c r="AW34" s="62">
        <f t="shared" ref="AW34:AW54" si="106">COUNTIF($D34:$AH34,"SA")</f>
        <v>0</v>
      </c>
      <c r="AX34" s="62">
        <f t="shared" ref="AX34:AX54" si="107">COUNTIF($D34:$AH34,"SAT")</f>
        <v>0</v>
      </c>
      <c r="AY34" s="62">
        <f t="shared" ref="AY34:AY54" si="108">COUNTIF($D34:$AH34,"SE")</f>
        <v>0</v>
      </c>
      <c r="AZ34" s="62">
        <f t="shared" ref="AZ34:AZ54" si="109">COUNTIF($D34:$AH34,"OJTD")+COUNTIF($D34:$AH34,"OJTN")</f>
        <v>0</v>
      </c>
      <c r="BA34" s="62">
        <f t="shared" ref="BA34:BA54" si="110">COUNTIF($D34:$AH34,"TR")</f>
        <v>2</v>
      </c>
      <c r="BB34" s="62">
        <f t="shared" ref="BB34:BB54" si="111">COUNTIF($D34:$AH34,"F")</f>
        <v>0</v>
      </c>
      <c r="BC34" s="63">
        <f t="shared" ref="BC34:BC54" si="112">+AI34+AJ34+AN34+AO34+((AQ34+AU34+AV34+AY34)*8)/12+AW34+AX34+AZ34+BA34+AM34</f>
        <v>14</v>
      </c>
      <c r="BD34" s="64"/>
      <c r="BE34" s="584">
        <f t="shared" si="65"/>
        <v>6.666666666666667</v>
      </c>
      <c r="BF34" s="5">
        <f t="shared" si="73"/>
        <v>1</v>
      </c>
      <c r="BG34" s="5">
        <f t="shared" si="47"/>
        <v>1</v>
      </c>
      <c r="BH34" s="5">
        <f t="shared" si="74"/>
        <v>0</v>
      </c>
      <c r="BI34" s="5">
        <f t="shared" si="75"/>
        <v>0</v>
      </c>
      <c r="BJ34" s="5">
        <f t="shared" si="48"/>
        <v>1</v>
      </c>
      <c r="BK34" s="5">
        <f t="shared" si="76"/>
        <v>1</v>
      </c>
      <c r="BL34" s="5">
        <f t="shared" si="49"/>
        <v>0</v>
      </c>
      <c r="BM34" s="5">
        <f t="shared" si="50"/>
        <v>0</v>
      </c>
      <c r="BN34" s="145">
        <f t="shared" si="51"/>
        <v>0</v>
      </c>
      <c r="BO34" s="147">
        <f>+BE34+MAR!BO34</f>
        <v>28.166666666666668</v>
      </c>
      <c r="BP34" s="65">
        <f>+BO34+(JAN!BN34+FEV!BN34+MAR!BN34+BN34)*(12/24)-$BO$12</f>
        <v>-0.5</v>
      </c>
      <c r="BQ34" s="66">
        <f t="shared" ref="BQ34:BQ35" si="113">IF(BP34&gt;=(-11/24),0,(-BP34)/(12/24))</f>
        <v>1</v>
      </c>
      <c r="BR34" s="584">
        <f>+BO34+BY34*$BD$2</f>
        <v>30.166666666666668</v>
      </c>
      <c r="BS34" s="584">
        <f t="shared" ref="BS34" si="114">+BR34-$BO$12</f>
        <v>1.5</v>
      </c>
      <c r="BT34" s="67">
        <f>+(BR34/$BR$99)-1</f>
        <v>2.9114792667385148E-2</v>
      </c>
      <c r="BU34" s="68">
        <f>+BF34+BG34</f>
        <v>2</v>
      </c>
      <c r="BV34" s="68">
        <f>+BH34+BI34</f>
        <v>0</v>
      </c>
      <c r="BW34" s="68">
        <f>+BJ34+BK34</f>
        <v>2</v>
      </c>
      <c r="BX34" s="68">
        <f>+BL34+BM34</f>
        <v>0</v>
      </c>
      <c r="BY34" s="69">
        <f>+BU34+BV34+BW34+BX34</f>
        <v>4</v>
      </c>
      <c r="BZ34" s="68">
        <f>+BN34+MAR!BZ34</f>
        <v>0</v>
      </c>
      <c r="CA34" s="68">
        <f>+MAR!CA34+BX34</f>
        <v>22</v>
      </c>
      <c r="CB34" s="69">
        <f>+CA34-BZ34</f>
        <v>22</v>
      </c>
      <c r="CE34" s="163">
        <f t="shared" ref="CE34:CE52" si="115">+BE34</f>
        <v>6.666666666666667</v>
      </c>
      <c r="CF34" s="127">
        <f t="shared" ref="CF34:CF52" si="116">+BC34+BF34+BG34+BJ34+BK34+BL34+BM34+BH34+BI34</f>
        <v>18</v>
      </c>
      <c r="CG34" s="165">
        <f t="shared" si="66"/>
        <v>160</v>
      </c>
      <c r="CH34" s="165">
        <f t="shared" si="67"/>
        <v>48</v>
      </c>
      <c r="CI34" s="165">
        <f t="shared" si="68"/>
        <v>208</v>
      </c>
      <c r="CJ34" s="159">
        <f t="shared" si="62"/>
        <v>0</v>
      </c>
      <c r="CK34" s="444">
        <f>BY34-BV34+MAR!CK34</f>
        <v>8</v>
      </c>
      <c r="CL34" s="916">
        <f>CK34*12+BV34*8+"2"+14</f>
        <v>112</v>
      </c>
      <c r="CM34" s="1218"/>
      <c r="CN34" s="126">
        <f t="shared" si="70"/>
        <v>6.666666666666667</v>
      </c>
      <c r="CO34" s="130">
        <f t="shared" si="71"/>
        <v>208</v>
      </c>
      <c r="CP34" s="127">
        <f t="shared" si="63"/>
        <v>14</v>
      </c>
      <c r="CQ34" s="127">
        <f t="shared" si="72"/>
        <v>18</v>
      </c>
    </row>
    <row r="35" spans="1:95" ht="21" customHeight="1" thickBot="1" x14ac:dyDescent="0.3">
      <c r="A35" s="1675" t="s">
        <v>243</v>
      </c>
      <c r="B35" s="614">
        <v>22</v>
      </c>
      <c r="C35" s="24" t="s">
        <v>76</v>
      </c>
      <c r="D35" s="513"/>
      <c r="E35" s="513"/>
      <c r="F35" s="473"/>
      <c r="G35" s="473" t="s">
        <v>25</v>
      </c>
      <c r="H35" s="703" t="s">
        <v>56</v>
      </c>
      <c r="I35" s="704"/>
      <c r="J35" s="1149" t="s">
        <v>40</v>
      </c>
      <c r="K35" s="701" t="s">
        <v>40</v>
      </c>
      <c r="L35" s="1338"/>
      <c r="M35" s="702"/>
      <c r="N35" s="473"/>
      <c r="O35" s="473"/>
      <c r="P35" s="669"/>
      <c r="Q35" s="668" t="s">
        <v>59</v>
      </c>
      <c r="R35" s="473" t="s">
        <v>25</v>
      </c>
      <c r="S35" s="473"/>
      <c r="T35" s="1150"/>
      <c r="U35" s="702"/>
      <c r="V35" s="473"/>
      <c r="W35" s="474"/>
      <c r="X35" s="668"/>
      <c r="Y35" s="513"/>
      <c r="Z35" s="473"/>
      <c r="AA35" s="473"/>
      <c r="AB35" s="702"/>
      <c r="AC35" s="702"/>
      <c r="AD35" s="474"/>
      <c r="AE35" s="472"/>
      <c r="AF35" s="513"/>
      <c r="AG35" s="669"/>
      <c r="AH35" s="459"/>
      <c r="AI35" s="125">
        <f t="shared" si="95"/>
        <v>0</v>
      </c>
      <c r="AJ35" s="62">
        <f t="shared" si="96"/>
        <v>2</v>
      </c>
      <c r="AK35" s="62">
        <f t="shared" ref="AK35:AK54" si="117">COUNTIF($D35:$AH35,"DTS4S")+COUNTIF($D35:$AH35,"DTS4S1")</f>
        <v>0</v>
      </c>
      <c r="AL35" s="62">
        <f t="shared" ref="AL35:AL54" si="118">COUNTIF($D35:$AH35,"NTS4S")+COUNTIF($D35:$AH35,"NTS4S1")</f>
        <v>0</v>
      </c>
      <c r="AM35" s="62">
        <f t="shared" si="97"/>
        <v>0</v>
      </c>
      <c r="AN35" s="62">
        <f t="shared" si="98"/>
        <v>0</v>
      </c>
      <c r="AO35" s="62">
        <f t="shared" si="99"/>
        <v>0</v>
      </c>
      <c r="AP35" s="62">
        <f t="shared" si="100"/>
        <v>0</v>
      </c>
      <c r="AQ35" s="62">
        <f t="shared" si="101"/>
        <v>0</v>
      </c>
      <c r="AR35" s="62">
        <f t="shared" ref="AR35:AR54" si="119">COUNTIF($D35:$AH35,"LN")</f>
        <v>0</v>
      </c>
      <c r="AS35" s="62">
        <f t="shared" si="102"/>
        <v>0</v>
      </c>
      <c r="AT35" s="62">
        <f t="shared" si="103"/>
        <v>0</v>
      </c>
      <c r="AU35" s="62">
        <f t="shared" si="104"/>
        <v>0</v>
      </c>
      <c r="AV35" s="62">
        <f t="shared" si="105"/>
        <v>0</v>
      </c>
      <c r="AW35" s="62">
        <f t="shared" si="106"/>
        <v>0</v>
      </c>
      <c r="AX35" s="62">
        <f t="shared" si="107"/>
        <v>0</v>
      </c>
      <c r="AY35" s="62">
        <f t="shared" si="108"/>
        <v>0</v>
      </c>
      <c r="AZ35" s="62">
        <f t="shared" si="109"/>
        <v>0</v>
      </c>
      <c r="BA35" s="62">
        <f t="shared" si="110"/>
        <v>2</v>
      </c>
      <c r="BB35" s="62">
        <f t="shared" si="111"/>
        <v>0</v>
      </c>
      <c r="BC35" s="63">
        <f t="shared" si="112"/>
        <v>4</v>
      </c>
      <c r="BD35" s="20">
        <f>+AI35*$BD$2+AJ35*$BD$6+AN35*$BD$2+AO35*$BD$6+AQ35*8/24+AU35*8/24+AV35*8/24+AW35*8/24+AX35*12/24+AY35*8/24+AZ35*$BD$2+BA35*8/24+BN35*(0/24)+(AM35*$BE$2)+AK35*$BF$2+AL35*$BF$6+AR35*$BD$2</f>
        <v>1.6666666666666665</v>
      </c>
      <c r="BE35" s="1592">
        <f>BD35+BD37</f>
        <v>5.5</v>
      </c>
      <c r="BF35" s="5">
        <f t="shared" si="73"/>
        <v>1</v>
      </c>
      <c r="BG35" s="5">
        <f t="shared" si="47"/>
        <v>1</v>
      </c>
      <c r="BH35" s="5">
        <f t="shared" si="74"/>
        <v>0</v>
      </c>
      <c r="BI35" s="5">
        <f t="shared" si="75"/>
        <v>0</v>
      </c>
      <c r="BJ35" s="5">
        <f t="shared" si="48"/>
        <v>0</v>
      </c>
      <c r="BK35" s="5">
        <f t="shared" si="76"/>
        <v>0</v>
      </c>
      <c r="BL35" s="5">
        <f t="shared" si="49"/>
        <v>0</v>
      </c>
      <c r="BM35" s="5">
        <f t="shared" si="50"/>
        <v>0</v>
      </c>
      <c r="BN35" s="1534">
        <f>COUNTIF($D35:$AH35,"FOTS")+COUNTIF($D37:$AH37,"FOTS")</f>
        <v>3</v>
      </c>
      <c r="BO35" s="147">
        <f>+BE35+MAR!BO35</f>
        <v>27</v>
      </c>
      <c r="BP35" s="1610">
        <f>+BO35+(JAN!BN35+FEV!BN35+MAR!BN35+BN35)*(12/24)-$BO$12</f>
        <v>0.33333333333333215</v>
      </c>
      <c r="BQ35" s="1607">
        <f t="shared" si="113"/>
        <v>0</v>
      </c>
      <c r="BR35" s="1592">
        <f>+BO35+BY35*$BD$2</f>
        <v>28.5</v>
      </c>
      <c r="BS35" s="1592">
        <f>+BR35-$BO$12</f>
        <v>-0.16666666666666785</v>
      </c>
      <c r="BT35" s="1604">
        <f>+(BR35/$BR$99)-1</f>
        <v>-2.7742378198216344E-2</v>
      </c>
      <c r="BU35" s="1598">
        <f>+BF35+BG35+BF37+BG37</f>
        <v>2</v>
      </c>
      <c r="BV35" s="1598">
        <f>+BH35+BI35+BH37+BI37</f>
        <v>0</v>
      </c>
      <c r="BW35" s="1598">
        <f>+BJ35+BK35+BJ37+BK37</f>
        <v>1</v>
      </c>
      <c r="BX35" s="1598">
        <f>+BL35+BM35+BL37+BM37</f>
        <v>0</v>
      </c>
      <c r="BY35" s="1586">
        <f t="shared" ref="BY35:BY54" si="120">+BU35+BV35+BW35+BX35</f>
        <v>3</v>
      </c>
      <c r="BZ35" s="68">
        <f>+BN35+MAR!BZ35</f>
        <v>4</v>
      </c>
      <c r="CA35" s="1598">
        <f>+MAR!CA35+BX35</f>
        <v>9</v>
      </c>
      <c r="CB35" s="1586">
        <f>+CA35-BZ35+CA37-BZ37</f>
        <v>5</v>
      </c>
      <c r="CE35" s="163">
        <f t="shared" si="115"/>
        <v>5.5</v>
      </c>
      <c r="CF35" s="127">
        <f t="shared" si="116"/>
        <v>6</v>
      </c>
      <c r="CG35" s="165">
        <f t="shared" si="66"/>
        <v>132</v>
      </c>
      <c r="CH35" s="165">
        <f t="shared" si="67"/>
        <v>24</v>
      </c>
      <c r="CI35" s="165">
        <f t="shared" si="68"/>
        <v>156</v>
      </c>
      <c r="CJ35" s="159">
        <f t="shared" si="62"/>
        <v>36</v>
      </c>
      <c r="CK35" s="444">
        <f>BY35-BV35+MAR!CK35</f>
        <v>5</v>
      </c>
      <c r="CL35" s="890">
        <f>CK35*12+BV35*8</f>
        <v>60</v>
      </c>
      <c r="CM35" s="617"/>
      <c r="CN35" s="126">
        <f t="shared" si="70"/>
        <v>5.5</v>
      </c>
      <c r="CO35" s="130">
        <f t="shared" si="71"/>
        <v>156</v>
      </c>
      <c r="CP35" s="127">
        <f t="shared" si="63"/>
        <v>4</v>
      </c>
      <c r="CQ35" s="127">
        <f t="shared" si="72"/>
        <v>6</v>
      </c>
    </row>
    <row r="36" spans="1:95" ht="11.1" customHeight="1" thickBot="1" x14ac:dyDescent="0.3">
      <c r="A36" s="1675"/>
      <c r="B36" s="1219">
        <v>23</v>
      </c>
      <c r="C36" s="24"/>
      <c r="D36" s="506"/>
      <c r="E36" s="506"/>
      <c r="F36" s="435"/>
      <c r="G36" s="435"/>
      <c r="H36" s="520"/>
      <c r="I36" s="504"/>
      <c r="J36" s="454"/>
      <c r="K36" s="436"/>
      <c r="L36" s="436"/>
      <c r="M36" s="498"/>
      <c r="N36" s="435"/>
      <c r="O36" s="435"/>
      <c r="P36" s="505"/>
      <c r="Q36" s="500"/>
      <c r="R36" s="435"/>
      <c r="S36" s="435"/>
      <c r="T36" s="498"/>
      <c r="U36" s="498"/>
      <c r="V36" s="435"/>
      <c r="W36" s="440"/>
      <c r="X36" s="500"/>
      <c r="Y36" s="506"/>
      <c r="Z36" s="435"/>
      <c r="AA36" s="435"/>
      <c r="AB36" s="498"/>
      <c r="AC36" s="498"/>
      <c r="AD36" s="440"/>
      <c r="AE36" s="459"/>
      <c r="AF36" s="506"/>
      <c r="AG36" s="505"/>
      <c r="AH36" s="459"/>
      <c r="AI36" s="125">
        <f t="shared" si="95"/>
        <v>0</v>
      </c>
      <c r="AJ36" s="62">
        <f t="shared" si="96"/>
        <v>0</v>
      </c>
      <c r="AK36" s="62">
        <f t="shared" si="117"/>
        <v>0</v>
      </c>
      <c r="AL36" s="62">
        <f t="shared" si="118"/>
        <v>0</v>
      </c>
      <c r="AM36" s="62">
        <f t="shared" si="97"/>
        <v>0</v>
      </c>
      <c r="AN36" s="62">
        <f t="shared" si="98"/>
        <v>0</v>
      </c>
      <c r="AO36" s="62">
        <f t="shared" si="99"/>
        <v>0</v>
      </c>
      <c r="AP36" s="62">
        <f t="shared" si="100"/>
        <v>0</v>
      </c>
      <c r="AQ36" s="62">
        <f t="shared" si="101"/>
        <v>0</v>
      </c>
      <c r="AR36" s="62">
        <f t="shared" si="119"/>
        <v>0</v>
      </c>
      <c r="AS36" s="62">
        <f t="shared" si="102"/>
        <v>0</v>
      </c>
      <c r="AT36" s="62">
        <f t="shared" si="103"/>
        <v>0</v>
      </c>
      <c r="AU36" s="62">
        <f t="shared" si="104"/>
        <v>0</v>
      </c>
      <c r="AV36" s="62">
        <f t="shared" si="105"/>
        <v>0</v>
      </c>
      <c r="AW36" s="62">
        <f t="shared" si="106"/>
        <v>0</v>
      </c>
      <c r="AX36" s="62">
        <f t="shared" si="107"/>
        <v>0</v>
      </c>
      <c r="AY36" s="62">
        <f t="shared" si="108"/>
        <v>0</v>
      </c>
      <c r="AZ36" s="62">
        <f t="shared" si="109"/>
        <v>0</v>
      </c>
      <c r="BA36" s="62">
        <f t="shared" si="110"/>
        <v>0</v>
      </c>
      <c r="BB36" s="62">
        <f t="shared" si="111"/>
        <v>0</v>
      </c>
      <c r="BC36" s="63">
        <f t="shared" si="112"/>
        <v>0</v>
      </c>
      <c r="BD36" s="71"/>
      <c r="BE36" s="1593"/>
      <c r="BF36" s="5">
        <f t="shared" si="73"/>
        <v>0</v>
      </c>
      <c r="BG36" s="5">
        <f t="shared" si="47"/>
        <v>0</v>
      </c>
      <c r="BH36" s="5">
        <f t="shared" si="74"/>
        <v>0</v>
      </c>
      <c r="BI36" s="5">
        <f t="shared" si="75"/>
        <v>0</v>
      </c>
      <c r="BJ36" s="5">
        <f t="shared" si="48"/>
        <v>0</v>
      </c>
      <c r="BK36" s="5">
        <f t="shared" si="76"/>
        <v>0</v>
      </c>
      <c r="BL36" s="5">
        <f t="shared" si="49"/>
        <v>0</v>
      </c>
      <c r="BM36" s="5">
        <f t="shared" si="50"/>
        <v>0</v>
      </c>
      <c r="BN36" s="1535"/>
      <c r="BO36" s="147">
        <f>+BE36+FEV!BO36</f>
        <v>0</v>
      </c>
      <c r="BP36" s="1611"/>
      <c r="BQ36" s="1608"/>
      <c r="BR36" s="1593"/>
      <c r="BS36" s="1593"/>
      <c r="BT36" s="1605" t="e">
        <f>+(BR35/$BK$99)-1</f>
        <v>#DIV/0!</v>
      </c>
      <c r="BU36" s="1599"/>
      <c r="BV36" s="1599"/>
      <c r="BW36" s="1599"/>
      <c r="BX36" s="1599"/>
      <c r="BY36" s="1587"/>
      <c r="BZ36" s="68">
        <f>+BN36+MAR!BZ36</f>
        <v>0</v>
      </c>
      <c r="CA36" s="1599"/>
      <c r="CB36" s="1587"/>
      <c r="CE36" s="163">
        <f t="shared" si="115"/>
        <v>0</v>
      </c>
      <c r="CF36" s="127">
        <f t="shared" si="116"/>
        <v>0</v>
      </c>
      <c r="CG36" s="165">
        <f t="shared" si="66"/>
        <v>0</v>
      </c>
      <c r="CH36" s="165">
        <f t="shared" si="67"/>
        <v>0</v>
      </c>
      <c r="CI36" s="165">
        <f t="shared" si="68"/>
        <v>0</v>
      </c>
      <c r="CJ36" s="159">
        <f t="shared" si="62"/>
        <v>0</v>
      </c>
      <c r="CK36" s="444">
        <f>BY36-BV36+MAR!CK36</f>
        <v>0</v>
      </c>
      <c r="CL36" s="891"/>
      <c r="CM36" s="618"/>
      <c r="CN36" s="126">
        <f t="shared" si="70"/>
        <v>0</v>
      </c>
      <c r="CO36" s="130">
        <f t="shared" si="71"/>
        <v>0</v>
      </c>
      <c r="CP36" s="127">
        <f t="shared" si="63"/>
        <v>0</v>
      </c>
      <c r="CQ36" s="127">
        <f t="shared" si="72"/>
        <v>0</v>
      </c>
    </row>
    <row r="37" spans="1:95" ht="21" customHeight="1" thickBot="1" x14ac:dyDescent="0.3">
      <c r="A37" s="1675"/>
      <c r="B37" s="614">
        <v>24</v>
      </c>
      <c r="C37" s="24" t="s">
        <v>2</v>
      </c>
      <c r="D37" s="673"/>
      <c r="E37" s="673"/>
      <c r="F37" s="462" t="s">
        <v>24</v>
      </c>
      <c r="G37" s="462"/>
      <c r="H37" s="718"/>
      <c r="I37" s="719"/>
      <c r="J37" s="1151"/>
      <c r="K37" s="706"/>
      <c r="L37" s="1153" t="s">
        <v>48</v>
      </c>
      <c r="M37" s="530"/>
      <c r="N37" s="462" t="s">
        <v>24</v>
      </c>
      <c r="O37" s="462" t="s">
        <v>25</v>
      </c>
      <c r="P37" s="529"/>
      <c r="Q37" s="672"/>
      <c r="R37" s="462"/>
      <c r="S37" s="462" t="s">
        <v>25</v>
      </c>
      <c r="T37" s="530"/>
      <c r="U37" s="530"/>
      <c r="V37" s="462" t="s">
        <v>24</v>
      </c>
      <c r="W37" s="1152" t="s">
        <v>57</v>
      </c>
      <c r="X37" s="1158"/>
      <c r="Y37" s="1159"/>
      <c r="Z37" s="462" t="s">
        <v>57</v>
      </c>
      <c r="AA37" s="462" t="s">
        <v>57</v>
      </c>
      <c r="AB37" s="1159"/>
      <c r="AC37" s="1159"/>
      <c r="AD37" s="463" t="s">
        <v>32</v>
      </c>
      <c r="AE37" s="461" t="s">
        <v>32</v>
      </c>
      <c r="AF37" s="1153" t="s">
        <v>32</v>
      </c>
      <c r="AG37" s="1152" t="s">
        <v>32</v>
      </c>
      <c r="AH37" s="459"/>
      <c r="AI37" s="125">
        <f t="shared" si="95"/>
        <v>3</v>
      </c>
      <c r="AJ37" s="62">
        <f t="shared" si="96"/>
        <v>2</v>
      </c>
      <c r="AK37" s="62">
        <f t="shared" si="117"/>
        <v>0</v>
      </c>
      <c r="AL37" s="62">
        <f t="shared" si="118"/>
        <v>0</v>
      </c>
      <c r="AM37" s="62">
        <f t="shared" si="97"/>
        <v>0</v>
      </c>
      <c r="AN37" s="62">
        <f t="shared" si="98"/>
        <v>0</v>
      </c>
      <c r="AO37" s="62">
        <f t="shared" si="99"/>
        <v>0</v>
      </c>
      <c r="AP37" s="62">
        <f t="shared" si="100"/>
        <v>0</v>
      </c>
      <c r="AQ37" s="62">
        <f t="shared" si="101"/>
        <v>4</v>
      </c>
      <c r="AR37" s="62">
        <f t="shared" si="119"/>
        <v>0</v>
      </c>
      <c r="AS37" s="62">
        <f t="shared" si="102"/>
        <v>0</v>
      </c>
      <c r="AT37" s="62">
        <f t="shared" si="103"/>
        <v>0</v>
      </c>
      <c r="AU37" s="62">
        <f t="shared" si="104"/>
        <v>0</v>
      </c>
      <c r="AV37" s="62">
        <f t="shared" si="105"/>
        <v>0</v>
      </c>
      <c r="AW37" s="62">
        <f t="shared" si="106"/>
        <v>0</v>
      </c>
      <c r="AX37" s="62">
        <f t="shared" si="107"/>
        <v>0</v>
      </c>
      <c r="AY37" s="62">
        <f t="shared" si="108"/>
        <v>0</v>
      </c>
      <c r="AZ37" s="62">
        <f t="shared" si="109"/>
        <v>0</v>
      </c>
      <c r="BA37" s="62">
        <f t="shared" si="110"/>
        <v>0</v>
      </c>
      <c r="BB37" s="62">
        <f t="shared" si="111"/>
        <v>0</v>
      </c>
      <c r="BC37" s="63">
        <f t="shared" si="112"/>
        <v>7.6666666666666661</v>
      </c>
      <c r="BD37" s="20">
        <f>+AI37*$BD$2+AJ37*$BD$6+AN37*$BD$2+AO37*$BD$6+AQ37*8/24+AU37*8/24+AV37*8/24+AW37*8/24+AX37*12/24+AY37*8/24+AZ37*$BD$2+BA37*8/24+BN37*(0/24)+(AM37*$BE$2)+AK37*$BF$2+AL37*$BF$6+AR37*$BD$2</f>
        <v>3.833333333333333</v>
      </c>
      <c r="BE37" s="1594"/>
      <c r="BF37" s="5">
        <f t="shared" si="73"/>
        <v>0</v>
      </c>
      <c r="BG37" s="5">
        <f t="shared" si="47"/>
        <v>0</v>
      </c>
      <c r="BH37" s="5">
        <f t="shared" si="74"/>
        <v>0</v>
      </c>
      <c r="BI37" s="5">
        <f t="shared" si="75"/>
        <v>0</v>
      </c>
      <c r="BJ37" s="5">
        <f t="shared" si="48"/>
        <v>1</v>
      </c>
      <c r="BK37" s="5">
        <f t="shared" si="76"/>
        <v>0</v>
      </c>
      <c r="BL37" s="5">
        <f t="shared" si="49"/>
        <v>0</v>
      </c>
      <c r="BM37" s="5">
        <f t="shared" si="50"/>
        <v>0</v>
      </c>
      <c r="BN37" s="1536"/>
      <c r="BO37" s="147">
        <f>+BE37+FEV!BO37</f>
        <v>0</v>
      </c>
      <c r="BP37" s="1612"/>
      <c r="BQ37" s="1609"/>
      <c r="BR37" s="1594"/>
      <c r="BS37" s="1594"/>
      <c r="BT37" s="1606" t="e">
        <f>+(BR37/$BK$99)-1</f>
        <v>#DIV/0!</v>
      </c>
      <c r="BU37" s="1600"/>
      <c r="BV37" s="1600"/>
      <c r="BW37" s="1600"/>
      <c r="BX37" s="1600"/>
      <c r="BY37" s="1588"/>
      <c r="BZ37" s="68">
        <f>+BN37+MAR!BZ37</f>
        <v>0</v>
      </c>
      <c r="CA37" s="1600"/>
      <c r="CB37" s="1588"/>
      <c r="CE37" s="163">
        <f t="shared" si="115"/>
        <v>0</v>
      </c>
      <c r="CF37" s="127">
        <f t="shared" si="116"/>
        <v>8.6666666666666661</v>
      </c>
      <c r="CG37" s="165">
        <f t="shared" si="66"/>
        <v>-32</v>
      </c>
      <c r="CH37" s="165">
        <f t="shared" si="67"/>
        <v>12</v>
      </c>
      <c r="CI37" s="165">
        <f t="shared" si="68"/>
        <v>-20</v>
      </c>
      <c r="CJ37" s="159">
        <f t="shared" si="62"/>
        <v>32</v>
      </c>
      <c r="CK37" s="444">
        <f>BY37-BV37+MAR!CK37</f>
        <v>0</v>
      </c>
      <c r="CL37" s="892"/>
      <c r="CM37" s="619"/>
      <c r="CN37" s="126">
        <f t="shared" si="70"/>
        <v>0</v>
      </c>
      <c r="CO37" s="130">
        <f t="shared" si="71"/>
        <v>-20</v>
      </c>
      <c r="CP37" s="127">
        <f t="shared" si="63"/>
        <v>7.6666666666666661</v>
      </c>
      <c r="CQ37" s="127">
        <f t="shared" si="72"/>
        <v>8.6666666666666661</v>
      </c>
    </row>
    <row r="38" spans="1:95" ht="21" customHeight="1" thickBot="1" x14ac:dyDescent="0.3">
      <c r="A38" s="615" t="s">
        <v>78</v>
      </c>
      <c r="B38" s="1219">
        <v>25</v>
      </c>
      <c r="C38" s="24" t="s">
        <v>2</v>
      </c>
      <c r="D38" s="480" t="s">
        <v>24</v>
      </c>
      <c r="E38" s="480" t="s">
        <v>31</v>
      </c>
      <c r="F38" s="1154"/>
      <c r="G38" s="480" t="s">
        <v>24</v>
      </c>
      <c r="H38" s="723"/>
      <c r="I38" s="724" t="s">
        <v>50</v>
      </c>
      <c r="J38" s="1155" t="s">
        <v>40</v>
      </c>
      <c r="K38" s="721" t="s">
        <v>40</v>
      </c>
      <c r="L38" s="722" t="s">
        <v>48</v>
      </c>
      <c r="M38" s="517" t="s">
        <v>26</v>
      </c>
      <c r="N38" s="480" t="s">
        <v>26</v>
      </c>
      <c r="O38" s="480" t="s">
        <v>31</v>
      </c>
      <c r="P38" s="1229" t="s">
        <v>48</v>
      </c>
      <c r="Q38" s="521" t="s">
        <v>26</v>
      </c>
      <c r="R38" s="480" t="s">
        <v>24</v>
      </c>
      <c r="S38" s="480" t="s">
        <v>26</v>
      </c>
      <c r="T38" s="517"/>
      <c r="U38" s="517"/>
      <c r="V38" s="480" t="s">
        <v>24</v>
      </c>
      <c r="W38" s="481" t="s">
        <v>26</v>
      </c>
      <c r="X38" s="521"/>
      <c r="Y38" s="519"/>
      <c r="Z38" s="480" t="s">
        <v>31</v>
      </c>
      <c r="AA38" s="480" t="s">
        <v>25</v>
      </c>
      <c r="AB38" s="517"/>
      <c r="AC38" s="517" t="s">
        <v>26</v>
      </c>
      <c r="AD38" s="481" t="s">
        <v>24</v>
      </c>
      <c r="AE38" s="492" t="s">
        <v>31</v>
      </c>
      <c r="AF38" s="519" t="s">
        <v>59</v>
      </c>
      <c r="AG38" s="519"/>
      <c r="AH38" s="466"/>
      <c r="AI38" s="125">
        <f t="shared" si="95"/>
        <v>5</v>
      </c>
      <c r="AJ38" s="62">
        <f t="shared" si="96"/>
        <v>1</v>
      </c>
      <c r="AK38" s="62">
        <f t="shared" si="117"/>
        <v>0</v>
      </c>
      <c r="AL38" s="62">
        <f t="shared" si="118"/>
        <v>0</v>
      </c>
      <c r="AM38" s="62">
        <f t="shared" si="97"/>
        <v>0</v>
      </c>
      <c r="AN38" s="62">
        <f t="shared" si="98"/>
        <v>6</v>
      </c>
      <c r="AO38" s="62">
        <f t="shared" si="99"/>
        <v>0</v>
      </c>
      <c r="AP38" s="62">
        <f t="shared" si="100"/>
        <v>4</v>
      </c>
      <c r="AQ38" s="62">
        <f t="shared" si="101"/>
        <v>0</v>
      </c>
      <c r="AR38" s="62">
        <f t="shared" si="119"/>
        <v>0</v>
      </c>
      <c r="AS38" s="62">
        <f t="shared" si="102"/>
        <v>0</v>
      </c>
      <c r="AT38" s="62">
        <f t="shared" si="103"/>
        <v>0</v>
      </c>
      <c r="AU38" s="62">
        <f t="shared" si="104"/>
        <v>0</v>
      </c>
      <c r="AV38" s="62">
        <f t="shared" si="105"/>
        <v>0</v>
      </c>
      <c r="AW38" s="62">
        <f t="shared" si="106"/>
        <v>0</v>
      </c>
      <c r="AX38" s="62">
        <f t="shared" si="107"/>
        <v>0</v>
      </c>
      <c r="AY38" s="62">
        <f t="shared" si="108"/>
        <v>0</v>
      </c>
      <c r="AZ38" s="62">
        <f t="shared" si="109"/>
        <v>0</v>
      </c>
      <c r="BA38" s="62">
        <f t="shared" si="110"/>
        <v>2</v>
      </c>
      <c r="BB38" s="62">
        <f t="shared" si="111"/>
        <v>0</v>
      </c>
      <c r="BC38" s="63">
        <f t="shared" si="112"/>
        <v>14</v>
      </c>
      <c r="BD38" s="64"/>
      <c r="BE38" s="584">
        <f t="shared" si="65"/>
        <v>6.666666666666667</v>
      </c>
      <c r="BF38" s="5">
        <f t="shared" si="73"/>
        <v>1</v>
      </c>
      <c r="BG38" s="5">
        <f t="shared" si="47"/>
        <v>0</v>
      </c>
      <c r="BH38" s="5">
        <f t="shared" si="74"/>
        <v>0</v>
      </c>
      <c r="BI38" s="5">
        <f t="shared" si="75"/>
        <v>0</v>
      </c>
      <c r="BJ38" s="5">
        <f t="shared" si="48"/>
        <v>2</v>
      </c>
      <c r="BK38" s="5">
        <f t="shared" si="76"/>
        <v>0</v>
      </c>
      <c r="BL38" s="5">
        <f t="shared" si="49"/>
        <v>1</v>
      </c>
      <c r="BM38" s="5">
        <f t="shared" si="50"/>
        <v>0</v>
      </c>
      <c r="BN38" s="145">
        <f t="shared" si="51"/>
        <v>0</v>
      </c>
      <c r="BO38" s="147">
        <f>+BE38+MAR!BO38</f>
        <v>28.666666666666668</v>
      </c>
      <c r="BP38" s="65">
        <f>+BO38+(JAN!BN39+FEV!BN38+MAR!BN38+BN38)*(12/24)-$BO$12</f>
        <v>0</v>
      </c>
      <c r="BQ38" s="66">
        <f t="shared" ref="BQ38:BQ52" si="121">IF(BP38&gt;=(-11/24),0,(-BP38)/(12/24))</f>
        <v>0</v>
      </c>
      <c r="BR38" s="584">
        <f t="shared" ref="BR38" si="122">+BO38+BY38*$BD$2</f>
        <v>30.666666666666668</v>
      </c>
      <c r="BS38" s="584">
        <f>+BR38-$BO$12</f>
        <v>2</v>
      </c>
      <c r="BT38" s="67">
        <f>+(BR38/$BR$99)-1</f>
        <v>4.6171943927065584E-2</v>
      </c>
      <c r="BU38" s="68">
        <f>+BF38+BG38</f>
        <v>1</v>
      </c>
      <c r="BV38" s="68">
        <f t="shared" ref="BV38:BV54" si="123">+BH38+BI38</f>
        <v>0</v>
      </c>
      <c r="BW38" s="68">
        <f>+BJ38+BK38</f>
        <v>2</v>
      </c>
      <c r="BX38" s="68">
        <f>+BL38+BM38</f>
        <v>1</v>
      </c>
      <c r="BY38" s="69">
        <f t="shared" si="120"/>
        <v>4</v>
      </c>
      <c r="BZ38" s="68">
        <f>+BN38+MAR!BZ38</f>
        <v>0</v>
      </c>
      <c r="CA38" s="68">
        <f>+MAR!CA38+BX38</f>
        <v>9</v>
      </c>
      <c r="CB38" s="69">
        <f>+CA38-BZ38</f>
        <v>9</v>
      </c>
      <c r="CE38" s="163">
        <f t="shared" si="115"/>
        <v>6.666666666666667</v>
      </c>
      <c r="CF38" s="127">
        <f t="shared" si="116"/>
        <v>18</v>
      </c>
      <c r="CG38" s="165">
        <f t="shared" si="66"/>
        <v>160</v>
      </c>
      <c r="CH38" s="165">
        <f t="shared" si="67"/>
        <v>48</v>
      </c>
      <c r="CI38" s="165">
        <f t="shared" si="68"/>
        <v>208</v>
      </c>
      <c r="CJ38" s="159">
        <f t="shared" si="62"/>
        <v>0</v>
      </c>
      <c r="CK38" s="444">
        <f>BY38-BV38+MAR!CK38</f>
        <v>8</v>
      </c>
      <c r="CL38" s="916">
        <f>CK38*12+BV38*8-"04"</f>
        <v>92</v>
      </c>
      <c r="CM38" s="916"/>
      <c r="CN38" s="126">
        <f t="shared" si="70"/>
        <v>6.666666666666667</v>
      </c>
      <c r="CO38" s="130">
        <f t="shared" si="71"/>
        <v>208</v>
      </c>
      <c r="CP38" s="127">
        <f t="shared" si="63"/>
        <v>14</v>
      </c>
      <c r="CQ38" s="127">
        <f t="shared" si="72"/>
        <v>18</v>
      </c>
    </row>
    <row r="39" spans="1:95" ht="21" customHeight="1" thickBot="1" x14ac:dyDescent="0.3">
      <c r="A39" s="615" t="s">
        <v>143</v>
      </c>
      <c r="B39" s="614">
        <v>26</v>
      </c>
      <c r="C39" s="24" t="s">
        <v>238</v>
      </c>
      <c r="D39" s="506" t="s">
        <v>56</v>
      </c>
      <c r="E39" s="506"/>
      <c r="F39" s="435" t="s">
        <v>24</v>
      </c>
      <c r="G39" s="435" t="s">
        <v>24</v>
      </c>
      <c r="H39" s="520"/>
      <c r="I39" s="504"/>
      <c r="J39" s="454" t="s">
        <v>40</v>
      </c>
      <c r="K39" s="436" t="s">
        <v>40</v>
      </c>
      <c r="L39" s="433" t="s">
        <v>48</v>
      </c>
      <c r="M39" s="498"/>
      <c r="N39" s="435" t="s">
        <v>25</v>
      </c>
      <c r="O39" s="435" t="s">
        <v>25</v>
      </c>
      <c r="P39" s="516"/>
      <c r="Q39" s="500"/>
      <c r="R39" s="435" t="s">
        <v>24</v>
      </c>
      <c r="S39" s="435" t="s">
        <v>25</v>
      </c>
      <c r="T39" s="1389" t="s">
        <v>191</v>
      </c>
      <c r="U39" s="498"/>
      <c r="V39" s="435" t="s">
        <v>24</v>
      </c>
      <c r="W39" s="440" t="s">
        <v>24</v>
      </c>
      <c r="X39" s="500"/>
      <c r="Y39" s="506"/>
      <c r="Z39" s="435" t="s">
        <v>24</v>
      </c>
      <c r="AA39" s="435" t="s">
        <v>25</v>
      </c>
      <c r="AB39" s="498"/>
      <c r="AC39" s="498"/>
      <c r="AD39" s="440" t="s">
        <v>24</v>
      </c>
      <c r="AE39" s="459" t="s">
        <v>26</v>
      </c>
      <c r="AF39" s="506" t="s">
        <v>299</v>
      </c>
      <c r="AG39" s="506"/>
      <c r="AH39" s="459"/>
      <c r="AI39" s="125">
        <f t="shared" si="95"/>
        <v>7</v>
      </c>
      <c r="AJ39" s="62">
        <f t="shared" si="96"/>
        <v>4</v>
      </c>
      <c r="AK39" s="62">
        <f t="shared" si="117"/>
        <v>0</v>
      </c>
      <c r="AL39" s="62">
        <f t="shared" si="118"/>
        <v>0</v>
      </c>
      <c r="AM39" s="62">
        <f t="shared" si="97"/>
        <v>0</v>
      </c>
      <c r="AN39" s="62">
        <f t="shared" si="98"/>
        <v>1</v>
      </c>
      <c r="AO39" s="62">
        <f t="shared" si="99"/>
        <v>0</v>
      </c>
      <c r="AP39" s="62">
        <f t="shared" si="100"/>
        <v>0</v>
      </c>
      <c r="AQ39" s="62">
        <f t="shared" si="101"/>
        <v>0</v>
      </c>
      <c r="AR39" s="62">
        <f t="shared" si="119"/>
        <v>0</v>
      </c>
      <c r="AS39" s="62">
        <f t="shared" si="102"/>
        <v>0</v>
      </c>
      <c r="AT39" s="62">
        <f t="shared" si="103"/>
        <v>0</v>
      </c>
      <c r="AU39" s="62">
        <f t="shared" si="104"/>
        <v>0</v>
      </c>
      <c r="AV39" s="62">
        <f t="shared" si="105"/>
        <v>0</v>
      </c>
      <c r="AW39" s="62">
        <f t="shared" si="106"/>
        <v>0</v>
      </c>
      <c r="AX39" s="62">
        <f t="shared" si="107"/>
        <v>0</v>
      </c>
      <c r="AY39" s="62">
        <f t="shared" si="108"/>
        <v>0</v>
      </c>
      <c r="AZ39" s="62">
        <f t="shared" si="109"/>
        <v>0</v>
      </c>
      <c r="BA39" s="62">
        <f t="shared" si="110"/>
        <v>2</v>
      </c>
      <c r="BB39" s="62">
        <f t="shared" si="111"/>
        <v>0</v>
      </c>
      <c r="BC39" s="63">
        <f t="shared" si="112"/>
        <v>14</v>
      </c>
      <c r="BD39" s="64"/>
      <c r="BE39" s="584">
        <f t="shared" si="65"/>
        <v>6.666666666666667</v>
      </c>
      <c r="BF39" s="5">
        <f t="shared" si="73"/>
        <v>0</v>
      </c>
      <c r="BG39" s="5">
        <f t="shared" si="47"/>
        <v>2</v>
      </c>
      <c r="BH39" s="5">
        <f t="shared" si="74"/>
        <v>0</v>
      </c>
      <c r="BI39" s="5">
        <f t="shared" si="75"/>
        <v>0</v>
      </c>
      <c r="BJ39" s="5">
        <f t="shared" si="48"/>
        <v>1</v>
      </c>
      <c r="BK39" s="5">
        <f t="shared" si="76"/>
        <v>1</v>
      </c>
      <c r="BL39" s="5">
        <f t="shared" si="49"/>
        <v>0</v>
      </c>
      <c r="BM39" s="5">
        <f t="shared" si="50"/>
        <v>0</v>
      </c>
      <c r="BN39" s="145">
        <f t="shared" si="51"/>
        <v>0</v>
      </c>
      <c r="BO39" s="147">
        <f>+BE39+MAR!BO39</f>
        <v>28.5</v>
      </c>
      <c r="BP39" s="65">
        <f>+BO39+(JAN!BN40+FEV!BN39+MAR!BN39+BN39)*(12/24)-$BO$12</f>
        <v>-0.16666666666666785</v>
      </c>
      <c r="BQ39" s="66">
        <f t="shared" ref="BQ39:BQ51" si="124">IF(BP39&gt;=(-11/24),0,(-BP39)/(12/24))</f>
        <v>0</v>
      </c>
      <c r="BR39" s="584">
        <f t="shared" ref="BR39:BR51" si="125">+BO39+BY39*$BD$2</f>
        <v>30.5</v>
      </c>
      <c r="BS39" s="584">
        <f t="shared" ref="BS39:BS51" si="126">+BR39-$BO$12</f>
        <v>1.8333333333333321</v>
      </c>
      <c r="BT39" s="67">
        <f t="shared" ref="BT39:BT51" si="127">+(BR39/$BR$99)-1</f>
        <v>4.0486226840505291E-2</v>
      </c>
      <c r="BU39" s="68">
        <f t="shared" ref="BU39:BU51" si="128">+BF39+BG39</f>
        <v>2</v>
      </c>
      <c r="BV39" s="68">
        <f t="shared" ref="BV39:BV51" si="129">+BH39+BI39</f>
        <v>0</v>
      </c>
      <c r="BW39" s="68">
        <f t="shared" ref="BW39:BW51" si="130">+BJ39+BK39</f>
        <v>2</v>
      </c>
      <c r="BX39" s="68">
        <f t="shared" ref="BX39:BX51" si="131">+BL39+BM39</f>
        <v>0</v>
      </c>
      <c r="BY39" s="69">
        <f t="shared" ref="BY39:BY51" si="132">+BU39+BV39+BW39+BX39</f>
        <v>4</v>
      </c>
      <c r="BZ39" s="68">
        <f>+BN39+MAR!BZ39</f>
        <v>0</v>
      </c>
      <c r="CA39" s="68">
        <f>+MAR!CA39+BX39</f>
        <v>4</v>
      </c>
      <c r="CB39" s="69">
        <f t="shared" ref="CB39:CB51" si="133">+CA39-BZ39</f>
        <v>4</v>
      </c>
      <c r="CE39" s="163">
        <f t="shared" si="115"/>
        <v>6.666666666666667</v>
      </c>
      <c r="CF39" s="127">
        <f t="shared" si="116"/>
        <v>18</v>
      </c>
      <c r="CG39" s="165">
        <f t="shared" si="66"/>
        <v>160</v>
      </c>
      <c r="CH39" s="165">
        <f t="shared" si="67"/>
        <v>48</v>
      </c>
      <c r="CI39" s="165">
        <f t="shared" si="68"/>
        <v>208</v>
      </c>
      <c r="CJ39" s="159">
        <f t="shared" si="62"/>
        <v>0</v>
      </c>
      <c r="CK39" s="444">
        <f>BY39-BV39+MAR!CK39</f>
        <v>9</v>
      </c>
      <c r="CL39" s="916">
        <f>CK39*12+BV39*8+12</f>
        <v>120</v>
      </c>
      <c r="CM39" s="1218"/>
      <c r="CN39" s="126">
        <f t="shared" si="70"/>
        <v>6.666666666666667</v>
      </c>
      <c r="CO39" s="130">
        <f t="shared" si="71"/>
        <v>208</v>
      </c>
      <c r="CP39" s="127">
        <f t="shared" si="63"/>
        <v>14</v>
      </c>
      <c r="CQ39" s="127">
        <f t="shared" si="72"/>
        <v>18</v>
      </c>
    </row>
    <row r="40" spans="1:95" ht="21" customHeight="1" thickBot="1" x14ac:dyDescent="0.3">
      <c r="A40" s="615" t="s">
        <v>186</v>
      </c>
      <c r="B40" s="1219">
        <v>27</v>
      </c>
      <c r="C40" s="24" t="s">
        <v>238</v>
      </c>
      <c r="D40" s="506"/>
      <c r="E40" s="506"/>
      <c r="F40" s="435" t="s">
        <v>24</v>
      </c>
      <c r="G40" s="435" t="s">
        <v>24</v>
      </c>
      <c r="H40" s="520"/>
      <c r="I40" s="504" t="s">
        <v>50</v>
      </c>
      <c r="J40" s="984" t="s">
        <v>24</v>
      </c>
      <c r="K40" s="436"/>
      <c r="L40" s="89"/>
      <c r="M40" s="527" t="s">
        <v>26</v>
      </c>
      <c r="N40" s="435"/>
      <c r="O40" s="435" t="s">
        <v>32</v>
      </c>
      <c r="P40" s="982" t="s">
        <v>32</v>
      </c>
      <c r="Q40" s="459" t="s">
        <v>32</v>
      </c>
      <c r="R40" s="435" t="s">
        <v>32</v>
      </c>
      <c r="S40" s="1386" t="s">
        <v>190</v>
      </c>
      <c r="T40" s="498"/>
      <c r="U40" s="498"/>
      <c r="V40" s="89" t="s">
        <v>191</v>
      </c>
      <c r="W40" s="982" t="s">
        <v>191</v>
      </c>
      <c r="X40" s="459"/>
      <c r="Y40" s="435" t="s">
        <v>32</v>
      </c>
      <c r="Z40" s="435" t="s">
        <v>32</v>
      </c>
      <c r="AA40" s="435" t="s">
        <v>32</v>
      </c>
      <c r="AB40" s="527" t="s">
        <v>288</v>
      </c>
      <c r="AC40" s="527" t="s">
        <v>289</v>
      </c>
      <c r="AD40" s="982" t="s">
        <v>25</v>
      </c>
      <c r="AE40" s="459" t="s">
        <v>40</v>
      </c>
      <c r="AF40" s="435" t="s">
        <v>40</v>
      </c>
      <c r="AG40" s="433" t="s">
        <v>190</v>
      </c>
      <c r="AH40" s="459"/>
      <c r="AI40" s="125">
        <f t="shared" si="95"/>
        <v>3</v>
      </c>
      <c r="AJ40" s="62">
        <f t="shared" si="96"/>
        <v>1</v>
      </c>
      <c r="AK40" s="62">
        <f t="shared" si="117"/>
        <v>0</v>
      </c>
      <c r="AL40" s="62">
        <f t="shared" si="118"/>
        <v>0</v>
      </c>
      <c r="AM40" s="62">
        <f t="shared" si="97"/>
        <v>0</v>
      </c>
      <c r="AN40" s="62">
        <f t="shared" si="98"/>
        <v>1</v>
      </c>
      <c r="AO40" s="62">
        <f t="shared" si="99"/>
        <v>0</v>
      </c>
      <c r="AP40" s="62">
        <f t="shared" si="100"/>
        <v>0</v>
      </c>
      <c r="AQ40" s="62">
        <f t="shared" si="101"/>
        <v>7</v>
      </c>
      <c r="AR40" s="62">
        <f t="shared" si="119"/>
        <v>0</v>
      </c>
      <c r="AS40" s="62">
        <f t="shared" si="102"/>
        <v>0</v>
      </c>
      <c r="AT40" s="62">
        <f t="shared" si="103"/>
        <v>0</v>
      </c>
      <c r="AU40" s="62">
        <f t="shared" si="104"/>
        <v>0</v>
      </c>
      <c r="AV40" s="62">
        <f t="shared" si="105"/>
        <v>0</v>
      </c>
      <c r="AW40" s="62">
        <f t="shared" si="106"/>
        <v>0</v>
      </c>
      <c r="AX40" s="62">
        <f t="shared" si="107"/>
        <v>0</v>
      </c>
      <c r="AY40" s="62">
        <f t="shared" si="108"/>
        <v>0</v>
      </c>
      <c r="AZ40" s="62">
        <f t="shared" si="109"/>
        <v>0</v>
      </c>
      <c r="BA40" s="62">
        <f t="shared" si="110"/>
        <v>2</v>
      </c>
      <c r="BB40" s="62">
        <f t="shared" si="111"/>
        <v>0</v>
      </c>
      <c r="BC40" s="63">
        <f t="shared" si="112"/>
        <v>11.666666666666668</v>
      </c>
      <c r="BD40" s="64"/>
      <c r="BE40" s="584">
        <f t="shared" si="65"/>
        <v>5.5000000000000009</v>
      </c>
      <c r="BF40" s="5">
        <f t="shared" si="73"/>
        <v>0</v>
      </c>
      <c r="BG40" s="5">
        <f t="shared" si="47"/>
        <v>0</v>
      </c>
      <c r="BH40" s="5">
        <f t="shared" si="74"/>
        <v>0</v>
      </c>
      <c r="BI40" s="5">
        <f t="shared" si="75"/>
        <v>0</v>
      </c>
      <c r="BJ40" s="5">
        <f t="shared" si="48"/>
        <v>2</v>
      </c>
      <c r="BK40" s="5">
        <f t="shared" si="76"/>
        <v>2</v>
      </c>
      <c r="BL40" s="5">
        <f t="shared" si="49"/>
        <v>1</v>
      </c>
      <c r="BM40" s="5">
        <f t="shared" si="50"/>
        <v>0</v>
      </c>
      <c r="BN40" s="145">
        <f t="shared" si="51"/>
        <v>0</v>
      </c>
      <c r="BO40" s="147">
        <f>+BE40+MAR!BO40</f>
        <v>27.5</v>
      </c>
      <c r="BP40" s="65">
        <f>+BO40+(JAN!BN41+FEV!BN40+MAR!BN40+BN40)*(12/24)-$BO$12</f>
        <v>-1.1666666666666679</v>
      </c>
      <c r="BQ40" s="66">
        <f t="shared" si="124"/>
        <v>2.3333333333333357</v>
      </c>
      <c r="BR40" s="584">
        <f t="shared" si="125"/>
        <v>30</v>
      </c>
      <c r="BS40" s="584">
        <f t="shared" si="126"/>
        <v>1.3333333333333321</v>
      </c>
      <c r="BT40" s="67">
        <f t="shared" si="127"/>
        <v>2.3429075580824854E-2</v>
      </c>
      <c r="BU40" s="68">
        <f t="shared" si="128"/>
        <v>0</v>
      </c>
      <c r="BV40" s="68">
        <f t="shared" si="129"/>
        <v>0</v>
      </c>
      <c r="BW40" s="68">
        <f t="shared" si="130"/>
        <v>4</v>
      </c>
      <c r="BX40" s="68">
        <f t="shared" si="131"/>
        <v>1</v>
      </c>
      <c r="BY40" s="69">
        <f t="shared" si="132"/>
        <v>5</v>
      </c>
      <c r="BZ40" s="68">
        <f>+BN40+MAR!BZ40</f>
        <v>0</v>
      </c>
      <c r="CA40" s="68">
        <f>+MAR!CA40+BX40</f>
        <v>12</v>
      </c>
      <c r="CB40" s="69">
        <f t="shared" si="133"/>
        <v>12</v>
      </c>
      <c r="CE40" s="163">
        <f t="shared" si="115"/>
        <v>5.5000000000000009</v>
      </c>
      <c r="CF40" s="127">
        <f t="shared" si="116"/>
        <v>16.666666666666668</v>
      </c>
      <c r="CG40" s="165">
        <f t="shared" si="66"/>
        <v>76.000000000000028</v>
      </c>
      <c r="CH40" s="165">
        <f t="shared" si="67"/>
        <v>60</v>
      </c>
      <c r="CI40" s="165">
        <f t="shared" si="68"/>
        <v>136.00000000000003</v>
      </c>
      <c r="CJ40" s="159">
        <f t="shared" si="62"/>
        <v>56</v>
      </c>
      <c r="CK40" s="444">
        <f>BY40-BV40+MAR!CK40</f>
        <v>10</v>
      </c>
      <c r="CL40" s="916">
        <f>CK40*12+BV40*8+29</f>
        <v>149</v>
      </c>
      <c r="CM40" s="1218"/>
      <c r="CN40" s="126">
        <f t="shared" si="70"/>
        <v>5.5000000000000009</v>
      </c>
      <c r="CO40" s="130">
        <f t="shared" si="71"/>
        <v>136.00000000000003</v>
      </c>
      <c r="CP40" s="127">
        <f t="shared" si="63"/>
        <v>11.666666666666668</v>
      </c>
      <c r="CQ40" s="127">
        <f t="shared" si="72"/>
        <v>16.666666666666668</v>
      </c>
    </row>
    <row r="41" spans="1:95" ht="21" customHeight="1" thickBot="1" x14ac:dyDescent="0.3">
      <c r="A41" s="615" t="s">
        <v>242</v>
      </c>
      <c r="B41" s="614">
        <v>28</v>
      </c>
      <c r="C41" s="24" t="s">
        <v>238</v>
      </c>
      <c r="D41" s="506"/>
      <c r="E41" s="506"/>
      <c r="F41" s="435" t="s">
        <v>24</v>
      </c>
      <c r="G41" s="435" t="s">
        <v>31</v>
      </c>
      <c r="H41" s="520"/>
      <c r="I41" s="504" t="s">
        <v>50</v>
      </c>
      <c r="J41" s="454" t="s">
        <v>40</v>
      </c>
      <c r="K41" s="436" t="s">
        <v>40</v>
      </c>
      <c r="L41" s="1385" t="s">
        <v>190</v>
      </c>
      <c r="M41" s="498"/>
      <c r="N41" s="435" t="s">
        <v>25</v>
      </c>
      <c r="O41" s="435" t="s">
        <v>25</v>
      </c>
      <c r="P41" s="985" t="s">
        <v>25</v>
      </c>
      <c r="Q41" s="500"/>
      <c r="R41" s="435" t="s">
        <v>24</v>
      </c>
      <c r="S41" s="435" t="s">
        <v>25</v>
      </c>
      <c r="T41" s="498"/>
      <c r="U41" s="498" t="s">
        <v>26</v>
      </c>
      <c r="V41" s="435" t="s">
        <v>24</v>
      </c>
      <c r="W41" s="440" t="s">
        <v>25</v>
      </c>
      <c r="X41" s="500"/>
      <c r="Y41" s="531"/>
      <c r="Z41" s="435" t="s">
        <v>24</v>
      </c>
      <c r="AA41" s="435" t="s">
        <v>31</v>
      </c>
      <c r="AB41" s="498"/>
      <c r="AC41" s="498"/>
      <c r="AD41" s="440" t="s">
        <v>25</v>
      </c>
      <c r="AE41" s="459" t="s">
        <v>25</v>
      </c>
      <c r="AF41" s="506" t="s">
        <v>299</v>
      </c>
      <c r="AG41" s="506"/>
      <c r="AH41" s="454"/>
      <c r="AI41" s="125">
        <f t="shared" si="95"/>
        <v>4</v>
      </c>
      <c r="AJ41" s="62">
        <f t="shared" si="96"/>
        <v>7</v>
      </c>
      <c r="AK41" s="62">
        <f t="shared" si="117"/>
        <v>0</v>
      </c>
      <c r="AL41" s="62">
        <f t="shared" si="118"/>
        <v>0</v>
      </c>
      <c r="AM41" s="62">
        <f t="shared" si="97"/>
        <v>0</v>
      </c>
      <c r="AN41" s="62">
        <f t="shared" si="98"/>
        <v>1</v>
      </c>
      <c r="AO41" s="62">
        <f t="shared" si="99"/>
        <v>0</v>
      </c>
      <c r="AP41" s="62">
        <f t="shared" si="100"/>
        <v>2</v>
      </c>
      <c r="AQ41" s="62">
        <f t="shared" si="101"/>
        <v>0</v>
      </c>
      <c r="AR41" s="62">
        <f t="shared" si="119"/>
        <v>0</v>
      </c>
      <c r="AS41" s="62">
        <f t="shared" si="102"/>
        <v>0</v>
      </c>
      <c r="AT41" s="62">
        <f t="shared" si="103"/>
        <v>0</v>
      </c>
      <c r="AU41" s="62">
        <f t="shared" si="104"/>
        <v>0</v>
      </c>
      <c r="AV41" s="62">
        <f t="shared" si="105"/>
        <v>0</v>
      </c>
      <c r="AW41" s="62">
        <f t="shared" si="106"/>
        <v>0</v>
      </c>
      <c r="AX41" s="62">
        <f t="shared" si="107"/>
        <v>0</v>
      </c>
      <c r="AY41" s="62">
        <f t="shared" si="108"/>
        <v>0</v>
      </c>
      <c r="AZ41" s="62">
        <f t="shared" si="109"/>
        <v>0</v>
      </c>
      <c r="BA41" s="62">
        <f t="shared" si="110"/>
        <v>2</v>
      </c>
      <c r="BB41" s="62">
        <f t="shared" si="111"/>
        <v>0</v>
      </c>
      <c r="BC41" s="63">
        <f t="shared" si="112"/>
        <v>14</v>
      </c>
      <c r="BD41" s="64"/>
      <c r="BE41" s="584">
        <f t="shared" si="65"/>
        <v>6.666666666666667</v>
      </c>
      <c r="BF41" s="5">
        <f t="shared" si="73"/>
        <v>0</v>
      </c>
      <c r="BG41" s="5">
        <f t="shared" si="47"/>
        <v>1</v>
      </c>
      <c r="BH41" s="5">
        <f t="shared" si="74"/>
        <v>0</v>
      </c>
      <c r="BI41" s="5">
        <f t="shared" si="75"/>
        <v>0</v>
      </c>
      <c r="BJ41" s="5">
        <f t="shared" si="48"/>
        <v>1</v>
      </c>
      <c r="BK41" s="5">
        <f t="shared" si="76"/>
        <v>0</v>
      </c>
      <c r="BL41" s="5">
        <f t="shared" si="49"/>
        <v>1</v>
      </c>
      <c r="BM41" s="5">
        <f t="shared" si="50"/>
        <v>0</v>
      </c>
      <c r="BN41" s="145">
        <f t="shared" si="51"/>
        <v>0</v>
      </c>
      <c r="BO41" s="147">
        <f>+BE41+MAR!BO41</f>
        <v>27.666666666666668</v>
      </c>
      <c r="BP41" s="65">
        <f>+BO41+(JAN!BN42+FEV!BN41+MAR!BN41+BN41)*(12/24)-$BO$12</f>
        <v>-0.5</v>
      </c>
      <c r="BQ41" s="66">
        <f t="shared" si="124"/>
        <v>1</v>
      </c>
      <c r="BR41" s="584">
        <f t="shared" si="125"/>
        <v>29.166666666666668</v>
      </c>
      <c r="BS41" s="584">
        <f t="shared" si="126"/>
        <v>0.5</v>
      </c>
      <c r="BT41" s="67">
        <f t="shared" si="127"/>
        <v>-4.9995098519757253E-3</v>
      </c>
      <c r="BU41" s="68">
        <f t="shared" si="128"/>
        <v>1</v>
      </c>
      <c r="BV41" s="68">
        <f t="shared" si="129"/>
        <v>0</v>
      </c>
      <c r="BW41" s="68">
        <f t="shared" si="130"/>
        <v>1</v>
      </c>
      <c r="BX41" s="68">
        <f t="shared" si="131"/>
        <v>1</v>
      </c>
      <c r="BY41" s="69">
        <f t="shared" si="132"/>
        <v>3</v>
      </c>
      <c r="BZ41" s="68">
        <f>+BN41+MAR!BZ41</f>
        <v>5</v>
      </c>
      <c r="CA41" s="68">
        <f>+MAR!CA41+BX41</f>
        <v>7</v>
      </c>
      <c r="CB41" s="69">
        <f t="shared" si="133"/>
        <v>2</v>
      </c>
      <c r="CE41" s="163">
        <f t="shared" si="115"/>
        <v>6.666666666666667</v>
      </c>
      <c r="CF41" s="127">
        <f t="shared" si="116"/>
        <v>17</v>
      </c>
      <c r="CG41" s="165">
        <f t="shared" si="66"/>
        <v>160</v>
      </c>
      <c r="CH41" s="165">
        <f t="shared" si="67"/>
        <v>36</v>
      </c>
      <c r="CI41" s="165">
        <f t="shared" si="68"/>
        <v>196</v>
      </c>
      <c r="CJ41" s="159">
        <f t="shared" si="62"/>
        <v>0</v>
      </c>
      <c r="CK41" s="444">
        <f>BY41-BV41+MAR!CK41</f>
        <v>9</v>
      </c>
      <c r="CL41" s="916">
        <f>CK41*12+BV41*8+12</f>
        <v>120</v>
      </c>
      <c r="CM41" s="1218"/>
      <c r="CN41" s="126">
        <f t="shared" si="70"/>
        <v>6.666666666666667</v>
      </c>
      <c r="CO41" s="130">
        <f t="shared" si="71"/>
        <v>196</v>
      </c>
      <c r="CP41" s="127">
        <f t="shared" si="63"/>
        <v>14</v>
      </c>
      <c r="CQ41" s="127">
        <f t="shared" si="72"/>
        <v>17</v>
      </c>
    </row>
    <row r="42" spans="1:95" ht="21" customHeight="1" thickBot="1" x14ac:dyDescent="0.3">
      <c r="A42" s="1671" t="s">
        <v>79</v>
      </c>
      <c r="B42" s="1219">
        <v>29</v>
      </c>
      <c r="C42" s="660" t="s">
        <v>65</v>
      </c>
      <c r="D42" s="458"/>
      <c r="E42" s="458"/>
      <c r="F42" s="438"/>
      <c r="G42" s="438"/>
      <c r="H42" s="453"/>
      <c r="I42" s="507"/>
      <c r="J42" s="386"/>
      <c r="K42" s="449"/>
      <c r="L42" s="449"/>
      <c r="M42" s="502"/>
      <c r="N42" s="438"/>
      <c r="O42" s="438"/>
      <c r="P42" s="467"/>
      <c r="Q42" s="503"/>
      <c r="R42" s="438"/>
      <c r="S42" s="438"/>
      <c r="T42" s="502"/>
      <c r="U42" s="502"/>
      <c r="V42" s="438"/>
      <c r="W42" s="455"/>
      <c r="X42" s="503"/>
      <c r="Y42" s="458"/>
      <c r="Z42" s="438"/>
      <c r="AA42" s="438"/>
      <c r="AB42" s="502"/>
      <c r="AC42" s="502"/>
      <c r="AD42" s="455"/>
      <c r="AE42" s="460"/>
      <c r="AF42" s="458"/>
      <c r="AG42" s="506"/>
      <c r="AH42" s="460"/>
      <c r="AI42" s="125"/>
      <c r="AJ42" s="62"/>
      <c r="AK42" s="62"/>
      <c r="AL42" s="62"/>
      <c r="AM42" s="62"/>
      <c r="AN42" s="62"/>
      <c r="AO42" s="62"/>
      <c r="AP42" s="62"/>
      <c r="AQ42" s="62"/>
      <c r="AR42" s="62">
        <f t="shared" si="119"/>
        <v>0</v>
      </c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3">
        <f t="shared" si="112"/>
        <v>0</v>
      </c>
      <c r="BD42" s="64"/>
      <c r="BE42" s="584">
        <f t="shared" si="65"/>
        <v>0</v>
      </c>
      <c r="BF42" s="5"/>
      <c r="BG42" s="5"/>
      <c r="BH42" s="5"/>
      <c r="BI42" s="5"/>
      <c r="BJ42" s="5"/>
      <c r="BK42" s="5"/>
      <c r="BL42" s="5"/>
      <c r="BM42" s="5"/>
      <c r="BN42" s="145"/>
      <c r="BO42" s="147"/>
      <c r="BP42" s="65"/>
      <c r="BQ42" s="66"/>
      <c r="BR42" s="584"/>
      <c r="BS42" s="584"/>
      <c r="BT42" s="67"/>
      <c r="BU42" s="68">
        <f t="shared" si="128"/>
        <v>0</v>
      </c>
      <c r="BV42" s="68">
        <f t="shared" si="129"/>
        <v>0</v>
      </c>
      <c r="BW42" s="68">
        <f t="shared" si="130"/>
        <v>0</v>
      </c>
      <c r="BX42" s="68">
        <f t="shared" si="131"/>
        <v>0</v>
      </c>
      <c r="BY42" s="69">
        <f t="shared" si="132"/>
        <v>0</v>
      </c>
      <c r="BZ42" s="68">
        <f>+BN42+MAR!BZ42</f>
        <v>0</v>
      </c>
      <c r="CA42" s="68">
        <f>+MAR!CA42+BX42</f>
        <v>0</v>
      </c>
      <c r="CB42" s="69">
        <f t="shared" si="133"/>
        <v>0</v>
      </c>
      <c r="CE42" s="163">
        <f t="shared" si="115"/>
        <v>0</v>
      </c>
      <c r="CF42" s="127">
        <f t="shared" si="116"/>
        <v>0</v>
      </c>
      <c r="CG42" s="165">
        <f t="shared" si="66"/>
        <v>0</v>
      </c>
      <c r="CH42" s="165">
        <f t="shared" si="67"/>
        <v>0</v>
      </c>
      <c r="CI42" s="165">
        <f t="shared" si="68"/>
        <v>0</v>
      </c>
      <c r="CJ42" s="159">
        <f t="shared" si="62"/>
        <v>0</v>
      </c>
      <c r="CK42" s="444">
        <f>BY42-BV42+MAR!CK42</f>
        <v>0</v>
      </c>
      <c r="CL42" s="450"/>
      <c r="CM42" s="450"/>
      <c r="CN42" s="126">
        <f t="shared" si="70"/>
        <v>0</v>
      </c>
      <c r="CO42" s="130">
        <f t="shared" si="71"/>
        <v>0</v>
      </c>
      <c r="CP42" s="127">
        <f t="shared" si="63"/>
        <v>0</v>
      </c>
      <c r="CQ42" s="127">
        <f t="shared" si="72"/>
        <v>0</v>
      </c>
    </row>
    <row r="43" spans="1:95" ht="12.95" customHeight="1" thickBot="1" x14ac:dyDescent="0.3">
      <c r="A43" s="1672"/>
      <c r="B43" s="614">
        <v>30</v>
      </c>
      <c r="C43" s="24"/>
      <c r="D43" s="458"/>
      <c r="E43" s="458"/>
      <c r="F43" s="438"/>
      <c r="G43" s="438"/>
      <c r="H43" s="453"/>
      <c r="I43" s="507"/>
      <c r="J43" s="386"/>
      <c r="K43" s="449"/>
      <c r="L43" s="449"/>
      <c r="M43" s="502"/>
      <c r="N43" s="438"/>
      <c r="O43" s="438"/>
      <c r="P43" s="467"/>
      <c r="Q43" s="503"/>
      <c r="R43" s="438"/>
      <c r="S43" s="438"/>
      <c r="T43" s="502"/>
      <c r="U43" s="502"/>
      <c r="V43" s="438"/>
      <c r="W43" s="455"/>
      <c r="X43" s="503"/>
      <c r="Y43" s="458"/>
      <c r="Z43" s="438"/>
      <c r="AA43" s="438"/>
      <c r="AB43" s="502"/>
      <c r="AC43" s="502"/>
      <c r="AD43" s="455"/>
      <c r="AE43" s="460"/>
      <c r="AF43" s="458"/>
      <c r="AG43" s="506"/>
      <c r="AH43" s="460"/>
      <c r="AI43" s="125"/>
      <c r="AJ43" s="62"/>
      <c r="AK43" s="62"/>
      <c r="AL43" s="62"/>
      <c r="AM43" s="62"/>
      <c r="AN43" s="62"/>
      <c r="AO43" s="62"/>
      <c r="AP43" s="62"/>
      <c r="AQ43" s="62"/>
      <c r="AR43" s="62">
        <f t="shared" si="119"/>
        <v>0</v>
      </c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3">
        <f t="shared" si="112"/>
        <v>0</v>
      </c>
      <c r="BD43" s="64"/>
      <c r="BE43" s="584">
        <f t="shared" si="65"/>
        <v>0</v>
      </c>
      <c r="BF43" s="5"/>
      <c r="BG43" s="5"/>
      <c r="BH43" s="5"/>
      <c r="BI43" s="5"/>
      <c r="BJ43" s="5"/>
      <c r="BK43" s="5"/>
      <c r="BL43" s="5"/>
      <c r="BM43" s="5"/>
      <c r="BN43" s="145"/>
      <c r="BO43" s="147"/>
      <c r="BP43" s="65"/>
      <c r="BQ43" s="66"/>
      <c r="BR43" s="584"/>
      <c r="BS43" s="584"/>
      <c r="BT43" s="67"/>
      <c r="BU43" s="68">
        <f t="shared" si="128"/>
        <v>0</v>
      </c>
      <c r="BV43" s="68">
        <f t="shared" si="129"/>
        <v>0</v>
      </c>
      <c r="BW43" s="68">
        <f t="shared" si="130"/>
        <v>0</v>
      </c>
      <c r="BX43" s="68">
        <f t="shared" si="131"/>
        <v>0</v>
      </c>
      <c r="BY43" s="69">
        <f t="shared" si="132"/>
        <v>0</v>
      </c>
      <c r="BZ43" s="68">
        <f>+BN43+MAR!BZ43</f>
        <v>0</v>
      </c>
      <c r="CA43" s="68">
        <f>+MAR!CA43+BX43</f>
        <v>0</v>
      </c>
      <c r="CB43" s="69">
        <f t="shared" si="133"/>
        <v>0</v>
      </c>
      <c r="CE43" s="163">
        <f t="shared" si="115"/>
        <v>0</v>
      </c>
      <c r="CF43" s="127">
        <f t="shared" si="116"/>
        <v>0</v>
      </c>
      <c r="CG43" s="165">
        <f t="shared" si="66"/>
        <v>0</v>
      </c>
      <c r="CH43" s="165">
        <f t="shared" si="67"/>
        <v>0</v>
      </c>
      <c r="CI43" s="165">
        <f t="shared" si="68"/>
        <v>0</v>
      </c>
      <c r="CJ43" s="159">
        <f t="shared" si="62"/>
        <v>0</v>
      </c>
      <c r="CK43" s="444">
        <f>BY43-BV43+MAR!CK43</f>
        <v>0</v>
      </c>
      <c r="CL43" s="450"/>
      <c r="CM43" s="450"/>
      <c r="CN43" s="126">
        <f t="shared" si="70"/>
        <v>0</v>
      </c>
      <c r="CO43" s="130">
        <f t="shared" si="71"/>
        <v>0</v>
      </c>
      <c r="CP43" s="127">
        <f t="shared" si="63"/>
        <v>0</v>
      </c>
      <c r="CQ43" s="127">
        <f t="shared" si="72"/>
        <v>0</v>
      </c>
    </row>
    <row r="44" spans="1:95" ht="21" customHeight="1" thickBot="1" x14ac:dyDescent="0.3">
      <c r="A44" s="1673"/>
      <c r="B44" s="1219">
        <v>31</v>
      </c>
      <c r="C44" s="661" t="s">
        <v>3</v>
      </c>
      <c r="D44" s="458"/>
      <c r="E44" s="458"/>
      <c r="F44" s="438"/>
      <c r="G44" s="438"/>
      <c r="H44" s="453"/>
      <c r="I44" s="507"/>
      <c r="J44" s="386"/>
      <c r="K44" s="449"/>
      <c r="L44" s="449"/>
      <c r="M44" s="502"/>
      <c r="N44" s="438"/>
      <c r="O44" s="438"/>
      <c r="P44" s="467"/>
      <c r="Q44" s="503"/>
      <c r="R44" s="438"/>
      <c r="S44" s="438"/>
      <c r="T44" s="502"/>
      <c r="U44" s="502"/>
      <c r="V44" s="438"/>
      <c r="W44" s="455"/>
      <c r="X44" s="503"/>
      <c r="Y44" s="458"/>
      <c r="Z44" s="438"/>
      <c r="AA44" s="438"/>
      <c r="AB44" s="502"/>
      <c r="AC44" s="502"/>
      <c r="AD44" s="455"/>
      <c r="AE44" s="460"/>
      <c r="AF44" s="458"/>
      <c r="AG44" s="458"/>
      <c r="AH44" s="460"/>
      <c r="AI44" s="125"/>
      <c r="AJ44" s="62"/>
      <c r="AK44" s="62"/>
      <c r="AL44" s="62"/>
      <c r="AM44" s="62"/>
      <c r="AN44" s="62"/>
      <c r="AO44" s="62"/>
      <c r="AP44" s="62"/>
      <c r="AQ44" s="62"/>
      <c r="AR44" s="62">
        <f t="shared" si="119"/>
        <v>0</v>
      </c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3">
        <f t="shared" si="112"/>
        <v>0</v>
      </c>
      <c r="BD44" s="64"/>
      <c r="BE44" s="584">
        <f t="shared" si="65"/>
        <v>0</v>
      </c>
      <c r="BF44" s="5"/>
      <c r="BG44" s="5"/>
      <c r="BH44" s="5"/>
      <c r="BI44" s="5"/>
      <c r="BJ44" s="5"/>
      <c r="BK44" s="5"/>
      <c r="BL44" s="5"/>
      <c r="BM44" s="5"/>
      <c r="BN44" s="145"/>
      <c r="BO44" s="147"/>
      <c r="BP44" s="65"/>
      <c r="BQ44" s="66"/>
      <c r="BR44" s="584"/>
      <c r="BS44" s="584"/>
      <c r="BT44" s="67"/>
      <c r="BU44" s="68">
        <f t="shared" si="128"/>
        <v>0</v>
      </c>
      <c r="BV44" s="68">
        <f t="shared" si="129"/>
        <v>0</v>
      </c>
      <c r="BW44" s="68">
        <f t="shared" si="130"/>
        <v>0</v>
      </c>
      <c r="BX44" s="68">
        <f t="shared" si="131"/>
        <v>0</v>
      </c>
      <c r="BY44" s="69">
        <f t="shared" si="132"/>
        <v>0</v>
      </c>
      <c r="BZ44" s="68">
        <f>+BN44+MAR!BZ44</f>
        <v>0</v>
      </c>
      <c r="CA44" s="68">
        <f>+MAR!CA44+BX44</f>
        <v>0</v>
      </c>
      <c r="CB44" s="69">
        <f t="shared" si="133"/>
        <v>0</v>
      </c>
      <c r="CE44" s="163">
        <f t="shared" si="115"/>
        <v>0</v>
      </c>
      <c r="CF44" s="127">
        <f t="shared" si="116"/>
        <v>0</v>
      </c>
      <c r="CG44" s="165">
        <f t="shared" si="66"/>
        <v>0</v>
      </c>
      <c r="CH44" s="165">
        <f t="shared" si="67"/>
        <v>0</v>
      </c>
      <c r="CI44" s="165">
        <f t="shared" si="68"/>
        <v>0</v>
      </c>
      <c r="CJ44" s="159">
        <f t="shared" si="62"/>
        <v>0</v>
      </c>
      <c r="CK44" s="444">
        <f>BY44-BV44+MAR!CK44</f>
        <v>0</v>
      </c>
      <c r="CL44" s="450"/>
      <c r="CM44" s="450"/>
      <c r="CN44" s="126">
        <f t="shared" si="70"/>
        <v>0</v>
      </c>
      <c r="CO44" s="130">
        <f t="shared" si="71"/>
        <v>0</v>
      </c>
      <c r="CP44" s="127">
        <f t="shared" si="63"/>
        <v>0</v>
      </c>
      <c r="CQ44" s="127">
        <f t="shared" si="72"/>
        <v>0</v>
      </c>
    </row>
    <row r="45" spans="1:95" ht="21" customHeight="1" thickBot="1" x14ac:dyDescent="0.3">
      <c r="A45" s="615" t="s">
        <v>80</v>
      </c>
      <c r="B45" s="614">
        <v>32</v>
      </c>
      <c r="C45" s="24" t="s">
        <v>3</v>
      </c>
      <c r="D45" s="458"/>
      <c r="E45" s="438" t="s">
        <v>24</v>
      </c>
      <c r="F45" s="438" t="s">
        <v>24</v>
      </c>
      <c r="G45" s="438"/>
      <c r="H45" s="453"/>
      <c r="I45" s="507"/>
      <c r="J45" s="386" t="s">
        <v>40</v>
      </c>
      <c r="K45" s="449" t="s">
        <v>40</v>
      </c>
      <c r="L45" s="447" t="s">
        <v>48</v>
      </c>
      <c r="M45" s="502"/>
      <c r="N45" s="438" t="s">
        <v>25</v>
      </c>
      <c r="O45" s="438" t="s">
        <v>25</v>
      </c>
      <c r="P45" s="467"/>
      <c r="Q45" s="503"/>
      <c r="R45" s="438" t="s">
        <v>24</v>
      </c>
      <c r="S45" s="438" t="s">
        <v>25</v>
      </c>
      <c r="T45" s="502"/>
      <c r="U45" s="502" t="s">
        <v>50</v>
      </c>
      <c r="V45" s="438" t="s">
        <v>24</v>
      </c>
      <c r="W45" s="455" t="s">
        <v>25</v>
      </c>
      <c r="X45" s="503"/>
      <c r="Y45" s="428" t="s">
        <v>48</v>
      </c>
      <c r="Z45" s="438" t="s">
        <v>24</v>
      </c>
      <c r="AA45" s="438" t="s">
        <v>25</v>
      </c>
      <c r="AB45" s="502"/>
      <c r="AC45" s="502"/>
      <c r="AD45" s="455" t="s">
        <v>24</v>
      </c>
      <c r="AE45" s="460" t="s">
        <v>24</v>
      </c>
      <c r="AF45" s="1398" t="s">
        <v>299</v>
      </c>
      <c r="AG45" s="458"/>
      <c r="AH45" s="460"/>
      <c r="AI45" s="125">
        <f t="shared" si="95"/>
        <v>7</v>
      </c>
      <c r="AJ45" s="62">
        <f t="shared" si="96"/>
        <v>5</v>
      </c>
      <c r="AK45" s="62">
        <f t="shared" si="117"/>
        <v>0</v>
      </c>
      <c r="AL45" s="62">
        <f t="shared" si="118"/>
        <v>0</v>
      </c>
      <c r="AM45" s="62">
        <f t="shared" si="97"/>
        <v>0</v>
      </c>
      <c r="AN45" s="62">
        <f t="shared" si="98"/>
        <v>0</v>
      </c>
      <c r="AO45" s="62">
        <f t="shared" si="99"/>
        <v>0</v>
      </c>
      <c r="AP45" s="62">
        <f t="shared" si="100"/>
        <v>0</v>
      </c>
      <c r="AQ45" s="62">
        <f t="shared" si="101"/>
        <v>0</v>
      </c>
      <c r="AR45" s="62">
        <f t="shared" si="119"/>
        <v>0</v>
      </c>
      <c r="AS45" s="62">
        <f t="shared" si="102"/>
        <v>0</v>
      </c>
      <c r="AT45" s="62">
        <f t="shared" si="103"/>
        <v>0</v>
      </c>
      <c r="AU45" s="62">
        <f t="shared" si="104"/>
        <v>0</v>
      </c>
      <c r="AV45" s="62">
        <f t="shared" si="105"/>
        <v>0</v>
      </c>
      <c r="AW45" s="62">
        <f t="shared" si="106"/>
        <v>0</v>
      </c>
      <c r="AX45" s="62">
        <f t="shared" si="107"/>
        <v>0</v>
      </c>
      <c r="AY45" s="62">
        <f t="shared" si="108"/>
        <v>0</v>
      </c>
      <c r="AZ45" s="62">
        <f t="shared" si="109"/>
        <v>0</v>
      </c>
      <c r="BA45" s="62">
        <f t="shared" si="110"/>
        <v>2</v>
      </c>
      <c r="BB45" s="62">
        <f t="shared" si="111"/>
        <v>0</v>
      </c>
      <c r="BC45" s="63">
        <f t="shared" si="112"/>
        <v>14</v>
      </c>
      <c r="BD45" s="64"/>
      <c r="BE45" s="584">
        <f t="shared" si="65"/>
        <v>6.666666666666667</v>
      </c>
      <c r="BF45" s="5">
        <f>COUNTIF($D45:$AH45,"DTS")+COUNTIF($D45:$AH45,"DTS1")</f>
        <v>0</v>
      </c>
      <c r="BG45" s="5">
        <f>COUNTIF($D45:$AH45,"NTS")+COUNTIF($D45:$AH45,"NTS1")</f>
        <v>1</v>
      </c>
      <c r="BH45" s="5">
        <f t="shared" si="74"/>
        <v>0</v>
      </c>
      <c r="BI45" s="5">
        <f t="shared" si="75"/>
        <v>0</v>
      </c>
      <c r="BJ45" s="5">
        <f>COUNTIF($D45:$AH45,"DTS5S")+COUNTIF($D45:$AH45,"DTS5S1")</f>
        <v>2</v>
      </c>
      <c r="BK45" s="5">
        <f>COUNTIF($D45:$AH45,"NTS5S")+COUNTIF($D45:$AH45,"NTS5S1")</f>
        <v>0</v>
      </c>
      <c r="BL45" s="5">
        <f>COUNTIF($D45:$AH45,"DTSDS")+COUNTIF($D45:$AH45,"DTSDS1")</f>
        <v>1</v>
      </c>
      <c r="BM45" s="5">
        <f>COUNTIF($D45:$AH45,"NTSDS")+COUNTIF($D45:$AH45,"NTSDS1")</f>
        <v>0</v>
      </c>
      <c r="BN45" s="145">
        <f>COUNTIF($D45:$AH45,"FOTS")</f>
        <v>0</v>
      </c>
      <c r="BO45" s="147">
        <f>+BE45+MAR!BO45</f>
        <v>24.833333333333336</v>
      </c>
      <c r="BP45" s="65">
        <f>+BO45+(JAN!BN43+FEV!BN45+MAR!BN45+BN45)*(12/24)-$BO$12</f>
        <v>-0.83333333333333215</v>
      </c>
      <c r="BQ45" s="66">
        <f t="shared" si="124"/>
        <v>1.6666666666666643</v>
      </c>
      <c r="BR45" s="584">
        <f t="shared" si="125"/>
        <v>26.833333333333336</v>
      </c>
      <c r="BS45" s="584">
        <f t="shared" si="126"/>
        <v>-1.8333333333333321</v>
      </c>
      <c r="BT45" s="67">
        <f t="shared" si="127"/>
        <v>-8.4599549063817614E-2</v>
      </c>
      <c r="BU45" s="68">
        <f t="shared" si="128"/>
        <v>1</v>
      </c>
      <c r="BV45" s="68">
        <f t="shared" si="129"/>
        <v>0</v>
      </c>
      <c r="BW45" s="68">
        <f t="shared" si="130"/>
        <v>2</v>
      </c>
      <c r="BX45" s="68">
        <f t="shared" si="131"/>
        <v>1</v>
      </c>
      <c r="BY45" s="69">
        <f t="shared" si="132"/>
        <v>4</v>
      </c>
      <c r="BZ45" s="68">
        <f>+BN45+MAR!BZ45</f>
        <v>6</v>
      </c>
      <c r="CA45" s="68">
        <f>+MAR!CA45+BX45</f>
        <v>9</v>
      </c>
      <c r="CB45" s="69">
        <f t="shared" si="133"/>
        <v>3</v>
      </c>
      <c r="CE45" s="163">
        <f t="shared" si="115"/>
        <v>6.666666666666667</v>
      </c>
      <c r="CF45" s="127">
        <f t="shared" si="116"/>
        <v>18</v>
      </c>
      <c r="CG45" s="165">
        <f t="shared" si="66"/>
        <v>160</v>
      </c>
      <c r="CH45" s="165">
        <f t="shared" si="67"/>
        <v>48</v>
      </c>
      <c r="CI45" s="165">
        <f t="shared" si="68"/>
        <v>208</v>
      </c>
      <c r="CJ45" s="159">
        <f t="shared" si="62"/>
        <v>0</v>
      </c>
      <c r="CK45" s="444">
        <f>BY45-BV45+MAR!CK45</f>
        <v>9</v>
      </c>
      <c r="CL45" s="916">
        <f t="shared" ref="CL45:CL52" si="134">CK45*12+BV45*8</f>
        <v>108</v>
      </c>
      <c r="CM45" s="450"/>
      <c r="CN45" s="126">
        <f t="shared" si="70"/>
        <v>6.666666666666667</v>
      </c>
      <c r="CO45" s="130">
        <f t="shared" si="71"/>
        <v>208</v>
      </c>
      <c r="CP45" s="127">
        <f t="shared" si="63"/>
        <v>14</v>
      </c>
      <c r="CQ45" s="127">
        <f t="shared" si="72"/>
        <v>18</v>
      </c>
    </row>
    <row r="46" spans="1:95" ht="21" customHeight="1" thickBot="1" x14ac:dyDescent="0.3">
      <c r="A46" s="615" t="s">
        <v>81</v>
      </c>
      <c r="B46" s="1219">
        <v>33</v>
      </c>
      <c r="C46" s="24" t="s">
        <v>3</v>
      </c>
      <c r="D46" s="458"/>
      <c r="E46" s="458"/>
      <c r="F46" s="438" t="s">
        <v>24</v>
      </c>
      <c r="G46" s="438" t="s">
        <v>24</v>
      </c>
      <c r="H46" s="453"/>
      <c r="I46" s="507"/>
      <c r="J46" s="386" t="s">
        <v>40</v>
      </c>
      <c r="K46" s="449" t="s">
        <v>40</v>
      </c>
      <c r="L46" s="447" t="s">
        <v>48</v>
      </c>
      <c r="M46" s="502"/>
      <c r="N46" s="438" t="s">
        <v>25</v>
      </c>
      <c r="O46" s="438" t="s">
        <v>25</v>
      </c>
      <c r="P46" s="467"/>
      <c r="Q46" s="503"/>
      <c r="R46" s="438" t="s">
        <v>24</v>
      </c>
      <c r="S46" s="438" t="s">
        <v>25</v>
      </c>
      <c r="T46" s="502" t="s">
        <v>49</v>
      </c>
      <c r="U46" s="502"/>
      <c r="V46" s="438" t="s">
        <v>24</v>
      </c>
      <c r="W46" s="455" t="s">
        <v>25</v>
      </c>
      <c r="X46" s="503"/>
      <c r="Y46" s="458"/>
      <c r="Z46" s="438" t="s">
        <v>24</v>
      </c>
      <c r="AA46" s="438" t="s">
        <v>25</v>
      </c>
      <c r="AB46" s="502"/>
      <c r="AC46" s="502"/>
      <c r="AD46" s="455" t="s">
        <v>24</v>
      </c>
      <c r="AE46" s="460" t="s">
        <v>25</v>
      </c>
      <c r="AF46" s="458" t="s">
        <v>56</v>
      </c>
      <c r="AG46" s="458"/>
      <c r="AH46" s="460"/>
      <c r="AI46" s="125">
        <f t="shared" si="95"/>
        <v>6</v>
      </c>
      <c r="AJ46" s="62">
        <f t="shared" si="96"/>
        <v>6</v>
      </c>
      <c r="AK46" s="62">
        <f t="shared" si="117"/>
        <v>0</v>
      </c>
      <c r="AL46" s="62">
        <f t="shared" si="118"/>
        <v>0</v>
      </c>
      <c r="AM46" s="62">
        <f t="shared" si="97"/>
        <v>0</v>
      </c>
      <c r="AN46" s="62">
        <f t="shared" si="98"/>
        <v>0</v>
      </c>
      <c r="AO46" s="62">
        <f t="shared" si="99"/>
        <v>0</v>
      </c>
      <c r="AP46" s="62">
        <f t="shared" si="100"/>
        <v>0</v>
      </c>
      <c r="AQ46" s="62">
        <f t="shared" si="101"/>
        <v>0</v>
      </c>
      <c r="AR46" s="62">
        <f t="shared" si="119"/>
        <v>0</v>
      </c>
      <c r="AS46" s="62">
        <f t="shared" si="102"/>
        <v>0</v>
      </c>
      <c r="AT46" s="62">
        <f t="shared" si="103"/>
        <v>0</v>
      </c>
      <c r="AU46" s="62">
        <f t="shared" si="104"/>
        <v>0</v>
      </c>
      <c r="AV46" s="62">
        <f t="shared" si="105"/>
        <v>0</v>
      </c>
      <c r="AW46" s="62">
        <f t="shared" si="106"/>
        <v>0</v>
      </c>
      <c r="AX46" s="62">
        <f t="shared" si="107"/>
        <v>0</v>
      </c>
      <c r="AY46" s="62">
        <f t="shared" si="108"/>
        <v>0</v>
      </c>
      <c r="AZ46" s="62">
        <f t="shared" si="109"/>
        <v>0</v>
      </c>
      <c r="BA46" s="62">
        <f t="shared" si="110"/>
        <v>2</v>
      </c>
      <c r="BB46" s="62">
        <f t="shared" si="111"/>
        <v>0</v>
      </c>
      <c r="BC46" s="63">
        <f t="shared" si="112"/>
        <v>14</v>
      </c>
      <c r="BD46" s="64"/>
      <c r="BE46" s="584">
        <f t="shared" si="65"/>
        <v>6.666666666666667</v>
      </c>
      <c r="BF46" s="5">
        <f t="shared" si="73"/>
        <v>0</v>
      </c>
      <c r="BG46" s="5">
        <f t="shared" si="47"/>
        <v>1</v>
      </c>
      <c r="BH46" s="5">
        <f t="shared" si="74"/>
        <v>0</v>
      </c>
      <c r="BI46" s="5">
        <f t="shared" si="75"/>
        <v>0</v>
      </c>
      <c r="BJ46" s="5">
        <f t="shared" si="48"/>
        <v>1</v>
      </c>
      <c r="BK46" s="5">
        <f t="shared" si="76"/>
        <v>1</v>
      </c>
      <c r="BL46" s="5">
        <f t="shared" si="49"/>
        <v>0</v>
      </c>
      <c r="BM46" s="5">
        <f t="shared" si="50"/>
        <v>0</v>
      </c>
      <c r="BN46" s="145">
        <f t="shared" si="51"/>
        <v>0</v>
      </c>
      <c r="BO46" s="147">
        <f>+BE46+MAR!BO46</f>
        <v>28.666666666666668</v>
      </c>
      <c r="BP46" s="65">
        <f>+BO46+(JAN!BN44+FEV!BN46+MAR!BN46+BN46)*(12/24)-$BO$12</f>
        <v>0</v>
      </c>
      <c r="BQ46" s="66">
        <f t="shared" si="124"/>
        <v>0</v>
      </c>
      <c r="BR46" s="584">
        <f t="shared" si="125"/>
        <v>30.166666666666668</v>
      </c>
      <c r="BS46" s="584">
        <f t="shared" si="126"/>
        <v>1.5</v>
      </c>
      <c r="BT46" s="67">
        <f t="shared" si="127"/>
        <v>2.9114792667385148E-2</v>
      </c>
      <c r="BU46" s="68">
        <f t="shared" si="128"/>
        <v>1</v>
      </c>
      <c r="BV46" s="68">
        <f t="shared" si="129"/>
        <v>0</v>
      </c>
      <c r="BW46" s="68">
        <f t="shared" si="130"/>
        <v>2</v>
      </c>
      <c r="BX46" s="68">
        <f t="shared" si="131"/>
        <v>0</v>
      </c>
      <c r="BY46" s="69">
        <f t="shared" si="132"/>
        <v>3</v>
      </c>
      <c r="BZ46" s="986">
        <f>+BN46+MAR!BZ46+4</f>
        <v>4</v>
      </c>
      <c r="CA46" s="68">
        <f>+MAR!CA46+BX46</f>
        <v>4</v>
      </c>
      <c r="CB46" s="69">
        <f t="shared" si="133"/>
        <v>0</v>
      </c>
      <c r="CE46" s="163">
        <f t="shared" si="115"/>
        <v>6.666666666666667</v>
      </c>
      <c r="CF46" s="127">
        <f t="shared" si="116"/>
        <v>17</v>
      </c>
      <c r="CG46" s="165">
        <f t="shared" si="66"/>
        <v>160</v>
      </c>
      <c r="CH46" s="165">
        <f t="shared" si="67"/>
        <v>36</v>
      </c>
      <c r="CI46" s="165">
        <f t="shared" si="68"/>
        <v>196</v>
      </c>
      <c r="CJ46" s="159">
        <f t="shared" si="62"/>
        <v>0</v>
      </c>
      <c r="CK46" s="444">
        <f>BY46-BV46+MAR!CK46</f>
        <v>6</v>
      </c>
      <c r="CL46" s="450">
        <f t="shared" si="134"/>
        <v>72</v>
      </c>
      <c r="CM46" s="450"/>
      <c r="CN46" s="126">
        <f t="shared" si="70"/>
        <v>6.666666666666667</v>
      </c>
      <c r="CO46" s="130">
        <f t="shared" si="71"/>
        <v>196</v>
      </c>
      <c r="CP46" s="127">
        <f t="shared" si="63"/>
        <v>14</v>
      </c>
      <c r="CQ46" s="127">
        <f t="shared" si="72"/>
        <v>17</v>
      </c>
    </row>
    <row r="47" spans="1:95" ht="21" customHeight="1" thickBot="1" x14ac:dyDescent="0.3">
      <c r="A47" s="615" t="s">
        <v>82</v>
      </c>
      <c r="B47" s="614">
        <v>34</v>
      </c>
      <c r="C47" s="24" t="s">
        <v>3</v>
      </c>
      <c r="D47" s="458"/>
      <c r="E47" s="458"/>
      <c r="F47" s="438" t="s">
        <v>24</v>
      </c>
      <c r="G47" s="438" t="s">
        <v>24</v>
      </c>
      <c r="H47" s="453"/>
      <c r="I47" s="507" t="s">
        <v>50</v>
      </c>
      <c r="J47" s="386" t="s">
        <v>40</v>
      </c>
      <c r="K47" s="449" t="s">
        <v>40</v>
      </c>
      <c r="L47" s="447" t="s">
        <v>48</v>
      </c>
      <c r="M47" s="502"/>
      <c r="N47" s="438" t="s">
        <v>25</v>
      </c>
      <c r="O47" s="438" t="s">
        <v>25</v>
      </c>
      <c r="P47" s="467"/>
      <c r="Q47" s="503"/>
      <c r="R47" s="438" t="s">
        <v>24</v>
      </c>
      <c r="S47" s="438" t="s">
        <v>25</v>
      </c>
      <c r="T47" s="502"/>
      <c r="U47" s="502"/>
      <c r="V47" s="438" t="s">
        <v>57</v>
      </c>
      <c r="W47" s="455" t="s">
        <v>57</v>
      </c>
      <c r="X47" s="1393" t="s">
        <v>190</v>
      </c>
      <c r="Y47" s="458"/>
      <c r="Z47" s="438" t="s">
        <v>24</v>
      </c>
      <c r="AA47" s="438" t="s">
        <v>25</v>
      </c>
      <c r="AB47" s="502" t="s">
        <v>299</v>
      </c>
      <c r="AC47" s="502"/>
      <c r="AD47" s="455" t="s">
        <v>24</v>
      </c>
      <c r="AE47" s="460" t="s">
        <v>25</v>
      </c>
      <c r="AF47" s="458" t="s">
        <v>299</v>
      </c>
      <c r="AG47" s="458"/>
      <c r="AH47" s="460"/>
      <c r="AI47" s="125">
        <f t="shared" si="95"/>
        <v>5</v>
      </c>
      <c r="AJ47" s="62">
        <f t="shared" si="96"/>
        <v>5</v>
      </c>
      <c r="AK47" s="62">
        <f t="shared" si="117"/>
        <v>0</v>
      </c>
      <c r="AL47" s="62">
        <f t="shared" si="118"/>
        <v>0</v>
      </c>
      <c r="AM47" s="62">
        <f t="shared" si="97"/>
        <v>0</v>
      </c>
      <c r="AN47" s="62">
        <f t="shared" si="98"/>
        <v>0</v>
      </c>
      <c r="AO47" s="62">
        <f t="shared" si="99"/>
        <v>0</v>
      </c>
      <c r="AP47" s="62">
        <f t="shared" si="100"/>
        <v>0</v>
      </c>
      <c r="AQ47" s="62">
        <f t="shared" si="101"/>
        <v>0</v>
      </c>
      <c r="AR47" s="62">
        <f t="shared" si="119"/>
        <v>0</v>
      </c>
      <c r="AS47" s="62">
        <f t="shared" si="102"/>
        <v>0</v>
      </c>
      <c r="AT47" s="62">
        <f t="shared" si="103"/>
        <v>0</v>
      </c>
      <c r="AU47" s="62">
        <f t="shared" si="104"/>
        <v>0</v>
      </c>
      <c r="AV47" s="62">
        <f t="shared" si="105"/>
        <v>0</v>
      </c>
      <c r="AW47" s="62">
        <f t="shared" si="106"/>
        <v>0</v>
      </c>
      <c r="AX47" s="62">
        <f t="shared" si="107"/>
        <v>0</v>
      </c>
      <c r="AY47" s="62">
        <f t="shared" si="108"/>
        <v>0</v>
      </c>
      <c r="AZ47" s="62">
        <f t="shared" si="109"/>
        <v>0</v>
      </c>
      <c r="BA47" s="62">
        <f t="shared" si="110"/>
        <v>2</v>
      </c>
      <c r="BB47" s="62">
        <f t="shared" si="111"/>
        <v>0</v>
      </c>
      <c r="BC47" s="63">
        <f t="shared" si="112"/>
        <v>12</v>
      </c>
      <c r="BD47" s="64"/>
      <c r="BE47" s="584">
        <f t="shared" si="65"/>
        <v>5.666666666666667</v>
      </c>
      <c r="BF47" s="5">
        <f t="shared" si="73"/>
        <v>0</v>
      </c>
      <c r="BG47" s="5">
        <f t="shared" si="47"/>
        <v>2</v>
      </c>
      <c r="BH47" s="5">
        <f t="shared" si="74"/>
        <v>0</v>
      </c>
      <c r="BI47" s="5">
        <f t="shared" si="75"/>
        <v>0</v>
      </c>
      <c r="BJ47" s="5">
        <f t="shared" si="48"/>
        <v>2</v>
      </c>
      <c r="BK47" s="5">
        <f t="shared" si="76"/>
        <v>0</v>
      </c>
      <c r="BL47" s="5">
        <f t="shared" si="49"/>
        <v>1</v>
      </c>
      <c r="BM47" s="5">
        <f t="shared" si="50"/>
        <v>0</v>
      </c>
      <c r="BN47" s="145">
        <f t="shared" si="51"/>
        <v>2</v>
      </c>
      <c r="BO47" s="147">
        <f>+BE47+MAR!BO47</f>
        <v>27.666666666666668</v>
      </c>
      <c r="BP47" s="65">
        <f>+BO47+(JAN!BN45+FEV!BN47+MAR!BN47+BN47)*(12/24)-$BO$12</f>
        <v>0.5</v>
      </c>
      <c r="BQ47" s="66">
        <f t="shared" si="124"/>
        <v>0</v>
      </c>
      <c r="BR47" s="584">
        <f t="shared" si="125"/>
        <v>30.166666666666668</v>
      </c>
      <c r="BS47" s="584">
        <f t="shared" si="126"/>
        <v>1.5</v>
      </c>
      <c r="BT47" s="67">
        <f t="shared" si="127"/>
        <v>2.9114792667385148E-2</v>
      </c>
      <c r="BU47" s="68">
        <f t="shared" si="128"/>
        <v>2</v>
      </c>
      <c r="BV47" s="68">
        <f t="shared" si="129"/>
        <v>0</v>
      </c>
      <c r="BW47" s="68">
        <f t="shared" si="130"/>
        <v>2</v>
      </c>
      <c r="BX47" s="68">
        <f t="shared" si="131"/>
        <v>1</v>
      </c>
      <c r="BY47" s="69">
        <f t="shared" si="132"/>
        <v>5</v>
      </c>
      <c r="BZ47" s="68">
        <f>+BN47+MAR!BZ47</f>
        <v>3</v>
      </c>
      <c r="CA47" s="68">
        <f>+MAR!CA47+BX47</f>
        <v>6</v>
      </c>
      <c r="CB47" s="69">
        <f t="shared" si="133"/>
        <v>3</v>
      </c>
      <c r="CE47" s="163">
        <f t="shared" si="115"/>
        <v>5.666666666666667</v>
      </c>
      <c r="CF47" s="127">
        <f t="shared" si="116"/>
        <v>17</v>
      </c>
      <c r="CG47" s="165">
        <f t="shared" si="66"/>
        <v>136</v>
      </c>
      <c r="CH47" s="165">
        <f t="shared" si="67"/>
        <v>60</v>
      </c>
      <c r="CI47" s="165">
        <f t="shared" si="68"/>
        <v>196</v>
      </c>
      <c r="CJ47" s="159">
        <f t="shared" si="62"/>
        <v>24</v>
      </c>
      <c r="CK47" s="444">
        <f>BY47-BV47+MAR!CK47</f>
        <v>11</v>
      </c>
      <c r="CL47" s="916">
        <f t="shared" si="134"/>
        <v>132</v>
      </c>
      <c r="CM47" s="450"/>
      <c r="CN47" s="126">
        <f t="shared" si="70"/>
        <v>5.666666666666667</v>
      </c>
      <c r="CO47" s="130">
        <f t="shared" si="71"/>
        <v>196</v>
      </c>
      <c r="CP47" s="127">
        <f t="shared" si="63"/>
        <v>12</v>
      </c>
      <c r="CQ47" s="127">
        <f t="shared" si="72"/>
        <v>17</v>
      </c>
    </row>
    <row r="48" spans="1:95" ht="21" customHeight="1" thickBot="1" x14ac:dyDescent="0.3">
      <c r="A48" s="615" t="s">
        <v>83</v>
      </c>
      <c r="B48" s="1219">
        <v>35</v>
      </c>
      <c r="C48" s="24" t="s">
        <v>3</v>
      </c>
      <c r="D48" s="458"/>
      <c r="E48" s="458" t="s">
        <v>26</v>
      </c>
      <c r="F48" s="438" t="s">
        <v>24</v>
      </c>
      <c r="G48" s="438" t="s">
        <v>24</v>
      </c>
      <c r="H48" s="452"/>
      <c r="I48" s="525"/>
      <c r="J48" s="386" t="s">
        <v>40</v>
      </c>
      <c r="K48" s="449" t="s">
        <v>40</v>
      </c>
      <c r="L48" s="447" t="s">
        <v>59</v>
      </c>
      <c r="M48" s="452"/>
      <c r="N48" s="438" t="s">
        <v>57</v>
      </c>
      <c r="O48" s="438" t="s">
        <v>57</v>
      </c>
      <c r="P48" s="525"/>
      <c r="Q48" s="528"/>
      <c r="R48" s="447" t="s">
        <v>31</v>
      </c>
      <c r="S48" s="447" t="s">
        <v>31</v>
      </c>
      <c r="T48" s="1388" t="s">
        <v>48</v>
      </c>
      <c r="U48" s="452"/>
      <c r="V48" s="438" t="s">
        <v>24</v>
      </c>
      <c r="W48" s="455" t="s">
        <v>25</v>
      </c>
      <c r="X48" s="503" t="s">
        <v>56</v>
      </c>
      <c r="Y48" s="458"/>
      <c r="Z48" s="438" t="s">
        <v>25</v>
      </c>
      <c r="AA48" s="438" t="s">
        <v>25</v>
      </c>
      <c r="AB48" s="502"/>
      <c r="AC48" s="428" t="s">
        <v>50</v>
      </c>
      <c r="AD48" s="455" t="s">
        <v>24</v>
      </c>
      <c r="AE48" s="460" t="s">
        <v>25</v>
      </c>
      <c r="AF48" s="458" t="s">
        <v>56</v>
      </c>
      <c r="AG48" s="458"/>
      <c r="AH48" s="460"/>
      <c r="AI48" s="125">
        <f t="shared" si="95"/>
        <v>4</v>
      </c>
      <c r="AJ48" s="62">
        <f t="shared" si="96"/>
        <v>4</v>
      </c>
      <c r="AK48" s="62">
        <f t="shared" si="117"/>
        <v>0</v>
      </c>
      <c r="AL48" s="62">
        <f t="shared" si="118"/>
        <v>0</v>
      </c>
      <c r="AM48" s="62">
        <f t="shared" si="97"/>
        <v>0</v>
      </c>
      <c r="AN48" s="62">
        <f t="shared" si="98"/>
        <v>1</v>
      </c>
      <c r="AO48" s="62">
        <f t="shared" si="99"/>
        <v>0</v>
      </c>
      <c r="AP48" s="62">
        <f t="shared" si="100"/>
        <v>2</v>
      </c>
      <c r="AQ48" s="62">
        <f t="shared" si="101"/>
        <v>0</v>
      </c>
      <c r="AR48" s="62">
        <f t="shared" si="119"/>
        <v>0</v>
      </c>
      <c r="AS48" s="62">
        <f t="shared" si="102"/>
        <v>0</v>
      </c>
      <c r="AT48" s="62">
        <f t="shared" si="103"/>
        <v>0</v>
      </c>
      <c r="AU48" s="62">
        <f t="shared" si="104"/>
        <v>0</v>
      </c>
      <c r="AV48" s="62">
        <f t="shared" si="105"/>
        <v>0</v>
      </c>
      <c r="AW48" s="62">
        <f t="shared" si="106"/>
        <v>0</v>
      </c>
      <c r="AX48" s="62">
        <f t="shared" si="107"/>
        <v>0</v>
      </c>
      <c r="AY48" s="62">
        <f t="shared" si="108"/>
        <v>0</v>
      </c>
      <c r="AZ48" s="62">
        <f t="shared" si="109"/>
        <v>0</v>
      </c>
      <c r="BA48" s="62">
        <f t="shared" si="110"/>
        <v>2</v>
      </c>
      <c r="BB48" s="62">
        <f t="shared" si="111"/>
        <v>0</v>
      </c>
      <c r="BC48" s="63">
        <f t="shared" si="112"/>
        <v>11</v>
      </c>
      <c r="BD48" s="64"/>
      <c r="BE48" s="584">
        <f t="shared" si="65"/>
        <v>5.166666666666667</v>
      </c>
      <c r="BF48" s="5">
        <f t="shared" si="73"/>
        <v>1</v>
      </c>
      <c r="BG48" s="5">
        <f t="shared" si="47"/>
        <v>2</v>
      </c>
      <c r="BH48" s="5">
        <f t="shared" si="74"/>
        <v>0</v>
      </c>
      <c r="BI48" s="5">
        <f t="shared" si="75"/>
        <v>0</v>
      </c>
      <c r="BJ48" s="5">
        <f t="shared" si="48"/>
        <v>1</v>
      </c>
      <c r="BK48" s="5">
        <f t="shared" si="76"/>
        <v>0</v>
      </c>
      <c r="BL48" s="5">
        <f t="shared" si="49"/>
        <v>1</v>
      </c>
      <c r="BM48" s="5">
        <f t="shared" si="50"/>
        <v>0</v>
      </c>
      <c r="BN48" s="145">
        <f t="shared" si="51"/>
        <v>2</v>
      </c>
      <c r="BO48" s="147">
        <f>+BE48+MAR!BO48</f>
        <v>27.666666666666668</v>
      </c>
      <c r="BP48" s="65">
        <f>+BO48+(JAN!BN27+FEV!BN48+MAR!BN48+BN48)*(12/24)-$BO$12</f>
        <v>1</v>
      </c>
      <c r="BQ48" s="66">
        <f t="shared" si="124"/>
        <v>0</v>
      </c>
      <c r="BR48" s="584">
        <f t="shared" si="125"/>
        <v>30.166666666666668</v>
      </c>
      <c r="BS48" s="584">
        <f t="shared" si="126"/>
        <v>1.5</v>
      </c>
      <c r="BT48" s="67">
        <f t="shared" si="127"/>
        <v>2.9114792667385148E-2</v>
      </c>
      <c r="BU48" s="68">
        <f t="shared" si="128"/>
        <v>3</v>
      </c>
      <c r="BV48" s="68">
        <f t="shared" si="129"/>
        <v>0</v>
      </c>
      <c r="BW48" s="68">
        <f t="shared" si="130"/>
        <v>1</v>
      </c>
      <c r="BX48" s="68">
        <f t="shared" si="131"/>
        <v>1</v>
      </c>
      <c r="BY48" s="69">
        <f t="shared" si="132"/>
        <v>5</v>
      </c>
      <c r="BZ48" s="68">
        <f>+BN48+MAR!BZ48</f>
        <v>4</v>
      </c>
      <c r="CA48" s="68">
        <f>+MAR!CA48+BX48</f>
        <v>10</v>
      </c>
      <c r="CB48" s="69">
        <f t="shared" si="133"/>
        <v>6</v>
      </c>
      <c r="CE48" s="163">
        <f t="shared" si="115"/>
        <v>5.166666666666667</v>
      </c>
      <c r="CF48" s="127">
        <f t="shared" si="116"/>
        <v>16</v>
      </c>
      <c r="CG48" s="165">
        <f t="shared" si="66"/>
        <v>124</v>
      </c>
      <c r="CH48" s="165">
        <f t="shared" si="67"/>
        <v>60</v>
      </c>
      <c r="CI48" s="165">
        <f t="shared" si="68"/>
        <v>184</v>
      </c>
      <c r="CJ48" s="159">
        <f t="shared" si="62"/>
        <v>24</v>
      </c>
      <c r="CK48" s="444">
        <f>BY48-BV48+MAR!CK48</f>
        <v>8</v>
      </c>
      <c r="CL48" s="450">
        <f t="shared" si="134"/>
        <v>96</v>
      </c>
      <c r="CM48" s="450"/>
      <c r="CN48" s="126">
        <f t="shared" si="70"/>
        <v>5.166666666666667</v>
      </c>
      <c r="CO48" s="130">
        <f t="shared" si="71"/>
        <v>184</v>
      </c>
      <c r="CP48" s="127">
        <f t="shared" si="63"/>
        <v>11</v>
      </c>
      <c r="CQ48" s="127">
        <f t="shared" si="72"/>
        <v>16</v>
      </c>
    </row>
    <row r="49" spans="1:95" ht="21" customHeight="1" thickBot="1" x14ac:dyDescent="0.3">
      <c r="A49" s="615" t="s">
        <v>84</v>
      </c>
      <c r="B49" s="614">
        <v>36</v>
      </c>
      <c r="C49" s="24" t="s">
        <v>3</v>
      </c>
      <c r="D49" s="506"/>
      <c r="E49" s="531" t="s">
        <v>190</v>
      </c>
      <c r="F49" s="435" t="s">
        <v>24</v>
      </c>
      <c r="G49" s="435" t="s">
        <v>25</v>
      </c>
      <c r="H49" s="531" t="s">
        <v>191</v>
      </c>
      <c r="I49" s="504"/>
      <c r="J49" s="454" t="s">
        <v>40</v>
      </c>
      <c r="K49" s="436" t="s">
        <v>40</v>
      </c>
      <c r="L49" s="433" t="s">
        <v>190</v>
      </c>
      <c r="M49" s="498"/>
      <c r="N49" s="435" t="s">
        <v>25</v>
      </c>
      <c r="O49" s="435" t="s">
        <v>25</v>
      </c>
      <c r="P49" s="505"/>
      <c r="Q49" s="500"/>
      <c r="R49" s="435" t="s">
        <v>24</v>
      </c>
      <c r="S49" s="435" t="s">
        <v>25</v>
      </c>
      <c r="T49" s="498" t="s">
        <v>191</v>
      </c>
      <c r="U49" s="498"/>
      <c r="V49" s="435" t="s">
        <v>24</v>
      </c>
      <c r="W49" s="440" t="s">
        <v>25</v>
      </c>
      <c r="X49" s="500"/>
      <c r="Y49" s="506"/>
      <c r="Z49" s="435" t="s">
        <v>24</v>
      </c>
      <c r="AA49" s="435" t="s">
        <v>25</v>
      </c>
      <c r="AB49" s="498"/>
      <c r="AC49" s="498"/>
      <c r="AD49" s="440" t="s">
        <v>24</v>
      </c>
      <c r="AE49" s="459" t="s">
        <v>25</v>
      </c>
      <c r="AF49" s="506" t="s">
        <v>299</v>
      </c>
      <c r="AG49" s="506"/>
      <c r="AH49" s="460"/>
      <c r="AI49" s="125">
        <f t="shared" si="95"/>
        <v>5</v>
      </c>
      <c r="AJ49" s="62">
        <f t="shared" si="96"/>
        <v>7</v>
      </c>
      <c r="AK49" s="62">
        <f t="shared" si="117"/>
        <v>0</v>
      </c>
      <c r="AL49" s="62">
        <f t="shared" si="118"/>
        <v>0</v>
      </c>
      <c r="AM49" s="62">
        <f t="shared" si="97"/>
        <v>0</v>
      </c>
      <c r="AN49" s="62">
        <f t="shared" si="98"/>
        <v>0</v>
      </c>
      <c r="AO49" s="62">
        <f t="shared" si="99"/>
        <v>0</v>
      </c>
      <c r="AP49" s="62">
        <f t="shared" si="100"/>
        <v>0</v>
      </c>
      <c r="AQ49" s="62">
        <f t="shared" si="101"/>
        <v>0</v>
      </c>
      <c r="AR49" s="62">
        <f t="shared" si="119"/>
        <v>0</v>
      </c>
      <c r="AS49" s="62">
        <f t="shared" si="102"/>
        <v>0</v>
      </c>
      <c r="AT49" s="62">
        <f t="shared" si="103"/>
        <v>0</v>
      </c>
      <c r="AU49" s="62">
        <f t="shared" si="104"/>
        <v>0</v>
      </c>
      <c r="AV49" s="62">
        <f t="shared" si="105"/>
        <v>0</v>
      </c>
      <c r="AW49" s="62">
        <f t="shared" si="106"/>
        <v>0</v>
      </c>
      <c r="AX49" s="62">
        <f t="shared" si="107"/>
        <v>0</v>
      </c>
      <c r="AY49" s="62">
        <f t="shared" si="108"/>
        <v>0</v>
      </c>
      <c r="AZ49" s="62">
        <f t="shared" si="109"/>
        <v>0</v>
      </c>
      <c r="BA49" s="62">
        <f t="shared" si="110"/>
        <v>2</v>
      </c>
      <c r="BB49" s="62">
        <f t="shared" si="111"/>
        <v>0</v>
      </c>
      <c r="BC49" s="63">
        <f t="shared" si="112"/>
        <v>14</v>
      </c>
      <c r="BD49" s="64"/>
      <c r="BE49" s="584">
        <f t="shared" si="65"/>
        <v>6.666666666666667</v>
      </c>
      <c r="BF49" s="5">
        <f t="shared" si="73"/>
        <v>0</v>
      </c>
      <c r="BG49" s="5">
        <f t="shared" si="47"/>
        <v>1</v>
      </c>
      <c r="BH49" s="5">
        <f t="shared" si="74"/>
        <v>0</v>
      </c>
      <c r="BI49" s="5">
        <f t="shared" si="75"/>
        <v>0</v>
      </c>
      <c r="BJ49" s="5">
        <f t="shared" si="48"/>
        <v>2</v>
      </c>
      <c r="BK49" s="5">
        <f t="shared" si="76"/>
        <v>2</v>
      </c>
      <c r="BL49" s="5">
        <f t="shared" si="49"/>
        <v>0</v>
      </c>
      <c r="BM49" s="5">
        <f t="shared" si="50"/>
        <v>0</v>
      </c>
      <c r="BN49" s="145">
        <f t="shared" si="51"/>
        <v>0</v>
      </c>
      <c r="BO49" s="147">
        <f>+BE49+MAR!BO49</f>
        <v>29.166666666666668</v>
      </c>
      <c r="BP49" s="65">
        <f>+BO49+(JAN!BN46+FEV!BN49+MAR!BN49+BN49)*(12/24)-$BO$12</f>
        <v>0.5</v>
      </c>
      <c r="BQ49" s="66">
        <f t="shared" si="124"/>
        <v>0</v>
      </c>
      <c r="BR49" s="584">
        <f t="shared" si="125"/>
        <v>31.666666666666668</v>
      </c>
      <c r="BS49" s="584">
        <f t="shared" si="126"/>
        <v>3</v>
      </c>
      <c r="BT49" s="67">
        <f t="shared" si="127"/>
        <v>8.0286246446426457E-2</v>
      </c>
      <c r="BU49" s="68">
        <f t="shared" si="128"/>
        <v>1</v>
      </c>
      <c r="BV49" s="68">
        <f t="shared" si="129"/>
        <v>0</v>
      </c>
      <c r="BW49" s="68">
        <f t="shared" si="130"/>
        <v>4</v>
      </c>
      <c r="BX49" s="68">
        <f t="shared" si="131"/>
        <v>0</v>
      </c>
      <c r="BY49" s="69">
        <f t="shared" si="132"/>
        <v>5</v>
      </c>
      <c r="BZ49" s="68">
        <f>+BN49+MAR!BZ49</f>
        <v>0</v>
      </c>
      <c r="CA49" s="68">
        <f>+MAR!CA49+BX49</f>
        <v>7</v>
      </c>
      <c r="CB49" s="69">
        <f t="shared" si="133"/>
        <v>7</v>
      </c>
      <c r="CC49" s="148"/>
      <c r="CE49" s="163">
        <f t="shared" si="115"/>
        <v>6.666666666666667</v>
      </c>
      <c r="CF49" s="127">
        <f t="shared" si="116"/>
        <v>19</v>
      </c>
      <c r="CG49" s="165">
        <f t="shared" si="66"/>
        <v>160</v>
      </c>
      <c r="CH49" s="165">
        <f t="shared" si="67"/>
        <v>60</v>
      </c>
      <c r="CI49" s="165">
        <f t="shared" si="68"/>
        <v>220</v>
      </c>
      <c r="CJ49" s="159">
        <f t="shared" si="62"/>
        <v>0</v>
      </c>
      <c r="CK49" s="444">
        <f>BY49-BV49+MAR!CK49</f>
        <v>13</v>
      </c>
      <c r="CL49" s="916">
        <f>CK49*12+BV49*8+18</f>
        <v>174</v>
      </c>
      <c r="CM49" s="1218"/>
      <c r="CN49" s="126">
        <f t="shared" si="70"/>
        <v>6.666666666666667</v>
      </c>
      <c r="CO49" s="130">
        <f t="shared" si="71"/>
        <v>220</v>
      </c>
      <c r="CP49" s="127">
        <f t="shared" si="63"/>
        <v>14</v>
      </c>
      <c r="CQ49" s="127">
        <f t="shared" si="72"/>
        <v>19</v>
      </c>
    </row>
    <row r="50" spans="1:95" ht="21" customHeight="1" thickBot="1" x14ac:dyDescent="0.3">
      <c r="A50" s="615" t="s">
        <v>85</v>
      </c>
      <c r="B50" s="1219">
        <v>37</v>
      </c>
      <c r="C50" s="24" t="s">
        <v>3</v>
      </c>
      <c r="D50" s="458"/>
      <c r="E50" s="458"/>
      <c r="F50" s="438" t="s">
        <v>24</v>
      </c>
      <c r="G50" s="438" t="s">
        <v>31</v>
      </c>
      <c r="H50" s="453" t="s">
        <v>59</v>
      </c>
      <c r="I50" s="507" t="s">
        <v>27</v>
      </c>
      <c r="J50" s="386" t="s">
        <v>40</v>
      </c>
      <c r="K50" s="449" t="s">
        <v>40</v>
      </c>
      <c r="L50" s="447" t="s">
        <v>48</v>
      </c>
      <c r="M50" s="502"/>
      <c r="N50" s="438" t="s">
        <v>25</v>
      </c>
      <c r="O50" s="438" t="s">
        <v>25</v>
      </c>
      <c r="P50" s="467" t="s">
        <v>49</v>
      </c>
      <c r="Q50" s="503"/>
      <c r="R50" s="438" t="s">
        <v>24</v>
      </c>
      <c r="S50" s="438" t="s">
        <v>25</v>
      </c>
      <c r="T50" s="502"/>
      <c r="U50" s="502"/>
      <c r="V50" s="438" t="s">
        <v>32</v>
      </c>
      <c r="W50" s="455" t="s">
        <v>296</v>
      </c>
      <c r="X50" s="460" t="s">
        <v>32</v>
      </c>
      <c r="Y50" s="438" t="s">
        <v>32</v>
      </c>
      <c r="Z50" s="438" t="s">
        <v>32</v>
      </c>
      <c r="AA50" s="438" t="s">
        <v>32</v>
      </c>
      <c r="AB50" s="502" t="s">
        <v>288</v>
      </c>
      <c r="AC50" s="502" t="s">
        <v>289</v>
      </c>
      <c r="AD50" s="455" t="s">
        <v>32</v>
      </c>
      <c r="AE50" s="460" t="s">
        <v>32</v>
      </c>
      <c r="AF50" s="438" t="s">
        <v>32</v>
      </c>
      <c r="AG50" s="438" t="s">
        <v>32</v>
      </c>
      <c r="AH50" s="460"/>
      <c r="AI50" s="125">
        <f t="shared" si="95"/>
        <v>2</v>
      </c>
      <c r="AJ50" s="62">
        <f t="shared" si="96"/>
        <v>3</v>
      </c>
      <c r="AK50" s="62">
        <f t="shared" si="117"/>
        <v>0</v>
      </c>
      <c r="AL50" s="62">
        <f t="shared" si="118"/>
        <v>0</v>
      </c>
      <c r="AM50" s="62">
        <f t="shared" si="97"/>
        <v>0</v>
      </c>
      <c r="AN50" s="62">
        <f t="shared" si="98"/>
        <v>0</v>
      </c>
      <c r="AO50" s="62">
        <f t="shared" si="99"/>
        <v>1</v>
      </c>
      <c r="AP50" s="62">
        <f t="shared" si="100"/>
        <v>1</v>
      </c>
      <c r="AQ50" s="62">
        <f t="shared" si="101"/>
        <v>9</v>
      </c>
      <c r="AR50" s="62">
        <f t="shared" si="119"/>
        <v>0</v>
      </c>
      <c r="AS50" s="62">
        <f t="shared" si="102"/>
        <v>0</v>
      </c>
      <c r="AT50" s="62">
        <f t="shared" si="103"/>
        <v>0</v>
      </c>
      <c r="AU50" s="62">
        <f t="shared" si="104"/>
        <v>0</v>
      </c>
      <c r="AV50" s="62">
        <f t="shared" si="105"/>
        <v>0</v>
      </c>
      <c r="AW50" s="62">
        <f t="shared" si="106"/>
        <v>0</v>
      </c>
      <c r="AX50" s="62">
        <f t="shared" si="107"/>
        <v>0</v>
      </c>
      <c r="AY50" s="62">
        <f t="shared" si="108"/>
        <v>0</v>
      </c>
      <c r="AZ50" s="62">
        <f t="shared" si="109"/>
        <v>0</v>
      </c>
      <c r="BA50" s="62">
        <f t="shared" si="110"/>
        <v>2</v>
      </c>
      <c r="BB50" s="62">
        <f t="shared" si="111"/>
        <v>0</v>
      </c>
      <c r="BC50" s="63">
        <f t="shared" si="112"/>
        <v>14</v>
      </c>
      <c r="BD50" s="64"/>
      <c r="BE50" s="584">
        <f t="shared" si="65"/>
        <v>6.666666666666667</v>
      </c>
      <c r="BF50" s="5">
        <f t="shared" si="73"/>
        <v>1</v>
      </c>
      <c r="BG50" s="5">
        <f t="shared" si="47"/>
        <v>0</v>
      </c>
      <c r="BH50" s="5">
        <f t="shared" si="74"/>
        <v>0</v>
      </c>
      <c r="BI50" s="5">
        <f t="shared" si="75"/>
        <v>0</v>
      </c>
      <c r="BJ50" s="5">
        <f t="shared" si="48"/>
        <v>1</v>
      </c>
      <c r="BK50" s="5">
        <f t="shared" si="76"/>
        <v>1</v>
      </c>
      <c r="BL50" s="5">
        <f t="shared" si="49"/>
        <v>0</v>
      </c>
      <c r="BM50" s="5">
        <f t="shared" si="50"/>
        <v>0</v>
      </c>
      <c r="BN50" s="145">
        <f t="shared" si="51"/>
        <v>0</v>
      </c>
      <c r="BO50" s="147">
        <f>+BE50+MAR!BO50</f>
        <v>28.333333333333336</v>
      </c>
      <c r="BP50" s="65">
        <f>+BO50+(JAN!BN48+FEV!BN50+MAR!BN50+BN50)*(12/24)-$BO$12</f>
        <v>-0.33333333333333215</v>
      </c>
      <c r="BQ50" s="66">
        <f t="shared" si="124"/>
        <v>0</v>
      </c>
      <c r="BR50" s="584">
        <f t="shared" si="125"/>
        <v>29.833333333333336</v>
      </c>
      <c r="BS50" s="584">
        <f t="shared" si="126"/>
        <v>1.1666666666666679</v>
      </c>
      <c r="BT50" s="67">
        <f t="shared" si="127"/>
        <v>1.7743358494264783E-2</v>
      </c>
      <c r="BU50" s="68">
        <f t="shared" si="128"/>
        <v>1</v>
      </c>
      <c r="BV50" s="68">
        <f t="shared" si="129"/>
        <v>0</v>
      </c>
      <c r="BW50" s="68">
        <f t="shared" si="130"/>
        <v>2</v>
      </c>
      <c r="BX50" s="68">
        <f t="shared" si="131"/>
        <v>0</v>
      </c>
      <c r="BY50" s="69">
        <f t="shared" si="132"/>
        <v>3</v>
      </c>
      <c r="BZ50" s="68">
        <f>+BN50+MAR!BZ50</f>
        <v>0</v>
      </c>
      <c r="CA50" s="68">
        <f>+MAR!CA50+BX50</f>
        <v>6</v>
      </c>
      <c r="CB50" s="69">
        <f t="shared" si="133"/>
        <v>6</v>
      </c>
      <c r="CC50" s="148"/>
      <c r="CE50" s="163">
        <f t="shared" si="115"/>
        <v>6.666666666666667</v>
      </c>
      <c r="CF50" s="127">
        <f t="shared" si="116"/>
        <v>17</v>
      </c>
      <c r="CG50" s="165">
        <f t="shared" si="66"/>
        <v>88</v>
      </c>
      <c r="CH50" s="165">
        <f t="shared" si="67"/>
        <v>36</v>
      </c>
      <c r="CI50" s="165">
        <f t="shared" si="68"/>
        <v>124</v>
      </c>
      <c r="CJ50" s="159">
        <f t="shared" si="62"/>
        <v>72</v>
      </c>
      <c r="CK50" s="444">
        <f>BY50-BV50+MAR!CK50</f>
        <v>5</v>
      </c>
      <c r="CL50" s="450">
        <f t="shared" si="134"/>
        <v>60</v>
      </c>
      <c r="CM50" s="450"/>
      <c r="CN50" s="126">
        <f t="shared" si="70"/>
        <v>6.666666666666667</v>
      </c>
      <c r="CO50" s="130">
        <f t="shared" si="71"/>
        <v>124</v>
      </c>
      <c r="CP50" s="127">
        <f t="shared" si="63"/>
        <v>14</v>
      </c>
      <c r="CQ50" s="127">
        <f t="shared" si="72"/>
        <v>17</v>
      </c>
    </row>
    <row r="51" spans="1:95" ht="20.100000000000001" customHeight="1" thickBot="1" x14ac:dyDescent="0.3">
      <c r="A51" s="615" t="s">
        <v>86</v>
      </c>
      <c r="B51" s="614">
        <v>38</v>
      </c>
      <c r="C51" s="24" t="s">
        <v>3</v>
      </c>
      <c r="D51" s="506"/>
      <c r="E51" s="506"/>
      <c r="F51" s="435" t="s">
        <v>24</v>
      </c>
      <c r="G51" s="435" t="s">
        <v>24</v>
      </c>
      <c r="H51" s="520"/>
      <c r="I51" s="504" t="s">
        <v>50</v>
      </c>
      <c r="J51" s="454" t="s">
        <v>40</v>
      </c>
      <c r="K51" s="436" t="s">
        <v>40</v>
      </c>
      <c r="L51" s="433" t="s">
        <v>48</v>
      </c>
      <c r="M51" s="498"/>
      <c r="N51" s="435" t="s">
        <v>25</v>
      </c>
      <c r="O51" s="435" t="s">
        <v>25</v>
      </c>
      <c r="P51" s="505"/>
      <c r="Q51" s="500" t="s">
        <v>48</v>
      </c>
      <c r="R51" s="435" t="s">
        <v>24</v>
      </c>
      <c r="S51" s="435" t="s">
        <v>26</v>
      </c>
      <c r="T51" s="498"/>
      <c r="U51" s="498"/>
      <c r="V51" s="435" t="s">
        <v>24</v>
      </c>
      <c r="W51" s="440" t="s">
        <v>26</v>
      </c>
      <c r="X51" s="500"/>
      <c r="Y51" s="506"/>
      <c r="Z51" s="435" t="s">
        <v>24</v>
      </c>
      <c r="AA51" s="435" t="s">
        <v>25</v>
      </c>
      <c r="AB51" s="498"/>
      <c r="AC51" s="498"/>
      <c r="AD51" s="440" t="s">
        <v>24</v>
      </c>
      <c r="AE51" s="459" t="s">
        <v>25</v>
      </c>
      <c r="AF51" s="527"/>
      <c r="AG51" s="506" t="s">
        <v>59</v>
      </c>
      <c r="AH51" s="459"/>
      <c r="AI51" s="125">
        <f t="shared" si="95"/>
        <v>6</v>
      </c>
      <c r="AJ51" s="62">
        <f t="shared" si="96"/>
        <v>4</v>
      </c>
      <c r="AK51" s="62">
        <f t="shared" si="117"/>
        <v>0</v>
      </c>
      <c r="AL51" s="62">
        <f t="shared" si="118"/>
        <v>0</v>
      </c>
      <c r="AM51" s="62">
        <f t="shared" si="97"/>
        <v>0</v>
      </c>
      <c r="AN51" s="62">
        <f t="shared" si="98"/>
        <v>2</v>
      </c>
      <c r="AO51" s="62">
        <f t="shared" si="99"/>
        <v>0</v>
      </c>
      <c r="AP51" s="62">
        <f t="shared" si="100"/>
        <v>0</v>
      </c>
      <c r="AQ51" s="62">
        <f t="shared" si="101"/>
        <v>0</v>
      </c>
      <c r="AR51" s="62">
        <f t="shared" si="119"/>
        <v>0</v>
      </c>
      <c r="AS51" s="62">
        <f t="shared" si="102"/>
        <v>0</v>
      </c>
      <c r="AT51" s="62">
        <f t="shared" si="103"/>
        <v>0</v>
      </c>
      <c r="AU51" s="62">
        <f t="shared" si="104"/>
        <v>0</v>
      </c>
      <c r="AV51" s="62">
        <f t="shared" si="105"/>
        <v>0</v>
      </c>
      <c r="AW51" s="62">
        <f t="shared" si="106"/>
        <v>0</v>
      </c>
      <c r="AX51" s="62">
        <f t="shared" si="107"/>
        <v>0</v>
      </c>
      <c r="AY51" s="62">
        <f t="shared" si="108"/>
        <v>0</v>
      </c>
      <c r="AZ51" s="62">
        <f t="shared" si="109"/>
        <v>0</v>
      </c>
      <c r="BA51" s="62">
        <f t="shared" si="110"/>
        <v>2</v>
      </c>
      <c r="BB51" s="62">
        <f t="shared" si="111"/>
        <v>0</v>
      </c>
      <c r="BC51" s="63">
        <f t="shared" si="112"/>
        <v>14</v>
      </c>
      <c r="BD51" s="64">
        <f t="shared" ref="BD51" si="135">IF((BE51-$BD$11)&lt;(-23/24),2,IF((BE51-$BD$11)&lt;0,1,0))</f>
        <v>1</v>
      </c>
      <c r="BE51" s="584">
        <f t="shared" si="65"/>
        <v>6.666666666666667</v>
      </c>
      <c r="BF51" s="5">
        <f t="shared" si="73"/>
        <v>1</v>
      </c>
      <c r="BG51" s="5">
        <f t="shared" si="47"/>
        <v>0</v>
      </c>
      <c r="BH51" s="5">
        <f t="shared" si="74"/>
        <v>0</v>
      </c>
      <c r="BI51" s="5">
        <f t="shared" si="75"/>
        <v>0</v>
      </c>
      <c r="BJ51" s="5">
        <f t="shared" si="48"/>
        <v>2</v>
      </c>
      <c r="BK51" s="5">
        <f t="shared" si="76"/>
        <v>0</v>
      </c>
      <c r="BL51" s="5">
        <f t="shared" si="49"/>
        <v>1</v>
      </c>
      <c r="BM51" s="5">
        <f t="shared" si="50"/>
        <v>0</v>
      </c>
      <c r="BN51" s="145">
        <f t="shared" si="51"/>
        <v>0</v>
      </c>
      <c r="BO51" s="147">
        <f>+BE51+MAR!BO51</f>
        <v>27.333333333333336</v>
      </c>
      <c r="BP51" s="65">
        <f>+BO51+(JAN!BN49+FEV!BN51+MAR!BN51+BN51)*(12/24)-$BO$12</f>
        <v>-0.33333333333333215</v>
      </c>
      <c r="BQ51" s="66">
        <f t="shared" si="124"/>
        <v>0</v>
      </c>
      <c r="BR51" s="584">
        <f t="shared" si="125"/>
        <v>29.333333333333336</v>
      </c>
      <c r="BS51" s="584">
        <f t="shared" si="126"/>
        <v>0.66666666666666785</v>
      </c>
      <c r="BT51" s="67">
        <f t="shared" si="127"/>
        <v>6.8620723458456823E-4</v>
      </c>
      <c r="BU51" s="68">
        <f t="shared" si="128"/>
        <v>1</v>
      </c>
      <c r="BV51" s="68">
        <f t="shared" si="129"/>
        <v>0</v>
      </c>
      <c r="BW51" s="68">
        <f t="shared" si="130"/>
        <v>2</v>
      </c>
      <c r="BX51" s="68">
        <f t="shared" si="131"/>
        <v>1</v>
      </c>
      <c r="BY51" s="69">
        <f t="shared" si="132"/>
        <v>4</v>
      </c>
      <c r="BZ51" s="68">
        <f>+BN51+MAR!BZ51</f>
        <v>2</v>
      </c>
      <c r="CA51" s="68">
        <f>+MAR!CA51+BX51</f>
        <v>12</v>
      </c>
      <c r="CB51" s="69">
        <f t="shared" si="133"/>
        <v>10</v>
      </c>
      <c r="CE51" s="163">
        <f t="shared" si="115"/>
        <v>6.666666666666667</v>
      </c>
      <c r="CF51" s="127">
        <f t="shared" si="116"/>
        <v>18</v>
      </c>
      <c r="CG51" s="165">
        <f t="shared" si="66"/>
        <v>160</v>
      </c>
      <c r="CH51" s="165">
        <f t="shared" si="67"/>
        <v>48</v>
      </c>
      <c r="CI51" s="165">
        <f t="shared" si="68"/>
        <v>208</v>
      </c>
      <c r="CJ51" s="159">
        <f t="shared" si="62"/>
        <v>0</v>
      </c>
      <c r="CK51" s="444">
        <f>BY51-BV51+MAR!CK51</f>
        <v>8</v>
      </c>
      <c r="CL51" s="450">
        <f t="shared" si="134"/>
        <v>96</v>
      </c>
      <c r="CM51" s="450"/>
      <c r="CN51" s="126">
        <f t="shared" si="70"/>
        <v>6.666666666666667</v>
      </c>
      <c r="CO51" s="130">
        <f t="shared" si="71"/>
        <v>208</v>
      </c>
      <c r="CP51" s="127">
        <f t="shared" si="63"/>
        <v>14</v>
      </c>
      <c r="CQ51" s="127">
        <f t="shared" si="72"/>
        <v>18</v>
      </c>
    </row>
    <row r="52" spans="1:95" ht="21" customHeight="1" thickBot="1" x14ac:dyDescent="0.3">
      <c r="A52" s="615" t="s">
        <v>87</v>
      </c>
      <c r="B52" s="1219">
        <v>39</v>
      </c>
      <c r="C52" s="24" t="s">
        <v>3</v>
      </c>
      <c r="D52" s="506"/>
      <c r="E52" s="506"/>
      <c r="F52" s="435" t="s">
        <v>24</v>
      </c>
      <c r="G52" s="435" t="s">
        <v>24</v>
      </c>
      <c r="H52" s="520"/>
      <c r="I52" s="504"/>
      <c r="J52" s="454" t="s">
        <v>40</v>
      </c>
      <c r="K52" s="436" t="s">
        <v>40</v>
      </c>
      <c r="L52" s="433" t="s">
        <v>48</v>
      </c>
      <c r="M52" s="498"/>
      <c r="N52" s="435" t="s">
        <v>25</v>
      </c>
      <c r="O52" s="435" t="s">
        <v>25</v>
      </c>
      <c r="P52" s="505"/>
      <c r="Q52" s="500"/>
      <c r="R52" s="435" t="s">
        <v>24</v>
      </c>
      <c r="S52" s="435" t="s">
        <v>25</v>
      </c>
      <c r="T52" s="498"/>
      <c r="U52" s="498"/>
      <c r="V52" s="435" t="s">
        <v>24</v>
      </c>
      <c r="W52" s="440" t="s">
        <v>25</v>
      </c>
      <c r="X52" s="500"/>
      <c r="Y52" s="506"/>
      <c r="Z52" s="435" t="s">
        <v>24</v>
      </c>
      <c r="AA52" s="435" t="s">
        <v>25</v>
      </c>
      <c r="AB52" s="498" t="s">
        <v>56</v>
      </c>
      <c r="AC52" s="498"/>
      <c r="AD52" s="440" t="s">
        <v>31</v>
      </c>
      <c r="AE52" s="459" t="s">
        <v>25</v>
      </c>
      <c r="AF52" s="506" t="s">
        <v>56</v>
      </c>
      <c r="AG52" s="506"/>
      <c r="AH52" s="459"/>
      <c r="AI52" s="125">
        <f t="shared" si="95"/>
        <v>5</v>
      </c>
      <c r="AJ52" s="62">
        <f t="shared" si="96"/>
        <v>6</v>
      </c>
      <c r="AK52" s="62">
        <f t="shared" si="117"/>
        <v>0</v>
      </c>
      <c r="AL52" s="62">
        <f t="shared" si="118"/>
        <v>0</v>
      </c>
      <c r="AM52" s="62">
        <f t="shared" si="97"/>
        <v>0</v>
      </c>
      <c r="AN52" s="62">
        <f t="shared" si="98"/>
        <v>0</v>
      </c>
      <c r="AO52" s="62">
        <f t="shared" si="99"/>
        <v>0</v>
      </c>
      <c r="AP52" s="62">
        <f t="shared" si="100"/>
        <v>1</v>
      </c>
      <c r="AQ52" s="62">
        <f t="shared" si="101"/>
        <v>0</v>
      </c>
      <c r="AR52" s="62">
        <f t="shared" si="119"/>
        <v>0</v>
      </c>
      <c r="AS52" s="62">
        <f t="shared" si="102"/>
        <v>0</v>
      </c>
      <c r="AT52" s="62">
        <f t="shared" si="103"/>
        <v>0</v>
      </c>
      <c r="AU52" s="62">
        <f t="shared" si="104"/>
        <v>0</v>
      </c>
      <c r="AV52" s="62">
        <f t="shared" si="105"/>
        <v>0</v>
      </c>
      <c r="AW52" s="62">
        <f t="shared" si="106"/>
        <v>0</v>
      </c>
      <c r="AX52" s="62">
        <f t="shared" si="107"/>
        <v>0</v>
      </c>
      <c r="AY52" s="62">
        <f t="shared" si="108"/>
        <v>0</v>
      </c>
      <c r="AZ52" s="62">
        <f>COUNTIF($D52:$AH52,"OJTD")+COUNTIF($D52:$AH52,"OJTN")</f>
        <v>0</v>
      </c>
      <c r="BA52" s="62">
        <f t="shared" si="110"/>
        <v>2</v>
      </c>
      <c r="BB52" s="62">
        <f t="shared" si="111"/>
        <v>0</v>
      </c>
      <c r="BC52" s="63">
        <f t="shared" si="112"/>
        <v>13</v>
      </c>
      <c r="BD52" s="64"/>
      <c r="BE52" s="584">
        <f t="shared" si="65"/>
        <v>6.166666666666667</v>
      </c>
      <c r="BF52" s="5">
        <f t="shared" si="73"/>
        <v>0</v>
      </c>
      <c r="BG52" s="5">
        <f t="shared" si="47"/>
        <v>2</v>
      </c>
      <c r="BH52" s="5">
        <f t="shared" si="74"/>
        <v>0</v>
      </c>
      <c r="BI52" s="5">
        <f t="shared" si="75"/>
        <v>0</v>
      </c>
      <c r="BJ52" s="5">
        <f t="shared" si="48"/>
        <v>1</v>
      </c>
      <c r="BK52" s="5">
        <f t="shared" si="76"/>
        <v>0</v>
      </c>
      <c r="BL52" s="5">
        <f t="shared" si="49"/>
        <v>0</v>
      </c>
      <c r="BM52" s="5">
        <f t="shared" si="50"/>
        <v>0</v>
      </c>
      <c r="BN52" s="145">
        <f t="shared" si="51"/>
        <v>0</v>
      </c>
      <c r="BO52" s="147">
        <f>+BE52+MAR!BO52</f>
        <v>22.166666666666668</v>
      </c>
      <c r="BP52" s="900">
        <f>+BO52+(JAN!BN52+FEV!BN52+MAR!BN52+BN52)*(12/24)-$BO$12+"144:00"</f>
        <v>-0.5</v>
      </c>
      <c r="BQ52" s="66">
        <f t="shared" si="121"/>
        <v>1</v>
      </c>
      <c r="BR52" s="901">
        <f>+BO52+BY52*$BD$2+"144:00"</f>
        <v>29.666666666666668</v>
      </c>
      <c r="BS52" s="584">
        <f>+BR52-$BO$12</f>
        <v>1</v>
      </c>
      <c r="BT52" s="67">
        <f t="shared" ref="BT52" si="136">+(BR52/$BR$99)-1</f>
        <v>1.2057641407704711E-2</v>
      </c>
      <c r="BU52" s="68">
        <f t="shared" ref="BU52:BU54" si="137">+BF52+BG52</f>
        <v>2</v>
      </c>
      <c r="BV52" s="68">
        <f t="shared" si="123"/>
        <v>0</v>
      </c>
      <c r="BW52" s="68">
        <f t="shared" ref="BW52:BW54" si="138">+BJ52+BK52</f>
        <v>1</v>
      </c>
      <c r="BX52" s="68">
        <f t="shared" ref="BX52:BX54" si="139">+BL52+BM52</f>
        <v>0</v>
      </c>
      <c r="BY52" s="69">
        <f t="shared" si="120"/>
        <v>3</v>
      </c>
      <c r="BZ52" s="68">
        <f>+BN52+MAR!BZ52</f>
        <v>0</v>
      </c>
      <c r="CA52" s="68">
        <f>+MAR!CA52+BX52</f>
        <v>0</v>
      </c>
      <c r="CB52" s="69">
        <f t="shared" ref="CB52" si="140">+CA52-BZ52</f>
        <v>0</v>
      </c>
      <c r="CE52" s="163">
        <f t="shared" si="115"/>
        <v>6.166666666666667</v>
      </c>
      <c r="CF52" s="127">
        <f t="shared" si="116"/>
        <v>16</v>
      </c>
      <c r="CG52" s="165">
        <f t="shared" si="66"/>
        <v>148</v>
      </c>
      <c r="CH52" s="165">
        <f t="shared" si="67"/>
        <v>36</v>
      </c>
      <c r="CI52" s="165">
        <f t="shared" si="68"/>
        <v>184</v>
      </c>
      <c r="CJ52" s="159">
        <f t="shared" si="62"/>
        <v>0</v>
      </c>
      <c r="CK52" s="444">
        <f>BY52-BV52+MAR!CK52</f>
        <v>4</v>
      </c>
      <c r="CL52" s="450">
        <f t="shared" si="134"/>
        <v>48</v>
      </c>
      <c r="CM52" s="450"/>
      <c r="CN52" s="126">
        <f t="shared" si="70"/>
        <v>6.166666666666667</v>
      </c>
      <c r="CO52" s="130">
        <f t="shared" si="71"/>
        <v>184</v>
      </c>
      <c r="CP52" s="127">
        <f t="shared" si="63"/>
        <v>13</v>
      </c>
      <c r="CQ52" s="127">
        <f t="shared" si="72"/>
        <v>16</v>
      </c>
    </row>
    <row r="53" spans="1:95" ht="21" customHeight="1" thickBot="1" x14ac:dyDescent="0.3">
      <c r="A53" s="615" t="s">
        <v>88</v>
      </c>
      <c r="B53" s="614">
        <v>40</v>
      </c>
      <c r="C53" s="24" t="s">
        <v>3</v>
      </c>
      <c r="D53" s="506"/>
      <c r="E53" s="506"/>
      <c r="F53" s="435"/>
      <c r="G53" s="435"/>
      <c r="H53" s="520"/>
      <c r="I53" s="504"/>
      <c r="J53" s="454"/>
      <c r="K53" s="436"/>
      <c r="L53" s="436"/>
      <c r="M53" s="498"/>
      <c r="N53" s="435"/>
      <c r="O53" s="435"/>
      <c r="P53" s="505"/>
      <c r="Q53" s="500"/>
      <c r="R53" s="435"/>
      <c r="S53" s="435"/>
      <c r="T53" s="498"/>
      <c r="U53" s="498"/>
      <c r="V53" s="435"/>
      <c r="W53" s="440"/>
      <c r="X53" s="500"/>
      <c r="Y53" s="506"/>
      <c r="Z53" s="435"/>
      <c r="AA53" s="435"/>
      <c r="AB53" s="498"/>
      <c r="AC53" s="498"/>
      <c r="AD53" s="440"/>
      <c r="AE53" s="459"/>
      <c r="AF53" s="506"/>
      <c r="AG53" s="506"/>
      <c r="AH53" s="459"/>
      <c r="AI53" s="125">
        <f t="shared" si="95"/>
        <v>0</v>
      </c>
      <c r="AJ53" s="62">
        <f t="shared" si="96"/>
        <v>0</v>
      </c>
      <c r="AK53" s="62">
        <f t="shared" si="117"/>
        <v>0</v>
      </c>
      <c r="AL53" s="62">
        <f t="shared" si="118"/>
        <v>0</v>
      </c>
      <c r="AM53" s="62">
        <f t="shared" si="97"/>
        <v>0</v>
      </c>
      <c r="AN53" s="62">
        <f t="shared" si="98"/>
        <v>0</v>
      </c>
      <c r="AO53" s="62">
        <f t="shared" si="99"/>
        <v>0</v>
      </c>
      <c r="AP53" s="62">
        <f t="shared" si="100"/>
        <v>0</v>
      </c>
      <c r="AQ53" s="62">
        <f t="shared" si="101"/>
        <v>0</v>
      </c>
      <c r="AR53" s="62">
        <f t="shared" si="119"/>
        <v>0</v>
      </c>
      <c r="AS53" s="62">
        <f t="shared" si="102"/>
        <v>0</v>
      </c>
      <c r="AT53" s="62">
        <f t="shared" si="103"/>
        <v>0</v>
      </c>
      <c r="AU53" s="62">
        <f t="shared" si="104"/>
        <v>0</v>
      </c>
      <c r="AV53" s="62">
        <f t="shared" si="105"/>
        <v>0</v>
      </c>
      <c r="AW53" s="62">
        <f t="shared" si="106"/>
        <v>0</v>
      </c>
      <c r="AX53" s="62">
        <f t="shared" si="107"/>
        <v>0</v>
      </c>
      <c r="AY53" s="62">
        <f t="shared" si="108"/>
        <v>0</v>
      </c>
      <c r="AZ53" s="62">
        <f t="shared" si="109"/>
        <v>0</v>
      </c>
      <c r="BA53" s="62">
        <f t="shared" si="110"/>
        <v>0</v>
      </c>
      <c r="BB53" s="62">
        <f t="shared" si="111"/>
        <v>0</v>
      </c>
      <c r="BC53" s="63">
        <f t="shared" si="112"/>
        <v>0</v>
      </c>
      <c r="BD53" s="64"/>
      <c r="BE53" s="584">
        <f t="shared" si="65"/>
        <v>0</v>
      </c>
      <c r="BF53" s="5">
        <f t="shared" si="73"/>
        <v>0</v>
      </c>
      <c r="BG53" s="5">
        <f t="shared" si="47"/>
        <v>0</v>
      </c>
      <c r="BH53" s="5">
        <f t="shared" si="74"/>
        <v>0</v>
      </c>
      <c r="BI53" s="5">
        <f t="shared" si="75"/>
        <v>0</v>
      </c>
      <c r="BJ53" s="5">
        <f t="shared" si="48"/>
        <v>0</v>
      </c>
      <c r="BK53" s="5">
        <f t="shared" si="76"/>
        <v>0</v>
      </c>
      <c r="BL53" s="5">
        <f t="shared" si="49"/>
        <v>0</v>
      </c>
      <c r="BM53" s="5">
        <f t="shared" si="50"/>
        <v>0</v>
      </c>
      <c r="BN53" s="145">
        <f t="shared" si="51"/>
        <v>0</v>
      </c>
      <c r="BO53" s="147">
        <f>+BE53+FEV!BO53</f>
        <v>0</v>
      </c>
      <c r="BP53" s="65"/>
      <c r="BQ53" s="66"/>
      <c r="BR53" s="584"/>
      <c r="BS53" s="584"/>
      <c r="BT53" s="67"/>
      <c r="BU53" s="68">
        <f t="shared" si="137"/>
        <v>0</v>
      </c>
      <c r="BV53" s="68">
        <f t="shared" si="123"/>
        <v>0</v>
      </c>
      <c r="BW53" s="68">
        <f t="shared" si="138"/>
        <v>0</v>
      </c>
      <c r="BX53" s="68">
        <f t="shared" si="139"/>
        <v>0</v>
      </c>
      <c r="BY53" s="69">
        <f t="shared" si="120"/>
        <v>0</v>
      </c>
      <c r="BZ53" s="68">
        <f>+BN53+MAR!BZ53</f>
        <v>0</v>
      </c>
      <c r="CA53" s="68">
        <f>+FEV!CA53+BX53</f>
        <v>0</v>
      </c>
      <c r="CB53" s="69"/>
      <c r="CE53" s="163"/>
      <c r="CF53" s="127"/>
      <c r="CG53" s="165">
        <f t="shared" si="66"/>
        <v>0</v>
      </c>
      <c r="CH53" s="165">
        <f t="shared" si="67"/>
        <v>0</v>
      </c>
      <c r="CI53" s="165">
        <f t="shared" si="68"/>
        <v>0</v>
      </c>
      <c r="CJ53" s="159">
        <f t="shared" si="62"/>
        <v>0</v>
      </c>
      <c r="CK53" s="444">
        <f>BY53-BV53+MAR!CK53</f>
        <v>0</v>
      </c>
      <c r="CL53" s="450"/>
      <c r="CM53" s="450"/>
      <c r="CN53" s="126">
        <f t="shared" si="70"/>
        <v>0</v>
      </c>
      <c r="CO53" s="130">
        <f t="shared" si="71"/>
        <v>0</v>
      </c>
      <c r="CP53" s="127">
        <f t="shared" si="63"/>
        <v>0</v>
      </c>
      <c r="CQ53" s="127">
        <f t="shared" si="72"/>
        <v>0</v>
      </c>
    </row>
    <row r="54" spans="1:95" ht="21" customHeight="1" thickBot="1" x14ac:dyDescent="0.3">
      <c r="A54" s="615" t="s">
        <v>89</v>
      </c>
      <c r="B54" s="1219">
        <v>41</v>
      </c>
      <c r="C54" s="24" t="s">
        <v>3</v>
      </c>
      <c r="D54" s="506"/>
      <c r="E54" s="506"/>
      <c r="F54" s="435"/>
      <c r="G54" s="435"/>
      <c r="H54" s="520"/>
      <c r="I54" s="504"/>
      <c r="J54" s="454"/>
      <c r="K54" s="436"/>
      <c r="L54" s="436"/>
      <c r="M54" s="498"/>
      <c r="N54" s="435"/>
      <c r="O54" s="435"/>
      <c r="P54" s="505"/>
      <c r="Q54" s="500"/>
      <c r="R54" s="435"/>
      <c r="S54" s="435"/>
      <c r="T54" s="498"/>
      <c r="U54" s="498"/>
      <c r="V54" s="435"/>
      <c r="W54" s="440"/>
      <c r="X54" s="500"/>
      <c r="Y54" s="506"/>
      <c r="Z54" s="435"/>
      <c r="AA54" s="435"/>
      <c r="AB54" s="498"/>
      <c r="AC54" s="498"/>
      <c r="AD54" s="440"/>
      <c r="AE54" s="459"/>
      <c r="AF54" s="506"/>
      <c r="AG54" s="506"/>
      <c r="AH54" s="459"/>
      <c r="AI54" s="125">
        <f t="shared" si="95"/>
        <v>0</v>
      </c>
      <c r="AJ54" s="62">
        <f t="shared" si="96"/>
        <v>0</v>
      </c>
      <c r="AK54" s="62">
        <f t="shared" si="117"/>
        <v>0</v>
      </c>
      <c r="AL54" s="62">
        <f t="shared" si="118"/>
        <v>0</v>
      </c>
      <c r="AM54" s="62">
        <f t="shared" si="97"/>
        <v>0</v>
      </c>
      <c r="AN54" s="62">
        <f t="shared" si="98"/>
        <v>0</v>
      </c>
      <c r="AO54" s="62">
        <f t="shared" si="99"/>
        <v>0</v>
      </c>
      <c r="AP54" s="62">
        <f t="shared" si="100"/>
        <v>0</v>
      </c>
      <c r="AQ54" s="62">
        <f t="shared" si="101"/>
        <v>0</v>
      </c>
      <c r="AR54" s="62">
        <f t="shared" si="119"/>
        <v>0</v>
      </c>
      <c r="AS54" s="62">
        <f t="shared" si="102"/>
        <v>0</v>
      </c>
      <c r="AT54" s="62">
        <f t="shared" si="103"/>
        <v>0</v>
      </c>
      <c r="AU54" s="62">
        <f t="shared" si="104"/>
        <v>0</v>
      </c>
      <c r="AV54" s="62">
        <f t="shared" si="105"/>
        <v>0</v>
      </c>
      <c r="AW54" s="62">
        <f t="shared" si="106"/>
        <v>0</v>
      </c>
      <c r="AX54" s="62">
        <f t="shared" si="107"/>
        <v>0</v>
      </c>
      <c r="AY54" s="62">
        <f t="shared" si="108"/>
        <v>0</v>
      </c>
      <c r="AZ54" s="62">
        <f t="shared" si="109"/>
        <v>0</v>
      </c>
      <c r="BA54" s="62">
        <f t="shared" si="110"/>
        <v>0</v>
      </c>
      <c r="BB54" s="62">
        <f t="shared" si="111"/>
        <v>0</v>
      </c>
      <c r="BC54" s="63">
        <f t="shared" si="112"/>
        <v>0</v>
      </c>
      <c r="BD54" s="64"/>
      <c r="BE54" s="584">
        <f t="shared" si="65"/>
        <v>0</v>
      </c>
      <c r="BF54" s="5">
        <f t="shared" si="73"/>
        <v>0</v>
      </c>
      <c r="BG54" s="5">
        <f t="shared" si="47"/>
        <v>0</v>
      </c>
      <c r="BH54" s="5">
        <f t="shared" si="74"/>
        <v>0</v>
      </c>
      <c r="BI54" s="5">
        <f t="shared" si="75"/>
        <v>0</v>
      </c>
      <c r="BJ54" s="5">
        <f t="shared" si="48"/>
        <v>0</v>
      </c>
      <c r="BK54" s="5">
        <f t="shared" si="76"/>
        <v>0</v>
      </c>
      <c r="BL54" s="5">
        <f t="shared" si="49"/>
        <v>0</v>
      </c>
      <c r="BM54" s="5">
        <f t="shared" si="50"/>
        <v>0</v>
      </c>
      <c r="BN54" s="145">
        <f t="shared" si="51"/>
        <v>0</v>
      </c>
      <c r="BO54" s="147"/>
      <c r="BP54" s="65"/>
      <c r="BQ54" s="66"/>
      <c r="BR54" s="584"/>
      <c r="BS54" s="584"/>
      <c r="BT54" s="67"/>
      <c r="BU54" s="68">
        <f t="shared" si="137"/>
        <v>0</v>
      </c>
      <c r="BV54" s="68">
        <f t="shared" si="123"/>
        <v>0</v>
      </c>
      <c r="BW54" s="68">
        <f t="shared" si="138"/>
        <v>0</v>
      </c>
      <c r="BX54" s="68">
        <f t="shared" si="139"/>
        <v>0</v>
      </c>
      <c r="BY54" s="69">
        <f t="shared" si="120"/>
        <v>0</v>
      </c>
      <c r="BZ54" s="68">
        <f>+BN54+MAR!BZ54</f>
        <v>0</v>
      </c>
      <c r="CA54" s="68">
        <f>+FEV!CA54+BX54</f>
        <v>0</v>
      </c>
      <c r="CB54" s="69"/>
      <c r="CE54" s="163">
        <f t="shared" ref="CE54:CE73" si="141">+BE54</f>
        <v>0</v>
      </c>
      <c r="CF54" s="127">
        <f t="shared" ref="CF54:CF60" si="142">+BC54+BF54+BG54+BJ54+BK54+BL54+BM54+BH54+BI54</f>
        <v>0</v>
      </c>
      <c r="CG54" s="165">
        <f t="shared" si="66"/>
        <v>0</v>
      </c>
      <c r="CH54" s="165">
        <f t="shared" si="67"/>
        <v>0</v>
      </c>
      <c r="CI54" s="165">
        <f t="shared" si="68"/>
        <v>0</v>
      </c>
      <c r="CJ54" s="159">
        <f t="shared" si="62"/>
        <v>0</v>
      </c>
      <c r="CK54" s="444">
        <f>BY54-BV54+MAR!CK54</f>
        <v>0</v>
      </c>
      <c r="CL54" s="450">
        <f>CK54*12+BV54*8</f>
        <v>0</v>
      </c>
      <c r="CM54" s="450"/>
      <c r="CN54" s="126">
        <f t="shared" si="70"/>
        <v>0</v>
      </c>
      <c r="CO54" s="130">
        <f t="shared" si="71"/>
        <v>0</v>
      </c>
      <c r="CP54" s="127">
        <f t="shared" si="63"/>
        <v>0</v>
      </c>
      <c r="CQ54" s="127">
        <f t="shared" si="72"/>
        <v>0</v>
      </c>
    </row>
    <row r="55" spans="1:95" ht="21" customHeight="1" thickBot="1" x14ac:dyDescent="0.3">
      <c r="A55" s="60" t="s">
        <v>21</v>
      </c>
      <c r="B55" s="60" t="s">
        <v>22</v>
      </c>
      <c r="C55" s="225" t="s">
        <v>23</v>
      </c>
      <c r="D55" s="265">
        <v>1</v>
      </c>
      <c r="E55" s="265">
        <v>2</v>
      </c>
      <c r="F55" s="264">
        <v>3</v>
      </c>
      <c r="G55" s="265">
        <v>4</v>
      </c>
      <c r="H55" s="265">
        <v>5</v>
      </c>
      <c r="I55" s="640">
        <v>6</v>
      </c>
      <c r="J55" s="307">
        <v>7</v>
      </c>
      <c r="K55" s="265">
        <v>8</v>
      </c>
      <c r="L55" s="265">
        <v>9</v>
      </c>
      <c r="M55" s="265">
        <v>10</v>
      </c>
      <c r="N55" s="264">
        <v>11</v>
      </c>
      <c r="O55" s="265">
        <v>12</v>
      </c>
      <c r="P55" s="640">
        <v>13</v>
      </c>
      <c r="Q55" s="307">
        <v>14</v>
      </c>
      <c r="R55" s="265">
        <v>15</v>
      </c>
      <c r="S55" s="265">
        <v>16</v>
      </c>
      <c r="T55" s="265">
        <v>17</v>
      </c>
      <c r="U55" s="1147">
        <v>18</v>
      </c>
      <c r="V55" s="264">
        <v>19</v>
      </c>
      <c r="W55" s="1146">
        <v>20</v>
      </c>
      <c r="X55" s="307">
        <v>21</v>
      </c>
      <c r="Y55" s="265">
        <v>22</v>
      </c>
      <c r="Z55" s="265">
        <v>23</v>
      </c>
      <c r="AA55" s="265">
        <v>24</v>
      </c>
      <c r="AB55" s="1147">
        <v>25</v>
      </c>
      <c r="AC55" s="265">
        <v>26</v>
      </c>
      <c r="AD55" s="641">
        <v>27</v>
      </c>
      <c r="AE55" s="307">
        <v>28</v>
      </c>
      <c r="AF55" s="265">
        <v>29</v>
      </c>
      <c r="AG55" s="265">
        <v>30</v>
      </c>
      <c r="AH55" s="307"/>
      <c r="AI55" s="133">
        <f>SUM(AI34:AI54)</f>
        <v>69</v>
      </c>
      <c r="AJ55" s="133">
        <f t="shared" ref="AJ55:BC55" si="143">SUM(AJ34:AJ54)</f>
        <v>62</v>
      </c>
      <c r="AK55" s="133">
        <f t="shared" si="143"/>
        <v>0</v>
      </c>
      <c r="AL55" s="133">
        <f t="shared" si="143"/>
        <v>0</v>
      </c>
      <c r="AM55" s="133">
        <f t="shared" si="143"/>
        <v>0</v>
      </c>
      <c r="AN55" s="133">
        <f t="shared" si="143"/>
        <v>12</v>
      </c>
      <c r="AO55" s="133">
        <f t="shared" si="143"/>
        <v>1</v>
      </c>
      <c r="AP55" s="133">
        <f t="shared" si="143"/>
        <v>10</v>
      </c>
      <c r="AQ55" s="133">
        <f t="shared" si="143"/>
        <v>20</v>
      </c>
      <c r="AR55" s="133">
        <f t="shared" si="143"/>
        <v>0</v>
      </c>
      <c r="AS55" s="133">
        <f t="shared" si="143"/>
        <v>0</v>
      </c>
      <c r="AT55" s="133">
        <f>SUM(AT34:AT54)</f>
        <v>0</v>
      </c>
      <c r="AU55" s="133">
        <f t="shared" si="143"/>
        <v>0</v>
      </c>
      <c r="AV55" s="133">
        <f t="shared" si="143"/>
        <v>0</v>
      </c>
      <c r="AW55" s="133">
        <f t="shared" si="143"/>
        <v>0</v>
      </c>
      <c r="AX55" s="133">
        <f t="shared" si="143"/>
        <v>0</v>
      </c>
      <c r="AY55" s="133">
        <f t="shared" si="143"/>
        <v>0</v>
      </c>
      <c r="AZ55" s="133">
        <f t="shared" si="143"/>
        <v>0</v>
      </c>
      <c r="BA55" s="133">
        <f t="shared" si="143"/>
        <v>28</v>
      </c>
      <c r="BB55" s="133">
        <f t="shared" si="143"/>
        <v>0</v>
      </c>
      <c r="BC55" s="133">
        <f t="shared" si="143"/>
        <v>185.33333333333331</v>
      </c>
      <c r="BD55" s="73"/>
      <c r="BE55" s="584"/>
      <c r="BF55" s="267">
        <f t="shared" si="73"/>
        <v>0</v>
      </c>
      <c r="BG55" s="267">
        <f t="shared" si="47"/>
        <v>0</v>
      </c>
      <c r="BH55" s="267">
        <f t="shared" si="74"/>
        <v>0</v>
      </c>
      <c r="BI55" s="267">
        <f t="shared" si="75"/>
        <v>0</v>
      </c>
      <c r="BJ55" s="267">
        <f t="shared" si="48"/>
        <v>0</v>
      </c>
      <c r="BK55" s="267">
        <f t="shared" si="76"/>
        <v>0</v>
      </c>
      <c r="BL55" s="267">
        <f t="shared" si="49"/>
        <v>0</v>
      </c>
      <c r="BM55" s="267">
        <f t="shared" si="50"/>
        <v>0</v>
      </c>
      <c r="BN55" s="268">
        <f t="shared" si="51"/>
        <v>0</v>
      </c>
      <c r="BO55" s="150" t="s">
        <v>142</v>
      </c>
      <c r="BP55" s="79">
        <f>AVERAGE(BP33:BP54)</f>
        <v>-0.13412698412698412</v>
      </c>
      <c r="BQ55" s="79"/>
      <c r="BR55" s="78" t="s">
        <v>142</v>
      </c>
      <c r="BS55" s="79">
        <f>AVERAGE(BS33:BS54)</f>
        <v>1.0659259259259259</v>
      </c>
      <c r="BT55" s="80"/>
      <c r="BU55" s="81"/>
      <c r="BV55" s="81"/>
      <c r="BW55" s="81"/>
      <c r="BX55" s="81"/>
      <c r="BY55" s="81"/>
      <c r="BZ55" s="81"/>
      <c r="CA55" s="81"/>
      <c r="CB55" s="82">
        <f>SUM(CB34:CB54)</f>
        <v>89</v>
      </c>
      <c r="CE55" s="163"/>
      <c r="CF55" s="127"/>
      <c r="CG55" s="165"/>
      <c r="CH55" s="165"/>
      <c r="CI55" s="165"/>
      <c r="CJ55" s="159"/>
      <c r="CK55" s="444">
        <f>BY55-BV55+MAR!CK55</f>
        <v>0</v>
      </c>
      <c r="CL55" s="450"/>
      <c r="CM55" s="450"/>
      <c r="CN55" s="126"/>
      <c r="CO55" s="130">
        <f t="shared" si="71"/>
        <v>0</v>
      </c>
      <c r="CP55" s="127"/>
      <c r="CQ55" s="127"/>
    </row>
    <row r="56" spans="1:95" ht="26.1" customHeight="1" thickBot="1" x14ac:dyDescent="0.3">
      <c r="A56" s="646" t="s">
        <v>90</v>
      </c>
      <c r="B56" s="652">
        <v>42</v>
      </c>
      <c r="C56" s="25" t="s">
        <v>1</v>
      </c>
      <c r="D56" s="435" t="s">
        <v>31</v>
      </c>
      <c r="E56" s="498" t="s">
        <v>26</v>
      </c>
      <c r="F56" s="498"/>
      <c r="G56" s="435" t="s">
        <v>24</v>
      </c>
      <c r="H56" s="435" t="s">
        <v>57</v>
      </c>
      <c r="I56" s="526"/>
      <c r="J56" s="500" t="s">
        <v>48</v>
      </c>
      <c r="K56" s="435" t="s">
        <v>24</v>
      </c>
      <c r="L56" s="433" t="s">
        <v>25</v>
      </c>
      <c r="M56" s="531" t="s">
        <v>49</v>
      </c>
      <c r="N56" s="498"/>
      <c r="O56" s="435" t="s">
        <v>24</v>
      </c>
      <c r="P56" s="440" t="s">
        <v>25</v>
      </c>
      <c r="Q56" s="500"/>
      <c r="R56" s="506" t="s">
        <v>59</v>
      </c>
      <c r="S56" s="435" t="s">
        <v>24</v>
      </c>
      <c r="T56" s="435" t="s">
        <v>32</v>
      </c>
      <c r="U56" s="498" t="s">
        <v>288</v>
      </c>
      <c r="V56" s="498" t="s">
        <v>289</v>
      </c>
      <c r="W56" s="440" t="s">
        <v>296</v>
      </c>
      <c r="X56" s="459" t="s">
        <v>32</v>
      </c>
      <c r="Y56" s="435" t="s">
        <v>32</v>
      </c>
      <c r="Z56" s="435" t="s">
        <v>32</v>
      </c>
      <c r="AA56" s="435" t="s">
        <v>32</v>
      </c>
      <c r="AB56" s="435" t="s">
        <v>296</v>
      </c>
      <c r="AC56" s="520" t="s">
        <v>288</v>
      </c>
      <c r="AD56" s="526" t="s">
        <v>50</v>
      </c>
      <c r="AE56" s="454" t="s">
        <v>40</v>
      </c>
      <c r="AF56" s="436" t="s">
        <v>40</v>
      </c>
      <c r="AG56" s="433" t="s">
        <v>48</v>
      </c>
      <c r="AH56" s="459"/>
      <c r="AI56" s="125">
        <f t="shared" ref="AI56:AI75" si="144">COUNTIF($D56:$AH56,"D")</f>
        <v>4</v>
      </c>
      <c r="AJ56" s="62">
        <f t="shared" ref="AJ56:AJ75" si="145">COUNTIF($D56:$AH56,"N")</f>
        <v>2</v>
      </c>
      <c r="AK56" s="62">
        <f t="shared" ref="AK56:AK75" si="146">COUNTIF($D56:$AH56,"DTS4S")+COUNTIF($D56:$AH56,"DTS4S1")</f>
        <v>0</v>
      </c>
      <c r="AL56" s="62">
        <f t="shared" ref="AL56:AL75" si="147">COUNTIF($D56:$AH56,"NTS4S")+COUNTIF($D56:$AH56,"NTS4S1")</f>
        <v>0</v>
      </c>
      <c r="AM56" s="62">
        <f t="shared" ref="AM56:AM75" si="148">COUNTIF($D56:$AH56,"S")</f>
        <v>0</v>
      </c>
      <c r="AN56" s="62">
        <f t="shared" ref="AN56:AN75" si="149">COUNTIF($D56:$AH56,"DT")</f>
        <v>1</v>
      </c>
      <c r="AO56" s="62">
        <f t="shared" ref="AO56:AO75" si="150">COUNTIF($D56:$AH56,"NT")</f>
        <v>0</v>
      </c>
      <c r="AP56" s="62">
        <f t="shared" ref="AP56:AP75" si="151">COUNTIF($D56:$AH56,"t")</f>
        <v>1</v>
      </c>
      <c r="AQ56" s="62">
        <f t="shared" ref="AQ56:AQ75" si="152">COUNTIF($D56:$AH56,"FE")</f>
        <v>5</v>
      </c>
      <c r="AR56" s="62">
        <f>COUNTIF($D56:$AH56,"LN")</f>
        <v>0</v>
      </c>
      <c r="AS56" s="62">
        <f t="shared" ref="AS56:AS75" si="153">COUNTIF($D56:$AH56,"DS")</f>
        <v>0</v>
      </c>
      <c r="AT56" s="62">
        <f t="shared" ref="AT56:AT75" si="154">COUNTIF($D56:$AH56,"DISP")</f>
        <v>0</v>
      </c>
      <c r="AU56" s="62">
        <f t="shared" ref="AU56:AU75" si="155">COUNTIF($D56:$AH56,"L")</f>
        <v>0</v>
      </c>
      <c r="AV56" s="62">
        <f t="shared" ref="AV56:AV75" si="156">COUNTIF($D56:$AH56,"B")</f>
        <v>0</v>
      </c>
      <c r="AW56" s="62">
        <f t="shared" ref="AW56:AW75" si="157">COUNTIF($D56:$AH56,"SA")</f>
        <v>0</v>
      </c>
      <c r="AX56" s="62">
        <f t="shared" ref="AX56:AX75" si="158">COUNTIF($D56:$AH56,"SAT")</f>
        <v>0</v>
      </c>
      <c r="AY56" s="62">
        <f t="shared" ref="AY56:AY75" si="159">COUNTIF($D56:$AH56,"SE")</f>
        <v>0</v>
      </c>
      <c r="AZ56" s="62">
        <f t="shared" ref="AZ56:AZ75" si="160">COUNTIF($D56:$AH56,"OJTD")+COUNTIF($D56:$AH56,"OJTN")</f>
        <v>0</v>
      </c>
      <c r="BA56" s="62">
        <f t="shared" ref="BA56:BA75" si="161">COUNTIF($D56:$AH56,"TR")</f>
        <v>2</v>
      </c>
      <c r="BB56" s="62">
        <f t="shared" ref="BB56:BB75" si="162">COUNTIF($D56:$AH56,"F")</f>
        <v>0</v>
      </c>
      <c r="BC56" s="63">
        <f t="shared" ref="BC56:BC75" si="163">+AI56+AJ56+AN56+AO56+((AQ56+AU56+AV56+AY56)*8)/12+AW56+AX56+AZ56+BA56+AM56</f>
        <v>12.333333333333334</v>
      </c>
      <c r="BD56" s="64"/>
      <c r="BE56" s="584">
        <f t="shared" si="65"/>
        <v>5.8333333333333339</v>
      </c>
      <c r="BF56" s="5">
        <f t="shared" si="73"/>
        <v>1</v>
      </c>
      <c r="BG56" s="5">
        <f t="shared" si="47"/>
        <v>0</v>
      </c>
      <c r="BH56" s="5">
        <f t="shared" si="74"/>
        <v>0</v>
      </c>
      <c r="BI56" s="5">
        <f t="shared" si="75"/>
        <v>0</v>
      </c>
      <c r="BJ56" s="5">
        <f t="shared" si="48"/>
        <v>2</v>
      </c>
      <c r="BK56" s="5">
        <f t="shared" si="76"/>
        <v>1</v>
      </c>
      <c r="BL56" s="5">
        <f t="shared" si="49"/>
        <v>1</v>
      </c>
      <c r="BM56" s="5">
        <f t="shared" si="50"/>
        <v>0</v>
      </c>
      <c r="BN56" s="145">
        <f t="shared" si="51"/>
        <v>1</v>
      </c>
      <c r="BO56" s="147">
        <f>+BE56+MAR!BO56</f>
        <v>28.333333333333336</v>
      </c>
      <c r="BP56" s="65">
        <f>+BO56+(JAN!BN54+FEV!BN56+MAR!BN56+BN56)*(12/24)-$BO$12</f>
        <v>0.16666666666666785</v>
      </c>
      <c r="BQ56" s="66">
        <f t="shared" ref="BQ56:BQ62" si="164">IF(BP56&gt;=(-11/24),0,(-BP56)/(12/24))</f>
        <v>0</v>
      </c>
      <c r="BR56" s="584">
        <f t="shared" ref="BR56:BR62" si="165">+BO56+BY56*$BD$2</f>
        <v>30.833333333333336</v>
      </c>
      <c r="BS56" s="584">
        <f t="shared" ref="BS56:BS62" si="166">+BR56-$BO$12</f>
        <v>2.1666666666666679</v>
      </c>
      <c r="BT56" s="67">
        <f t="shared" ref="BT56:BT58" si="167">+(BR56/$BR$99)-1</f>
        <v>5.1857661013625655E-2</v>
      </c>
      <c r="BU56" s="68">
        <f t="shared" ref="BU56:BU75" si="168">+BF56+BG56</f>
        <v>1</v>
      </c>
      <c r="BV56" s="68">
        <f t="shared" ref="BV56:BV75" si="169">+BH56+BI56</f>
        <v>0</v>
      </c>
      <c r="BW56" s="68">
        <f t="shared" ref="BW56:BW75" si="170">+BJ56+BK56</f>
        <v>3</v>
      </c>
      <c r="BX56" s="68">
        <f t="shared" ref="BX56:BX75" si="171">+BL56+BM56</f>
        <v>1</v>
      </c>
      <c r="BY56" s="69">
        <f t="shared" ref="BY56:BY74" si="172">+BU56+BV56+BW56+BX56</f>
        <v>5</v>
      </c>
      <c r="BZ56" s="68">
        <f>+BN56+MAR!BZ56</f>
        <v>1</v>
      </c>
      <c r="CA56" s="68">
        <f>+MAR!CA56+BX56</f>
        <v>10</v>
      </c>
      <c r="CB56" s="69">
        <f t="shared" ref="CB56:CB58" si="173">+CA56-BZ56</f>
        <v>9</v>
      </c>
      <c r="CE56" s="163">
        <f t="shared" si="141"/>
        <v>5.8333333333333339</v>
      </c>
      <c r="CF56" s="127">
        <f t="shared" si="142"/>
        <v>17.333333333333336</v>
      </c>
      <c r="CG56" s="165">
        <f t="shared" si="66"/>
        <v>100</v>
      </c>
      <c r="CH56" s="165">
        <f t="shared" si="67"/>
        <v>60</v>
      </c>
      <c r="CI56" s="165">
        <f t="shared" si="68"/>
        <v>160</v>
      </c>
      <c r="CJ56" s="159">
        <f t="shared" si="62"/>
        <v>52</v>
      </c>
      <c r="CK56" s="444">
        <f>BY56-BV56+MAR!CK56</f>
        <v>6</v>
      </c>
      <c r="CL56" s="450">
        <f t="shared" ref="CL56:CL60" si="174">CK56*12+BV56*8</f>
        <v>72</v>
      </c>
      <c r="CM56" s="450"/>
      <c r="CN56" s="126">
        <f t="shared" si="70"/>
        <v>5.8333333333333339</v>
      </c>
      <c r="CO56" s="130">
        <f t="shared" si="71"/>
        <v>160</v>
      </c>
      <c r="CP56" s="127">
        <f t="shared" si="63"/>
        <v>12.333333333333334</v>
      </c>
      <c r="CQ56" s="127">
        <f t="shared" si="72"/>
        <v>17.333333333333336</v>
      </c>
    </row>
    <row r="57" spans="1:95" ht="21" customHeight="1" thickBot="1" x14ac:dyDescent="0.3">
      <c r="A57" s="646" t="s">
        <v>91</v>
      </c>
      <c r="B57" s="652">
        <v>43</v>
      </c>
      <c r="C57" s="25" t="s">
        <v>1</v>
      </c>
      <c r="D57" s="435"/>
      <c r="E57" s="498"/>
      <c r="F57" s="498"/>
      <c r="G57" s="435"/>
      <c r="H57" s="435"/>
      <c r="I57" s="505"/>
      <c r="J57" s="500"/>
      <c r="K57" s="435"/>
      <c r="L57" s="435"/>
      <c r="M57" s="498"/>
      <c r="N57" s="498"/>
      <c r="O57" s="435"/>
      <c r="P57" s="440"/>
      <c r="Q57" s="500"/>
      <c r="R57" s="506"/>
      <c r="S57" s="435"/>
      <c r="T57" s="435"/>
      <c r="U57" s="498"/>
      <c r="V57" s="498"/>
      <c r="W57" s="440"/>
      <c r="X57" s="459"/>
      <c r="Y57" s="506"/>
      <c r="Z57" s="506"/>
      <c r="AA57" s="435"/>
      <c r="AB57" s="435"/>
      <c r="AC57" s="520"/>
      <c r="AD57" s="504"/>
      <c r="AE57" s="454"/>
      <c r="AF57" s="436"/>
      <c r="AG57" s="436"/>
      <c r="AH57" s="459"/>
      <c r="AI57" s="125">
        <f t="shared" si="144"/>
        <v>0</v>
      </c>
      <c r="AJ57" s="62">
        <f t="shared" si="145"/>
        <v>0</v>
      </c>
      <c r="AK57" s="62">
        <f t="shared" si="146"/>
        <v>0</v>
      </c>
      <c r="AL57" s="62">
        <f t="shared" si="147"/>
        <v>0</v>
      </c>
      <c r="AM57" s="62">
        <f t="shared" si="148"/>
        <v>0</v>
      </c>
      <c r="AN57" s="62">
        <f t="shared" si="149"/>
        <v>0</v>
      </c>
      <c r="AO57" s="62">
        <f t="shared" si="150"/>
        <v>0</v>
      </c>
      <c r="AP57" s="62">
        <f t="shared" si="151"/>
        <v>0</v>
      </c>
      <c r="AQ57" s="62">
        <f t="shared" si="152"/>
        <v>0</v>
      </c>
      <c r="AR57" s="62">
        <f t="shared" ref="AR57:AR75" si="175">COUNTIF($D57:$AH57,"LN")</f>
        <v>0</v>
      </c>
      <c r="AS57" s="62">
        <f t="shared" si="153"/>
        <v>0</v>
      </c>
      <c r="AT57" s="62">
        <f t="shared" si="154"/>
        <v>0</v>
      </c>
      <c r="AU57" s="62">
        <f t="shared" si="155"/>
        <v>0</v>
      </c>
      <c r="AV57" s="62">
        <f t="shared" si="156"/>
        <v>0</v>
      </c>
      <c r="AW57" s="62">
        <f t="shared" si="157"/>
        <v>0</v>
      </c>
      <c r="AX57" s="62">
        <f t="shared" si="158"/>
        <v>0</v>
      </c>
      <c r="AY57" s="62">
        <f t="shared" si="159"/>
        <v>0</v>
      </c>
      <c r="AZ57" s="62">
        <f t="shared" si="160"/>
        <v>0</v>
      </c>
      <c r="BA57" s="62">
        <f t="shared" si="161"/>
        <v>0</v>
      </c>
      <c r="BB57" s="62">
        <f t="shared" si="162"/>
        <v>0</v>
      </c>
      <c r="BC57" s="63">
        <f t="shared" si="163"/>
        <v>0</v>
      </c>
      <c r="BD57" s="64"/>
      <c r="BE57" s="584">
        <f t="shared" si="65"/>
        <v>0</v>
      </c>
      <c r="BF57" s="5">
        <f t="shared" si="73"/>
        <v>0</v>
      </c>
      <c r="BG57" s="5">
        <f t="shared" si="47"/>
        <v>0</v>
      </c>
      <c r="BH57" s="5">
        <f t="shared" si="74"/>
        <v>0</v>
      </c>
      <c r="BI57" s="5">
        <f t="shared" si="75"/>
        <v>0</v>
      </c>
      <c r="BJ57" s="5">
        <f t="shared" si="48"/>
        <v>0</v>
      </c>
      <c r="BK57" s="5">
        <f t="shared" si="76"/>
        <v>0</v>
      </c>
      <c r="BL57" s="5">
        <f t="shared" si="49"/>
        <v>0</v>
      </c>
      <c r="BM57" s="5">
        <f t="shared" si="50"/>
        <v>0</v>
      </c>
      <c r="BN57" s="145">
        <f t="shared" si="51"/>
        <v>0</v>
      </c>
      <c r="BO57" s="147">
        <f>+BE57+FEV!BO57</f>
        <v>0</v>
      </c>
      <c r="BP57" s="65"/>
      <c r="BQ57" s="66">
        <f t="shared" si="164"/>
        <v>0</v>
      </c>
      <c r="BR57" s="584">
        <f t="shared" si="165"/>
        <v>0</v>
      </c>
      <c r="BS57" s="584"/>
      <c r="BT57" s="67"/>
      <c r="BU57" s="68">
        <f t="shared" si="168"/>
        <v>0</v>
      </c>
      <c r="BV57" s="68">
        <f t="shared" si="169"/>
        <v>0</v>
      </c>
      <c r="BW57" s="68">
        <f t="shared" si="170"/>
        <v>0</v>
      </c>
      <c r="BX57" s="68">
        <f t="shared" si="171"/>
        <v>0</v>
      </c>
      <c r="BY57" s="69">
        <f t="shared" si="172"/>
        <v>0</v>
      </c>
      <c r="BZ57" s="68">
        <f>+BN57+MAR!BZ57</f>
        <v>0</v>
      </c>
      <c r="CA57" s="68">
        <f>+MAR!CA57+BX57</f>
        <v>0</v>
      </c>
      <c r="CB57" s="69">
        <f t="shared" si="173"/>
        <v>0</v>
      </c>
      <c r="CE57" s="163">
        <f t="shared" si="141"/>
        <v>0</v>
      </c>
      <c r="CF57" s="127">
        <f t="shared" si="142"/>
        <v>0</v>
      </c>
      <c r="CG57" s="165">
        <f t="shared" si="66"/>
        <v>0</v>
      </c>
      <c r="CH57" s="165">
        <f t="shared" si="67"/>
        <v>0</v>
      </c>
      <c r="CI57" s="165">
        <f t="shared" si="68"/>
        <v>0</v>
      </c>
      <c r="CJ57" s="159">
        <f t="shared" si="62"/>
        <v>0</v>
      </c>
      <c r="CK57" s="444">
        <f>BY57-BV57+MAR!CK57</f>
        <v>0</v>
      </c>
      <c r="CL57" s="450">
        <f t="shared" si="174"/>
        <v>0</v>
      </c>
      <c r="CM57" s="450"/>
      <c r="CN57" s="126">
        <f t="shared" si="70"/>
        <v>0</v>
      </c>
      <c r="CO57" s="130">
        <f t="shared" si="71"/>
        <v>0</v>
      </c>
      <c r="CP57" s="127">
        <f t="shared" si="63"/>
        <v>0</v>
      </c>
      <c r="CQ57" s="127">
        <f t="shared" si="72"/>
        <v>0</v>
      </c>
    </row>
    <row r="58" spans="1:95" ht="21" customHeight="1" thickBot="1" x14ac:dyDescent="0.3">
      <c r="A58" s="646" t="s">
        <v>92</v>
      </c>
      <c r="B58" s="652">
        <v>44</v>
      </c>
      <c r="C58" s="25" t="s">
        <v>2</v>
      </c>
      <c r="D58" s="435" t="s">
        <v>25</v>
      </c>
      <c r="E58" s="498"/>
      <c r="F58" s="498"/>
      <c r="G58" s="435" t="s">
        <v>25</v>
      </c>
      <c r="H58" s="435" t="s">
        <v>25</v>
      </c>
      <c r="I58" s="505"/>
      <c r="J58" s="500" t="s">
        <v>49</v>
      </c>
      <c r="K58" s="435" t="s">
        <v>25</v>
      </c>
      <c r="L58" s="435" t="s">
        <v>25</v>
      </c>
      <c r="M58" s="498"/>
      <c r="N58" s="498"/>
      <c r="O58" s="435" t="s">
        <v>24</v>
      </c>
      <c r="P58" s="440" t="s">
        <v>25</v>
      </c>
      <c r="Q58" s="500"/>
      <c r="R58" s="506"/>
      <c r="S58" s="435" t="s">
        <v>27</v>
      </c>
      <c r="T58" s="435" t="s">
        <v>25</v>
      </c>
      <c r="U58" s="498" t="s">
        <v>56</v>
      </c>
      <c r="V58" s="498"/>
      <c r="W58" s="440" t="s">
        <v>24</v>
      </c>
      <c r="X58" s="459" t="s">
        <v>25</v>
      </c>
      <c r="Y58" s="506" t="s">
        <v>56</v>
      </c>
      <c r="Z58" s="506" t="s">
        <v>27</v>
      </c>
      <c r="AA58" s="435" t="s">
        <v>31</v>
      </c>
      <c r="AB58" s="435" t="s">
        <v>24</v>
      </c>
      <c r="AC58" s="520"/>
      <c r="AD58" s="504"/>
      <c r="AE58" s="454" t="s">
        <v>40</v>
      </c>
      <c r="AF58" s="436" t="s">
        <v>40</v>
      </c>
      <c r="AG58" s="433" t="s">
        <v>48</v>
      </c>
      <c r="AH58" s="459"/>
      <c r="AI58" s="125">
        <f t="shared" si="144"/>
        <v>3</v>
      </c>
      <c r="AJ58" s="62">
        <f t="shared" si="145"/>
        <v>8</v>
      </c>
      <c r="AK58" s="62">
        <f t="shared" si="146"/>
        <v>0</v>
      </c>
      <c r="AL58" s="62">
        <f t="shared" si="147"/>
        <v>0</v>
      </c>
      <c r="AM58" s="62">
        <f t="shared" si="148"/>
        <v>0</v>
      </c>
      <c r="AN58" s="62">
        <f t="shared" si="149"/>
        <v>0</v>
      </c>
      <c r="AO58" s="62">
        <f t="shared" si="150"/>
        <v>2</v>
      </c>
      <c r="AP58" s="62">
        <f t="shared" si="151"/>
        <v>1</v>
      </c>
      <c r="AQ58" s="62">
        <f t="shared" si="152"/>
        <v>0</v>
      </c>
      <c r="AR58" s="62">
        <f t="shared" si="175"/>
        <v>0</v>
      </c>
      <c r="AS58" s="62">
        <f t="shared" si="153"/>
        <v>0</v>
      </c>
      <c r="AT58" s="62">
        <f t="shared" si="154"/>
        <v>0</v>
      </c>
      <c r="AU58" s="62">
        <f t="shared" si="155"/>
        <v>0</v>
      </c>
      <c r="AV58" s="62">
        <f t="shared" si="156"/>
        <v>0</v>
      </c>
      <c r="AW58" s="62">
        <f t="shared" si="157"/>
        <v>0</v>
      </c>
      <c r="AX58" s="62">
        <f t="shared" si="158"/>
        <v>0</v>
      </c>
      <c r="AY58" s="62">
        <f t="shared" si="159"/>
        <v>0</v>
      </c>
      <c r="AZ58" s="62">
        <f t="shared" si="160"/>
        <v>0</v>
      </c>
      <c r="BA58" s="62">
        <f t="shared" si="161"/>
        <v>2</v>
      </c>
      <c r="BB58" s="62">
        <f t="shared" si="162"/>
        <v>0</v>
      </c>
      <c r="BC58" s="63">
        <f t="shared" si="163"/>
        <v>15</v>
      </c>
      <c r="BD58" s="64"/>
      <c r="BE58" s="584">
        <f t="shared" si="65"/>
        <v>7.166666666666667</v>
      </c>
      <c r="BF58" s="5">
        <f t="shared" si="73"/>
        <v>0</v>
      </c>
      <c r="BG58" s="5">
        <f t="shared" si="47"/>
        <v>2</v>
      </c>
      <c r="BH58" s="5">
        <f t="shared" si="74"/>
        <v>0</v>
      </c>
      <c r="BI58" s="5">
        <f t="shared" si="75"/>
        <v>0</v>
      </c>
      <c r="BJ58" s="5">
        <f t="shared" si="48"/>
        <v>1</v>
      </c>
      <c r="BK58" s="5">
        <f t="shared" si="76"/>
        <v>1</v>
      </c>
      <c r="BL58" s="5">
        <f t="shared" si="49"/>
        <v>0</v>
      </c>
      <c r="BM58" s="5">
        <f t="shared" si="50"/>
        <v>0</v>
      </c>
      <c r="BN58" s="145">
        <f t="shared" si="51"/>
        <v>0</v>
      </c>
      <c r="BO58" s="147">
        <f>+BE58+MAR!BO58</f>
        <v>28.333333333333336</v>
      </c>
      <c r="BP58" s="65">
        <f>+BO58+(JAN!BN56+FEV!BN58+MAR!BN58+BN58)*(12/24)-$BO$12</f>
        <v>-0.33333333333333215</v>
      </c>
      <c r="BQ58" s="66">
        <f t="shared" si="164"/>
        <v>0</v>
      </c>
      <c r="BR58" s="584">
        <f t="shared" si="165"/>
        <v>30.333333333333336</v>
      </c>
      <c r="BS58" s="584">
        <f t="shared" si="166"/>
        <v>1.6666666666666679</v>
      </c>
      <c r="BT58" s="67">
        <f t="shared" si="167"/>
        <v>3.4800509753945219E-2</v>
      </c>
      <c r="BU58" s="68">
        <f t="shared" si="168"/>
        <v>2</v>
      </c>
      <c r="BV58" s="68">
        <f t="shared" si="169"/>
        <v>0</v>
      </c>
      <c r="BW58" s="68">
        <f t="shared" si="170"/>
        <v>2</v>
      </c>
      <c r="BX58" s="68">
        <f t="shared" si="171"/>
        <v>0</v>
      </c>
      <c r="BY58" s="69">
        <f t="shared" si="172"/>
        <v>4</v>
      </c>
      <c r="BZ58" s="68">
        <f>+BN58+MAR!BZ58</f>
        <v>0</v>
      </c>
      <c r="CA58" s="68">
        <f>+MAR!CA58+BX58</f>
        <v>19</v>
      </c>
      <c r="CB58" s="69">
        <f t="shared" si="173"/>
        <v>19</v>
      </c>
      <c r="CE58" s="163">
        <f t="shared" si="141"/>
        <v>7.166666666666667</v>
      </c>
      <c r="CF58" s="127">
        <f t="shared" si="142"/>
        <v>19</v>
      </c>
      <c r="CG58" s="165">
        <f t="shared" si="66"/>
        <v>172</v>
      </c>
      <c r="CH58" s="165">
        <f t="shared" si="67"/>
        <v>48</v>
      </c>
      <c r="CI58" s="165">
        <f t="shared" si="68"/>
        <v>220</v>
      </c>
      <c r="CJ58" s="159">
        <f t="shared" si="62"/>
        <v>0</v>
      </c>
      <c r="CK58" s="444">
        <f>BY58-BV58+MAR!CK58</f>
        <v>8</v>
      </c>
      <c r="CL58" s="450">
        <f t="shared" si="174"/>
        <v>96</v>
      </c>
      <c r="CM58" s="450"/>
      <c r="CN58" s="126">
        <f t="shared" si="70"/>
        <v>7.166666666666667</v>
      </c>
      <c r="CO58" s="130">
        <f t="shared" si="71"/>
        <v>220</v>
      </c>
      <c r="CP58" s="127">
        <f t="shared" si="63"/>
        <v>15</v>
      </c>
      <c r="CQ58" s="127">
        <f t="shared" si="72"/>
        <v>19</v>
      </c>
    </row>
    <row r="59" spans="1:95" ht="21" customHeight="1" thickBot="1" x14ac:dyDescent="0.3">
      <c r="A59" s="646" t="s">
        <v>93</v>
      </c>
      <c r="B59" s="652">
        <v>45</v>
      </c>
      <c r="C59" s="25" t="s">
        <v>2</v>
      </c>
      <c r="D59" s="72" t="s">
        <v>37</v>
      </c>
      <c r="E59" s="72" t="s">
        <v>37</v>
      </c>
      <c r="F59" s="72" t="s">
        <v>37</v>
      </c>
      <c r="G59" s="72" t="s">
        <v>37</v>
      </c>
      <c r="H59" s="72"/>
      <c r="I59" s="1156"/>
      <c r="J59" s="1025" t="s">
        <v>37</v>
      </c>
      <c r="K59" s="72" t="s">
        <v>37</v>
      </c>
      <c r="L59" s="72" t="s">
        <v>37</v>
      </c>
      <c r="M59" s="72" t="s">
        <v>37</v>
      </c>
      <c r="N59" s="72" t="s">
        <v>37</v>
      </c>
      <c r="O59" s="72"/>
      <c r="P59" s="1156"/>
      <c r="Q59" s="1025" t="s">
        <v>37</v>
      </c>
      <c r="R59" s="72" t="s">
        <v>37</v>
      </c>
      <c r="S59" s="72" t="s">
        <v>37</v>
      </c>
      <c r="T59" s="72" t="s">
        <v>37</v>
      </c>
      <c r="U59" s="72" t="s">
        <v>37</v>
      </c>
      <c r="V59" s="72"/>
      <c r="W59" s="1156"/>
      <c r="X59" s="1025" t="s">
        <v>37</v>
      </c>
      <c r="Y59" s="72" t="s">
        <v>37</v>
      </c>
      <c r="Z59" s="72" t="s">
        <v>37</v>
      </c>
      <c r="AA59" s="72" t="s">
        <v>37</v>
      </c>
      <c r="AB59" s="435" t="s">
        <v>37</v>
      </c>
      <c r="AC59" s="726"/>
      <c r="AD59" s="1222"/>
      <c r="AE59" s="454" t="s">
        <v>37</v>
      </c>
      <c r="AF59" s="436" t="s">
        <v>37</v>
      </c>
      <c r="AG59" s="436" t="s">
        <v>37</v>
      </c>
      <c r="AH59" s="459"/>
      <c r="AI59" s="125">
        <f t="shared" si="144"/>
        <v>0</v>
      </c>
      <c r="AJ59" s="62">
        <f t="shared" si="145"/>
        <v>0</v>
      </c>
      <c r="AK59" s="62">
        <f t="shared" si="146"/>
        <v>0</v>
      </c>
      <c r="AL59" s="62">
        <f t="shared" si="147"/>
        <v>0</v>
      </c>
      <c r="AM59" s="62">
        <f t="shared" si="148"/>
        <v>0</v>
      </c>
      <c r="AN59" s="62">
        <f t="shared" si="149"/>
        <v>0</v>
      </c>
      <c r="AO59" s="62">
        <f t="shared" si="150"/>
        <v>0</v>
      </c>
      <c r="AP59" s="62">
        <f t="shared" si="151"/>
        <v>0</v>
      </c>
      <c r="AQ59" s="62">
        <f t="shared" si="152"/>
        <v>0</v>
      </c>
      <c r="AR59" s="62">
        <f t="shared" si="175"/>
        <v>0</v>
      </c>
      <c r="AS59" s="62">
        <f t="shared" si="153"/>
        <v>0</v>
      </c>
      <c r="AT59" s="62">
        <f t="shared" si="154"/>
        <v>0</v>
      </c>
      <c r="AU59" s="62">
        <f t="shared" si="155"/>
        <v>0</v>
      </c>
      <c r="AV59" s="62">
        <f t="shared" si="156"/>
        <v>22</v>
      </c>
      <c r="AW59" s="62">
        <f t="shared" si="157"/>
        <v>0</v>
      </c>
      <c r="AX59" s="62">
        <f t="shared" si="158"/>
        <v>0</v>
      </c>
      <c r="AY59" s="62">
        <f t="shared" si="159"/>
        <v>0</v>
      </c>
      <c r="AZ59" s="62">
        <f t="shared" si="160"/>
        <v>0</v>
      </c>
      <c r="BA59" s="62">
        <f t="shared" si="161"/>
        <v>0</v>
      </c>
      <c r="BB59" s="62">
        <f t="shared" si="162"/>
        <v>0</v>
      </c>
      <c r="BC59" s="63">
        <f t="shared" si="163"/>
        <v>14.666666666666666</v>
      </c>
      <c r="BD59" s="64"/>
      <c r="BE59" s="584">
        <f t="shared" si="65"/>
        <v>7.333333333333333</v>
      </c>
      <c r="BF59" s="5">
        <f t="shared" si="73"/>
        <v>0</v>
      </c>
      <c r="BG59" s="5">
        <f t="shared" si="47"/>
        <v>0</v>
      </c>
      <c r="BH59" s="5">
        <f t="shared" si="74"/>
        <v>0</v>
      </c>
      <c r="BI59" s="5">
        <f t="shared" si="75"/>
        <v>0</v>
      </c>
      <c r="BJ59" s="5">
        <f t="shared" si="48"/>
        <v>0</v>
      </c>
      <c r="BK59" s="5">
        <f t="shared" si="76"/>
        <v>0</v>
      </c>
      <c r="BL59" s="5">
        <f t="shared" si="49"/>
        <v>0</v>
      </c>
      <c r="BM59" s="5">
        <f t="shared" si="50"/>
        <v>0</v>
      </c>
      <c r="BN59" s="145">
        <f t="shared" si="51"/>
        <v>0</v>
      </c>
      <c r="BO59" s="147">
        <f>+BE59+MAR!BO59</f>
        <v>28.833333333333332</v>
      </c>
      <c r="BP59" s="65">
        <f>+BO59+(JAN!BN57+FEV!BN59+MAR!BN59+BN59)*(12/24)-$BO$12</f>
        <v>0.1666666666666643</v>
      </c>
      <c r="BQ59" s="66">
        <f t="shared" si="164"/>
        <v>0</v>
      </c>
      <c r="BR59" s="584">
        <f t="shared" si="165"/>
        <v>28.833333333333332</v>
      </c>
      <c r="BS59" s="584">
        <f t="shared" si="166"/>
        <v>0.1666666666666643</v>
      </c>
      <c r="BT59" s="67">
        <f>+(BR59/$BR$99)-1</f>
        <v>-1.637094402509609E-2</v>
      </c>
      <c r="BU59" s="68">
        <f t="shared" si="168"/>
        <v>0</v>
      </c>
      <c r="BV59" s="68">
        <f t="shared" si="169"/>
        <v>0</v>
      </c>
      <c r="BW59" s="68">
        <f t="shared" si="170"/>
        <v>0</v>
      </c>
      <c r="BX59" s="68">
        <f t="shared" si="171"/>
        <v>0</v>
      </c>
      <c r="BY59" s="69">
        <f t="shared" si="172"/>
        <v>0</v>
      </c>
      <c r="BZ59" s="68">
        <f>+BN59+MAR!BZ59</f>
        <v>0</v>
      </c>
      <c r="CA59" s="68">
        <f>+MAR!CA59+BX59</f>
        <v>1</v>
      </c>
      <c r="CB59" s="69">
        <f>+CA59-BZ59</f>
        <v>1</v>
      </c>
      <c r="CE59" s="163">
        <f t="shared" si="141"/>
        <v>7.333333333333333</v>
      </c>
      <c r="CF59" s="127">
        <f t="shared" si="142"/>
        <v>14.666666666666666</v>
      </c>
      <c r="CG59" s="165">
        <f t="shared" si="66"/>
        <v>0</v>
      </c>
      <c r="CH59" s="165">
        <f t="shared" si="67"/>
        <v>0</v>
      </c>
      <c r="CI59" s="165">
        <f t="shared" si="68"/>
        <v>0</v>
      </c>
      <c r="CJ59" s="159">
        <f t="shared" si="62"/>
        <v>176</v>
      </c>
      <c r="CK59" s="444">
        <f>BY59-BV59+MAR!CK59</f>
        <v>0</v>
      </c>
      <c r="CL59" s="450">
        <f t="shared" si="174"/>
        <v>0</v>
      </c>
      <c r="CM59" s="450"/>
      <c r="CN59" s="126">
        <f t="shared" si="70"/>
        <v>7.333333333333333</v>
      </c>
      <c r="CO59" s="130">
        <f t="shared" si="71"/>
        <v>0</v>
      </c>
      <c r="CP59" s="127">
        <f t="shared" si="63"/>
        <v>14.666666666666666</v>
      </c>
      <c r="CQ59" s="127">
        <f t="shared" si="72"/>
        <v>14.666666666666666</v>
      </c>
    </row>
    <row r="60" spans="1:95" ht="21" customHeight="1" thickBot="1" x14ac:dyDescent="0.3">
      <c r="A60" s="646" t="s">
        <v>94</v>
      </c>
      <c r="B60" s="652">
        <v>46</v>
      </c>
      <c r="C60" s="25" t="s">
        <v>2</v>
      </c>
      <c r="D60" s="435" t="s">
        <v>25</v>
      </c>
      <c r="E60" s="498"/>
      <c r="F60" s="498"/>
      <c r="G60" s="435" t="s">
        <v>25</v>
      </c>
      <c r="H60" s="435" t="s">
        <v>25</v>
      </c>
      <c r="I60" s="505"/>
      <c r="J60" s="500" t="s">
        <v>48</v>
      </c>
      <c r="K60" s="435" t="s">
        <v>25</v>
      </c>
      <c r="L60" s="435" t="s">
        <v>25</v>
      </c>
      <c r="M60" s="498"/>
      <c r="N60" s="498"/>
      <c r="O60" s="435" t="s">
        <v>24</v>
      </c>
      <c r="P60" s="440" t="s">
        <v>25</v>
      </c>
      <c r="Q60" s="500"/>
      <c r="R60" s="435" t="s">
        <v>32</v>
      </c>
      <c r="S60" s="435" t="s">
        <v>32</v>
      </c>
      <c r="T60" s="435" t="s">
        <v>32</v>
      </c>
      <c r="U60" s="432" t="s">
        <v>288</v>
      </c>
      <c r="V60" s="432" t="s">
        <v>289</v>
      </c>
      <c r="W60" s="440" t="s">
        <v>296</v>
      </c>
      <c r="X60" s="459" t="s">
        <v>32</v>
      </c>
      <c r="Y60" s="506"/>
      <c r="Z60" s="506" t="s">
        <v>59</v>
      </c>
      <c r="AA60" s="435" t="s">
        <v>24</v>
      </c>
      <c r="AB60" s="435" t="s">
        <v>24</v>
      </c>
      <c r="AC60" s="520"/>
      <c r="AD60" s="504"/>
      <c r="AE60" s="454" t="s">
        <v>40</v>
      </c>
      <c r="AF60" s="436" t="s">
        <v>40</v>
      </c>
      <c r="AG60" s="433" t="s">
        <v>48</v>
      </c>
      <c r="AH60" s="459"/>
      <c r="AI60" s="125">
        <f t="shared" si="144"/>
        <v>3</v>
      </c>
      <c r="AJ60" s="62">
        <f t="shared" si="145"/>
        <v>6</v>
      </c>
      <c r="AK60" s="62">
        <f t="shared" si="146"/>
        <v>0</v>
      </c>
      <c r="AL60" s="62">
        <f t="shared" si="147"/>
        <v>0</v>
      </c>
      <c r="AM60" s="62">
        <f t="shared" si="148"/>
        <v>0</v>
      </c>
      <c r="AN60" s="62">
        <f t="shared" si="149"/>
        <v>0</v>
      </c>
      <c r="AO60" s="62">
        <f t="shared" si="150"/>
        <v>0</v>
      </c>
      <c r="AP60" s="62">
        <f t="shared" si="151"/>
        <v>0</v>
      </c>
      <c r="AQ60" s="62">
        <f t="shared" si="152"/>
        <v>4</v>
      </c>
      <c r="AR60" s="62">
        <f t="shared" si="175"/>
        <v>0</v>
      </c>
      <c r="AS60" s="62">
        <f t="shared" si="153"/>
        <v>0</v>
      </c>
      <c r="AT60" s="62">
        <f t="shared" si="154"/>
        <v>0</v>
      </c>
      <c r="AU60" s="62">
        <f t="shared" si="155"/>
        <v>0</v>
      </c>
      <c r="AV60" s="62">
        <f t="shared" si="156"/>
        <v>0</v>
      </c>
      <c r="AW60" s="62">
        <f t="shared" si="157"/>
        <v>0</v>
      </c>
      <c r="AX60" s="62">
        <f t="shared" si="158"/>
        <v>0</v>
      </c>
      <c r="AY60" s="62">
        <f t="shared" si="159"/>
        <v>0</v>
      </c>
      <c r="AZ60" s="62">
        <f t="shared" si="160"/>
        <v>0</v>
      </c>
      <c r="BA60" s="62">
        <f t="shared" si="161"/>
        <v>2</v>
      </c>
      <c r="BB60" s="62">
        <f t="shared" si="162"/>
        <v>0</v>
      </c>
      <c r="BC60" s="63">
        <f t="shared" si="163"/>
        <v>13.666666666666666</v>
      </c>
      <c r="BE60" s="584">
        <f t="shared" si="65"/>
        <v>6.5</v>
      </c>
      <c r="BF60" s="5">
        <f t="shared" si="73"/>
        <v>1</v>
      </c>
      <c r="BG60" s="5">
        <f t="shared" si="47"/>
        <v>0</v>
      </c>
      <c r="BH60" s="5">
        <f t="shared" si="74"/>
        <v>0</v>
      </c>
      <c r="BI60" s="5">
        <f t="shared" si="75"/>
        <v>0</v>
      </c>
      <c r="BJ60" s="5">
        <f t="shared" si="48"/>
        <v>2</v>
      </c>
      <c r="BK60" s="5">
        <f t="shared" si="76"/>
        <v>0</v>
      </c>
      <c r="BL60" s="5">
        <f t="shared" si="49"/>
        <v>0</v>
      </c>
      <c r="BM60" s="5">
        <f t="shared" si="50"/>
        <v>0</v>
      </c>
      <c r="BN60" s="145">
        <f t="shared" si="51"/>
        <v>0</v>
      </c>
      <c r="BO60" s="147">
        <f>+BE60+MAR!BO60</f>
        <v>29.5</v>
      </c>
      <c r="BP60" s="65">
        <f>+BO60+(JAN!BN58+FEV!BN60+MAR!BN60+BN60)*(12/24)-$BO$12</f>
        <v>1.3333333333333321</v>
      </c>
      <c r="BQ60" s="66">
        <f t="shared" si="164"/>
        <v>0</v>
      </c>
      <c r="BR60" s="584">
        <f t="shared" si="165"/>
        <v>31</v>
      </c>
      <c r="BS60" s="584">
        <f t="shared" si="166"/>
        <v>2.3333333333333321</v>
      </c>
      <c r="BT60" s="67">
        <f>+(BR60/$BR$99)-1</f>
        <v>5.7543378100185727E-2</v>
      </c>
      <c r="BU60" s="68">
        <f t="shared" si="168"/>
        <v>1</v>
      </c>
      <c r="BV60" s="68">
        <f t="shared" si="169"/>
        <v>0</v>
      </c>
      <c r="BW60" s="68">
        <f t="shared" si="170"/>
        <v>2</v>
      </c>
      <c r="BX60" s="68">
        <f t="shared" si="171"/>
        <v>0</v>
      </c>
      <c r="BY60" s="69">
        <f t="shared" si="172"/>
        <v>3</v>
      </c>
      <c r="BZ60" s="68">
        <f>+BN60+MAR!BZ60</f>
        <v>1</v>
      </c>
      <c r="CA60" s="68">
        <f>+MAR!CA60+BX60</f>
        <v>15</v>
      </c>
      <c r="CB60" s="69">
        <f t="shared" ref="CB60:CB63" si="176">+CA60-BZ60</f>
        <v>14</v>
      </c>
      <c r="CE60" s="163">
        <f t="shared" si="141"/>
        <v>6.5</v>
      </c>
      <c r="CF60" s="127">
        <f t="shared" si="142"/>
        <v>16.666666666666664</v>
      </c>
      <c r="CG60" s="165">
        <f t="shared" si="66"/>
        <v>124</v>
      </c>
      <c r="CH60" s="165">
        <f t="shared" si="67"/>
        <v>36</v>
      </c>
      <c r="CI60" s="165">
        <f t="shared" si="68"/>
        <v>160</v>
      </c>
      <c r="CJ60" s="159">
        <f t="shared" si="62"/>
        <v>32</v>
      </c>
      <c r="CK60" s="444">
        <f>BY60-BV60+MAR!CK60</f>
        <v>5</v>
      </c>
      <c r="CL60" s="617">
        <f t="shared" si="174"/>
        <v>60</v>
      </c>
      <c r="CM60" s="617"/>
      <c r="CN60" s="126">
        <f t="shared" si="70"/>
        <v>6.5</v>
      </c>
      <c r="CO60" s="130">
        <f t="shared" si="71"/>
        <v>160</v>
      </c>
      <c r="CP60" s="127">
        <f t="shared" si="63"/>
        <v>13.666666666666666</v>
      </c>
      <c r="CQ60" s="127">
        <f t="shared" si="72"/>
        <v>16.666666666666664</v>
      </c>
    </row>
    <row r="61" spans="1:95" ht="21" customHeight="1" thickBot="1" x14ac:dyDescent="0.3">
      <c r="A61" s="646" t="s">
        <v>95</v>
      </c>
      <c r="B61" s="652">
        <v>47</v>
      </c>
      <c r="C61" s="25" t="s">
        <v>2</v>
      </c>
      <c r="D61" s="435" t="s">
        <v>25</v>
      </c>
      <c r="E61" s="498"/>
      <c r="F61" s="498"/>
      <c r="G61" s="435" t="s">
        <v>25</v>
      </c>
      <c r="H61" s="435" t="s">
        <v>25</v>
      </c>
      <c r="I61" s="505"/>
      <c r="J61" s="500" t="s">
        <v>48</v>
      </c>
      <c r="K61" s="435" t="s">
        <v>32</v>
      </c>
      <c r="L61" s="435" t="s">
        <v>32</v>
      </c>
      <c r="M61" s="506" t="s">
        <v>288</v>
      </c>
      <c r="N61" s="506" t="s">
        <v>289</v>
      </c>
      <c r="O61" s="434" t="s">
        <v>32</v>
      </c>
      <c r="P61" s="491" t="s">
        <v>32</v>
      </c>
      <c r="Q61" s="466" t="s">
        <v>32</v>
      </c>
      <c r="R61" s="506"/>
      <c r="S61" s="435" t="s">
        <v>24</v>
      </c>
      <c r="T61" s="435" t="s">
        <v>26</v>
      </c>
      <c r="U61" s="498"/>
      <c r="V61" s="498"/>
      <c r="W61" s="440" t="s">
        <v>27</v>
      </c>
      <c r="X61" s="459" t="s">
        <v>25</v>
      </c>
      <c r="Y61" s="506" t="s">
        <v>56</v>
      </c>
      <c r="Z61" s="506"/>
      <c r="AA61" s="435" t="s">
        <v>24</v>
      </c>
      <c r="AB61" s="435" t="s">
        <v>24</v>
      </c>
      <c r="AC61" s="520"/>
      <c r="AD61" s="504"/>
      <c r="AE61" s="459" t="s">
        <v>40</v>
      </c>
      <c r="AF61" s="435" t="s">
        <v>40</v>
      </c>
      <c r="AG61" s="433" t="s">
        <v>48</v>
      </c>
      <c r="AH61" s="459"/>
      <c r="AI61" s="125">
        <f t="shared" si="144"/>
        <v>3</v>
      </c>
      <c r="AJ61" s="62">
        <f t="shared" si="145"/>
        <v>4</v>
      </c>
      <c r="AK61" s="62">
        <f t="shared" si="146"/>
        <v>0</v>
      </c>
      <c r="AL61" s="62">
        <f t="shared" si="147"/>
        <v>0</v>
      </c>
      <c r="AM61" s="62">
        <f t="shared" si="148"/>
        <v>0</v>
      </c>
      <c r="AN61" s="62">
        <f t="shared" si="149"/>
        <v>1</v>
      </c>
      <c r="AO61" s="62">
        <f t="shared" si="150"/>
        <v>1</v>
      </c>
      <c r="AP61" s="62">
        <f t="shared" si="151"/>
        <v>0</v>
      </c>
      <c r="AQ61" s="62">
        <f t="shared" si="152"/>
        <v>5</v>
      </c>
      <c r="AR61" s="62">
        <f t="shared" si="175"/>
        <v>0</v>
      </c>
      <c r="AS61" s="62">
        <f t="shared" si="153"/>
        <v>0</v>
      </c>
      <c r="AT61" s="62">
        <f t="shared" si="154"/>
        <v>0</v>
      </c>
      <c r="AU61" s="62">
        <f t="shared" si="155"/>
        <v>0</v>
      </c>
      <c r="AV61" s="62">
        <f t="shared" si="156"/>
        <v>0</v>
      </c>
      <c r="AW61" s="62">
        <f t="shared" si="157"/>
        <v>0</v>
      </c>
      <c r="AX61" s="62">
        <f t="shared" si="158"/>
        <v>0</v>
      </c>
      <c r="AY61" s="62">
        <f t="shared" si="159"/>
        <v>0</v>
      </c>
      <c r="AZ61" s="62">
        <f t="shared" si="160"/>
        <v>0</v>
      </c>
      <c r="BA61" s="62">
        <f t="shared" si="161"/>
        <v>2</v>
      </c>
      <c r="BB61" s="62">
        <f t="shared" si="162"/>
        <v>0</v>
      </c>
      <c r="BC61" s="63">
        <f t="shared" si="163"/>
        <v>14.333333333333334</v>
      </c>
      <c r="BD61" s="64"/>
      <c r="BE61" s="584">
        <f t="shared" si="65"/>
        <v>6.8333333333333339</v>
      </c>
      <c r="BF61" s="5">
        <f t="shared" si="73"/>
        <v>0</v>
      </c>
      <c r="BG61" s="5">
        <f t="shared" si="47"/>
        <v>1</v>
      </c>
      <c r="BH61" s="5">
        <f t="shared" si="74"/>
        <v>0</v>
      </c>
      <c r="BI61" s="5">
        <f t="shared" si="75"/>
        <v>0</v>
      </c>
      <c r="BJ61" s="5">
        <f t="shared" si="48"/>
        <v>2</v>
      </c>
      <c r="BK61" s="5">
        <f t="shared" si="76"/>
        <v>0</v>
      </c>
      <c r="BL61" s="5">
        <f t="shared" si="49"/>
        <v>0</v>
      </c>
      <c r="BM61" s="5">
        <f t="shared" si="50"/>
        <v>0</v>
      </c>
      <c r="BN61" s="145">
        <f t="shared" si="51"/>
        <v>0</v>
      </c>
      <c r="BO61" s="147">
        <f>+BE61+MAR!BO61</f>
        <v>28.5</v>
      </c>
      <c r="BP61" s="65">
        <f>+BO61+(JAN!BN17+FEV!BN61+MAR!BN61+BN61)*(12/24)-$BO$12</f>
        <v>0.83333333333333215</v>
      </c>
      <c r="BQ61" s="66">
        <f t="shared" si="164"/>
        <v>0</v>
      </c>
      <c r="BR61" s="584">
        <f t="shared" si="165"/>
        <v>30</v>
      </c>
      <c r="BS61" s="584">
        <f t="shared" si="166"/>
        <v>1.3333333333333321</v>
      </c>
      <c r="BT61" s="67">
        <f>+(BR61/$BR$99)-1</f>
        <v>2.3429075580824854E-2</v>
      </c>
      <c r="BU61" s="68">
        <f t="shared" si="168"/>
        <v>1</v>
      </c>
      <c r="BV61" s="68">
        <f t="shared" si="169"/>
        <v>0</v>
      </c>
      <c r="BW61" s="68">
        <f t="shared" si="170"/>
        <v>2</v>
      </c>
      <c r="BX61" s="68">
        <f t="shared" si="171"/>
        <v>0</v>
      </c>
      <c r="BY61" s="69">
        <f t="shared" si="172"/>
        <v>3</v>
      </c>
      <c r="BZ61" s="68">
        <f>+BN61+MAR!BZ61</f>
        <v>2</v>
      </c>
      <c r="CA61" s="68">
        <f>+MAR!CA61+BX61</f>
        <v>5</v>
      </c>
      <c r="CB61" s="69">
        <f t="shared" si="176"/>
        <v>3</v>
      </c>
      <c r="CE61" s="163">
        <f t="shared" si="141"/>
        <v>6.8333333333333339</v>
      </c>
      <c r="CF61" s="127">
        <f t="shared" si="77"/>
        <v>17.333333333333336</v>
      </c>
      <c r="CG61" s="165">
        <f t="shared" si="66"/>
        <v>124</v>
      </c>
      <c r="CH61" s="165">
        <f t="shared" si="67"/>
        <v>36</v>
      </c>
      <c r="CI61" s="165">
        <f t="shared" si="68"/>
        <v>160</v>
      </c>
      <c r="CJ61" s="159">
        <f t="shared" si="62"/>
        <v>40</v>
      </c>
      <c r="CK61" s="444">
        <f>BY61-BV61+MAR!CK61</f>
        <v>5</v>
      </c>
      <c r="CL61" s="1231">
        <f>CK61*12+BV61*8+1</f>
        <v>61</v>
      </c>
      <c r="CM61" s="1231"/>
      <c r="CN61" s="126">
        <f t="shared" si="70"/>
        <v>6.8333333333333339</v>
      </c>
      <c r="CO61" s="130">
        <f t="shared" si="71"/>
        <v>160</v>
      </c>
      <c r="CP61" s="127">
        <f t="shared" si="63"/>
        <v>14.333333333333334</v>
      </c>
      <c r="CQ61" s="127">
        <f t="shared" si="72"/>
        <v>17.333333333333336</v>
      </c>
    </row>
    <row r="62" spans="1:95" ht="21" customHeight="1" thickBot="1" x14ac:dyDescent="0.3">
      <c r="A62" s="646" t="s">
        <v>241</v>
      </c>
      <c r="B62" s="652">
        <v>48</v>
      </c>
      <c r="C62" s="25" t="s">
        <v>2</v>
      </c>
      <c r="D62" s="72" t="s">
        <v>37</v>
      </c>
      <c r="E62" s="72" t="s">
        <v>37</v>
      </c>
      <c r="F62" s="72" t="s">
        <v>37</v>
      </c>
      <c r="G62" s="72" t="s">
        <v>37</v>
      </c>
      <c r="H62" s="72"/>
      <c r="I62" s="1156"/>
      <c r="J62" s="1025" t="s">
        <v>37</v>
      </c>
      <c r="K62" s="72" t="s">
        <v>37</v>
      </c>
      <c r="L62" s="72" t="s">
        <v>37</v>
      </c>
      <c r="M62" s="72" t="s">
        <v>37</v>
      </c>
      <c r="N62" s="72" t="s">
        <v>37</v>
      </c>
      <c r="O62" s="72"/>
      <c r="P62" s="1156"/>
      <c r="Q62" s="1025" t="s">
        <v>37</v>
      </c>
      <c r="R62" s="72" t="s">
        <v>37</v>
      </c>
      <c r="S62" s="72" t="s">
        <v>37</v>
      </c>
      <c r="T62" s="72" t="s">
        <v>37</v>
      </c>
      <c r="U62" s="72" t="s">
        <v>37</v>
      </c>
      <c r="V62" s="72"/>
      <c r="W62" s="1156"/>
      <c r="X62" s="1025" t="s">
        <v>37</v>
      </c>
      <c r="Y62" s="72" t="s">
        <v>37</v>
      </c>
      <c r="Z62" s="72" t="s">
        <v>37</v>
      </c>
      <c r="AA62" s="72" t="s">
        <v>37</v>
      </c>
      <c r="AB62" s="72" t="s">
        <v>37</v>
      </c>
      <c r="AC62" s="72"/>
      <c r="AD62" s="1156"/>
      <c r="AE62" s="1025" t="s">
        <v>37</v>
      </c>
      <c r="AF62" s="72" t="s">
        <v>37</v>
      </c>
      <c r="AG62" s="72" t="s">
        <v>37</v>
      </c>
      <c r="AH62" s="454"/>
      <c r="AI62" s="125">
        <f t="shared" si="144"/>
        <v>0</v>
      </c>
      <c r="AJ62" s="62">
        <f t="shared" si="145"/>
        <v>0</v>
      </c>
      <c r="AK62" s="62">
        <f t="shared" si="146"/>
        <v>0</v>
      </c>
      <c r="AL62" s="62">
        <f t="shared" si="147"/>
        <v>0</v>
      </c>
      <c r="AM62" s="62">
        <f t="shared" si="148"/>
        <v>0</v>
      </c>
      <c r="AN62" s="62">
        <f t="shared" si="149"/>
        <v>0</v>
      </c>
      <c r="AO62" s="62">
        <f t="shared" si="150"/>
        <v>0</v>
      </c>
      <c r="AP62" s="62">
        <f t="shared" si="151"/>
        <v>0</v>
      </c>
      <c r="AQ62" s="62">
        <f t="shared" si="152"/>
        <v>0</v>
      </c>
      <c r="AR62" s="62">
        <f t="shared" si="175"/>
        <v>0</v>
      </c>
      <c r="AS62" s="62">
        <f t="shared" si="153"/>
        <v>0</v>
      </c>
      <c r="AT62" s="62">
        <f t="shared" si="154"/>
        <v>0</v>
      </c>
      <c r="AU62" s="62">
        <f t="shared" si="155"/>
        <v>0</v>
      </c>
      <c r="AV62" s="62">
        <f t="shared" si="156"/>
        <v>22</v>
      </c>
      <c r="AW62" s="62">
        <f t="shared" si="157"/>
        <v>0</v>
      </c>
      <c r="AX62" s="62">
        <f t="shared" si="158"/>
        <v>0</v>
      </c>
      <c r="AY62" s="62">
        <f t="shared" si="159"/>
        <v>0</v>
      </c>
      <c r="AZ62" s="62">
        <f t="shared" si="160"/>
        <v>0</v>
      </c>
      <c r="BA62" s="62">
        <f t="shared" si="161"/>
        <v>0</v>
      </c>
      <c r="BB62" s="62">
        <f t="shared" si="162"/>
        <v>0</v>
      </c>
      <c r="BC62" s="63">
        <f t="shared" si="163"/>
        <v>14.666666666666666</v>
      </c>
      <c r="BD62" s="64"/>
      <c r="BE62" s="584">
        <f t="shared" si="65"/>
        <v>7.333333333333333</v>
      </c>
      <c r="BF62" s="5">
        <f t="shared" si="73"/>
        <v>0</v>
      </c>
      <c r="BG62" s="5">
        <f t="shared" si="47"/>
        <v>0</v>
      </c>
      <c r="BH62" s="5">
        <f t="shared" si="74"/>
        <v>0</v>
      </c>
      <c r="BI62" s="5">
        <f t="shared" si="75"/>
        <v>0</v>
      </c>
      <c r="BJ62" s="5">
        <f t="shared" si="48"/>
        <v>0</v>
      </c>
      <c r="BK62" s="5">
        <f t="shared" si="76"/>
        <v>0</v>
      </c>
      <c r="BL62" s="5">
        <f t="shared" si="49"/>
        <v>0</v>
      </c>
      <c r="BM62" s="5">
        <f t="shared" si="50"/>
        <v>0</v>
      </c>
      <c r="BN62" s="145">
        <f t="shared" si="51"/>
        <v>0</v>
      </c>
      <c r="BO62" s="147">
        <f>+BE62+MAR!BO62</f>
        <v>28.5</v>
      </c>
      <c r="BP62" s="65">
        <f>+BO62+(JAN!BN60+FEV!BN62+MAR!BN62+BN62)*(12/24)-$BO$12</f>
        <v>0.83333333333333215</v>
      </c>
      <c r="BQ62" s="66">
        <f t="shared" si="164"/>
        <v>0</v>
      </c>
      <c r="BR62" s="584">
        <f t="shared" si="165"/>
        <v>28.5</v>
      </c>
      <c r="BS62" s="584">
        <f t="shared" si="166"/>
        <v>-0.16666666666666785</v>
      </c>
      <c r="BT62" s="67">
        <f>+(BR62/$BR$99)-1</f>
        <v>-2.7742378198216344E-2</v>
      </c>
      <c r="BU62" s="68">
        <f t="shared" si="168"/>
        <v>0</v>
      </c>
      <c r="BV62" s="68">
        <f t="shared" si="169"/>
        <v>0</v>
      </c>
      <c r="BW62" s="68">
        <f t="shared" si="170"/>
        <v>0</v>
      </c>
      <c r="BX62" s="68">
        <f t="shared" si="171"/>
        <v>0</v>
      </c>
      <c r="BY62" s="69">
        <f t="shared" si="172"/>
        <v>0</v>
      </c>
      <c r="BZ62" s="68">
        <f>+BN62+MAR!BZ62</f>
        <v>2</v>
      </c>
      <c r="CA62" s="68">
        <f>+MAR!CA62+BX62</f>
        <v>2</v>
      </c>
      <c r="CB62" s="69">
        <f t="shared" si="176"/>
        <v>0</v>
      </c>
      <c r="CE62" s="163">
        <f t="shared" si="141"/>
        <v>7.333333333333333</v>
      </c>
      <c r="CF62" s="127">
        <f t="shared" si="77"/>
        <v>14.666666666666666</v>
      </c>
      <c r="CG62" s="165">
        <f t="shared" si="66"/>
        <v>0</v>
      </c>
      <c r="CH62" s="165">
        <f t="shared" si="67"/>
        <v>0</v>
      </c>
      <c r="CI62" s="165">
        <f t="shared" si="68"/>
        <v>0</v>
      </c>
      <c r="CJ62" s="159">
        <f t="shared" si="62"/>
        <v>176</v>
      </c>
      <c r="CK62" s="444">
        <f>BY62-BV62+MAR!CK62</f>
        <v>1</v>
      </c>
      <c r="CL62" s="996">
        <f>CK62*12+BV62*8</f>
        <v>12</v>
      </c>
      <c r="CM62" s="996"/>
      <c r="CN62" s="126">
        <f t="shared" si="70"/>
        <v>7.333333333333333</v>
      </c>
      <c r="CO62" s="130">
        <f t="shared" si="71"/>
        <v>0</v>
      </c>
      <c r="CP62" s="127">
        <f t="shared" si="63"/>
        <v>14.666666666666666</v>
      </c>
      <c r="CQ62" s="127">
        <f t="shared" si="72"/>
        <v>14.666666666666666</v>
      </c>
    </row>
    <row r="63" spans="1:95" ht="20.100000000000001" customHeight="1" thickBot="1" x14ac:dyDescent="0.3">
      <c r="A63" s="1648" t="s">
        <v>144</v>
      </c>
      <c r="B63" s="652">
        <v>49</v>
      </c>
      <c r="C63" s="25" t="s">
        <v>65</v>
      </c>
      <c r="D63" s="435"/>
      <c r="E63" s="432"/>
      <c r="F63" s="432"/>
      <c r="G63" s="435"/>
      <c r="H63" s="435"/>
      <c r="I63" s="440"/>
      <c r="J63" s="459"/>
      <c r="K63" s="435"/>
      <c r="L63" s="435"/>
      <c r="M63" s="432"/>
      <c r="N63" s="432"/>
      <c r="O63" s="435"/>
      <c r="P63" s="440"/>
      <c r="Q63" s="500"/>
      <c r="R63" s="506"/>
      <c r="S63" s="435"/>
      <c r="T63" s="435"/>
      <c r="U63" s="498"/>
      <c r="V63" s="498"/>
      <c r="W63" s="440"/>
      <c r="X63" s="459"/>
      <c r="Y63" s="506"/>
      <c r="Z63" s="506"/>
      <c r="AA63" s="435"/>
      <c r="AB63" s="435"/>
      <c r="AC63" s="520"/>
      <c r="AD63" s="504"/>
      <c r="AE63" s="459"/>
      <c r="AF63" s="435"/>
      <c r="AG63" s="435"/>
      <c r="AH63" s="459"/>
      <c r="AI63" s="125">
        <f t="shared" si="144"/>
        <v>0</v>
      </c>
      <c r="AJ63" s="62">
        <f t="shared" si="145"/>
        <v>0</v>
      </c>
      <c r="AK63" s="62">
        <f t="shared" si="146"/>
        <v>0</v>
      </c>
      <c r="AL63" s="62">
        <f t="shared" si="147"/>
        <v>0</v>
      </c>
      <c r="AM63" s="62">
        <f t="shared" si="148"/>
        <v>0</v>
      </c>
      <c r="AN63" s="62">
        <f t="shared" si="149"/>
        <v>0</v>
      </c>
      <c r="AO63" s="62">
        <f t="shared" si="150"/>
        <v>0</v>
      </c>
      <c r="AP63" s="62">
        <f t="shared" si="151"/>
        <v>0</v>
      </c>
      <c r="AQ63" s="62">
        <f t="shared" si="152"/>
        <v>0</v>
      </c>
      <c r="AR63" s="62">
        <f t="shared" si="175"/>
        <v>0</v>
      </c>
      <c r="AS63" s="62">
        <f t="shared" si="153"/>
        <v>0</v>
      </c>
      <c r="AT63" s="62">
        <f t="shared" si="154"/>
        <v>0</v>
      </c>
      <c r="AU63" s="62">
        <f t="shared" si="155"/>
        <v>0</v>
      </c>
      <c r="AV63" s="62">
        <f t="shared" si="156"/>
        <v>0</v>
      </c>
      <c r="AW63" s="62">
        <f t="shared" si="157"/>
        <v>0</v>
      </c>
      <c r="AX63" s="62">
        <f t="shared" si="158"/>
        <v>0</v>
      </c>
      <c r="AY63" s="62">
        <f t="shared" si="159"/>
        <v>0</v>
      </c>
      <c r="AZ63" s="62">
        <f t="shared" si="160"/>
        <v>0</v>
      </c>
      <c r="BA63" s="62">
        <f t="shared" si="161"/>
        <v>0</v>
      </c>
      <c r="BB63" s="62">
        <f t="shared" si="162"/>
        <v>0</v>
      </c>
      <c r="BC63" s="63">
        <f t="shared" si="163"/>
        <v>0</v>
      </c>
      <c r="BD63" s="64"/>
      <c r="BE63" s="584">
        <f t="shared" si="65"/>
        <v>0</v>
      </c>
      <c r="BF63" s="5">
        <f t="shared" si="73"/>
        <v>0</v>
      </c>
      <c r="BG63" s="5">
        <f t="shared" si="47"/>
        <v>0</v>
      </c>
      <c r="BH63" s="5">
        <f t="shared" si="74"/>
        <v>0</v>
      </c>
      <c r="BI63" s="5">
        <f t="shared" si="75"/>
        <v>0</v>
      </c>
      <c r="BJ63" s="5">
        <f t="shared" si="48"/>
        <v>0</v>
      </c>
      <c r="BK63" s="5">
        <f t="shared" si="76"/>
        <v>0</v>
      </c>
      <c r="BL63" s="5">
        <f t="shared" si="49"/>
        <v>0</v>
      </c>
      <c r="BM63" s="5">
        <f t="shared" si="50"/>
        <v>0</v>
      </c>
      <c r="BN63" s="145">
        <f t="shared" si="51"/>
        <v>0</v>
      </c>
      <c r="BO63" s="147">
        <f>+BE63+FEV!BO63</f>
        <v>0</v>
      </c>
      <c r="BP63" s="65"/>
      <c r="BQ63" s="66"/>
      <c r="BR63" s="584"/>
      <c r="BS63" s="584"/>
      <c r="BT63" s="67"/>
      <c r="BU63" s="68">
        <f t="shared" si="168"/>
        <v>0</v>
      </c>
      <c r="BV63" s="68">
        <f t="shared" si="169"/>
        <v>0</v>
      </c>
      <c r="BW63" s="68">
        <f t="shared" si="170"/>
        <v>0</v>
      </c>
      <c r="BX63" s="68">
        <f t="shared" si="171"/>
        <v>0</v>
      </c>
      <c r="BY63" s="69"/>
      <c r="BZ63" s="68">
        <f>+BN63+MAR!BZ63</f>
        <v>0</v>
      </c>
      <c r="CA63" s="68">
        <f>+MAR!CA63+BX63</f>
        <v>0</v>
      </c>
      <c r="CB63" s="1586">
        <f t="shared" si="176"/>
        <v>0</v>
      </c>
      <c r="CE63" s="163">
        <f t="shared" si="141"/>
        <v>0</v>
      </c>
      <c r="CF63" s="127">
        <f t="shared" si="77"/>
        <v>0</v>
      </c>
      <c r="CG63" s="165">
        <f t="shared" si="66"/>
        <v>0</v>
      </c>
      <c r="CH63" s="165">
        <f t="shared" si="67"/>
        <v>0</v>
      </c>
      <c r="CI63" s="165">
        <f t="shared" si="68"/>
        <v>0</v>
      </c>
      <c r="CJ63" s="159">
        <f t="shared" si="62"/>
        <v>0</v>
      </c>
      <c r="CK63" s="444">
        <f>BY63-BV63+MAR!CK63</f>
        <v>0</v>
      </c>
      <c r="CL63" s="892"/>
      <c r="CM63" s="892"/>
      <c r="CN63" s="126">
        <f t="shared" si="70"/>
        <v>0</v>
      </c>
      <c r="CO63" s="130">
        <f t="shared" si="71"/>
        <v>0</v>
      </c>
      <c r="CP63" s="127">
        <f t="shared" si="63"/>
        <v>0</v>
      </c>
      <c r="CQ63" s="127">
        <f t="shared" si="72"/>
        <v>0</v>
      </c>
    </row>
    <row r="64" spans="1:95" ht="10.5" customHeight="1" thickBot="1" x14ac:dyDescent="0.3">
      <c r="A64" s="1648"/>
      <c r="B64" s="652">
        <v>50</v>
      </c>
      <c r="C64" s="25"/>
      <c r="D64" s="435"/>
      <c r="E64" s="432"/>
      <c r="F64" s="432"/>
      <c r="G64" s="435"/>
      <c r="H64" s="435"/>
      <c r="I64" s="440"/>
      <c r="J64" s="459"/>
      <c r="K64" s="435"/>
      <c r="L64" s="435"/>
      <c r="M64" s="432"/>
      <c r="N64" s="432"/>
      <c r="O64" s="435"/>
      <c r="P64" s="440"/>
      <c r="Q64" s="500"/>
      <c r="R64" s="506"/>
      <c r="S64" s="435"/>
      <c r="T64" s="435"/>
      <c r="U64" s="498"/>
      <c r="V64" s="498"/>
      <c r="W64" s="440"/>
      <c r="X64" s="459"/>
      <c r="Y64" s="506"/>
      <c r="Z64" s="506"/>
      <c r="AA64" s="435"/>
      <c r="AB64" s="435"/>
      <c r="AC64" s="520"/>
      <c r="AD64" s="504"/>
      <c r="AE64" s="459"/>
      <c r="AF64" s="435"/>
      <c r="AG64" s="435"/>
      <c r="AH64" s="459"/>
      <c r="AI64" s="125">
        <f t="shared" si="144"/>
        <v>0</v>
      </c>
      <c r="AJ64" s="62">
        <f t="shared" si="145"/>
        <v>0</v>
      </c>
      <c r="AK64" s="62">
        <f t="shared" si="146"/>
        <v>0</v>
      </c>
      <c r="AL64" s="62">
        <f t="shared" si="147"/>
        <v>0</v>
      </c>
      <c r="AM64" s="62">
        <f t="shared" si="148"/>
        <v>0</v>
      </c>
      <c r="AN64" s="62">
        <f t="shared" si="149"/>
        <v>0</v>
      </c>
      <c r="AO64" s="62">
        <f t="shared" si="150"/>
        <v>0</v>
      </c>
      <c r="AP64" s="62">
        <f t="shared" si="151"/>
        <v>0</v>
      </c>
      <c r="AQ64" s="62">
        <f t="shared" si="152"/>
        <v>0</v>
      </c>
      <c r="AR64" s="62">
        <f t="shared" si="175"/>
        <v>0</v>
      </c>
      <c r="AS64" s="62">
        <f t="shared" si="153"/>
        <v>0</v>
      </c>
      <c r="AT64" s="62">
        <f t="shared" si="154"/>
        <v>0</v>
      </c>
      <c r="AU64" s="62">
        <f t="shared" si="155"/>
        <v>0</v>
      </c>
      <c r="AV64" s="62">
        <f t="shared" si="156"/>
        <v>0</v>
      </c>
      <c r="AW64" s="62">
        <f t="shared" si="157"/>
        <v>0</v>
      </c>
      <c r="AX64" s="62">
        <f t="shared" si="158"/>
        <v>0</v>
      </c>
      <c r="AY64" s="62">
        <f t="shared" si="159"/>
        <v>0</v>
      </c>
      <c r="AZ64" s="62">
        <f t="shared" si="160"/>
        <v>0</v>
      </c>
      <c r="BA64" s="62">
        <f t="shared" si="161"/>
        <v>0</v>
      </c>
      <c r="BB64" s="62">
        <f t="shared" si="162"/>
        <v>0</v>
      </c>
      <c r="BC64" s="63">
        <f t="shared" si="163"/>
        <v>0</v>
      </c>
      <c r="BD64" s="20">
        <f>+AI64*$BD$2+AJ64*$BD$6+AN64*$BD$2+AO64*$BD$6+AQ64*8/24+AU64*8/24+AV64*8/24+AW64*8/24+AX64*12/24+AY64*8/24+AZ64*$BD$2+BA64*8/24+BN64*(0/24)+(AM64*$BE$2)+AK64*$BF$2+AL64*$BF$6</f>
        <v>0</v>
      </c>
      <c r="BE64" s="584">
        <f t="shared" si="65"/>
        <v>0</v>
      </c>
      <c r="BF64" s="5">
        <f t="shared" si="73"/>
        <v>0</v>
      </c>
      <c r="BG64" s="5">
        <f t="shared" si="47"/>
        <v>0</v>
      </c>
      <c r="BH64" s="5">
        <f t="shared" si="74"/>
        <v>0</v>
      </c>
      <c r="BI64" s="5">
        <f t="shared" si="75"/>
        <v>0</v>
      </c>
      <c r="BJ64" s="5">
        <f t="shared" si="48"/>
        <v>0</v>
      </c>
      <c r="BK64" s="5">
        <f t="shared" si="76"/>
        <v>0</v>
      </c>
      <c r="BL64" s="5">
        <f t="shared" si="49"/>
        <v>0</v>
      </c>
      <c r="BM64" s="5">
        <f t="shared" si="50"/>
        <v>0</v>
      </c>
      <c r="BN64" s="145">
        <f t="shared" si="51"/>
        <v>0</v>
      </c>
      <c r="BO64" s="147">
        <f>+BE64+FEV!BO64</f>
        <v>0</v>
      </c>
      <c r="BP64" s="65"/>
      <c r="BQ64" s="870"/>
      <c r="BR64" s="869"/>
      <c r="BS64" s="869"/>
      <c r="BT64" s="871"/>
      <c r="BU64" s="68">
        <f t="shared" si="168"/>
        <v>0</v>
      </c>
      <c r="BV64" s="68">
        <f t="shared" si="169"/>
        <v>0</v>
      </c>
      <c r="BW64" s="68">
        <f t="shared" si="170"/>
        <v>0</v>
      </c>
      <c r="BX64" s="68">
        <f t="shared" si="171"/>
        <v>0</v>
      </c>
      <c r="BY64" s="872">
        <f>+BU64+BV64+BW64+BX64</f>
        <v>0</v>
      </c>
      <c r="BZ64" s="68">
        <f>+BN64+MAR!BZ64</f>
        <v>0</v>
      </c>
      <c r="CA64" s="68">
        <f>+MAR!CA64+BX64</f>
        <v>0</v>
      </c>
      <c r="CB64" s="1587"/>
      <c r="CE64" s="163">
        <f t="shared" si="141"/>
        <v>0</v>
      </c>
      <c r="CF64" s="127">
        <f t="shared" si="77"/>
        <v>0</v>
      </c>
      <c r="CG64" s="165">
        <f t="shared" si="66"/>
        <v>0</v>
      </c>
      <c r="CH64" s="165">
        <f t="shared" si="67"/>
        <v>0</v>
      </c>
      <c r="CI64" s="165">
        <f t="shared" si="68"/>
        <v>0</v>
      </c>
      <c r="CJ64" s="159">
        <f t="shared" si="62"/>
        <v>0</v>
      </c>
      <c r="CK64" s="444">
        <f>BY64-BV64+MAR!CK64</f>
        <v>0</v>
      </c>
      <c r="CL64" s="450">
        <f>CK64*12+BV64*8</f>
        <v>0</v>
      </c>
      <c r="CM64" s="450"/>
      <c r="CN64" s="126">
        <f t="shared" si="70"/>
        <v>0</v>
      </c>
      <c r="CO64" s="130">
        <f t="shared" si="71"/>
        <v>0</v>
      </c>
      <c r="CP64" s="127">
        <f t="shared" si="63"/>
        <v>0</v>
      </c>
      <c r="CQ64" s="127">
        <f t="shared" si="72"/>
        <v>0</v>
      </c>
    </row>
    <row r="65" spans="1:95" ht="23.45" customHeight="1" thickBot="1" x14ac:dyDescent="0.3">
      <c r="A65" s="1648"/>
      <c r="B65" s="652">
        <v>51</v>
      </c>
      <c r="C65" s="25" t="s">
        <v>3</v>
      </c>
      <c r="D65" s="438"/>
      <c r="E65" s="439"/>
      <c r="F65" s="439"/>
      <c r="G65" s="438"/>
      <c r="H65" s="438"/>
      <c r="I65" s="455"/>
      <c r="J65" s="460"/>
      <c r="K65" s="438"/>
      <c r="L65" s="438"/>
      <c r="M65" s="439"/>
      <c r="N65" s="439"/>
      <c r="O65" s="438"/>
      <c r="P65" s="455"/>
      <c r="Q65" s="503"/>
      <c r="R65" s="458"/>
      <c r="S65" s="438"/>
      <c r="T65" s="438"/>
      <c r="U65" s="502"/>
      <c r="V65" s="502"/>
      <c r="W65" s="455"/>
      <c r="X65" s="460"/>
      <c r="Y65" s="458"/>
      <c r="Z65" s="458"/>
      <c r="AA65" s="438"/>
      <c r="AB65" s="438"/>
      <c r="AC65" s="453"/>
      <c r="AD65" s="507"/>
      <c r="AE65" s="460"/>
      <c r="AF65" s="438"/>
      <c r="AG65" s="438"/>
      <c r="AH65" s="459"/>
      <c r="AI65" s="125">
        <f t="shared" si="144"/>
        <v>0</v>
      </c>
      <c r="AJ65" s="62">
        <f t="shared" si="145"/>
        <v>0</v>
      </c>
      <c r="AK65" s="62">
        <f t="shared" si="146"/>
        <v>0</v>
      </c>
      <c r="AL65" s="62">
        <f t="shared" si="147"/>
        <v>0</v>
      </c>
      <c r="AM65" s="62">
        <f t="shared" si="148"/>
        <v>0</v>
      </c>
      <c r="AN65" s="62">
        <f t="shared" si="149"/>
        <v>0</v>
      </c>
      <c r="AO65" s="62">
        <f t="shared" si="150"/>
        <v>0</v>
      </c>
      <c r="AP65" s="62">
        <f t="shared" si="151"/>
        <v>0</v>
      </c>
      <c r="AQ65" s="62">
        <f t="shared" si="152"/>
        <v>0</v>
      </c>
      <c r="AR65" s="62">
        <f t="shared" si="175"/>
        <v>0</v>
      </c>
      <c r="AS65" s="62">
        <f t="shared" si="153"/>
        <v>0</v>
      </c>
      <c r="AT65" s="62">
        <f t="shared" si="154"/>
        <v>0</v>
      </c>
      <c r="AU65" s="62">
        <f t="shared" si="155"/>
        <v>0</v>
      </c>
      <c r="AV65" s="62">
        <f t="shared" si="156"/>
        <v>0</v>
      </c>
      <c r="AW65" s="62">
        <f t="shared" si="157"/>
        <v>0</v>
      </c>
      <c r="AX65" s="62">
        <f t="shared" si="158"/>
        <v>0</v>
      </c>
      <c r="AY65" s="62">
        <f t="shared" si="159"/>
        <v>0</v>
      </c>
      <c r="AZ65" s="62">
        <f t="shared" si="160"/>
        <v>0</v>
      </c>
      <c r="BA65" s="62">
        <f t="shared" si="161"/>
        <v>0</v>
      </c>
      <c r="BB65" s="62">
        <f t="shared" si="162"/>
        <v>0</v>
      </c>
      <c r="BC65" s="63">
        <f t="shared" si="163"/>
        <v>0</v>
      </c>
      <c r="BD65" s="71"/>
      <c r="BE65" s="584">
        <f t="shared" si="65"/>
        <v>0</v>
      </c>
      <c r="BF65" s="5">
        <f t="shared" si="73"/>
        <v>0</v>
      </c>
      <c r="BG65" s="5">
        <f t="shared" si="47"/>
        <v>0</v>
      </c>
      <c r="BH65" s="5">
        <f t="shared" si="74"/>
        <v>0</v>
      </c>
      <c r="BI65" s="5">
        <f t="shared" si="75"/>
        <v>0</v>
      </c>
      <c r="BJ65" s="5">
        <f t="shared" si="48"/>
        <v>0</v>
      </c>
      <c r="BK65" s="5">
        <f t="shared" si="76"/>
        <v>0</v>
      </c>
      <c r="BL65" s="5">
        <f t="shared" si="49"/>
        <v>0</v>
      </c>
      <c r="BM65" s="5">
        <f t="shared" si="50"/>
        <v>0</v>
      </c>
      <c r="BN65" s="145">
        <f t="shared" si="51"/>
        <v>0</v>
      </c>
      <c r="BO65" s="147">
        <f>+BE65+FEV!BO65</f>
        <v>0</v>
      </c>
      <c r="BP65" s="65"/>
      <c r="BQ65" s="870"/>
      <c r="BR65" s="869"/>
      <c r="BS65" s="869"/>
      <c r="BT65" s="871"/>
      <c r="BU65" s="68">
        <f t="shared" si="168"/>
        <v>0</v>
      </c>
      <c r="BV65" s="68">
        <f t="shared" si="169"/>
        <v>0</v>
      </c>
      <c r="BW65" s="68">
        <f t="shared" si="170"/>
        <v>0</v>
      </c>
      <c r="BX65" s="68">
        <f t="shared" si="171"/>
        <v>0</v>
      </c>
      <c r="BY65" s="872"/>
      <c r="BZ65" s="68">
        <f>+BN65+MAR!BZ65</f>
        <v>0</v>
      </c>
      <c r="CA65" s="68">
        <f>+MAR!CA65+BX65</f>
        <v>0</v>
      </c>
      <c r="CB65" s="1588"/>
      <c r="CE65" s="163">
        <f t="shared" si="141"/>
        <v>0</v>
      </c>
      <c r="CF65" s="127">
        <f t="shared" si="77"/>
        <v>0</v>
      </c>
      <c r="CG65" s="165">
        <f t="shared" si="66"/>
        <v>0</v>
      </c>
      <c r="CH65" s="165">
        <f t="shared" si="67"/>
        <v>0</v>
      </c>
      <c r="CI65" s="165">
        <f t="shared" si="68"/>
        <v>0</v>
      </c>
      <c r="CJ65" s="159">
        <f t="shared" si="62"/>
        <v>0</v>
      </c>
      <c r="CK65" s="444">
        <f>BY65-BV65+MAR!CK65</f>
        <v>0</v>
      </c>
      <c r="CL65" s="450">
        <f>CK65*12+BV65*8</f>
        <v>0</v>
      </c>
      <c r="CM65" s="450"/>
      <c r="CN65" s="126">
        <f t="shared" si="70"/>
        <v>0</v>
      </c>
      <c r="CO65" s="130">
        <f t="shared" si="71"/>
        <v>0</v>
      </c>
      <c r="CP65" s="127">
        <f t="shared" si="63"/>
        <v>0</v>
      </c>
      <c r="CQ65" s="127">
        <f t="shared" si="72"/>
        <v>0</v>
      </c>
    </row>
    <row r="66" spans="1:95" ht="21" customHeight="1" thickBot="1" x14ac:dyDescent="0.3">
      <c r="A66" s="646" t="s">
        <v>96</v>
      </c>
      <c r="B66" s="652">
        <v>52</v>
      </c>
      <c r="C66" s="25" t="s">
        <v>3</v>
      </c>
      <c r="D66" s="449" t="s">
        <v>31</v>
      </c>
      <c r="E66" s="501" t="s">
        <v>26</v>
      </c>
      <c r="F66" s="501"/>
      <c r="G66" s="449" t="s">
        <v>25</v>
      </c>
      <c r="H66" s="449" t="s">
        <v>25</v>
      </c>
      <c r="I66" s="714"/>
      <c r="J66" s="508" t="s">
        <v>48</v>
      </c>
      <c r="K66" s="449" t="s">
        <v>27</v>
      </c>
      <c r="L66" s="449" t="s">
        <v>25</v>
      </c>
      <c r="M66" s="501"/>
      <c r="N66" s="501"/>
      <c r="O66" s="449" t="s">
        <v>24</v>
      </c>
      <c r="P66" s="490" t="s">
        <v>25</v>
      </c>
      <c r="Q66" s="508"/>
      <c r="R66" s="501"/>
      <c r="S66" s="449" t="s">
        <v>24</v>
      </c>
      <c r="T66" s="449" t="s">
        <v>25</v>
      </c>
      <c r="U66" s="501"/>
      <c r="V66" s="501" t="s">
        <v>50</v>
      </c>
      <c r="W66" s="490" t="s">
        <v>24</v>
      </c>
      <c r="X66" s="386" t="s">
        <v>25</v>
      </c>
      <c r="Y66" s="501"/>
      <c r="Z66" s="501"/>
      <c r="AA66" s="449" t="s">
        <v>24</v>
      </c>
      <c r="AB66" s="449" t="s">
        <v>24</v>
      </c>
      <c r="AC66" s="501" t="s">
        <v>59</v>
      </c>
      <c r="AD66" s="714"/>
      <c r="AE66" s="460" t="s">
        <v>40</v>
      </c>
      <c r="AF66" s="438" t="s">
        <v>40</v>
      </c>
      <c r="AG66" s="447" t="s">
        <v>48</v>
      </c>
      <c r="AH66" s="386"/>
      <c r="AI66" s="125">
        <f t="shared" si="144"/>
        <v>5</v>
      </c>
      <c r="AJ66" s="62">
        <f t="shared" si="145"/>
        <v>6</v>
      </c>
      <c r="AK66" s="62">
        <f t="shared" si="146"/>
        <v>0</v>
      </c>
      <c r="AL66" s="62">
        <f t="shared" si="147"/>
        <v>0</v>
      </c>
      <c r="AM66" s="62">
        <f t="shared" si="148"/>
        <v>0</v>
      </c>
      <c r="AN66" s="62">
        <f t="shared" si="149"/>
        <v>1</v>
      </c>
      <c r="AO66" s="62">
        <f t="shared" si="150"/>
        <v>1</v>
      </c>
      <c r="AP66" s="62">
        <f t="shared" si="151"/>
        <v>1</v>
      </c>
      <c r="AQ66" s="62">
        <f t="shared" si="152"/>
        <v>0</v>
      </c>
      <c r="AR66" s="62">
        <f t="shared" si="175"/>
        <v>0</v>
      </c>
      <c r="AS66" s="62">
        <f t="shared" si="153"/>
        <v>0</v>
      </c>
      <c r="AT66" s="62">
        <f t="shared" si="154"/>
        <v>0</v>
      </c>
      <c r="AU66" s="62">
        <f t="shared" si="155"/>
        <v>0</v>
      </c>
      <c r="AV66" s="62">
        <f t="shared" si="156"/>
        <v>0</v>
      </c>
      <c r="AW66" s="62">
        <f t="shared" si="157"/>
        <v>0</v>
      </c>
      <c r="AX66" s="62">
        <f t="shared" si="158"/>
        <v>0</v>
      </c>
      <c r="AY66" s="62">
        <f t="shared" si="159"/>
        <v>0</v>
      </c>
      <c r="AZ66" s="62">
        <f t="shared" si="160"/>
        <v>0</v>
      </c>
      <c r="BA66" s="62">
        <f t="shared" si="161"/>
        <v>2</v>
      </c>
      <c r="BB66" s="62">
        <f t="shared" si="162"/>
        <v>0</v>
      </c>
      <c r="BC66" s="63">
        <f t="shared" si="163"/>
        <v>15</v>
      </c>
      <c r="BD66" s="20"/>
      <c r="BE66" s="584">
        <f t="shared" si="65"/>
        <v>7.166666666666667</v>
      </c>
      <c r="BF66" s="5">
        <f t="shared" si="73"/>
        <v>1</v>
      </c>
      <c r="BG66" s="5">
        <f t="shared" si="47"/>
        <v>0</v>
      </c>
      <c r="BH66" s="5">
        <f t="shared" si="74"/>
        <v>0</v>
      </c>
      <c r="BI66" s="5">
        <f t="shared" si="75"/>
        <v>0</v>
      </c>
      <c r="BJ66" s="5">
        <f t="shared" si="48"/>
        <v>2</v>
      </c>
      <c r="BK66" s="5">
        <f t="shared" si="76"/>
        <v>0</v>
      </c>
      <c r="BL66" s="5">
        <f t="shared" si="49"/>
        <v>1</v>
      </c>
      <c r="BM66" s="5">
        <f t="shared" si="50"/>
        <v>0</v>
      </c>
      <c r="BN66" s="145">
        <f t="shared" si="51"/>
        <v>0</v>
      </c>
      <c r="BO66" s="147">
        <f>+BE66+MAR!BO66</f>
        <v>26.833333333333336</v>
      </c>
      <c r="BP66" s="65">
        <f>+BO66+(JAN!BN64+FEV!BN66+MAR!BN66+BN66)*(12/24)-$BO$12</f>
        <v>-0.83333333333333215</v>
      </c>
      <c r="BQ66" s="66">
        <f t="shared" ref="BQ66:BQ83" si="177">IF(BP66&gt;=(-11/24),0,(-BP66)/(12/24))</f>
        <v>1.6666666666666643</v>
      </c>
      <c r="BR66" s="584">
        <f t="shared" ref="BR66:BR70" si="178">+BO66+BY66*$BD$2</f>
        <v>28.833333333333336</v>
      </c>
      <c r="BS66" s="584">
        <f t="shared" ref="BS66:BS70" si="179">+BR66-$BO$12</f>
        <v>0.16666666666666785</v>
      </c>
      <c r="BT66" s="67">
        <f t="shared" ref="BT66:BT73" si="180">+(BR66/$BR$99)-1</f>
        <v>-1.6370944025095979E-2</v>
      </c>
      <c r="BU66" s="68">
        <f t="shared" si="168"/>
        <v>1</v>
      </c>
      <c r="BV66" s="68">
        <f t="shared" si="169"/>
        <v>0</v>
      </c>
      <c r="BW66" s="68">
        <f t="shared" si="170"/>
        <v>2</v>
      </c>
      <c r="BX66" s="68">
        <f t="shared" si="171"/>
        <v>1</v>
      </c>
      <c r="BY66" s="69">
        <f>+BU66+BV66+BW66+BX66</f>
        <v>4</v>
      </c>
      <c r="BZ66" s="68">
        <f>+BN66+MAR!BZ66</f>
        <v>2</v>
      </c>
      <c r="CA66" s="68">
        <f>+MAR!CA66+BX66</f>
        <v>5</v>
      </c>
      <c r="CB66" s="69">
        <f t="shared" ref="CB66:CB73" si="181">+CA66-BZ66</f>
        <v>3</v>
      </c>
      <c r="CE66" s="163">
        <f t="shared" si="141"/>
        <v>7.166666666666667</v>
      </c>
      <c r="CF66" s="127">
        <f t="shared" si="77"/>
        <v>19</v>
      </c>
      <c r="CG66" s="165">
        <f t="shared" si="66"/>
        <v>172</v>
      </c>
      <c r="CH66" s="165">
        <f t="shared" si="67"/>
        <v>48</v>
      </c>
      <c r="CI66" s="165">
        <f t="shared" si="68"/>
        <v>220</v>
      </c>
      <c r="CJ66" s="159">
        <f t="shared" si="62"/>
        <v>0</v>
      </c>
      <c r="CK66" s="444">
        <f>BY66-BV66+MAR!CK66</f>
        <v>5</v>
      </c>
      <c r="CL66" s="450">
        <f t="shared" ref="CL66:CL73" si="182">CK66*12+BV66*8</f>
        <v>60</v>
      </c>
      <c r="CM66" s="450"/>
      <c r="CN66" s="126">
        <f t="shared" si="70"/>
        <v>7.166666666666667</v>
      </c>
      <c r="CO66" s="130">
        <f t="shared" si="71"/>
        <v>220</v>
      </c>
      <c r="CP66" s="127">
        <f t="shared" si="63"/>
        <v>15</v>
      </c>
      <c r="CQ66" s="127">
        <f t="shared" si="72"/>
        <v>19</v>
      </c>
    </row>
    <row r="67" spans="1:95" ht="21" customHeight="1" thickBot="1" x14ac:dyDescent="0.3">
      <c r="A67" s="646" t="s">
        <v>97</v>
      </c>
      <c r="B67" s="652">
        <v>53</v>
      </c>
      <c r="C67" s="25" t="s">
        <v>3</v>
      </c>
      <c r="D67" s="438" t="s">
        <v>25</v>
      </c>
      <c r="E67" s="502"/>
      <c r="F67" s="502"/>
      <c r="G67" s="978" t="s">
        <v>49</v>
      </c>
      <c r="H67" s="438" t="s">
        <v>25</v>
      </c>
      <c r="I67" s="467" t="s">
        <v>49</v>
      </c>
      <c r="J67" s="503"/>
      <c r="K67" s="438" t="s">
        <v>24</v>
      </c>
      <c r="L67" s="438" t="s">
        <v>25</v>
      </c>
      <c r="M67" s="502" t="s">
        <v>49</v>
      </c>
      <c r="N67" s="502"/>
      <c r="O67" s="438" t="s">
        <v>24</v>
      </c>
      <c r="P67" s="455" t="s">
        <v>26</v>
      </c>
      <c r="Q67" s="503"/>
      <c r="R67" s="458"/>
      <c r="S67" s="438" t="s">
        <v>24</v>
      </c>
      <c r="T67" s="438" t="s">
        <v>25</v>
      </c>
      <c r="U67" s="428" t="s">
        <v>49</v>
      </c>
      <c r="V67" s="502"/>
      <c r="W67" s="455" t="s">
        <v>27</v>
      </c>
      <c r="X67" s="460" t="s">
        <v>25</v>
      </c>
      <c r="Y67" s="1397" t="s">
        <v>299</v>
      </c>
      <c r="Z67" s="458"/>
      <c r="AA67" s="438" t="s">
        <v>24</v>
      </c>
      <c r="AB67" s="438" t="s">
        <v>27</v>
      </c>
      <c r="AC67" s="453"/>
      <c r="AD67" s="507"/>
      <c r="AE67" s="460" t="s">
        <v>40</v>
      </c>
      <c r="AF67" s="438" t="s">
        <v>40</v>
      </c>
      <c r="AG67" s="447" t="s">
        <v>190</v>
      </c>
      <c r="AH67" s="460"/>
      <c r="AI67" s="125">
        <f t="shared" si="144"/>
        <v>4</v>
      </c>
      <c r="AJ67" s="62">
        <f t="shared" si="145"/>
        <v>5</v>
      </c>
      <c r="AK67" s="62">
        <f t="shared" si="146"/>
        <v>0</v>
      </c>
      <c r="AL67" s="62">
        <f t="shared" si="147"/>
        <v>0</v>
      </c>
      <c r="AM67" s="62">
        <f t="shared" si="148"/>
        <v>0</v>
      </c>
      <c r="AN67" s="62">
        <f t="shared" si="149"/>
        <v>1</v>
      </c>
      <c r="AO67" s="62">
        <f t="shared" si="150"/>
        <v>2</v>
      </c>
      <c r="AP67" s="62">
        <f t="shared" si="151"/>
        <v>0</v>
      </c>
      <c r="AQ67" s="62">
        <f t="shared" si="152"/>
        <v>0</v>
      </c>
      <c r="AR67" s="62">
        <f t="shared" si="175"/>
        <v>0</v>
      </c>
      <c r="AS67" s="62">
        <f t="shared" si="153"/>
        <v>0</v>
      </c>
      <c r="AT67" s="62">
        <f t="shared" si="154"/>
        <v>0</v>
      </c>
      <c r="AU67" s="62">
        <f t="shared" si="155"/>
        <v>0</v>
      </c>
      <c r="AV67" s="62">
        <f t="shared" si="156"/>
        <v>0</v>
      </c>
      <c r="AW67" s="62">
        <f t="shared" si="157"/>
        <v>0</v>
      </c>
      <c r="AX67" s="62">
        <f t="shared" si="158"/>
        <v>0</v>
      </c>
      <c r="AY67" s="62">
        <f t="shared" si="159"/>
        <v>0</v>
      </c>
      <c r="AZ67" s="62">
        <f t="shared" si="160"/>
        <v>0</v>
      </c>
      <c r="BA67" s="62">
        <f t="shared" si="161"/>
        <v>2</v>
      </c>
      <c r="BB67" s="62">
        <f t="shared" si="162"/>
        <v>0</v>
      </c>
      <c r="BC67" s="63">
        <f t="shared" si="163"/>
        <v>14</v>
      </c>
      <c r="BD67" s="64"/>
      <c r="BE67" s="584">
        <f t="shared" si="65"/>
        <v>6.666666666666667</v>
      </c>
      <c r="BF67" s="5">
        <f t="shared" si="73"/>
        <v>0</v>
      </c>
      <c r="BG67" s="5">
        <f t="shared" si="47"/>
        <v>1</v>
      </c>
      <c r="BH67" s="5">
        <f t="shared" si="74"/>
        <v>0</v>
      </c>
      <c r="BI67" s="5">
        <f t="shared" si="75"/>
        <v>0</v>
      </c>
      <c r="BJ67" s="5">
        <f t="shared" si="48"/>
        <v>1</v>
      </c>
      <c r="BK67" s="5">
        <f t="shared" si="76"/>
        <v>4</v>
      </c>
      <c r="BL67" s="5">
        <f t="shared" si="49"/>
        <v>0</v>
      </c>
      <c r="BM67" s="5">
        <f t="shared" si="50"/>
        <v>0</v>
      </c>
      <c r="BN67" s="145">
        <f t="shared" si="51"/>
        <v>0</v>
      </c>
      <c r="BO67" s="147">
        <f>+BE67+MAR!BO67</f>
        <v>29.666666666666668</v>
      </c>
      <c r="BP67" s="65">
        <f>+BO67+(JAN!BN65+FEV!BN67+MAR!BN67+BN67)*(12/24)-$BO$12</f>
        <v>1</v>
      </c>
      <c r="BQ67" s="66">
        <f t="shared" si="177"/>
        <v>0</v>
      </c>
      <c r="BR67" s="584">
        <f t="shared" si="178"/>
        <v>32.666666666666671</v>
      </c>
      <c r="BS67" s="584">
        <f t="shared" si="179"/>
        <v>4.0000000000000036</v>
      </c>
      <c r="BT67" s="67">
        <f t="shared" si="180"/>
        <v>0.11440054896578733</v>
      </c>
      <c r="BU67" s="68">
        <f t="shared" si="168"/>
        <v>1</v>
      </c>
      <c r="BV67" s="68">
        <f t="shared" si="169"/>
        <v>0</v>
      </c>
      <c r="BW67" s="68">
        <f t="shared" si="170"/>
        <v>5</v>
      </c>
      <c r="BX67" s="68">
        <f t="shared" si="171"/>
        <v>0</v>
      </c>
      <c r="BY67" s="69">
        <f>+BU67+BV67+BW67+BX67</f>
        <v>6</v>
      </c>
      <c r="BZ67" s="68">
        <f>+BN67+MAR!BZ67</f>
        <v>0</v>
      </c>
      <c r="CA67" s="68">
        <f>+MAR!CA67+BX67</f>
        <v>9</v>
      </c>
      <c r="CB67" s="69">
        <f t="shared" si="181"/>
        <v>9</v>
      </c>
      <c r="CE67" s="163">
        <f t="shared" si="141"/>
        <v>6.666666666666667</v>
      </c>
      <c r="CF67" s="127">
        <f t="shared" si="77"/>
        <v>20</v>
      </c>
      <c r="CG67" s="165">
        <f t="shared" si="66"/>
        <v>160</v>
      </c>
      <c r="CH67" s="165">
        <f t="shared" si="67"/>
        <v>72</v>
      </c>
      <c r="CI67" s="165">
        <f t="shared" si="68"/>
        <v>232</v>
      </c>
      <c r="CJ67" s="159">
        <f t="shared" si="62"/>
        <v>0</v>
      </c>
      <c r="CK67" s="444">
        <f>BY67-BV67+MAR!CK67</f>
        <v>10</v>
      </c>
      <c r="CL67" s="916">
        <f t="shared" si="182"/>
        <v>120</v>
      </c>
      <c r="CM67" s="450"/>
      <c r="CN67" s="126">
        <f t="shared" si="70"/>
        <v>6.666666666666667</v>
      </c>
      <c r="CO67" s="130">
        <f t="shared" si="71"/>
        <v>232</v>
      </c>
      <c r="CP67" s="127">
        <f t="shared" si="63"/>
        <v>14</v>
      </c>
      <c r="CQ67" s="127">
        <f t="shared" si="72"/>
        <v>20</v>
      </c>
    </row>
    <row r="68" spans="1:95" ht="21" customHeight="1" thickBot="1" x14ac:dyDescent="0.3">
      <c r="A68" s="646" t="s">
        <v>98</v>
      </c>
      <c r="B68" s="652">
        <v>54</v>
      </c>
      <c r="C68" s="25" t="s">
        <v>3</v>
      </c>
      <c r="D68" s="438" t="s">
        <v>25</v>
      </c>
      <c r="E68" s="502"/>
      <c r="F68" s="502"/>
      <c r="G68" s="438" t="s">
        <v>25</v>
      </c>
      <c r="H68" s="438" t="s">
        <v>25</v>
      </c>
      <c r="I68" s="467"/>
      <c r="J68" s="503" t="s">
        <v>48</v>
      </c>
      <c r="K68" s="438" t="s">
        <v>25</v>
      </c>
      <c r="L68" s="438" t="s">
        <v>25</v>
      </c>
      <c r="M68" s="428" t="s">
        <v>49</v>
      </c>
      <c r="N68" s="502"/>
      <c r="O68" s="438" t="s">
        <v>27</v>
      </c>
      <c r="P68" s="455" t="s">
        <v>25</v>
      </c>
      <c r="Q68" s="503"/>
      <c r="R68" s="458"/>
      <c r="S68" s="438" t="s">
        <v>24</v>
      </c>
      <c r="T68" s="438" t="s">
        <v>25</v>
      </c>
      <c r="U68" s="502"/>
      <c r="V68" s="502"/>
      <c r="W68" s="455" t="s">
        <v>24</v>
      </c>
      <c r="X68" s="460" t="s">
        <v>25</v>
      </c>
      <c r="Y68" s="458"/>
      <c r="Z68" s="458" t="s">
        <v>59</v>
      </c>
      <c r="AA68" s="438" t="s">
        <v>24</v>
      </c>
      <c r="AB68" s="438" t="s">
        <v>27</v>
      </c>
      <c r="AC68" s="453"/>
      <c r="AD68" s="507"/>
      <c r="AE68" s="460" t="s">
        <v>40</v>
      </c>
      <c r="AF68" s="438" t="s">
        <v>40</v>
      </c>
      <c r="AG68" s="1385" t="s">
        <v>190</v>
      </c>
      <c r="AH68" s="460"/>
      <c r="AI68" s="125">
        <f t="shared" si="144"/>
        <v>3</v>
      </c>
      <c r="AJ68" s="62">
        <f t="shared" si="145"/>
        <v>8</v>
      </c>
      <c r="AK68" s="62">
        <f t="shared" si="146"/>
        <v>0</v>
      </c>
      <c r="AL68" s="62">
        <f t="shared" si="147"/>
        <v>0</v>
      </c>
      <c r="AM68" s="62">
        <f t="shared" si="148"/>
        <v>0</v>
      </c>
      <c r="AN68" s="62">
        <f t="shared" si="149"/>
        <v>0</v>
      </c>
      <c r="AO68" s="62">
        <f t="shared" si="150"/>
        <v>2</v>
      </c>
      <c r="AP68" s="62">
        <f t="shared" si="151"/>
        <v>0</v>
      </c>
      <c r="AQ68" s="62">
        <f t="shared" si="152"/>
        <v>0</v>
      </c>
      <c r="AR68" s="62">
        <f t="shared" si="175"/>
        <v>0</v>
      </c>
      <c r="AS68" s="62">
        <f t="shared" si="153"/>
        <v>0</v>
      </c>
      <c r="AT68" s="62">
        <f t="shared" si="154"/>
        <v>0</v>
      </c>
      <c r="AU68" s="62">
        <f t="shared" si="155"/>
        <v>0</v>
      </c>
      <c r="AV68" s="62">
        <f t="shared" si="156"/>
        <v>0</v>
      </c>
      <c r="AW68" s="62">
        <f t="shared" si="157"/>
        <v>0</v>
      </c>
      <c r="AX68" s="62">
        <f t="shared" si="158"/>
        <v>0</v>
      </c>
      <c r="AY68" s="62">
        <f t="shared" si="159"/>
        <v>0</v>
      </c>
      <c r="AZ68" s="62">
        <f t="shared" si="160"/>
        <v>0</v>
      </c>
      <c r="BA68" s="62">
        <f t="shared" si="161"/>
        <v>2</v>
      </c>
      <c r="BB68" s="62">
        <f t="shared" si="162"/>
        <v>0</v>
      </c>
      <c r="BC68" s="63">
        <f t="shared" si="163"/>
        <v>15</v>
      </c>
      <c r="BD68" s="64"/>
      <c r="BE68" s="584">
        <f t="shared" si="65"/>
        <v>7.166666666666667</v>
      </c>
      <c r="BF68" s="5">
        <f t="shared" si="73"/>
        <v>1</v>
      </c>
      <c r="BG68" s="5">
        <f t="shared" si="47"/>
        <v>0</v>
      </c>
      <c r="BH68" s="5">
        <f t="shared" si="74"/>
        <v>0</v>
      </c>
      <c r="BI68" s="5">
        <f t="shared" si="75"/>
        <v>0</v>
      </c>
      <c r="BJ68" s="5">
        <f t="shared" si="48"/>
        <v>2</v>
      </c>
      <c r="BK68" s="5">
        <f t="shared" si="76"/>
        <v>1</v>
      </c>
      <c r="BL68" s="5">
        <f t="shared" si="49"/>
        <v>0</v>
      </c>
      <c r="BM68" s="5">
        <f t="shared" si="50"/>
        <v>0</v>
      </c>
      <c r="BN68" s="145">
        <f t="shared" si="51"/>
        <v>0</v>
      </c>
      <c r="BO68" s="147">
        <f>+BE68+MAR!BO68</f>
        <v>28.166666666666668</v>
      </c>
      <c r="BP68" s="65">
        <f>+BO68+(JAN!BN66+FEV!BN68+MAR!BN68+BN68)*(12/24)-$BO$12</f>
        <v>0</v>
      </c>
      <c r="BQ68" s="66">
        <f t="shared" si="177"/>
        <v>0</v>
      </c>
      <c r="BR68" s="584">
        <f t="shared" si="178"/>
        <v>30.166666666666668</v>
      </c>
      <c r="BS68" s="584">
        <f t="shared" si="179"/>
        <v>1.5</v>
      </c>
      <c r="BT68" s="67">
        <f t="shared" si="180"/>
        <v>2.9114792667385148E-2</v>
      </c>
      <c r="BU68" s="68">
        <f t="shared" si="168"/>
        <v>1</v>
      </c>
      <c r="BV68" s="68">
        <f t="shared" si="169"/>
        <v>0</v>
      </c>
      <c r="BW68" s="68">
        <f t="shared" si="170"/>
        <v>3</v>
      </c>
      <c r="BX68" s="68">
        <f t="shared" si="171"/>
        <v>0</v>
      </c>
      <c r="BY68" s="69">
        <f t="shared" si="172"/>
        <v>4</v>
      </c>
      <c r="BZ68" s="68">
        <f>+BN68+MAR!BZ68</f>
        <v>1</v>
      </c>
      <c r="CA68" s="68">
        <f>+MAR!CA68+BX68</f>
        <v>24</v>
      </c>
      <c r="CB68" s="69">
        <f t="shared" si="181"/>
        <v>23</v>
      </c>
      <c r="CE68" s="163">
        <f t="shared" si="141"/>
        <v>7.166666666666667</v>
      </c>
      <c r="CF68" s="127">
        <f t="shared" si="77"/>
        <v>19</v>
      </c>
      <c r="CG68" s="165">
        <f t="shared" si="66"/>
        <v>172</v>
      </c>
      <c r="CH68" s="165">
        <f t="shared" si="67"/>
        <v>48</v>
      </c>
      <c r="CI68" s="165">
        <f t="shared" si="68"/>
        <v>220</v>
      </c>
      <c r="CJ68" s="159">
        <f t="shared" si="62"/>
        <v>0</v>
      </c>
      <c r="CK68" s="444">
        <f>BY68-BV68+MAR!CK68</f>
        <v>9</v>
      </c>
      <c r="CL68" s="450">
        <f t="shared" si="182"/>
        <v>108</v>
      </c>
      <c r="CM68" s="450"/>
      <c r="CN68" s="126">
        <f t="shared" si="70"/>
        <v>7.166666666666667</v>
      </c>
      <c r="CO68" s="130">
        <f t="shared" si="71"/>
        <v>220</v>
      </c>
      <c r="CP68" s="127">
        <f t="shared" si="63"/>
        <v>15</v>
      </c>
      <c r="CQ68" s="127">
        <f t="shared" si="72"/>
        <v>19</v>
      </c>
    </row>
    <row r="69" spans="1:95" ht="21" customHeight="1" thickBot="1" x14ac:dyDescent="0.3">
      <c r="A69" s="646" t="s">
        <v>99</v>
      </c>
      <c r="B69" s="652">
        <v>55</v>
      </c>
      <c r="C69" s="25" t="s">
        <v>3</v>
      </c>
      <c r="D69" s="438" t="s">
        <v>25</v>
      </c>
      <c r="E69" s="502"/>
      <c r="F69" s="502"/>
      <c r="G69" s="447" t="s">
        <v>25</v>
      </c>
      <c r="H69" s="447" t="s">
        <v>25</v>
      </c>
      <c r="I69" s="525"/>
      <c r="J69" s="503" t="s">
        <v>48</v>
      </c>
      <c r="K69" s="438" t="s">
        <v>24</v>
      </c>
      <c r="L69" s="438" t="s">
        <v>25</v>
      </c>
      <c r="M69" s="502"/>
      <c r="N69" s="452"/>
      <c r="O69" s="447" t="s">
        <v>24</v>
      </c>
      <c r="P69" s="493" t="s">
        <v>25</v>
      </c>
      <c r="Q69" s="503" t="s">
        <v>56</v>
      </c>
      <c r="R69" s="458"/>
      <c r="S69" s="438" t="s">
        <v>32</v>
      </c>
      <c r="T69" s="438" t="s">
        <v>32</v>
      </c>
      <c r="U69" s="502" t="s">
        <v>288</v>
      </c>
      <c r="V69" s="502" t="s">
        <v>289</v>
      </c>
      <c r="W69" s="455" t="s">
        <v>296</v>
      </c>
      <c r="X69" s="460" t="s">
        <v>32</v>
      </c>
      <c r="Y69" s="458" t="s">
        <v>32</v>
      </c>
      <c r="Z69" s="458" t="s">
        <v>32</v>
      </c>
      <c r="AA69" s="438" t="s">
        <v>32</v>
      </c>
      <c r="AB69" s="438" t="s">
        <v>296</v>
      </c>
      <c r="AC69" s="453" t="s">
        <v>288</v>
      </c>
      <c r="AD69" s="507" t="s">
        <v>289</v>
      </c>
      <c r="AE69" s="460" t="s">
        <v>40</v>
      </c>
      <c r="AF69" s="438" t="s">
        <v>40</v>
      </c>
      <c r="AG69" s="1385" t="s">
        <v>190</v>
      </c>
      <c r="AH69" s="460"/>
      <c r="AI69" s="125">
        <f t="shared" si="144"/>
        <v>2</v>
      </c>
      <c r="AJ69" s="62">
        <f t="shared" si="145"/>
        <v>5</v>
      </c>
      <c r="AK69" s="62">
        <f t="shared" si="146"/>
        <v>0</v>
      </c>
      <c r="AL69" s="62">
        <f t="shared" si="147"/>
        <v>0</v>
      </c>
      <c r="AM69" s="62">
        <f t="shared" si="148"/>
        <v>0</v>
      </c>
      <c r="AN69" s="62">
        <f t="shared" si="149"/>
        <v>0</v>
      </c>
      <c r="AO69" s="62">
        <f t="shared" si="150"/>
        <v>0</v>
      </c>
      <c r="AP69" s="62">
        <f t="shared" si="151"/>
        <v>0</v>
      </c>
      <c r="AQ69" s="62">
        <f t="shared" si="152"/>
        <v>6</v>
      </c>
      <c r="AR69" s="62">
        <f t="shared" si="175"/>
        <v>0</v>
      </c>
      <c r="AS69" s="62">
        <f t="shared" si="153"/>
        <v>0</v>
      </c>
      <c r="AT69" s="62">
        <f t="shared" si="154"/>
        <v>0</v>
      </c>
      <c r="AU69" s="62">
        <f t="shared" si="155"/>
        <v>0</v>
      </c>
      <c r="AV69" s="62">
        <f t="shared" si="156"/>
        <v>0</v>
      </c>
      <c r="AW69" s="62">
        <f t="shared" si="157"/>
        <v>0</v>
      </c>
      <c r="AX69" s="62">
        <f t="shared" si="158"/>
        <v>0</v>
      </c>
      <c r="AY69" s="62">
        <f t="shared" si="159"/>
        <v>0</v>
      </c>
      <c r="AZ69" s="62">
        <f t="shared" si="160"/>
        <v>0</v>
      </c>
      <c r="BA69" s="62">
        <f t="shared" si="161"/>
        <v>2</v>
      </c>
      <c r="BB69" s="62">
        <f t="shared" si="162"/>
        <v>0</v>
      </c>
      <c r="BC69" s="63">
        <f t="shared" si="163"/>
        <v>13</v>
      </c>
      <c r="BD69" s="64"/>
      <c r="BE69" s="584">
        <f t="shared" si="65"/>
        <v>6.166666666666667</v>
      </c>
      <c r="BF69" s="5">
        <f t="shared" si="73"/>
        <v>0</v>
      </c>
      <c r="BG69" s="5">
        <f t="shared" si="47"/>
        <v>1</v>
      </c>
      <c r="BH69" s="5">
        <f t="shared" si="74"/>
        <v>0</v>
      </c>
      <c r="BI69" s="5">
        <f t="shared" si="75"/>
        <v>0</v>
      </c>
      <c r="BJ69" s="5">
        <f t="shared" si="48"/>
        <v>2</v>
      </c>
      <c r="BK69" s="5">
        <f t="shared" si="76"/>
        <v>0</v>
      </c>
      <c r="BL69" s="5">
        <f t="shared" si="49"/>
        <v>0</v>
      </c>
      <c r="BM69" s="5">
        <f t="shared" si="50"/>
        <v>0</v>
      </c>
      <c r="BN69" s="145">
        <f t="shared" si="51"/>
        <v>0</v>
      </c>
      <c r="BO69" s="147">
        <f>+BE69+MAR!BO69</f>
        <v>26.666666666666668</v>
      </c>
      <c r="BP69" s="65">
        <f>+BO69+(JAN!BN67+FEV!BN69+MAR!BN69+BN69)*(12/24)-$BO$12</f>
        <v>-0.5</v>
      </c>
      <c r="BQ69" s="66">
        <f t="shared" si="177"/>
        <v>1</v>
      </c>
      <c r="BR69" s="584">
        <f t="shared" si="178"/>
        <v>28.166666666666668</v>
      </c>
      <c r="BS69" s="584">
        <f t="shared" si="179"/>
        <v>-0.5</v>
      </c>
      <c r="BT69" s="67">
        <f t="shared" si="180"/>
        <v>-3.9113812371336487E-2</v>
      </c>
      <c r="BU69" s="68">
        <f t="shared" si="168"/>
        <v>1</v>
      </c>
      <c r="BV69" s="68">
        <f t="shared" si="169"/>
        <v>0</v>
      </c>
      <c r="BW69" s="68">
        <f t="shared" si="170"/>
        <v>2</v>
      </c>
      <c r="BX69" s="68">
        <f t="shared" si="171"/>
        <v>0</v>
      </c>
      <c r="BY69" s="69">
        <f t="shared" si="172"/>
        <v>3</v>
      </c>
      <c r="BZ69" s="68">
        <f>+BN69+MAR!BZ69</f>
        <v>3</v>
      </c>
      <c r="CA69" s="68">
        <f>+MAR!CA69+BX69</f>
        <v>12</v>
      </c>
      <c r="CB69" s="69">
        <f t="shared" si="181"/>
        <v>9</v>
      </c>
      <c r="CE69" s="163">
        <f t="shared" si="141"/>
        <v>6.166666666666667</v>
      </c>
      <c r="CF69" s="127">
        <f t="shared" si="77"/>
        <v>16</v>
      </c>
      <c r="CG69" s="165">
        <f t="shared" si="66"/>
        <v>100</v>
      </c>
      <c r="CH69" s="165">
        <f t="shared" si="67"/>
        <v>36</v>
      </c>
      <c r="CI69" s="165">
        <f t="shared" si="68"/>
        <v>136</v>
      </c>
      <c r="CJ69" s="159">
        <f t="shared" si="62"/>
        <v>48</v>
      </c>
      <c r="CK69" s="444">
        <f>BY69-BV69+MAR!CK69</f>
        <v>9</v>
      </c>
      <c r="CL69" s="450">
        <f t="shared" si="182"/>
        <v>108</v>
      </c>
      <c r="CM69" s="450"/>
      <c r="CN69" s="126">
        <f t="shared" si="70"/>
        <v>6.166666666666667</v>
      </c>
      <c r="CO69" s="130">
        <f t="shared" si="71"/>
        <v>136</v>
      </c>
      <c r="CP69" s="127">
        <f t="shared" si="63"/>
        <v>13</v>
      </c>
      <c r="CQ69" s="127">
        <f t="shared" si="72"/>
        <v>16</v>
      </c>
    </row>
    <row r="70" spans="1:95" ht="21" customHeight="1" thickBot="1" x14ac:dyDescent="0.3">
      <c r="A70" s="646" t="s">
        <v>100</v>
      </c>
      <c r="B70" s="652">
        <v>56</v>
      </c>
      <c r="C70" s="25" t="s">
        <v>3</v>
      </c>
      <c r="D70" s="438" t="s">
        <v>25</v>
      </c>
      <c r="E70" s="502"/>
      <c r="F70" s="502"/>
      <c r="G70" s="438" t="s">
        <v>25</v>
      </c>
      <c r="H70" s="438" t="s">
        <v>25</v>
      </c>
      <c r="I70" s="467"/>
      <c r="J70" s="503" t="s">
        <v>48</v>
      </c>
      <c r="K70" s="438" t="s">
        <v>25</v>
      </c>
      <c r="L70" s="438" t="s">
        <v>25</v>
      </c>
      <c r="M70" s="502"/>
      <c r="N70" s="502"/>
      <c r="O70" s="438" t="s">
        <v>24</v>
      </c>
      <c r="P70" s="455" t="s">
        <v>25</v>
      </c>
      <c r="Q70" s="503"/>
      <c r="R70" s="458"/>
      <c r="S70" s="438" t="s">
        <v>31</v>
      </c>
      <c r="T70" s="438" t="s">
        <v>26</v>
      </c>
      <c r="U70" s="502" t="s">
        <v>26</v>
      </c>
      <c r="V70" s="502"/>
      <c r="W70" s="455" t="s">
        <v>24</v>
      </c>
      <c r="X70" s="460" t="s">
        <v>25</v>
      </c>
      <c r="Y70" s="458"/>
      <c r="Z70" s="458"/>
      <c r="AA70" s="438" t="s">
        <v>24</v>
      </c>
      <c r="AB70" s="438" t="s">
        <v>24</v>
      </c>
      <c r="AC70" s="453" t="s">
        <v>56</v>
      </c>
      <c r="AD70" s="507" t="s">
        <v>51</v>
      </c>
      <c r="AE70" s="460"/>
      <c r="AF70" s="438"/>
      <c r="AG70" s="438" t="s">
        <v>48</v>
      </c>
      <c r="AH70" s="460"/>
      <c r="AI70" s="125">
        <f t="shared" si="144"/>
        <v>4</v>
      </c>
      <c r="AJ70" s="62">
        <f t="shared" si="145"/>
        <v>7</v>
      </c>
      <c r="AK70" s="62">
        <f t="shared" si="146"/>
        <v>0</v>
      </c>
      <c r="AL70" s="62">
        <f t="shared" si="147"/>
        <v>0</v>
      </c>
      <c r="AM70" s="62">
        <f t="shared" si="148"/>
        <v>0</v>
      </c>
      <c r="AN70" s="62">
        <f t="shared" si="149"/>
        <v>2</v>
      </c>
      <c r="AO70" s="62">
        <f t="shared" si="150"/>
        <v>0</v>
      </c>
      <c r="AP70" s="62">
        <f t="shared" si="151"/>
        <v>1</v>
      </c>
      <c r="AQ70" s="62">
        <f t="shared" si="152"/>
        <v>0</v>
      </c>
      <c r="AR70" s="62">
        <f t="shared" si="175"/>
        <v>0</v>
      </c>
      <c r="AS70" s="62">
        <f t="shared" si="153"/>
        <v>0</v>
      </c>
      <c r="AT70" s="62">
        <f t="shared" si="154"/>
        <v>0</v>
      </c>
      <c r="AU70" s="62">
        <f t="shared" si="155"/>
        <v>0</v>
      </c>
      <c r="AV70" s="62">
        <f t="shared" si="156"/>
        <v>0</v>
      </c>
      <c r="AW70" s="62">
        <f t="shared" si="157"/>
        <v>0</v>
      </c>
      <c r="AX70" s="62">
        <f t="shared" si="158"/>
        <v>0</v>
      </c>
      <c r="AY70" s="62">
        <f t="shared" si="159"/>
        <v>0</v>
      </c>
      <c r="AZ70" s="62">
        <f t="shared" si="160"/>
        <v>0</v>
      </c>
      <c r="BA70" s="62">
        <f t="shared" si="161"/>
        <v>0</v>
      </c>
      <c r="BB70" s="62">
        <f t="shared" si="162"/>
        <v>0</v>
      </c>
      <c r="BC70" s="63">
        <f t="shared" si="163"/>
        <v>13</v>
      </c>
      <c r="BD70" s="64"/>
      <c r="BE70" s="584">
        <f t="shared" si="65"/>
        <v>6.5</v>
      </c>
      <c r="BF70" s="5">
        <f t="shared" si="73"/>
        <v>0</v>
      </c>
      <c r="BG70" s="5">
        <f t="shared" si="47"/>
        <v>1</v>
      </c>
      <c r="BH70" s="5">
        <f t="shared" si="74"/>
        <v>0</v>
      </c>
      <c r="BI70" s="5">
        <f t="shared" si="75"/>
        <v>0</v>
      </c>
      <c r="BJ70" s="5">
        <f t="shared" si="48"/>
        <v>2</v>
      </c>
      <c r="BK70" s="5">
        <f t="shared" si="76"/>
        <v>0</v>
      </c>
      <c r="BL70" s="5">
        <f t="shared" si="49"/>
        <v>0</v>
      </c>
      <c r="BM70" s="5">
        <f t="shared" si="50"/>
        <v>1</v>
      </c>
      <c r="BN70" s="145">
        <f t="shared" si="51"/>
        <v>0</v>
      </c>
      <c r="BO70" s="147">
        <f>+BE70+MAR!BO70</f>
        <v>29.166666666666664</v>
      </c>
      <c r="BP70" s="65">
        <f>+BO70+(JAN!BN68+FEV!BN70+MAR!BN70+BN70)*(12/24)-$BO$12</f>
        <v>0.49999999999999645</v>
      </c>
      <c r="BQ70" s="66">
        <f t="shared" si="177"/>
        <v>0</v>
      </c>
      <c r="BR70" s="584">
        <f t="shared" si="178"/>
        <v>31.166666666666664</v>
      </c>
      <c r="BS70" s="584">
        <f t="shared" si="179"/>
        <v>2.4999999999999964</v>
      </c>
      <c r="BT70" s="67">
        <f t="shared" si="180"/>
        <v>6.3229095186745798E-2</v>
      </c>
      <c r="BU70" s="68">
        <f t="shared" si="168"/>
        <v>1</v>
      </c>
      <c r="BV70" s="68">
        <f t="shared" si="169"/>
        <v>0</v>
      </c>
      <c r="BW70" s="68">
        <f t="shared" si="170"/>
        <v>2</v>
      </c>
      <c r="BX70" s="68">
        <f t="shared" si="171"/>
        <v>1</v>
      </c>
      <c r="BY70" s="69">
        <f t="shared" si="172"/>
        <v>4</v>
      </c>
      <c r="BZ70" s="68">
        <f>+BN70+MAR!BZ70</f>
        <v>0</v>
      </c>
      <c r="CA70" s="68">
        <f>+MAR!CA70+BX70</f>
        <v>1</v>
      </c>
      <c r="CB70" s="69">
        <f t="shared" si="181"/>
        <v>1</v>
      </c>
      <c r="CE70" s="163">
        <f t="shared" si="141"/>
        <v>6.5</v>
      </c>
      <c r="CF70" s="127">
        <f t="shared" si="77"/>
        <v>17</v>
      </c>
      <c r="CG70" s="165">
        <f t="shared" si="66"/>
        <v>156</v>
      </c>
      <c r="CH70" s="165">
        <f t="shared" si="67"/>
        <v>48</v>
      </c>
      <c r="CI70" s="165">
        <f t="shared" si="68"/>
        <v>204</v>
      </c>
      <c r="CJ70" s="159">
        <f t="shared" si="62"/>
        <v>0</v>
      </c>
      <c r="CK70" s="444">
        <f>BY70-BV70+MAR!CK70</f>
        <v>6</v>
      </c>
      <c r="CL70" s="916">
        <f>CK70*12+BV70*8+12</f>
        <v>84</v>
      </c>
      <c r="CM70" s="1218"/>
      <c r="CN70" s="126">
        <f t="shared" si="70"/>
        <v>6.5</v>
      </c>
      <c r="CO70" s="130">
        <f t="shared" si="71"/>
        <v>204</v>
      </c>
      <c r="CP70" s="127">
        <f t="shared" si="63"/>
        <v>13</v>
      </c>
      <c r="CQ70" s="127">
        <f t="shared" si="72"/>
        <v>17</v>
      </c>
    </row>
    <row r="71" spans="1:95" ht="21" customHeight="1" thickBot="1" x14ac:dyDescent="0.3">
      <c r="A71" s="646" t="s">
        <v>102</v>
      </c>
      <c r="B71" s="652">
        <v>57</v>
      </c>
      <c r="C71" s="25" t="s">
        <v>3</v>
      </c>
      <c r="D71" s="436" t="s">
        <v>32</v>
      </c>
      <c r="E71" s="497" t="s">
        <v>288</v>
      </c>
      <c r="F71" s="497" t="s">
        <v>289</v>
      </c>
      <c r="G71" s="436" t="s">
        <v>32</v>
      </c>
      <c r="H71" s="436" t="s">
        <v>32</v>
      </c>
      <c r="I71" s="522" t="s">
        <v>32</v>
      </c>
      <c r="J71" s="499" t="s">
        <v>32</v>
      </c>
      <c r="K71" s="436" t="s">
        <v>32</v>
      </c>
      <c r="L71" s="436" t="s">
        <v>32</v>
      </c>
      <c r="M71" s="497" t="s">
        <v>288</v>
      </c>
      <c r="N71" s="497" t="s">
        <v>289</v>
      </c>
      <c r="O71" s="436" t="s">
        <v>32</v>
      </c>
      <c r="P71" s="443" t="s">
        <v>32</v>
      </c>
      <c r="Q71" s="454" t="s">
        <v>32</v>
      </c>
      <c r="R71" s="436" t="s">
        <v>32</v>
      </c>
      <c r="S71" s="436"/>
      <c r="T71" s="436"/>
      <c r="U71" s="497"/>
      <c r="V71" s="497"/>
      <c r="W71" s="443"/>
      <c r="X71" s="454"/>
      <c r="Y71" s="497"/>
      <c r="Z71" s="497"/>
      <c r="AA71" s="436"/>
      <c r="AB71" s="436"/>
      <c r="AC71" s="497"/>
      <c r="AD71" s="522"/>
      <c r="AE71" s="454"/>
      <c r="AF71" s="436"/>
      <c r="AG71" s="436"/>
      <c r="AH71" s="459"/>
      <c r="AI71" s="125">
        <f t="shared" si="144"/>
        <v>0</v>
      </c>
      <c r="AJ71" s="62">
        <f t="shared" si="145"/>
        <v>0</v>
      </c>
      <c r="AK71" s="62">
        <f t="shared" si="146"/>
        <v>0</v>
      </c>
      <c r="AL71" s="62">
        <f t="shared" si="147"/>
        <v>0</v>
      </c>
      <c r="AM71" s="62">
        <f t="shared" si="148"/>
        <v>0</v>
      </c>
      <c r="AN71" s="62">
        <f t="shared" si="149"/>
        <v>0</v>
      </c>
      <c r="AO71" s="62">
        <f t="shared" si="150"/>
        <v>0</v>
      </c>
      <c r="AP71" s="62">
        <f t="shared" si="151"/>
        <v>0</v>
      </c>
      <c r="AQ71" s="62">
        <f t="shared" si="152"/>
        <v>11</v>
      </c>
      <c r="AR71" s="62">
        <f t="shared" si="175"/>
        <v>0</v>
      </c>
      <c r="AS71" s="62">
        <f t="shared" si="153"/>
        <v>0</v>
      </c>
      <c r="AT71" s="62">
        <f t="shared" si="154"/>
        <v>0</v>
      </c>
      <c r="AU71" s="62">
        <f t="shared" si="155"/>
        <v>0</v>
      </c>
      <c r="AV71" s="62">
        <f t="shared" si="156"/>
        <v>0</v>
      </c>
      <c r="AW71" s="62">
        <f t="shared" si="157"/>
        <v>0</v>
      </c>
      <c r="AX71" s="62">
        <f t="shared" si="158"/>
        <v>0</v>
      </c>
      <c r="AY71" s="62">
        <f t="shared" si="159"/>
        <v>0</v>
      </c>
      <c r="AZ71" s="62">
        <f t="shared" si="160"/>
        <v>0</v>
      </c>
      <c r="BA71" s="62">
        <f t="shared" si="161"/>
        <v>0</v>
      </c>
      <c r="BB71" s="62">
        <f t="shared" si="162"/>
        <v>0</v>
      </c>
      <c r="BC71" s="63">
        <f t="shared" si="163"/>
        <v>7.333333333333333</v>
      </c>
      <c r="BD71" s="64"/>
      <c r="BE71" s="584">
        <f t="shared" si="65"/>
        <v>3.6666666666666665</v>
      </c>
      <c r="BF71" s="5">
        <f t="shared" si="73"/>
        <v>0</v>
      </c>
      <c r="BG71" s="5">
        <f t="shared" si="47"/>
        <v>0</v>
      </c>
      <c r="BH71" s="5">
        <f t="shared" si="74"/>
        <v>0</v>
      </c>
      <c r="BI71" s="5">
        <f t="shared" si="75"/>
        <v>0</v>
      </c>
      <c r="BJ71" s="5">
        <f t="shared" si="48"/>
        <v>0</v>
      </c>
      <c r="BK71" s="5">
        <f t="shared" si="76"/>
        <v>0</v>
      </c>
      <c r="BL71" s="5">
        <f t="shared" si="49"/>
        <v>0</v>
      </c>
      <c r="BM71" s="5">
        <f t="shared" si="50"/>
        <v>0</v>
      </c>
      <c r="BN71" s="145">
        <f t="shared" si="51"/>
        <v>0</v>
      </c>
      <c r="BO71" s="147"/>
      <c r="BP71" s="65"/>
      <c r="BQ71" s="66"/>
      <c r="BR71" s="584"/>
      <c r="BS71" s="584"/>
      <c r="BT71" s="67"/>
      <c r="BU71" s="68"/>
      <c r="BV71" s="68"/>
      <c r="BW71" s="68"/>
      <c r="BX71" s="68"/>
      <c r="BY71" s="69"/>
      <c r="BZ71" s="68"/>
      <c r="CA71" s="68"/>
      <c r="CB71" s="69"/>
      <c r="CE71" s="163"/>
      <c r="CF71" s="127"/>
      <c r="CG71" s="165"/>
      <c r="CH71" s="165"/>
      <c r="CI71" s="165"/>
      <c r="CJ71" s="159"/>
      <c r="CK71" s="444"/>
      <c r="CL71" s="450"/>
      <c r="CM71" s="450"/>
      <c r="CN71" s="126"/>
      <c r="CO71" s="130"/>
      <c r="CP71" s="127"/>
      <c r="CQ71" s="127"/>
    </row>
    <row r="72" spans="1:95" ht="21" customHeight="1" thickBot="1" x14ac:dyDescent="0.3">
      <c r="A72" s="646" t="s">
        <v>103</v>
      </c>
      <c r="B72" s="652">
        <v>58</v>
      </c>
      <c r="C72" s="25" t="s">
        <v>3</v>
      </c>
      <c r="D72" s="435" t="s">
        <v>26</v>
      </c>
      <c r="E72" s="498"/>
      <c r="F72" s="498"/>
      <c r="G72" s="435" t="s">
        <v>25</v>
      </c>
      <c r="H72" s="435" t="s">
        <v>25</v>
      </c>
      <c r="I72" s="505"/>
      <c r="J72" s="500" t="s">
        <v>48</v>
      </c>
      <c r="K72" s="435" t="s">
        <v>24</v>
      </c>
      <c r="L72" s="435" t="s">
        <v>26</v>
      </c>
      <c r="M72" s="498"/>
      <c r="N72" s="498"/>
      <c r="O72" s="435" t="s">
        <v>24</v>
      </c>
      <c r="P72" s="440" t="s">
        <v>25</v>
      </c>
      <c r="Q72" s="500"/>
      <c r="R72" s="506" t="s">
        <v>26</v>
      </c>
      <c r="S72" s="435" t="s">
        <v>24</v>
      </c>
      <c r="T72" s="72"/>
      <c r="U72" s="726"/>
      <c r="V72" s="726"/>
      <c r="W72" s="1156"/>
      <c r="X72" s="1025"/>
      <c r="Y72" s="506" t="s">
        <v>56</v>
      </c>
      <c r="Z72" s="506"/>
      <c r="AA72" s="435" t="s">
        <v>24</v>
      </c>
      <c r="AB72" s="435" t="s">
        <v>27</v>
      </c>
      <c r="AC72" s="520"/>
      <c r="AD72" s="491" t="s">
        <v>26</v>
      </c>
      <c r="AE72" s="459" t="s">
        <v>40</v>
      </c>
      <c r="AF72" s="435" t="s">
        <v>40</v>
      </c>
      <c r="AG72" s="433" t="s">
        <v>48</v>
      </c>
      <c r="AH72" s="459"/>
      <c r="AI72" s="125">
        <f t="shared" si="144"/>
        <v>4</v>
      </c>
      <c r="AJ72" s="62">
        <f t="shared" si="145"/>
        <v>3</v>
      </c>
      <c r="AK72" s="62">
        <f t="shared" si="146"/>
        <v>0</v>
      </c>
      <c r="AL72" s="62">
        <f t="shared" si="147"/>
        <v>0</v>
      </c>
      <c r="AM72" s="62">
        <f t="shared" si="148"/>
        <v>0</v>
      </c>
      <c r="AN72" s="62">
        <f t="shared" si="149"/>
        <v>4</v>
      </c>
      <c r="AO72" s="62">
        <f t="shared" si="150"/>
        <v>1</v>
      </c>
      <c r="AP72" s="62">
        <f t="shared" si="151"/>
        <v>0</v>
      </c>
      <c r="AQ72" s="62">
        <f t="shared" si="152"/>
        <v>0</v>
      </c>
      <c r="AR72" s="62">
        <f t="shared" si="175"/>
        <v>0</v>
      </c>
      <c r="AS72" s="62">
        <f t="shared" si="153"/>
        <v>0</v>
      </c>
      <c r="AT72" s="62">
        <f t="shared" si="154"/>
        <v>0</v>
      </c>
      <c r="AU72" s="62">
        <f t="shared" si="155"/>
        <v>0</v>
      </c>
      <c r="AV72" s="62">
        <f t="shared" si="156"/>
        <v>0</v>
      </c>
      <c r="AW72" s="62">
        <f t="shared" si="157"/>
        <v>0</v>
      </c>
      <c r="AX72" s="62">
        <f t="shared" si="158"/>
        <v>0</v>
      </c>
      <c r="AY72" s="62">
        <f t="shared" si="159"/>
        <v>0</v>
      </c>
      <c r="AZ72" s="62">
        <f t="shared" si="160"/>
        <v>0</v>
      </c>
      <c r="BA72" s="62">
        <f t="shared" si="161"/>
        <v>2</v>
      </c>
      <c r="BB72" s="62">
        <f t="shared" si="162"/>
        <v>0</v>
      </c>
      <c r="BC72" s="63">
        <f t="shared" si="163"/>
        <v>14</v>
      </c>
      <c r="BD72" s="64"/>
      <c r="BE72" s="584">
        <f t="shared" si="65"/>
        <v>6.666666666666667</v>
      </c>
      <c r="BF72" s="5">
        <f t="shared" si="73"/>
        <v>0</v>
      </c>
      <c r="BG72" s="5">
        <f t="shared" si="47"/>
        <v>1</v>
      </c>
      <c r="BH72" s="5">
        <f t="shared" si="74"/>
        <v>0</v>
      </c>
      <c r="BI72" s="5">
        <f t="shared" si="75"/>
        <v>0</v>
      </c>
      <c r="BJ72" s="5">
        <f t="shared" si="48"/>
        <v>2</v>
      </c>
      <c r="BK72" s="5">
        <f t="shared" si="76"/>
        <v>0</v>
      </c>
      <c r="BL72" s="5">
        <f t="shared" si="49"/>
        <v>0</v>
      </c>
      <c r="BM72" s="5">
        <f t="shared" si="50"/>
        <v>0</v>
      </c>
      <c r="BN72" s="145">
        <f t="shared" si="51"/>
        <v>0</v>
      </c>
      <c r="BO72" s="147">
        <f>+BE72+MAR!BO72</f>
        <v>23.666666666666668</v>
      </c>
      <c r="BP72" s="1157">
        <f>+BO72+(JAN!BN71+FEV!BN72+MAR!BN72+BN72)*(12/24)-$BO$12+"144:00"</f>
        <v>1</v>
      </c>
      <c r="BQ72" s="66">
        <f t="shared" si="177"/>
        <v>0</v>
      </c>
      <c r="BR72" s="901">
        <f>+BO72+BY72*$BD$2+"144:00"</f>
        <v>31.166666666666668</v>
      </c>
      <c r="BS72" s="584">
        <f>+BR72-$BO$12</f>
        <v>2.5</v>
      </c>
      <c r="BT72" s="67">
        <f t="shared" si="180"/>
        <v>6.322909518674602E-2</v>
      </c>
      <c r="BU72" s="68">
        <f t="shared" si="168"/>
        <v>1</v>
      </c>
      <c r="BV72" s="68">
        <f t="shared" si="169"/>
        <v>0</v>
      </c>
      <c r="BW72" s="68">
        <f t="shared" si="170"/>
        <v>2</v>
      </c>
      <c r="BX72" s="68">
        <f t="shared" si="171"/>
        <v>0</v>
      </c>
      <c r="BY72" s="69">
        <f t="shared" si="172"/>
        <v>3</v>
      </c>
      <c r="BZ72" s="68">
        <f>+BN72+MAR!BZ72</f>
        <v>0</v>
      </c>
      <c r="CA72" s="68">
        <f>+MAR!CA72+BX72</f>
        <v>0</v>
      </c>
      <c r="CB72" s="69">
        <f t="shared" si="181"/>
        <v>0</v>
      </c>
      <c r="CE72" s="163">
        <f t="shared" si="141"/>
        <v>6.666666666666667</v>
      </c>
      <c r="CF72" s="127">
        <f t="shared" si="77"/>
        <v>17</v>
      </c>
      <c r="CG72" s="165">
        <f t="shared" si="66"/>
        <v>160</v>
      </c>
      <c r="CH72" s="165">
        <f t="shared" si="67"/>
        <v>36</v>
      </c>
      <c r="CI72" s="165">
        <f t="shared" si="68"/>
        <v>196</v>
      </c>
      <c r="CJ72" s="159">
        <f t="shared" si="62"/>
        <v>0</v>
      </c>
      <c r="CK72" s="444">
        <f>BY72-BV72+MAR!CK72</f>
        <v>4</v>
      </c>
      <c r="CL72" s="450">
        <f t="shared" si="182"/>
        <v>48</v>
      </c>
      <c r="CM72" s="450"/>
      <c r="CN72" s="126">
        <f t="shared" si="70"/>
        <v>6.666666666666667</v>
      </c>
      <c r="CO72" s="130">
        <f t="shared" si="71"/>
        <v>196</v>
      </c>
      <c r="CP72" s="127">
        <f t="shared" si="63"/>
        <v>14</v>
      </c>
      <c r="CQ72" s="127">
        <f t="shared" si="72"/>
        <v>17</v>
      </c>
    </row>
    <row r="73" spans="1:95" ht="21" customHeight="1" thickBot="1" x14ac:dyDescent="0.3">
      <c r="A73" s="646" t="s">
        <v>271</v>
      </c>
      <c r="B73" s="652">
        <v>59</v>
      </c>
      <c r="C73" s="25" t="s">
        <v>3</v>
      </c>
      <c r="D73" s="435" t="s">
        <v>25</v>
      </c>
      <c r="E73" s="498"/>
      <c r="F73" s="498"/>
      <c r="G73" s="435" t="s">
        <v>26</v>
      </c>
      <c r="H73" s="435" t="s">
        <v>25</v>
      </c>
      <c r="I73" s="505"/>
      <c r="J73" s="500" t="s">
        <v>48</v>
      </c>
      <c r="K73" s="435" t="s">
        <v>24</v>
      </c>
      <c r="L73" s="531" t="s">
        <v>48</v>
      </c>
      <c r="M73" s="432" t="s">
        <v>25</v>
      </c>
      <c r="N73" s="498"/>
      <c r="O73" s="435" t="s">
        <v>24</v>
      </c>
      <c r="P73" s="440" t="s">
        <v>25</v>
      </c>
      <c r="Q73" s="500"/>
      <c r="R73" s="506"/>
      <c r="S73" s="435" t="s">
        <v>24</v>
      </c>
      <c r="T73" s="435" t="s">
        <v>25</v>
      </c>
      <c r="U73" s="498"/>
      <c r="V73" s="498"/>
      <c r="W73" s="440" t="s">
        <v>24</v>
      </c>
      <c r="X73" s="459" t="s">
        <v>25</v>
      </c>
      <c r="Y73" s="506"/>
      <c r="Z73" s="506" t="s">
        <v>59</v>
      </c>
      <c r="AA73" s="435" t="s">
        <v>24</v>
      </c>
      <c r="AB73" s="435" t="s">
        <v>24</v>
      </c>
      <c r="AC73" s="520"/>
      <c r="AD73" s="504"/>
      <c r="AE73" s="459" t="s">
        <v>40</v>
      </c>
      <c r="AF73" s="435" t="s">
        <v>40</v>
      </c>
      <c r="AG73" s="433" t="s">
        <v>48</v>
      </c>
      <c r="AH73" s="459"/>
      <c r="AI73" s="125">
        <f t="shared" si="144"/>
        <v>6</v>
      </c>
      <c r="AJ73" s="62">
        <f t="shared" si="145"/>
        <v>6</v>
      </c>
      <c r="AK73" s="62">
        <f t="shared" si="146"/>
        <v>0</v>
      </c>
      <c r="AL73" s="62">
        <f t="shared" si="147"/>
        <v>0</v>
      </c>
      <c r="AM73" s="62">
        <f t="shared" si="148"/>
        <v>0</v>
      </c>
      <c r="AN73" s="62">
        <f t="shared" si="149"/>
        <v>1</v>
      </c>
      <c r="AO73" s="62">
        <f t="shared" si="150"/>
        <v>0</v>
      </c>
      <c r="AP73" s="62">
        <f t="shared" si="151"/>
        <v>0</v>
      </c>
      <c r="AQ73" s="62">
        <f t="shared" si="152"/>
        <v>0</v>
      </c>
      <c r="AR73" s="62">
        <f t="shared" si="175"/>
        <v>0</v>
      </c>
      <c r="AS73" s="62">
        <f t="shared" si="153"/>
        <v>0</v>
      </c>
      <c r="AT73" s="62">
        <f t="shared" si="154"/>
        <v>0</v>
      </c>
      <c r="AU73" s="62">
        <f t="shared" si="155"/>
        <v>0</v>
      </c>
      <c r="AV73" s="62">
        <f t="shared" si="156"/>
        <v>0</v>
      </c>
      <c r="AW73" s="62">
        <f t="shared" si="157"/>
        <v>0</v>
      </c>
      <c r="AX73" s="62">
        <f t="shared" si="158"/>
        <v>0</v>
      </c>
      <c r="AY73" s="62">
        <f t="shared" si="159"/>
        <v>0</v>
      </c>
      <c r="AZ73" s="62">
        <f t="shared" si="160"/>
        <v>0</v>
      </c>
      <c r="BA73" s="62">
        <f t="shared" si="161"/>
        <v>2</v>
      </c>
      <c r="BB73" s="62">
        <f t="shared" si="162"/>
        <v>0</v>
      </c>
      <c r="BC73" s="63">
        <f t="shared" si="163"/>
        <v>15</v>
      </c>
      <c r="BD73" s="64"/>
      <c r="BE73" s="584">
        <f t="shared" si="65"/>
        <v>7.166666666666667</v>
      </c>
      <c r="BF73" s="5">
        <f t="shared" si="73"/>
        <v>1</v>
      </c>
      <c r="BG73" s="5">
        <f t="shared" si="47"/>
        <v>0</v>
      </c>
      <c r="BH73" s="5">
        <f t="shared" si="74"/>
        <v>0</v>
      </c>
      <c r="BI73" s="5">
        <f t="shared" si="75"/>
        <v>0</v>
      </c>
      <c r="BJ73" s="5">
        <f t="shared" si="48"/>
        <v>3</v>
      </c>
      <c r="BK73" s="5">
        <f t="shared" si="76"/>
        <v>0</v>
      </c>
      <c r="BL73" s="5">
        <f t="shared" si="49"/>
        <v>0</v>
      </c>
      <c r="BM73" s="5">
        <f t="shared" si="50"/>
        <v>0</v>
      </c>
      <c r="BN73" s="145">
        <f t="shared" si="51"/>
        <v>0</v>
      </c>
      <c r="BO73" s="147">
        <f>+BE73+MAR!BO73</f>
        <v>23.666666666666668</v>
      </c>
      <c r="BP73" s="1157">
        <f>+BO73+(JAN!BN72+FEV!BN73+MAR!BN73+BN73)*(12/24)-$BO$12+"144:00"</f>
        <v>1</v>
      </c>
      <c r="BQ73" s="66">
        <f t="shared" si="177"/>
        <v>0</v>
      </c>
      <c r="BR73" s="901">
        <f>+BO73+BY73*$BD$2+"144:00"</f>
        <v>31.666666666666668</v>
      </c>
      <c r="BS73" s="584">
        <f>+BR73-$BO$12</f>
        <v>3</v>
      </c>
      <c r="BT73" s="67">
        <f t="shared" si="180"/>
        <v>8.0286246446426457E-2</v>
      </c>
      <c r="BU73" s="68">
        <f t="shared" si="168"/>
        <v>1</v>
      </c>
      <c r="BV73" s="68">
        <f t="shared" si="169"/>
        <v>0</v>
      </c>
      <c r="BW73" s="68">
        <f t="shared" si="170"/>
        <v>3</v>
      </c>
      <c r="BX73" s="68">
        <f t="shared" si="171"/>
        <v>0</v>
      </c>
      <c r="BY73" s="69">
        <f t="shared" si="172"/>
        <v>4</v>
      </c>
      <c r="BZ73" s="68">
        <f>+BN73+MAR!BZ73</f>
        <v>0</v>
      </c>
      <c r="CA73" s="68">
        <f>+MAR!CA73+BX73</f>
        <v>0</v>
      </c>
      <c r="CB73" s="69">
        <f t="shared" si="181"/>
        <v>0</v>
      </c>
      <c r="CE73" s="163">
        <f t="shared" si="141"/>
        <v>7.166666666666667</v>
      </c>
      <c r="CF73" s="127">
        <f t="shared" si="77"/>
        <v>19</v>
      </c>
      <c r="CG73" s="165">
        <f t="shared" si="66"/>
        <v>172</v>
      </c>
      <c r="CH73" s="165">
        <f t="shared" si="67"/>
        <v>48</v>
      </c>
      <c r="CI73" s="165">
        <f t="shared" si="68"/>
        <v>220</v>
      </c>
      <c r="CJ73" s="159">
        <f t="shared" si="62"/>
        <v>0</v>
      </c>
      <c r="CK73" s="444">
        <f>BY73-BV73+MAR!CK73</f>
        <v>6</v>
      </c>
      <c r="CL73" s="450">
        <f t="shared" si="182"/>
        <v>72</v>
      </c>
      <c r="CM73" s="450"/>
      <c r="CN73" s="126">
        <f t="shared" si="70"/>
        <v>7.166666666666667</v>
      </c>
      <c r="CO73" s="130">
        <f t="shared" si="71"/>
        <v>220</v>
      </c>
      <c r="CP73" s="127">
        <f t="shared" si="63"/>
        <v>15</v>
      </c>
      <c r="CQ73" s="127">
        <f t="shared" si="72"/>
        <v>19</v>
      </c>
    </row>
    <row r="74" spans="1:95" ht="21" customHeight="1" thickBot="1" x14ac:dyDescent="0.3">
      <c r="A74" s="646" t="s">
        <v>271</v>
      </c>
      <c r="B74" s="652">
        <v>60</v>
      </c>
      <c r="C74" s="25" t="s">
        <v>3</v>
      </c>
      <c r="D74" s="435"/>
      <c r="E74" s="498"/>
      <c r="F74" s="498"/>
      <c r="G74" s="435"/>
      <c r="H74" s="435"/>
      <c r="I74" s="505"/>
      <c r="J74" s="500"/>
      <c r="K74" s="435"/>
      <c r="L74" s="435"/>
      <c r="M74" s="498"/>
      <c r="N74" s="498"/>
      <c r="O74" s="435"/>
      <c r="P74" s="440"/>
      <c r="Q74" s="500"/>
      <c r="R74" s="506"/>
      <c r="S74" s="435"/>
      <c r="T74" s="435"/>
      <c r="U74" s="498"/>
      <c r="V74" s="498"/>
      <c r="W74" s="440"/>
      <c r="X74" s="459"/>
      <c r="Y74" s="506"/>
      <c r="Z74" s="506"/>
      <c r="AA74" s="435"/>
      <c r="AB74" s="435"/>
      <c r="AC74" s="520"/>
      <c r="AD74" s="504"/>
      <c r="AE74" s="459"/>
      <c r="AF74" s="435"/>
      <c r="AG74" s="435"/>
      <c r="AH74" s="459"/>
      <c r="AI74" s="125">
        <f t="shared" si="144"/>
        <v>0</v>
      </c>
      <c r="AJ74" s="62">
        <f t="shared" si="145"/>
        <v>0</v>
      </c>
      <c r="AK74" s="62">
        <f t="shared" si="146"/>
        <v>0</v>
      </c>
      <c r="AL74" s="62">
        <f t="shared" si="147"/>
        <v>0</v>
      </c>
      <c r="AM74" s="62">
        <f t="shared" si="148"/>
        <v>0</v>
      </c>
      <c r="AN74" s="62">
        <f t="shared" si="149"/>
        <v>0</v>
      </c>
      <c r="AO74" s="62">
        <f t="shared" si="150"/>
        <v>0</v>
      </c>
      <c r="AP74" s="62">
        <f t="shared" si="151"/>
        <v>0</v>
      </c>
      <c r="AQ74" s="62">
        <f t="shared" si="152"/>
        <v>0</v>
      </c>
      <c r="AR74" s="62">
        <f t="shared" si="175"/>
        <v>0</v>
      </c>
      <c r="AS74" s="62">
        <f t="shared" si="153"/>
        <v>0</v>
      </c>
      <c r="AT74" s="62">
        <f t="shared" si="154"/>
        <v>0</v>
      </c>
      <c r="AU74" s="62">
        <f t="shared" si="155"/>
        <v>0</v>
      </c>
      <c r="AV74" s="62">
        <f t="shared" si="156"/>
        <v>0</v>
      </c>
      <c r="AW74" s="62">
        <f t="shared" si="157"/>
        <v>0</v>
      </c>
      <c r="AX74" s="62">
        <f t="shared" si="158"/>
        <v>0</v>
      </c>
      <c r="AY74" s="62">
        <f t="shared" si="159"/>
        <v>0</v>
      </c>
      <c r="AZ74" s="62">
        <f t="shared" si="160"/>
        <v>0</v>
      </c>
      <c r="BA74" s="62">
        <f t="shared" si="161"/>
        <v>0</v>
      </c>
      <c r="BB74" s="62">
        <f t="shared" si="162"/>
        <v>0</v>
      </c>
      <c r="BC74" s="63">
        <f t="shared" si="163"/>
        <v>0</v>
      </c>
      <c r="BD74" s="64"/>
      <c r="BE74" s="584">
        <f t="shared" si="65"/>
        <v>0</v>
      </c>
      <c r="BF74" s="5">
        <f t="shared" si="73"/>
        <v>0</v>
      </c>
      <c r="BG74" s="5">
        <f t="shared" si="47"/>
        <v>0</v>
      </c>
      <c r="BH74" s="5">
        <f t="shared" si="74"/>
        <v>0</v>
      </c>
      <c r="BI74" s="5">
        <f t="shared" si="75"/>
        <v>0</v>
      </c>
      <c r="BJ74" s="5">
        <f t="shared" si="48"/>
        <v>0</v>
      </c>
      <c r="BK74" s="5">
        <f t="shared" si="76"/>
        <v>0</v>
      </c>
      <c r="BL74" s="5">
        <f t="shared" si="49"/>
        <v>0</v>
      </c>
      <c r="BM74" s="5">
        <f t="shared" si="50"/>
        <v>0</v>
      </c>
      <c r="BN74" s="145">
        <f t="shared" si="51"/>
        <v>0</v>
      </c>
      <c r="BO74" s="147">
        <f>+BE74+FEV!BO74</f>
        <v>0</v>
      </c>
      <c r="BP74" s="65"/>
      <c r="BQ74" s="66"/>
      <c r="BR74" s="584"/>
      <c r="BS74" s="584"/>
      <c r="BT74" s="67"/>
      <c r="BU74" s="68">
        <f t="shared" si="168"/>
        <v>0</v>
      </c>
      <c r="BV74" s="68">
        <f t="shared" si="169"/>
        <v>0</v>
      </c>
      <c r="BW74" s="68">
        <f t="shared" si="170"/>
        <v>0</v>
      </c>
      <c r="BX74" s="68">
        <f t="shared" si="171"/>
        <v>0</v>
      </c>
      <c r="BY74" s="69">
        <f t="shared" si="172"/>
        <v>0</v>
      </c>
      <c r="BZ74" s="68">
        <f>+BN74+MAR!BZ74</f>
        <v>0</v>
      </c>
      <c r="CA74" s="68">
        <f>+MAR!CA74+BX74</f>
        <v>0</v>
      </c>
      <c r="CB74" s="69"/>
      <c r="CE74" s="163"/>
      <c r="CF74" s="127"/>
      <c r="CG74" s="165">
        <f t="shared" si="66"/>
        <v>0</v>
      </c>
      <c r="CH74" s="165">
        <f t="shared" si="67"/>
        <v>0</v>
      </c>
      <c r="CI74" s="165">
        <f t="shared" si="68"/>
        <v>0</v>
      </c>
      <c r="CJ74" s="159">
        <f t="shared" si="62"/>
        <v>0</v>
      </c>
      <c r="CK74" s="444">
        <f>BY74-BV74+MAR!CK74</f>
        <v>0</v>
      </c>
      <c r="CL74" s="450"/>
      <c r="CM74" s="450"/>
      <c r="CN74" s="126">
        <f t="shared" si="70"/>
        <v>0</v>
      </c>
      <c r="CO74" s="130">
        <f t="shared" si="71"/>
        <v>0</v>
      </c>
      <c r="CP74" s="127">
        <f t="shared" si="63"/>
        <v>0</v>
      </c>
      <c r="CQ74" s="127">
        <f t="shared" si="72"/>
        <v>0</v>
      </c>
    </row>
    <row r="75" spans="1:95" ht="21" customHeight="1" thickBot="1" x14ac:dyDescent="0.3">
      <c r="A75" s="646" t="s">
        <v>272</v>
      </c>
      <c r="B75" s="652">
        <v>61</v>
      </c>
      <c r="C75" s="25" t="s">
        <v>3</v>
      </c>
      <c r="D75" s="435"/>
      <c r="E75" s="506"/>
      <c r="F75" s="506"/>
      <c r="G75" s="432"/>
      <c r="H75" s="432"/>
      <c r="I75" s="440"/>
      <c r="J75" s="459"/>
      <c r="K75" s="435"/>
      <c r="L75" s="435"/>
      <c r="M75" s="435"/>
      <c r="N75" s="435"/>
      <c r="O75" s="434"/>
      <c r="P75" s="491"/>
      <c r="Q75" s="500"/>
      <c r="R75" s="506"/>
      <c r="S75" s="432"/>
      <c r="T75" s="432"/>
      <c r="U75" s="506"/>
      <c r="V75" s="506"/>
      <c r="W75" s="440"/>
      <c r="X75" s="459"/>
      <c r="Y75" s="506"/>
      <c r="Z75" s="506"/>
      <c r="AA75" s="432"/>
      <c r="AB75" s="432"/>
      <c r="AC75" s="506"/>
      <c r="AD75" s="505"/>
      <c r="AE75" s="459"/>
      <c r="AF75" s="435"/>
      <c r="AG75" s="435"/>
      <c r="AH75" s="459"/>
      <c r="AI75" s="125">
        <f t="shared" si="144"/>
        <v>0</v>
      </c>
      <c r="AJ75" s="62">
        <f t="shared" si="145"/>
        <v>0</v>
      </c>
      <c r="AK75" s="62">
        <f t="shared" si="146"/>
        <v>0</v>
      </c>
      <c r="AL75" s="62">
        <f t="shared" si="147"/>
        <v>0</v>
      </c>
      <c r="AM75" s="62">
        <f t="shared" si="148"/>
        <v>0</v>
      </c>
      <c r="AN75" s="62">
        <f t="shared" si="149"/>
        <v>0</v>
      </c>
      <c r="AO75" s="62">
        <f t="shared" si="150"/>
        <v>0</v>
      </c>
      <c r="AP75" s="62">
        <f t="shared" si="151"/>
        <v>0</v>
      </c>
      <c r="AQ75" s="62">
        <f t="shared" si="152"/>
        <v>0</v>
      </c>
      <c r="AR75" s="62">
        <f t="shared" si="175"/>
        <v>0</v>
      </c>
      <c r="AS75" s="62">
        <f t="shared" si="153"/>
        <v>0</v>
      </c>
      <c r="AT75" s="62">
        <f t="shared" si="154"/>
        <v>0</v>
      </c>
      <c r="AU75" s="62">
        <f t="shared" si="155"/>
        <v>0</v>
      </c>
      <c r="AV75" s="62">
        <f t="shared" si="156"/>
        <v>0</v>
      </c>
      <c r="AW75" s="62">
        <f t="shared" si="157"/>
        <v>0</v>
      </c>
      <c r="AX75" s="62">
        <f t="shared" si="158"/>
        <v>0</v>
      </c>
      <c r="AY75" s="62">
        <f t="shared" si="159"/>
        <v>0</v>
      </c>
      <c r="AZ75" s="62">
        <f t="shared" si="160"/>
        <v>0</v>
      </c>
      <c r="BA75" s="62">
        <f t="shared" si="161"/>
        <v>0</v>
      </c>
      <c r="BB75" s="62">
        <f t="shared" si="162"/>
        <v>0</v>
      </c>
      <c r="BC75" s="63">
        <f t="shared" si="163"/>
        <v>0</v>
      </c>
      <c r="BD75" s="64"/>
      <c r="BE75" s="584">
        <f t="shared" si="65"/>
        <v>0</v>
      </c>
      <c r="BF75" s="5"/>
      <c r="BG75" s="5"/>
      <c r="BH75" s="5"/>
      <c r="BI75" s="5"/>
      <c r="BJ75" s="5"/>
      <c r="BK75" s="5"/>
      <c r="BL75" s="5"/>
      <c r="BM75" s="5"/>
      <c r="BN75" s="145"/>
      <c r="BO75" s="147"/>
      <c r="BP75" s="65"/>
      <c r="BQ75" s="66"/>
      <c r="BR75" s="584"/>
      <c r="BS75" s="584"/>
      <c r="BT75" s="67"/>
      <c r="BU75" s="68">
        <f t="shared" si="168"/>
        <v>0</v>
      </c>
      <c r="BV75" s="68">
        <f t="shared" si="169"/>
        <v>0</v>
      </c>
      <c r="BW75" s="68">
        <f t="shared" si="170"/>
        <v>0</v>
      </c>
      <c r="BX75" s="68">
        <f t="shared" si="171"/>
        <v>0</v>
      </c>
      <c r="BY75" s="69"/>
      <c r="BZ75" s="68">
        <f>+BN75+FEV!BZ75</f>
        <v>0</v>
      </c>
      <c r="CA75" s="68">
        <f>+FEV!CA75+BX75</f>
        <v>0</v>
      </c>
      <c r="CB75" s="69"/>
      <c r="CE75" s="163">
        <f t="shared" ref="CE75:CE97" si="183">+BE75</f>
        <v>0</v>
      </c>
      <c r="CF75" s="127">
        <f t="shared" ref="CF75:CF97" si="184">+BC75+BF75+BG75+BJ75+BK75+BL75+BM75+BH75+BI75</f>
        <v>0</v>
      </c>
      <c r="CG75" s="165">
        <f t="shared" si="66"/>
        <v>0</v>
      </c>
      <c r="CH75" s="165">
        <f t="shared" si="67"/>
        <v>0</v>
      </c>
      <c r="CI75" s="165">
        <f t="shared" si="68"/>
        <v>0</v>
      </c>
      <c r="CJ75" s="159">
        <f t="shared" si="62"/>
        <v>0</v>
      </c>
      <c r="CK75" s="444">
        <f>BY75-BV75+MAR!CK75</f>
        <v>0</v>
      </c>
      <c r="CL75" s="450">
        <f>CK75*12+BV75*8</f>
        <v>0</v>
      </c>
      <c r="CM75" s="450"/>
      <c r="CN75" s="126">
        <f t="shared" si="70"/>
        <v>0</v>
      </c>
      <c r="CO75" s="130">
        <f t="shared" si="71"/>
        <v>0</v>
      </c>
      <c r="CP75" s="127">
        <f t="shared" si="63"/>
        <v>0</v>
      </c>
      <c r="CQ75" s="127">
        <f t="shared" si="72"/>
        <v>0</v>
      </c>
    </row>
    <row r="76" spans="1:95" ht="21" customHeight="1" thickBot="1" x14ac:dyDescent="0.3">
      <c r="A76" s="863" t="s">
        <v>21</v>
      </c>
      <c r="B76" s="863" t="s">
        <v>22</v>
      </c>
      <c r="C76" s="864" t="s">
        <v>23</v>
      </c>
      <c r="D76" s="265">
        <v>1</v>
      </c>
      <c r="E76" s="265">
        <v>2</v>
      </c>
      <c r="F76" s="265">
        <v>3</v>
      </c>
      <c r="G76" s="264">
        <v>4</v>
      </c>
      <c r="H76" s="265">
        <v>5</v>
      </c>
      <c r="I76" s="640">
        <v>6</v>
      </c>
      <c r="J76" s="307">
        <v>7</v>
      </c>
      <c r="K76" s="265">
        <v>8</v>
      </c>
      <c r="L76" s="265">
        <v>9</v>
      </c>
      <c r="M76" s="265">
        <v>10</v>
      </c>
      <c r="N76" s="265">
        <v>11</v>
      </c>
      <c r="O76" s="264">
        <v>12</v>
      </c>
      <c r="P76" s="640">
        <v>13</v>
      </c>
      <c r="Q76" s="307">
        <v>14</v>
      </c>
      <c r="R76" s="265">
        <v>15</v>
      </c>
      <c r="S76" s="265">
        <v>16</v>
      </c>
      <c r="T76" s="265">
        <v>17</v>
      </c>
      <c r="U76" s="1147">
        <v>18</v>
      </c>
      <c r="V76" s="265">
        <v>19</v>
      </c>
      <c r="W76" s="641">
        <v>20</v>
      </c>
      <c r="X76" s="307">
        <v>21</v>
      </c>
      <c r="Y76" s="265">
        <v>22</v>
      </c>
      <c r="Z76" s="265">
        <v>23</v>
      </c>
      <c r="AA76" s="264">
        <v>24</v>
      </c>
      <c r="AB76" s="1147">
        <v>25</v>
      </c>
      <c r="AC76" s="265">
        <v>26</v>
      </c>
      <c r="AD76" s="640">
        <v>27</v>
      </c>
      <c r="AE76" s="307">
        <v>28</v>
      </c>
      <c r="AF76" s="265">
        <v>29</v>
      </c>
      <c r="AG76" s="265">
        <v>30</v>
      </c>
      <c r="AH76" s="307"/>
      <c r="AI76" s="133">
        <f>SUM(AI56:AI75)</f>
        <v>41</v>
      </c>
      <c r="AJ76" s="133">
        <f t="shared" ref="AJ76:BB76" si="185">SUM(AJ56:AJ75)</f>
        <v>60</v>
      </c>
      <c r="AK76" s="133">
        <f t="shared" si="185"/>
        <v>0</v>
      </c>
      <c r="AL76" s="133">
        <f t="shared" si="185"/>
        <v>0</v>
      </c>
      <c r="AM76" s="133">
        <f t="shared" si="185"/>
        <v>0</v>
      </c>
      <c r="AN76" s="133">
        <f t="shared" si="185"/>
        <v>11</v>
      </c>
      <c r="AO76" s="133">
        <f t="shared" si="185"/>
        <v>9</v>
      </c>
      <c r="AP76" s="133">
        <f t="shared" si="185"/>
        <v>4</v>
      </c>
      <c r="AQ76" s="133">
        <f t="shared" si="185"/>
        <v>31</v>
      </c>
      <c r="AR76" s="133">
        <f t="shared" si="185"/>
        <v>0</v>
      </c>
      <c r="AS76" s="133">
        <f t="shared" si="185"/>
        <v>0</v>
      </c>
      <c r="AT76" s="133">
        <f>SUM(AT56:AT75)</f>
        <v>0</v>
      </c>
      <c r="AU76" s="133">
        <f t="shared" si="185"/>
        <v>0</v>
      </c>
      <c r="AV76" s="133">
        <f t="shared" si="185"/>
        <v>44</v>
      </c>
      <c r="AW76" s="133">
        <f t="shared" si="185"/>
        <v>0</v>
      </c>
      <c r="AX76" s="133">
        <f t="shared" si="185"/>
        <v>0</v>
      </c>
      <c r="AY76" s="133">
        <f t="shared" si="185"/>
        <v>0</v>
      </c>
      <c r="AZ76" s="133">
        <f t="shared" si="185"/>
        <v>0</v>
      </c>
      <c r="BA76" s="133">
        <f t="shared" si="185"/>
        <v>20</v>
      </c>
      <c r="BB76" s="133">
        <f t="shared" si="185"/>
        <v>0</v>
      </c>
      <c r="BC76" s="395">
        <f>SUM(BC56:BC75)</f>
        <v>191.00000000000003</v>
      </c>
      <c r="BD76" s="73"/>
      <c r="BE76" s="584"/>
      <c r="BF76" s="267">
        <f t="shared" si="73"/>
        <v>0</v>
      </c>
      <c r="BG76" s="267">
        <f t="shared" ref="BG76:BG97" si="186">COUNTIF($D76:$AH76,"NTS")+COUNTIF($D76:$AH76,"NTS1")</f>
        <v>0</v>
      </c>
      <c r="BH76" s="267">
        <f t="shared" si="74"/>
        <v>0</v>
      </c>
      <c r="BI76" s="267">
        <f t="shared" si="75"/>
        <v>0</v>
      </c>
      <c r="BJ76" s="267">
        <f t="shared" ref="BJ76:BJ97" si="187">COUNTIF($D76:$AH76,"DTS5S")+COUNTIF($D76:$AH76,"DTS5S1")</f>
        <v>0</v>
      </c>
      <c r="BK76" s="267">
        <f t="shared" si="76"/>
        <v>0</v>
      </c>
      <c r="BL76" s="267">
        <f t="shared" ref="BL76:BL97" si="188">COUNTIF($D76:$AH76,"DTSDS")+COUNTIF($D76:$AH76,"DTSDS1")</f>
        <v>0</v>
      </c>
      <c r="BM76" s="267">
        <f t="shared" ref="BM76:BM97" si="189">COUNTIF($D76:$AH76,"NTSDS")+COUNTIF($D76:$AH76,"NTSDS1")</f>
        <v>0</v>
      </c>
      <c r="BN76" s="268">
        <f t="shared" ref="BN76:BN97" si="190">COUNTIF($D76:$AH76,"FOTS")</f>
        <v>0</v>
      </c>
      <c r="BO76" s="151" t="s">
        <v>142</v>
      </c>
      <c r="BP76" s="85">
        <f>AVERAGE(BP56:BP75)</f>
        <v>0.39743589743589697</v>
      </c>
      <c r="BQ76" s="85"/>
      <c r="BR76" s="84" t="s">
        <v>142</v>
      </c>
      <c r="BS76" s="85">
        <f>AVERAGE(BS56:BS75)</f>
        <v>1.5897435897435896</v>
      </c>
      <c r="BT76" s="86"/>
      <c r="BU76" s="87"/>
      <c r="BV76" s="87"/>
      <c r="BW76" s="87"/>
      <c r="BX76" s="87"/>
      <c r="BY76" s="87"/>
      <c r="BZ76" s="87"/>
      <c r="CA76" s="87"/>
      <c r="CB76" s="88">
        <f>SUM(CB56:CB75)</f>
        <v>91</v>
      </c>
      <c r="CE76" s="163"/>
      <c r="CF76" s="127"/>
      <c r="CG76" s="165"/>
      <c r="CH76" s="165"/>
      <c r="CI76" s="165"/>
      <c r="CJ76" s="159"/>
      <c r="CK76" s="444">
        <f>BY76-BV76+MAR!CK76</f>
        <v>0</v>
      </c>
      <c r="CL76" s="450"/>
      <c r="CM76" s="450"/>
      <c r="CN76" s="126">
        <f t="shared" si="70"/>
        <v>0</v>
      </c>
      <c r="CO76" s="130">
        <f t="shared" si="71"/>
        <v>0</v>
      </c>
      <c r="CP76" s="127"/>
      <c r="CQ76" s="127">
        <f t="shared" si="72"/>
        <v>0</v>
      </c>
    </row>
    <row r="77" spans="1:95" ht="21" customHeight="1" thickBot="1" x14ac:dyDescent="0.3">
      <c r="A77" s="690" t="s">
        <v>104</v>
      </c>
      <c r="B77" s="691">
        <v>62</v>
      </c>
      <c r="C77" s="692" t="s">
        <v>1</v>
      </c>
      <c r="D77" s="435" t="s">
        <v>24</v>
      </c>
      <c r="E77" s="435" t="s">
        <v>25</v>
      </c>
      <c r="F77" s="498"/>
      <c r="G77" s="498"/>
      <c r="H77" s="435" t="s">
        <v>24</v>
      </c>
      <c r="I77" s="440" t="s">
        <v>25</v>
      </c>
      <c r="J77" s="500"/>
      <c r="K77" s="531" t="s">
        <v>48</v>
      </c>
      <c r="L77" s="435" t="s">
        <v>24</v>
      </c>
      <c r="M77" s="435" t="s">
        <v>25</v>
      </c>
      <c r="N77" s="498" t="s">
        <v>56</v>
      </c>
      <c r="O77" s="498"/>
      <c r="P77" s="440" t="s">
        <v>24</v>
      </c>
      <c r="Q77" s="459" t="s">
        <v>25</v>
      </c>
      <c r="R77" s="506"/>
      <c r="S77" s="506"/>
      <c r="T77" s="435" t="s">
        <v>24</v>
      </c>
      <c r="U77" s="435" t="s">
        <v>24</v>
      </c>
      <c r="V77" s="520"/>
      <c r="W77" s="1391" t="s">
        <v>192</v>
      </c>
      <c r="X77" s="459" t="s">
        <v>24</v>
      </c>
      <c r="Y77" s="435" t="s">
        <v>25</v>
      </c>
      <c r="Z77" s="498"/>
      <c r="AA77" s="498"/>
      <c r="AB77" s="435" t="s">
        <v>25</v>
      </c>
      <c r="AC77" s="435" t="s">
        <v>25</v>
      </c>
      <c r="AD77" s="505"/>
      <c r="AE77" s="500"/>
      <c r="AF77" s="435" t="s">
        <v>24</v>
      </c>
      <c r="AG77" s="435" t="s">
        <v>25</v>
      </c>
      <c r="AH77" s="500"/>
      <c r="AI77" s="125">
        <f t="shared" ref="AI77:AI97" si="191">COUNTIF($D77:$AH77,"D")</f>
        <v>8</v>
      </c>
      <c r="AJ77" s="62">
        <f t="shared" ref="AJ77:AJ97" si="192">COUNTIF($D77:$AH77,"N")</f>
        <v>8</v>
      </c>
      <c r="AK77" s="62">
        <f>COUNTIF($D77:$AH77,"DTS4S")+COUNTIF($D77:$AH77,"DTS4S1")</f>
        <v>0</v>
      </c>
      <c r="AL77" s="62">
        <f>COUNTIF($D77:$AH77,"NTS4S")+COUNTIF($D77:$AH77,"NTS4S1")</f>
        <v>0</v>
      </c>
      <c r="AM77" s="62">
        <f t="shared" ref="AM77:AM97" si="193">COUNTIF($D77:$AH77,"S")</f>
        <v>0</v>
      </c>
      <c r="AN77" s="62">
        <f t="shared" ref="AN77:AN97" si="194">COUNTIF($D77:$AH77,"DT")</f>
        <v>0</v>
      </c>
      <c r="AO77" s="62">
        <f t="shared" ref="AO77:AO97" si="195">COUNTIF($D77:$AH77,"NT")</f>
        <v>0</v>
      </c>
      <c r="AP77" s="62">
        <f t="shared" ref="AP77:AP97" si="196">COUNTIF($D77:$AH77,"t")</f>
        <v>0</v>
      </c>
      <c r="AQ77" s="62">
        <f t="shared" ref="AQ77:AQ97" si="197">COUNTIF($D77:$AH77,"FE")</f>
        <v>0</v>
      </c>
      <c r="AR77" s="62">
        <f>COUNTIF($D77:$AH77,"LN")</f>
        <v>0</v>
      </c>
      <c r="AS77" s="62">
        <f t="shared" ref="AS77:AS97" si="198">COUNTIF($D77:$AH77,"DS")</f>
        <v>0</v>
      </c>
      <c r="AT77" s="62">
        <f t="shared" ref="AT77:AT97" si="199">COUNTIF($D77:$AH77,"DISP")</f>
        <v>0</v>
      </c>
      <c r="AU77" s="62">
        <f t="shared" ref="AU77:AU97" si="200">COUNTIF($D77:$AH77,"L")</f>
        <v>0</v>
      </c>
      <c r="AV77" s="62">
        <f t="shared" ref="AV77:AV97" si="201">COUNTIF($D77:$AH77,"B")</f>
        <v>0</v>
      </c>
      <c r="AW77" s="62">
        <f t="shared" ref="AW77:AW97" si="202">COUNTIF($D77:$AH77,"SA")</f>
        <v>0</v>
      </c>
      <c r="AX77" s="62">
        <f t="shared" ref="AX77:AX97" si="203">COUNTIF($D77:$AH77,"SAT")</f>
        <v>0</v>
      </c>
      <c r="AY77" s="62">
        <f t="shared" ref="AY77:AY97" si="204">COUNTIF($D77:$AH77,"SE")</f>
        <v>0</v>
      </c>
      <c r="AZ77" s="62">
        <f t="shared" ref="AZ77:AZ97" si="205">COUNTIF($D77:$AH77,"OJTD")+COUNTIF($D77:$AH77,"OJTN")</f>
        <v>0</v>
      </c>
      <c r="BA77" s="62">
        <f t="shared" ref="BA77:BA97" si="206">COUNTIF($D77:$AH77,"TR")</f>
        <v>0</v>
      </c>
      <c r="BB77" s="62">
        <f t="shared" ref="BB77:BB97" si="207">COUNTIF($D77:$AH77,"F")</f>
        <v>0</v>
      </c>
      <c r="BC77" s="63">
        <f t="shared" ref="BC77:BC97" si="208">+AI77+AJ77+AN77+AO77+((AQ77+AU77+AV77+AY77)*8)/12+AW77+AX77+AZ77+BA77+AM77</f>
        <v>16</v>
      </c>
      <c r="BD77" s="64"/>
      <c r="BE77" s="584">
        <f t="shared" si="65"/>
        <v>8</v>
      </c>
      <c r="BF77" s="5">
        <f t="shared" si="73"/>
        <v>0</v>
      </c>
      <c r="BG77" s="5">
        <f t="shared" si="186"/>
        <v>1</v>
      </c>
      <c r="BH77" s="5">
        <f t="shared" si="74"/>
        <v>0</v>
      </c>
      <c r="BI77" s="5">
        <f t="shared" si="75"/>
        <v>0</v>
      </c>
      <c r="BJ77" s="5">
        <f t="shared" si="187"/>
        <v>1</v>
      </c>
      <c r="BK77" s="5">
        <f t="shared" si="76"/>
        <v>0</v>
      </c>
      <c r="BL77" s="5">
        <f t="shared" si="188"/>
        <v>1</v>
      </c>
      <c r="BM77" s="5">
        <f t="shared" si="189"/>
        <v>0</v>
      </c>
      <c r="BN77" s="145">
        <f t="shared" si="190"/>
        <v>0</v>
      </c>
      <c r="BO77" s="147">
        <f>+BE77+MAR!BO77</f>
        <v>28.166666666666668</v>
      </c>
      <c r="BP77" s="65">
        <f>+BO77+(JAN!BN75+FEV!BN77+MAR!BN77+BN77)*(12/24)-$BO$12</f>
        <v>2</v>
      </c>
      <c r="BQ77" s="66">
        <f t="shared" ref="BQ77" si="209">IF(BP77&gt;=(-11/24),0,(-BP77)/(12/24))</f>
        <v>0</v>
      </c>
      <c r="BR77" s="584">
        <f>+BO77+BY77*$BD$2</f>
        <v>29.666666666666668</v>
      </c>
      <c r="BS77" s="584">
        <f t="shared" ref="BS77" si="210">+BR77-$BO$12</f>
        <v>1</v>
      </c>
      <c r="BT77" s="67">
        <f>+(BR77/$BR$99)-1</f>
        <v>1.2057641407704711E-2</v>
      </c>
      <c r="BU77" s="68">
        <f t="shared" ref="BU77:BU97" si="211">+BF77+BG77</f>
        <v>1</v>
      </c>
      <c r="BV77" s="68">
        <f>+BH77+BI77</f>
        <v>0</v>
      </c>
      <c r="BW77" s="68">
        <f t="shared" ref="BW77:BW97" si="212">+BJ77+BK77</f>
        <v>1</v>
      </c>
      <c r="BX77" s="68">
        <f t="shared" ref="BX77:BX97" si="213">+BL77+BM77</f>
        <v>1</v>
      </c>
      <c r="BY77" s="69">
        <f>+BU77+BV77+BW77+BX77</f>
        <v>3</v>
      </c>
      <c r="BZ77" s="68">
        <f>+BN77+MAR!BZ77</f>
        <v>5</v>
      </c>
      <c r="CA77" s="68">
        <f>+MAR!CA77+BX77</f>
        <v>6</v>
      </c>
      <c r="CB77" s="69">
        <f>+CA77-BZ77</f>
        <v>1</v>
      </c>
      <c r="CC77" s="23"/>
      <c r="CD77" s="23"/>
      <c r="CE77" s="163">
        <f t="shared" si="183"/>
        <v>8</v>
      </c>
      <c r="CF77" s="127">
        <f t="shared" si="184"/>
        <v>19</v>
      </c>
      <c r="CG77" s="165">
        <f t="shared" si="66"/>
        <v>192</v>
      </c>
      <c r="CH77" s="165">
        <f t="shared" si="67"/>
        <v>36</v>
      </c>
      <c r="CI77" s="165">
        <f t="shared" si="68"/>
        <v>228</v>
      </c>
      <c r="CJ77" s="159">
        <f t="shared" ref="CJ77:CJ97" si="214">+(AQ77+AU77+AV77)*8+(BN77)*12</f>
        <v>0</v>
      </c>
      <c r="CK77" s="444">
        <f>BY77-BV77+MAR!CK77</f>
        <v>9</v>
      </c>
      <c r="CL77" s="916">
        <f t="shared" ref="CL77:CL81" si="215">CK77*12+BV77*8</f>
        <v>108</v>
      </c>
      <c r="CM77" s="450"/>
      <c r="CN77" s="126">
        <f t="shared" si="70"/>
        <v>8</v>
      </c>
      <c r="CO77" s="130">
        <f t="shared" si="71"/>
        <v>228</v>
      </c>
      <c r="CP77" s="127">
        <f t="shared" ref="CP77:CP97" si="216">+BC77</f>
        <v>16</v>
      </c>
      <c r="CQ77" s="127">
        <f t="shared" si="72"/>
        <v>19</v>
      </c>
    </row>
    <row r="78" spans="1:95" ht="21" customHeight="1" thickBot="1" x14ac:dyDescent="0.3">
      <c r="A78" s="865" t="s">
        <v>105</v>
      </c>
      <c r="B78" s="866">
        <v>63</v>
      </c>
      <c r="C78" s="867" t="s">
        <v>275</v>
      </c>
      <c r="D78" s="435"/>
      <c r="E78" s="435"/>
      <c r="F78" s="498"/>
      <c r="G78" s="498"/>
      <c r="H78" s="435"/>
      <c r="I78" s="440"/>
      <c r="J78" s="500"/>
      <c r="K78" s="506"/>
      <c r="L78" s="435"/>
      <c r="M78" s="435"/>
      <c r="N78" s="498"/>
      <c r="O78" s="498"/>
      <c r="P78" s="440"/>
      <c r="Q78" s="459"/>
      <c r="R78" s="506"/>
      <c r="S78" s="506"/>
      <c r="T78" s="435"/>
      <c r="U78" s="435"/>
      <c r="V78" s="520"/>
      <c r="W78" s="504"/>
      <c r="X78" s="459"/>
      <c r="Y78" s="435"/>
      <c r="Z78" s="498"/>
      <c r="AA78" s="498"/>
      <c r="AB78" s="435"/>
      <c r="AC78" s="435"/>
      <c r="AD78" s="505"/>
      <c r="AE78" s="500"/>
      <c r="AF78" s="435"/>
      <c r="AG78" s="435"/>
      <c r="AH78" s="500"/>
      <c r="AI78" s="125">
        <f t="shared" si="191"/>
        <v>0</v>
      </c>
      <c r="AJ78" s="62">
        <f t="shared" si="192"/>
        <v>0</v>
      </c>
      <c r="AK78" s="62">
        <f>COUNTIF($D78:$AH78,"DTS4S")+COUNTIF($D78:$AH78,"DTS4S1")</f>
        <v>0</v>
      </c>
      <c r="AL78" s="62">
        <f>COUNTIF($D78:$AH78,"NTS4S")+COUNTIF($D78:$AH78,"NTS4S1")</f>
        <v>0</v>
      </c>
      <c r="AM78" s="62">
        <f t="shared" si="193"/>
        <v>0</v>
      </c>
      <c r="AN78" s="62">
        <f t="shared" si="194"/>
        <v>0</v>
      </c>
      <c r="AO78" s="62">
        <f t="shared" si="195"/>
        <v>0</v>
      </c>
      <c r="AP78" s="62">
        <f t="shared" si="196"/>
        <v>0</v>
      </c>
      <c r="AQ78" s="62">
        <f t="shared" si="197"/>
        <v>0</v>
      </c>
      <c r="AR78" s="62">
        <f t="shared" ref="AR78:AR97" si="217">COUNTIF($D78:$AH78,"LN")</f>
        <v>0</v>
      </c>
      <c r="AS78" s="62">
        <f t="shared" si="198"/>
        <v>0</v>
      </c>
      <c r="AT78" s="62">
        <f t="shared" si="199"/>
        <v>0</v>
      </c>
      <c r="AU78" s="62">
        <f t="shared" si="200"/>
        <v>0</v>
      </c>
      <c r="AV78" s="62">
        <f t="shared" si="201"/>
        <v>0</v>
      </c>
      <c r="AW78" s="62">
        <f t="shared" si="202"/>
        <v>0</v>
      </c>
      <c r="AX78" s="62">
        <f t="shared" si="203"/>
        <v>0</v>
      </c>
      <c r="AY78" s="62">
        <f t="shared" si="204"/>
        <v>0</v>
      </c>
      <c r="AZ78" s="62">
        <f t="shared" si="205"/>
        <v>0</v>
      </c>
      <c r="BA78" s="62">
        <f t="shared" si="206"/>
        <v>0</v>
      </c>
      <c r="BB78" s="62">
        <f t="shared" si="207"/>
        <v>0</v>
      </c>
      <c r="BC78" s="63">
        <f t="shared" si="208"/>
        <v>0</v>
      </c>
      <c r="BD78" s="64"/>
      <c r="BE78" s="584">
        <f t="shared" ref="BE78:BE97" si="218">+AI78*$BD$2+AJ78*$BD$6+AN78*$BD$2+AO78*$BD$6+AQ78*8/24+AU78*8/24+AV78*8/24+AW78*8/24+AX78*12/24+AY78*8/24+AZ78*$BD$2+BA78*8/24+BN78*(0/24)+(AM78*$BE$2)+AK78*$BF$2+AL78*$BF$6+AR78*$BD$2</f>
        <v>0</v>
      </c>
      <c r="BF78" s="5">
        <f t="shared" si="73"/>
        <v>0</v>
      </c>
      <c r="BG78" s="5">
        <f t="shared" si="186"/>
        <v>0</v>
      </c>
      <c r="BH78" s="5">
        <f t="shared" si="74"/>
        <v>0</v>
      </c>
      <c r="BI78" s="5">
        <f t="shared" si="75"/>
        <v>0</v>
      </c>
      <c r="BJ78" s="5">
        <f t="shared" si="187"/>
        <v>0</v>
      </c>
      <c r="BK78" s="5">
        <f t="shared" si="76"/>
        <v>0</v>
      </c>
      <c r="BL78" s="5">
        <f t="shared" si="188"/>
        <v>0</v>
      </c>
      <c r="BM78" s="5">
        <f t="shared" si="189"/>
        <v>0</v>
      </c>
      <c r="BN78" s="145">
        <f t="shared" si="190"/>
        <v>0</v>
      </c>
      <c r="BO78" s="147">
        <f>+BE78+MAR!BO78</f>
        <v>0</v>
      </c>
      <c r="BP78" s="65"/>
      <c r="BQ78" s="66"/>
      <c r="BR78" s="584"/>
      <c r="BS78" s="584"/>
      <c r="BT78" s="67"/>
      <c r="BU78" s="68">
        <f t="shared" si="211"/>
        <v>0</v>
      </c>
      <c r="BV78" s="68">
        <f t="shared" ref="BV78:BV97" si="219">+BH78+BI78</f>
        <v>0</v>
      </c>
      <c r="BW78" s="68">
        <f t="shared" si="212"/>
        <v>0</v>
      </c>
      <c r="BX78" s="68">
        <f t="shared" si="213"/>
        <v>0</v>
      </c>
      <c r="BY78" s="69">
        <f>+BU78+BV78+BW78+BX78</f>
        <v>0</v>
      </c>
      <c r="BZ78" s="68">
        <f>+BN78+MAR!BZ78</f>
        <v>0</v>
      </c>
      <c r="CA78" s="68">
        <f>+MAR!CA78+BX78</f>
        <v>0</v>
      </c>
      <c r="CB78" s="69"/>
      <c r="CE78" s="163">
        <f t="shared" si="183"/>
        <v>0</v>
      </c>
      <c r="CF78" s="127">
        <f t="shared" si="184"/>
        <v>0</v>
      </c>
      <c r="CG78" s="165">
        <f t="shared" ref="CG78:CG97" si="220">+BE78*24-(AQ78+AU78+AV78)*8</f>
        <v>0</v>
      </c>
      <c r="CH78" s="165">
        <f t="shared" ref="CH78:CH97" si="221">+(BF78+BG78+BJ78+BK78+BL78+BM78)*12+(BH78+BI78)*8</f>
        <v>0</v>
      </c>
      <c r="CI78" s="165">
        <f t="shared" ref="CI78:CI97" si="222">+CG78+CH78</f>
        <v>0</v>
      </c>
      <c r="CJ78" s="159">
        <f t="shared" si="214"/>
        <v>0</v>
      </c>
      <c r="CK78" s="444">
        <f>BY78-BV78+MAR!CK78</f>
        <v>0</v>
      </c>
      <c r="CL78" s="450">
        <f t="shared" si="215"/>
        <v>0</v>
      </c>
      <c r="CM78" s="450"/>
      <c r="CN78" s="126">
        <f t="shared" ref="CN78:CN97" si="223">+CE78</f>
        <v>0</v>
      </c>
      <c r="CO78" s="130">
        <f t="shared" ref="CO78:CO96" si="224">CI78</f>
        <v>0</v>
      </c>
      <c r="CP78" s="127">
        <f t="shared" si="216"/>
        <v>0</v>
      </c>
      <c r="CQ78" s="127">
        <f t="shared" ref="CQ78:CQ97" si="225">+CF78</f>
        <v>0</v>
      </c>
    </row>
    <row r="79" spans="1:95" ht="20.100000000000001" customHeight="1" thickBot="1" x14ac:dyDescent="0.3">
      <c r="A79" s="868" t="s">
        <v>106</v>
      </c>
      <c r="B79" s="691">
        <v>64</v>
      </c>
      <c r="C79" s="90" t="s">
        <v>2</v>
      </c>
      <c r="D79" s="435" t="s">
        <v>24</v>
      </c>
      <c r="E79" s="435" t="s">
        <v>25</v>
      </c>
      <c r="F79" s="498"/>
      <c r="G79" s="498"/>
      <c r="H79" s="435" t="s">
        <v>24</v>
      </c>
      <c r="I79" s="440" t="s">
        <v>57</v>
      </c>
      <c r="J79" s="500"/>
      <c r="K79" s="506"/>
      <c r="L79" s="435" t="s">
        <v>25</v>
      </c>
      <c r="M79" s="435" t="s">
        <v>25</v>
      </c>
      <c r="N79" s="498"/>
      <c r="O79" s="498" t="s">
        <v>50</v>
      </c>
      <c r="P79" s="440" t="s">
        <v>24</v>
      </c>
      <c r="Q79" s="459" t="s">
        <v>25</v>
      </c>
      <c r="R79" s="506"/>
      <c r="S79" s="506"/>
      <c r="T79" s="435" t="s">
        <v>32</v>
      </c>
      <c r="U79" s="435" t="s">
        <v>296</v>
      </c>
      <c r="V79" s="520" t="s">
        <v>288</v>
      </c>
      <c r="W79" s="504" t="s">
        <v>296</v>
      </c>
      <c r="X79" s="459" t="s">
        <v>32</v>
      </c>
      <c r="Y79" s="435" t="s">
        <v>32</v>
      </c>
      <c r="Z79" s="498" t="s">
        <v>288</v>
      </c>
      <c r="AA79" s="498" t="s">
        <v>289</v>
      </c>
      <c r="AB79" s="435" t="s">
        <v>296</v>
      </c>
      <c r="AC79" s="435" t="s">
        <v>32</v>
      </c>
      <c r="AD79" s="440" t="s">
        <v>32</v>
      </c>
      <c r="AE79" s="500" t="s">
        <v>48</v>
      </c>
      <c r="AF79" s="89" t="s">
        <v>56</v>
      </c>
      <c r="AG79" s="435" t="s">
        <v>25</v>
      </c>
      <c r="AH79" s="500"/>
      <c r="AI79" s="125">
        <f t="shared" si="191"/>
        <v>3</v>
      </c>
      <c r="AJ79" s="62">
        <f t="shared" si="192"/>
        <v>5</v>
      </c>
      <c r="AK79" s="62">
        <f t="shared" ref="AK79:AK97" si="226">COUNTIF($D79:$AH79,"DTS4S")+COUNTIF($D79:$AH79,"DTS4S1")</f>
        <v>0</v>
      </c>
      <c r="AL79" s="62">
        <f t="shared" ref="AL79:AL97" si="227">COUNTIF($D79:$AH79,"NTS4S")+COUNTIF($D79:$AH79,"NTS4S1")</f>
        <v>0</v>
      </c>
      <c r="AM79" s="62">
        <f t="shared" si="193"/>
        <v>0</v>
      </c>
      <c r="AN79" s="62">
        <f t="shared" si="194"/>
        <v>0</v>
      </c>
      <c r="AO79" s="62">
        <f t="shared" si="195"/>
        <v>0</v>
      </c>
      <c r="AP79" s="62">
        <f t="shared" si="196"/>
        <v>0</v>
      </c>
      <c r="AQ79" s="62">
        <f t="shared" si="197"/>
        <v>5</v>
      </c>
      <c r="AR79" s="62">
        <f t="shared" si="217"/>
        <v>0</v>
      </c>
      <c r="AS79" s="62">
        <f t="shared" si="198"/>
        <v>0</v>
      </c>
      <c r="AT79" s="62">
        <f t="shared" si="199"/>
        <v>0</v>
      </c>
      <c r="AU79" s="62">
        <f t="shared" si="200"/>
        <v>0</v>
      </c>
      <c r="AV79" s="62">
        <f t="shared" si="201"/>
        <v>0</v>
      </c>
      <c r="AW79" s="62">
        <f t="shared" si="202"/>
        <v>0</v>
      </c>
      <c r="AX79" s="62">
        <f t="shared" si="203"/>
        <v>0</v>
      </c>
      <c r="AY79" s="62">
        <f t="shared" si="204"/>
        <v>0</v>
      </c>
      <c r="AZ79" s="62">
        <f t="shared" si="205"/>
        <v>0</v>
      </c>
      <c r="BA79" s="62">
        <f t="shared" si="206"/>
        <v>0</v>
      </c>
      <c r="BB79" s="62">
        <f t="shared" si="207"/>
        <v>0</v>
      </c>
      <c r="BC79" s="63">
        <f t="shared" si="208"/>
        <v>11.333333333333334</v>
      </c>
      <c r="BD79" s="64"/>
      <c r="BE79" s="584">
        <f t="shared" si="218"/>
        <v>5.666666666666667</v>
      </c>
      <c r="BF79" s="5">
        <f t="shared" si="73"/>
        <v>0</v>
      </c>
      <c r="BG79" s="5">
        <f t="shared" si="186"/>
        <v>1</v>
      </c>
      <c r="BH79" s="5">
        <f t="shared" si="74"/>
        <v>0</v>
      </c>
      <c r="BI79" s="5">
        <f t="shared" si="75"/>
        <v>0</v>
      </c>
      <c r="BJ79" s="5">
        <f t="shared" si="187"/>
        <v>1</v>
      </c>
      <c r="BK79" s="5">
        <f t="shared" si="76"/>
        <v>0</v>
      </c>
      <c r="BL79" s="5">
        <f t="shared" si="188"/>
        <v>1</v>
      </c>
      <c r="BM79" s="5">
        <f t="shared" si="189"/>
        <v>0</v>
      </c>
      <c r="BN79" s="145">
        <f t="shared" si="190"/>
        <v>1</v>
      </c>
      <c r="BO79" s="147">
        <f>+BE79+MAR!BO79</f>
        <v>27.000000000000004</v>
      </c>
      <c r="BP79" s="65">
        <f>+BO79+(JAN!BN77+FEV!BN79+MAR!BN79+BN79)*(12/24)-$BO$12</f>
        <v>-1.1666666666666643</v>
      </c>
      <c r="BQ79" s="66">
        <f t="shared" si="177"/>
        <v>2.3333333333333286</v>
      </c>
      <c r="BR79" s="584">
        <f>+BO79+BY79*$BD$2</f>
        <v>28.500000000000004</v>
      </c>
      <c r="BS79" s="584">
        <f t="shared" ref="BS79:BS83" si="228">+BR79-$BO$12</f>
        <v>-0.1666666666666643</v>
      </c>
      <c r="BT79" s="67">
        <f>+(BR79/$BR$99)-1</f>
        <v>-2.7742378198216122E-2</v>
      </c>
      <c r="BU79" s="68">
        <f t="shared" si="211"/>
        <v>1</v>
      </c>
      <c r="BV79" s="68">
        <f t="shared" si="219"/>
        <v>0</v>
      </c>
      <c r="BW79" s="68">
        <f t="shared" si="212"/>
        <v>1</v>
      </c>
      <c r="BX79" s="68">
        <f t="shared" si="213"/>
        <v>1</v>
      </c>
      <c r="BY79" s="69">
        <f>+BU79+BV79+BW79+BX79</f>
        <v>3</v>
      </c>
      <c r="BZ79" s="68">
        <f>+BN79+MAR!BZ79</f>
        <v>1</v>
      </c>
      <c r="CA79" s="68">
        <f>+MAR!CA79+BX79</f>
        <v>3</v>
      </c>
      <c r="CB79" s="69">
        <f>+CA79-BZ79</f>
        <v>2</v>
      </c>
      <c r="CE79" s="163">
        <f t="shared" si="183"/>
        <v>5.666666666666667</v>
      </c>
      <c r="CF79" s="127">
        <f t="shared" si="184"/>
        <v>14.333333333333334</v>
      </c>
      <c r="CG79" s="165">
        <f t="shared" si="220"/>
        <v>96</v>
      </c>
      <c r="CH79" s="165">
        <f t="shared" si="221"/>
        <v>36</v>
      </c>
      <c r="CI79" s="165">
        <f t="shared" si="222"/>
        <v>132</v>
      </c>
      <c r="CJ79" s="159">
        <f t="shared" si="214"/>
        <v>52</v>
      </c>
      <c r="CK79" s="444">
        <f>BY79-BV79+MAR!CK79</f>
        <v>6</v>
      </c>
      <c r="CL79" s="916">
        <f>CK79*12+BV79*8+12</f>
        <v>84</v>
      </c>
      <c r="CM79" s="1218"/>
      <c r="CN79" s="126">
        <f t="shared" si="223"/>
        <v>5.666666666666667</v>
      </c>
      <c r="CO79" s="130">
        <f t="shared" si="224"/>
        <v>132</v>
      </c>
      <c r="CP79" s="127">
        <f t="shared" si="216"/>
        <v>11.333333333333334</v>
      </c>
      <c r="CQ79" s="127">
        <f t="shared" si="225"/>
        <v>14.333333333333334</v>
      </c>
    </row>
    <row r="80" spans="1:95" ht="21" customHeight="1" thickBot="1" x14ac:dyDescent="0.3">
      <c r="A80" s="613" t="s">
        <v>107</v>
      </c>
      <c r="B80" s="866">
        <v>65</v>
      </c>
      <c r="C80" s="26" t="s">
        <v>2</v>
      </c>
      <c r="D80" s="435" t="s">
        <v>24</v>
      </c>
      <c r="E80" s="435" t="s">
        <v>25</v>
      </c>
      <c r="F80" s="498"/>
      <c r="G80" s="498" t="s">
        <v>26</v>
      </c>
      <c r="H80" s="435" t="s">
        <v>24</v>
      </c>
      <c r="I80" s="440" t="s">
        <v>25</v>
      </c>
      <c r="J80" s="500"/>
      <c r="K80" s="506" t="s">
        <v>59</v>
      </c>
      <c r="L80" s="435" t="s">
        <v>24</v>
      </c>
      <c r="M80" s="435" t="s">
        <v>25</v>
      </c>
      <c r="N80" s="498"/>
      <c r="O80" s="1392" t="s">
        <v>192</v>
      </c>
      <c r="P80" s="440" t="s">
        <v>24</v>
      </c>
      <c r="Q80" s="459" t="s">
        <v>24</v>
      </c>
      <c r="R80" s="506" t="s">
        <v>27</v>
      </c>
      <c r="S80" s="506"/>
      <c r="T80" s="435" t="s">
        <v>31</v>
      </c>
      <c r="U80" s="435" t="s">
        <v>31</v>
      </c>
      <c r="V80" s="520"/>
      <c r="W80" s="504"/>
      <c r="X80" s="459" t="s">
        <v>25</v>
      </c>
      <c r="Y80" s="435" t="s">
        <v>25</v>
      </c>
      <c r="Z80" s="498"/>
      <c r="AA80" s="498" t="s">
        <v>27</v>
      </c>
      <c r="AB80" s="435" t="s">
        <v>25</v>
      </c>
      <c r="AC80" s="435" t="s">
        <v>25</v>
      </c>
      <c r="AD80" s="505"/>
      <c r="AE80" s="500" t="s">
        <v>191</v>
      </c>
      <c r="AF80" s="435" t="s">
        <v>27</v>
      </c>
      <c r="AG80" s="435" t="s">
        <v>25</v>
      </c>
      <c r="AH80" s="500"/>
      <c r="AI80" s="125">
        <f t="shared" si="191"/>
        <v>5</v>
      </c>
      <c r="AJ80" s="62">
        <f t="shared" si="192"/>
        <v>8</v>
      </c>
      <c r="AK80" s="62">
        <f t="shared" si="226"/>
        <v>0</v>
      </c>
      <c r="AL80" s="62">
        <f t="shared" si="227"/>
        <v>0</v>
      </c>
      <c r="AM80" s="62">
        <f t="shared" si="193"/>
        <v>0</v>
      </c>
      <c r="AN80" s="62">
        <f t="shared" si="194"/>
        <v>1</v>
      </c>
      <c r="AO80" s="62">
        <f t="shared" si="195"/>
        <v>3</v>
      </c>
      <c r="AP80" s="62">
        <f t="shared" si="196"/>
        <v>2</v>
      </c>
      <c r="AQ80" s="62">
        <f t="shared" si="197"/>
        <v>0</v>
      </c>
      <c r="AR80" s="62">
        <f t="shared" si="217"/>
        <v>0</v>
      </c>
      <c r="AS80" s="62">
        <f t="shared" si="198"/>
        <v>0</v>
      </c>
      <c r="AT80" s="62">
        <f t="shared" si="199"/>
        <v>0</v>
      </c>
      <c r="AU80" s="62">
        <f t="shared" si="200"/>
        <v>0</v>
      </c>
      <c r="AV80" s="62">
        <f t="shared" si="201"/>
        <v>0</v>
      </c>
      <c r="AW80" s="62">
        <f t="shared" si="202"/>
        <v>0</v>
      </c>
      <c r="AX80" s="62">
        <f t="shared" si="203"/>
        <v>0</v>
      </c>
      <c r="AY80" s="62">
        <f t="shared" si="204"/>
        <v>0</v>
      </c>
      <c r="AZ80" s="62">
        <f t="shared" si="205"/>
        <v>0</v>
      </c>
      <c r="BA80" s="62">
        <f t="shared" si="206"/>
        <v>0</v>
      </c>
      <c r="BB80" s="62">
        <f t="shared" si="207"/>
        <v>0</v>
      </c>
      <c r="BC80" s="63">
        <f t="shared" si="208"/>
        <v>17</v>
      </c>
      <c r="BD80" s="64"/>
      <c r="BE80" s="584">
        <f t="shared" si="218"/>
        <v>8.5</v>
      </c>
      <c r="BF80" s="5">
        <f t="shared" si="73"/>
        <v>1</v>
      </c>
      <c r="BG80" s="5">
        <f t="shared" si="186"/>
        <v>0</v>
      </c>
      <c r="BH80" s="5">
        <f t="shared" si="74"/>
        <v>0</v>
      </c>
      <c r="BI80" s="5">
        <f t="shared" si="75"/>
        <v>0</v>
      </c>
      <c r="BJ80" s="5">
        <f t="shared" si="187"/>
        <v>0</v>
      </c>
      <c r="BK80" s="5">
        <f t="shared" si="76"/>
        <v>1</v>
      </c>
      <c r="BL80" s="5">
        <f t="shared" si="188"/>
        <v>1</v>
      </c>
      <c r="BM80" s="5">
        <f t="shared" si="189"/>
        <v>0</v>
      </c>
      <c r="BN80" s="145">
        <f t="shared" si="190"/>
        <v>0</v>
      </c>
      <c r="BO80" s="147">
        <f>+BE80+MAR!BO80</f>
        <v>30.333333333333336</v>
      </c>
      <c r="BP80" s="65">
        <f>+BO80+(JAN!BN78+FEV!BN80+MAR!BN80+BN80)*(12/24)-$BO$12</f>
        <v>2.6666666666666679</v>
      </c>
      <c r="BQ80" s="66">
        <f t="shared" si="177"/>
        <v>0</v>
      </c>
      <c r="BR80" s="584">
        <f>+BO80+BY80*$BD$2</f>
        <v>31.833333333333336</v>
      </c>
      <c r="BS80" s="584">
        <f t="shared" si="228"/>
        <v>3.1666666666666679</v>
      </c>
      <c r="BT80" s="67">
        <f>+(BR80/$BR$99)-1</f>
        <v>8.5971963532986528E-2</v>
      </c>
      <c r="BU80" s="68">
        <f t="shared" si="211"/>
        <v>1</v>
      </c>
      <c r="BV80" s="68">
        <f t="shared" si="219"/>
        <v>0</v>
      </c>
      <c r="BW80" s="68">
        <f t="shared" si="212"/>
        <v>1</v>
      </c>
      <c r="BX80" s="68">
        <f t="shared" si="213"/>
        <v>1</v>
      </c>
      <c r="BY80" s="69">
        <f t="shared" ref="BY80:BY96" si="229">+BU80+BV80+BW80+BX80</f>
        <v>3</v>
      </c>
      <c r="BZ80" s="986">
        <f>+BN80+MAR!BZ80+4</f>
        <v>6</v>
      </c>
      <c r="CA80" s="68">
        <f>+MAR!CA80+BX80</f>
        <v>6</v>
      </c>
      <c r="CB80" s="69">
        <f>+CA80-BZ80</f>
        <v>0</v>
      </c>
      <c r="CE80" s="163">
        <f t="shared" si="183"/>
        <v>8.5</v>
      </c>
      <c r="CF80" s="127">
        <f t="shared" si="184"/>
        <v>20</v>
      </c>
      <c r="CG80" s="165">
        <f t="shared" si="220"/>
        <v>204</v>
      </c>
      <c r="CH80" s="165">
        <f t="shared" si="221"/>
        <v>36</v>
      </c>
      <c r="CI80" s="165">
        <f t="shared" si="222"/>
        <v>240</v>
      </c>
      <c r="CJ80" s="159">
        <f t="shared" si="214"/>
        <v>0</v>
      </c>
      <c r="CK80" s="444">
        <f>BY80-BV80+MAR!CK80</f>
        <v>9</v>
      </c>
      <c r="CL80" s="916">
        <f>CK80*12+BV80*8+12</f>
        <v>120</v>
      </c>
      <c r="CM80" s="1218"/>
      <c r="CN80" s="126">
        <f t="shared" si="223"/>
        <v>8.5</v>
      </c>
      <c r="CO80" s="130">
        <f t="shared" si="224"/>
        <v>240</v>
      </c>
      <c r="CP80" s="127">
        <f t="shared" si="216"/>
        <v>17</v>
      </c>
      <c r="CQ80" s="127">
        <f t="shared" si="225"/>
        <v>20</v>
      </c>
    </row>
    <row r="81" spans="1:95" ht="21" customHeight="1" thickBot="1" x14ac:dyDescent="0.3">
      <c r="A81" s="868" t="s">
        <v>108</v>
      </c>
      <c r="B81" s="691">
        <v>66</v>
      </c>
      <c r="C81" s="26" t="s">
        <v>2</v>
      </c>
      <c r="D81" s="435" t="s">
        <v>24</v>
      </c>
      <c r="E81" s="435" t="s">
        <v>25</v>
      </c>
      <c r="F81" s="498"/>
      <c r="G81" s="498"/>
      <c r="H81" s="435" t="s">
        <v>24</v>
      </c>
      <c r="I81" s="440" t="s">
        <v>25</v>
      </c>
      <c r="J81" s="500"/>
      <c r="K81" s="506" t="s">
        <v>59</v>
      </c>
      <c r="L81" s="435" t="s">
        <v>24</v>
      </c>
      <c r="M81" s="435" t="s">
        <v>25</v>
      </c>
      <c r="N81" s="498" t="s">
        <v>27</v>
      </c>
      <c r="O81" s="498"/>
      <c r="P81" s="440" t="s">
        <v>31</v>
      </c>
      <c r="Q81" s="459" t="s">
        <v>25</v>
      </c>
      <c r="R81" s="506"/>
      <c r="S81" s="506"/>
      <c r="T81" s="435" t="s">
        <v>24</v>
      </c>
      <c r="U81" s="435" t="s">
        <v>24</v>
      </c>
      <c r="V81" s="520"/>
      <c r="W81" s="504"/>
      <c r="X81" s="459" t="s">
        <v>24</v>
      </c>
      <c r="Y81" s="435" t="s">
        <v>24</v>
      </c>
      <c r="Z81" s="498" t="s">
        <v>49</v>
      </c>
      <c r="AA81" s="498"/>
      <c r="AB81" s="435" t="s">
        <v>25</v>
      </c>
      <c r="AC81" s="435" t="s">
        <v>25</v>
      </c>
      <c r="AD81" s="505"/>
      <c r="AE81" s="500"/>
      <c r="AF81" s="435" t="s">
        <v>24</v>
      </c>
      <c r="AG81" s="435" t="s">
        <v>25</v>
      </c>
      <c r="AH81" s="500"/>
      <c r="AI81" s="125">
        <f t="shared" si="191"/>
        <v>8</v>
      </c>
      <c r="AJ81" s="62">
        <f t="shared" si="192"/>
        <v>7</v>
      </c>
      <c r="AK81" s="62">
        <f t="shared" si="226"/>
        <v>0</v>
      </c>
      <c r="AL81" s="62">
        <f t="shared" si="227"/>
        <v>0</v>
      </c>
      <c r="AM81" s="62">
        <f t="shared" si="193"/>
        <v>0</v>
      </c>
      <c r="AN81" s="62">
        <f t="shared" si="194"/>
        <v>0</v>
      </c>
      <c r="AO81" s="62">
        <f t="shared" si="195"/>
        <v>1</v>
      </c>
      <c r="AP81" s="62">
        <f t="shared" si="196"/>
        <v>1</v>
      </c>
      <c r="AQ81" s="62">
        <f t="shared" si="197"/>
        <v>0</v>
      </c>
      <c r="AR81" s="62">
        <f t="shared" si="217"/>
        <v>0</v>
      </c>
      <c r="AS81" s="62">
        <f t="shared" si="198"/>
        <v>0</v>
      </c>
      <c r="AT81" s="62">
        <f t="shared" si="199"/>
        <v>0</v>
      </c>
      <c r="AU81" s="62">
        <f t="shared" si="200"/>
        <v>0</v>
      </c>
      <c r="AV81" s="62">
        <f t="shared" si="201"/>
        <v>0</v>
      </c>
      <c r="AW81" s="62">
        <f t="shared" si="202"/>
        <v>0</v>
      </c>
      <c r="AX81" s="62">
        <f t="shared" si="203"/>
        <v>0</v>
      </c>
      <c r="AY81" s="62">
        <f t="shared" si="204"/>
        <v>0</v>
      </c>
      <c r="AZ81" s="62">
        <f t="shared" si="205"/>
        <v>0</v>
      </c>
      <c r="BA81" s="62">
        <f t="shared" si="206"/>
        <v>0</v>
      </c>
      <c r="BB81" s="62">
        <f t="shared" si="207"/>
        <v>0</v>
      </c>
      <c r="BC81" s="63">
        <f t="shared" si="208"/>
        <v>16</v>
      </c>
      <c r="BD81" s="64"/>
      <c r="BE81" s="584">
        <f t="shared" si="218"/>
        <v>8</v>
      </c>
      <c r="BF81" s="5">
        <f t="shared" si="73"/>
        <v>1</v>
      </c>
      <c r="BG81" s="5">
        <f t="shared" si="186"/>
        <v>0</v>
      </c>
      <c r="BH81" s="5">
        <f t="shared" si="74"/>
        <v>0</v>
      </c>
      <c r="BI81" s="5">
        <f t="shared" si="75"/>
        <v>0</v>
      </c>
      <c r="BJ81" s="5">
        <f t="shared" si="187"/>
        <v>0</v>
      </c>
      <c r="BK81" s="5">
        <f t="shared" si="76"/>
        <v>1</v>
      </c>
      <c r="BL81" s="5">
        <f t="shared" si="188"/>
        <v>0</v>
      </c>
      <c r="BM81" s="5">
        <f t="shared" si="189"/>
        <v>0</v>
      </c>
      <c r="BN81" s="145">
        <f t="shared" si="190"/>
        <v>0</v>
      </c>
      <c r="BO81" s="147">
        <f>+BE81+MAR!BO81</f>
        <v>30.166666666666668</v>
      </c>
      <c r="BP81" s="65">
        <f>+BO81+(JAN!BN38+FEV!BN81+MAR!BN81+BN81)*(12/24)-$BO$12</f>
        <v>1.5</v>
      </c>
      <c r="BQ81" s="66">
        <f t="shared" si="177"/>
        <v>0</v>
      </c>
      <c r="BR81" s="584">
        <f>+BO81+BY81*$BD$2</f>
        <v>31.166666666666668</v>
      </c>
      <c r="BS81" s="584">
        <f t="shared" si="228"/>
        <v>2.5</v>
      </c>
      <c r="BT81" s="67">
        <f t="shared" ref="BT81" si="230">+(BR81/$BR$99)-1</f>
        <v>6.322909518674602E-2</v>
      </c>
      <c r="BU81" s="68">
        <f t="shared" si="211"/>
        <v>1</v>
      </c>
      <c r="BV81" s="68">
        <f t="shared" si="219"/>
        <v>0</v>
      </c>
      <c r="BW81" s="68">
        <f t="shared" si="212"/>
        <v>1</v>
      </c>
      <c r="BX81" s="68">
        <f t="shared" si="213"/>
        <v>0</v>
      </c>
      <c r="BY81" s="69">
        <f t="shared" si="229"/>
        <v>2</v>
      </c>
      <c r="BZ81" s="68">
        <f>+BN81+MAR!BZ81</f>
        <v>0</v>
      </c>
      <c r="CA81" s="68">
        <f>+MAR!CA81+BX81</f>
        <v>12</v>
      </c>
      <c r="CB81" s="69">
        <f t="shared" ref="CB81" si="231">+CA81-BZ81</f>
        <v>12</v>
      </c>
      <c r="CE81" s="163">
        <f t="shared" si="183"/>
        <v>8</v>
      </c>
      <c r="CF81" s="127">
        <f t="shared" si="184"/>
        <v>18</v>
      </c>
      <c r="CG81" s="165">
        <f t="shared" si="220"/>
        <v>192</v>
      </c>
      <c r="CH81" s="165">
        <f t="shared" si="221"/>
        <v>24</v>
      </c>
      <c r="CI81" s="165">
        <f t="shared" si="222"/>
        <v>216</v>
      </c>
      <c r="CJ81" s="159">
        <f t="shared" si="214"/>
        <v>0</v>
      </c>
      <c r="CK81" s="444">
        <f>BY81-BV81+MAR!CK81</f>
        <v>7</v>
      </c>
      <c r="CL81" s="450">
        <f t="shared" si="215"/>
        <v>84</v>
      </c>
      <c r="CM81" s="450"/>
      <c r="CN81" s="126">
        <f t="shared" si="223"/>
        <v>8</v>
      </c>
      <c r="CO81" s="130">
        <f t="shared" si="224"/>
        <v>216</v>
      </c>
      <c r="CP81" s="127">
        <f t="shared" si="216"/>
        <v>16</v>
      </c>
      <c r="CQ81" s="127">
        <f t="shared" si="225"/>
        <v>18</v>
      </c>
    </row>
    <row r="82" spans="1:95" ht="21" customHeight="1" thickBot="1" x14ac:dyDescent="0.3">
      <c r="A82" s="613" t="s">
        <v>109</v>
      </c>
      <c r="B82" s="866">
        <v>67</v>
      </c>
      <c r="C82" s="26" t="s">
        <v>2</v>
      </c>
      <c r="D82" s="435" t="s">
        <v>24</v>
      </c>
      <c r="E82" s="435" t="s">
        <v>25</v>
      </c>
      <c r="F82" s="498"/>
      <c r="G82" s="498" t="s">
        <v>56</v>
      </c>
      <c r="H82" s="433" t="s">
        <v>25</v>
      </c>
      <c r="I82" s="456" t="s">
        <v>25</v>
      </c>
      <c r="J82" s="500"/>
      <c r="K82" s="506" t="s">
        <v>59</v>
      </c>
      <c r="L82" s="435" t="s">
        <v>24</v>
      </c>
      <c r="M82" s="435" t="s">
        <v>24</v>
      </c>
      <c r="N82" s="1389" t="s">
        <v>191</v>
      </c>
      <c r="O82" s="498"/>
      <c r="P82" s="440" t="s">
        <v>24</v>
      </c>
      <c r="Q82" s="459" t="s">
        <v>25</v>
      </c>
      <c r="R82" s="506"/>
      <c r="S82" s="531" t="s">
        <v>190</v>
      </c>
      <c r="T82" s="435" t="s">
        <v>27</v>
      </c>
      <c r="U82" s="435" t="s">
        <v>27</v>
      </c>
      <c r="V82" s="527"/>
      <c r="W82" s="526"/>
      <c r="X82" s="459" t="s">
        <v>25</v>
      </c>
      <c r="Y82" s="435" t="s">
        <v>25</v>
      </c>
      <c r="Z82" s="498"/>
      <c r="AA82" s="531" t="s">
        <v>192</v>
      </c>
      <c r="AB82" s="435" t="s">
        <v>25</v>
      </c>
      <c r="AC82" s="433" t="s">
        <v>25</v>
      </c>
      <c r="AD82" s="526"/>
      <c r="AE82" s="500" t="s">
        <v>190</v>
      </c>
      <c r="AF82" s="435" t="s">
        <v>24</v>
      </c>
      <c r="AG82" s="435" t="s">
        <v>25</v>
      </c>
      <c r="AH82" s="500"/>
      <c r="AI82" s="125">
        <f t="shared" si="191"/>
        <v>5</v>
      </c>
      <c r="AJ82" s="62">
        <f t="shared" si="192"/>
        <v>9</v>
      </c>
      <c r="AK82" s="62">
        <f t="shared" si="226"/>
        <v>0</v>
      </c>
      <c r="AL82" s="62">
        <f t="shared" si="227"/>
        <v>0</v>
      </c>
      <c r="AM82" s="62">
        <f t="shared" si="193"/>
        <v>0</v>
      </c>
      <c r="AN82" s="62">
        <f t="shared" si="194"/>
        <v>0</v>
      </c>
      <c r="AO82" s="62">
        <f t="shared" si="195"/>
        <v>2</v>
      </c>
      <c r="AP82" s="62">
        <f t="shared" si="196"/>
        <v>0</v>
      </c>
      <c r="AQ82" s="62">
        <f t="shared" si="197"/>
        <v>0</v>
      </c>
      <c r="AR82" s="62">
        <f t="shared" si="217"/>
        <v>0</v>
      </c>
      <c r="AS82" s="62">
        <f t="shared" si="198"/>
        <v>0</v>
      </c>
      <c r="AT82" s="62">
        <f t="shared" si="199"/>
        <v>0</v>
      </c>
      <c r="AU82" s="62">
        <f t="shared" si="200"/>
        <v>0</v>
      </c>
      <c r="AV82" s="62">
        <f t="shared" si="201"/>
        <v>0</v>
      </c>
      <c r="AW82" s="62">
        <f t="shared" si="202"/>
        <v>0</v>
      </c>
      <c r="AX82" s="62">
        <f t="shared" si="203"/>
        <v>0</v>
      </c>
      <c r="AY82" s="62">
        <f t="shared" si="204"/>
        <v>0</v>
      </c>
      <c r="AZ82" s="62">
        <f t="shared" si="205"/>
        <v>0</v>
      </c>
      <c r="BA82" s="62">
        <f t="shared" si="206"/>
        <v>0</v>
      </c>
      <c r="BB82" s="62">
        <f t="shared" si="207"/>
        <v>0</v>
      </c>
      <c r="BC82" s="63">
        <f t="shared" si="208"/>
        <v>16</v>
      </c>
      <c r="BD82" s="64"/>
      <c r="BE82" s="584">
        <f t="shared" si="218"/>
        <v>8</v>
      </c>
      <c r="BF82" s="5">
        <f t="shared" ref="BF82:BF97" si="232">COUNTIF($D82:$AH82,"DTS")+COUNTIF($D82:$AH82,"DTS1")</f>
        <v>1</v>
      </c>
      <c r="BG82" s="5">
        <f t="shared" si="186"/>
        <v>1</v>
      </c>
      <c r="BH82" s="5">
        <f t="shared" ref="BH82:BH96" si="233">COUNTIF($D82:$AH82,"DTS4S")+COUNTIF($D82:$AH82,"DTS4S1")</f>
        <v>0</v>
      </c>
      <c r="BI82" s="5">
        <f t="shared" ref="BI82:BI96" si="234">COUNTIF($D82:$AH82,"NTS4S")+COUNTIF($D82:$AH82,"NTS4S1")</f>
        <v>0</v>
      </c>
      <c r="BJ82" s="5">
        <f t="shared" si="187"/>
        <v>2</v>
      </c>
      <c r="BK82" s="5">
        <f t="shared" ref="BK82:BK97" si="235">COUNTIF($D82:$AH82,"NTS5S")+COUNTIF($D82:$AH82,"NTS5S1")</f>
        <v>1</v>
      </c>
      <c r="BL82" s="5">
        <f t="shared" si="188"/>
        <v>1</v>
      </c>
      <c r="BM82" s="5">
        <f t="shared" si="189"/>
        <v>0</v>
      </c>
      <c r="BN82" s="145">
        <f t="shared" si="190"/>
        <v>0</v>
      </c>
      <c r="BO82" s="147">
        <f>+BE82+MAR!BO82</f>
        <v>29.166666666666668</v>
      </c>
      <c r="BP82" s="65">
        <f>+BO82+(JAN!BN79+FEV!BN82+MAR!BN82+BN82)*(12/24)-$BO$12</f>
        <v>0.5</v>
      </c>
      <c r="BQ82" s="66">
        <f t="shared" si="177"/>
        <v>0</v>
      </c>
      <c r="BR82" s="584">
        <f>+BO82+BY82*$BD$2</f>
        <v>32.166666666666671</v>
      </c>
      <c r="BS82" s="584">
        <f t="shared" si="228"/>
        <v>3.5000000000000036</v>
      </c>
      <c r="BT82" s="67">
        <f>+(BR82/$BR$99)-1</f>
        <v>9.7343397706106893E-2</v>
      </c>
      <c r="BU82" s="68">
        <f t="shared" si="211"/>
        <v>2</v>
      </c>
      <c r="BV82" s="68">
        <f t="shared" si="219"/>
        <v>0</v>
      </c>
      <c r="BW82" s="68">
        <f t="shared" si="212"/>
        <v>3</v>
      </c>
      <c r="BX82" s="68">
        <f t="shared" si="213"/>
        <v>1</v>
      </c>
      <c r="BY82" s="69">
        <f t="shared" si="229"/>
        <v>6</v>
      </c>
      <c r="BZ82" s="68">
        <f>+BN82+MAR!BZ82</f>
        <v>4</v>
      </c>
      <c r="CA82" s="68">
        <f>+MAR!CA82+BX82</f>
        <v>9</v>
      </c>
      <c r="CB82" s="69">
        <f>+CA82-BZ82</f>
        <v>5</v>
      </c>
      <c r="CE82" s="163">
        <f t="shared" si="183"/>
        <v>8</v>
      </c>
      <c r="CF82" s="127">
        <f t="shared" si="184"/>
        <v>22</v>
      </c>
      <c r="CG82" s="165">
        <f t="shared" si="220"/>
        <v>192</v>
      </c>
      <c r="CH82" s="165">
        <f t="shared" si="221"/>
        <v>72</v>
      </c>
      <c r="CI82" s="165">
        <f t="shared" si="222"/>
        <v>264</v>
      </c>
      <c r="CJ82" s="159">
        <f t="shared" si="214"/>
        <v>0</v>
      </c>
      <c r="CK82" s="444">
        <f>BY82-BV82+MAR!CK82</f>
        <v>11</v>
      </c>
      <c r="CL82" s="997">
        <f>CK82*12+BV82*8+"05"</f>
        <v>137</v>
      </c>
      <c r="CM82" s="997"/>
      <c r="CN82" s="126">
        <f t="shared" si="223"/>
        <v>8</v>
      </c>
      <c r="CO82" s="130">
        <f t="shared" si="224"/>
        <v>264</v>
      </c>
      <c r="CP82" s="127">
        <f t="shared" si="216"/>
        <v>16</v>
      </c>
      <c r="CQ82" s="127">
        <f t="shared" si="225"/>
        <v>22</v>
      </c>
    </row>
    <row r="83" spans="1:95" ht="21" customHeight="1" thickBot="1" x14ac:dyDescent="0.3">
      <c r="A83" s="868" t="s">
        <v>110</v>
      </c>
      <c r="B83" s="691">
        <v>68</v>
      </c>
      <c r="C83" s="692" t="s">
        <v>2</v>
      </c>
      <c r="D83" s="435" t="s">
        <v>24</v>
      </c>
      <c r="E83" s="435" t="s">
        <v>25</v>
      </c>
      <c r="F83" s="498"/>
      <c r="G83" s="498"/>
      <c r="H83" s="435" t="s">
        <v>32</v>
      </c>
      <c r="I83" s="440" t="s">
        <v>32</v>
      </c>
      <c r="J83" s="500"/>
      <c r="K83" s="506" t="s">
        <v>31</v>
      </c>
      <c r="L83" s="435" t="s">
        <v>24</v>
      </c>
      <c r="M83" s="435" t="s">
        <v>25</v>
      </c>
      <c r="N83" s="498"/>
      <c r="O83" s="498"/>
      <c r="P83" s="440" t="s">
        <v>24</v>
      </c>
      <c r="Q83" s="459" t="s">
        <v>25</v>
      </c>
      <c r="R83" s="506"/>
      <c r="S83" s="506"/>
      <c r="T83" s="435" t="s">
        <v>24</v>
      </c>
      <c r="U83" s="435" t="s">
        <v>24</v>
      </c>
      <c r="V83" s="520"/>
      <c r="W83" s="504" t="s">
        <v>50</v>
      </c>
      <c r="X83" s="459" t="s">
        <v>24</v>
      </c>
      <c r="Y83" s="435" t="s">
        <v>24</v>
      </c>
      <c r="Z83" s="498"/>
      <c r="AA83" s="498"/>
      <c r="AB83" s="435" t="s">
        <v>25</v>
      </c>
      <c r="AC83" s="435" t="s">
        <v>25</v>
      </c>
      <c r="AD83" s="505"/>
      <c r="AE83" s="500" t="s">
        <v>48</v>
      </c>
      <c r="AF83" s="435" t="s">
        <v>24</v>
      </c>
      <c r="AG83" s="435" t="s">
        <v>25</v>
      </c>
      <c r="AH83" s="500"/>
      <c r="AI83" s="125">
        <f t="shared" si="191"/>
        <v>8</v>
      </c>
      <c r="AJ83" s="62">
        <f t="shared" si="192"/>
        <v>6</v>
      </c>
      <c r="AK83" s="62">
        <f t="shared" si="226"/>
        <v>0</v>
      </c>
      <c r="AL83" s="62">
        <f t="shared" si="227"/>
        <v>0</v>
      </c>
      <c r="AM83" s="62">
        <f t="shared" si="193"/>
        <v>0</v>
      </c>
      <c r="AN83" s="62">
        <f t="shared" si="194"/>
        <v>0</v>
      </c>
      <c r="AO83" s="62">
        <f t="shared" si="195"/>
        <v>0</v>
      </c>
      <c r="AP83" s="62">
        <f t="shared" si="196"/>
        <v>1</v>
      </c>
      <c r="AQ83" s="62">
        <f t="shared" si="197"/>
        <v>2</v>
      </c>
      <c r="AR83" s="62">
        <f t="shared" si="217"/>
        <v>0</v>
      </c>
      <c r="AS83" s="62">
        <f t="shared" si="198"/>
        <v>0</v>
      </c>
      <c r="AT83" s="62">
        <f t="shared" si="199"/>
        <v>0</v>
      </c>
      <c r="AU83" s="62">
        <f t="shared" si="200"/>
        <v>0</v>
      </c>
      <c r="AV83" s="62">
        <f t="shared" si="201"/>
        <v>0</v>
      </c>
      <c r="AW83" s="62">
        <f t="shared" si="202"/>
        <v>0</v>
      </c>
      <c r="AX83" s="62">
        <f t="shared" si="203"/>
        <v>0</v>
      </c>
      <c r="AY83" s="62">
        <f t="shared" si="204"/>
        <v>0</v>
      </c>
      <c r="AZ83" s="62">
        <f t="shared" si="205"/>
        <v>0</v>
      </c>
      <c r="BA83" s="62">
        <f t="shared" si="206"/>
        <v>0</v>
      </c>
      <c r="BB83" s="62">
        <f t="shared" si="207"/>
        <v>0</v>
      </c>
      <c r="BC83" s="63">
        <f t="shared" si="208"/>
        <v>15.333333333333334</v>
      </c>
      <c r="BD83" s="64"/>
      <c r="BE83" s="584">
        <f t="shared" si="218"/>
        <v>7.666666666666667</v>
      </c>
      <c r="BF83" s="5">
        <f t="shared" si="232"/>
        <v>0</v>
      </c>
      <c r="BG83" s="5">
        <f t="shared" si="186"/>
        <v>0</v>
      </c>
      <c r="BH83" s="5">
        <f t="shared" si="233"/>
        <v>0</v>
      </c>
      <c r="BI83" s="5">
        <f t="shared" si="234"/>
        <v>0</v>
      </c>
      <c r="BJ83" s="5">
        <f t="shared" si="187"/>
        <v>1</v>
      </c>
      <c r="BK83" s="5">
        <f t="shared" si="235"/>
        <v>0</v>
      </c>
      <c r="BL83" s="5">
        <f t="shared" si="188"/>
        <v>1</v>
      </c>
      <c r="BM83" s="5">
        <f t="shared" si="189"/>
        <v>0</v>
      </c>
      <c r="BN83" s="145">
        <f t="shared" si="190"/>
        <v>0</v>
      </c>
      <c r="BO83" s="147">
        <f>+BE83+MAR!BO83</f>
        <v>27.666666666666668</v>
      </c>
      <c r="BP83" s="65">
        <f>+BO83+(JAN!BN82+FEV!BN83+MAR!BN83+BN83)*(12/24)-$BO$12</f>
        <v>0</v>
      </c>
      <c r="BQ83" s="66">
        <f t="shared" si="177"/>
        <v>0</v>
      </c>
      <c r="BR83" s="584">
        <f>+BO83+BY83*$BD$2</f>
        <v>28.666666666666668</v>
      </c>
      <c r="BS83" s="584">
        <f t="shared" si="228"/>
        <v>0</v>
      </c>
      <c r="BT83" s="67">
        <f>+(BR83/$BR$99)-1</f>
        <v>-2.2056661111656162E-2</v>
      </c>
      <c r="BU83" s="68">
        <f t="shared" si="211"/>
        <v>0</v>
      </c>
      <c r="BV83" s="68">
        <f t="shared" si="219"/>
        <v>0</v>
      </c>
      <c r="BW83" s="68">
        <f t="shared" si="212"/>
        <v>1</v>
      </c>
      <c r="BX83" s="68">
        <f t="shared" si="213"/>
        <v>1</v>
      </c>
      <c r="BY83" s="69">
        <f t="shared" si="229"/>
        <v>2</v>
      </c>
      <c r="BZ83" s="68">
        <f>+BN83+MAR!BZ83</f>
        <v>2</v>
      </c>
      <c r="CA83" s="68">
        <f>+MAR!CA83+BX83</f>
        <v>8</v>
      </c>
      <c r="CB83" s="69">
        <f>+CA83-BZ83</f>
        <v>6</v>
      </c>
      <c r="CE83" s="163">
        <f t="shared" si="183"/>
        <v>7.666666666666667</v>
      </c>
      <c r="CF83" s="127">
        <f t="shared" si="184"/>
        <v>17.333333333333336</v>
      </c>
      <c r="CG83" s="165">
        <f t="shared" si="220"/>
        <v>168</v>
      </c>
      <c r="CH83" s="165">
        <f t="shared" si="221"/>
        <v>24</v>
      </c>
      <c r="CI83" s="165">
        <f t="shared" si="222"/>
        <v>192</v>
      </c>
      <c r="CJ83" s="159">
        <f t="shared" si="214"/>
        <v>16</v>
      </c>
      <c r="CK83" s="444">
        <f>BY83-BV83+MAR!CK83</f>
        <v>3</v>
      </c>
      <c r="CL83" s="997">
        <f>CK83*12+BV83*8</f>
        <v>36</v>
      </c>
      <c r="CM83" s="1114"/>
      <c r="CN83" s="126">
        <f t="shared" si="223"/>
        <v>7.666666666666667</v>
      </c>
      <c r="CO83" s="130">
        <f t="shared" si="224"/>
        <v>192</v>
      </c>
      <c r="CP83" s="127">
        <f t="shared" si="216"/>
        <v>15.333333333333334</v>
      </c>
      <c r="CQ83" s="127">
        <f t="shared" si="225"/>
        <v>17.333333333333336</v>
      </c>
    </row>
    <row r="84" spans="1:95" ht="21.6" customHeight="1" thickBot="1" x14ac:dyDescent="0.3">
      <c r="A84" s="1674" t="s">
        <v>111</v>
      </c>
      <c r="B84" s="866">
        <v>69</v>
      </c>
      <c r="C84" s="692" t="s">
        <v>65</v>
      </c>
      <c r="D84" s="435"/>
      <c r="E84" s="435"/>
      <c r="F84" s="498"/>
      <c r="G84" s="498"/>
      <c r="H84" s="435"/>
      <c r="I84" s="440"/>
      <c r="J84" s="500"/>
      <c r="K84" s="506"/>
      <c r="L84" s="435"/>
      <c r="M84" s="435"/>
      <c r="N84" s="498"/>
      <c r="O84" s="498"/>
      <c r="P84" s="440"/>
      <c r="Q84" s="459"/>
      <c r="R84" s="506"/>
      <c r="S84" s="506"/>
      <c r="T84" s="435"/>
      <c r="U84" s="435"/>
      <c r="V84" s="520"/>
      <c r="W84" s="504"/>
      <c r="X84" s="459"/>
      <c r="Y84" s="435"/>
      <c r="Z84" s="498"/>
      <c r="AA84" s="498"/>
      <c r="AB84" s="435"/>
      <c r="AC84" s="435"/>
      <c r="AD84" s="505"/>
      <c r="AE84" s="500"/>
      <c r="AF84" s="435"/>
      <c r="AG84" s="435"/>
      <c r="AH84" s="500"/>
      <c r="AI84" s="125">
        <f t="shared" si="191"/>
        <v>0</v>
      </c>
      <c r="AJ84" s="62">
        <f t="shared" si="192"/>
        <v>0</v>
      </c>
      <c r="AK84" s="62">
        <f t="shared" si="226"/>
        <v>0</v>
      </c>
      <c r="AL84" s="62">
        <f t="shared" si="227"/>
        <v>0</v>
      </c>
      <c r="AM84" s="62">
        <f t="shared" si="193"/>
        <v>0</v>
      </c>
      <c r="AN84" s="62">
        <f t="shared" si="194"/>
        <v>0</v>
      </c>
      <c r="AO84" s="62">
        <f t="shared" si="195"/>
        <v>0</v>
      </c>
      <c r="AP84" s="62">
        <f t="shared" si="196"/>
        <v>0</v>
      </c>
      <c r="AQ84" s="62">
        <f t="shared" si="197"/>
        <v>0</v>
      </c>
      <c r="AR84" s="62">
        <f t="shared" si="217"/>
        <v>0</v>
      </c>
      <c r="AS84" s="62">
        <f t="shared" si="198"/>
        <v>0</v>
      </c>
      <c r="AT84" s="62">
        <f t="shared" si="199"/>
        <v>0</v>
      </c>
      <c r="AU84" s="62">
        <f t="shared" si="200"/>
        <v>0</v>
      </c>
      <c r="AV84" s="62">
        <f t="shared" si="201"/>
        <v>0</v>
      </c>
      <c r="AW84" s="62">
        <f t="shared" si="202"/>
        <v>0</v>
      </c>
      <c r="AX84" s="62">
        <f t="shared" si="203"/>
        <v>0</v>
      </c>
      <c r="AY84" s="62">
        <f t="shared" si="204"/>
        <v>0</v>
      </c>
      <c r="AZ84" s="62">
        <f t="shared" si="205"/>
        <v>0</v>
      </c>
      <c r="BA84" s="62">
        <f t="shared" si="206"/>
        <v>0</v>
      </c>
      <c r="BB84" s="62">
        <f t="shared" si="207"/>
        <v>0</v>
      </c>
      <c r="BC84" s="63">
        <f t="shared" si="208"/>
        <v>0</v>
      </c>
      <c r="BD84" s="64"/>
      <c r="BE84" s="584">
        <f t="shared" si="218"/>
        <v>0</v>
      </c>
      <c r="BF84" s="5">
        <f t="shared" si="232"/>
        <v>0</v>
      </c>
      <c r="BG84" s="5">
        <f t="shared" si="186"/>
        <v>0</v>
      </c>
      <c r="BH84" s="5">
        <f t="shared" si="233"/>
        <v>0</v>
      </c>
      <c r="BI84" s="5">
        <f t="shared" si="234"/>
        <v>0</v>
      </c>
      <c r="BJ84" s="5">
        <f t="shared" si="187"/>
        <v>0</v>
      </c>
      <c r="BK84" s="5">
        <f t="shared" si="235"/>
        <v>0</v>
      </c>
      <c r="BL84" s="5">
        <f t="shared" si="188"/>
        <v>0</v>
      </c>
      <c r="BM84" s="5">
        <f t="shared" si="189"/>
        <v>0</v>
      </c>
      <c r="BN84" s="145">
        <f t="shared" si="190"/>
        <v>0</v>
      </c>
      <c r="BO84" s="147">
        <f>+BE84+MAR!BO84</f>
        <v>0</v>
      </c>
      <c r="BP84" s="869"/>
      <c r="BQ84" s="1585"/>
      <c r="BR84" s="869"/>
      <c r="BS84" s="869"/>
      <c r="BT84" s="67"/>
      <c r="BU84" s="68">
        <f t="shared" si="211"/>
        <v>0</v>
      </c>
      <c r="BV84" s="68">
        <f t="shared" si="219"/>
        <v>0</v>
      </c>
      <c r="BW84" s="68">
        <f t="shared" si="212"/>
        <v>0</v>
      </c>
      <c r="BX84" s="68">
        <f t="shared" si="213"/>
        <v>0</v>
      </c>
      <c r="BY84" s="69">
        <f t="shared" si="229"/>
        <v>0</v>
      </c>
      <c r="BZ84" s="68">
        <f>+BN84+MAR!BZ84</f>
        <v>0</v>
      </c>
      <c r="CA84" s="68">
        <f>+MAR!CA84+BX84</f>
        <v>0</v>
      </c>
      <c r="CB84" s="1586">
        <f>+CA84-BZ84</f>
        <v>0</v>
      </c>
      <c r="CE84" s="163">
        <f t="shared" si="183"/>
        <v>0</v>
      </c>
      <c r="CF84" s="127">
        <f t="shared" si="184"/>
        <v>0</v>
      </c>
      <c r="CG84" s="165">
        <f t="shared" si="220"/>
        <v>0</v>
      </c>
      <c r="CH84" s="165">
        <f t="shared" si="221"/>
        <v>0</v>
      </c>
      <c r="CI84" s="165">
        <f t="shared" si="222"/>
        <v>0</v>
      </c>
      <c r="CJ84" s="159">
        <f t="shared" si="214"/>
        <v>0</v>
      </c>
      <c r="CK84" s="444">
        <f>BY84-BV84+MAR!CK84</f>
        <v>0</v>
      </c>
      <c r="CL84" s="892"/>
      <c r="CM84" s="892"/>
      <c r="CN84" s="126">
        <f t="shared" si="223"/>
        <v>0</v>
      </c>
      <c r="CO84" s="130">
        <f t="shared" si="224"/>
        <v>0</v>
      </c>
      <c r="CP84" s="127">
        <f t="shared" si="216"/>
        <v>0</v>
      </c>
      <c r="CQ84" s="127">
        <f t="shared" si="225"/>
        <v>0</v>
      </c>
    </row>
    <row r="85" spans="1:95" ht="11.45" customHeight="1" thickBot="1" x14ac:dyDescent="0.3">
      <c r="A85" s="1674"/>
      <c r="B85" s="691">
        <v>70</v>
      </c>
      <c r="C85" s="26"/>
      <c r="D85" s="435"/>
      <c r="E85" s="435"/>
      <c r="F85" s="498"/>
      <c r="G85" s="498"/>
      <c r="H85" s="435"/>
      <c r="I85" s="440"/>
      <c r="J85" s="500"/>
      <c r="K85" s="506"/>
      <c r="L85" s="435"/>
      <c r="M85" s="435"/>
      <c r="N85" s="498"/>
      <c r="O85" s="498"/>
      <c r="P85" s="440"/>
      <c r="Q85" s="459"/>
      <c r="R85" s="506"/>
      <c r="S85" s="506"/>
      <c r="T85" s="435"/>
      <c r="U85" s="435"/>
      <c r="V85" s="520"/>
      <c r="W85" s="504"/>
      <c r="X85" s="459"/>
      <c r="Y85" s="435"/>
      <c r="Z85" s="498"/>
      <c r="AA85" s="498"/>
      <c r="AB85" s="435"/>
      <c r="AC85" s="435"/>
      <c r="AD85" s="505"/>
      <c r="AE85" s="500"/>
      <c r="AF85" s="435"/>
      <c r="AG85" s="435"/>
      <c r="AH85" s="500"/>
      <c r="AI85" s="125">
        <f t="shared" si="191"/>
        <v>0</v>
      </c>
      <c r="AJ85" s="62">
        <f t="shared" si="192"/>
        <v>0</v>
      </c>
      <c r="AK85" s="62">
        <f t="shared" si="226"/>
        <v>0</v>
      </c>
      <c r="AL85" s="62">
        <f t="shared" si="227"/>
        <v>0</v>
      </c>
      <c r="AM85" s="62">
        <f t="shared" si="193"/>
        <v>0</v>
      </c>
      <c r="AN85" s="62">
        <f t="shared" si="194"/>
        <v>0</v>
      </c>
      <c r="AO85" s="62">
        <f t="shared" si="195"/>
        <v>0</v>
      </c>
      <c r="AP85" s="62">
        <f t="shared" si="196"/>
        <v>0</v>
      </c>
      <c r="AQ85" s="62">
        <f t="shared" si="197"/>
        <v>0</v>
      </c>
      <c r="AR85" s="62">
        <f t="shared" si="217"/>
        <v>0</v>
      </c>
      <c r="AS85" s="62">
        <f t="shared" si="198"/>
        <v>0</v>
      </c>
      <c r="AT85" s="62">
        <f t="shared" si="199"/>
        <v>0</v>
      </c>
      <c r="AU85" s="62">
        <f t="shared" si="200"/>
        <v>0</v>
      </c>
      <c r="AV85" s="62">
        <f t="shared" si="201"/>
        <v>0</v>
      </c>
      <c r="AW85" s="62">
        <f t="shared" si="202"/>
        <v>0</v>
      </c>
      <c r="AX85" s="62">
        <f t="shared" si="203"/>
        <v>0</v>
      </c>
      <c r="AY85" s="62">
        <f t="shared" si="204"/>
        <v>0</v>
      </c>
      <c r="AZ85" s="62">
        <f t="shared" si="205"/>
        <v>0</v>
      </c>
      <c r="BA85" s="62">
        <f t="shared" si="206"/>
        <v>0</v>
      </c>
      <c r="BB85" s="62">
        <f t="shared" si="207"/>
        <v>0</v>
      </c>
      <c r="BC85" s="63">
        <f t="shared" si="208"/>
        <v>0</v>
      </c>
      <c r="BD85" s="20">
        <f>+AI85*$BD$2+AJ85*$BD$6+AN85*$BD$2+AO85*$BD$6+AQ85*8/24+AU85*8/24+AV85*8/24+AW85*8/24+AX85*12/24+AY85*8/24+AZ85*$BD$2+BA85*8/24+BN85*(0/24)+(AM85*$BE$2)+AK85*$BF$2+AL85*$BF$6</f>
        <v>0</v>
      </c>
      <c r="BE85" s="584">
        <f t="shared" si="218"/>
        <v>0</v>
      </c>
      <c r="BF85" s="5">
        <f t="shared" si="232"/>
        <v>0</v>
      </c>
      <c r="BG85" s="5">
        <f t="shared" si="186"/>
        <v>0</v>
      </c>
      <c r="BH85" s="5">
        <f t="shared" si="233"/>
        <v>0</v>
      </c>
      <c r="BI85" s="5">
        <f t="shared" si="234"/>
        <v>0</v>
      </c>
      <c r="BJ85" s="5">
        <f t="shared" si="187"/>
        <v>0</v>
      </c>
      <c r="BK85" s="5">
        <f t="shared" si="235"/>
        <v>0</v>
      </c>
      <c r="BL85" s="5">
        <f t="shared" si="188"/>
        <v>0</v>
      </c>
      <c r="BM85" s="5">
        <f t="shared" si="189"/>
        <v>0</v>
      </c>
      <c r="BN85" s="145">
        <f t="shared" si="190"/>
        <v>0</v>
      </c>
      <c r="BO85" s="147">
        <f>+BE85+MAR!BO85</f>
        <v>0</v>
      </c>
      <c r="BP85" s="869"/>
      <c r="BQ85" s="1585"/>
      <c r="BR85" s="869"/>
      <c r="BS85" s="869"/>
      <c r="BT85" s="883"/>
      <c r="BU85" s="68">
        <f t="shared" si="211"/>
        <v>0</v>
      </c>
      <c r="BV85" s="68">
        <f t="shared" si="219"/>
        <v>0</v>
      </c>
      <c r="BW85" s="68">
        <f t="shared" si="212"/>
        <v>0</v>
      </c>
      <c r="BX85" s="68">
        <f t="shared" si="213"/>
        <v>0</v>
      </c>
      <c r="BY85" s="69">
        <f>+BU85+BV85+BW85+BX85</f>
        <v>0</v>
      </c>
      <c r="BZ85" s="68">
        <f>+BN85+MAR!BZ85</f>
        <v>0</v>
      </c>
      <c r="CA85" s="68">
        <f>+MAR!CA85+BX85</f>
        <v>0</v>
      </c>
      <c r="CB85" s="1587"/>
      <c r="CE85" s="163">
        <f t="shared" si="183"/>
        <v>0</v>
      </c>
      <c r="CF85" s="127">
        <f t="shared" si="184"/>
        <v>0</v>
      </c>
      <c r="CG85" s="165">
        <f t="shared" si="220"/>
        <v>0</v>
      </c>
      <c r="CH85" s="165">
        <f t="shared" si="221"/>
        <v>0</v>
      </c>
      <c r="CI85" s="165">
        <f t="shared" si="222"/>
        <v>0</v>
      </c>
      <c r="CJ85" s="159">
        <f t="shared" si="214"/>
        <v>0</v>
      </c>
      <c r="CK85" s="444">
        <f>BY85-BV85+MAR!CK85</f>
        <v>0</v>
      </c>
      <c r="CL85" s="450"/>
      <c r="CM85" s="450"/>
      <c r="CN85" s="126">
        <f t="shared" si="223"/>
        <v>0</v>
      </c>
      <c r="CO85" s="130">
        <f t="shared" si="224"/>
        <v>0</v>
      </c>
      <c r="CP85" s="127">
        <f t="shared" si="216"/>
        <v>0</v>
      </c>
      <c r="CQ85" s="127">
        <f t="shared" si="225"/>
        <v>0</v>
      </c>
    </row>
    <row r="86" spans="1:95" ht="21.95" customHeight="1" thickBot="1" x14ac:dyDescent="0.3">
      <c r="A86" s="1674"/>
      <c r="B86" s="866">
        <v>71</v>
      </c>
      <c r="C86" s="867" t="s">
        <v>3</v>
      </c>
      <c r="D86" s="435"/>
      <c r="E86" s="435"/>
      <c r="F86" s="498"/>
      <c r="G86" s="498"/>
      <c r="H86" s="435"/>
      <c r="I86" s="440"/>
      <c r="J86" s="500"/>
      <c r="K86" s="506"/>
      <c r="L86" s="435"/>
      <c r="M86" s="435"/>
      <c r="N86" s="498"/>
      <c r="O86" s="498"/>
      <c r="P86" s="440"/>
      <c r="Q86" s="459"/>
      <c r="R86" s="506"/>
      <c r="S86" s="506"/>
      <c r="T86" s="435"/>
      <c r="U86" s="435"/>
      <c r="V86" s="520"/>
      <c r="W86" s="504"/>
      <c r="X86" s="459"/>
      <c r="Y86" s="435"/>
      <c r="Z86" s="498"/>
      <c r="AA86" s="498"/>
      <c r="AB86" s="435"/>
      <c r="AC86" s="435"/>
      <c r="AD86" s="505"/>
      <c r="AE86" s="500"/>
      <c r="AF86" s="435"/>
      <c r="AG86" s="435"/>
      <c r="AH86" s="500"/>
      <c r="AI86" s="125">
        <f t="shared" si="191"/>
        <v>0</v>
      </c>
      <c r="AJ86" s="62">
        <f t="shared" si="192"/>
        <v>0</v>
      </c>
      <c r="AK86" s="62">
        <f t="shared" si="226"/>
        <v>0</v>
      </c>
      <c r="AL86" s="62">
        <f t="shared" si="227"/>
        <v>0</v>
      </c>
      <c r="AM86" s="62">
        <f t="shared" si="193"/>
        <v>0</v>
      </c>
      <c r="AN86" s="62">
        <f t="shared" si="194"/>
        <v>0</v>
      </c>
      <c r="AO86" s="62">
        <f t="shared" si="195"/>
        <v>0</v>
      </c>
      <c r="AP86" s="62">
        <f t="shared" si="196"/>
        <v>0</v>
      </c>
      <c r="AQ86" s="62">
        <f t="shared" si="197"/>
        <v>0</v>
      </c>
      <c r="AR86" s="62">
        <f t="shared" si="217"/>
        <v>0</v>
      </c>
      <c r="AS86" s="62">
        <f t="shared" si="198"/>
        <v>0</v>
      </c>
      <c r="AT86" s="62">
        <f t="shared" si="199"/>
        <v>0</v>
      </c>
      <c r="AU86" s="62">
        <f t="shared" si="200"/>
        <v>0</v>
      </c>
      <c r="AV86" s="62">
        <f t="shared" si="201"/>
        <v>0</v>
      </c>
      <c r="AW86" s="62">
        <f t="shared" si="202"/>
        <v>0</v>
      </c>
      <c r="AX86" s="62">
        <f t="shared" si="203"/>
        <v>0</v>
      </c>
      <c r="AY86" s="62">
        <f t="shared" si="204"/>
        <v>0</v>
      </c>
      <c r="AZ86" s="62">
        <f t="shared" si="205"/>
        <v>0</v>
      </c>
      <c r="BA86" s="62">
        <f t="shared" si="206"/>
        <v>0</v>
      </c>
      <c r="BB86" s="62">
        <f t="shared" si="207"/>
        <v>0</v>
      </c>
      <c r="BC86" s="63">
        <f t="shared" si="208"/>
        <v>0</v>
      </c>
      <c r="BD86" s="71"/>
      <c r="BE86" s="584">
        <f t="shared" si="218"/>
        <v>0</v>
      </c>
      <c r="BF86" s="5">
        <f t="shared" si="232"/>
        <v>0</v>
      </c>
      <c r="BG86" s="5">
        <f t="shared" si="186"/>
        <v>0</v>
      </c>
      <c r="BH86" s="5">
        <f t="shared" si="233"/>
        <v>0</v>
      </c>
      <c r="BI86" s="5">
        <f t="shared" si="234"/>
        <v>0</v>
      </c>
      <c r="BJ86" s="5">
        <f t="shared" si="187"/>
        <v>0</v>
      </c>
      <c r="BK86" s="5">
        <f t="shared" si="235"/>
        <v>0</v>
      </c>
      <c r="BL86" s="5">
        <f t="shared" si="188"/>
        <v>0</v>
      </c>
      <c r="BM86" s="5">
        <f t="shared" si="189"/>
        <v>0</v>
      </c>
      <c r="BN86" s="145">
        <f t="shared" si="190"/>
        <v>0</v>
      </c>
      <c r="BO86" s="147">
        <f>+BE86+MAR!BO86</f>
        <v>0</v>
      </c>
      <c r="BP86" s="869"/>
      <c r="BQ86" s="1585"/>
      <c r="BR86" s="869"/>
      <c r="BS86" s="869"/>
      <c r="BT86" s="883"/>
      <c r="BU86" s="68">
        <f t="shared" si="211"/>
        <v>0</v>
      </c>
      <c r="BV86" s="68">
        <f t="shared" si="219"/>
        <v>0</v>
      </c>
      <c r="BW86" s="68">
        <f t="shared" si="212"/>
        <v>0</v>
      </c>
      <c r="BX86" s="68">
        <f t="shared" si="213"/>
        <v>0</v>
      </c>
      <c r="BY86" s="69"/>
      <c r="BZ86" s="68">
        <f>+BN86+MAR!BZ86</f>
        <v>0</v>
      </c>
      <c r="CA86" s="68">
        <f>+MAR!CA86+BX86</f>
        <v>0</v>
      </c>
      <c r="CB86" s="1588"/>
      <c r="CE86" s="163"/>
      <c r="CF86" s="127"/>
      <c r="CG86" s="165">
        <f t="shared" si="220"/>
        <v>0</v>
      </c>
      <c r="CH86" s="165">
        <f t="shared" si="221"/>
        <v>0</v>
      </c>
      <c r="CI86" s="165">
        <f t="shared" si="222"/>
        <v>0</v>
      </c>
      <c r="CJ86" s="159">
        <f t="shared" si="214"/>
        <v>0</v>
      </c>
      <c r="CK86" s="444">
        <f>BY86-BV86+MAR!CK86</f>
        <v>0</v>
      </c>
      <c r="CL86" s="450">
        <f t="shared" ref="CL86:CL92" si="236">CK86*12+BV86*8</f>
        <v>0</v>
      </c>
      <c r="CM86" s="450"/>
      <c r="CN86" s="126">
        <f t="shared" si="223"/>
        <v>0</v>
      </c>
      <c r="CO86" s="130">
        <f t="shared" si="224"/>
        <v>0</v>
      </c>
      <c r="CP86" s="127">
        <f t="shared" si="216"/>
        <v>0</v>
      </c>
      <c r="CQ86" s="127">
        <f t="shared" si="225"/>
        <v>0</v>
      </c>
    </row>
    <row r="87" spans="1:95" ht="21" customHeight="1" thickBot="1" x14ac:dyDescent="0.3">
      <c r="A87" s="613" t="s">
        <v>112</v>
      </c>
      <c r="B87" s="691">
        <v>72</v>
      </c>
      <c r="C87" s="26" t="s">
        <v>3</v>
      </c>
      <c r="D87" s="435"/>
      <c r="E87" s="435"/>
      <c r="F87" s="498"/>
      <c r="G87" s="498" t="s">
        <v>27</v>
      </c>
      <c r="H87" s="435"/>
      <c r="I87" s="440"/>
      <c r="J87" s="500"/>
      <c r="K87" s="506"/>
      <c r="L87" s="435" t="s">
        <v>25</v>
      </c>
      <c r="M87" s="435"/>
      <c r="N87" s="498"/>
      <c r="O87" s="498"/>
      <c r="P87" s="440"/>
      <c r="Q87" s="459"/>
      <c r="R87" s="506"/>
      <c r="S87" s="506" t="s">
        <v>24</v>
      </c>
      <c r="T87" s="435"/>
      <c r="U87" s="435"/>
      <c r="V87" s="520"/>
      <c r="W87" s="504"/>
      <c r="X87" s="459" t="s">
        <v>24</v>
      </c>
      <c r="Y87" s="435"/>
      <c r="Z87" s="498"/>
      <c r="AA87" s="498"/>
      <c r="AB87" s="435"/>
      <c r="AC87" s="435"/>
      <c r="AD87" s="505" t="s">
        <v>25</v>
      </c>
      <c r="AE87" s="500"/>
      <c r="AF87" s="435" t="s">
        <v>24</v>
      </c>
      <c r="AG87" s="435"/>
      <c r="AH87" s="500"/>
      <c r="AI87" s="125">
        <f t="shared" si="191"/>
        <v>3</v>
      </c>
      <c r="AJ87" s="62">
        <f t="shared" si="192"/>
        <v>2</v>
      </c>
      <c r="AK87" s="62">
        <f t="shared" si="226"/>
        <v>0</v>
      </c>
      <c r="AL87" s="62">
        <f t="shared" si="227"/>
        <v>0</v>
      </c>
      <c r="AM87" s="62">
        <f t="shared" si="193"/>
        <v>0</v>
      </c>
      <c r="AN87" s="62">
        <f t="shared" si="194"/>
        <v>0</v>
      </c>
      <c r="AO87" s="62">
        <f t="shared" si="195"/>
        <v>1</v>
      </c>
      <c r="AP87" s="62">
        <f t="shared" si="196"/>
        <v>0</v>
      </c>
      <c r="AQ87" s="62">
        <f t="shared" si="197"/>
        <v>0</v>
      </c>
      <c r="AR87" s="62">
        <f t="shared" si="217"/>
        <v>0</v>
      </c>
      <c r="AS87" s="62">
        <f t="shared" si="198"/>
        <v>0</v>
      </c>
      <c r="AT87" s="62">
        <f t="shared" si="199"/>
        <v>0</v>
      </c>
      <c r="AU87" s="62">
        <f t="shared" si="200"/>
        <v>0</v>
      </c>
      <c r="AV87" s="62">
        <f t="shared" si="201"/>
        <v>0</v>
      </c>
      <c r="AW87" s="62">
        <f t="shared" si="202"/>
        <v>0</v>
      </c>
      <c r="AX87" s="62">
        <f t="shared" si="203"/>
        <v>0</v>
      </c>
      <c r="AY87" s="62">
        <f t="shared" si="204"/>
        <v>0</v>
      </c>
      <c r="AZ87" s="62">
        <f t="shared" si="205"/>
        <v>0</v>
      </c>
      <c r="BA87" s="62">
        <f t="shared" si="206"/>
        <v>0</v>
      </c>
      <c r="BB87" s="62">
        <f t="shared" si="207"/>
        <v>0</v>
      </c>
      <c r="BC87" s="63">
        <f t="shared" si="208"/>
        <v>6</v>
      </c>
      <c r="BD87" s="20">
        <f>+AI87*$BD$2+AJ87*$BD$6+AN87*$BD$2+AO87*$BD$6+AQ87*8/24+AU87*8/24+AV87*8/24+AW87*8/24+AX87*12/24+AY87*8/24+AZ87*$BD$2+BA87*8/24+BN87*(0/24)+(AM87*$BE$2)+AK87*$BF$2+AL87*$BF$6</f>
        <v>3</v>
      </c>
      <c r="BE87" s="584">
        <f t="shared" si="218"/>
        <v>3</v>
      </c>
      <c r="BF87" s="5">
        <f t="shared" si="232"/>
        <v>0</v>
      </c>
      <c r="BG87" s="5">
        <f t="shared" si="186"/>
        <v>0</v>
      </c>
      <c r="BH87" s="5">
        <f t="shared" si="233"/>
        <v>0</v>
      </c>
      <c r="BI87" s="5">
        <f t="shared" si="234"/>
        <v>0</v>
      </c>
      <c r="BJ87" s="5">
        <f t="shared" si="187"/>
        <v>0</v>
      </c>
      <c r="BK87" s="5">
        <f t="shared" si="235"/>
        <v>0</v>
      </c>
      <c r="BL87" s="5">
        <f t="shared" si="188"/>
        <v>0</v>
      </c>
      <c r="BM87" s="5">
        <f t="shared" si="189"/>
        <v>0</v>
      </c>
      <c r="BN87" s="145">
        <f t="shared" si="190"/>
        <v>0</v>
      </c>
      <c r="BO87" s="147">
        <f>+BE87+MAR!BO87</f>
        <v>8.5</v>
      </c>
      <c r="BP87" s="65"/>
      <c r="BQ87" s="66">
        <f t="shared" ref="BQ87:BQ96" si="237">IF(BP87&gt;=(-11/24),0,(-BP87)/(12/24))</f>
        <v>0</v>
      </c>
      <c r="BR87" s="584"/>
      <c r="BS87" s="584"/>
      <c r="BT87" s="67"/>
      <c r="BU87" s="68">
        <f t="shared" si="211"/>
        <v>0</v>
      </c>
      <c r="BV87" s="68">
        <f t="shared" si="219"/>
        <v>0</v>
      </c>
      <c r="BW87" s="68">
        <f t="shared" si="212"/>
        <v>0</v>
      </c>
      <c r="BX87" s="68">
        <f t="shared" si="213"/>
        <v>0</v>
      </c>
      <c r="BY87" s="69">
        <f t="shared" ref="BY87:BY89" si="238">+BU87+BV87+BW87+BX87</f>
        <v>0</v>
      </c>
      <c r="BZ87" s="68">
        <f>+BN87+MAR!BZ87</f>
        <v>0</v>
      </c>
      <c r="CA87" s="68">
        <f>+MAR!CA87+BX87</f>
        <v>0</v>
      </c>
      <c r="CB87" s="69">
        <f t="shared" ref="CB87:CB96" si="239">+CA87-BZ87</f>
        <v>0</v>
      </c>
      <c r="CE87" s="163">
        <f t="shared" si="183"/>
        <v>3</v>
      </c>
      <c r="CF87" s="127">
        <f t="shared" si="184"/>
        <v>6</v>
      </c>
      <c r="CG87" s="165">
        <f t="shared" si="220"/>
        <v>72</v>
      </c>
      <c r="CH87" s="165">
        <f t="shared" si="221"/>
        <v>0</v>
      </c>
      <c r="CI87" s="165">
        <f t="shared" si="222"/>
        <v>72</v>
      </c>
      <c r="CJ87" s="159">
        <f t="shared" si="214"/>
        <v>0</v>
      </c>
      <c r="CK87" s="444">
        <f>BY87-BV87+MAR!CK87</f>
        <v>0</v>
      </c>
      <c r="CL87" s="450">
        <f t="shared" si="236"/>
        <v>0</v>
      </c>
      <c r="CM87" s="450"/>
      <c r="CN87" s="126">
        <f t="shared" si="223"/>
        <v>3</v>
      </c>
      <c r="CO87" s="130">
        <f t="shared" si="224"/>
        <v>72</v>
      </c>
      <c r="CP87" s="127">
        <f t="shared" si="216"/>
        <v>6</v>
      </c>
      <c r="CQ87" s="127">
        <f t="shared" si="225"/>
        <v>6</v>
      </c>
    </row>
    <row r="88" spans="1:95" ht="21" customHeight="1" thickBot="1" x14ac:dyDescent="0.3">
      <c r="A88" s="613" t="s">
        <v>113</v>
      </c>
      <c r="B88" s="866">
        <v>73</v>
      </c>
      <c r="C88" s="26" t="s">
        <v>3</v>
      </c>
      <c r="D88" s="447" t="s">
        <v>25</v>
      </c>
      <c r="E88" s="438" t="s">
        <v>25</v>
      </c>
      <c r="F88" s="502"/>
      <c r="G88" s="502"/>
      <c r="H88" s="438" t="s">
        <v>24</v>
      </c>
      <c r="I88" s="455" t="s">
        <v>26</v>
      </c>
      <c r="J88" s="503"/>
      <c r="K88" s="428" t="s">
        <v>48</v>
      </c>
      <c r="L88" s="438" t="s">
        <v>24</v>
      </c>
      <c r="M88" s="447"/>
      <c r="N88" s="439" t="s">
        <v>25</v>
      </c>
      <c r="O88" s="502"/>
      <c r="P88" s="455" t="s">
        <v>24</v>
      </c>
      <c r="Q88" s="460" t="s">
        <v>26</v>
      </c>
      <c r="R88" s="458"/>
      <c r="S88" s="438" t="s">
        <v>24</v>
      </c>
      <c r="T88" s="447"/>
      <c r="U88" s="438" t="s">
        <v>24</v>
      </c>
      <c r="V88" s="453"/>
      <c r="W88" s="507"/>
      <c r="X88" s="460" t="s">
        <v>27</v>
      </c>
      <c r="Y88" s="438" t="s">
        <v>25</v>
      </c>
      <c r="Z88" s="502" t="s">
        <v>49</v>
      </c>
      <c r="AA88" s="502"/>
      <c r="AB88" s="438" t="s">
        <v>25</v>
      </c>
      <c r="AC88" s="438" t="s">
        <v>25</v>
      </c>
      <c r="AD88" s="467"/>
      <c r="AE88" s="503" t="s">
        <v>48</v>
      </c>
      <c r="AF88" s="438" t="s">
        <v>25</v>
      </c>
      <c r="AG88" s="438" t="s">
        <v>25</v>
      </c>
      <c r="AH88" s="500"/>
      <c r="AI88" s="125">
        <f t="shared" si="191"/>
        <v>5</v>
      </c>
      <c r="AJ88" s="62">
        <f t="shared" si="192"/>
        <v>8</v>
      </c>
      <c r="AK88" s="62">
        <f t="shared" si="226"/>
        <v>0</v>
      </c>
      <c r="AL88" s="62">
        <f t="shared" si="227"/>
        <v>0</v>
      </c>
      <c r="AM88" s="62">
        <f t="shared" si="193"/>
        <v>0</v>
      </c>
      <c r="AN88" s="62">
        <f t="shared" si="194"/>
        <v>2</v>
      </c>
      <c r="AO88" s="62">
        <f t="shared" si="195"/>
        <v>1</v>
      </c>
      <c r="AP88" s="62">
        <f t="shared" si="196"/>
        <v>0</v>
      </c>
      <c r="AQ88" s="62">
        <f t="shared" si="197"/>
        <v>0</v>
      </c>
      <c r="AR88" s="62">
        <f t="shared" si="217"/>
        <v>0</v>
      </c>
      <c r="AS88" s="62">
        <f t="shared" si="198"/>
        <v>0</v>
      </c>
      <c r="AT88" s="62">
        <f t="shared" si="199"/>
        <v>0</v>
      </c>
      <c r="AU88" s="62">
        <f t="shared" si="200"/>
        <v>0</v>
      </c>
      <c r="AV88" s="62">
        <f t="shared" si="201"/>
        <v>0</v>
      </c>
      <c r="AW88" s="62">
        <f t="shared" si="202"/>
        <v>0</v>
      </c>
      <c r="AX88" s="62">
        <f t="shared" si="203"/>
        <v>0</v>
      </c>
      <c r="AY88" s="62">
        <f t="shared" si="204"/>
        <v>0</v>
      </c>
      <c r="AZ88" s="62">
        <f t="shared" si="205"/>
        <v>0</v>
      </c>
      <c r="BA88" s="62">
        <f t="shared" si="206"/>
        <v>0</v>
      </c>
      <c r="BB88" s="62">
        <f t="shared" si="207"/>
        <v>0</v>
      </c>
      <c r="BC88" s="63">
        <f t="shared" si="208"/>
        <v>16</v>
      </c>
      <c r="BD88" s="64"/>
      <c r="BE88" s="584">
        <f>+AI88*$BD$2+AJ88*$BD$6+AN88*$BD$2+AO88*$BD$6+AQ88*8/24+AU88*8/24+AV88*8/24+AW88*8/24+AX88*12/24+AY88*8/24+AZ88*$BD$2+BA88*8/24+BN88*(0/24)+(AM88*$BE$2)+AK88*$BF$2+AL88*$BF$6+AR88*$BD$2-"01:00"</f>
        <v>7.958333333333333</v>
      </c>
      <c r="BF88" s="5">
        <f t="shared" si="232"/>
        <v>0</v>
      </c>
      <c r="BG88" s="5">
        <f t="shared" si="186"/>
        <v>0</v>
      </c>
      <c r="BH88" s="5">
        <f t="shared" si="233"/>
        <v>0</v>
      </c>
      <c r="BI88" s="5">
        <f t="shared" si="234"/>
        <v>0</v>
      </c>
      <c r="BJ88" s="5">
        <f t="shared" si="187"/>
        <v>2</v>
      </c>
      <c r="BK88" s="5">
        <f t="shared" si="235"/>
        <v>1</v>
      </c>
      <c r="BL88" s="5">
        <f t="shared" si="188"/>
        <v>0</v>
      </c>
      <c r="BM88" s="5">
        <f t="shared" si="189"/>
        <v>0</v>
      </c>
      <c r="BN88" s="145">
        <f t="shared" si="190"/>
        <v>0</v>
      </c>
      <c r="BO88" s="147">
        <f>+BE88+MAR!BO88</f>
        <v>30.083333333333332</v>
      </c>
      <c r="BP88" s="65">
        <f>+BO88+(JAN!BN87+FEV!BN88+MAR!BN88+BN88)*(12/24)-$BO$12</f>
        <v>1.4166666666666643</v>
      </c>
      <c r="BQ88" s="66">
        <f t="shared" si="237"/>
        <v>0</v>
      </c>
      <c r="BR88" s="584">
        <f t="shared" ref="BR88:BR93" si="240">+BO88+BY88*$BD$2</f>
        <v>31.583333333333332</v>
      </c>
      <c r="BS88" s="584">
        <f t="shared" ref="BS88:BS93" si="241">+BR88-$BO$12</f>
        <v>2.9166666666666643</v>
      </c>
      <c r="BT88" s="67">
        <f t="shared" ref="BT88:BT96" si="242">+(BR88/$BR$99)-1</f>
        <v>7.7443387903146199E-2</v>
      </c>
      <c r="BU88" s="68">
        <f t="shared" si="211"/>
        <v>0</v>
      </c>
      <c r="BV88" s="68">
        <f t="shared" si="219"/>
        <v>0</v>
      </c>
      <c r="BW88" s="68">
        <f t="shared" si="212"/>
        <v>3</v>
      </c>
      <c r="BX88" s="68">
        <f t="shared" si="213"/>
        <v>0</v>
      </c>
      <c r="BY88" s="69">
        <f t="shared" si="238"/>
        <v>3</v>
      </c>
      <c r="BZ88" s="68">
        <f>+BN88+MAR!BZ88</f>
        <v>0</v>
      </c>
      <c r="CA88" s="68">
        <f>+MAR!CA88+BX88</f>
        <v>9</v>
      </c>
      <c r="CB88" s="69">
        <f t="shared" si="239"/>
        <v>9</v>
      </c>
      <c r="CE88" s="163">
        <f t="shared" si="183"/>
        <v>7.958333333333333</v>
      </c>
      <c r="CF88" s="127">
        <f t="shared" si="184"/>
        <v>19</v>
      </c>
      <c r="CG88" s="165">
        <f t="shared" si="220"/>
        <v>191</v>
      </c>
      <c r="CH88" s="165">
        <f t="shared" si="221"/>
        <v>36</v>
      </c>
      <c r="CI88" s="165">
        <f t="shared" si="222"/>
        <v>227</v>
      </c>
      <c r="CJ88" s="159">
        <f t="shared" si="214"/>
        <v>0</v>
      </c>
      <c r="CK88" s="444">
        <f>BY88-BV88+MAR!CK88</f>
        <v>6</v>
      </c>
      <c r="CL88" s="450">
        <f t="shared" si="236"/>
        <v>72</v>
      </c>
      <c r="CM88" s="916"/>
      <c r="CN88" s="126">
        <f t="shared" si="223"/>
        <v>7.958333333333333</v>
      </c>
      <c r="CO88" s="130">
        <f t="shared" si="224"/>
        <v>227</v>
      </c>
      <c r="CP88" s="127">
        <f t="shared" si="216"/>
        <v>16</v>
      </c>
      <c r="CQ88" s="127">
        <f t="shared" si="225"/>
        <v>19</v>
      </c>
    </row>
    <row r="89" spans="1:95" ht="21" customHeight="1" thickBot="1" x14ac:dyDescent="0.3">
      <c r="A89" s="613" t="s">
        <v>114</v>
      </c>
      <c r="B89" s="691">
        <v>74</v>
      </c>
      <c r="C89" s="26" t="s">
        <v>3</v>
      </c>
      <c r="D89" s="438" t="s">
        <v>24</v>
      </c>
      <c r="E89" s="438" t="s">
        <v>25</v>
      </c>
      <c r="F89" s="502"/>
      <c r="G89" s="502"/>
      <c r="H89" s="438" t="s">
        <v>24</v>
      </c>
      <c r="I89" s="455" t="s">
        <v>25</v>
      </c>
      <c r="J89" s="503" t="s">
        <v>56</v>
      </c>
      <c r="K89" s="458"/>
      <c r="L89" s="438" t="s">
        <v>25</v>
      </c>
      <c r="M89" s="438" t="s">
        <v>25</v>
      </c>
      <c r="N89" s="502"/>
      <c r="O89" s="502"/>
      <c r="P89" s="455" t="s">
        <v>24</v>
      </c>
      <c r="Q89" s="460" t="s">
        <v>25</v>
      </c>
      <c r="R89" s="458"/>
      <c r="S89" s="458"/>
      <c r="T89" s="438" t="s">
        <v>24</v>
      </c>
      <c r="U89" s="438" t="s">
        <v>24</v>
      </c>
      <c r="V89" s="453"/>
      <c r="W89" s="507"/>
      <c r="X89" s="460" t="s">
        <v>24</v>
      </c>
      <c r="Y89" s="438" t="s">
        <v>25</v>
      </c>
      <c r="Z89" s="502"/>
      <c r="AA89" s="502"/>
      <c r="AB89" s="438" t="s">
        <v>25</v>
      </c>
      <c r="AC89" s="438" t="s">
        <v>25</v>
      </c>
      <c r="AD89" s="467"/>
      <c r="AE89" s="503" t="s">
        <v>48</v>
      </c>
      <c r="AF89" s="438" t="s">
        <v>24</v>
      </c>
      <c r="AG89" s="438" t="s">
        <v>25</v>
      </c>
      <c r="AH89" s="500"/>
      <c r="AI89" s="125">
        <f t="shared" si="191"/>
        <v>7</v>
      </c>
      <c r="AJ89" s="62">
        <f t="shared" si="192"/>
        <v>9</v>
      </c>
      <c r="AK89" s="62">
        <f t="shared" si="226"/>
        <v>0</v>
      </c>
      <c r="AL89" s="62">
        <f t="shared" si="227"/>
        <v>0</v>
      </c>
      <c r="AM89" s="62">
        <f t="shared" si="193"/>
        <v>0</v>
      </c>
      <c r="AN89" s="62">
        <f t="shared" si="194"/>
        <v>0</v>
      </c>
      <c r="AO89" s="62">
        <f t="shared" si="195"/>
        <v>0</v>
      </c>
      <c r="AP89" s="62">
        <f t="shared" si="196"/>
        <v>0</v>
      </c>
      <c r="AQ89" s="62">
        <f t="shared" si="197"/>
        <v>0</v>
      </c>
      <c r="AR89" s="62">
        <f t="shared" si="217"/>
        <v>0</v>
      </c>
      <c r="AS89" s="62">
        <f t="shared" si="198"/>
        <v>0</v>
      </c>
      <c r="AT89" s="62">
        <f t="shared" si="199"/>
        <v>0</v>
      </c>
      <c r="AU89" s="62">
        <f t="shared" si="200"/>
        <v>0</v>
      </c>
      <c r="AV89" s="62">
        <f t="shared" si="201"/>
        <v>0</v>
      </c>
      <c r="AW89" s="62">
        <f t="shared" si="202"/>
        <v>0</v>
      </c>
      <c r="AX89" s="62">
        <f t="shared" si="203"/>
        <v>0</v>
      </c>
      <c r="AY89" s="62">
        <f t="shared" si="204"/>
        <v>0</v>
      </c>
      <c r="AZ89" s="62">
        <f t="shared" si="205"/>
        <v>0</v>
      </c>
      <c r="BA89" s="62">
        <f t="shared" si="206"/>
        <v>0</v>
      </c>
      <c r="BB89" s="62">
        <f t="shared" si="207"/>
        <v>0</v>
      </c>
      <c r="BC89" s="63">
        <f t="shared" si="208"/>
        <v>16</v>
      </c>
      <c r="BD89" s="64"/>
      <c r="BE89" s="584">
        <f t="shared" si="218"/>
        <v>8</v>
      </c>
      <c r="BF89" s="5">
        <f t="shared" si="232"/>
        <v>0</v>
      </c>
      <c r="BG89" s="5">
        <f t="shared" si="186"/>
        <v>1</v>
      </c>
      <c r="BH89" s="5">
        <f t="shared" si="233"/>
        <v>0</v>
      </c>
      <c r="BI89" s="5">
        <f t="shared" si="234"/>
        <v>0</v>
      </c>
      <c r="BJ89" s="5">
        <f t="shared" si="187"/>
        <v>1</v>
      </c>
      <c r="BK89" s="5">
        <f t="shared" si="235"/>
        <v>0</v>
      </c>
      <c r="BL89" s="5">
        <f t="shared" si="188"/>
        <v>0</v>
      </c>
      <c r="BM89" s="5">
        <f t="shared" si="189"/>
        <v>0</v>
      </c>
      <c r="BN89" s="145">
        <f t="shared" si="190"/>
        <v>0</v>
      </c>
      <c r="BO89" s="147">
        <f>+BE89+MAR!BO89</f>
        <v>28.333333333333336</v>
      </c>
      <c r="BP89" s="65">
        <f>+BO89+(JAN!BN88+FEV!BN89+MAR!BN89+BN89)*(12/24)-$BO$12</f>
        <v>1.1666666666666679</v>
      </c>
      <c r="BQ89" s="66">
        <f t="shared" si="237"/>
        <v>0</v>
      </c>
      <c r="BR89" s="584">
        <f t="shared" si="240"/>
        <v>29.333333333333336</v>
      </c>
      <c r="BS89" s="584">
        <f t="shared" si="241"/>
        <v>0.66666666666666785</v>
      </c>
      <c r="BT89" s="67">
        <f t="shared" si="242"/>
        <v>6.8620723458456823E-4</v>
      </c>
      <c r="BU89" s="68">
        <f t="shared" si="211"/>
        <v>1</v>
      </c>
      <c r="BV89" s="68">
        <f t="shared" si="219"/>
        <v>0</v>
      </c>
      <c r="BW89" s="68">
        <f t="shared" si="212"/>
        <v>1</v>
      </c>
      <c r="BX89" s="68">
        <f t="shared" si="213"/>
        <v>0</v>
      </c>
      <c r="BY89" s="69">
        <f t="shared" si="238"/>
        <v>2</v>
      </c>
      <c r="BZ89" s="68">
        <f>+BN89+MAR!BZ89</f>
        <v>3</v>
      </c>
      <c r="CA89" s="68">
        <f>+MAR!CA89+BX89</f>
        <v>4</v>
      </c>
      <c r="CB89" s="69">
        <f t="shared" si="239"/>
        <v>1</v>
      </c>
      <c r="CE89" s="163">
        <f t="shared" si="183"/>
        <v>8</v>
      </c>
      <c r="CF89" s="127">
        <f t="shared" si="184"/>
        <v>18</v>
      </c>
      <c r="CG89" s="165">
        <f t="shared" si="220"/>
        <v>192</v>
      </c>
      <c r="CH89" s="165">
        <f t="shared" si="221"/>
        <v>24</v>
      </c>
      <c r="CI89" s="165">
        <f t="shared" si="222"/>
        <v>216</v>
      </c>
      <c r="CJ89" s="159">
        <f t="shared" si="214"/>
        <v>0</v>
      </c>
      <c r="CK89" s="444">
        <f>BY89-BV89+MAR!CK89</f>
        <v>4</v>
      </c>
      <c r="CL89" s="450">
        <f>CK89*12+BV89*8</f>
        <v>48</v>
      </c>
      <c r="CM89" s="450"/>
      <c r="CN89" s="126">
        <f t="shared" si="223"/>
        <v>8</v>
      </c>
      <c r="CO89" s="130">
        <f t="shared" si="224"/>
        <v>216</v>
      </c>
      <c r="CP89" s="127">
        <f t="shared" si="216"/>
        <v>16</v>
      </c>
      <c r="CQ89" s="127">
        <f t="shared" si="225"/>
        <v>18</v>
      </c>
    </row>
    <row r="90" spans="1:95" ht="21" customHeight="1" thickBot="1" x14ac:dyDescent="0.3">
      <c r="A90" s="613" t="s">
        <v>115</v>
      </c>
      <c r="B90" s="866">
        <v>75</v>
      </c>
      <c r="C90" s="26" t="s">
        <v>3</v>
      </c>
      <c r="D90" s="1053" t="s">
        <v>37</v>
      </c>
      <c r="E90" s="1053" t="s">
        <v>37</v>
      </c>
      <c r="F90" s="1053" t="s">
        <v>37</v>
      </c>
      <c r="G90" s="1053" t="s">
        <v>37</v>
      </c>
      <c r="H90" s="1053"/>
      <c r="I90" s="1051"/>
      <c r="J90" s="1054" t="s">
        <v>37</v>
      </c>
      <c r="K90" s="1053" t="s">
        <v>37</v>
      </c>
      <c r="L90" s="1053" t="s">
        <v>37</v>
      </c>
      <c r="M90" s="1053" t="s">
        <v>37</v>
      </c>
      <c r="N90" s="1053" t="s">
        <v>37</v>
      </c>
      <c r="O90" s="1053"/>
      <c r="P90" s="1051"/>
      <c r="Q90" s="1054" t="s">
        <v>37</v>
      </c>
      <c r="R90" s="1053" t="s">
        <v>37</v>
      </c>
      <c r="S90" s="1053" t="s">
        <v>37</v>
      </c>
      <c r="T90" s="1053" t="s">
        <v>37</v>
      </c>
      <c r="U90" s="1053" t="s">
        <v>37</v>
      </c>
      <c r="V90" s="1053"/>
      <c r="W90" s="1051"/>
      <c r="X90" s="1054" t="s">
        <v>37</v>
      </c>
      <c r="Y90" s="1053" t="s">
        <v>37</v>
      </c>
      <c r="Z90" s="1053" t="s">
        <v>37</v>
      </c>
      <c r="AA90" s="1053" t="s">
        <v>37</v>
      </c>
      <c r="AB90" s="1053" t="s">
        <v>37</v>
      </c>
      <c r="AC90" s="1053"/>
      <c r="AD90" s="1051"/>
      <c r="AE90" s="1054" t="s">
        <v>37</v>
      </c>
      <c r="AF90" s="1053" t="s">
        <v>37</v>
      </c>
      <c r="AG90" s="1053" t="s">
        <v>37</v>
      </c>
      <c r="AH90" s="435"/>
      <c r="AI90" s="125">
        <f t="shared" si="191"/>
        <v>0</v>
      </c>
      <c r="AJ90" s="62">
        <f t="shared" si="192"/>
        <v>0</v>
      </c>
      <c r="AK90" s="62">
        <f t="shared" si="226"/>
        <v>0</v>
      </c>
      <c r="AL90" s="62">
        <f t="shared" si="227"/>
        <v>0</v>
      </c>
      <c r="AM90" s="62">
        <f t="shared" si="193"/>
        <v>0</v>
      </c>
      <c r="AN90" s="62">
        <f t="shared" si="194"/>
        <v>0</v>
      </c>
      <c r="AO90" s="62">
        <f t="shared" si="195"/>
        <v>0</v>
      </c>
      <c r="AP90" s="62">
        <f t="shared" si="196"/>
        <v>0</v>
      </c>
      <c r="AQ90" s="62">
        <f t="shared" si="197"/>
        <v>0</v>
      </c>
      <c r="AR90" s="62">
        <f t="shared" si="217"/>
        <v>0</v>
      </c>
      <c r="AS90" s="62">
        <f t="shared" si="198"/>
        <v>0</v>
      </c>
      <c r="AT90" s="62">
        <f t="shared" si="199"/>
        <v>0</v>
      </c>
      <c r="AU90" s="62">
        <f t="shared" si="200"/>
        <v>0</v>
      </c>
      <c r="AV90" s="62">
        <f t="shared" si="201"/>
        <v>22</v>
      </c>
      <c r="AW90" s="62">
        <f t="shared" si="202"/>
        <v>0</v>
      </c>
      <c r="AX90" s="62">
        <f t="shared" si="203"/>
        <v>0</v>
      </c>
      <c r="AY90" s="62">
        <f t="shared" si="204"/>
        <v>0</v>
      </c>
      <c r="AZ90" s="62">
        <f t="shared" si="205"/>
        <v>0</v>
      </c>
      <c r="BA90" s="62">
        <f t="shared" si="206"/>
        <v>0</v>
      </c>
      <c r="BB90" s="62">
        <f t="shared" si="207"/>
        <v>0</v>
      </c>
      <c r="BC90" s="63">
        <f t="shared" si="208"/>
        <v>14.666666666666666</v>
      </c>
      <c r="BD90" s="64"/>
      <c r="BE90" s="584">
        <f t="shared" si="218"/>
        <v>7.333333333333333</v>
      </c>
      <c r="BF90" s="5">
        <f t="shared" si="232"/>
        <v>0</v>
      </c>
      <c r="BG90" s="5">
        <f t="shared" si="186"/>
        <v>0</v>
      </c>
      <c r="BH90" s="5">
        <f t="shared" si="233"/>
        <v>0</v>
      </c>
      <c r="BI90" s="5">
        <f t="shared" si="234"/>
        <v>0</v>
      </c>
      <c r="BJ90" s="5">
        <f t="shared" si="187"/>
        <v>0</v>
      </c>
      <c r="BK90" s="5">
        <f t="shared" si="235"/>
        <v>0</v>
      </c>
      <c r="BL90" s="5">
        <f t="shared" si="188"/>
        <v>0</v>
      </c>
      <c r="BM90" s="5">
        <f t="shared" si="189"/>
        <v>0</v>
      </c>
      <c r="BN90" s="145">
        <f t="shared" si="190"/>
        <v>0</v>
      </c>
      <c r="BO90" s="147">
        <f>+BE90+MAR!BO90</f>
        <v>28.666666666666668</v>
      </c>
      <c r="BP90" s="65">
        <f>+BO90+(JAN!BN89+FEV!BN90+MAR!BN90+BN90)*(12/24)-$BO$12</f>
        <v>0</v>
      </c>
      <c r="BQ90" s="66">
        <f t="shared" si="237"/>
        <v>0</v>
      </c>
      <c r="BR90" s="584">
        <f t="shared" si="240"/>
        <v>28.666666666666668</v>
      </c>
      <c r="BS90" s="584">
        <f t="shared" si="241"/>
        <v>0</v>
      </c>
      <c r="BT90" s="67">
        <f t="shared" si="242"/>
        <v>-2.2056661111656162E-2</v>
      </c>
      <c r="BU90" s="68">
        <f t="shared" si="211"/>
        <v>0</v>
      </c>
      <c r="BV90" s="68">
        <f t="shared" si="219"/>
        <v>0</v>
      </c>
      <c r="BW90" s="68">
        <f t="shared" si="212"/>
        <v>0</v>
      </c>
      <c r="BX90" s="68">
        <f t="shared" si="213"/>
        <v>0</v>
      </c>
      <c r="BY90" s="69">
        <f t="shared" si="229"/>
        <v>0</v>
      </c>
      <c r="BZ90" s="68">
        <f>+BN90+MAR!BZ90</f>
        <v>0</v>
      </c>
      <c r="CA90" s="68">
        <f>+MAR!CA90+BX90</f>
        <v>5</v>
      </c>
      <c r="CB90" s="69">
        <f t="shared" si="239"/>
        <v>5</v>
      </c>
      <c r="CE90" s="163">
        <f t="shared" si="183"/>
        <v>7.333333333333333</v>
      </c>
      <c r="CF90" s="127">
        <f t="shared" si="184"/>
        <v>14.666666666666666</v>
      </c>
      <c r="CG90" s="165">
        <f t="shared" si="220"/>
        <v>0</v>
      </c>
      <c r="CH90" s="165">
        <f t="shared" si="221"/>
        <v>0</v>
      </c>
      <c r="CI90" s="165">
        <f t="shared" si="222"/>
        <v>0</v>
      </c>
      <c r="CJ90" s="159">
        <f t="shared" si="214"/>
        <v>176</v>
      </c>
      <c r="CK90" s="444">
        <f>BY90-BV90+MAR!CK90</f>
        <v>0</v>
      </c>
      <c r="CL90" s="450">
        <f t="shared" si="236"/>
        <v>0</v>
      </c>
      <c r="CM90" s="450"/>
      <c r="CN90" s="126">
        <f t="shared" si="223"/>
        <v>7.333333333333333</v>
      </c>
      <c r="CO90" s="130">
        <f t="shared" si="224"/>
        <v>0</v>
      </c>
      <c r="CP90" s="127">
        <f t="shared" si="216"/>
        <v>14.666666666666666</v>
      </c>
      <c r="CQ90" s="127">
        <f t="shared" si="225"/>
        <v>14.666666666666666</v>
      </c>
    </row>
    <row r="91" spans="1:95" ht="21" customHeight="1" thickBot="1" x14ac:dyDescent="0.3">
      <c r="A91" s="613" t="s">
        <v>116</v>
      </c>
      <c r="B91" s="691">
        <v>76</v>
      </c>
      <c r="C91" s="26" t="s">
        <v>3</v>
      </c>
      <c r="D91" s="438" t="s">
        <v>24</v>
      </c>
      <c r="E91" s="438" t="s">
        <v>25</v>
      </c>
      <c r="F91" s="502" t="s">
        <v>49</v>
      </c>
      <c r="G91" s="502"/>
      <c r="H91" s="438" t="s">
        <v>24</v>
      </c>
      <c r="I91" s="455" t="s">
        <v>25</v>
      </c>
      <c r="J91" s="569" t="s">
        <v>49</v>
      </c>
      <c r="K91" s="458"/>
      <c r="L91" s="438" t="s">
        <v>24</v>
      </c>
      <c r="M91" s="438" t="s">
        <v>32</v>
      </c>
      <c r="N91" s="502" t="s">
        <v>288</v>
      </c>
      <c r="O91" s="502" t="s">
        <v>289</v>
      </c>
      <c r="P91" s="455" t="s">
        <v>32</v>
      </c>
      <c r="Q91" s="460" t="s">
        <v>25</v>
      </c>
      <c r="R91" s="458"/>
      <c r="S91" s="458"/>
      <c r="T91" s="438" t="s">
        <v>24</v>
      </c>
      <c r="U91" s="438" t="s">
        <v>24</v>
      </c>
      <c r="V91" s="453"/>
      <c r="W91" s="507" t="s">
        <v>50</v>
      </c>
      <c r="X91" s="460" t="s">
        <v>24</v>
      </c>
      <c r="Y91" s="438" t="s">
        <v>25</v>
      </c>
      <c r="Z91" s="428" t="s">
        <v>49</v>
      </c>
      <c r="AA91" s="502"/>
      <c r="AB91" s="438" t="s">
        <v>26</v>
      </c>
      <c r="AC91" s="438" t="s">
        <v>25</v>
      </c>
      <c r="AD91" s="467"/>
      <c r="AE91" s="1396" t="s">
        <v>190</v>
      </c>
      <c r="AF91" s="438" t="s">
        <v>24</v>
      </c>
      <c r="AG91" s="438" t="s">
        <v>25</v>
      </c>
      <c r="AH91" s="503"/>
      <c r="AI91" s="125">
        <f t="shared" si="191"/>
        <v>7</v>
      </c>
      <c r="AJ91" s="62">
        <f t="shared" si="192"/>
        <v>6</v>
      </c>
      <c r="AK91" s="62">
        <f t="shared" si="226"/>
        <v>0</v>
      </c>
      <c r="AL91" s="62">
        <f t="shared" si="227"/>
        <v>0</v>
      </c>
      <c r="AM91" s="62">
        <f t="shared" si="193"/>
        <v>0</v>
      </c>
      <c r="AN91" s="62">
        <f t="shared" si="194"/>
        <v>1</v>
      </c>
      <c r="AO91" s="62">
        <f t="shared" si="195"/>
        <v>0</v>
      </c>
      <c r="AP91" s="62">
        <f t="shared" si="196"/>
        <v>0</v>
      </c>
      <c r="AQ91" s="62">
        <f t="shared" si="197"/>
        <v>2</v>
      </c>
      <c r="AR91" s="62">
        <f t="shared" si="217"/>
        <v>0</v>
      </c>
      <c r="AS91" s="62">
        <f t="shared" si="198"/>
        <v>0</v>
      </c>
      <c r="AT91" s="62">
        <f t="shared" si="199"/>
        <v>0</v>
      </c>
      <c r="AU91" s="62">
        <f t="shared" si="200"/>
        <v>0</v>
      </c>
      <c r="AV91" s="62">
        <f t="shared" si="201"/>
        <v>0</v>
      </c>
      <c r="AW91" s="62">
        <f t="shared" si="202"/>
        <v>0</v>
      </c>
      <c r="AX91" s="62">
        <f t="shared" si="203"/>
        <v>0</v>
      </c>
      <c r="AY91" s="62">
        <f t="shared" si="204"/>
        <v>0</v>
      </c>
      <c r="AZ91" s="62">
        <f t="shared" si="205"/>
        <v>0</v>
      </c>
      <c r="BA91" s="62">
        <f t="shared" si="206"/>
        <v>0</v>
      </c>
      <c r="BB91" s="62">
        <f t="shared" si="207"/>
        <v>0</v>
      </c>
      <c r="BC91" s="63">
        <f t="shared" si="208"/>
        <v>15.333333333333334</v>
      </c>
      <c r="BD91" s="64"/>
      <c r="BE91" s="584">
        <f t="shared" si="218"/>
        <v>7.666666666666667</v>
      </c>
      <c r="BF91" s="5">
        <f t="shared" si="232"/>
        <v>0</v>
      </c>
      <c r="BG91" s="5">
        <f t="shared" si="186"/>
        <v>0</v>
      </c>
      <c r="BH91" s="5">
        <f t="shared" si="233"/>
        <v>0</v>
      </c>
      <c r="BI91" s="5">
        <f t="shared" si="234"/>
        <v>0</v>
      </c>
      <c r="BJ91" s="5">
        <f t="shared" si="187"/>
        <v>1</v>
      </c>
      <c r="BK91" s="5">
        <f t="shared" si="235"/>
        <v>3</v>
      </c>
      <c r="BL91" s="5">
        <f t="shared" si="188"/>
        <v>1</v>
      </c>
      <c r="BM91" s="5">
        <f t="shared" si="189"/>
        <v>0</v>
      </c>
      <c r="BN91" s="145">
        <f t="shared" si="190"/>
        <v>0</v>
      </c>
      <c r="BO91" s="147">
        <f>+BE91+MAR!BO91</f>
        <v>27.833333333333336</v>
      </c>
      <c r="BP91" s="65">
        <f>+BO91+(JAN!BN90+FEV!BN91+MAR!BN91+BN91)*(12/24)-$BO$12</f>
        <v>0.66666666666666785</v>
      </c>
      <c r="BQ91" s="66">
        <f t="shared" si="237"/>
        <v>0</v>
      </c>
      <c r="BR91" s="584">
        <f t="shared" si="240"/>
        <v>30.333333333333336</v>
      </c>
      <c r="BS91" s="584">
        <f t="shared" si="241"/>
        <v>1.6666666666666679</v>
      </c>
      <c r="BT91" s="67">
        <f t="shared" si="242"/>
        <v>3.4800509753945219E-2</v>
      </c>
      <c r="BU91" s="68">
        <f t="shared" si="211"/>
        <v>0</v>
      </c>
      <c r="BV91" s="68">
        <f t="shared" si="219"/>
        <v>0</v>
      </c>
      <c r="BW91" s="68">
        <f t="shared" si="212"/>
        <v>4</v>
      </c>
      <c r="BX91" s="68">
        <f t="shared" si="213"/>
        <v>1</v>
      </c>
      <c r="BY91" s="69">
        <f t="shared" si="229"/>
        <v>5</v>
      </c>
      <c r="BZ91" s="68">
        <f>+BN91+MAR!BZ91</f>
        <v>3</v>
      </c>
      <c r="CA91" s="68">
        <f>+MAR!CA91+BX91</f>
        <v>5</v>
      </c>
      <c r="CB91" s="69">
        <f t="shared" si="239"/>
        <v>2</v>
      </c>
      <c r="CE91" s="163">
        <f t="shared" si="183"/>
        <v>7.666666666666667</v>
      </c>
      <c r="CF91" s="127">
        <f t="shared" si="184"/>
        <v>20.333333333333336</v>
      </c>
      <c r="CG91" s="165">
        <f t="shared" si="220"/>
        <v>168</v>
      </c>
      <c r="CH91" s="165">
        <f t="shared" si="221"/>
        <v>60</v>
      </c>
      <c r="CI91" s="165">
        <f t="shared" si="222"/>
        <v>228</v>
      </c>
      <c r="CJ91" s="159">
        <f t="shared" si="214"/>
        <v>16</v>
      </c>
      <c r="CK91" s="444">
        <f>BY91-BV91+MAR!CK91</f>
        <v>9</v>
      </c>
      <c r="CL91" s="450">
        <f t="shared" si="236"/>
        <v>108</v>
      </c>
      <c r="CM91" s="450"/>
      <c r="CN91" s="126">
        <f t="shared" si="223"/>
        <v>7.666666666666667</v>
      </c>
      <c r="CO91" s="130">
        <f t="shared" si="224"/>
        <v>228</v>
      </c>
      <c r="CP91" s="127">
        <f t="shared" si="216"/>
        <v>15.333333333333334</v>
      </c>
      <c r="CQ91" s="127">
        <f t="shared" si="225"/>
        <v>20.333333333333336</v>
      </c>
    </row>
    <row r="92" spans="1:95" ht="21" customHeight="1" thickBot="1" x14ac:dyDescent="0.3">
      <c r="A92" s="613" t="s">
        <v>117</v>
      </c>
      <c r="B92" s="866">
        <v>77</v>
      </c>
      <c r="C92" s="26" t="s">
        <v>3</v>
      </c>
      <c r="D92" s="435" t="s">
        <v>24</v>
      </c>
      <c r="E92" s="435" t="s">
        <v>26</v>
      </c>
      <c r="F92" s="498"/>
      <c r="G92" s="498" t="s">
        <v>26</v>
      </c>
      <c r="H92" s="435" t="s">
        <v>24</v>
      </c>
      <c r="I92" s="440" t="s">
        <v>31</v>
      </c>
      <c r="J92" s="500"/>
      <c r="K92" s="506"/>
      <c r="L92" s="433" t="s">
        <v>32</v>
      </c>
      <c r="M92" s="433" t="s">
        <v>32</v>
      </c>
      <c r="N92" s="527" t="s">
        <v>288</v>
      </c>
      <c r="O92" s="527" t="s">
        <v>289</v>
      </c>
      <c r="P92" s="456" t="s">
        <v>57</v>
      </c>
      <c r="Q92" s="466" t="s">
        <v>57</v>
      </c>
      <c r="R92" s="506"/>
      <c r="S92" s="506" t="s">
        <v>27</v>
      </c>
      <c r="T92" s="435" t="s">
        <v>27</v>
      </c>
      <c r="U92" s="435" t="s">
        <v>31</v>
      </c>
      <c r="V92" s="520" t="s">
        <v>59</v>
      </c>
      <c r="W92" s="504"/>
      <c r="X92" s="459" t="s">
        <v>24</v>
      </c>
      <c r="Y92" s="435" t="s">
        <v>25</v>
      </c>
      <c r="Z92" s="498"/>
      <c r="AA92" s="531" t="s">
        <v>50</v>
      </c>
      <c r="AB92" s="435" t="s">
        <v>26</v>
      </c>
      <c r="AC92" s="435" t="s">
        <v>25</v>
      </c>
      <c r="AD92" s="505"/>
      <c r="AE92" s="500" t="s">
        <v>48</v>
      </c>
      <c r="AF92" s="435" t="s">
        <v>24</v>
      </c>
      <c r="AG92" s="435" t="s">
        <v>25</v>
      </c>
      <c r="AH92" s="503"/>
      <c r="AI92" s="125">
        <f t="shared" si="191"/>
        <v>4</v>
      </c>
      <c r="AJ92" s="62">
        <f t="shared" si="192"/>
        <v>3</v>
      </c>
      <c r="AK92" s="62">
        <f t="shared" si="226"/>
        <v>0</v>
      </c>
      <c r="AL92" s="62">
        <f t="shared" si="227"/>
        <v>0</v>
      </c>
      <c r="AM92" s="62">
        <f t="shared" si="193"/>
        <v>0</v>
      </c>
      <c r="AN92" s="62">
        <f t="shared" si="194"/>
        <v>3</v>
      </c>
      <c r="AO92" s="62">
        <f t="shared" si="195"/>
        <v>2</v>
      </c>
      <c r="AP92" s="62">
        <f t="shared" si="196"/>
        <v>2</v>
      </c>
      <c r="AQ92" s="62">
        <f t="shared" si="197"/>
        <v>2</v>
      </c>
      <c r="AR92" s="62">
        <f t="shared" si="217"/>
        <v>0</v>
      </c>
      <c r="AS92" s="62">
        <f t="shared" si="198"/>
        <v>0</v>
      </c>
      <c r="AT92" s="62">
        <f t="shared" si="199"/>
        <v>0</v>
      </c>
      <c r="AU92" s="62">
        <f t="shared" si="200"/>
        <v>0</v>
      </c>
      <c r="AV92" s="62">
        <f t="shared" si="201"/>
        <v>0</v>
      </c>
      <c r="AW92" s="62">
        <f t="shared" si="202"/>
        <v>0</v>
      </c>
      <c r="AX92" s="62">
        <f t="shared" si="203"/>
        <v>0</v>
      </c>
      <c r="AY92" s="62">
        <f t="shared" si="204"/>
        <v>0</v>
      </c>
      <c r="AZ92" s="62">
        <f t="shared" si="205"/>
        <v>0</v>
      </c>
      <c r="BA92" s="62">
        <f t="shared" si="206"/>
        <v>0</v>
      </c>
      <c r="BB92" s="62">
        <f t="shared" si="207"/>
        <v>0</v>
      </c>
      <c r="BC92" s="63">
        <f t="shared" si="208"/>
        <v>13.333333333333334</v>
      </c>
      <c r="BD92" s="64"/>
      <c r="BE92" s="584">
        <f t="shared" si="218"/>
        <v>6.666666666666667</v>
      </c>
      <c r="BF92" s="5">
        <f t="shared" si="232"/>
        <v>1</v>
      </c>
      <c r="BG92" s="5">
        <f t="shared" si="186"/>
        <v>0</v>
      </c>
      <c r="BH92" s="5">
        <f t="shared" si="233"/>
        <v>0</v>
      </c>
      <c r="BI92" s="5">
        <f t="shared" si="234"/>
        <v>0</v>
      </c>
      <c r="BJ92" s="5">
        <f t="shared" si="187"/>
        <v>1</v>
      </c>
      <c r="BK92" s="5">
        <f t="shared" si="235"/>
        <v>0</v>
      </c>
      <c r="BL92" s="5">
        <f t="shared" si="188"/>
        <v>1</v>
      </c>
      <c r="BM92" s="5">
        <f t="shared" si="189"/>
        <v>0</v>
      </c>
      <c r="BN92" s="145">
        <f t="shared" si="190"/>
        <v>2</v>
      </c>
      <c r="BO92" s="147">
        <f>+BE92+MAR!BO92</f>
        <v>27.666666666666668</v>
      </c>
      <c r="BP92" s="65">
        <f>+BO92+(JAN!BN47+FEV!BN92+MAR!BN92+BN92)*(12/24)-$BO$12</f>
        <v>0</v>
      </c>
      <c r="BQ92" s="66">
        <f t="shared" si="237"/>
        <v>0</v>
      </c>
      <c r="BR92" s="584">
        <f t="shared" si="240"/>
        <v>29.166666666666668</v>
      </c>
      <c r="BS92" s="584">
        <f t="shared" si="241"/>
        <v>0.5</v>
      </c>
      <c r="BT92" s="67">
        <f t="shared" si="242"/>
        <v>-4.9995098519757253E-3</v>
      </c>
      <c r="BU92" s="68">
        <f t="shared" si="211"/>
        <v>1</v>
      </c>
      <c r="BV92" s="68">
        <f t="shared" si="219"/>
        <v>0</v>
      </c>
      <c r="BW92" s="68">
        <f t="shared" si="212"/>
        <v>1</v>
      </c>
      <c r="BX92" s="68">
        <f t="shared" si="213"/>
        <v>1</v>
      </c>
      <c r="BY92" s="69">
        <f t="shared" si="229"/>
        <v>3</v>
      </c>
      <c r="BZ92" s="68">
        <f>+BN92+MAR!BZ92</f>
        <v>2</v>
      </c>
      <c r="CA92" s="68">
        <f>+MAR!CA92+BX92</f>
        <v>5</v>
      </c>
      <c r="CB92" s="69">
        <f t="shared" si="239"/>
        <v>3</v>
      </c>
      <c r="CE92" s="163">
        <f t="shared" si="183"/>
        <v>6.666666666666667</v>
      </c>
      <c r="CF92" s="127">
        <f t="shared" si="184"/>
        <v>16.333333333333336</v>
      </c>
      <c r="CG92" s="165">
        <f t="shared" si="220"/>
        <v>144</v>
      </c>
      <c r="CH92" s="165">
        <f t="shared" si="221"/>
        <v>36</v>
      </c>
      <c r="CI92" s="165">
        <f t="shared" si="222"/>
        <v>180</v>
      </c>
      <c r="CJ92" s="159">
        <f t="shared" si="214"/>
        <v>40</v>
      </c>
      <c r="CK92" s="444">
        <f>BY92-BV92+MAR!CK92</f>
        <v>6</v>
      </c>
      <c r="CL92" s="450">
        <f t="shared" si="236"/>
        <v>72</v>
      </c>
      <c r="CM92" s="450"/>
      <c r="CN92" s="126">
        <f t="shared" si="223"/>
        <v>6.666666666666667</v>
      </c>
      <c r="CO92" s="130">
        <f t="shared" si="224"/>
        <v>180</v>
      </c>
      <c r="CP92" s="127">
        <f t="shared" si="216"/>
        <v>13.333333333333334</v>
      </c>
      <c r="CQ92" s="127">
        <f t="shared" si="225"/>
        <v>16.333333333333336</v>
      </c>
    </row>
    <row r="93" spans="1:95" ht="21" customHeight="1" thickBot="1" x14ac:dyDescent="0.3">
      <c r="A93" s="613" t="s">
        <v>118</v>
      </c>
      <c r="B93" s="691">
        <v>78</v>
      </c>
      <c r="C93" s="26" t="s">
        <v>3</v>
      </c>
      <c r="D93" s="438" t="s">
        <v>24</v>
      </c>
      <c r="E93" s="438" t="s">
        <v>25</v>
      </c>
      <c r="F93" s="502" t="s">
        <v>191</v>
      </c>
      <c r="G93" s="502"/>
      <c r="H93" s="438" t="s">
        <v>24</v>
      </c>
      <c r="I93" s="455" t="s">
        <v>25</v>
      </c>
      <c r="J93" s="503"/>
      <c r="K93" s="458"/>
      <c r="L93" s="438" t="s">
        <v>24</v>
      </c>
      <c r="M93" s="438" t="s">
        <v>25</v>
      </c>
      <c r="N93" s="502"/>
      <c r="O93" s="502"/>
      <c r="P93" s="455" t="s">
        <v>27</v>
      </c>
      <c r="Q93" s="460" t="s">
        <v>25</v>
      </c>
      <c r="R93" s="458"/>
      <c r="S93" s="458"/>
      <c r="T93" s="438" t="s">
        <v>24</v>
      </c>
      <c r="U93" s="438" t="s">
        <v>24</v>
      </c>
      <c r="V93" s="453"/>
      <c r="W93" s="507"/>
      <c r="X93" s="460" t="s">
        <v>32</v>
      </c>
      <c r="Y93" s="438" t="s">
        <v>32</v>
      </c>
      <c r="Z93" s="439" t="s">
        <v>288</v>
      </c>
      <c r="AA93" s="439" t="s">
        <v>289</v>
      </c>
      <c r="AB93" s="438" t="s">
        <v>296</v>
      </c>
      <c r="AC93" s="438" t="s">
        <v>32</v>
      </c>
      <c r="AD93" s="467"/>
      <c r="AE93" s="503" t="s">
        <v>190</v>
      </c>
      <c r="AF93" s="438" t="s">
        <v>24</v>
      </c>
      <c r="AG93" s="438" t="s">
        <v>25</v>
      </c>
      <c r="AH93" s="503"/>
      <c r="AI93" s="125">
        <f t="shared" si="191"/>
        <v>6</v>
      </c>
      <c r="AJ93" s="62">
        <f t="shared" si="192"/>
        <v>5</v>
      </c>
      <c r="AK93" s="62">
        <f t="shared" si="226"/>
        <v>0</v>
      </c>
      <c r="AL93" s="62">
        <f t="shared" si="227"/>
        <v>0</v>
      </c>
      <c r="AM93" s="62">
        <f t="shared" si="193"/>
        <v>0</v>
      </c>
      <c r="AN93" s="62">
        <f t="shared" si="194"/>
        <v>0</v>
      </c>
      <c r="AO93" s="62">
        <f t="shared" si="195"/>
        <v>1</v>
      </c>
      <c r="AP93" s="62">
        <f t="shared" si="196"/>
        <v>0</v>
      </c>
      <c r="AQ93" s="62">
        <f t="shared" si="197"/>
        <v>3</v>
      </c>
      <c r="AR93" s="62">
        <f t="shared" si="217"/>
        <v>0</v>
      </c>
      <c r="AS93" s="62">
        <f t="shared" si="198"/>
        <v>0</v>
      </c>
      <c r="AT93" s="62">
        <f t="shared" si="199"/>
        <v>0</v>
      </c>
      <c r="AU93" s="62">
        <f t="shared" si="200"/>
        <v>0</v>
      </c>
      <c r="AV93" s="62">
        <f t="shared" si="201"/>
        <v>0</v>
      </c>
      <c r="AW93" s="62">
        <f t="shared" si="202"/>
        <v>0</v>
      </c>
      <c r="AX93" s="62">
        <f t="shared" si="203"/>
        <v>0</v>
      </c>
      <c r="AY93" s="62">
        <f t="shared" si="204"/>
        <v>0</v>
      </c>
      <c r="AZ93" s="62">
        <f t="shared" si="205"/>
        <v>0</v>
      </c>
      <c r="BA93" s="62">
        <f t="shared" si="206"/>
        <v>0</v>
      </c>
      <c r="BB93" s="62">
        <f t="shared" si="207"/>
        <v>0</v>
      </c>
      <c r="BC93" s="63">
        <f t="shared" si="208"/>
        <v>14</v>
      </c>
      <c r="BD93" s="64"/>
      <c r="BE93" s="584">
        <f t="shared" si="218"/>
        <v>7</v>
      </c>
      <c r="BF93" s="5">
        <f t="shared" si="232"/>
        <v>0</v>
      </c>
      <c r="BG93" s="5">
        <f t="shared" si="186"/>
        <v>0</v>
      </c>
      <c r="BH93" s="5">
        <f t="shared" si="233"/>
        <v>0</v>
      </c>
      <c r="BI93" s="5">
        <f t="shared" si="234"/>
        <v>0</v>
      </c>
      <c r="BJ93" s="5">
        <f t="shared" si="187"/>
        <v>1</v>
      </c>
      <c r="BK93" s="5">
        <f t="shared" si="235"/>
        <v>1</v>
      </c>
      <c r="BL93" s="5">
        <f t="shared" si="188"/>
        <v>0</v>
      </c>
      <c r="BM93" s="5">
        <f t="shared" si="189"/>
        <v>0</v>
      </c>
      <c r="BN93" s="145">
        <f t="shared" si="190"/>
        <v>0</v>
      </c>
      <c r="BO93" s="147">
        <f>+BE93+MAR!BO93</f>
        <v>28.166666666666668</v>
      </c>
      <c r="BP93" s="65">
        <f>+BO93+(JAN!BN91+FEV!BN93+MAR!BN93+BN93)*(12/24)-$BO$12</f>
        <v>-0.5</v>
      </c>
      <c r="BQ93" s="66">
        <f t="shared" si="237"/>
        <v>1</v>
      </c>
      <c r="BR93" s="584">
        <f t="shared" si="240"/>
        <v>29.166666666666668</v>
      </c>
      <c r="BS93" s="584">
        <f t="shared" si="241"/>
        <v>0.5</v>
      </c>
      <c r="BT93" s="67">
        <f t="shared" si="242"/>
        <v>-4.9995098519757253E-3</v>
      </c>
      <c r="BU93" s="68">
        <f t="shared" si="211"/>
        <v>0</v>
      </c>
      <c r="BV93" s="68">
        <f t="shared" si="219"/>
        <v>0</v>
      </c>
      <c r="BW93" s="68">
        <f t="shared" si="212"/>
        <v>2</v>
      </c>
      <c r="BX93" s="68">
        <f t="shared" si="213"/>
        <v>0</v>
      </c>
      <c r="BY93" s="69">
        <f t="shared" si="229"/>
        <v>2</v>
      </c>
      <c r="BZ93" s="68">
        <f>+BN93+MAR!BZ93</f>
        <v>0</v>
      </c>
      <c r="CA93" s="68">
        <f>+MAR!CA93+BX93</f>
        <v>5</v>
      </c>
      <c r="CB93" s="69">
        <f t="shared" si="239"/>
        <v>5</v>
      </c>
      <c r="CE93" s="163">
        <f t="shared" si="183"/>
        <v>7</v>
      </c>
      <c r="CF93" s="127">
        <f t="shared" si="184"/>
        <v>16</v>
      </c>
      <c r="CG93" s="165">
        <f t="shared" si="220"/>
        <v>144</v>
      </c>
      <c r="CH93" s="165">
        <f t="shared" si="221"/>
        <v>24</v>
      </c>
      <c r="CI93" s="165">
        <f t="shared" si="222"/>
        <v>168</v>
      </c>
      <c r="CJ93" s="159">
        <f t="shared" si="214"/>
        <v>24</v>
      </c>
      <c r="CK93" s="444">
        <f>BY93-BV93+MAR!CK93</f>
        <v>9</v>
      </c>
      <c r="CL93" s="916">
        <f>CK93*12+BV93*8+12</f>
        <v>120</v>
      </c>
      <c r="CM93" s="1218"/>
      <c r="CN93" s="126">
        <f t="shared" si="223"/>
        <v>7</v>
      </c>
      <c r="CO93" s="130">
        <f t="shared" si="224"/>
        <v>168</v>
      </c>
      <c r="CP93" s="127">
        <f t="shared" si="216"/>
        <v>14</v>
      </c>
      <c r="CQ93" s="127">
        <f t="shared" si="225"/>
        <v>16</v>
      </c>
    </row>
    <row r="94" spans="1:95" ht="21" customHeight="1" thickBot="1" x14ac:dyDescent="0.3">
      <c r="A94" s="613" t="s">
        <v>119</v>
      </c>
      <c r="B94" s="866">
        <v>79</v>
      </c>
      <c r="C94" s="26" t="s">
        <v>3</v>
      </c>
      <c r="D94" s="72" t="s">
        <v>37</v>
      </c>
      <c r="E94" s="72" t="s">
        <v>37</v>
      </c>
      <c r="F94" s="72" t="s">
        <v>37</v>
      </c>
      <c r="G94" s="72" t="s">
        <v>37</v>
      </c>
      <c r="H94" s="72"/>
      <c r="I94" s="1156"/>
      <c r="J94" s="1025" t="s">
        <v>37</v>
      </c>
      <c r="K94" s="72" t="s">
        <v>37</v>
      </c>
      <c r="L94" s="72" t="s">
        <v>37</v>
      </c>
      <c r="M94" s="72" t="s">
        <v>37</v>
      </c>
      <c r="N94" s="72" t="s">
        <v>37</v>
      </c>
      <c r="O94" s="72"/>
      <c r="P94" s="1156"/>
      <c r="Q94" s="1025" t="s">
        <v>37</v>
      </c>
      <c r="R94" s="72" t="s">
        <v>37</v>
      </c>
      <c r="S94" s="72" t="s">
        <v>37</v>
      </c>
      <c r="T94" s="72" t="s">
        <v>37</v>
      </c>
      <c r="U94" s="72" t="s">
        <v>37</v>
      </c>
      <c r="V94" s="72"/>
      <c r="W94" s="1156"/>
      <c r="X94" s="1025" t="s">
        <v>37</v>
      </c>
      <c r="Y94" s="72" t="s">
        <v>37</v>
      </c>
      <c r="Z94" s="72" t="s">
        <v>37</v>
      </c>
      <c r="AA94" s="72" t="s">
        <v>37</v>
      </c>
      <c r="AB94" s="72" t="s">
        <v>37</v>
      </c>
      <c r="AC94" s="72"/>
      <c r="AD94" s="1156"/>
      <c r="AE94" s="1025" t="s">
        <v>37</v>
      </c>
      <c r="AF94" s="72" t="s">
        <v>37</v>
      </c>
      <c r="AG94" s="72" t="s">
        <v>37</v>
      </c>
      <c r="AH94" s="459"/>
      <c r="AI94" s="125">
        <f t="shared" si="191"/>
        <v>0</v>
      </c>
      <c r="AJ94" s="62">
        <f t="shared" si="192"/>
        <v>0</v>
      </c>
      <c r="AK94" s="62">
        <f t="shared" si="226"/>
        <v>0</v>
      </c>
      <c r="AL94" s="62">
        <f t="shared" si="227"/>
        <v>0</v>
      </c>
      <c r="AM94" s="62">
        <f t="shared" si="193"/>
        <v>0</v>
      </c>
      <c r="AN94" s="62">
        <f t="shared" si="194"/>
        <v>0</v>
      </c>
      <c r="AO94" s="62">
        <f t="shared" si="195"/>
        <v>0</v>
      </c>
      <c r="AP94" s="62">
        <f t="shared" si="196"/>
        <v>0</v>
      </c>
      <c r="AQ94" s="62">
        <f t="shared" si="197"/>
        <v>0</v>
      </c>
      <c r="AR94" s="62">
        <f t="shared" si="217"/>
        <v>0</v>
      </c>
      <c r="AS94" s="62">
        <f t="shared" si="198"/>
        <v>0</v>
      </c>
      <c r="AT94" s="62">
        <f t="shared" si="199"/>
        <v>0</v>
      </c>
      <c r="AU94" s="62">
        <f t="shared" si="200"/>
        <v>0</v>
      </c>
      <c r="AV94" s="62">
        <f t="shared" si="201"/>
        <v>22</v>
      </c>
      <c r="AW94" s="62">
        <f t="shared" si="202"/>
        <v>0</v>
      </c>
      <c r="AX94" s="62">
        <f t="shared" si="203"/>
        <v>0</v>
      </c>
      <c r="AY94" s="62">
        <f t="shared" si="204"/>
        <v>0</v>
      </c>
      <c r="AZ94" s="62">
        <f t="shared" si="205"/>
        <v>0</v>
      </c>
      <c r="BA94" s="62">
        <f t="shared" si="206"/>
        <v>0</v>
      </c>
      <c r="BB94" s="62">
        <f t="shared" si="207"/>
        <v>0</v>
      </c>
      <c r="BC94" s="63">
        <f t="shared" si="208"/>
        <v>14.666666666666666</v>
      </c>
      <c r="BD94" s="64"/>
      <c r="BE94" s="584">
        <f t="shared" si="218"/>
        <v>7.333333333333333</v>
      </c>
      <c r="BF94" s="5">
        <f t="shared" si="232"/>
        <v>0</v>
      </c>
      <c r="BG94" s="5">
        <f t="shared" si="186"/>
        <v>0</v>
      </c>
      <c r="BH94" s="5">
        <f t="shared" si="233"/>
        <v>0</v>
      </c>
      <c r="BI94" s="5">
        <f t="shared" si="234"/>
        <v>0</v>
      </c>
      <c r="BJ94" s="5">
        <f t="shared" si="187"/>
        <v>0</v>
      </c>
      <c r="BK94" s="5">
        <f t="shared" si="235"/>
        <v>0</v>
      </c>
      <c r="BL94" s="5">
        <f t="shared" si="188"/>
        <v>0</v>
      </c>
      <c r="BM94" s="5">
        <f t="shared" si="189"/>
        <v>0</v>
      </c>
      <c r="BN94" s="145">
        <f t="shared" si="190"/>
        <v>0</v>
      </c>
      <c r="BO94" s="147">
        <f>+BE94+MAR!BO94</f>
        <v>22.666666666666668</v>
      </c>
      <c r="BP94" s="900">
        <f>+BO94+(JAN!BN94+FEV!BN94+MAR!BN94+BN94)*(12/24)-$BO$12+"144:00"</f>
        <v>0</v>
      </c>
      <c r="BQ94" s="66">
        <f t="shared" si="237"/>
        <v>0</v>
      </c>
      <c r="BR94" s="901">
        <f>+BO94+BY94*$BD$2+"144:00"</f>
        <v>28.666666666666668</v>
      </c>
      <c r="BS94" s="584">
        <f>+BR94-$BO$12</f>
        <v>0</v>
      </c>
      <c r="BT94" s="67">
        <f t="shared" si="242"/>
        <v>-2.2056661111656162E-2</v>
      </c>
      <c r="BU94" s="68">
        <f t="shared" si="211"/>
        <v>0</v>
      </c>
      <c r="BV94" s="68">
        <f t="shared" si="219"/>
        <v>0</v>
      </c>
      <c r="BW94" s="68">
        <f t="shared" si="212"/>
        <v>0</v>
      </c>
      <c r="BX94" s="68">
        <f t="shared" si="213"/>
        <v>0</v>
      </c>
      <c r="BY94" s="69">
        <f t="shared" si="229"/>
        <v>0</v>
      </c>
      <c r="BZ94" s="68">
        <f>+BN94+MAR!BZ94</f>
        <v>0</v>
      </c>
      <c r="CA94" s="68">
        <f>+MAR!CA94+BX94</f>
        <v>0</v>
      </c>
      <c r="CB94" s="69">
        <f t="shared" si="239"/>
        <v>0</v>
      </c>
      <c r="CE94" s="163">
        <f t="shared" si="183"/>
        <v>7.333333333333333</v>
      </c>
      <c r="CF94" s="127">
        <f t="shared" si="184"/>
        <v>14.666666666666666</v>
      </c>
      <c r="CG94" s="165">
        <f t="shared" si="220"/>
        <v>0</v>
      </c>
      <c r="CH94" s="165">
        <f t="shared" si="221"/>
        <v>0</v>
      </c>
      <c r="CI94" s="165">
        <f t="shared" si="222"/>
        <v>0</v>
      </c>
      <c r="CJ94" s="159">
        <f t="shared" si="214"/>
        <v>176</v>
      </c>
      <c r="CK94" s="444">
        <f>BY94-BV94+MAR!CK94</f>
        <v>0</v>
      </c>
      <c r="CL94" s="450">
        <f>CK94*12+BV94*8</f>
        <v>0</v>
      </c>
      <c r="CM94" s="450"/>
      <c r="CN94" s="126">
        <f t="shared" si="223"/>
        <v>7.333333333333333</v>
      </c>
      <c r="CO94" s="130">
        <f t="shared" si="224"/>
        <v>0</v>
      </c>
      <c r="CP94" s="127">
        <f t="shared" si="216"/>
        <v>14.666666666666666</v>
      </c>
      <c r="CQ94" s="127">
        <f t="shared" si="225"/>
        <v>14.666666666666666</v>
      </c>
    </row>
    <row r="95" spans="1:95" ht="21" customHeight="1" thickBot="1" x14ac:dyDescent="0.3">
      <c r="A95" s="613" t="s">
        <v>120</v>
      </c>
      <c r="B95" s="691">
        <v>80</v>
      </c>
      <c r="C95" s="26" t="s">
        <v>3</v>
      </c>
      <c r="D95" s="435" t="s">
        <v>24</v>
      </c>
      <c r="E95" s="435" t="s">
        <v>25</v>
      </c>
      <c r="F95" s="498"/>
      <c r="G95" s="498"/>
      <c r="H95" s="435" t="s">
        <v>24</v>
      </c>
      <c r="I95" s="440" t="s">
        <v>25</v>
      </c>
      <c r="J95" s="500"/>
      <c r="K95" s="506" t="s">
        <v>59</v>
      </c>
      <c r="L95" s="435" t="s">
        <v>24</v>
      </c>
      <c r="M95" s="435" t="s">
        <v>25</v>
      </c>
      <c r="N95" s="498"/>
      <c r="O95" s="531" t="s">
        <v>50</v>
      </c>
      <c r="P95" s="440" t="s">
        <v>24</v>
      </c>
      <c r="Q95" s="459" t="s">
        <v>25</v>
      </c>
      <c r="R95" s="506"/>
      <c r="S95" s="506"/>
      <c r="T95" s="435" t="s">
        <v>24</v>
      </c>
      <c r="U95" s="435" t="s">
        <v>24</v>
      </c>
      <c r="V95" s="531" t="s">
        <v>49</v>
      </c>
      <c r="W95" s="504"/>
      <c r="X95" s="459" t="s">
        <v>24</v>
      </c>
      <c r="Y95" s="435" t="s">
        <v>25</v>
      </c>
      <c r="Z95" s="498" t="s">
        <v>49</v>
      </c>
      <c r="AA95" s="498"/>
      <c r="AB95" s="435" t="s">
        <v>25</v>
      </c>
      <c r="AC95" s="435" t="s">
        <v>25</v>
      </c>
      <c r="AD95" s="505"/>
      <c r="AE95" s="500" t="s">
        <v>48</v>
      </c>
      <c r="AF95" s="435" t="s">
        <v>24</v>
      </c>
      <c r="AG95" s="435" t="s">
        <v>25</v>
      </c>
      <c r="AH95" s="500"/>
      <c r="AI95" s="125">
        <f t="shared" si="191"/>
        <v>8</v>
      </c>
      <c r="AJ95" s="62">
        <f t="shared" si="192"/>
        <v>8</v>
      </c>
      <c r="AK95" s="62">
        <f t="shared" si="226"/>
        <v>0</v>
      </c>
      <c r="AL95" s="62">
        <f t="shared" si="227"/>
        <v>0</v>
      </c>
      <c r="AM95" s="62">
        <f t="shared" si="193"/>
        <v>0</v>
      </c>
      <c r="AN95" s="62">
        <f t="shared" si="194"/>
        <v>0</v>
      </c>
      <c r="AO95" s="62">
        <f t="shared" si="195"/>
        <v>0</v>
      </c>
      <c r="AP95" s="62">
        <f t="shared" si="196"/>
        <v>0</v>
      </c>
      <c r="AQ95" s="62">
        <f t="shared" si="197"/>
        <v>0</v>
      </c>
      <c r="AR95" s="62">
        <f t="shared" si="217"/>
        <v>0</v>
      </c>
      <c r="AS95" s="62">
        <f t="shared" si="198"/>
        <v>0</v>
      </c>
      <c r="AT95" s="62">
        <f t="shared" si="199"/>
        <v>0</v>
      </c>
      <c r="AU95" s="62">
        <f t="shared" si="200"/>
        <v>0</v>
      </c>
      <c r="AV95" s="62">
        <f t="shared" si="201"/>
        <v>0</v>
      </c>
      <c r="AW95" s="62">
        <f t="shared" si="202"/>
        <v>0</v>
      </c>
      <c r="AX95" s="62">
        <f t="shared" si="203"/>
        <v>0</v>
      </c>
      <c r="AY95" s="62">
        <f t="shared" si="204"/>
        <v>0</v>
      </c>
      <c r="AZ95" s="62">
        <f t="shared" si="205"/>
        <v>0</v>
      </c>
      <c r="BA95" s="62">
        <f t="shared" si="206"/>
        <v>0</v>
      </c>
      <c r="BB95" s="62">
        <f t="shared" si="207"/>
        <v>0</v>
      </c>
      <c r="BC95" s="63">
        <f t="shared" si="208"/>
        <v>16</v>
      </c>
      <c r="BD95" s="64"/>
      <c r="BE95" s="584">
        <f t="shared" si="218"/>
        <v>8</v>
      </c>
      <c r="BF95" s="5">
        <f t="shared" si="232"/>
        <v>1</v>
      </c>
      <c r="BG95" s="5">
        <f t="shared" si="186"/>
        <v>0</v>
      </c>
      <c r="BH95" s="5">
        <f t="shared" si="233"/>
        <v>0</v>
      </c>
      <c r="BI95" s="5">
        <f t="shared" si="234"/>
        <v>0</v>
      </c>
      <c r="BJ95" s="5">
        <f t="shared" si="187"/>
        <v>1</v>
      </c>
      <c r="BK95" s="5">
        <f t="shared" si="235"/>
        <v>2</v>
      </c>
      <c r="BL95" s="5">
        <f t="shared" si="188"/>
        <v>1</v>
      </c>
      <c r="BM95" s="5">
        <f t="shared" si="189"/>
        <v>0</v>
      </c>
      <c r="BN95" s="145">
        <f t="shared" si="190"/>
        <v>0</v>
      </c>
      <c r="BO95" s="147">
        <f>+BE95+MAR!BO95</f>
        <v>23.666666666666668</v>
      </c>
      <c r="BP95" s="900">
        <f>+BO95+(JAN!BN94+FEV!BN95+MAR!BN95+BN95)*(12/24)-$BO$12+"144:00"</f>
        <v>1</v>
      </c>
      <c r="BQ95" s="66">
        <f t="shared" si="237"/>
        <v>0</v>
      </c>
      <c r="BR95" s="901">
        <f>+BO95+BY95*$BD$2+"144:00"</f>
        <v>32.166666666666671</v>
      </c>
      <c r="BS95" s="584">
        <f>+BR95-$BO$12</f>
        <v>3.5000000000000036</v>
      </c>
      <c r="BT95" s="67">
        <f t="shared" si="242"/>
        <v>9.7343397706106893E-2</v>
      </c>
      <c r="BU95" s="68">
        <f t="shared" si="211"/>
        <v>1</v>
      </c>
      <c r="BV95" s="68">
        <f t="shared" si="219"/>
        <v>0</v>
      </c>
      <c r="BW95" s="68">
        <f t="shared" si="212"/>
        <v>3</v>
      </c>
      <c r="BX95" s="68">
        <f t="shared" si="213"/>
        <v>1</v>
      </c>
      <c r="BY95" s="69">
        <f t="shared" si="229"/>
        <v>5</v>
      </c>
      <c r="BZ95" s="68">
        <f>+BN95+MAR!BZ95</f>
        <v>0</v>
      </c>
      <c r="CA95" s="68">
        <f>+MAR!CA95+BX95</f>
        <v>2</v>
      </c>
      <c r="CB95" s="69">
        <f t="shared" si="239"/>
        <v>2</v>
      </c>
      <c r="CE95" s="163">
        <f t="shared" si="183"/>
        <v>8</v>
      </c>
      <c r="CF95" s="127">
        <f t="shared" si="184"/>
        <v>21</v>
      </c>
      <c r="CG95" s="165">
        <f t="shared" si="220"/>
        <v>192</v>
      </c>
      <c r="CH95" s="165">
        <f t="shared" si="221"/>
        <v>60</v>
      </c>
      <c r="CI95" s="165">
        <f t="shared" si="222"/>
        <v>252</v>
      </c>
      <c r="CJ95" s="159">
        <f t="shared" si="214"/>
        <v>0</v>
      </c>
      <c r="CK95" s="444">
        <f>BY95-BV95+MAR!CK95</f>
        <v>8</v>
      </c>
      <c r="CL95" s="916">
        <f>CK95*12+BV95*8+2</f>
        <v>98</v>
      </c>
      <c r="CM95" s="916"/>
      <c r="CN95" s="126">
        <f t="shared" si="223"/>
        <v>8</v>
      </c>
      <c r="CO95" s="130">
        <f t="shared" si="224"/>
        <v>252</v>
      </c>
      <c r="CP95" s="127">
        <f t="shared" si="216"/>
        <v>16</v>
      </c>
      <c r="CQ95" s="127">
        <f t="shared" si="225"/>
        <v>21</v>
      </c>
    </row>
    <row r="96" spans="1:95" ht="21" customHeight="1" thickBot="1" x14ac:dyDescent="0.3">
      <c r="A96" s="613" t="s">
        <v>270</v>
      </c>
      <c r="B96" s="866">
        <v>81</v>
      </c>
      <c r="C96" s="26" t="s">
        <v>3</v>
      </c>
      <c r="D96" s="435" t="s">
        <v>27</v>
      </c>
      <c r="E96" s="435" t="s">
        <v>25</v>
      </c>
      <c r="F96" s="498"/>
      <c r="G96" s="498"/>
      <c r="H96" s="435" t="s">
        <v>24</v>
      </c>
      <c r="I96" s="440" t="s">
        <v>25</v>
      </c>
      <c r="J96" s="500" t="s">
        <v>56</v>
      </c>
      <c r="K96" s="506"/>
      <c r="L96" s="435" t="s">
        <v>27</v>
      </c>
      <c r="M96" s="435" t="s">
        <v>25</v>
      </c>
      <c r="N96" s="498"/>
      <c r="O96" s="498"/>
      <c r="P96" s="440" t="s">
        <v>24</v>
      </c>
      <c r="Q96" s="459" t="s">
        <v>25</v>
      </c>
      <c r="R96" s="506"/>
      <c r="S96" s="506"/>
      <c r="T96" s="435" t="s">
        <v>27</v>
      </c>
      <c r="U96" s="435" t="s">
        <v>27</v>
      </c>
      <c r="V96" s="520"/>
      <c r="W96" s="985" t="s">
        <v>50</v>
      </c>
      <c r="X96" s="459" t="s">
        <v>25</v>
      </c>
      <c r="Y96" s="435" t="s">
        <v>25</v>
      </c>
      <c r="Z96" s="498"/>
      <c r="AA96" s="498"/>
      <c r="AB96" s="435" t="s">
        <v>26</v>
      </c>
      <c r="AC96" s="435" t="s">
        <v>25</v>
      </c>
      <c r="AD96" s="505"/>
      <c r="AE96" s="500" t="s">
        <v>48</v>
      </c>
      <c r="AF96" s="435" t="s">
        <v>25</v>
      </c>
      <c r="AG96" s="435" t="s">
        <v>25</v>
      </c>
      <c r="AH96" s="500"/>
      <c r="AI96" s="125">
        <f t="shared" si="191"/>
        <v>2</v>
      </c>
      <c r="AJ96" s="62">
        <f t="shared" si="192"/>
        <v>9</v>
      </c>
      <c r="AK96" s="62">
        <f t="shared" si="226"/>
        <v>0</v>
      </c>
      <c r="AL96" s="62">
        <f t="shared" si="227"/>
        <v>0</v>
      </c>
      <c r="AM96" s="62">
        <f t="shared" si="193"/>
        <v>0</v>
      </c>
      <c r="AN96" s="62">
        <f t="shared" si="194"/>
        <v>1</v>
      </c>
      <c r="AO96" s="62">
        <f t="shared" si="195"/>
        <v>4</v>
      </c>
      <c r="AP96" s="62">
        <f t="shared" si="196"/>
        <v>0</v>
      </c>
      <c r="AQ96" s="62">
        <f t="shared" si="197"/>
        <v>0</v>
      </c>
      <c r="AR96" s="62">
        <f t="shared" si="217"/>
        <v>0</v>
      </c>
      <c r="AS96" s="62">
        <f t="shared" si="198"/>
        <v>0</v>
      </c>
      <c r="AT96" s="62">
        <f t="shared" si="199"/>
        <v>0</v>
      </c>
      <c r="AU96" s="62">
        <f t="shared" si="200"/>
        <v>0</v>
      </c>
      <c r="AV96" s="62">
        <f t="shared" si="201"/>
        <v>0</v>
      </c>
      <c r="AW96" s="62">
        <f t="shared" si="202"/>
        <v>0</v>
      </c>
      <c r="AX96" s="62">
        <f t="shared" si="203"/>
        <v>0</v>
      </c>
      <c r="AY96" s="62">
        <f t="shared" si="204"/>
        <v>0</v>
      </c>
      <c r="AZ96" s="62">
        <f t="shared" si="205"/>
        <v>0</v>
      </c>
      <c r="BA96" s="62">
        <f t="shared" si="206"/>
        <v>0</v>
      </c>
      <c r="BB96" s="62">
        <f t="shared" si="207"/>
        <v>0</v>
      </c>
      <c r="BC96" s="63">
        <f t="shared" si="208"/>
        <v>16</v>
      </c>
      <c r="BD96" s="64"/>
      <c r="BE96" s="584">
        <f>+AI96*$BD$2+AJ96*$BD$6+AN96*$BD$2+AO96*$BD$6+AQ96*8/24+AU96*8/24+AV96*8/24+AW96*8/24+AX96*12/24+AY96*8/24+AZ96*$BD$2+BA96*8/24+BN96*(0/24)+(AM96*$BE$2)+AK96*$BF$2+AL96*$BF$6+AR96*$BD$2-"02:00"</f>
        <v>7.916666666666667</v>
      </c>
      <c r="BF96" s="5">
        <f t="shared" si="232"/>
        <v>0</v>
      </c>
      <c r="BG96" s="5">
        <f t="shared" si="186"/>
        <v>1</v>
      </c>
      <c r="BH96" s="5">
        <f t="shared" si="233"/>
        <v>0</v>
      </c>
      <c r="BI96" s="5">
        <f t="shared" si="234"/>
        <v>0</v>
      </c>
      <c r="BJ96" s="5">
        <f t="shared" si="187"/>
        <v>1</v>
      </c>
      <c r="BK96" s="5">
        <f t="shared" si="235"/>
        <v>0</v>
      </c>
      <c r="BL96" s="5">
        <f t="shared" si="188"/>
        <v>1</v>
      </c>
      <c r="BM96" s="5">
        <f t="shared" si="189"/>
        <v>0</v>
      </c>
      <c r="BN96" s="145">
        <f t="shared" si="190"/>
        <v>0</v>
      </c>
      <c r="BO96" s="147">
        <f>+BE96+MAR!BO96</f>
        <v>24.083333333333336</v>
      </c>
      <c r="BP96" s="900">
        <f>+BO96+(JAN!BN94+FEV!BN96+MAR!BN96+BN96)*(12/24)-$BO$12+"144:00"</f>
        <v>1.4166666666666679</v>
      </c>
      <c r="BQ96" s="66">
        <f t="shared" si="237"/>
        <v>0</v>
      </c>
      <c r="BR96" s="901">
        <f>+BO96+BY96*$BD$2+"144:00"</f>
        <v>31.583333333333336</v>
      </c>
      <c r="BS96" s="584">
        <f>+BR96-$BO$12</f>
        <v>2.9166666666666679</v>
      </c>
      <c r="BT96" s="67">
        <f t="shared" si="242"/>
        <v>7.7443387903146421E-2</v>
      </c>
      <c r="BU96" s="68">
        <f t="shared" si="211"/>
        <v>1</v>
      </c>
      <c r="BV96" s="68">
        <f t="shared" si="219"/>
        <v>0</v>
      </c>
      <c r="BW96" s="68">
        <f t="shared" si="212"/>
        <v>1</v>
      </c>
      <c r="BX96" s="68">
        <f t="shared" si="213"/>
        <v>1</v>
      </c>
      <c r="BY96" s="69">
        <f t="shared" si="229"/>
        <v>3</v>
      </c>
      <c r="BZ96" s="68">
        <f>+BN96+MAR!BZ96</f>
        <v>0</v>
      </c>
      <c r="CA96" s="68">
        <f>+MAR!CA96+BX96</f>
        <v>2</v>
      </c>
      <c r="CB96" s="69">
        <f t="shared" si="239"/>
        <v>2</v>
      </c>
      <c r="CE96" s="163">
        <f t="shared" si="183"/>
        <v>7.916666666666667</v>
      </c>
      <c r="CF96" s="127">
        <f t="shared" si="184"/>
        <v>19</v>
      </c>
      <c r="CG96" s="165">
        <f t="shared" si="220"/>
        <v>190</v>
      </c>
      <c r="CH96" s="165">
        <f t="shared" si="221"/>
        <v>36</v>
      </c>
      <c r="CI96" s="165">
        <f t="shared" si="222"/>
        <v>226</v>
      </c>
      <c r="CJ96" s="159">
        <f t="shared" si="214"/>
        <v>0</v>
      </c>
      <c r="CK96" s="444">
        <f>BY96-BV96+MAR!CK96</f>
        <v>6</v>
      </c>
      <c r="CL96" s="450">
        <f t="shared" ref="CL96" si="243">CK96*12+BV96*8</f>
        <v>72</v>
      </c>
      <c r="CM96" s="450"/>
      <c r="CN96" s="126">
        <f t="shared" si="223"/>
        <v>7.916666666666667</v>
      </c>
      <c r="CO96" s="130">
        <f t="shared" si="224"/>
        <v>226</v>
      </c>
      <c r="CP96" s="127">
        <f t="shared" si="216"/>
        <v>16</v>
      </c>
      <c r="CQ96" s="127">
        <f t="shared" si="225"/>
        <v>19</v>
      </c>
    </row>
    <row r="97" spans="1:95" s="23" customFormat="1" ht="24" customHeight="1" thickBot="1" x14ac:dyDescent="0.3">
      <c r="A97" s="613" t="s">
        <v>270</v>
      </c>
      <c r="B97" s="691">
        <v>82</v>
      </c>
      <c r="C97" s="90" t="s">
        <v>3</v>
      </c>
      <c r="D97" s="461"/>
      <c r="E97" s="462"/>
      <c r="F97" s="462"/>
      <c r="G97" s="462"/>
      <c r="H97" s="463"/>
      <c r="I97" s="461"/>
      <c r="J97" s="462"/>
      <c r="K97" s="648"/>
      <c r="L97" s="462"/>
      <c r="M97" s="462"/>
      <c r="N97" s="462"/>
      <c r="O97" s="463"/>
      <c r="P97" s="461"/>
      <c r="Q97" s="462"/>
      <c r="R97" s="462"/>
      <c r="S97" s="462"/>
      <c r="T97" s="462"/>
      <c r="U97" s="462"/>
      <c r="V97" s="463"/>
      <c r="W97" s="461"/>
      <c r="X97" s="462"/>
      <c r="Y97" s="462"/>
      <c r="Z97" s="462"/>
      <c r="AA97" s="462"/>
      <c r="AB97" s="462"/>
      <c r="AC97" s="463"/>
      <c r="AD97" s="461"/>
      <c r="AE97" s="462"/>
      <c r="AF97" s="462"/>
      <c r="AG97" s="462"/>
      <c r="AH97" s="463"/>
      <c r="AI97" s="125">
        <f t="shared" si="191"/>
        <v>0</v>
      </c>
      <c r="AJ97" s="62">
        <f t="shared" si="192"/>
        <v>0</v>
      </c>
      <c r="AK97" s="62">
        <f t="shared" si="226"/>
        <v>0</v>
      </c>
      <c r="AL97" s="62">
        <f t="shared" si="227"/>
        <v>0</v>
      </c>
      <c r="AM97" s="62">
        <f t="shared" si="193"/>
        <v>0</v>
      </c>
      <c r="AN97" s="62">
        <f t="shared" si="194"/>
        <v>0</v>
      </c>
      <c r="AO97" s="62">
        <f t="shared" si="195"/>
        <v>0</v>
      </c>
      <c r="AP97" s="62">
        <f t="shared" si="196"/>
        <v>0</v>
      </c>
      <c r="AQ97" s="62">
        <f t="shared" si="197"/>
        <v>0</v>
      </c>
      <c r="AR97" s="62">
        <f t="shared" si="217"/>
        <v>0</v>
      </c>
      <c r="AS97" s="62">
        <f t="shared" si="198"/>
        <v>0</v>
      </c>
      <c r="AT97" s="62">
        <f t="shared" si="199"/>
        <v>0</v>
      </c>
      <c r="AU97" s="62">
        <f t="shared" si="200"/>
        <v>0</v>
      </c>
      <c r="AV97" s="62">
        <f t="shared" si="201"/>
        <v>0</v>
      </c>
      <c r="AW97" s="62">
        <f t="shared" si="202"/>
        <v>0</v>
      </c>
      <c r="AX97" s="62">
        <f t="shared" si="203"/>
        <v>0</v>
      </c>
      <c r="AY97" s="62">
        <f t="shared" si="204"/>
        <v>0</v>
      </c>
      <c r="AZ97" s="62">
        <f t="shared" si="205"/>
        <v>0</v>
      </c>
      <c r="BA97" s="62">
        <f t="shared" si="206"/>
        <v>0</v>
      </c>
      <c r="BB97" s="62">
        <f t="shared" si="207"/>
        <v>0</v>
      </c>
      <c r="BC97" s="63">
        <f t="shared" si="208"/>
        <v>0</v>
      </c>
      <c r="BD97" s="64"/>
      <c r="BE97" s="584">
        <f t="shared" si="218"/>
        <v>0</v>
      </c>
      <c r="BF97" s="5">
        <f t="shared" si="232"/>
        <v>0</v>
      </c>
      <c r="BG97" s="5">
        <f t="shared" si="186"/>
        <v>0</v>
      </c>
      <c r="BH97" s="5"/>
      <c r="BI97" s="5"/>
      <c r="BJ97" s="5">
        <f t="shared" si="187"/>
        <v>0</v>
      </c>
      <c r="BK97" s="5">
        <f t="shared" si="235"/>
        <v>0</v>
      </c>
      <c r="BL97" s="5">
        <f t="shared" si="188"/>
        <v>0</v>
      </c>
      <c r="BM97" s="5">
        <f t="shared" si="189"/>
        <v>0</v>
      </c>
      <c r="BN97" s="145">
        <f t="shared" si="190"/>
        <v>0</v>
      </c>
      <c r="BO97" s="147"/>
      <c r="BP97" s="65"/>
      <c r="BQ97" s="66"/>
      <c r="BR97" s="313"/>
      <c r="BS97" s="584"/>
      <c r="BT97" s="67"/>
      <c r="BU97" s="68">
        <f t="shared" si="211"/>
        <v>0</v>
      </c>
      <c r="BV97" s="68">
        <f t="shared" si="219"/>
        <v>0</v>
      </c>
      <c r="BW97" s="68">
        <f t="shared" si="212"/>
        <v>0</v>
      </c>
      <c r="BX97" s="68">
        <f t="shared" si="213"/>
        <v>0</v>
      </c>
      <c r="BY97" s="69"/>
      <c r="BZ97" s="68">
        <f>+BN97+FEV!BZ97</f>
        <v>0</v>
      </c>
      <c r="CA97" s="68">
        <f>+FEV!CA97+BX97</f>
        <v>0</v>
      </c>
      <c r="CB97" s="69"/>
      <c r="CC97"/>
      <c r="CD97"/>
      <c r="CE97" s="163">
        <f t="shared" si="183"/>
        <v>0</v>
      </c>
      <c r="CF97" s="127">
        <f t="shared" si="184"/>
        <v>0</v>
      </c>
      <c r="CG97" s="165">
        <f t="shared" si="220"/>
        <v>0</v>
      </c>
      <c r="CH97" s="165">
        <f t="shared" si="221"/>
        <v>0</v>
      </c>
      <c r="CI97" s="165">
        <f t="shared" si="222"/>
        <v>0</v>
      </c>
      <c r="CJ97" s="159">
        <f t="shared" si="214"/>
        <v>0</v>
      </c>
      <c r="CK97" s="444">
        <f>BY97-BV97+JAN!CK97</f>
        <v>0</v>
      </c>
      <c r="CL97" s="450">
        <f>CK97*12+BV97*8</f>
        <v>0</v>
      </c>
      <c r="CN97" s="126">
        <f t="shared" si="223"/>
        <v>0</v>
      </c>
      <c r="CO97" s="126">
        <f t="shared" ref="CO97" si="244">+BY97*12</f>
        <v>0</v>
      </c>
      <c r="CP97" s="127">
        <f t="shared" si="216"/>
        <v>0</v>
      </c>
      <c r="CQ97" s="127">
        <f t="shared" si="225"/>
        <v>0</v>
      </c>
    </row>
    <row r="98" spans="1:95" ht="21" customHeight="1" thickBot="1" x14ac:dyDescent="0.3">
      <c r="A98" s="91"/>
      <c r="B98" s="91"/>
      <c r="C98" s="91"/>
      <c r="D98" s="135"/>
      <c r="E98" s="135"/>
      <c r="F98" s="231"/>
      <c r="G98" s="232"/>
      <c r="H98" s="233"/>
      <c r="I98" s="233"/>
      <c r="J98" s="233"/>
      <c r="K98" s="233"/>
      <c r="L98" s="233"/>
      <c r="M98" s="234"/>
      <c r="N98" s="235"/>
      <c r="O98" s="135"/>
      <c r="P98" s="135"/>
      <c r="Q98" s="135"/>
      <c r="R98" s="135"/>
      <c r="S98" s="135"/>
      <c r="T98" s="231"/>
      <c r="U98" s="232"/>
      <c r="V98" s="233"/>
      <c r="W98" s="233"/>
      <c r="X98" s="233"/>
      <c r="Y98" s="233"/>
      <c r="Z98" s="233"/>
      <c r="AA98" s="234"/>
      <c r="AB98" s="235"/>
      <c r="AC98" s="135"/>
      <c r="AD98" s="135"/>
      <c r="AE98" s="135"/>
      <c r="AF98" s="135"/>
      <c r="AG98" s="135"/>
      <c r="AH98" s="135"/>
      <c r="AI98" s="70">
        <f>SUM(AI77:AI97)</f>
        <v>79</v>
      </c>
      <c r="AJ98" s="70">
        <f t="shared" ref="AJ98:BB98" si="245">SUM(AJ77:AJ97)</f>
        <v>93</v>
      </c>
      <c r="AK98" s="70">
        <f t="shared" si="245"/>
        <v>0</v>
      </c>
      <c r="AL98" s="70">
        <f t="shared" si="245"/>
        <v>0</v>
      </c>
      <c r="AM98" s="70">
        <f t="shared" si="245"/>
        <v>0</v>
      </c>
      <c r="AN98" s="70">
        <f t="shared" si="245"/>
        <v>8</v>
      </c>
      <c r="AO98" s="70">
        <f t="shared" si="245"/>
        <v>15</v>
      </c>
      <c r="AP98" s="70">
        <f t="shared" si="245"/>
        <v>6</v>
      </c>
      <c r="AQ98" s="70">
        <f t="shared" si="245"/>
        <v>14</v>
      </c>
      <c r="AR98" s="70">
        <f t="shared" si="245"/>
        <v>0</v>
      </c>
      <c r="AS98" s="70">
        <f t="shared" si="245"/>
        <v>0</v>
      </c>
      <c r="AT98" s="70">
        <f>SUM(AT77:AT97)</f>
        <v>0</v>
      </c>
      <c r="AU98" s="70">
        <f t="shared" si="245"/>
        <v>0</v>
      </c>
      <c r="AV98" s="70">
        <f t="shared" si="245"/>
        <v>44</v>
      </c>
      <c r="AW98" s="70">
        <f t="shared" si="245"/>
        <v>0</v>
      </c>
      <c r="AX98" s="70">
        <f t="shared" si="245"/>
        <v>0</v>
      </c>
      <c r="AY98" s="70">
        <f t="shared" si="245"/>
        <v>0</v>
      </c>
      <c r="AZ98" s="70">
        <f t="shared" si="245"/>
        <v>0</v>
      </c>
      <c r="BA98" s="70">
        <f t="shared" si="245"/>
        <v>0</v>
      </c>
      <c r="BB98" s="70">
        <f t="shared" si="245"/>
        <v>0</v>
      </c>
      <c r="BC98" s="396">
        <f>SUM(BC77:BC97)</f>
        <v>233.66666666666669</v>
      </c>
      <c r="BD98" s="92">
        <f>SUM(BD14:BD97)</f>
        <v>9.5</v>
      </c>
      <c r="BE98" s="74"/>
      <c r="BF98" s="146">
        <f t="shared" ref="BF98:BM98" si="246">SUM(BF13:BF97)</f>
        <v>17</v>
      </c>
      <c r="BG98" s="146">
        <f t="shared" si="246"/>
        <v>37</v>
      </c>
      <c r="BH98" s="146">
        <f t="shared" si="246"/>
        <v>0</v>
      </c>
      <c r="BI98" s="146">
        <f t="shared" si="246"/>
        <v>0</v>
      </c>
      <c r="BJ98" s="146">
        <f t="shared" si="246"/>
        <v>60</v>
      </c>
      <c r="BK98" s="146">
        <f t="shared" si="246"/>
        <v>32</v>
      </c>
      <c r="BL98" s="146">
        <f t="shared" si="246"/>
        <v>24</v>
      </c>
      <c r="BM98" s="146">
        <f t="shared" si="246"/>
        <v>2</v>
      </c>
      <c r="BN98" s="146">
        <f>SUM(BN13:BN97)</f>
        <v>16</v>
      </c>
      <c r="BO98" s="152" t="s">
        <v>142</v>
      </c>
      <c r="BP98" s="94">
        <f>AVERAGE(BP78:BP97)</f>
        <v>0.6190476190476194</v>
      </c>
      <c r="BQ98" s="94"/>
      <c r="BR98" s="93" t="s">
        <v>142</v>
      </c>
      <c r="BS98" s="94">
        <f>AVERAGE(BS78:BS97)</f>
        <v>1.5476190476190486</v>
      </c>
      <c r="BT98" s="94"/>
      <c r="BU98" s="95"/>
      <c r="BV98" s="95"/>
      <c r="BW98" s="95"/>
      <c r="BX98" s="95"/>
      <c r="BY98" s="95"/>
      <c r="BZ98" s="96"/>
      <c r="CA98" s="96"/>
      <c r="CB98" s="97">
        <f>SUM(CB77:CB97)</f>
        <v>55</v>
      </c>
      <c r="CC98" s="23"/>
      <c r="CD98" s="23"/>
      <c r="CE98" s="173"/>
      <c r="CF98" s="174"/>
      <c r="CG98" s="175"/>
      <c r="CH98" s="175"/>
      <c r="CI98" s="175"/>
      <c r="CJ98" s="176"/>
      <c r="CK98" s="18"/>
      <c r="CL98" s="18">
        <f t="shared" ref="CL98" si="247">CK98*12</f>
        <v>0</v>
      </c>
    </row>
    <row r="99" spans="1:95" s="18" customFormat="1" ht="21" customHeight="1" x14ac:dyDescent="0.25">
      <c r="A99" s="1"/>
      <c r="B99" s="238"/>
      <c r="C99" s="1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26"/>
      <c r="Q99" s="229"/>
      <c r="R99" s="229"/>
      <c r="S99" s="229"/>
      <c r="T99" s="229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6"/>
      <c r="AG99" s="2"/>
      <c r="AH99" s="2"/>
      <c r="AI99" s="429">
        <f>+AI98+AI76+AI55+AI33</f>
        <v>273</v>
      </c>
      <c r="AJ99" s="429">
        <f t="shared" ref="AJ99:BB99" si="248">+AJ98+AJ76+AJ55+AJ33</f>
        <v>283</v>
      </c>
      <c r="AK99" s="429">
        <f t="shared" si="248"/>
        <v>0</v>
      </c>
      <c r="AL99" s="429">
        <f t="shared" si="248"/>
        <v>0</v>
      </c>
      <c r="AM99" s="429">
        <f t="shared" si="248"/>
        <v>0</v>
      </c>
      <c r="AN99" s="429">
        <f t="shared" si="248"/>
        <v>40</v>
      </c>
      <c r="AO99" s="429">
        <f t="shared" si="248"/>
        <v>36</v>
      </c>
      <c r="AP99" s="429">
        <f t="shared" si="248"/>
        <v>34</v>
      </c>
      <c r="AQ99" s="429">
        <f t="shared" si="248"/>
        <v>118</v>
      </c>
      <c r="AR99" s="429">
        <f t="shared" si="248"/>
        <v>0</v>
      </c>
      <c r="AS99" s="429">
        <f t="shared" si="248"/>
        <v>0</v>
      </c>
      <c r="AT99" s="429">
        <f>+AT98+AT76+AT55+AT33</f>
        <v>0</v>
      </c>
      <c r="AU99" s="429">
        <f t="shared" si="248"/>
        <v>0</v>
      </c>
      <c r="AV99" s="429">
        <f t="shared" si="248"/>
        <v>110</v>
      </c>
      <c r="AW99" s="429">
        <f t="shared" si="248"/>
        <v>0</v>
      </c>
      <c r="AX99" s="429">
        <f t="shared" si="248"/>
        <v>0</v>
      </c>
      <c r="AY99" s="429">
        <f t="shared" si="248"/>
        <v>0</v>
      </c>
      <c r="AZ99" s="429">
        <f t="shared" si="248"/>
        <v>0</v>
      </c>
      <c r="BA99" s="429">
        <f t="shared" si="248"/>
        <v>48</v>
      </c>
      <c r="BB99" s="429">
        <f t="shared" si="248"/>
        <v>0</v>
      </c>
      <c r="BC99" s="430">
        <f>+BC98+BC76+BC55+BC33</f>
        <v>832</v>
      </c>
      <c r="BD99" s="98" t="s">
        <v>145</v>
      </c>
      <c r="BE99" s="99">
        <f>AVERAGE(BE13:BE97)</f>
        <v>5.0984375000000002</v>
      </c>
      <c r="BF99" s="49"/>
      <c r="BG99" s="49"/>
      <c r="BH99" s="49"/>
      <c r="BI99" s="49"/>
      <c r="BJ99" s="49"/>
      <c r="BK99" s="49"/>
      <c r="BL99" s="49"/>
      <c r="BM99" s="49"/>
      <c r="BN99" s="100" t="s">
        <v>146</v>
      </c>
      <c r="BO99" s="898">
        <f>AVERAGE(BO13:BO97)</f>
        <v>22.495238095238108</v>
      </c>
      <c r="BP99" s="898">
        <f t="shared" ref="BP99:BS99" si="249">AVERAGE(BP13:BP97)</f>
        <v>0.22363451363451359</v>
      </c>
      <c r="BQ99" s="898">
        <f t="shared" si="249"/>
        <v>0.41242937853107337</v>
      </c>
      <c r="BR99" s="898">
        <f t="shared" si="249"/>
        <v>29.313218390804611</v>
      </c>
      <c r="BS99" s="898">
        <f t="shared" si="249"/>
        <v>1.155187084520418</v>
      </c>
      <c r="BT99" s="898"/>
      <c r="BU99" s="68">
        <f>SUM(BU13:BU97)</f>
        <v>54</v>
      </c>
      <c r="BV99" s="68">
        <f t="shared" ref="BV99:BZ99" si="250">SUM(BV13:BV97)</f>
        <v>0</v>
      </c>
      <c r="BW99" s="68">
        <f t="shared" si="250"/>
        <v>92</v>
      </c>
      <c r="BX99" s="68">
        <f t="shared" si="250"/>
        <v>26</v>
      </c>
      <c r="BY99" s="68">
        <f t="shared" si="250"/>
        <v>172</v>
      </c>
      <c r="BZ99" s="68">
        <f t="shared" si="250"/>
        <v>82</v>
      </c>
      <c r="CA99" s="68">
        <f>SUM(CA13:CA97)</f>
        <v>427</v>
      </c>
      <c r="CB99" s="68">
        <f>+CB33+CB55+CB76+CB98</f>
        <v>345</v>
      </c>
      <c r="CC99"/>
      <c r="CD99"/>
      <c r="CE99" s="160">
        <f t="shared" ref="CE99" si="251">SUM(CE13:CE98)</f>
        <v>404.20833333333331</v>
      </c>
      <c r="CF99" s="160">
        <f t="shared" ref="CF99:CJ99" si="252">SUM(CF13:CF98)</f>
        <v>996.66666666666674</v>
      </c>
      <c r="CG99" s="160">
        <f t="shared" si="252"/>
        <v>7965</v>
      </c>
      <c r="CH99" s="160">
        <f>SUM(CH13:CH98)</f>
        <v>2064</v>
      </c>
      <c r="CI99" s="160">
        <f t="shared" si="252"/>
        <v>10029</v>
      </c>
      <c r="CJ99" s="160">
        <f t="shared" si="252"/>
        <v>1928</v>
      </c>
      <c r="CK99" s="311">
        <f>SUM(CK13:CK98)</f>
        <v>379</v>
      </c>
      <c r="CL99" s="160">
        <f>SUM(CL13:CL98)</f>
        <v>4700</v>
      </c>
    </row>
    <row r="100" spans="1:95" s="18" customFormat="1" ht="21" customHeight="1" thickBot="1" x14ac:dyDescent="0.25">
      <c r="A100" s="1"/>
      <c r="B100" s="238"/>
      <c r="C100" s="1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26"/>
      <c r="Q100" s="227"/>
      <c r="R100" s="227"/>
      <c r="S100" s="227"/>
      <c r="T100" s="227"/>
      <c r="U100" s="227"/>
      <c r="V100" s="227"/>
      <c r="W100" s="227"/>
      <c r="X100" s="227"/>
      <c r="Y100" s="227"/>
      <c r="Z100" s="227"/>
      <c r="AA100" s="227"/>
      <c r="AB100" s="227"/>
      <c r="AC100" s="227"/>
      <c r="AD100" s="227"/>
      <c r="AE100" s="227"/>
      <c r="AF100" s="226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1">
        <f>SUM(AI99:AO99)</f>
        <v>632</v>
      </c>
      <c r="BD100" s="48"/>
      <c r="BE100" s="3">
        <f>SUMIF(BE13:BE32,"&gt;0")+SUMIF(BE34:BE54,"&gt;0")+SUMIF(BE56:BE75,"&gt;0")+SUMIF(BE77:BE97,"&gt;0")</f>
        <v>407.875</v>
      </c>
      <c r="BF100" s="49"/>
      <c r="BG100" s="49"/>
      <c r="BH100" s="49"/>
      <c r="BI100" s="49"/>
      <c r="BJ100" s="49"/>
      <c r="BK100" s="49"/>
      <c r="BL100" s="49"/>
      <c r="BM100" s="49"/>
      <c r="BN100" s="49"/>
      <c r="BO100" s="153"/>
      <c r="BP100" s="897">
        <f>SUMIF(BP13:BP32,"&gt;0")+SUMIF(BP34:BP54,"&gt;0")+SUMIF(BP56:BP75,"&gt;0")+SUMIF(BP77:BP97,"&gt;0")</f>
        <v>26.833333333333325</v>
      </c>
      <c r="BQ100" s="897"/>
      <c r="BR100" s="897"/>
      <c r="BS100" s="897">
        <f>SUMIF(BS13:BS32,"&gt;0")+SUMIF(BS34:BS54,"&gt;0")+SUMIF(BS56:BS75,"&gt;0")+SUMIF(BS77:BS97,"&gt;0")</f>
        <v>75.333333333333343</v>
      </c>
      <c r="BT100" s="154"/>
      <c r="BU100" s="156"/>
      <c r="BV100" s="156"/>
      <c r="BW100" s="156"/>
      <c r="BX100" s="156"/>
      <c r="BY100" s="156"/>
      <c r="BZ100" s="156"/>
      <c r="CA100" s="156"/>
      <c r="CB100" s="157"/>
      <c r="CC100" s="158"/>
      <c r="CD100" s="158"/>
      <c r="CE100" s="166"/>
      <c r="CF100" s="167"/>
      <c r="CG100" s="167"/>
      <c r="CH100" s="167"/>
      <c r="CI100" s="167"/>
      <c r="CJ100" s="162"/>
    </row>
    <row r="101" spans="1:95" s="18" customFormat="1" ht="21" customHeight="1" x14ac:dyDescent="0.2">
      <c r="A101" s="1"/>
      <c r="B101" s="238"/>
      <c r="C101" s="1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26"/>
      <c r="Q101" s="227"/>
      <c r="R101" s="227"/>
      <c r="S101" s="227"/>
      <c r="T101" s="227"/>
      <c r="U101" s="227"/>
      <c r="V101" s="227"/>
      <c r="W101" s="228"/>
      <c r="X101" s="227"/>
      <c r="Y101" s="227"/>
      <c r="Z101" s="227"/>
      <c r="AA101" s="227"/>
      <c r="AB101" s="227"/>
      <c r="AC101" s="227"/>
      <c r="AD101" s="227"/>
      <c r="AE101" s="227"/>
      <c r="AF101" s="226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1"/>
      <c r="BD101" s="48"/>
      <c r="BE101" s="3"/>
      <c r="BF101" s="49"/>
      <c r="BG101" s="49"/>
      <c r="BH101" s="49"/>
      <c r="BI101" s="49"/>
      <c r="BJ101" s="49"/>
      <c r="BK101" s="49"/>
      <c r="BL101" s="49"/>
      <c r="BM101" s="49"/>
      <c r="BN101" s="49"/>
      <c r="BO101" s="3">
        <f>SUMIF(BO13:BO32,"&gt;0")+SUMIF(BO34:BO54,"&gt;0")+SUMIF(BO56:BO75,"&gt;0")+SUMIF(BO77:BO97,"&gt;0")</f>
        <v>1574.666666666667</v>
      </c>
      <c r="BP101" s="3"/>
      <c r="BQ101" s="3"/>
      <c r="BR101" s="3"/>
      <c r="BS101" s="3"/>
      <c r="BT101" s="99"/>
      <c r="BU101" s="52"/>
      <c r="BV101" s="52"/>
      <c r="BW101" s="52"/>
      <c r="BX101" s="52"/>
      <c r="BY101" s="52"/>
      <c r="BZ101" s="52"/>
      <c r="CA101" s="52"/>
      <c r="CB101" s="52"/>
    </row>
    <row r="102" spans="1:95" s="18" customFormat="1" ht="21" customHeight="1" x14ac:dyDescent="0.2">
      <c r="A102" s="101"/>
      <c r="B102" s="1638" t="s">
        <v>23</v>
      </c>
      <c r="C102" s="1639"/>
      <c r="D102" s="650">
        <v>1</v>
      </c>
      <c r="E102" s="650">
        <f>D102+1</f>
        <v>2</v>
      </c>
      <c r="F102" s="650">
        <f t="shared" ref="F102:AH102" si="253">E102+1</f>
        <v>3</v>
      </c>
      <c r="G102" s="650">
        <f t="shared" si="253"/>
        <v>4</v>
      </c>
      <c r="H102" s="650">
        <f t="shared" si="253"/>
        <v>5</v>
      </c>
      <c r="I102" s="650">
        <f t="shared" si="253"/>
        <v>6</v>
      </c>
      <c r="J102" s="650">
        <f t="shared" si="253"/>
        <v>7</v>
      </c>
      <c r="K102" s="650">
        <f t="shared" si="253"/>
        <v>8</v>
      </c>
      <c r="L102" s="650">
        <f t="shared" si="253"/>
        <v>9</v>
      </c>
      <c r="M102" s="650">
        <f t="shared" si="253"/>
        <v>10</v>
      </c>
      <c r="N102" s="650">
        <f t="shared" si="253"/>
        <v>11</v>
      </c>
      <c r="O102" s="651">
        <f t="shared" si="253"/>
        <v>12</v>
      </c>
      <c r="P102" s="651">
        <f t="shared" si="253"/>
        <v>13</v>
      </c>
      <c r="Q102" s="651">
        <f t="shared" si="253"/>
        <v>14</v>
      </c>
      <c r="R102" s="651">
        <f t="shared" si="253"/>
        <v>15</v>
      </c>
      <c r="S102" s="651">
        <f t="shared" si="253"/>
        <v>16</v>
      </c>
      <c r="T102" s="651">
        <f t="shared" si="253"/>
        <v>17</v>
      </c>
      <c r="U102" s="651">
        <f t="shared" si="253"/>
        <v>18</v>
      </c>
      <c r="V102" s="651">
        <f t="shared" si="253"/>
        <v>19</v>
      </c>
      <c r="W102" s="651">
        <f t="shared" si="253"/>
        <v>20</v>
      </c>
      <c r="X102" s="651">
        <f t="shared" si="253"/>
        <v>21</v>
      </c>
      <c r="Y102" s="651">
        <f t="shared" si="253"/>
        <v>22</v>
      </c>
      <c r="Z102" s="651">
        <f t="shared" si="253"/>
        <v>23</v>
      </c>
      <c r="AA102" s="651">
        <f t="shared" si="253"/>
        <v>24</v>
      </c>
      <c r="AB102" s="651">
        <f t="shared" si="253"/>
        <v>25</v>
      </c>
      <c r="AC102" s="651">
        <f t="shared" si="253"/>
        <v>26</v>
      </c>
      <c r="AD102" s="651">
        <f t="shared" si="253"/>
        <v>27</v>
      </c>
      <c r="AE102" s="651">
        <f t="shared" si="253"/>
        <v>28</v>
      </c>
      <c r="AF102" s="651">
        <f t="shared" si="253"/>
        <v>29</v>
      </c>
      <c r="AG102" s="651">
        <f t="shared" si="253"/>
        <v>30</v>
      </c>
      <c r="AH102" s="650">
        <f t="shared" si="253"/>
        <v>31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1"/>
      <c r="BD102" s="48"/>
      <c r="BE102" s="3"/>
      <c r="BF102" s="49"/>
      <c r="BG102" s="49"/>
      <c r="BH102" s="49"/>
      <c r="BI102" s="49"/>
      <c r="BJ102" s="49"/>
      <c r="BK102" s="49"/>
      <c r="BL102" s="49"/>
      <c r="BM102" s="49"/>
      <c r="BN102" s="49"/>
      <c r="BO102" s="3"/>
      <c r="BP102" s="3"/>
      <c r="BQ102" s="3"/>
      <c r="BR102" s="3"/>
      <c r="BS102" s="3"/>
      <c r="BT102" s="99"/>
      <c r="BU102" s="52"/>
      <c r="BV102" s="52"/>
      <c r="BW102" s="52"/>
      <c r="BX102" s="52"/>
      <c r="BY102" s="52"/>
      <c r="BZ102" s="52"/>
      <c r="CA102" s="52"/>
      <c r="CB102" s="52"/>
    </row>
    <row r="103" spans="1:95" s="18" customFormat="1" ht="21" customHeight="1" x14ac:dyDescent="0.2">
      <c r="A103" s="1"/>
      <c r="B103" s="1643" t="s">
        <v>147</v>
      </c>
      <c r="C103" s="102" t="s">
        <v>148</v>
      </c>
      <c r="D103" s="5">
        <f>COUNTIF(D13:D14,"fE")+COUNTIF(D13:D14,"fES")+COUNTIF(D13:D14,"fED")+COUNTIF(D13:D14,"fEF")</f>
        <v>0</v>
      </c>
      <c r="E103" s="5">
        <f t="shared" ref="E103:AH103" si="254">COUNTIF(E13:E14,"fE")+COUNTIF(E13:E14,"fES")+COUNTIF(E13:E14,"fED")+COUNTIF(E13:E14,"fEF")</f>
        <v>0</v>
      </c>
      <c r="F103" s="5">
        <f t="shared" si="254"/>
        <v>1</v>
      </c>
      <c r="G103" s="5">
        <f t="shared" si="254"/>
        <v>1</v>
      </c>
      <c r="H103" s="5">
        <f t="shared" si="254"/>
        <v>1</v>
      </c>
      <c r="I103" s="5">
        <f t="shared" si="254"/>
        <v>1</v>
      </c>
      <c r="J103" s="5">
        <f t="shared" si="254"/>
        <v>1</v>
      </c>
      <c r="K103" s="5">
        <f t="shared" si="254"/>
        <v>1</v>
      </c>
      <c r="L103" s="5">
        <f t="shared" si="254"/>
        <v>1</v>
      </c>
      <c r="M103" s="5">
        <f t="shared" si="254"/>
        <v>1</v>
      </c>
      <c r="N103" s="5">
        <f t="shared" si="254"/>
        <v>1</v>
      </c>
      <c r="O103" s="5">
        <f t="shared" si="254"/>
        <v>1</v>
      </c>
      <c r="P103" s="5">
        <f t="shared" si="254"/>
        <v>1</v>
      </c>
      <c r="Q103" s="5">
        <f t="shared" si="254"/>
        <v>1</v>
      </c>
      <c r="R103" s="5">
        <f t="shared" si="254"/>
        <v>1</v>
      </c>
      <c r="S103" s="5">
        <f t="shared" si="254"/>
        <v>1</v>
      </c>
      <c r="T103" s="5">
        <f t="shared" si="254"/>
        <v>1</v>
      </c>
      <c r="U103" s="5">
        <f t="shared" si="254"/>
        <v>1</v>
      </c>
      <c r="V103" s="5">
        <f t="shared" si="254"/>
        <v>1</v>
      </c>
      <c r="W103" s="5">
        <f t="shared" si="254"/>
        <v>1</v>
      </c>
      <c r="X103" s="5">
        <f t="shared" si="254"/>
        <v>1</v>
      </c>
      <c r="Y103" s="5">
        <f t="shared" si="254"/>
        <v>1</v>
      </c>
      <c r="Z103" s="5">
        <f t="shared" si="254"/>
        <v>0</v>
      </c>
      <c r="AA103" s="5">
        <f t="shared" si="254"/>
        <v>0</v>
      </c>
      <c r="AB103" s="5">
        <f t="shared" si="254"/>
        <v>0</v>
      </c>
      <c r="AC103" s="5">
        <f t="shared" si="254"/>
        <v>0</v>
      </c>
      <c r="AD103" s="5">
        <f t="shared" si="254"/>
        <v>0</v>
      </c>
      <c r="AE103" s="5">
        <f t="shared" si="254"/>
        <v>0</v>
      </c>
      <c r="AF103" s="5">
        <f t="shared" si="254"/>
        <v>0</v>
      </c>
      <c r="AG103" s="5">
        <f t="shared" si="254"/>
        <v>0</v>
      </c>
      <c r="AH103" s="5">
        <f t="shared" si="254"/>
        <v>0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48"/>
      <c r="BE103" s="3"/>
      <c r="BF103" s="49"/>
      <c r="BG103" s="49"/>
      <c r="BH103" s="49"/>
      <c r="BI103" s="49"/>
      <c r="BJ103" s="49"/>
      <c r="BK103" s="49"/>
      <c r="BL103" s="49"/>
      <c r="BM103" s="49"/>
      <c r="BN103" s="49"/>
      <c r="BO103" s="50"/>
      <c r="BP103" s="50"/>
      <c r="BQ103" s="50"/>
      <c r="BR103" s="50"/>
      <c r="BS103" s="50"/>
      <c r="BT103" s="51"/>
      <c r="BU103" s="52"/>
      <c r="BV103" s="52"/>
      <c r="BW103" s="52"/>
      <c r="BX103" s="52"/>
      <c r="BY103" s="52"/>
      <c r="BZ103" s="52"/>
      <c r="CA103" s="52"/>
      <c r="CB103" s="52"/>
    </row>
    <row r="104" spans="1:95" s="18" customFormat="1" ht="21" customHeight="1" x14ac:dyDescent="0.2">
      <c r="A104" s="1"/>
      <c r="B104" s="1644"/>
      <c r="C104" s="102" t="s">
        <v>149</v>
      </c>
      <c r="D104" s="5">
        <f>COUNTIF(D15:D20,"fE")+COUNTIF(D15:D20,"fES")+COUNTIF(D15:D20,"fED")+COUNTIF(D15:D20,"fEF")</f>
        <v>1</v>
      </c>
      <c r="E104" s="5">
        <f t="shared" ref="E104:AH104" si="255">COUNTIF(E15:E20,"fE")+COUNTIF(E15:E20,"fES")+COUNTIF(E15:E20,"fED")+COUNTIF(E15:E20,"fEF")</f>
        <v>1</v>
      </c>
      <c r="F104" s="5">
        <f t="shared" si="255"/>
        <v>1</v>
      </c>
      <c r="G104" s="5">
        <f t="shared" si="255"/>
        <v>0</v>
      </c>
      <c r="H104" s="5">
        <f t="shared" si="255"/>
        <v>0</v>
      </c>
      <c r="I104" s="5">
        <f t="shared" si="255"/>
        <v>1</v>
      </c>
      <c r="J104" s="5">
        <f t="shared" si="255"/>
        <v>1</v>
      </c>
      <c r="K104" s="5">
        <f t="shared" si="255"/>
        <v>1</v>
      </c>
      <c r="L104" s="5">
        <f t="shared" si="255"/>
        <v>1</v>
      </c>
      <c r="M104" s="5">
        <f t="shared" si="255"/>
        <v>2</v>
      </c>
      <c r="N104" s="5">
        <f t="shared" si="255"/>
        <v>2</v>
      </c>
      <c r="O104" s="5">
        <f t="shared" si="255"/>
        <v>1</v>
      </c>
      <c r="P104" s="5">
        <f t="shared" si="255"/>
        <v>1</v>
      </c>
      <c r="Q104" s="5">
        <f t="shared" si="255"/>
        <v>2</v>
      </c>
      <c r="R104" s="5">
        <f t="shared" si="255"/>
        <v>2</v>
      </c>
      <c r="S104" s="5">
        <f t="shared" si="255"/>
        <v>1</v>
      </c>
      <c r="T104" s="5">
        <f t="shared" si="255"/>
        <v>1</v>
      </c>
      <c r="U104" s="5">
        <f t="shared" si="255"/>
        <v>2</v>
      </c>
      <c r="V104" s="5">
        <f t="shared" si="255"/>
        <v>2</v>
      </c>
      <c r="W104" s="5">
        <f t="shared" si="255"/>
        <v>2</v>
      </c>
      <c r="X104" s="5">
        <f t="shared" si="255"/>
        <v>1</v>
      </c>
      <c r="Y104" s="5">
        <f t="shared" si="255"/>
        <v>2</v>
      </c>
      <c r="Z104" s="5">
        <f t="shared" si="255"/>
        <v>2</v>
      </c>
      <c r="AA104" s="5">
        <f t="shared" si="255"/>
        <v>1</v>
      </c>
      <c r="AB104" s="5">
        <f t="shared" si="255"/>
        <v>1</v>
      </c>
      <c r="AC104" s="5">
        <f t="shared" si="255"/>
        <v>2</v>
      </c>
      <c r="AD104" s="5">
        <f t="shared" si="255"/>
        <v>2</v>
      </c>
      <c r="AE104" s="5">
        <f t="shared" si="255"/>
        <v>2</v>
      </c>
      <c r="AF104" s="5">
        <f t="shared" si="255"/>
        <v>1</v>
      </c>
      <c r="AG104" s="5">
        <f t="shared" si="255"/>
        <v>1</v>
      </c>
      <c r="AH104" s="5">
        <f t="shared" si="255"/>
        <v>0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48"/>
      <c r="BE104" s="3"/>
      <c r="BF104" s="49"/>
      <c r="BG104" s="49"/>
      <c r="BH104" s="49"/>
      <c r="BI104" s="49"/>
      <c r="BJ104" s="49"/>
      <c r="BK104" s="49"/>
      <c r="BL104" s="49"/>
      <c r="BM104" s="49"/>
      <c r="BN104" s="49"/>
      <c r="BO104" s="50"/>
      <c r="BP104" s="50"/>
      <c r="BQ104" s="50"/>
      <c r="BR104" s="50"/>
      <c r="BS104" s="50"/>
      <c r="BT104" s="51"/>
      <c r="BU104" s="52"/>
      <c r="BV104" s="52"/>
      <c r="BW104" s="52"/>
      <c r="BX104" s="52"/>
      <c r="BY104" s="52"/>
      <c r="BZ104" s="52"/>
      <c r="CA104" s="52"/>
      <c r="CB104" s="52"/>
    </row>
    <row r="105" spans="1:95" s="18" customFormat="1" ht="21" customHeight="1" x14ac:dyDescent="0.2">
      <c r="A105" s="1"/>
      <c r="B105" s="1644"/>
      <c r="C105" s="102" t="s">
        <v>150</v>
      </c>
      <c r="D105" s="5">
        <f>COUNTIF(D22:D32,"fE")+COUNTIF(D22:D32,"fES")+COUNTIF(D22:D32,"fED")+COUNTIF(D22:D32,"fEF")</f>
        <v>1</v>
      </c>
      <c r="E105" s="5">
        <f t="shared" ref="E105:AH105" si="256">COUNTIF(E22:E32,"fE")+COUNTIF(E22:E32,"fES")+COUNTIF(E22:E32,"fED")+COUNTIF(E22:E32,"fEF")</f>
        <v>2</v>
      </c>
      <c r="F105" s="5">
        <f t="shared" si="256"/>
        <v>2</v>
      </c>
      <c r="G105" s="5">
        <f t="shared" si="256"/>
        <v>1</v>
      </c>
      <c r="H105" s="5">
        <f t="shared" si="256"/>
        <v>1</v>
      </c>
      <c r="I105" s="5">
        <f t="shared" si="256"/>
        <v>1</v>
      </c>
      <c r="J105" s="5">
        <f t="shared" si="256"/>
        <v>1</v>
      </c>
      <c r="K105" s="5">
        <f t="shared" si="256"/>
        <v>1</v>
      </c>
      <c r="L105" s="5">
        <f t="shared" si="256"/>
        <v>0</v>
      </c>
      <c r="M105" s="5">
        <f t="shared" si="256"/>
        <v>0</v>
      </c>
      <c r="N105" s="5">
        <f t="shared" si="256"/>
        <v>0</v>
      </c>
      <c r="O105" s="5">
        <f t="shared" si="256"/>
        <v>0</v>
      </c>
      <c r="P105" s="5">
        <f t="shared" si="256"/>
        <v>0</v>
      </c>
      <c r="Q105" s="5">
        <f t="shared" si="256"/>
        <v>0</v>
      </c>
      <c r="R105" s="5">
        <f t="shared" si="256"/>
        <v>0</v>
      </c>
      <c r="S105" s="5">
        <f t="shared" si="256"/>
        <v>0</v>
      </c>
      <c r="T105" s="5">
        <f t="shared" si="256"/>
        <v>0</v>
      </c>
      <c r="U105" s="5">
        <f t="shared" si="256"/>
        <v>0</v>
      </c>
      <c r="V105" s="5">
        <f t="shared" si="256"/>
        <v>0</v>
      </c>
      <c r="W105" s="5">
        <f t="shared" si="256"/>
        <v>0</v>
      </c>
      <c r="X105" s="5">
        <f t="shared" si="256"/>
        <v>0</v>
      </c>
      <c r="Y105" s="5">
        <f t="shared" si="256"/>
        <v>1</v>
      </c>
      <c r="Z105" s="5">
        <f t="shared" si="256"/>
        <v>1</v>
      </c>
      <c r="AA105" s="5">
        <f>COUNTIF(AA22:AA31,"fE")+COUNTIF(AA22:AA31,"fES")+COUNTIF(AA22:AA31,"fED")+COUNTIF(AA22:AA31,"fEF")</f>
        <v>0</v>
      </c>
      <c r="AB105" s="5">
        <f t="shared" si="256"/>
        <v>0</v>
      </c>
      <c r="AC105" s="5">
        <f t="shared" si="256"/>
        <v>0</v>
      </c>
      <c r="AD105" s="5">
        <f t="shared" si="256"/>
        <v>0</v>
      </c>
      <c r="AE105" s="5">
        <f t="shared" si="256"/>
        <v>0</v>
      </c>
      <c r="AF105" s="5">
        <f t="shared" si="256"/>
        <v>0</v>
      </c>
      <c r="AG105" s="5">
        <f t="shared" si="256"/>
        <v>1</v>
      </c>
      <c r="AH105" s="5">
        <f t="shared" si="256"/>
        <v>0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48"/>
      <c r="BE105" s="3"/>
      <c r="BF105" s="49"/>
      <c r="BG105" s="49"/>
      <c r="BH105" s="49"/>
      <c r="BI105" s="49"/>
      <c r="BJ105" s="49"/>
      <c r="BK105" s="49"/>
      <c r="BL105" s="49"/>
      <c r="BM105" s="49"/>
      <c r="BN105" s="49"/>
      <c r="BO105" s="50"/>
      <c r="BP105" s="50"/>
      <c r="BQ105" s="50"/>
      <c r="BR105" s="50"/>
      <c r="BS105" s="50"/>
      <c r="BT105" s="51"/>
      <c r="BU105" s="52"/>
      <c r="BV105" s="52"/>
      <c r="BW105" s="52"/>
      <c r="BX105" s="52"/>
      <c r="BY105" s="52"/>
      <c r="BZ105" s="52"/>
      <c r="CA105" s="52"/>
      <c r="CB105" s="52"/>
    </row>
    <row r="106" spans="1:95" s="18" customFormat="1" ht="21" customHeight="1" x14ac:dyDescent="0.2">
      <c r="A106" s="1"/>
      <c r="B106" s="1644"/>
      <c r="C106" s="103" t="s">
        <v>151</v>
      </c>
      <c r="D106" s="14">
        <f>SUM(D103:D105)</f>
        <v>2</v>
      </c>
      <c r="E106" s="14">
        <f t="shared" ref="E106:AH106" si="257">SUM(E103:E105)</f>
        <v>3</v>
      </c>
      <c r="F106" s="14">
        <f t="shared" si="257"/>
        <v>4</v>
      </c>
      <c r="G106" s="14">
        <f t="shared" si="257"/>
        <v>2</v>
      </c>
      <c r="H106" s="14">
        <f t="shared" si="257"/>
        <v>2</v>
      </c>
      <c r="I106" s="14">
        <f t="shared" si="257"/>
        <v>3</v>
      </c>
      <c r="J106" s="14">
        <f t="shared" si="257"/>
        <v>3</v>
      </c>
      <c r="K106" s="14">
        <f t="shared" si="257"/>
        <v>3</v>
      </c>
      <c r="L106" s="14">
        <f t="shared" si="257"/>
        <v>2</v>
      </c>
      <c r="M106" s="14">
        <f t="shared" si="257"/>
        <v>3</v>
      </c>
      <c r="N106" s="14">
        <f t="shared" si="257"/>
        <v>3</v>
      </c>
      <c r="O106" s="14">
        <f t="shared" si="257"/>
        <v>2</v>
      </c>
      <c r="P106" s="14">
        <f t="shared" si="257"/>
        <v>2</v>
      </c>
      <c r="Q106" s="14">
        <f t="shared" si="257"/>
        <v>3</v>
      </c>
      <c r="R106" s="14">
        <f t="shared" si="257"/>
        <v>3</v>
      </c>
      <c r="S106" s="14">
        <f t="shared" si="257"/>
        <v>2</v>
      </c>
      <c r="T106" s="14">
        <f t="shared" si="257"/>
        <v>2</v>
      </c>
      <c r="U106" s="14">
        <f t="shared" si="257"/>
        <v>3</v>
      </c>
      <c r="V106" s="14">
        <f t="shared" si="257"/>
        <v>3</v>
      </c>
      <c r="W106" s="14">
        <f t="shared" si="257"/>
        <v>3</v>
      </c>
      <c r="X106" s="14">
        <f t="shared" si="257"/>
        <v>2</v>
      </c>
      <c r="Y106" s="14">
        <f t="shared" si="257"/>
        <v>4</v>
      </c>
      <c r="Z106" s="14">
        <f t="shared" si="257"/>
        <v>3</v>
      </c>
      <c r="AA106" s="14">
        <f t="shared" si="257"/>
        <v>1</v>
      </c>
      <c r="AB106" s="14">
        <f t="shared" si="257"/>
        <v>1</v>
      </c>
      <c r="AC106" s="14">
        <f t="shared" si="257"/>
        <v>2</v>
      </c>
      <c r="AD106" s="14">
        <f t="shared" si="257"/>
        <v>2</v>
      </c>
      <c r="AE106" s="14">
        <f t="shared" si="257"/>
        <v>2</v>
      </c>
      <c r="AF106" s="14">
        <f t="shared" si="257"/>
        <v>1</v>
      </c>
      <c r="AG106" s="14">
        <f t="shared" si="257"/>
        <v>2</v>
      </c>
      <c r="AH106" s="14">
        <f t="shared" si="257"/>
        <v>0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48"/>
      <c r="BE106" s="3"/>
      <c r="BF106" s="49"/>
      <c r="BG106" s="49"/>
      <c r="BH106" s="49"/>
      <c r="BI106" s="49"/>
      <c r="BJ106" s="49"/>
      <c r="BK106" s="49"/>
      <c r="BL106" s="49"/>
      <c r="BM106" s="49"/>
      <c r="BN106" s="49"/>
      <c r="BO106" s="50"/>
      <c r="BP106" s="50"/>
      <c r="BQ106" s="50"/>
      <c r="BR106" s="50"/>
      <c r="BS106" s="50"/>
      <c r="BT106" s="51"/>
      <c r="BU106" s="52"/>
      <c r="BV106" s="52"/>
      <c r="BW106" s="52"/>
      <c r="BX106" s="52"/>
      <c r="BY106" s="52"/>
      <c r="BZ106" s="52"/>
      <c r="CA106" s="52"/>
      <c r="CB106" s="52"/>
    </row>
    <row r="107" spans="1:95" s="18" customFormat="1" ht="21" customHeight="1" x14ac:dyDescent="0.2">
      <c r="A107" s="1"/>
      <c r="B107" s="1644"/>
      <c r="C107" s="102" t="s">
        <v>36</v>
      </c>
      <c r="D107" s="5">
        <f>COUNTIF(D$13:D$32,"L")</f>
        <v>0</v>
      </c>
      <c r="E107" s="5">
        <f t="shared" ref="E107:AH107" si="258">COUNTIF(E$14:E$32,"L")</f>
        <v>0</v>
      </c>
      <c r="F107" s="5">
        <f t="shared" si="258"/>
        <v>0</v>
      </c>
      <c r="G107" s="5">
        <f t="shared" si="258"/>
        <v>0</v>
      </c>
      <c r="H107" s="5">
        <f t="shared" si="258"/>
        <v>0</v>
      </c>
      <c r="I107" s="5">
        <f t="shared" si="258"/>
        <v>0</v>
      </c>
      <c r="J107" s="5">
        <f t="shared" si="258"/>
        <v>0</v>
      </c>
      <c r="K107" s="5">
        <f t="shared" si="258"/>
        <v>0</v>
      </c>
      <c r="L107" s="5">
        <f t="shared" si="258"/>
        <v>0</v>
      </c>
      <c r="M107" s="5">
        <f t="shared" si="258"/>
        <v>0</v>
      </c>
      <c r="N107" s="5">
        <f t="shared" si="258"/>
        <v>0</v>
      </c>
      <c r="O107" s="5">
        <f t="shared" si="258"/>
        <v>0</v>
      </c>
      <c r="P107" s="5">
        <f t="shared" si="258"/>
        <v>0</v>
      </c>
      <c r="Q107" s="5">
        <f t="shared" si="258"/>
        <v>0</v>
      </c>
      <c r="R107" s="5">
        <f t="shared" si="258"/>
        <v>0</v>
      </c>
      <c r="S107" s="5">
        <f t="shared" si="258"/>
        <v>0</v>
      </c>
      <c r="T107" s="5">
        <f t="shared" si="258"/>
        <v>0</v>
      </c>
      <c r="U107" s="5">
        <f t="shared" si="258"/>
        <v>0</v>
      </c>
      <c r="V107" s="5">
        <f t="shared" si="258"/>
        <v>0</v>
      </c>
      <c r="W107" s="5">
        <f t="shared" si="258"/>
        <v>0</v>
      </c>
      <c r="X107" s="5">
        <f t="shared" si="258"/>
        <v>0</v>
      </c>
      <c r="Y107" s="5">
        <f t="shared" si="258"/>
        <v>0</v>
      </c>
      <c r="Z107" s="5">
        <f t="shared" si="258"/>
        <v>0</v>
      </c>
      <c r="AA107" s="5">
        <f>COUNTIF(AA$14:AA$31,"L")</f>
        <v>0</v>
      </c>
      <c r="AB107" s="5">
        <f t="shared" si="258"/>
        <v>0</v>
      </c>
      <c r="AC107" s="5">
        <f t="shared" si="258"/>
        <v>0</v>
      </c>
      <c r="AD107" s="5">
        <f t="shared" si="258"/>
        <v>0</v>
      </c>
      <c r="AE107" s="5">
        <f t="shared" si="258"/>
        <v>0</v>
      </c>
      <c r="AF107" s="5">
        <f t="shared" si="258"/>
        <v>0</v>
      </c>
      <c r="AG107" s="5">
        <f t="shared" si="258"/>
        <v>0</v>
      </c>
      <c r="AH107" s="5">
        <f t="shared" si="258"/>
        <v>0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48"/>
      <c r="BE107" s="3"/>
      <c r="BF107" s="49"/>
      <c r="BG107" s="49"/>
      <c r="BH107" s="49"/>
      <c r="BI107" s="49"/>
      <c r="BJ107" s="49"/>
      <c r="BK107" s="49"/>
      <c r="BL107" s="49"/>
      <c r="BM107" s="49"/>
      <c r="BN107" s="49"/>
      <c r="BO107" s="50"/>
      <c r="BP107" s="50"/>
      <c r="BQ107" s="50"/>
      <c r="BR107" s="50"/>
      <c r="BS107" s="50"/>
      <c r="BT107" s="51"/>
      <c r="BU107" s="52"/>
      <c r="BV107" s="52"/>
      <c r="BW107" s="52"/>
      <c r="BX107" s="52"/>
      <c r="BY107" s="52"/>
      <c r="BZ107" s="52"/>
      <c r="CA107" s="52"/>
      <c r="CB107" s="52"/>
    </row>
    <row r="108" spans="1:95" s="18" customFormat="1" ht="21" customHeight="1" x14ac:dyDescent="0.2">
      <c r="A108" s="1"/>
      <c r="B108" s="1644"/>
      <c r="C108" s="102" t="s">
        <v>37</v>
      </c>
      <c r="D108" s="5">
        <f>COUNTIF(D$13:D$32,"B")</f>
        <v>1</v>
      </c>
      <c r="E108" s="5">
        <f t="shared" ref="E108:AH108" si="259">COUNTIF(E$14:E$32,"B")</f>
        <v>1</v>
      </c>
      <c r="F108" s="5">
        <f t="shared" si="259"/>
        <v>1</v>
      </c>
      <c r="G108" s="5">
        <f t="shared" si="259"/>
        <v>1</v>
      </c>
      <c r="H108" s="5">
        <f t="shared" si="259"/>
        <v>0</v>
      </c>
      <c r="I108" s="5">
        <f t="shared" si="259"/>
        <v>0</v>
      </c>
      <c r="J108" s="5">
        <f t="shared" si="259"/>
        <v>1</v>
      </c>
      <c r="K108" s="5">
        <f t="shared" si="259"/>
        <v>1</v>
      </c>
      <c r="L108" s="5">
        <f t="shared" si="259"/>
        <v>1</v>
      </c>
      <c r="M108" s="5">
        <f t="shared" si="259"/>
        <v>1</v>
      </c>
      <c r="N108" s="5">
        <f t="shared" si="259"/>
        <v>1</v>
      </c>
      <c r="O108" s="5">
        <f t="shared" si="259"/>
        <v>0</v>
      </c>
      <c r="P108" s="5">
        <f t="shared" si="259"/>
        <v>0</v>
      </c>
      <c r="Q108" s="5">
        <f t="shared" si="259"/>
        <v>1</v>
      </c>
      <c r="R108" s="5">
        <f t="shared" si="259"/>
        <v>1</v>
      </c>
      <c r="S108" s="5">
        <f t="shared" si="259"/>
        <v>1</v>
      </c>
      <c r="T108" s="5">
        <f t="shared" si="259"/>
        <v>1</v>
      </c>
      <c r="U108" s="5">
        <f t="shared" si="259"/>
        <v>1</v>
      </c>
      <c r="V108" s="5">
        <f t="shared" si="259"/>
        <v>0</v>
      </c>
      <c r="W108" s="5">
        <f t="shared" si="259"/>
        <v>0</v>
      </c>
      <c r="X108" s="5">
        <f t="shared" si="259"/>
        <v>1</v>
      </c>
      <c r="Y108" s="5">
        <f t="shared" si="259"/>
        <v>1</v>
      </c>
      <c r="Z108" s="5">
        <f t="shared" si="259"/>
        <v>1</v>
      </c>
      <c r="AA108" s="5">
        <f>COUNTIF(AA$14:AA$31,"B")</f>
        <v>1</v>
      </c>
      <c r="AB108" s="5">
        <f t="shared" si="259"/>
        <v>1</v>
      </c>
      <c r="AC108" s="5">
        <f t="shared" si="259"/>
        <v>0</v>
      </c>
      <c r="AD108" s="5">
        <f t="shared" si="259"/>
        <v>0</v>
      </c>
      <c r="AE108" s="5">
        <f t="shared" si="259"/>
        <v>1</v>
      </c>
      <c r="AF108" s="5">
        <f t="shared" si="259"/>
        <v>1</v>
      </c>
      <c r="AG108" s="5">
        <f t="shared" si="259"/>
        <v>1</v>
      </c>
      <c r="AH108" s="5">
        <f t="shared" si="259"/>
        <v>0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48"/>
      <c r="BE108" s="3"/>
      <c r="BF108" s="49"/>
      <c r="BG108" s="49"/>
      <c r="BH108" s="49"/>
      <c r="BI108" s="49"/>
      <c r="BJ108" s="49"/>
      <c r="BK108" s="49"/>
      <c r="BL108" s="49"/>
      <c r="BM108" s="49"/>
      <c r="BN108" s="49"/>
      <c r="BO108" s="50"/>
      <c r="BP108" s="50"/>
      <c r="BQ108" s="50"/>
      <c r="BR108" s="50"/>
      <c r="BS108" s="50"/>
      <c r="BT108" s="51"/>
      <c r="BU108" s="52"/>
      <c r="BV108" s="52"/>
      <c r="BW108" s="52"/>
      <c r="BX108" s="52"/>
      <c r="BY108" s="52"/>
      <c r="BZ108" s="52"/>
      <c r="CA108" s="52"/>
      <c r="CB108" s="52"/>
    </row>
    <row r="109" spans="1:95" s="18" customFormat="1" ht="21" customHeight="1" x14ac:dyDescent="0.2">
      <c r="A109" s="1"/>
      <c r="B109" s="1644"/>
      <c r="C109" s="102" t="s">
        <v>38</v>
      </c>
      <c r="D109" s="5">
        <f>COUNTIF(D$13:D$32,"SA")</f>
        <v>0</v>
      </c>
      <c r="E109" s="5">
        <f t="shared" ref="E109:AH109" si="260">COUNTIF(E$14:E$32,"SA")</f>
        <v>0</v>
      </c>
      <c r="F109" s="5">
        <f t="shared" si="260"/>
        <v>0</v>
      </c>
      <c r="G109" s="5">
        <f t="shared" si="260"/>
        <v>0</v>
      </c>
      <c r="H109" s="5">
        <f t="shared" si="260"/>
        <v>0</v>
      </c>
      <c r="I109" s="5">
        <f t="shared" si="260"/>
        <v>0</v>
      </c>
      <c r="J109" s="5">
        <f t="shared" si="260"/>
        <v>0</v>
      </c>
      <c r="K109" s="5">
        <f t="shared" si="260"/>
        <v>0</v>
      </c>
      <c r="L109" s="5">
        <f t="shared" si="260"/>
        <v>0</v>
      </c>
      <c r="M109" s="5">
        <f t="shared" si="260"/>
        <v>0</v>
      </c>
      <c r="N109" s="5">
        <f t="shared" si="260"/>
        <v>0</v>
      </c>
      <c r="O109" s="5">
        <f t="shared" si="260"/>
        <v>0</v>
      </c>
      <c r="P109" s="5">
        <f t="shared" si="260"/>
        <v>0</v>
      </c>
      <c r="Q109" s="5">
        <f t="shared" si="260"/>
        <v>0</v>
      </c>
      <c r="R109" s="5">
        <f t="shared" si="260"/>
        <v>0</v>
      </c>
      <c r="S109" s="5">
        <f t="shared" si="260"/>
        <v>0</v>
      </c>
      <c r="T109" s="5">
        <f t="shared" si="260"/>
        <v>0</v>
      </c>
      <c r="U109" s="5">
        <f t="shared" si="260"/>
        <v>0</v>
      </c>
      <c r="V109" s="5">
        <f t="shared" si="260"/>
        <v>0</v>
      </c>
      <c r="W109" s="5">
        <f t="shared" si="260"/>
        <v>0</v>
      </c>
      <c r="X109" s="5">
        <f t="shared" si="260"/>
        <v>0</v>
      </c>
      <c r="Y109" s="5">
        <f t="shared" si="260"/>
        <v>0</v>
      </c>
      <c r="Z109" s="5">
        <f t="shared" si="260"/>
        <v>0</v>
      </c>
      <c r="AA109" s="5">
        <f>COUNTIF(AA$14:AA$31,"SA")</f>
        <v>0</v>
      </c>
      <c r="AB109" s="5">
        <f t="shared" si="260"/>
        <v>0</v>
      </c>
      <c r="AC109" s="5">
        <f t="shared" si="260"/>
        <v>0</v>
      </c>
      <c r="AD109" s="5">
        <f t="shared" si="260"/>
        <v>0</v>
      </c>
      <c r="AE109" s="5">
        <f t="shared" si="260"/>
        <v>0</v>
      </c>
      <c r="AF109" s="5">
        <f t="shared" si="260"/>
        <v>0</v>
      </c>
      <c r="AG109" s="5">
        <f t="shared" si="260"/>
        <v>0</v>
      </c>
      <c r="AH109" s="5">
        <f t="shared" si="260"/>
        <v>0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48"/>
      <c r="BE109" s="3"/>
      <c r="BF109" s="49"/>
      <c r="BG109" s="49"/>
      <c r="BH109" s="49"/>
      <c r="BI109" s="49"/>
      <c r="BJ109" s="49"/>
      <c r="BK109" s="49"/>
      <c r="BL109" s="49"/>
      <c r="BM109" s="49"/>
      <c r="BN109" s="49"/>
      <c r="BO109" s="50"/>
      <c r="BP109" s="50"/>
      <c r="BQ109" s="50"/>
      <c r="BR109" s="50"/>
      <c r="BS109" s="50"/>
      <c r="BT109" s="51"/>
      <c r="BU109" s="52"/>
      <c r="BV109" s="52"/>
      <c r="BW109" s="52"/>
      <c r="BX109" s="52"/>
      <c r="BY109" s="52"/>
      <c r="BZ109" s="52"/>
      <c r="CA109" s="52"/>
      <c r="CB109" s="52"/>
    </row>
    <row r="110" spans="1:95" s="18" customFormat="1" ht="21" customHeight="1" x14ac:dyDescent="0.2">
      <c r="A110" s="1"/>
      <c r="B110" s="1644"/>
      <c r="C110" s="102" t="s">
        <v>134</v>
      </c>
      <c r="D110" s="5">
        <f>COUNTIF(D$13:D$32,"SAT")</f>
        <v>0</v>
      </c>
      <c r="E110" s="5">
        <f t="shared" ref="E110:AH110" si="261">COUNTIF(E$14:E$32,"SAT")</f>
        <v>0</v>
      </c>
      <c r="F110" s="5">
        <f t="shared" si="261"/>
        <v>0</v>
      </c>
      <c r="G110" s="5">
        <f t="shared" si="261"/>
        <v>0</v>
      </c>
      <c r="H110" s="5">
        <f t="shared" si="261"/>
        <v>0</v>
      </c>
      <c r="I110" s="5">
        <f t="shared" si="261"/>
        <v>0</v>
      </c>
      <c r="J110" s="5">
        <f t="shared" si="261"/>
        <v>0</v>
      </c>
      <c r="K110" s="5">
        <f t="shared" si="261"/>
        <v>0</v>
      </c>
      <c r="L110" s="5">
        <f t="shared" si="261"/>
        <v>0</v>
      </c>
      <c r="M110" s="5">
        <f t="shared" si="261"/>
        <v>0</v>
      </c>
      <c r="N110" s="5">
        <f t="shared" si="261"/>
        <v>0</v>
      </c>
      <c r="O110" s="5">
        <f t="shared" si="261"/>
        <v>0</v>
      </c>
      <c r="P110" s="5">
        <f t="shared" si="261"/>
        <v>0</v>
      </c>
      <c r="Q110" s="5">
        <f t="shared" si="261"/>
        <v>0</v>
      </c>
      <c r="R110" s="5">
        <f t="shared" si="261"/>
        <v>0</v>
      </c>
      <c r="S110" s="5">
        <f t="shared" si="261"/>
        <v>0</v>
      </c>
      <c r="T110" s="5">
        <f t="shared" si="261"/>
        <v>0</v>
      </c>
      <c r="U110" s="5">
        <f t="shared" si="261"/>
        <v>0</v>
      </c>
      <c r="V110" s="5">
        <f t="shared" si="261"/>
        <v>0</v>
      </c>
      <c r="W110" s="5">
        <f t="shared" si="261"/>
        <v>0</v>
      </c>
      <c r="X110" s="5">
        <f t="shared" si="261"/>
        <v>0</v>
      </c>
      <c r="Y110" s="5">
        <f t="shared" si="261"/>
        <v>0</v>
      </c>
      <c r="Z110" s="5">
        <f t="shared" si="261"/>
        <v>0</v>
      </c>
      <c r="AA110" s="5">
        <f>COUNTIF(AA$14:AA$31,"SAT")</f>
        <v>0</v>
      </c>
      <c r="AB110" s="5">
        <f t="shared" si="261"/>
        <v>0</v>
      </c>
      <c r="AC110" s="5">
        <f t="shared" si="261"/>
        <v>0</v>
      </c>
      <c r="AD110" s="5">
        <f t="shared" si="261"/>
        <v>0</v>
      </c>
      <c r="AE110" s="5">
        <f t="shared" si="261"/>
        <v>0</v>
      </c>
      <c r="AF110" s="5">
        <f t="shared" si="261"/>
        <v>0</v>
      </c>
      <c r="AG110" s="5">
        <f t="shared" si="261"/>
        <v>0</v>
      </c>
      <c r="AH110" s="5">
        <f t="shared" si="261"/>
        <v>0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48"/>
      <c r="BE110" s="3"/>
      <c r="BF110" s="49"/>
      <c r="BG110" s="49"/>
      <c r="BH110" s="49"/>
      <c r="BI110" s="49"/>
      <c r="BJ110" s="49"/>
      <c r="BK110" s="49"/>
      <c r="BL110" s="49"/>
      <c r="BM110" s="49"/>
      <c r="BN110" s="49"/>
      <c r="BO110" s="50"/>
      <c r="BP110" s="50"/>
      <c r="BQ110" s="50"/>
      <c r="BR110" s="50"/>
      <c r="BS110" s="50"/>
      <c r="BT110" s="51"/>
      <c r="BU110" s="52"/>
      <c r="BV110" s="52"/>
      <c r="BW110" s="52"/>
      <c r="BX110" s="52"/>
      <c r="BY110" s="52"/>
      <c r="BZ110" s="52"/>
      <c r="CA110" s="52"/>
      <c r="CB110" s="52"/>
    </row>
    <row r="111" spans="1:95" s="18" customFormat="1" ht="21" customHeight="1" x14ac:dyDescent="0.2">
      <c r="A111" s="1"/>
      <c r="B111" s="1644"/>
      <c r="C111" s="102" t="s">
        <v>39</v>
      </c>
      <c r="D111" s="5">
        <f>COUNTIF(D$13:D$32,"SE")</f>
        <v>0</v>
      </c>
      <c r="E111" s="5">
        <f t="shared" ref="E111:AH111" si="262">COUNTIF(E$14:E$32,"SE")</f>
        <v>0</v>
      </c>
      <c r="F111" s="5">
        <f t="shared" si="262"/>
        <v>0</v>
      </c>
      <c r="G111" s="5">
        <f t="shared" si="262"/>
        <v>0</v>
      </c>
      <c r="H111" s="5">
        <f t="shared" si="262"/>
        <v>0</v>
      </c>
      <c r="I111" s="5">
        <f t="shared" si="262"/>
        <v>0</v>
      </c>
      <c r="J111" s="5">
        <f t="shared" si="262"/>
        <v>0</v>
      </c>
      <c r="K111" s="5">
        <f t="shared" si="262"/>
        <v>0</v>
      </c>
      <c r="L111" s="5">
        <f t="shared" si="262"/>
        <v>0</v>
      </c>
      <c r="M111" s="5">
        <f t="shared" si="262"/>
        <v>0</v>
      </c>
      <c r="N111" s="5">
        <f t="shared" si="262"/>
        <v>0</v>
      </c>
      <c r="O111" s="5">
        <f t="shared" si="262"/>
        <v>0</v>
      </c>
      <c r="P111" s="5">
        <f t="shared" si="262"/>
        <v>0</v>
      </c>
      <c r="Q111" s="5">
        <f t="shared" si="262"/>
        <v>0</v>
      </c>
      <c r="R111" s="5">
        <f t="shared" si="262"/>
        <v>0</v>
      </c>
      <c r="S111" s="5">
        <f t="shared" si="262"/>
        <v>0</v>
      </c>
      <c r="T111" s="5">
        <f t="shared" si="262"/>
        <v>0</v>
      </c>
      <c r="U111" s="5">
        <f t="shared" si="262"/>
        <v>0</v>
      </c>
      <c r="V111" s="5">
        <f t="shared" si="262"/>
        <v>0</v>
      </c>
      <c r="W111" s="5">
        <f t="shared" si="262"/>
        <v>0</v>
      </c>
      <c r="X111" s="5">
        <f t="shared" si="262"/>
        <v>0</v>
      </c>
      <c r="Y111" s="5">
        <f t="shared" si="262"/>
        <v>0</v>
      </c>
      <c r="Z111" s="5">
        <f t="shared" si="262"/>
        <v>0</v>
      </c>
      <c r="AA111" s="5">
        <f>COUNTIF(AA$14:AA$31,"SE")</f>
        <v>0</v>
      </c>
      <c r="AB111" s="5">
        <f t="shared" si="262"/>
        <v>0</v>
      </c>
      <c r="AC111" s="5">
        <f t="shared" si="262"/>
        <v>0</v>
      </c>
      <c r="AD111" s="5">
        <f t="shared" si="262"/>
        <v>0</v>
      </c>
      <c r="AE111" s="5">
        <f t="shared" si="262"/>
        <v>0</v>
      </c>
      <c r="AF111" s="5">
        <f t="shared" si="262"/>
        <v>0</v>
      </c>
      <c r="AG111" s="5">
        <f t="shared" si="262"/>
        <v>0</v>
      </c>
      <c r="AH111" s="5">
        <f t="shared" si="262"/>
        <v>0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48"/>
      <c r="BE111" s="3"/>
      <c r="BF111" s="49"/>
      <c r="BG111" s="49"/>
      <c r="BH111" s="49"/>
      <c r="BI111" s="49"/>
      <c r="BJ111" s="49"/>
      <c r="BK111" s="49"/>
      <c r="BL111" s="49"/>
      <c r="BM111" s="49"/>
      <c r="BN111" s="49"/>
      <c r="BO111" s="50"/>
      <c r="BP111" s="50"/>
      <c r="BQ111" s="50"/>
      <c r="BR111" s="50"/>
      <c r="BS111" s="50"/>
      <c r="BT111" s="51"/>
      <c r="BU111" s="52"/>
      <c r="BV111" s="52"/>
      <c r="BW111" s="52"/>
      <c r="BX111" s="52"/>
      <c r="BY111" s="52"/>
      <c r="BZ111" s="52"/>
      <c r="CA111" s="52"/>
      <c r="CB111" s="52"/>
    </row>
    <row r="112" spans="1:95" s="58" customFormat="1" ht="21" customHeight="1" x14ac:dyDescent="0.2">
      <c r="A112" s="1"/>
      <c r="B112" s="1644"/>
      <c r="C112" s="102" t="s">
        <v>40</v>
      </c>
      <c r="D112" s="5">
        <f>COUNTIF(D$13:D$32,"TR")</f>
        <v>0</v>
      </c>
      <c r="E112" s="5">
        <f t="shared" ref="E112:AH112" si="263">COUNTIF(E$14:E$32,"TR")</f>
        <v>0</v>
      </c>
      <c r="F112" s="5">
        <f t="shared" si="263"/>
        <v>0</v>
      </c>
      <c r="G112" s="5">
        <f t="shared" si="263"/>
        <v>0</v>
      </c>
      <c r="H112" s="5">
        <f t="shared" si="263"/>
        <v>0</v>
      </c>
      <c r="I112" s="5">
        <f t="shared" si="263"/>
        <v>0</v>
      </c>
      <c r="J112" s="5">
        <f t="shared" si="263"/>
        <v>0</v>
      </c>
      <c r="K112" s="5">
        <f t="shared" si="263"/>
        <v>0</v>
      </c>
      <c r="L112" s="5">
        <f t="shared" si="263"/>
        <v>0</v>
      </c>
      <c r="M112" s="5">
        <f t="shared" si="263"/>
        <v>0</v>
      </c>
      <c r="N112" s="5">
        <f t="shared" si="263"/>
        <v>0</v>
      </c>
      <c r="O112" s="5">
        <f t="shared" si="263"/>
        <v>0</v>
      </c>
      <c r="P112" s="5">
        <f t="shared" si="263"/>
        <v>0</v>
      </c>
      <c r="Q112" s="5">
        <f t="shared" si="263"/>
        <v>0</v>
      </c>
      <c r="R112" s="5">
        <f t="shared" si="263"/>
        <v>0</v>
      </c>
      <c r="S112" s="5">
        <f t="shared" si="263"/>
        <v>0</v>
      </c>
      <c r="T112" s="5">
        <f t="shared" si="263"/>
        <v>0</v>
      </c>
      <c r="U112" s="5">
        <f t="shared" si="263"/>
        <v>0</v>
      </c>
      <c r="V112" s="5">
        <f t="shared" si="263"/>
        <v>0</v>
      </c>
      <c r="W112" s="5">
        <f t="shared" si="263"/>
        <v>0</v>
      </c>
      <c r="X112" s="5">
        <f t="shared" si="263"/>
        <v>0</v>
      </c>
      <c r="Y112" s="5">
        <f t="shared" si="263"/>
        <v>0</v>
      </c>
      <c r="Z112" s="5">
        <f t="shared" si="263"/>
        <v>0</v>
      </c>
      <c r="AA112" s="5">
        <f>COUNTIF(AA$14:AA$31,"TR")</f>
        <v>0</v>
      </c>
      <c r="AB112" s="5">
        <f t="shared" si="263"/>
        <v>0</v>
      </c>
      <c r="AC112" s="5">
        <f t="shared" si="263"/>
        <v>0</v>
      </c>
      <c r="AD112" s="5">
        <f t="shared" si="263"/>
        <v>0</v>
      </c>
      <c r="AE112" s="5">
        <f t="shared" si="263"/>
        <v>0</v>
      </c>
      <c r="AF112" s="5">
        <f t="shared" si="263"/>
        <v>0</v>
      </c>
      <c r="AG112" s="5">
        <f t="shared" si="263"/>
        <v>0</v>
      </c>
      <c r="AH112" s="5">
        <f t="shared" si="263"/>
        <v>0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48"/>
      <c r="BE112" s="3"/>
      <c r="BF112" s="49"/>
      <c r="BG112" s="49"/>
      <c r="BH112" s="49"/>
      <c r="BI112" s="49"/>
      <c r="BJ112" s="49"/>
      <c r="BK112" s="49"/>
      <c r="BL112" s="49"/>
      <c r="BM112" s="49"/>
      <c r="BN112" s="49"/>
      <c r="BO112" s="50"/>
      <c r="BP112" s="50"/>
      <c r="BQ112" s="50"/>
      <c r="BR112" s="50"/>
      <c r="BS112" s="50"/>
      <c r="BT112" s="51"/>
      <c r="BU112" s="52"/>
      <c r="BV112" s="52"/>
      <c r="BW112" s="52"/>
      <c r="BX112" s="52"/>
      <c r="BY112" s="52"/>
      <c r="BZ112" s="52"/>
      <c r="CA112" s="52"/>
      <c r="CB112" s="52"/>
      <c r="CC112" s="18"/>
      <c r="CD112" s="18"/>
      <c r="CE112" s="18"/>
      <c r="CF112" s="18"/>
      <c r="CG112" s="18"/>
      <c r="CH112" s="18"/>
      <c r="CI112" s="18"/>
      <c r="CJ112" s="18"/>
    </row>
    <row r="113" spans="1:88" s="58" customFormat="1" ht="21" customHeight="1" x14ac:dyDescent="0.2">
      <c r="A113" s="49"/>
      <c r="B113" s="1644"/>
      <c r="C113" s="103" t="s">
        <v>57</v>
      </c>
      <c r="D113" s="14">
        <f t="shared" ref="D113:AH113" si="264">COUNTIF(D$14:D$32,"FOTS")</f>
        <v>0</v>
      </c>
      <c r="E113" s="14">
        <f t="shared" si="264"/>
        <v>0</v>
      </c>
      <c r="F113" s="14">
        <f t="shared" si="264"/>
        <v>0</v>
      </c>
      <c r="G113" s="14">
        <f t="shared" si="264"/>
        <v>0</v>
      </c>
      <c r="H113" s="14">
        <f t="shared" si="264"/>
        <v>0</v>
      </c>
      <c r="I113" s="14">
        <f t="shared" si="264"/>
        <v>2</v>
      </c>
      <c r="J113" s="14">
        <f t="shared" si="264"/>
        <v>0</v>
      </c>
      <c r="K113" s="14">
        <f t="shared" si="264"/>
        <v>0</v>
      </c>
      <c r="L113" s="14">
        <f t="shared" si="264"/>
        <v>0</v>
      </c>
      <c r="M113" s="14">
        <f t="shared" si="264"/>
        <v>0</v>
      </c>
      <c r="N113" s="14">
        <f t="shared" si="264"/>
        <v>0</v>
      </c>
      <c r="O113" s="14">
        <f t="shared" si="264"/>
        <v>0</v>
      </c>
      <c r="P113" s="14">
        <f t="shared" si="264"/>
        <v>0</v>
      </c>
      <c r="Q113" s="14">
        <f t="shared" si="264"/>
        <v>0</v>
      </c>
      <c r="R113" s="14">
        <f t="shared" si="264"/>
        <v>0</v>
      </c>
      <c r="S113" s="14">
        <f t="shared" si="264"/>
        <v>0</v>
      </c>
      <c r="T113" s="14">
        <f t="shared" si="264"/>
        <v>0</v>
      </c>
      <c r="U113" s="14">
        <f t="shared" si="264"/>
        <v>0</v>
      </c>
      <c r="V113" s="14">
        <f t="shared" si="264"/>
        <v>0</v>
      </c>
      <c r="W113" s="14">
        <f t="shared" si="264"/>
        <v>0</v>
      </c>
      <c r="X113" s="14">
        <f t="shared" si="264"/>
        <v>0</v>
      </c>
      <c r="Y113" s="14">
        <f t="shared" si="264"/>
        <v>0</v>
      </c>
      <c r="Z113" s="14">
        <f t="shared" si="264"/>
        <v>2</v>
      </c>
      <c r="AA113" s="14">
        <f>COUNTIF(AA$14:AA$31,"FOTS")</f>
        <v>0</v>
      </c>
      <c r="AB113" s="14">
        <f t="shared" si="264"/>
        <v>0</v>
      </c>
      <c r="AC113" s="14">
        <f t="shared" si="264"/>
        <v>0</v>
      </c>
      <c r="AD113" s="14">
        <f t="shared" si="264"/>
        <v>0</v>
      </c>
      <c r="AE113" s="14">
        <f t="shared" si="264"/>
        <v>0</v>
      </c>
      <c r="AF113" s="14">
        <f t="shared" si="264"/>
        <v>0</v>
      </c>
      <c r="AG113" s="14">
        <f t="shared" si="264"/>
        <v>0</v>
      </c>
      <c r="AH113" s="14">
        <f t="shared" si="264"/>
        <v>0</v>
      </c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98"/>
      <c r="BE113" s="99"/>
      <c r="BF113" s="49"/>
      <c r="BG113" s="49"/>
      <c r="BH113" s="49"/>
      <c r="BI113" s="49"/>
      <c r="BJ113" s="49"/>
      <c r="BK113" s="49"/>
      <c r="BL113" s="49"/>
      <c r="BM113" s="49"/>
      <c r="BN113" s="49"/>
      <c r="BO113" s="51"/>
      <c r="BP113" s="51"/>
      <c r="BQ113" s="51"/>
      <c r="BR113" s="51"/>
      <c r="BS113" s="51"/>
      <c r="BT113" s="51"/>
      <c r="BU113" s="55"/>
      <c r="BV113" s="55"/>
      <c r="BW113" s="55"/>
      <c r="BX113" s="55"/>
      <c r="BY113" s="55"/>
      <c r="BZ113" s="55"/>
      <c r="CA113" s="55"/>
      <c r="CB113" s="55"/>
    </row>
    <row r="114" spans="1:88" s="18" customFormat="1" ht="21" customHeight="1" x14ac:dyDescent="0.2">
      <c r="A114" s="49"/>
      <c r="B114" s="1645"/>
      <c r="C114" s="103" t="s">
        <v>35</v>
      </c>
      <c r="D114" s="14">
        <f t="shared" ref="D114:AH114" si="265">COUNTIF(D$14:D$32,"DISP")</f>
        <v>0</v>
      </c>
      <c r="E114" s="14">
        <f t="shared" si="265"/>
        <v>0</v>
      </c>
      <c r="F114" s="14">
        <f t="shared" si="265"/>
        <v>0</v>
      </c>
      <c r="G114" s="14">
        <f t="shared" si="265"/>
        <v>0</v>
      </c>
      <c r="H114" s="14">
        <f t="shared" si="265"/>
        <v>0</v>
      </c>
      <c r="I114" s="14">
        <f t="shared" si="265"/>
        <v>0</v>
      </c>
      <c r="J114" s="14">
        <f t="shared" si="265"/>
        <v>0</v>
      </c>
      <c r="K114" s="14">
        <f t="shared" si="265"/>
        <v>0</v>
      </c>
      <c r="L114" s="14">
        <f t="shared" si="265"/>
        <v>0</v>
      </c>
      <c r="M114" s="14">
        <f t="shared" si="265"/>
        <v>0</v>
      </c>
      <c r="N114" s="14">
        <f t="shared" si="265"/>
        <v>0</v>
      </c>
      <c r="O114" s="14">
        <f t="shared" si="265"/>
        <v>0</v>
      </c>
      <c r="P114" s="14">
        <f t="shared" si="265"/>
        <v>0</v>
      </c>
      <c r="Q114" s="14">
        <f t="shared" si="265"/>
        <v>0</v>
      </c>
      <c r="R114" s="14">
        <f t="shared" si="265"/>
        <v>0</v>
      </c>
      <c r="S114" s="14">
        <f t="shared" si="265"/>
        <v>0</v>
      </c>
      <c r="T114" s="14">
        <f t="shared" si="265"/>
        <v>0</v>
      </c>
      <c r="U114" s="14">
        <f t="shared" si="265"/>
        <v>0</v>
      </c>
      <c r="V114" s="14">
        <f t="shared" si="265"/>
        <v>0</v>
      </c>
      <c r="W114" s="14">
        <f t="shared" si="265"/>
        <v>0</v>
      </c>
      <c r="X114" s="14">
        <f t="shared" si="265"/>
        <v>0</v>
      </c>
      <c r="Y114" s="14">
        <f t="shared" si="265"/>
        <v>0</v>
      </c>
      <c r="Z114" s="14">
        <f t="shared" si="265"/>
        <v>0</v>
      </c>
      <c r="AA114" s="14">
        <f>COUNTIF(AA$14:AA$31,"DISP")</f>
        <v>0</v>
      </c>
      <c r="AB114" s="14">
        <f t="shared" si="265"/>
        <v>0</v>
      </c>
      <c r="AC114" s="14">
        <f t="shared" si="265"/>
        <v>0</v>
      </c>
      <c r="AD114" s="14">
        <f t="shared" si="265"/>
        <v>0</v>
      </c>
      <c r="AE114" s="14">
        <f t="shared" si="265"/>
        <v>0</v>
      </c>
      <c r="AF114" s="14">
        <f t="shared" si="265"/>
        <v>0</v>
      </c>
      <c r="AG114" s="14">
        <f t="shared" si="265"/>
        <v>0</v>
      </c>
      <c r="AH114" s="14">
        <f t="shared" si="265"/>
        <v>0</v>
      </c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98"/>
      <c r="BE114" s="99"/>
      <c r="BF114" s="49"/>
      <c r="BG114" s="49"/>
      <c r="BH114" s="49"/>
      <c r="BI114" s="49"/>
      <c r="BJ114" s="49"/>
      <c r="BK114" s="49"/>
      <c r="BL114" s="49"/>
      <c r="BM114" s="49"/>
      <c r="BN114" s="49"/>
      <c r="BO114" s="51"/>
      <c r="BP114" s="51"/>
      <c r="BQ114" s="51"/>
      <c r="BR114" s="51"/>
      <c r="BS114" s="51"/>
      <c r="BT114" s="51"/>
      <c r="BU114" s="55"/>
      <c r="BV114" s="55"/>
      <c r="BW114" s="55"/>
      <c r="BX114" s="55"/>
      <c r="BY114" s="55"/>
      <c r="BZ114" s="55"/>
      <c r="CA114" s="55"/>
      <c r="CB114" s="55"/>
      <c r="CC114" s="58"/>
      <c r="CD114" s="58"/>
      <c r="CE114" s="58"/>
      <c r="CF114" s="58"/>
      <c r="CG114" s="58"/>
      <c r="CH114" s="58"/>
      <c r="CI114" s="58"/>
      <c r="CJ114" s="58"/>
    </row>
    <row r="115" spans="1:88" s="18" customFormat="1" ht="21" customHeight="1" x14ac:dyDescent="0.2">
      <c r="A115" s="101"/>
      <c r="B115" s="1638" t="s">
        <v>23</v>
      </c>
      <c r="C115" s="1639"/>
      <c r="D115" s="131">
        <v>1</v>
      </c>
      <c r="E115" s="131">
        <f t="shared" ref="E115:AH115" si="266">D115+1</f>
        <v>2</v>
      </c>
      <c r="F115" s="131">
        <f t="shared" si="266"/>
        <v>3</v>
      </c>
      <c r="G115" s="131">
        <f t="shared" si="266"/>
        <v>4</v>
      </c>
      <c r="H115" s="131">
        <f t="shared" si="266"/>
        <v>5</v>
      </c>
      <c r="I115" s="132">
        <f t="shared" si="266"/>
        <v>6</v>
      </c>
      <c r="J115" s="131">
        <f t="shared" si="266"/>
        <v>7</v>
      </c>
      <c r="K115" s="131">
        <f t="shared" si="266"/>
        <v>8</v>
      </c>
      <c r="L115" s="131">
        <f t="shared" si="266"/>
        <v>9</v>
      </c>
      <c r="M115" s="131">
        <f t="shared" si="266"/>
        <v>10</v>
      </c>
      <c r="N115" s="131">
        <f t="shared" si="266"/>
        <v>11</v>
      </c>
      <c r="O115" s="131">
        <f t="shared" si="266"/>
        <v>12</v>
      </c>
      <c r="P115" s="131">
        <f t="shared" si="266"/>
        <v>13</v>
      </c>
      <c r="Q115" s="131">
        <f t="shared" si="266"/>
        <v>14</v>
      </c>
      <c r="R115" s="131">
        <f t="shared" si="266"/>
        <v>15</v>
      </c>
      <c r="S115" s="131">
        <f t="shared" si="266"/>
        <v>16</v>
      </c>
      <c r="T115" s="131">
        <f t="shared" si="266"/>
        <v>17</v>
      </c>
      <c r="U115" s="131">
        <f t="shared" si="266"/>
        <v>18</v>
      </c>
      <c r="V115" s="131">
        <f t="shared" si="266"/>
        <v>19</v>
      </c>
      <c r="W115" s="131">
        <f t="shared" si="266"/>
        <v>20</v>
      </c>
      <c r="X115" s="131">
        <f t="shared" si="266"/>
        <v>21</v>
      </c>
      <c r="Y115" s="131">
        <f t="shared" si="266"/>
        <v>22</v>
      </c>
      <c r="Z115" s="131">
        <f t="shared" si="266"/>
        <v>23</v>
      </c>
      <c r="AA115" s="131">
        <f t="shared" si="266"/>
        <v>24</v>
      </c>
      <c r="AB115" s="131">
        <f t="shared" si="266"/>
        <v>25</v>
      </c>
      <c r="AC115" s="131">
        <f t="shared" si="266"/>
        <v>26</v>
      </c>
      <c r="AD115" s="131">
        <f t="shared" si="266"/>
        <v>27</v>
      </c>
      <c r="AE115" s="131">
        <f t="shared" si="266"/>
        <v>28</v>
      </c>
      <c r="AF115" s="131">
        <f t="shared" si="266"/>
        <v>29</v>
      </c>
      <c r="AG115" s="131">
        <f t="shared" si="266"/>
        <v>30</v>
      </c>
      <c r="AH115" s="131">
        <f t="shared" si="266"/>
        <v>31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48"/>
      <c r="BE115" s="3"/>
      <c r="BF115" s="1"/>
      <c r="BG115" s="1"/>
      <c r="BH115" s="1"/>
      <c r="BI115" s="1"/>
      <c r="BJ115" s="1"/>
      <c r="BK115" s="1"/>
      <c r="BL115" s="1"/>
      <c r="BM115" s="1"/>
      <c r="BN115" s="1"/>
      <c r="BO115" s="50"/>
      <c r="BP115" s="50"/>
      <c r="BQ115" s="50"/>
      <c r="BR115" s="50"/>
      <c r="BS115" s="50"/>
      <c r="BT115" s="51"/>
      <c r="BU115" s="52"/>
      <c r="BV115" s="52"/>
      <c r="BW115" s="52"/>
      <c r="BX115" s="53"/>
      <c r="BY115" s="53"/>
      <c r="BZ115" s="53"/>
      <c r="CA115" s="53"/>
      <c r="CB115" s="53"/>
    </row>
    <row r="116" spans="1:88" s="18" customFormat="1" ht="21" customHeight="1" x14ac:dyDescent="0.2">
      <c r="A116" s="1"/>
      <c r="B116" s="1640" t="s">
        <v>152</v>
      </c>
      <c r="C116" s="585" t="s">
        <v>148</v>
      </c>
      <c r="D116" s="5">
        <f>COUNTIF(D34:D35,"fE")+COUNTIF(D34:D35,"fES")+COUNTIF(D34:D35,"fED")+COUNTIF(D34:D35,"fEF")</f>
        <v>0</v>
      </c>
      <c r="E116" s="5">
        <f t="shared" ref="E116:AH116" si="267">COUNTIF(E34:E35,"fE")+COUNTIF(E34:E35,"fES")+COUNTIF(E34:E35,"fED")+COUNTIF(E34:E35,"fEF")</f>
        <v>0</v>
      </c>
      <c r="F116" s="5">
        <f t="shared" si="267"/>
        <v>0</v>
      </c>
      <c r="G116" s="5">
        <f t="shared" si="267"/>
        <v>0</v>
      </c>
      <c r="H116" s="5">
        <f t="shared" si="267"/>
        <v>0</v>
      </c>
      <c r="I116" s="5">
        <f t="shared" si="267"/>
        <v>0</v>
      </c>
      <c r="J116" s="5">
        <f t="shared" si="267"/>
        <v>0</v>
      </c>
      <c r="K116" s="5">
        <f t="shared" si="267"/>
        <v>0</v>
      </c>
      <c r="L116" s="5">
        <f t="shared" si="267"/>
        <v>0</v>
      </c>
      <c r="M116" s="5">
        <f t="shared" si="267"/>
        <v>0</v>
      </c>
      <c r="N116" s="5">
        <f t="shared" si="267"/>
        <v>0</v>
      </c>
      <c r="O116" s="5">
        <f t="shared" si="267"/>
        <v>0</v>
      </c>
      <c r="P116" s="5">
        <f t="shared" si="267"/>
        <v>0</v>
      </c>
      <c r="Q116" s="5">
        <f t="shared" si="267"/>
        <v>0</v>
      </c>
      <c r="R116" s="5">
        <f t="shared" si="267"/>
        <v>0</v>
      </c>
      <c r="S116" s="5">
        <f t="shared" si="267"/>
        <v>0</v>
      </c>
      <c r="T116" s="5">
        <f t="shared" si="267"/>
        <v>0</v>
      </c>
      <c r="U116" s="5">
        <f t="shared" si="267"/>
        <v>0</v>
      </c>
      <c r="V116" s="5">
        <f t="shared" si="267"/>
        <v>0</v>
      </c>
      <c r="W116" s="5">
        <f t="shared" si="267"/>
        <v>0</v>
      </c>
      <c r="X116" s="5">
        <f t="shared" si="267"/>
        <v>0</v>
      </c>
      <c r="Y116" s="5">
        <f t="shared" si="267"/>
        <v>0</v>
      </c>
      <c r="Z116" s="5">
        <f t="shared" si="267"/>
        <v>0</v>
      </c>
      <c r="AA116" s="5">
        <f t="shared" si="267"/>
        <v>0</v>
      </c>
      <c r="AB116" s="5">
        <f t="shared" si="267"/>
        <v>0</v>
      </c>
      <c r="AC116" s="5">
        <f t="shared" si="267"/>
        <v>0</v>
      </c>
      <c r="AD116" s="5">
        <f t="shared" si="267"/>
        <v>0</v>
      </c>
      <c r="AE116" s="5">
        <f t="shared" si="267"/>
        <v>0</v>
      </c>
      <c r="AF116" s="5">
        <f t="shared" si="267"/>
        <v>0</v>
      </c>
      <c r="AG116" s="5">
        <f t="shared" si="267"/>
        <v>0</v>
      </c>
      <c r="AH116" s="5">
        <f t="shared" si="267"/>
        <v>0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48"/>
      <c r="BE116" s="3"/>
      <c r="BF116" s="49"/>
      <c r="BG116" s="49"/>
      <c r="BH116" s="49"/>
      <c r="BI116" s="49"/>
      <c r="BJ116" s="49"/>
      <c r="BK116" s="49"/>
      <c r="BL116" s="49"/>
      <c r="BM116" s="49"/>
      <c r="BN116" s="49"/>
      <c r="BO116" s="50"/>
      <c r="BP116" s="50"/>
      <c r="BQ116" s="50"/>
      <c r="BR116" s="50"/>
      <c r="BS116" s="50"/>
      <c r="BT116" s="51"/>
      <c r="BU116" s="52"/>
      <c r="BV116" s="52"/>
      <c r="BW116" s="52"/>
      <c r="BX116" s="52"/>
      <c r="BY116" s="52"/>
      <c r="BZ116" s="52"/>
      <c r="CA116" s="52"/>
      <c r="CB116" s="52"/>
    </row>
    <row r="117" spans="1:88" s="18" customFormat="1" ht="21" customHeight="1" x14ac:dyDescent="0.2">
      <c r="A117" s="1"/>
      <c r="B117" s="1640"/>
      <c r="C117" s="585" t="s">
        <v>149</v>
      </c>
      <c r="D117" s="5">
        <f>COUNTIF(D37:D42,"fE")+COUNTIF(D37:D42,"fES")+COUNTIF(D37:D42,"fED")+COUNTIF(D37:D42,"fEF")</f>
        <v>0</v>
      </c>
      <c r="E117" s="5">
        <f t="shared" ref="E117:AH117" si="268">COUNTIF(E37:E42,"fE")+COUNTIF(E37:E42,"fES")+COUNTIF(E37:E42,"fED")+COUNTIF(E37:E42,"fEF")</f>
        <v>0</v>
      </c>
      <c r="F117" s="5">
        <f t="shared" si="268"/>
        <v>0</v>
      </c>
      <c r="G117" s="5">
        <f t="shared" si="268"/>
        <v>0</v>
      </c>
      <c r="H117" s="5">
        <f t="shared" si="268"/>
        <v>0</v>
      </c>
      <c r="I117" s="5">
        <f t="shared" si="268"/>
        <v>0</v>
      </c>
      <c r="J117" s="5">
        <f t="shared" si="268"/>
        <v>0</v>
      </c>
      <c r="K117" s="5">
        <f t="shared" si="268"/>
        <v>0</v>
      </c>
      <c r="L117" s="5">
        <f t="shared" si="268"/>
        <v>0</v>
      </c>
      <c r="M117" s="5">
        <f t="shared" si="268"/>
        <v>0</v>
      </c>
      <c r="N117" s="5">
        <f t="shared" si="268"/>
        <v>0</v>
      </c>
      <c r="O117" s="5">
        <f t="shared" si="268"/>
        <v>1</v>
      </c>
      <c r="P117" s="5">
        <f t="shared" si="268"/>
        <v>1</v>
      </c>
      <c r="Q117" s="5">
        <f t="shared" si="268"/>
        <v>1</v>
      </c>
      <c r="R117" s="5">
        <f t="shared" si="268"/>
        <v>1</v>
      </c>
      <c r="S117" s="5">
        <f t="shared" si="268"/>
        <v>0</v>
      </c>
      <c r="T117" s="5">
        <f t="shared" si="268"/>
        <v>0</v>
      </c>
      <c r="U117" s="5">
        <f t="shared" si="268"/>
        <v>0</v>
      </c>
      <c r="V117" s="5">
        <f t="shared" si="268"/>
        <v>0</v>
      </c>
      <c r="W117" s="5">
        <f t="shared" si="268"/>
        <v>0</v>
      </c>
      <c r="X117" s="5">
        <f t="shared" si="268"/>
        <v>0</v>
      </c>
      <c r="Y117" s="5">
        <f t="shared" si="268"/>
        <v>1</v>
      </c>
      <c r="Z117" s="5">
        <f t="shared" si="268"/>
        <v>1</v>
      </c>
      <c r="AA117" s="5">
        <f t="shared" si="268"/>
        <v>1</v>
      </c>
      <c r="AB117" s="5">
        <f t="shared" si="268"/>
        <v>1</v>
      </c>
      <c r="AC117" s="5">
        <f t="shared" si="268"/>
        <v>1</v>
      </c>
      <c r="AD117" s="5">
        <f t="shared" si="268"/>
        <v>1</v>
      </c>
      <c r="AE117" s="5">
        <f t="shared" si="268"/>
        <v>1</v>
      </c>
      <c r="AF117" s="5">
        <f t="shared" si="268"/>
        <v>1</v>
      </c>
      <c r="AG117" s="5">
        <f t="shared" si="268"/>
        <v>1</v>
      </c>
      <c r="AH117" s="5">
        <f t="shared" si="268"/>
        <v>0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48"/>
      <c r="BE117" s="3"/>
      <c r="BF117" s="49"/>
      <c r="BG117" s="49"/>
      <c r="BH117" s="49"/>
      <c r="BI117" s="49"/>
      <c r="BJ117" s="49"/>
      <c r="BK117" s="49"/>
      <c r="BL117" s="49"/>
      <c r="BM117" s="49"/>
      <c r="BN117" s="49"/>
      <c r="BO117" s="50"/>
      <c r="BP117" s="50"/>
      <c r="BQ117" s="50"/>
      <c r="BR117" s="50"/>
      <c r="BS117" s="50"/>
      <c r="BT117" s="51"/>
      <c r="BU117" s="52"/>
      <c r="BV117" s="52"/>
      <c r="BW117" s="52"/>
      <c r="BX117" s="52"/>
      <c r="BY117" s="52"/>
      <c r="BZ117" s="52"/>
      <c r="CA117" s="52"/>
      <c r="CB117" s="52"/>
    </row>
    <row r="118" spans="1:88" s="18" customFormat="1" ht="21" customHeight="1" x14ac:dyDescent="0.2">
      <c r="A118" s="1"/>
      <c r="B118" s="1640"/>
      <c r="C118" s="585" t="s">
        <v>150</v>
      </c>
      <c r="D118" s="5">
        <f>+COUNTIF(D45:D54,"fE")+COUNTIF(D45:D54,"fES")+COUNTIF(D45:D54,"fED")+COUNTIF(D45:D54,"fEF")</f>
        <v>0</v>
      </c>
      <c r="E118" s="5">
        <f t="shared" ref="E118:AH118" si="269">+COUNTIF(E45:E54,"fE")+COUNTIF(E45:E54,"fES")+COUNTIF(E45:E54,"fED")+COUNTIF(E45:E54,"fEF")</f>
        <v>0</v>
      </c>
      <c r="F118" s="5">
        <f t="shared" si="269"/>
        <v>0</v>
      </c>
      <c r="G118" s="5">
        <f t="shared" si="269"/>
        <v>0</v>
      </c>
      <c r="H118" s="5">
        <f t="shared" si="269"/>
        <v>0</v>
      </c>
      <c r="I118" s="5">
        <f t="shared" si="269"/>
        <v>0</v>
      </c>
      <c r="J118" s="5">
        <f t="shared" si="269"/>
        <v>0</v>
      </c>
      <c r="K118" s="5">
        <f t="shared" si="269"/>
        <v>0</v>
      </c>
      <c r="L118" s="5">
        <f t="shared" si="269"/>
        <v>0</v>
      </c>
      <c r="M118" s="5">
        <f t="shared" si="269"/>
        <v>0</v>
      </c>
      <c r="N118" s="5">
        <f t="shared" si="269"/>
        <v>0</v>
      </c>
      <c r="O118" s="5">
        <f t="shared" si="269"/>
        <v>0</v>
      </c>
      <c r="P118" s="5">
        <f t="shared" si="269"/>
        <v>0</v>
      </c>
      <c r="Q118" s="5">
        <f t="shared" si="269"/>
        <v>0</v>
      </c>
      <c r="R118" s="5">
        <f t="shared" si="269"/>
        <v>0</v>
      </c>
      <c r="S118" s="5">
        <f t="shared" si="269"/>
        <v>0</v>
      </c>
      <c r="T118" s="5">
        <f t="shared" si="269"/>
        <v>0</v>
      </c>
      <c r="U118" s="5">
        <f t="shared" si="269"/>
        <v>0</v>
      </c>
      <c r="V118" s="5">
        <f t="shared" si="269"/>
        <v>1</v>
      </c>
      <c r="W118" s="5">
        <f t="shared" si="269"/>
        <v>1</v>
      </c>
      <c r="X118" s="5">
        <f t="shared" si="269"/>
        <v>1</v>
      </c>
      <c r="Y118" s="5">
        <f t="shared" si="269"/>
        <v>1</v>
      </c>
      <c r="Z118" s="5">
        <f t="shared" si="269"/>
        <v>1</v>
      </c>
      <c r="AA118" s="5">
        <f t="shared" si="269"/>
        <v>1</v>
      </c>
      <c r="AB118" s="5">
        <f t="shared" si="269"/>
        <v>1</v>
      </c>
      <c r="AC118" s="5">
        <f t="shared" si="269"/>
        <v>1</v>
      </c>
      <c r="AD118" s="5">
        <f t="shared" si="269"/>
        <v>1</v>
      </c>
      <c r="AE118" s="5">
        <f t="shared" si="269"/>
        <v>1</v>
      </c>
      <c r="AF118" s="5">
        <f t="shared" si="269"/>
        <v>1</v>
      </c>
      <c r="AG118" s="5">
        <f t="shared" si="269"/>
        <v>1</v>
      </c>
      <c r="AH118" s="5">
        <f t="shared" si="269"/>
        <v>0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48"/>
      <c r="BE118" s="3"/>
      <c r="BF118" s="49"/>
      <c r="BG118" s="49"/>
      <c r="BH118" s="49"/>
      <c r="BI118" s="49"/>
      <c r="BJ118" s="49"/>
      <c r="BK118" s="49"/>
      <c r="BL118" s="49"/>
      <c r="BM118" s="49"/>
      <c r="BN118" s="49"/>
      <c r="BO118" s="50"/>
      <c r="BP118" s="50"/>
      <c r="BQ118" s="50"/>
      <c r="BR118" s="50"/>
      <c r="BS118" s="50"/>
      <c r="BT118" s="51"/>
      <c r="BU118" s="52"/>
      <c r="BV118" s="52"/>
      <c r="BW118" s="52"/>
      <c r="BX118" s="52"/>
      <c r="BY118" s="52"/>
      <c r="BZ118" s="52"/>
      <c r="CA118" s="52"/>
      <c r="CB118" s="52"/>
    </row>
    <row r="119" spans="1:88" s="18" customFormat="1" ht="21" customHeight="1" x14ac:dyDescent="0.2">
      <c r="A119" s="1"/>
      <c r="B119" s="1640"/>
      <c r="C119" s="103" t="s">
        <v>151</v>
      </c>
      <c r="D119" s="14">
        <f>SUM(D116:D118)</f>
        <v>0</v>
      </c>
      <c r="E119" s="14">
        <f t="shared" ref="E119:AI119" si="270">SUM(E116:E118)</f>
        <v>0</v>
      </c>
      <c r="F119" s="14">
        <f t="shared" si="270"/>
        <v>0</v>
      </c>
      <c r="G119" s="14">
        <f t="shared" si="270"/>
        <v>0</v>
      </c>
      <c r="H119" s="14">
        <f t="shared" si="270"/>
        <v>0</v>
      </c>
      <c r="I119" s="14">
        <f t="shared" si="270"/>
        <v>0</v>
      </c>
      <c r="J119" s="14">
        <f t="shared" si="270"/>
        <v>0</v>
      </c>
      <c r="K119" s="14">
        <f t="shared" si="270"/>
        <v>0</v>
      </c>
      <c r="L119" s="14">
        <f t="shared" si="270"/>
        <v>0</v>
      </c>
      <c r="M119" s="14">
        <f t="shared" si="270"/>
        <v>0</v>
      </c>
      <c r="N119" s="14">
        <f t="shared" si="270"/>
        <v>0</v>
      </c>
      <c r="O119" s="14">
        <f t="shared" si="270"/>
        <v>1</v>
      </c>
      <c r="P119" s="14">
        <f t="shared" si="270"/>
        <v>1</v>
      </c>
      <c r="Q119" s="14">
        <f t="shared" si="270"/>
        <v>1</v>
      </c>
      <c r="R119" s="14">
        <f t="shared" si="270"/>
        <v>1</v>
      </c>
      <c r="S119" s="14">
        <f t="shared" si="270"/>
        <v>0</v>
      </c>
      <c r="T119" s="14">
        <f t="shared" si="270"/>
        <v>0</v>
      </c>
      <c r="U119" s="14">
        <f t="shared" si="270"/>
        <v>0</v>
      </c>
      <c r="V119" s="14">
        <f t="shared" si="270"/>
        <v>1</v>
      </c>
      <c r="W119" s="14">
        <f t="shared" si="270"/>
        <v>1</v>
      </c>
      <c r="X119" s="14">
        <f t="shared" si="270"/>
        <v>1</v>
      </c>
      <c r="Y119" s="14">
        <f t="shared" si="270"/>
        <v>2</v>
      </c>
      <c r="Z119" s="14">
        <f t="shared" si="270"/>
        <v>2</v>
      </c>
      <c r="AA119" s="14">
        <f t="shared" si="270"/>
        <v>2</v>
      </c>
      <c r="AB119" s="14">
        <f t="shared" si="270"/>
        <v>2</v>
      </c>
      <c r="AC119" s="14">
        <f t="shared" si="270"/>
        <v>2</v>
      </c>
      <c r="AD119" s="14">
        <f t="shared" si="270"/>
        <v>2</v>
      </c>
      <c r="AE119" s="14">
        <f t="shared" si="270"/>
        <v>2</v>
      </c>
      <c r="AF119" s="14">
        <f t="shared" si="270"/>
        <v>2</v>
      </c>
      <c r="AG119" s="14">
        <f t="shared" si="270"/>
        <v>2</v>
      </c>
      <c r="AH119" s="14">
        <f t="shared" si="270"/>
        <v>0</v>
      </c>
      <c r="AI119" s="14">
        <f t="shared" si="270"/>
        <v>0</v>
      </c>
      <c r="AJ119" s="2"/>
      <c r="AK119" s="2"/>
      <c r="AL119" s="2"/>
      <c r="AM119" s="2"/>
      <c r="AN119" s="2"/>
      <c r="AO119" s="2"/>
      <c r="AP119" s="2"/>
      <c r="AQ119" s="2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48"/>
      <c r="BE119" s="3"/>
      <c r="BF119" s="49"/>
      <c r="BG119" s="49"/>
      <c r="BH119" s="49"/>
      <c r="BI119" s="49"/>
      <c r="BJ119" s="49"/>
      <c r="BK119" s="49"/>
      <c r="BL119" s="49"/>
      <c r="BM119" s="49"/>
      <c r="BN119" s="49"/>
      <c r="BO119" s="50"/>
      <c r="BP119" s="50"/>
      <c r="BQ119" s="50"/>
      <c r="BR119" s="50"/>
      <c r="BS119" s="50"/>
      <c r="BT119" s="51"/>
      <c r="BU119" s="52"/>
      <c r="BV119" s="52"/>
      <c r="BW119" s="52"/>
      <c r="BX119" s="52"/>
      <c r="BY119" s="52"/>
      <c r="BZ119" s="52"/>
      <c r="CA119" s="52"/>
      <c r="CB119" s="52"/>
    </row>
    <row r="120" spans="1:88" s="18" customFormat="1" ht="21" customHeight="1" x14ac:dyDescent="0.2">
      <c r="A120" s="1"/>
      <c r="B120" s="1640"/>
      <c r="C120" s="585" t="s">
        <v>36</v>
      </c>
      <c r="D120" s="5">
        <f>COUNTIF(D$34:D$54,"L")</f>
        <v>0</v>
      </c>
      <c r="E120" s="5">
        <f t="shared" ref="E120:AH120" si="271">COUNTIF(E$34:E$54,"L")</f>
        <v>0</v>
      </c>
      <c r="F120" s="5">
        <f t="shared" si="271"/>
        <v>0</v>
      </c>
      <c r="G120" s="5">
        <f t="shared" si="271"/>
        <v>0</v>
      </c>
      <c r="H120" s="5">
        <f t="shared" si="271"/>
        <v>0</v>
      </c>
      <c r="I120" s="5">
        <f t="shared" si="271"/>
        <v>0</v>
      </c>
      <c r="J120" s="5">
        <f t="shared" si="271"/>
        <v>0</v>
      </c>
      <c r="K120" s="5">
        <f t="shared" si="271"/>
        <v>0</v>
      </c>
      <c r="L120" s="5">
        <f t="shared" si="271"/>
        <v>0</v>
      </c>
      <c r="M120" s="5">
        <f t="shared" si="271"/>
        <v>0</v>
      </c>
      <c r="N120" s="5">
        <f t="shared" si="271"/>
        <v>0</v>
      </c>
      <c r="O120" s="5">
        <f t="shared" si="271"/>
        <v>0</v>
      </c>
      <c r="P120" s="5">
        <f t="shared" si="271"/>
        <v>0</v>
      </c>
      <c r="Q120" s="5">
        <f t="shared" si="271"/>
        <v>0</v>
      </c>
      <c r="R120" s="5">
        <f t="shared" si="271"/>
        <v>0</v>
      </c>
      <c r="S120" s="5">
        <f t="shared" si="271"/>
        <v>0</v>
      </c>
      <c r="T120" s="5">
        <f t="shared" si="271"/>
        <v>0</v>
      </c>
      <c r="U120" s="5">
        <f t="shared" si="271"/>
        <v>0</v>
      </c>
      <c r="V120" s="5">
        <f t="shared" si="271"/>
        <v>0</v>
      </c>
      <c r="W120" s="5">
        <f t="shared" si="271"/>
        <v>0</v>
      </c>
      <c r="X120" s="5">
        <f t="shared" si="271"/>
        <v>0</v>
      </c>
      <c r="Y120" s="5">
        <f t="shared" si="271"/>
        <v>0</v>
      </c>
      <c r="Z120" s="5">
        <f t="shared" si="271"/>
        <v>0</v>
      </c>
      <c r="AA120" s="5">
        <f t="shared" si="271"/>
        <v>0</v>
      </c>
      <c r="AB120" s="5">
        <f t="shared" si="271"/>
        <v>0</v>
      </c>
      <c r="AC120" s="5">
        <f t="shared" si="271"/>
        <v>0</v>
      </c>
      <c r="AD120" s="5">
        <f t="shared" si="271"/>
        <v>0</v>
      </c>
      <c r="AE120" s="5">
        <f t="shared" si="271"/>
        <v>0</v>
      </c>
      <c r="AF120" s="5">
        <f t="shared" si="271"/>
        <v>0</v>
      </c>
      <c r="AG120" s="5">
        <f t="shared" si="271"/>
        <v>0</v>
      </c>
      <c r="AH120" s="5">
        <f t="shared" si="271"/>
        <v>0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48"/>
      <c r="BE120" s="3"/>
      <c r="BF120" s="49"/>
      <c r="BG120" s="49"/>
      <c r="BH120" s="49"/>
      <c r="BI120" s="49"/>
      <c r="BJ120" s="49"/>
      <c r="BK120" s="49"/>
      <c r="BL120" s="49"/>
      <c r="BM120" s="49"/>
      <c r="BN120" s="49"/>
      <c r="BO120" s="50"/>
      <c r="BP120" s="50"/>
      <c r="BQ120" s="50"/>
      <c r="BR120" s="50"/>
      <c r="BS120" s="50"/>
      <c r="BT120" s="51"/>
      <c r="BU120" s="52"/>
      <c r="BV120" s="52"/>
      <c r="BW120" s="52"/>
      <c r="BX120" s="52"/>
      <c r="BY120" s="52"/>
      <c r="BZ120" s="52"/>
      <c r="CA120" s="52"/>
      <c r="CB120" s="52"/>
    </row>
    <row r="121" spans="1:88" s="18" customFormat="1" ht="21" customHeight="1" x14ac:dyDescent="0.2">
      <c r="A121" s="1"/>
      <c r="B121" s="1640"/>
      <c r="C121" s="585" t="s">
        <v>37</v>
      </c>
      <c r="D121" s="5">
        <f>COUNTIF(D$34:D$54,"B")</f>
        <v>0</v>
      </c>
      <c r="E121" s="5">
        <f t="shared" ref="E121:AH121" si="272">COUNTIF(E$34:E$54,"B")</f>
        <v>0</v>
      </c>
      <c r="F121" s="5">
        <f t="shared" si="272"/>
        <v>0</v>
      </c>
      <c r="G121" s="5">
        <f t="shared" si="272"/>
        <v>0</v>
      </c>
      <c r="H121" s="5">
        <f t="shared" si="272"/>
        <v>0</v>
      </c>
      <c r="I121" s="5">
        <f t="shared" si="272"/>
        <v>0</v>
      </c>
      <c r="J121" s="5">
        <f t="shared" si="272"/>
        <v>0</v>
      </c>
      <c r="K121" s="5">
        <f t="shared" si="272"/>
        <v>0</v>
      </c>
      <c r="L121" s="5">
        <f t="shared" si="272"/>
        <v>0</v>
      </c>
      <c r="M121" s="5">
        <f t="shared" si="272"/>
        <v>0</v>
      </c>
      <c r="N121" s="5">
        <f t="shared" si="272"/>
        <v>0</v>
      </c>
      <c r="O121" s="5">
        <f t="shared" si="272"/>
        <v>0</v>
      </c>
      <c r="P121" s="5">
        <f t="shared" si="272"/>
        <v>0</v>
      </c>
      <c r="Q121" s="5">
        <f t="shared" si="272"/>
        <v>0</v>
      </c>
      <c r="R121" s="5">
        <f t="shared" si="272"/>
        <v>0</v>
      </c>
      <c r="S121" s="5">
        <f t="shared" si="272"/>
        <v>0</v>
      </c>
      <c r="T121" s="5">
        <f t="shared" si="272"/>
        <v>0</v>
      </c>
      <c r="U121" s="5">
        <f t="shared" si="272"/>
        <v>0</v>
      </c>
      <c r="V121" s="5">
        <f t="shared" si="272"/>
        <v>0</v>
      </c>
      <c r="W121" s="5">
        <f t="shared" si="272"/>
        <v>0</v>
      </c>
      <c r="X121" s="5">
        <f t="shared" si="272"/>
        <v>0</v>
      </c>
      <c r="Y121" s="5">
        <f t="shared" si="272"/>
        <v>0</v>
      </c>
      <c r="Z121" s="5">
        <f t="shared" si="272"/>
        <v>0</v>
      </c>
      <c r="AA121" s="5">
        <f t="shared" si="272"/>
        <v>0</v>
      </c>
      <c r="AB121" s="5">
        <f t="shared" si="272"/>
        <v>0</v>
      </c>
      <c r="AC121" s="5">
        <f t="shared" si="272"/>
        <v>0</v>
      </c>
      <c r="AD121" s="5">
        <f t="shared" si="272"/>
        <v>0</v>
      </c>
      <c r="AE121" s="5">
        <f t="shared" si="272"/>
        <v>0</v>
      </c>
      <c r="AF121" s="5">
        <f t="shared" si="272"/>
        <v>0</v>
      </c>
      <c r="AG121" s="5">
        <f t="shared" si="272"/>
        <v>0</v>
      </c>
      <c r="AH121" s="5">
        <f t="shared" si="272"/>
        <v>0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48"/>
      <c r="BE121" s="3"/>
      <c r="BF121" s="49"/>
      <c r="BG121" s="49"/>
      <c r="BH121" s="49"/>
      <c r="BI121" s="49"/>
      <c r="BJ121" s="49"/>
      <c r="BK121" s="49"/>
      <c r="BL121" s="49"/>
      <c r="BM121" s="49"/>
      <c r="BN121" s="49"/>
      <c r="BO121" s="50"/>
      <c r="BP121" s="50"/>
      <c r="BQ121" s="50"/>
      <c r="BR121" s="50"/>
      <c r="BS121" s="50"/>
      <c r="BT121" s="51"/>
      <c r="BU121" s="52"/>
      <c r="BV121" s="52"/>
      <c r="BW121" s="52"/>
      <c r="BX121" s="52"/>
      <c r="BY121" s="52"/>
      <c r="BZ121" s="52"/>
      <c r="CA121" s="52"/>
      <c r="CB121" s="52"/>
    </row>
    <row r="122" spans="1:88" s="18" customFormat="1" ht="21" customHeight="1" x14ac:dyDescent="0.2">
      <c r="A122" s="1"/>
      <c r="B122" s="1640"/>
      <c r="C122" s="585" t="s">
        <v>38</v>
      </c>
      <c r="D122" s="5">
        <f>COUNTIF(D$34:D$54,"SA")</f>
        <v>0</v>
      </c>
      <c r="E122" s="5">
        <f t="shared" ref="E122:AH122" si="273">COUNTIF(E$34:E$54,"SA")</f>
        <v>0</v>
      </c>
      <c r="F122" s="5">
        <f t="shared" si="273"/>
        <v>0</v>
      </c>
      <c r="G122" s="5">
        <f t="shared" si="273"/>
        <v>0</v>
      </c>
      <c r="H122" s="5">
        <f t="shared" si="273"/>
        <v>0</v>
      </c>
      <c r="I122" s="5">
        <f t="shared" si="273"/>
        <v>0</v>
      </c>
      <c r="J122" s="5">
        <f t="shared" si="273"/>
        <v>0</v>
      </c>
      <c r="K122" s="5">
        <f t="shared" si="273"/>
        <v>0</v>
      </c>
      <c r="L122" s="5">
        <f t="shared" si="273"/>
        <v>0</v>
      </c>
      <c r="M122" s="5">
        <f t="shared" si="273"/>
        <v>0</v>
      </c>
      <c r="N122" s="5">
        <f t="shared" si="273"/>
        <v>0</v>
      </c>
      <c r="O122" s="5">
        <f t="shared" si="273"/>
        <v>0</v>
      </c>
      <c r="P122" s="5">
        <f t="shared" si="273"/>
        <v>0</v>
      </c>
      <c r="Q122" s="5">
        <f t="shared" si="273"/>
        <v>0</v>
      </c>
      <c r="R122" s="5">
        <f t="shared" si="273"/>
        <v>0</v>
      </c>
      <c r="S122" s="5">
        <f t="shared" si="273"/>
        <v>0</v>
      </c>
      <c r="T122" s="5">
        <f t="shared" si="273"/>
        <v>0</v>
      </c>
      <c r="U122" s="5">
        <f t="shared" si="273"/>
        <v>0</v>
      </c>
      <c r="V122" s="5">
        <f t="shared" si="273"/>
        <v>0</v>
      </c>
      <c r="W122" s="5">
        <f t="shared" si="273"/>
        <v>0</v>
      </c>
      <c r="X122" s="5">
        <f t="shared" si="273"/>
        <v>0</v>
      </c>
      <c r="Y122" s="5">
        <f t="shared" si="273"/>
        <v>0</v>
      </c>
      <c r="Z122" s="5">
        <f t="shared" si="273"/>
        <v>0</v>
      </c>
      <c r="AA122" s="5">
        <f t="shared" si="273"/>
        <v>0</v>
      </c>
      <c r="AB122" s="5">
        <f t="shared" si="273"/>
        <v>0</v>
      </c>
      <c r="AC122" s="5">
        <f t="shared" si="273"/>
        <v>0</v>
      </c>
      <c r="AD122" s="5">
        <f t="shared" si="273"/>
        <v>0</v>
      </c>
      <c r="AE122" s="5">
        <f t="shared" si="273"/>
        <v>0</v>
      </c>
      <c r="AF122" s="5">
        <f t="shared" si="273"/>
        <v>0</v>
      </c>
      <c r="AG122" s="5">
        <f t="shared" si="273"/>
        <v>0</v>
      </c>
      <c r="AH122" s="5">
        <f t="shared" si="273"/>
        <v>0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48"/>
      <c r="BE122" s="3"/>
      <c r="BF122" s="49"/>
      <c r="BG122" s="49"/>
      <c r="BH122" s="49"/>
      <c r="BI122" s="49"/>
      <c r="BJ122" s="49"/>
      <c r="BK122" s="49"/>
      <c r="BL122" s="49"/>
      <c r="BM122" s="49"/>
      <c r="BN122" s="49"/>
      <c r="BO122" s="50"/>
      <c r="BP122" s="50"/>
      <c r="BQ122" s="50"/>
      <c r="BR122" s="50"/>
      <c r="BS122" s="50"/>
      <c r="BT122" s="51"/>
      <c r="BU122" s="52"/>
      <c r="BV122" s="52"/>
      <c r="BW122" s="52"/>
      <c r="BX122" s="52"/>
      <c r="BY122" s="52"/>
      <c r="BZ122" s="52"/>
      <c r="CA122" s="52"/>
      <c r="CB122" s="52"/>
    </row>
    <row r="123" spans="1:88" s="18" customFormat="1" ht="21" customHeight="1" x14ac:dyDescent="0.2">
      <c r="A123" s="1"/>
      <c r="B123" s="1640"/>
      <c r="C123" s="585" t="s">
        <v>134</v>
      </c>
      <c r="D123" s="5">
        <f>COUNTIF(D$34:D$54,"SAT")</f>
        <v>0</v>
      </c>
      <c r="E123" s="5">
        <f t="shared" ref="E123:AH123" si="274">COUNTIF(E$34:E$54,"SAT")</f>
        <v>0</v>
      </c>
      <c r="F123" s="5">
        <f t="shared" si="274"/>
        <v>0</v>
      </c>
      <c r="G123" s="5">
        <f t="shared" si="274"/>
        <v>0</v>
      </c>
      <c r="H123" s="5">
        <f t="shared" si="274"/>
        <v>0</v>
      </c>
      <c r="I123" s="5">
        <f t="shared" si="274"/>
        <v>0</v>
      </c>
      <c r="J123" s="5">
        <f t="shared" si="274"/>
        <v>0</v>
      </c>
      <c r="K123" s="5">
        <f t="shared" si="274"/>
        <v>0</v>
      </c>
      <c r="L123" s="5">
        <f t="shared" si="274"/>
        <v>0</v>
      </c>
      <c r="M123" s="5">
        <f t="shared" si="274"/>
        <v>0</v>
      </c>
      <c r="N123" s="5">
        <f t="shared" si="274"/>
        <v>0</v>
      </c>
      <c r="O123" s="5">
        <f t="shared" si="274"/>
        <v>0</v>
      </c>
      <c r="P123" s="5">
        <f t="shared" si="274"/>
        <v>0</v>
      </c>
      <c r="Q123" s="5">
        <f t="shared" si="274"/>
        <v>0</v>
      </c>
      <c r="R123" s="5">
        <f t="shared" si="274"/>
        <v>0</v>
      </c>
      <c r="S123" s="5">
        <f t="shared" si="274"/>
        <v>0</v>
      </c>
      <c r="T123" s="5">
        <f t="shared" si="274"/>
        <v>0</v>
      </c>
      <c r="U123" s="5">
        <f t="shared" si="274"/>
        <v>0</v>
      </c>
      <c r="V123" s="5">
        <f t="shared" si="274"/>
        <v>0</v>
      </c>
      <c r="W123" s="5">
        <f t="shared" si="274"/>
        <v>0</v>
      </c>
      <c r="X123" s="5">
        <f t="shared" si="274"/>
        <v>0</v>
      </c>
      <c r="Y123" s="5">
        <f t="shared" si="274"/>
        <v>0</v>
      </c>
      <c r="Z123" s="5">
        <f t="shared" si="274"/>
        <v>0</v>
      </c>
      <c r="AA123" s="5">
        <f t="shared" si="274"/>
        <v>0</v>
      </c>
      <c r="AB123" s="5">
        <f t="shared" si="274"/>
        <v>0</v>
      </c>
      <c r="AC123" s="5">
        <f t="shared" si="274"/>
        <v>0</v>
      </c>
      <c r="AD123" s="5">
        <f t="shared" si="274"/>
        <v>0</v>
      </c>
      <c r="AE123" s="5">
        <f t="shared" si="274"/>
        <v>0</v>
      </c>
      <c r="AF123" s="5">
        <f t="shared" si="274"/>
        <v>0</v>
      </c>
      <c r="AG123" s="5">
        <f t="shared" si="274"/>
        <v>0</v>
      </c>
      <c r="AH123" s="5">
        <f t="shared" si="274"/>
        <v>0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48"/>
      <c r="BE123" s="3"/>
      <c r="BF123" s="49"/>
      <c r="BG123" s="49"/>
      <c r="BH123" s="49"/>
      <c r="BI123" s="49"/>
      <c r="BJ123" s="49"/>
      <c r="BK123" s="49"/>
      <c r="BL123" s="49"/>
      <c r="BM123" s="49"/>
      <c r="BN123" s="49"/>
      <c r="BO123" s="50"/>
      <c r="BP123" s="50"/>
      <c r="BQ123" s="50"/>
      <c r="BR123" s="50"/>
      <c r="BS123" s="50"/>
      <c r="BT123" s="51"/>
      <c r="BU123" s="52"/>
      <c r="BV123" s="52"/>
      <c r="BW123" s="52"/>
      <c r="BX123" s="52"/>
      <c r="BY123" s="52"/>
      <c r="BZ123" s="52"/>
      <c r="CA123" s="52"/>
      <c r="CB123" s="52"/>
    </row>
    <row r="124" spans="1:88" s="18" customFormat="1" ht="21" customHeight="1" x14ac:dyDescent="0.2">
      <c r="A124" s="1"/>
      <c r="B124" s="1640"/>
      <c r="C124" s="585" t="s">
        <v>39</v>
      </c>
      <c r="D124" s="5">
        <f>COUNTIF(D$34:D$54,"SE")</f>
        <v>0</v>
      </c>
      <c r="E124" s="5">
        <f t="shared" ref="E124:AH124" si="275">COUNTIF(E$34:E$54,"SE")</f>
        <v>0</v>
      </c>
      <c r="F124" s="5">
        <f t="shared" si="275"/>
        <v>0</v>
      </c>
      <c r="G124" s="5">
        <f t="shared" si="275"/>
        <v>0</v>
      </c>
      <c r="H124" s="5">
        <f t="shared" si="275"/>
        <v>0</v>
      </c>
      <c r="I124" s="5">
        <f t="shared" si="275"/>
        <v>0</v>
      </c>
      <c r="J124" s="5">
        <f t="shared" si="275"/>
        <v>0</v>
      </c>
      <c r="K124" s="5">
        <f t="shared" si="275"/>
        <v>0</v>
      </c>
      <c r="L124" s="5">
        <f t="shared" si="275"/>
        <v>0</v>
      </c>
      <c r="M124" s="5">
        <f t="shared" si="275"/>
        <v>0</v>
      </c>
      <c r="N124" s="5">
        <f t="shared" si="275"/>
        <v>0</v>
      </c>
      <c r="O124" s="5">
        <f t="shared" si="275"/>
        <v>0</v>
      </c>
      <c r="P124" s="5">
        <f t="shared" si="275"/>
        <v>0</v>
      </c>
      <c r="Q124" s="5">
        <f t="shared" si="275"/>
        <v>0</v>
      </c>
      <c r="R124" s="5">
        <f t="shared" si="275"/>
        <v>0</v>
      </c>
      <c r="S124" s="5">
        <f t="shared" si="275"/>
        <v>0</v>
      </c>
      <c r="T124" s="5">
        <f t="shared" si="275"/>
        <v>0</v>
      </c>
      <c r="U124" s="5">
        <f t="shared" si="275"/>
        <v>0</v>
      </c>
      <c r="V124" s="5">
        <f t="shared" si="275"/>
        <v>0</v>
      </c>
      <c r="W124" s="5">
        <f t="shared" si="275"/>
        <v>0</v>
      </c>
      <c r="X124" s="5">
        <f t="shared" si="275"/>
        <v>0</v>
      </c>
      <c r="Y124" s="5">
        <f t="shared" si="275"/>
        <v>0</v>
      </c>
      <c r="Z124" s="5">
        <f t="shared" si="275"/>
        <v>0</v>
      </c>
      <c r="AA124" s="5">
        <f t="shared" si="275"/>
        <v>0</v>
      </c>
      <c r="AB124" s="5">
        <f t="shared" si="275"/>
        <v>0</v>
      </c>
      <c r="AC124" s="5">
        <f t="shared" si="275"/>
        <v>0</v>
      </c>
      <c r="AD124" s="5">
        <f t="shared" si="275"/>
        <v>0</v>
      </c>
      <c r="AE124" s="5">
        <f t="shared" si="275"/>
        <v>0</v>
      </c>
      <c r="AF124" s="5">
        <f t="shared" si="275"/>
        <v>0</v>
      </c>
      <c r="AG124" s="5">
        <f t="shared" si="275"/>
        <v>0</v>
      </c>
      <c r="AH124" s="5">
        <f t="shared" si="275"/>
        <v>0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48"/>
      <c r="BE124" s="3"/>
      <c r="BF124" s="49"/>
      <c r="BG124" s="49"/>
      <c r="BH124" s="49"/>
      <c r="BI124" s="49"/>
      <c r="BJ124" s="49"/>
      <c r="BK124" s="49"/>
      <c r="BL124" s="49"/>
      <c r="BM124" s="49"/>
      <c r="BN124" s="49"/>
      <c r="BO124" s="50"/>
      <c r="BP124" s="50"/>
      <c r="BQ124" s="50"/>
      <c r="BR124" s="50"/>
      <c r="BS124" s="50"/>
      <c r="BT124" s="51"/>
      <c r="BU124" s="52"/>
      <c r="BV124" s="52"/>
      <c r="BW124" s="52"/>
      <c r="BX124" s="52"/>
      <c r="BY124" s="52"/>
      <c r="BZ124" s="52"/>
      <c r="CA124" s="52"/>
      <c r="CB124" s="52"/>
    </row>
    <row r="125" spans="1:88" s="58" customFormat="1" ht="21" customHeight="1" x14ac:dyDescent="0.2">
      <c r="A125" s="1"/>
      <c r="B125" s="1640"/>
      <c r="C125" s="585" t="s">
        <v>40</v>
      </c>
      <c r="D125" s="5">
        <f>COUNTIF(D$34:D$54,"TR")</f>
        <v>0</v>
      </c>
      <c r="E125" s="5">
        <f t="shared" ref="E125:AH125" si="276">COUNTIF(E$34:E$54,"TR")</f>
        <v>0</v>
      </c>
      <c r="F125" s="5">
        <f t="shared" si="276"/>
        <v>0</v>
      </c>
      <c r="G125" s="5">
        <f t="shared" si="276"/>
        <v>0</v>
      </c>
      <c r="H125" s="5">
        <f t="shared" si="276"/>
        <v>0</v>
      </c>
      <c r="I125" s="5">
        <f t="shared" si="276"/>
        <v>0</v>
      </c>
      <c r="J125" s="5">
        <f t="shared" si="276"/>
        <v>13</v>
      </c>
      <c r="K125" s="5">
        <f t="shared" si="276"/>
        <v>13</v>
      </c>
      <c r="L125" s="5">
        <f t="shared" si="276"/>
        <v>0</v>
      </c>
      <c r="M125" s="5">
        <f t="shared" si="276"/>
        <v>0</v>
      </c>
      <c r="N125" s="5">
        <f t="shared" si="276"/>
        <v>0</v>
      </c>
      <c r="O125" s="5">
        <f t="shared" si="276"/>
        <v>0</v>
      </c>
      <c r="P125" s="5">
        <f t="shared" si="276"/>
        <v>0</v>
      </c>
      <c r="Q125" s="5">
        <f t="shared" si="276"/>
        <v>0</v>
      </c>
      <c r="R125" s="5">
        <f t="shared" si="276"/>
        <v>0</v>
      </c>
      <c r="S125" s="5">
        <f t="shared" si="276"/>
        <v>0</v>
      </c>
      <c r="T125" s="5">
        <f t="shared" si="276"/>
        <v>0</v>
      </c>
      <c r="U125" s="5">
        <f t="shared" si="276"/>
        <v>0</v>
      </c>
      <c r="V125" s="5">
        <f t="shared" si="276"/>
        <v>0</v>
      </c>
      <c r="W125" s="5">
        <f t="shared" si="276"/>
        <v>0</v>
      </c>
      <c r="X125" s="5">
        <f t="shared" si="276"/>
        <v>0</v>
      </c>
      <c r="Y125" s="5">
        <f t="shared" si="276"/>
        <v>0</v>
      </c>
      <c r="Z125" s="5">
        <f t="shared" si="276"/>
        <v>0</v>
      </c>
      <c r="AA125" s="5">
        <f t="shared" si="276"/>
        <v>0</v>
      </c>
      <c r="AB125" s="5">
        <f t="shared" si="276"/>
        <v>0</v>
      </c>
      <c r="AC125" s="5">
        <f t="shared" si="276"/>
        <v>0</v>
      </c>
      <c r="AD125" s="5">
        <f t="shared" si="276"/>
        <v>0</v>
      </c>
      <c r="AE125" s="5">
        <f t="shared" si="276"/>
        <v>1</v>
      </c>
      <c r="AF125" s="5">
        <f t="shared" si="276"/>
        <v>1</v>
      </c>
      <c r="AG125" s="5">
        <f t="shared" si="276"/>
        <v>0</v>
      </c>
      <c r="AH125" s="5">
        <f t="shared" si="276"/>
        <v>0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48"/>
      <c r="BE125" s="3"/>
      <c r="BF125" s="49"/>
      <c r="BG125" s="49"/>
      <c r="BH125" s="49"/>
      <c r="BI125" s="49"/>
      <c r="BJ125" s="49"/>
      <c r="BK125" s="49"/>
      <c r="BL125" s="49"/>
      <c r="BM125" s="49"/>
      <c r="BN125" s="49"/>
      <c r="BO125" s="50"/>
      <c r="BP125" s="50"/>
      <c r="BQ125" s="50"/>
      <c r="BR125" s="50"/>
      <c r="BS125" s="50"/>
      <c r="BT125" s="51"/>
      <c r="BU125" s="52"/>
      <c r="BV125" s="52"/>
      <c r="BW125" s="52"/>
      <c r="BX125" s="52"/>
      <c r="BY125" s="52"/>
      <c r="BZ125" s="52"/>
      <c r="CA125" s="52"/>
      <c r="CB125" s="52"/>
      <c r="CC125" s="18"/>
      <c r="CD125" s="18"/>
      <c r="CE125" s="18"/>
      <c r="CF125" s="18"/>
      <c r="CG125" s="18"/>
      <c r="CH125" s="18"/>
      <c r="CI125" s="18"/>
      <c r="CJ125" s="18"/>
    </row>
    <row r="126" spans="1:88" s="58" customFormat="1" ht="21" customHeight="1" x14ac:dyDescent="0.2">
      <c r="A126" s="49"/>
      <c r="B126" s="1640"/>
      <c r="C126" s="103" t="s">
        <v>57</v>
      </c>
      <c r="D126" s="14">
        <f>COUNTIF(D$34:D$54,"FOTS")</f>
        <v>0</v>
      </c>
      <c r="E126" s="14">
        <f t="shared" ref="E126:AH126" si="277">COUNTIF(E$34:E$54,"FOTS")</f>
        <v>0</v>
      </c>
      <c r="F126" s="14">
        <f t="shared" si="277"/>
        <v>0</v>
      </c>
      <c r="G126" s="14">
        <f t="shared" si="277"/>
        <v>0</v>
      </c>
      <c r="H126" s="14">
        <f t="shared" si="277"/>
        <v>0</v>
      </c>
      <c r="I126" s="14">
        <f t="shared" si="277"/>
        <v>0</v>
      </c>
      <c r="J126" s="14">
        <f t="shared" si="277"/>
        <v>0</v>
      </c>
      <c r="K126" s="14">
        <f t="shared" si="277"/>
        <v>0</v>
      </c>
      <c r="L126" s="14">
        <f t="shared" si="277"/>
        <v>0</v>
      </c>
      <c r="M126" s="14">
        <f t="shared" si="277"/>
        <v>0</v>
      </c>
      <c r="N126" s="14">
        <f t="shared" si="277"/>
        <v>1</v>
      </c>
      <c r="O126" s="14">
        <f t="shared" si="277"/>
        <v>1</v>
      </c>
      <c r="P126" s="14">
        <f t="shared" si="277"/>
        <v>0</v>
      </c>
      <c r="Q126" s="14">
        <f t="shared" si="277"/>
        <v>0</v>
      </c>
      <c r="R126" s="14">
        <f t="shared" si="277"/>
        <v>0</v>
      </c>
      <c r="S126" s="14">
        <f t="shared" si="277"/>
        <v>0</v>
      </c>
      <c r="T126" s="14">
        <f t="shared" si="277"/>
        <v>0</v>
      </c>
      <c r="U126" s="14">
        <f t="shared" si="277"/>
        <v>0</v>
      </c>
      <c r="V126" s="14">
        <f t="shared" si="277"/>
        <v>1</v>
      </c>
      <c r="W126" s="14">
        <f t="shared" si="277"/>
        <v>2</v>
      </c>
      <c r="X126" s="14">
        <f t="shared" si="277"/>
        <v>0</v>
      </c>
      <c r="Y126" s="14">
        <f t="shared" si="277"/>
        <v>0</v>
      </c>
      <c r="Z126" s="14">
        <f t="shared" si="277"/>
        <v>1</v>
      </c>
      <c r="AA126" s="14">
        <f t="shared" si="277"/>
        <v>1</v>
      </c>
      <c r="AB126" s="14">
        <f t="shared" si="277"/>
        <v>0</v>
      </c>
      <c r="AC126" s="14">
        <f t="shared" si="277"/>
        <v>0</v>
      </c>
      <c r="AD126" s="14">
        <f t="shared" si="277"/>
        <v>0</v>
      </c>
      <c r="AE126" s="14">
        <f t="shared" si="277"/>
        <v>0</v>
      </c>
      <c r="AF126" s="14">
        <f t="shared" si="277"/>
        <v>0</v>
      </c>
      <c r="AG126" s="14">
        <f t="shared" si="277"/>
        <v>0</v>
      </c>
      <c r="AH126" s="14">
        <f t="shared" si="277"/>
        <v>0</v>
      </c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98"/>
      <c r="BE126" s="99"/>
      <c r="BF126" s="49"/>
      <c r="BG126" s="49"/>
      <c r="BH126" s="49"/>
      <c r="BI126" s="49"/>
      <c r="BJ126" s="49"/>
      <c r="BK126" s="49"/>
      <c r="BL126" s="49"/>
      <c r="BM126" s="49"/>
      <c r="BN126" s="49"/>
      <c r="BO126" s="51"/>
      <c r="BP126" s="51"/>
      <c r="BQ126" s="51"/>
      <c r="BR126" s="51"/>
      <c r="BS126" s="51"/>
      <c r="BT126" s="51"/>
      <c r="BU126" s="55"/>
      <c r="BV126" s="55"/>
      <c r="BW126" s="55"/>
      <c r="BX126" s="55"/>
      <c r="BY126" s="55"/>
      <c r="BZ126" s="55"/>
      <c r="CA126" s="55"/>
      <c r="CB126" s="55"/>
    </row>
    <row r="127" spans="1:88" s="18" customFormat="1" ht="21" customHeight="1" x14ac:dyDescent="0.2">
      <c r="A127" s="49"/>
      <c r="B127" s="1640"/>
      <c r="C127" s="103" t="s">
        <v>35</v>
      </c>
      <c r="D127" s="14">
        <f>COUNTIF(D$34:D$54,"DISP")</f>
        <v>0</v>
      </c>
      <c r="E127" s="14">
        <f t="shared" ref="E127:AH127" si="278">COUNTIF(E$34:E$54,"DISP")</f>
        <v>0</v>
      </c>
      <c r="F127" s="14">
        <f t="shared" si="278"/>
        <v>0</v>
      </c>
      <c r="G127" s="14">
        <f t="shared" si="278"/>
        <v>0</v>
      </c>
      <c r="H127" s="14">
        <f t="shared" si="278"/>
        <v>0</v>
      </c>
      <c r="I127" s="14">
        <f t="shared" si="278"/>
        <v>0</v>
      </c>
      <c r="J127" s="14">
        <f t="shared" si="278"/>
        <v>0</v>
      </c>
      <c r="K127" s="14">
        <f t="shared" si="278"/>
        <v>0</v>
      </c>
      <c r="L127" s="14">
        <f t="shared" si="278"/>
        <v>0</v>
      </c>
      <c r="M127" s="14">
        <f t="shared" si="278"/>
        <v>0</v>
      </c>
      <c r="N127" s="14">
        <f t="shared" si="278"/>
        <v>0</v>
      </c>
      <c r="O127" s="14">
        <f t="shared" si="278"/>
        <v>0</v>
      </c>
      <c r="P127" s="14">
        <f t="shared" si="278"/>
        <v>0</v>
      </c>
      <c r="Q127" s="14">
        <f t="shared" si="278"/>
        <v>0</v>
      </c>
      <c r="R127" s="14">
        <f t="shared" si="278"/>
        <v>0</v>
      </c>
      <c r="S127" s="14">
        <f t="shared" si="278"/>
        <v>0</v>
      </c>
      <c r="T127" s="14">
        <f t="shared" si="278"/>
        <v>0</v>
      </c>
      <c r="U127" s="14">
        <f t="shared" si="278"/>
        <v>0</v>
      </c>
      <c r="V127" s="14">
        <f t="shared" si="278"/>
        <v>0</v>
      </c>
      <c r="W127" s="14">
        <f t="shared" si="278"/>
        <v>0</v>
      </c>
      <c r="X127" s="14">
        <f t="shared" si="278"/>
        <v>0</v>
      </c>
      <c r="Y127" s="14">
        <f t="shared" si="278"/>
        <v>0</v>
      </c>
      <c r="Z127" s="14">
        <f t="shared" si="278"/>
        <v>0</v>
      </c>
      <c r="AA127" s="14">
        <f t="shared" si="278"/>
        <v>0</v>
      </c>
      <c r="AB127" s="14">
        <f t="shared" si="278"/>
        <v>0</v>
      </c>
      <c r="AC127" s="14">
        <f t="shared" si="278"/>
        <v>0</v>
      </c>
      <c r="AD127" s="14">
        <f t="shared" si="278"/>
        <v>0</v>
      </c>
      <c r="AE127" s="14">
        <f t="shared" si="278"/>
        <v>0</v>
      </c>
      <c r="AF127" s="14">
        <f t="shared" si="278"/>
        <v>0</v>
      </c>
      <c r="AG127" s="14">
        <f t="shared" si="278"/>
        <v>0</v>
      </c>
      <c r="AH127" s="14">
        <f t="shared" si="278"/>
        <v>0</v>
      </c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98"/>
      <c r="BE127" s="99"/>
      <c r="BF127" s="49"/>
      <c r="BG127" s="49"/>
      <c r="BH127" s="49"/>
      <c r="BI127" s="49"/>
      <c r="BJ127" s="49"/>
      <c r="BK127" s="49"/>
      <c r="BL127" s="49"/>
      <c r="BM127" s="49"/>
      <c r="BN127" s="49"/>
      <c r="BO127" s="51"/>
      <c r="BP127" s="51"/>
      <c r="BQ127" s="51"/>
      <c r="BR127" s="51"/>
      <c r="BS127" s="51"/>
      <c r="BT127" s="51"/>
      <c r="BU127" s="55"/>
      <c r="BV127" s="55"/>
      <c r="BW127" s="55"/>
      <c r="BX127" s="55"/>
      <c r="BY127" s="55"/>
      <c r="BZ127" s="55"/>
      <c r="CA127" s="55"/>
      <c r="CB127" s="55"/>
      <c r="CC127" s="58"/>
      <c r="CD127" s="58"/>
      <c r="CE127" s="58"/>
      <c r="CF127" s="58"/>
      <c r="CG127" s="58"/>
      <c r="CH127" s="58"/>
      <c r="CI127" s="58"/>
      <c r="CJ127" s="58"/>
    </row>
    <row r="128" spans="1:88" s="18" customFormat="1" ht="21" customHeight="1" x14ac:dyDescent="0.2">
      <c r="A128" s="101"/>
      <c r="B128" s="1638" t="s">
        <v>23</v>
      </c>
      <c r="C128" s="1639"/>
      <c r="D128" s="131">
        <v>1</v>
      </c>
      <c r="E128" s="131">
        <f t="shared" ref="E128:AH128" si="279">D128+1</f>
        <v>2</v>
      </c>
      <c r="F128" s="131">
        <f t="shared" si="279"/>
        <v>3</v>
      </c>
      <c r="G128" s="131">
        <f t="shared" si="279"/>
        <v>4</v>
      </c>
      <c r="H128" s="131">
        <f t="shared" si="279"/>
        <v>5</v>
      </c>
      <c r="I128" s="131">
        <f t="shared" si="279"/>
        <v>6</v>
      </c>
      <c r="J128" s="649">
        <f t="shared" si="279"/>
        <v>7</v>
      </c>
      <c r="K128" s="131">
        <f t="shared" si="279"/>
        <v>8</v>
      </c>
      <c r="L128" s="131">
        <f t="shared" si="279"/>
        <v>9</v>
      </c>
      <c r="M128" s="131">
        <f t="shared" si="279"/>
        <v>10</v>
      </c>
      <c r="N128" s="131">
        <f t="shared" si="279"/>
        <v>11</v>
      </c>
      <c r="O128" s="131">
        <f t="shared" si="279"/>
        <v>12</v>
      </c>
      <c r="P128" s="131">
        <f t="shared" si="279"/>
        <v>13</v>
      </c>
      <c r="Q128" s="131">
        <f t="shared" si="279"/>
        <v>14</v>
      </c>
      <c r="R128" s="131">
        <f t="shared" si="279"/>
        <v>15</v>
      </c>
      <c r="S128" s="131">
        <f t="shared" si="279"/>
        <v>16</v>
      </c>
      <c r="T128" s="131">
        <f t="shared" si="279"/>
        <v>17</v>
      </c>
      <c r="U128" s="131">
        <f t="shared" si="279"/>
        <v>18</v>
      </c>
      <c r="V128" s="131">
        <f t="shared" si="279"/>
        <v>19</v>
      </c>
      <c r="W128" s="131">
        <f t="shared" si="279"/>
        <v>20</v>
      </c>
      <c r="X128" s="131">
        <f t="shared" si="279"/>
        <v>21</v>
      </c>
      <c r="Y128" s="131">
        <f t="shared" si="279"/>
        <v>22</v>
      </c>
      <c r="Z128" s="131">
        <f t="shared" si="279"/>
        <v>23</v>
      </c>
      <c r="AA128" s="131">
        <f t="shared" si="279"/>
        <v>24</v>
      </c>
      <c r="AB128" s="131">
        <f t="shared" si="279"/>
        <v>25</v>
      </c>
      <c r="AC128" s="131">
        <f t="shared" si="279"/>
        <v>26</v>
      </c>
      <c r="AD128" s="131">
        <f t="shared" si="279"/>
        <v>27</v>
      </c>
      <c r="AE128" s="131">
        <f t="shared" si="279"/>
        <v>28</v>
      </c>
      <c r="AF128" s="131">
        <f t="shared" si="279"/>
        <v>29</v>
      </c>
      <c r="AG128" s="131">
        <f t="shared" si="279"/>
        <v>30</v>
      </c>
      <c r="AH128" s="131">
        <f t="shared" si="279"/>
        <v>31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48"/>
      <c r="BE128" s="3"/>
      <c r="BF128" s="1"/>
      <c r="BG128" s="1"/>
      <c r="BH128" s="1"/>
      <c r="BI128" s="1"/>
      <c r="BJ128" s="1"/>
      <c r="BK128" s="1"/>
      <c r="BL128" s="1"/>
      <c r="BM128" s="1"/>
      <c r="BN128" s="1"/>
      <c r="BO128" s="50"/>
      <c r="BP128" s="50"/>
      <c r="BQ128" s="50"/>
      <c r="BR128" s="50"/>
      <c r="BS128" s="50"/>
      <c r="BT128" s="51"/>
      <c r="BU128" s="52"/>
      <c r="BV128" s="52"/>
      <c r="BW128" s="52"/>
      <c r="BX128" s="53"/>
      <c r="BY128" s="53"/>
      <c r="BZ128" s="53"/>
      <c r="CA128" s="53"/>
      <c r="CB128" s="53"/>
    </row>
    <row r="129" spans="1:88" s="18" customFormat="1" ht="21" customHeight="1" x14ac:dyDescent="0.2">
      <c r="A129" s="1"/>
      <c r="B129" s="1641" t="s">
        <v>153</v>
      </c>
      <c r="C129" s="105" t="s">
        <v>148</v>
      </c>
      <c r="D129" s="5">
        <f>COUNTIF(D56:D57,"fE")+COUNTIF(D56:D57,"fES")+COUNTIF(D56:D57,"fED")+COUNTIF(D56:D57,"fEF")</f>
        <v>0</v>
      </c>
      <c r="E129" s="5">
        <f t="shared" ref="E129:AH129" si="280">COUNTIF(E56:E57,"fE")+COUNTIF(E56:E57,"fES")+COUNTIF(E56:E57,"fED")+COUNTIF(E56:E57,"fEF")</f>
        <v>0</v>
      </c>
      <c r="F129" s="5">
        <f t="shared" si="280"/>
        <v>0</v>
      </c>
      <c r="G129" s="5">
        <f t="shared" si="280"/>
        <v>0</v>
      </c>
      <c r="H129" s="5">
        <f t="shared" si="280"/>
        <v>0</v>
      </c>
      <c r="I129" s="5">
        <f t="shared" si="280"/>
        <v>0</v>
      </c>
      <c r="J129" s="5">
        <f t="shared" si="280"/>
        <v>0</v>
      </c>
      <c r="K129" s="5">
        <f t="shared" si="280"/>
        <v>0</v>
      </c>
      <c r="L129" s="5">
        <f t="shared" si="280"/>
        <v>0</v>
      </c>
      <c r="M129" s="5">
        <f t="shared" si="280"/>
        <v>0</v>
      </c>
      <c r="N129" s="5">
        <f t="shared" si="280"/>
        <v>0</v>
      </c>
      <c r="O129" s="5">
        <f t="shared" si="280"/>
        <v>0</v>
      </c>
      <c r="P129" s="5">
        <f t="shared" si="280"/>
        <v>0</v>
      </c>
      <c r="Q129" s="5">
        <f t="shared" si="280"/>
        <v>0</v>
      </c>
      <c r="R129" s="5">
        <f t="shared" si="280"/>
        <v>0</v>
      </c>
      <c r="S129" s="5">
        <f t="shared" si="280"/>
        <v>0</v>
      </c>
      <c r="T129" s="5">
        <f t="shared" si="280"/>
        <v>1</v>
      </c>
      <c r="U129" s="5">
        <f t="shared" si="280"/>
        <v>1</v>
      </c>
      <c r="V129" s="5">
        <f t="shared" si="280"/>
        <v>1</v>
      </c>
      <c r="W129" s="5">
        <f t="shared" si="280"/>
        <v>1</v>
      </c>
      <c r="X129" s="5">
        <f t="shared" si="280"/>
        <v>1</v>
      </c>
      <c r="Y129" s="5">
        <f t="shared" si="280"/>
        <v>1</v>
      </c>
      <c r="Z129" s="5">
        <f t="shared" si="280"/>
        <v>1</v>
      </c>
      <c r="AA129" s="5">
        <f t="shared" si="280"/>
        <v>1</v>
      </c>
      <c r="AB129" s="5">
        <f t="shared" si="280"/>
        <v>1</v>
      </c>
      <c r="AC129" s="5">
        <f t="shared" si="280"/>
        <v>1</v>
      </c>
      <c r="AD129" s="5">
        <f t="shared" si="280"/>
        <v>0</v>
      </c>
      <c r="AE129" s="5">
        <f t="shared" si="280"/>
        <v>0</v>
      </c>
      <c r="AF129" s="5">
        <f t="shared" si="280"/>
        <v>0</v>
      </c>
      <c r="AG129" s="5">
        <f t="shared" si="280"/>
        <v>0</v>
      </c>
      <c r="AH129" s="5">
        <f t="shared" si="280"/>
        <v>0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48"/>
      <c r="BE129" s="3"/>
      <c r="BF129" s="49"/>
      <c r="BG129" s="49"/>
      <c r="BH129" s="49"/>
      <c r="BI129" s="49"/>
      <c r="BJ129" s="49"/>
      <c r="BK129" s="49"/>
      <c r="BL129" s="49"/>
      <c r="BM129" s="49"/>
      <c r="BN129" s="49"/>
      <c r="BO129" s="50"/>
      <c r="BP129" s="50"/>
      <c r="BQ129" s="50"/>
      <c r="BR129" s="50"/>
      <c r="BS129" s="50"/>
      <c r="BT129" s="51"/>
      <c r="BU129" s="52"/>
      <c r="BV129" s="52"/>
      <c r="BW129" s="52"/>
      <c r="BX129" s="52"/>
      <c r="BY129" s="52"/>
      <c r="BZ129" s="52"/>
      <c r="CA129" s="52"/>
      <c r="CB129" s="52"/>
    </row>
    <row r="130" spans="1:88" s="18" customFormat="1" ht="21" customHeight="1" x14ac:dyDescent="0.2">
      <c r="A130" s="1"/>
      <c r="B130" s="1641"/>
      <c r="C130" s="105" t="s">
        <v>149</v>
      </c>
      <c r="D130" s="5">
        <f>COUNTIF(D58:D63,"fE")+COUNTIF(D58:D63,"fES")+COUNTIF(D58:D63,"fED")+COUNTIF(D58:D63,"fEF")</f>
        <v>0</v>
      </c>
      <c r="E130" s="5">
        <f t="shared" ref="E130:AH130" si="281">COUNTIF(E58:E63,"fE")+COUNTIF(E58:E63,"fES")+COUNTIF(E58:E63,"fED")+COUNTIF(E58:E63,"fEF")</f>
        <v>0</v>
      </c>
      <c r="F130" s="5">
        <f t="shared" si="281"/>
        <v>0</v>
      </c>
      <c r="G130" s="5">
        <f t="shared" si="281"/>
        <v>0</v>
      </c>
      <c r="H130" s="5">
        <f t="shared" si="281"/>
        <v>0</v>
      </c>
      <c r="I130" s="5">
        <f t="shared" si="281"/>
        <v>0</v>
      </c>
      <c r="J130" s="5">
        <f t="shared" si="281"/>
        <v>0</v>
      </c>
      <c r="K130" s="5">
        <f t="shared" si="281"/>
        <v>1</v>
      </c>
      <c r="L130" s="5">
        <f t="shared" si="281"/>
        <v>1</v>
      </c>
      <c r="M130" s="5">
        <f t="shared" si="281"/>
        <v>1</v>
      </c>
      <c r="N130" s="5">
        <f t="shared" si="281"/>
        <v>1</v>
      </c>
      <c r="O130" s="5">
        <f t="shared" si="281"/>
        <v>1</v>
      </c>
      <c r="P130" s="5">
        <f t="shared" si="281"/>
        <v>1</v>
      </c>
      <c r="Q130" s="5">
        <f t="shared" si="281"/>
        <v>1</v>
      </c>
      <c r="R130" s="5">
        <f t="shared" si="281"/>
        <v>1</v>
      </c>
      <c r="S130" s="5">
        <f t="shared" si="281"/>
        <v>1</v>
      </c>
      <c r="T130" s="5">
        <f t="shared" si="281"/>
        <v>1</v>
      </c>
      <c r="U130" s="5">
        <f t="shared" si="281"/>
        <v>1</v>
      </c>
      <c r="V130" s="5">
        <f t="shared" si="281"/>
        <v>1</v>
      </c>
      <c r="W130" s="5">
        <f t="shared" si="281"/>
        <v>1</v>
      </c>
      <c r="X130" s="5">
        <f t="shared" si="281"/>
        <v>1</v>
      </c>
      <c r="Y130" s="5">
        <f t="shared" si="281"/>
        <v>0</v>
      </c>
      <c r="Z130" s="5">
        <f t="shared" si="281"/>
        <v>0</v>
      </c>
      <c r="AA130" s="5">
        <f t="shared" si="281"/>
        <v>0</v>
      </c>
      <c r="AB130" s="5">
        <f t="shared" si="281"/>
        <v>0</v>
      </c>
      <c r="AC130" s="5">
        <f t="shared" si="281"/>
        <v>0</v>
      </c>
      <c r="AD130" s="5">
        <f t="shared" si="281"/>
        <v>0</v>
      </c>
      <c r="AE130" s="5">
        <f t="shared" si="281"/>
        <v>0</v>
      </c>
      <c r="AF130" s="5">
        <f t="shared" si="281"/>
        <v>0</v>
      </c>
      <c r="AG130" s="5">
        <f t="shared" si="281"/>
        <v>0</v>
      </c>
      <c r="AH130" s="5">
        <f t="shared" si="281"/>
        <v>0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48"/>
      <c r="BE130" s="3"/>
      <c r="BF130" s="49"/>
      <c r="BG130" s="49"/>
      <c r="BH130" s="49"/>
      <c r="BI130" s="49"/>
      <c r="BJ130" s="49"/>
      <c r="BK130" s="49"/>
      <c r="BL130" s="49"/>
      <c r="BM130" s="49"/>
      <c r="BN130" s="49"/>
      <c r="BO130" s="50"/>
      <c r="BP130" s="50"/>
      <c r="BQ130" s="50"/>
      <c r="BR130" s="50"/>
      <c r="BS130" s="50"/>
      <c r="BT130" s="51"/>
      <c r="BU130" s="52"/>
      <c r="BV130" s="52"/>
      <c r="BW130" s="52"/>
      <c r="BX130" s="52"/>
      <c r="BY130" s="52"/>
      <c r="BZ130" s="52"/>
      <c r="CA130" s="52"/>
      <c r="CB130" s="52"/>
    </row>
    <row r="131" spans="1:88" s="18" customFormat="1" ht="21" customHeight="1" x14ac:dyDescent="0.2">
      <c r="A131" s="1"/>
      <c r="B131" s="1641"/>
      <c r="C131" s="105" t="s">
        <v>150</v>
      </c>
      <c r="D131" s="5">
        <f>+COUNTIF(D65:D75,"fE")+COUNTIF(D65:D75,"fES")+COUNTIF(D65:D75,"fED")+COUNTIF(D65:D75,"fEF")</f>
        <v>1</v>
      </c>
      <c r="E131" s="5">
        <f t="shared" ref="E131:AH131" si="282">+COUNTIF(E65:E75,"fE")+COUNTIF(E65:E75,"fES")+COUNTIF(E65:E75,"fED")+COUNTIF(E65:E75,"fEF")</f>
        <v>1</v>
      </c>
      <c r="F131" s="5">
        <f t="shared" si="282"/>
        <v>1</v>
      </c>
      <c r="G131" s="5">
        <f t="shared" si="282"/>
        <v>1</v>
      </c>
      <c r="H131" s="5">
        <f t="shared" si="282"/>
        <v>1</v>
      </c>
      <c r="I131" s="5">
        <f t="shared" si="282"/>
        <v>1</v>
      </c>
      <c r="J131" s="5">
        <f t="shared" si="282"/>
        <v>1</v>
      </c>
      <c r="K131" s="5">
        <f t="shared" si="282"/>
        <v>1</v>
      </c>
      <c r="L131" s="5">
        <f t="shared" si="282"/>
        <v>1</v>
      </c>
      <c r="M131" s="5">
        <f t="shared" si="282"/>
        <v>1</v>
      </c>
      <c r="N131" s="5">
        <f t="shared" si="282"/>
        <v>1</v>
      </c>
      <c r="O131" s="5">
        <f t="shared" si="282"/>
        <v>1</v>
      </c>
      <c r="P131" s="5">
        <f t="shared" si="282"/>
        <v>1</v>
      </c>
      <c r="Q131" s="5">
        <f t="shared" si="282"/>
        <v>1</v>
      </c>
      <c r="R131" s="5">
        <f t="shared" si="282"/>
        <v>1</v>
      </c>
      <c r="S131" s="5">
        <f t="shared" si="282"/>
        <v>1</v>
      </c>
      <c r="T131" s="5">
        <f t="shared" si="282"/>
        <v>1</v>
      </c>
      <c r="U131" s="5">
        <f t="shared" si="282"/>
        <v>1</v>
      </c>
      <c r="V131" s="5">
        <f t="shared" si="282"/>
        <v>1</v>
      </c>
      <c r="W131" s="5">
        <f t="shared" si="282"/>
        <v>1</v>
      </c>
      <c r="X131" s="5">
        <f t="shared" si="282"/>
        <v>1</v>
      </c>
      <c r="Y131" s="5">
        <f t="shared" si="282"/>
        <v>1</v>
      </c>
      <c r="Z131" s="5">
        <f t="shared" si="282"/>
        <v>1</v>
      </c>
      <c r="AA131" s="5">
        <f t="shared" si="282"/>
        <v>1</v>
      </c>
      <c r="AB131" s="5">
        <f t="shared" si="282"/>
        <v>1</v>
      </c>
      <c r="AC131" s="5">
        <f t="shared" si="282"/>
        <v>1</v>
      </c>
      <c r="AD131" s="5">
        <f t="shared" si="282"/>
        <v>1</v>
      </c>
      <c r="AE131" s="5">
        <f t="shared" si="282"/>
        <v>0</v>
      </c>
      <c r="AF131" s="5">
        <f t="shared" si="282"/>
        <v>0</v>
      </c>
      <c r="AG131" s="5">
        <f t="shared" si="282"/>
        <v>0</v>
      </c>
      <c r="AH131" s="5">
        <f t="shared" si="282"/>
        <v>0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48"/>
      <c r="BE131" s="3"/>
      <c r="BF131" s="49"/>
      <c r="BG131" s="49"/>
      <c r="BH131" s="49"/>
      <c r="BI131" s="49"/>
      <c r="BJ131" s="49"/>
      <c r="BK131" s="49"/>
      <c r="BL131" s="49"/>
      <c r="BM131" s="49"/>
      <c r="BN131" s="49"/>
      <c r="BO131" s="50"/>
      <c r="BP131" s="50"/>
      <c r="BQ131" s="50"/>
      <c r="BR131" s="50"/>
      <c r="BS131" s="50"/>
      <c r="BT131" s="51"/>
      <c r="BU131" s="52"/>
      <c r="BV131" s="52"/>
      <c r="BW131" s="52"/>
      <c r="BX131" s="52"/>
      <c r="BY131" s="52"/>
      <c r="BZ131" s="52"/>
      <c r="CA131" s="52"/>
      <c r="CB131" s="52"/>
    </row>
    <row r="132" spans="1:88" s="18" customFormat="1" ht="21" customHeight="1" x14ac:dyDescent="0.2">
      <c r="A132" s="1"/>
      <c r="B132" s="1641"/>
      <c r="C132" s="103" t="s">
        <v>151</v>
      </c>
      <c r="D132" s="14">
        <f>SUM(D129:D131)</f>
        <v>1</v>
      </c>
      <c r="E132" s="14">
        <f t="shared" ref="E132:AH132" si="283">SUM(E129:E131)</f>
        <v>1</v>
      </c>
      <c r="F132" s="14">
        <f t="shared" si="283"/>
        <v>1</v>
      </c>
      <c r="G132" s="14">
        <f t="shared" si="283"/>
        <v>1</v>
      </c>
      <c r="H132" s="14">
        <f t="shared" si="283"/>
        <v>1</v>
      </c>
      <c r="I132" s="14">
        <f t="shared" si="283"/>
        <v>1</v>
      </c>
      <c r="J132" s="14">
        <f t="shared" si="283"/>
        <v>1</v>
      </c>
      <c r="K132" s="14">
        <f t="shared" si="283"/>
        <v>2</v>
      </c>
      <c r="L132" s="14">
        <f t="shared" si="283"/>
        <v>2</v>
      </c>
      <c r="M132" s="14">
        <f t="shared" si="283"/>
        <v>2</v>
      </c>
      <c r="N132" s="14">
        <f t="shared" si="283"/>
        <v>2</v>
      </c>
      <c r="O132" s="14">
        <f t="shared" si="283"/>
        <v>2</v>
      </c>
      <c r="P132" s="14">
        <f t="shared" si="283"/>
        <v>2</v>
      </c>
      <c r="Q132" s="14">
        <f t="shared" si="283"/>
        <v>2</v>
      </c>
      <c r="R132" s="14">
        <f t="shared" si="283"/>
        <v>2</v>
      </c>
      <c r="S132" s="14">
        <f t="shared" si="283"/>
        <v>2</v>
      </c>
      <c r="T132" s="14">
        <f t="shared" si="283"/>
        <v>3</v>
      </c>
      <c r="U132" s="14">
        <f t="shared" si="283"/>
        <v>3</v>
      </c>
      <c r="V132" s="14">
        <f t="shared" si="283"/>
        <v>3</v>
      </c>
      <c r="W132" s="14">
        <f t="shared" si="283"/>
        <v>3</v>
      </c>
      <c r="X132" s="14">
        <f t="shared" si="283"/>
        <v>3</v>
      </c>
      <c r="Y132" s="14">
        <f t="shared" si="283"/>
        <v>2</v>
      </c>
      <c r="Z132" s="14">
        <f t="shared" si="283"/>
        <v>2</v>
      </c>
      <c r="AA132" s="14">
        <f t="shared" si="283"/>
        <v>2</v>
      </c>
      <c r="AB132" s="14">
        <f t="shared" si="283"/>
        <v>2</v>
      </c>
      <c r="AC132" s="14">
        <f t="shared" si="283"/>
        <v>2</v>
      </c>
      <c r="AD132" s="14">
        <f t="shared" si="283"/>
        <v>1</v>
      </c>
      <c r="AE132" s="14">
        <f t="shared" si="283"/>
        <v>0</v>
      </c>
      <c r="AF132" s="14">
        <f t="shared" si="283"/>
        <v>0</v>
      </c>
      <c r="AG132" s="14">
        <f t="shared" si="283"/>
        <v>0</v>
      </c>
      <c r="AH132" s="14">
        <f t="shared" si="283"/>
        <v>0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48"/>
      <c r="BE132" s="3"/>
      <c r="BF132" s="49"/>
      <c r="BG132" s="49"/>
      <c r="BH132" s="49"/>
      <c r="BI132" s="49"/>
      <c r="BJ132" s="49"/>
      <c r="BK132" s="49"/>
      <c r="BL132" s="49"/>
      <c r="BM132" s="49"/>
      <c r="BN132" s="49"/>
      <c r="BO132" s="50"/>
      <c r="BP132" s="50"/>
      <c r="BQ132" s="50"/>
      <c r="BR132" s="50"/>
      <c r="BS132" s="50"/>
      <c r="BT132" s="51"/>
      <c r="BU132" s="52"/>
      <c r="BV132" s="52"/>
      <c r="BW132" s="52"/>
      <c r="BX132" s="52"/>
      <c r="BY132" s="52"/>
      <c r="BZ132" s="52"/>
      <c r="CA132" s="52"/>
      <c r="CB132" s="52"/>
    </row>
    <row r="133" spans="1:88" s="18" customFormat="1" ht="21" customHeight="1" x14ac:dyDescent="0.2">
      <c r="A133" s="1"/>
      <c r="B133" s="1641"/>
      <c r="C133" s="105" t="s">
        <v>36</v>
      </c>
      <c r="D133" s="5">
        <f>COUNTIF(D$56:D$75,"L")</f>
        <v>0</v>
      </c>
      <c r="E133" s="5">
        <f t="shared" ref="E133:AH133" si="284">COUNTIF(E$56:E$75,"L")</f>
        <v>0</v>
      </c>
      <c r="F133" s="5">
        <f t="shared" si="284"/>
        <v>0</v>
      </c>
      <c r="G133" s="5">
        <f t="shared" si="284"/>
        <v>0</v>
      </c>
      <c r="H133" s="5">
        <f t="shared" si="284"/>
        <v>0</v>
      </c>
      <c r="I133" s="5">
        <f t="shared" si="284"/>
        <v>0</v>
      </c>
      <c r="J133" s="5">
        <f t="shared" si="284"/>
        <v>0</v>
      </c>
      <c r="K133" s="5">
        <f t="shared" si="284"/>
        <v>0</v>
      </c>
      <c r="L133" s="5">
        <f t="shared" si="284"/>
        <v>0</v>
      </c>
      <c r="M133" s="5">
        <f t="shared" si="284"/>
        <v>0</v>
      </c>
      <c r="N133" s="5">
        <f t="shared" si="284"/>
        <v>0</v>
      </c>
      <c r="O133" s="5">
        <f t="shared" si="284"/>
        <v>0</v>
      </c>
      <c r="P133" s="5">
        <f t="shared" si="284"/>
        <v>0</v>
      </c>
      <c r="Q133" s="5">
        <f t="shared" si="284"/>
        <v>0</v>
      </c>
      <c r="R133" s="5">
        <f t="shared" si="284"/>
        <v>0</v>
      </c>
      <c r="S133" s="5">
        <f t="shared" si="284"/>
        <v>0</v>
      </c>
      <c r="T133" s="5">
        <f t="shared" si="284"/>
        <v>0</v>
      </c>
      <c r="U133" s="5">
        <f t="shared" si="284"/>
        <v>0</v>
      </c>
      <c r="V133" s="5">
        <f t="shared" si="284"/>
        <v>0</v>
      </c>
      <c r="W133" s="5">
        <f t="shared" si="284"/>
        <v>0</v>
      </c>
      <c r="X133" s="5">
        <f t="shared" si="284"/>
        <v>0</v>
      </c>
      <c r="Y133" s="5">
        <f t="shared" si="284"/>
        <v>0</v>
      </c>
      <c r="Z133" s="5">
        <f t="shared" si="284"/>
        <v>0</v>
      </c>
      <c r="AA133" s="5">
        <f t="shared" si="284"/>
        <v>0</v>
      </c>
      <c r="AB133" s="5">
        <f t="shared" si="284"/>
        <v>0</v>
      </c>
      <c r="AC133" s="5">
        <f t="shared" si="284"/>
        <v>0</v>
      </c>
      <c r="AD133" s="5">
        <f t="shared" si="284"/>
        <v>0</v>
      </c>
      <c r="AE133" s="5">
        <f t="shared" si="284"/>
        <v>0</v>
      </c>
      <c r="AF133" s="5">
        <f t="shared" si="284"/>
        <v>0</v>
      </c>
      <c r="AG133" s="5">
        <f t="shared" si="284"/>
        <v>0</v>
      </c>
      <c r="AH133" s="5">
        <f t="shared" si="284"/>
        <v>0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48"/>
      <c r="BE133" s="3"/>
      <c r="BF133" s="49"/>
      <c r="BG133" s="49"/>
      <c r="BH133" s="49"/>
      <c r="BI133" s="49"/>
      <c r="BJ133" s="49"/>
      <c r="BK133" s="49"/>
      <c r="BL133" s="49"/>
      <c r="BM133" s="49"/>
      <c r="BN133" s="49"/>
      <c r="BO133" s="50"/>
      <c r="BP133" s="50"/>
      <c r="BQ133" s="50"/>
      <c r="BR133" s="50"/>
      <c r="BS133" s="50"/>
      <c r="BT133" s="51"/>
      <c r="BU133" s="52"/>
      <c r="BV133" s="52"/>
      <c r="BW133" s="52"/>
      <c r="BX133" s="52"/>
      <c r="BY133" s="52"/>
      <c r="BZ133" s="52"/>
      <c r="CA133" s="52"/>
      <c r="CB133" s="52"/>
    </row>
    <row r="134" spans="1:88" s="18" customFormat="1" ht="21" customHeight="1" x14ac:dyDescent="0.2">
      <c r="A134" s="1"/>
      <c r="B134" s="1641"/>
      <c r="C134" s="105" t="s">
        <v>37</v>
      </c>
      <c r="D134" s="5">
        <f>COUNTIF(D$56:D$75,"B")</f>
        <v>2</v>
      </c>
      <c r="E134" s="5">
        <f t="shared" ref="E134:AH134" si="285">COUNTIF(E$56:E$75,"B")</f>
        <v>2</v>
      </c>
      <c r="F134" s="5">
        <f t="shared" si="285"/>
        <v>2</v>
      </c>
      <c r="G134" s="5">
        <f t="shared" si="285"/>
        <v>2</v>
      </c>
      <c r="H134" s="5">
        <f t="shared" si="285"/>
        <v>0</v>
      </c>
      <c r="I134" s="5">
        <f t="shared" si="285"/>
        <v>0</v>
      </c>
      <c r="J134" s="5">
        <f t="shared" si="285"/>
        <v>2</v>
      </c>
      <c r="K134" s="5">
        <f t="shared" si="285"/>
        <v>2</v>
      </c>
      <c r="L134" s="5">
        <f t="shared" si="285"/>
        <v>2</v>
      </c>
      <c r="M134" s="5">
        <f t="shared" si="285"/>
        <v>2</v>
      </c>
      <c r="N134" s="5">
        <f t="shared" si="285"/>
        <v>2</v>
      </c>
      <c r="O134" s="5">
        <f t="shared" si="285"/>
        <v>0</v>
      </c>
      <c r="P134" s="5">
        <f t="shared" si="285"/>
        <v>0</v>
      </c>
      <c r="Q134" s="5">
        <f t="shared" si="285"/>
        <v>2</v>
      </c>
      <c r="R134" s="5">
        <f t="shared" si="285"/>
        <v>2</v>
      </c>
      <c r="S134" s="5">
        <f t="shared" si="285"/>
        <v>2</v>
      </c>
      <c r="T134" s="5">
        <f t="shared" si="285"/>
        <v>2</v>
      </c>
      <c r="U134" s="5">
        <f t="shared" si="285"/>
        <v>2</v>
      </c>
      <c r="V134" s="5">
        <f t="shared" si="285"/>
        <v>0</v>
      </c>
      <c r="W134" s="5">
        <f t="shared" si="285"/>
        <v>0</v>
      </c>
      <c r="X134" s="5">
        <f t="shared" si="285"/>
        <v>2</v>
      </c>
      <c r="Y134" s="5">
        <f t="shared" si="285"/>
        <v>2</v>
      </c>
      <c r="Z134" s="5">
        <f t="shared" si="285"/>
        <v>2</v>
      </c>
      <c r="AA134" s="5">
        <f t="shared" si="285"/>
        <v>2</v>
      </c>
      <c r="AB134" s="5">
        <f t="shared" si="285"/>
        <v>2</v>
      </c>
      <c r="AC134" s="5">
        <f t="shared" si="285"/>
        <v>0</v>
      </c>
      <c r="AD134" s="5">
        <f t="shared" si="285"/>
        <v>0</v>
      </c>
      <c r="AE134" s="5">
        <f t="shared" si="285"/>
        <v>2</v>
      </c>
      <c r="AF134" s="5">
        <f t="shared" si="285"/>
        <v>2</v>
      </c>
      <c r="AG134" s="5">
        <f t="shared" si="285"/>
        <v>2</v>
      </c>
      <c r="AH134" s="5">
        <f t="shared" si="285"/>
        <v>0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48"/>
      <c r="BE134" s="3"/>
      <c r="BF134" s="49"/>
      <c r="BG134" s="49"/>
      <c r="BH134" s="49"/>
      <c r="BI134" s="49"/>
      <c r="BJ134" s="49"/>
      <c r="BK134" s="49"/>
      <c r="BL134" s="49"/>
      <c r="BM134" s="49"/>
      <c r="BN134" s="49"/>
      <c r="BO134" s="50"/>
      <c r="BP134" s="50"/>
      <c r="BQ134" s="50"/>
      <c r="BR134" s="50"/>
      <c r="BS134" s="50"/>
      <c r="BT134" s="51"/>
      <c r="BU134" s="52"/>
      <c r="BV134" s="52"/>
      <c r="BW134" s="52"/>
      <c r="BX134" s="52"/>
      <c r="BY134" s="52"/>
      <c r="BZ134" s="52"/>
      <c r="CA134" s="52"/>
      <c r="CB134" s="52"/>
    </row>
    <row r="135" spans="1:88" s="18" customFormat="1" ht="21" customHeight="1" x14ac:dyDescent="0.2">
      <c r="A135" s="1"/>
      <c r="B135" s="1641"/>
      <c r="C135" s="105" t="s">
        <v>38</v>
      </c>
      <c r="D135" s="5">
        <f>COUNTIF(D$56:D$75,"SA")</f>
        <v>0</v>
      </c>
      <c r="E135" s="5">
        <f t="shared" ref="E135:AH135" si="286">COUNTIF(E$56:E$75,"SA")</f>
        <v>0</v>
      </c>
      <c r="F135" s="5">
        <f t="shared" si="286"/>
        <v>0</v>
      </c>
      <c r="G135" s="5">
        <f t="shared" si="286"/>
        <v>0</v>
      </c>
      <c r="H135" s="5">
        <f t="shared" si="286"/>
        <v>0</v>
      </c>
      <c r="I135" s="5">
        <f t="shared" si="286"/>
        <v>0</v>
      </c>
      <c r="J135" s="5">
        <f t="shared" si="286"/>
        <v>0</v>
      </c>
      <c r="K135" s="5">
        <f t="shared" si="286"/>
        <v>0</v>
      </c>
      <c r="L135" s="5">
        <f t="shared" si="286"/>
        <v>0</v>
      </c>
      <c r="M135" s="5">
        <f t="shared" si="286"/>
        <v>0</v>
      </c>
      <c r="N135" s="5">
        <f t="shared" si="286"/>
        <v>0</v>
      </c>
      <c r="O135" s="5">
        <f t="shared" si="286"/>
        <v>0</v>
      </c>
      <c r="P135" s="5">
        <f t="shared" si="286"/>
        <v>0</v>
      </c>
      <c r="Q135" s="5">
        <f t="shared" si="286"/>
        <v>0</v>
      </c>
      <c r="R135" s="5">
        <f t="shared" si="286"/>
        <v>0</v>
      </c>
      <c r="S135" s="5">
        <f t="shared" si="286"/>
        <v>0</v>
      </c>
      <c r="T135" s="5">
        <f t="shared" si="286"/>
        <v>0</v>
      </c>
      <c r="U135" s="5">
        <f t="shared" si="286"/>
        <v>0</v>
      </c>
      <c r="V135" s="5">
        <f t="shared" si="286"/>
        <v>0</v>
      </c>
      <c r="W135" s="5">
        <f t="shared" si="286"/>
        <v>0</v>
      </c>
      <c r="X135" s="5">
        <f t="shared" si="286"/>
        <v>0</v>
      </c>
      <c r="Y135" s="5">
        <f t="shared" si="286"/>
        <v>0</v>
      </c>
      <c r="Z135" s="5">
        <f t="shared" si="286"/>
        <v>0</v>
      </c>
      <c r="AA135" s="5">
        <f t="shared" si="286"/>
        <v>0</v>
      </c>
      <c r="AB135" s="5">
        <f t="shared" si="286"/>
        <v>0</v>
      </c>
      <c r="AC135" s="5">
        <f t="shared" si="286"/>
        <v>0</v>
      </c>
      <c r="AD135" s="5">
        <f t="shared" si="286"/>
        <v>0</v>
      </c>
      <c r="AE135" s="5">
        <f t="shared" si="286"/>
        <v>0</v>
      </c>
      <c r="AF135" s="5">
        <f t="shared" si="286"/>
        <v>0</v>
      </c>
      <c r="AG135" s="5">
        <f t="shared" si="286"/>
        <v>0</v>
      </c>
      <c r="AH135" s="5">
        <f t="shared" si="286"/>
        <v>0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48"/>
      <c r="BE135" s="3"/>
      <c r="BF135" s="49"/>
      <c r="BG135" s="49"/>
      <c r="BH135" s="49"/>
      <c r="BI135" s="49"/>
      <c r="BJ135" s="49"/>
      <c r="BK135" s="49"/>
      <c r="BL135" s="49"/>
      <c r="BM135" s="49"/>
      <c r="BN135" s="49"/>
      <c r="BO135" s="50"/>
      <c r="BP135" s="50"/>
      <c r="BQ135" s="50"/>
      <c r="BR135" s="50"/>
      <c r="BS135" s="50"/>
      <c r="BT135" s="51"/>
      <c r="BU135" s="52"/>
      <c r="BV135" s="52"/>
      <c r="BW135" s="52"/>
      <c r="BX135" s="52"/>
      <c r="BY135" s="52"/>
      <c r="BZ135" s="52"/>
      <c r="CA135" s="52"/>
      <c r="CB135" s="52"/>
    </row>
    <row r="136" spans="1:88" s="18" customFormat="1" ht="21" customHeight="1" x14ac:dyDescent="0.2">
      <c r="A136" s="1"/>
      <c r="B136" s="1641"/>
      <c r="C136" s="105" t="s">
        <v>134</v>
      </c>
      <c r="D136" s="5">
        <f>COUNTIF(D$56:D$75,"SAT")</f>
        <v>0</v>
      </c>
      <c r="E136" s="5">
        <f t="shared" ref="E136:AH136" si="287">COUNTIF(E$56:E$75,"SAT")</f>
        <v>0</v>
      </c>
      <c r="F136" s="5">
        <f t="shared" si="287"/>
        <v>0</v>
      </c>
      <c r="G136" s="5">
        <f t="shared" si="287"/>
        <v>0</v>
      </c>
      <c r="H136" s="5">
        <f t="shared" si="287"/>
        <v>0</v>
      </c>
      <c r="I136" s="5">
        <f t="shared" si="287"/>
        <v>0</v>
      </c>
      <c r="J136" s="5">
        <f t="shared" si="287"/>
        <v>0</v>
      </c>
      <c r="K136" s="5">
        <f t="shared" si="287"/>
        <v>0</v>
      </c>
      <c r="L136" s="5">
        <f t="shared" si="287"/>
        <v>0</v>
      </c>
      <c r="M136" s="5">
        <f t="shared" si="287"/>
        <v>0</v>
      </c>
      <c r="N136" s="5">
        <f t="shared" si="287"/>
        <v>0</v>
      </c>
      <c r="O136" s="5">
        <f t="shared" si="287"/>
        <v>0</v>
      </c>
      <c r="P136" s="5">
        <f t="shared" si="287"/>
        <v>0</v>
      </c>
      <c r="Q136" s="5">
        <f t="shared" si="287"/>
        <v>0</v>
      </c>
      <c r="R136" s="5">
        <f t="shared" si="287"/>
        <v>0</v>
      </c>
      <c r="S136" s="5">
        <f t="shared" si="287"/>
        <v>0</v>
      </c>
      <c r="T136" s="5">
        <f t="shared" si="287"/>
        <v>0</v>
      </c>
      <c r="U136" s="5">
        <f t="shared" si="287"/>
        <v>0</v>
      </c>
      <c r="V136" s="5">
        <f t="shared" si="287"/>
        <v>0</v>
      </c>
      <c r="W136" s="5">
        <f t="shared" si="287"/>
        <v>0</v>
      </c>
      <c r="X136" s="5">
        <f t="shared" si="287"/>
        <v>0</v>
      </c>
      <c r="Y136" s="5">
        <f t="shared" si="287"/>
        <v>0</v>
      </c>
      <c r="Z136" s="5">
        <f t="shared" si="287"/>
        <v>0</v>
      </c>
      <c r="AA136" s="5">
        <f t="shared" si="287"/>
        <v>0</v>
      </c>
      <c r="AB136" s="5">
        <f t="shared" si="287"/>
        <v>0</v>
      </c>
      <c r="AC136" s="5">
        <f t="shared" si="287"/>
        <v>0</v>
      </c>
      <c r="AD136" s="5">
        <f t="shared" si="287"/>
        <v>0</v>
      </c>
      <c r="AE136" s="5">
        <f t="shared" si="287"/>
        <v>0</v>
      </c>
      <c r="AF136" s="5">
        <f t="shared" si="287"/>
        <v>0</v>
      </c>
      <c r="AG136" s="5">
        <f t="shared" si="287"/>
        <v>0</v>
      </c>
      <c r="AH136" s="5">
        <f t="shared" si="287"/>
        <v>0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48"/>
      <c r="BE136" s="3"/>
      <c r="BF136" s="49"/>
      <c r="BG136" s="49"/>
      <c r="BH136" s="49"/>
      <c r="BI136" s="49"/>
      <c r="BJ136" s="49"/>
      <c r="BK136" s="49"/>
      <c r="BL136" s="49"/>
      <c r="BM136" s="49"/>
      <c r="BN136" s="49"/>
      <c r="BO136" s="50"/>
      <c r="BP136" s="50"/>
      <c r="BQ136" s="50"/>
      <c r="BR136" s="50"/>
      <c r="BS136" s="50"/>
      <c r="BT136" s="51"/>
      <c r="BU136" s="52"/>
      <c r="BV136" s="52"/>
      <c r="BW136" s="52"/>
      <c r="BX136" s="52"/>
      <c r="BY136" s="52"/>
      <c r="BZ136" s="52"/>
      <c r="CA136" s="52"/>
      <c r="CB136" s="52"/>
    </row>
    <row r="137" spans="1:88" s="18" customFormat="1" ht="21" customHeight="1" x14ac:dyDescent="0.2">
      <c r="A137" s="1"/>
      <c r="B137" s="1641"/>
      <c r="C137" s="105" t="s">
        <v>39</v>
      </c>
      <c r="D137" s="5">
        <f>COUNTIF(D$56:D$75,"SE")</f>
        <v>0</v>
      </c>
      <c r="E137" s="5">
        <f t="shared" ref="E137:AH137" si="288">COUNTIF(E$56:E$75,"SE")</f>
        <v>0</v>
      </c>
      <c r="F137" s="5">
        <f t="shared" si="288"/>
        <v>0</v>
      </c>
      <c r="G137" s="5">
        <f t="shared" si="288"/>
        <v>0</v>
      </c>
      <c r="H137" s="5">
        <f t="shared" si="288"/>
        <v>0</v>
      </c>
      <c r="I137" s="5">
        <f t="shared" si="288"/>
        <v>0</v>
      </c>
      <c r="J137" s="5">
        <f t="shared" si="288"/>
        <v>0</v>
      </c>
      <c r="K137" s="5">
        <f t="shared" si="288"/>
        <v>0</v>
      </c>
      <c r="L137" s="5">
        <f t="shared" si="288"/>
        <v>0</v>
      </c>
      <c r="M137" s="5">
        <f t="shared" si="288"/>
        <v>0</v>
      </c>
      <c r="N137" s="5">
        <f t="shared" si="288"/>
        <v>0</v>
      </c>
      <c r="O137" s="5">
        <f t="shared" si="288"/>
        <v>0</v>
      </c>
      <c r="P137" s="5">
        <f t="shared" si="288"/>
        <v>0</v>
      </c>
      <c r="Q137" s="5">
        <f t="shared" si="288"/>
        <v>0</v>
      </c>
      <c r="R137" s="5">
        <f t="shared" si="288"/>
        <v>0</v>
      </c>
      <c r="S137" s="5">
        <f t="shared" si="288"/>
        <v>0</v>
      </c>
      <c r="T137" s="5">
        <f t="shared" si="288"/>
        <v>0</v>
      </c>
      <c r="U137" s="5">
        <f t="shared" si="288"/>
        <v>0</v>
      </c>
      <c r="V137" s="5">
        <f t="shared" si="288"/>
        <v>0</v>
      </c>
      <c r="W137" s="5">
        <f t="shared" si="288"/>
        <v>0</v>
      </c>
      <c r="X137" s="5">
        <f t="shared" si="288"/>
        <v>0</v>
      </c>
      <c r="Y137" s="5">
        <f t="shared" si="288"/>
        <v>0</v>
      </c>
      <c r="Z137" s="5">
        <f t="shared" si="288"/>
        <v>0</v>
      </c>
      <c r="AA137" s="5">
        <f t="shared" si="288"/>
        <v>0</v>
      </c>
      <c r="AB137" s="5">
        <f t="shared" si="288"/>
        <v>0</v>
      </c>
      <c r="AC137" s="5">
        <f t="shared" si="288"/>
        <v>0</v>
      </c>
      <c r="AD137" s="5">
        <f t="shared" si="288"/>
        <v>0</v>
      </c>
      <c r="AE137" s="5">
        <f t="shared" si="288"/>
        <v>0</v>
      </c>
      <c r="AF137" s="5">
        <f t="shared" si="288"/>
        <v>0</v>
      </c>
      <c r="AG137" s="5">
        <f t="shared" si="288"/>
        <v>0</v>
      </c>
      <c r="AH137" s="5">
        <f t="shared" si="288"/>
        <v>0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48"/>
      <c r="BE137" s="3"/>
      <c r="BF137" s="49"/>
      <c r="BG137" s="49"/>
      <c r="BH137" s="49"/>
      <c r="BI137" s="49"/>
      <c r="BJ137" s="49"/>
      <c r="BK137" s="49"/>
      <c r="BL137" s="49"/>
      <c r="BM137" s="49"/>
      <c r="BN137" s="49"/>
      <c r="BO137" s="50"/>
      <c r="BP137" s="50"/>
      <c r="BQ137" s="50"/>
      <c r="BR137" s="50"/>
      <c r="BS137" s="50"/>
      <c r="BT137" s="51"/>
      <c r="BU137" s="52"/>
      <c r="BV137" s="52"/>
      <c r="BW137" s="52"/>
      <c r="BX137" s="52"/>
      <c r="BY137" s="52"/>
      <c r="BZ137" s="52"/>
      <c r="CA137" s="52"/>
      <c r="CB137" s="52"/>
    </row>
    <row r="138" spans="1:88" s="58" customFormat="1" ht="21" customHeight="1" x14ac:dyDescent="0.2">
      <c r="A138" s="1"/>
      <c r="B138" s="1641"/>
      <c r="C138" s="105" t="s">
        <v>40</v>
      </c>
      <c r="D138" s="5">
        <f>COUNTIF(D$56:D$75,"TR")</f>
        <v>0</v>
      </c>
      <c r="E138" s="5">
        <f t="shared" ref="E138:AH138" si="289">COUNTIF(E$56:E$75,"TR")</f>
        <v>0</v>
      </c>
      <c r="F138" s="5">
        <f t="shared" si="289"/>
        <v>0</v>
      </c>
      <c r="G138" s="5">
        <f t="shared" si="289"/>
        <v>0</v>
      </c>
      <c r="H138" s="5">
        <f t="shared" si="289"/>
        <v>0</v>
      </c>
      <c r="I138" s="5">
        <f t="shared" si="289"/>
        <v>0</v>
      </c>
      <c r="J138" s="5">
        <f t="shared" si="289"/>
        <v>0</v>
      </c>
      <c r="K138" s="5">
        <f t="shared" si="289"/>
        <v>0</v>
      </c>
      <c r="L138" s="5">
        <f t="shared" si="289"/>
        <v>0</v>
      </c>
      <c r="M138" s="5">
        <f t="shared" si="289"/>
        <v>0</v>
      </c>
      <c r="N138" s="5">
        <f t="shared" si="289"/>
        <v>0</v>
      </c>
      <c r="O138" s="5">
        <f t="shared" si="289"/>
        <v>0</v>
      </c>
      <c r="P138" s="5">
        <f t="shared" si="289"/>
        <v>0</v>
      </c>
      <c r="Q138" s="5">
        <f t="shared" si="289"/>
        <v>0</v>
      </c>
      <c r="R138" s="5">
        <f t="shared" si="289"/>
        <v>0</v>
      </c>
      <c r="S138" s="5">
        <f t="shared" si="289"/>
        <v>0</v>
      </c>
      <c r="T138" s="5">
        <f t="shared" si="289"/>
        <v>0</v>
      </c>
      <c r="U138" s="5">
        <f t="shared" si="289"/>
        <v>0</v>
      </c>
      <c r="V138" s="5">
        <f t="shared" si="289"/>
        <v>0</v>
      </c>
      <c r="W138" s="5">
        <f t="shared" si="289"/>
        <v>0</v>
      </c>
      <c r="X138" s="5">
        <f t="shared" si="289"/>
        <v>0</v>
      </c>
      <c r="Y138" s="5">
        <f t="shared" si="289"/>
        <v>0</v>
      </c>
      <c r="Z138" s="5">
        <f t="shared" si="289"/>
        <v>0</v>
      </c>
      <c r="AA138" s="5">
        <f t="shared" si="289"/>
        <v>0</v>
      </c>
      <c r="AB138" s="5">
        <f t="shared" si="289"/>
        <v>0</v>
      </c>
      <c r="AC138" s="5">
        <f t="shared" si="289"/>
        <v>0</v>
      </c>
      <c r="AD138" s="5">
        <f t="shared" si="289"/>
        <v>0</v>
      </c>
      <c r="AE138" s="5">
        <f t="shared" si="289"/>
        <v>10</v>
      </c>
      <c r="AF138" s="5">
        <f t="shared" si="289"/>
        <v>10</v>
      </c>
      <c r="AG138" s="5">
        <f t="shared" si="289"/>
        <v>0</v>
      </c>
      <c r="AH138" s="5">
        <f t="shared" si="289"/>
        <v>0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48"/>
      <c r="BE138" s="3"/>
      <c r="BF138" s="49"/>
      <c r="BG138" s="49"/>
      <c r="BH138" s="49"/>
      <c r="BI138" s="49"/>
      <c r="BJ138" s="49"/>
      <c r="BK138" s="49"/>
      <c r="BL138" s="49"/>
      <c r="BM138" s="49"/>
      <c r="BN138" s="49"/>
      <c r="BO138" s="50"/>
      <c r="BP138" s="50"/>
      <c r="BQ138" s="50"/>
      <c r="BR138" s="50"/>
      <c r="BS138" s="50"/>
      <c r="BT138" s="51"/>
      <c r="BU138" s="52"/>
      <c r="BV138" s="52"/>
      <c r="BW138" s="52"/>
      <c r="BX138" s="52"/>
      <c r="BY138" s="52"/>
      <c r="BZ138" s="52"/>
      <c r="CA138" s="52"/>
      <c r="CB138" s="52"/>
      <c r="CC138" s="18"/>
      <c r="CD138" s="18"/>
      <c r="CE138" s="18"/>
      <c r="CF138" s="18"/>
      <c r="CG138" s="18"/>
      <c r="CH138" s="18"/>
      <c r="CI138" s="18"/>
      <c r="CJ138" s="18"/>
    </row>
    <row r="139" spans="1:88" s="58" customFormat="1" ht="21" customHeight="1" x14ac:dyDescent="0.2">
      <c r="A139" s="49"/>
      <c r="B139" s="1641"/>
      <c r="C139" s="103" t="s">
        <v>57</v>
      </c>
      <c r="D139" s="14">
        <f>COUNTIF(D$56:D$75,"FOTS")</f>
        <v>0</v>
      </c>
      <c r="E139" s="14">
        <f t="shared" ref="E139:AH139" si="290">COUNTIF(E$56:E$75,"FOTS")</f>
        <v>0</v>
      </c>
      <c r="F139" s="14">
        <f t="shared" si="290"/>
        <v>0</v>
      </c>
      <c r="G139" s="14">
        <f t="shared" si="290"/>
        <v>0</v>
      </c>
      <c r="H139" s="14">
        <f t="shared" si="290"/>
        <v>1</v>
      </c>
      <c r="I139" s="14">
        <f t="shared" si="290"/>
        <v>0</v>
      </c>
      <c r="J139" s="14">
        <f t="shared" si="290"/>
        <v>0</v>
      </c>
      <c r="K139" s="14">
        <f t="shared" si="290"/>
        <v>0</v>
      </c>
      <c r="L139" s="14">
        <f t="shared" si="290"/>
        <v>0</v>
      </c>
      <c r="M139" s="14">
        <f t="shared" si="290"/>
        <v>0</v>
      </c>
      <c r="N139" s="14">
        <f t="shared" si="290"/>
        <v>0</v>
      </c>
      <c r="O139" s="14">
        <f t="shared" si="290"/>
        <v>0</v>
      </c>
      <c r="P139" s="14">
        <f t="shared" si="290"/>
        <v>0</v>
      </c>
      <c r="Q139" s="14">
        <f t="shared" si="290"/>
        <v>0</v>
      </c>
      <c r="R139" s="14">
        <f t="shared" si="290"/>
        <v>0</v>
      </c>
      <c r="S139" s="14">
        <f t="shared" si="290"/>
        <v>0</v>
      </c>
      <c r="T139" s="14">
        <f t="shared" si="290"/>
        <v>0</v>
      </c>
      <c r="U139" s="14">
        <f t="shared" si="290"/>
        <v>0</v>
      </c>
      <c r="V139" s="14">
        <f t="shared" si="290"/>
        <v>0</v>
      </c>
      <c r="W139" s="14">
        <f t="shared" si="290"/>
        <v>0</v>
      </c>
      <c r="X139" s="14">
        <f t="shared" si="290"/>
        <v>0</v>
      </c>
      <c r="Y139" s="14">
        <f t="shared" si="290"/>
        <v>0</v>
      </c>
      <c r="Z139" s="14">
        <f t="shared" si="290"/>
        <v>0</v>
      </c>
      <c r="AA139" s="14">
        <f t="shared" si="290"/>
        <v>0</v>
      </c>
      <c r="AB139" s="14">
        <f t="shared" si="290"/>
        <v>0</v>
      </c>
      <c r="AC139" s="14">
        <f t="shared" si="290"/>
        <v>0</v>
      </c>
      <c r="AD139" s="14">
        <f t="shared" si="290"/>
        <v>0</v>
      </c>
      <c r="AE139" s="14">
        <f t="shared" si="290"/>
        <v>0</v>
      </c>
      <c r="AF139" s="14">
        <f t="shared" si="290"/>
        <v>0</v>
      </c>
      <c r="AG139" s="14">
        <f t="shared" si="290"/>
        <v>0</v>
      </c>
      <c r="AH139" s="14">
        <f t="shared" si="290"/>
        <v>0</v>
      </c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98"/>
      <c r="BE139" s="99"/>
      <c r="BF139" s="49"/>
      <c r="BG139" s="49"/>
      <c r="BH139" s="49"/>
      <c r="BI139" s="49"/>
      <c r="BJ139" s="49"/>
      <c r="BK139" s="49"/>
      <c r="BL139" s="49"/>
      <c r="BM139" s="49"/>
      <c r="BN139" s="49"/>
      <c r="BO139" s="51"/>
      <c r="BP139" s="51"/>
      <c r="BQ139" s="51"/>
      <c r="BR139" s="51"/>
      <c r="BS139" s="51"/>
      <c r="BT139" s="51"/>
      <c r="BU139" s="55"/>
      <c r="BV139" s="55"/>
      <c r="BW139" s="55"/>
      <c r="BX139" s="55"/>
      <c r="BY139" s="55"/>
      <c r="BZ139" s="55"/>
      <c r="CA139" s="55"/>
      <c r="CB139" s="55"/>
    </row>
    <row r="140" spans="1:88" s="18" customFormat="1" ht="21" customHeight="1" x14ac:dyDescent="0.2">
      <c r="A140" s="49"/>
      <c r="B140" s="1641"/>
      <c r="C140" s="103" t="s">
        <v>35</v>
      </c>
      <c r="D140" s="14">
        <f>COUNTIF(D$56:D$75,"DISP")</f>
        <v>0</v>
      </c>
      <c r="E140" s="14">
        <f t="shared" ref="E140:AH140" si="291">COUNTIF(E$56:E$75,"DISP")</f>
        <v>0</v>
      </c>
      <c r="F140" s="14">
        <f t="shared" si="291"/>
        <v>0</v>
      </c>
      <c r="G140" s="14">
        <f t="shared" si="291"/>
        <v>0</v>
      </c>
      <c r="H140" s="14">
        <f t="shared" si="291"/>
        <v>0</v>
      </c>
      <c r="I140" s="14">
        <f t="shared" si="291"/>
        <v>0</v>
      </c>
      <c r="J140" s="14">
        <f t="shared" si="291"/>
        <v>0</v>
      </c>
      <c r="K140" s="14">
        <f t="shared" si="291"/>
        <v>0</v>
      </c>
      <c r="L140" s="14">
        <f t="shared" si="291"/>
        <v>0</v>
      </c>
      <c r="M140" s="14">
        <f t="shared" si="291"/>
        <v>0</v>
      </c>
      <c r="N140" s="14">
        <f t="shared" si="291"/>
        <v>0</v>
      </c>
      <c r="O140" s="14">
        <f t="shared" si="291"/>
        <v>0</v>
      </c>
      <c r="P140" s="14">
        <f t="shared" si="291"/>
        <v>0</v>
      </c>
      <c r="Q140" s="14">
        <f t="shared" si="291"/>
        <v>0</v>
      </c>
      <c r="R140" s="14">
        <f t="shared" si="291"/>
        <v>0</v>
      </c>
      <c r="S140" s="14">
        <f t="shared" si="291"/>
        <v>0</v>
      </c>
      <c r="T140" s="14">
        <f t="shared" si="291"/>
        <v>0</v>
      </c>
      <c r="U140" s="14">
        <f t="shared" si="291"/>
        <v>0</v>
      </c>
      <c r="V140" s="14">
        <f t="shared" si="291"/>
        <v>0</v>
      </c>
      <c r="W140" s="14">
        <f t="shared" si="291"/>
        <v>0</v>
      </c>
      <c r="X140" s="14">
        <f t="shared" si="291"/>
        <v>0</v>
      </c>
      <c r="Y140" s="14">
        <f t="shared" si="291"/>
        <v>0</v>
      </c>
      <c r="Z140" s="14">
        <f t="shared" si="291"/>
        <v>0</v>
      </c>
      <c r="AA140" s="14">
        <f t="shared" si="291"/>
        <v>0</v>
      </c>
      <c r="AB140" s="14">
        <f t="shared" si="291"/>
        <v>0</v>
      </c>
      <c r="AC140" s="14">
        <f t="shared" si="291"/>
        <v>0</v>
      </c>
      <c r="AD140" s="14">
        <f t="shared" si="291"/>
        <v>0</v>
      </c>
      <c r="AE140" s="14">
        <f t="shared" si="291"/>
        <v>0</v>
      </c>
      <c r="AF140" s="14">
        <f t="shared" si="291"/>
        <v>0</v>
      </c>
      <c r="AG140" s="14">
        <f t="shared" si="291"/>
        <v>0</v>
      </c>
      <c r="AH140" s="14">
        <f t="shared" si="291"/>
        <v>0</v>
      </c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98"/>
      <c r="BE140" s="99"/>
      <c r="BF140" s="49"/>
      <c r="BG140" s="49"/>
      <c r="BH140" s="49"/>
      <c r="BI140" s="49"/>
      <c r="BJ140" s="49"/>
      <c r="BK140" s="49"/>
      <c r="BL140" s="49"/>
      <c r="BM140" s="49"/>
      <c r="BN140" s="49"/>
      <c r="BO140" s="51"/>
      <c r="BP140" s="51"/>
      <c r="BQ140" s="51"/>
      <c r="BR140" s="51"/>
      <c r="BS140" s="51"/>
      <c r="BT140" s="51"/>
      <c r="BU140" s="55"/>
      <c r="BV140" s="55"/>
      <c r="BW140" s="55"/>
      <c r="BX140" s="55"/>
      <c r="BY140" s="55"/>
      <c r="BZ140" s="55"/>
      <c r="CA140" s="55"/>
      <c r="CB140" s="55"/>
      <c r="CC140" s="58"/>
      <c r="CD140" s="58"/>
      <c r="CE140" s="58"/>
      <c r="CF140" s="58"/>
      <c r="CG140" s="58"/>
      <c r="CH140" s="58"/>
      <c r="CI140" s="58"/>
      <c r="CJ140" s="58"/>
    </row>
    <row r="141" spans="1:88" s="18" customFormat="1" ht="21" customHeight="1" x14ac:dyDescent="0.2">
      <c r="A141" s="101"/>
      <c r="B141" s="1638" t="s">
        <v>23</v>
      </c>
      <c r="C141" s="1639"/>
      <c r="D141" s="131">
        <v>1</v>
      </c>
      <c r="E141" s="131">
        <f t="shared" ref="E141:AH141" si="292">D141+1</f>
        <v>2</v>
      </c>
      <c r="F141" s="131">
        <f t="shared" si="292"/>
        <v>3</v>
      </c>
      <c r="G141" s="131">
        <f t="shared" si="292"/>
        <v>4</v>
      </c>
      <c r="H141" s="131">
        <f t="shared" si="292"/>
        <v>5</v>
      </c>
      <c r="I141" s="131">
        <f t="shared" si="292"/>
        <v>6</v>
      </c>
      <c r="J141" s="131">
        <f t="shared" si="292"/>
        <v>7</v>
      </c>
      <c r="K141" s="649">
        <f t="shared" si="292"/>
        <v>8</v>
      </c>
      <c r="L141" s="131">
        <f t="shared" si="292"/>
        <v>9</v>
      </c>
      <c r="M141" s="131">
        <f t="shared" si="292"/>
        <v>10</v>
      </c>
      <c r="N141" s="131">
        <f t="shared" si="292"/>
        <v>11</v>
      </c>
      <c r="O141" s="131">
        <f t="shared" si="292"/>
        <v>12</v>
      </c>
      <c r="P141" s="131">
        <f t="shared" si="292"/>
        <v>13</v>
      </c>
      <c r="Q141" s="131">
        <f t="shared" si="292"/>
        <v>14</v>
      </c>
      <c r="R141" s="131">
        <f t="shared" si="292"/>
        <v>15</v>
      </c>
      <c r="S141" s="131">
        <f t="shared" si="292"/>
        <v>16</v>
      </c>
      <c r="T141" s="131">
        <f t="shared" si="292"/>
        <v>17</v>
      </c>
      <c r="U141" s="131">
        <f t="shared" si="292"/>
        <v>18</v>
      </c>
      <c r="V141" s="131">
        <f t="shared" si="292"/>
        <v>19</v>
      </c>
      <c r="W141" s="131">
        <f t="shared" si="292"/>
        <v>20</v>
      </c>
      <c r="X141" s="131">
        <f t="shared" si="292"/>
        <v>21</v>
      </c>
      <c r="Y141" s="131">
        <f t="shared" si="292"/>
        <v>22</v>
      </c>
      <c r="Z141" s="131">
        <f t="shared" si="292"/>
        <v>23</v>
      </c>
      <c r="AA141" s="131">
        <f t="shared" si="292"/>
        <v>24</v>
      </c>
      <c r="AB141" s="131">
        <f t="shared" si="292"/>
        <v>25</v>
      </c>
      <c r="AC141" s="131">
        <f t="shared" si="292"/>
        <v>26</v>
      </c>
      <c r="AD141" s="131">
        <f t="shared" si="292"/>
        <v>27</v>
      </c>
      <c r="AE141" s="131">
        <f t="shared" si="292"/>
        <v>28</v>
      </c>
      <c r="AF141" s="131">
        <f t="shared" si="292"/>
        <v>29</v>
      </c>
      <c r="AG141" s="131">
        <f t="shared" si="292"/>
        <v>30</v>
      </c>
      <c r="AH141" s="131">
        <f t="shared" si="292"/>
        <v>31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48"/>
      <c r="BE141" s="3"/>
      <c r="BF141" s="1"/>
      <c r="BG141" s="1"/>
      <c r="BH141" s="1"/>
      <c r="BI141" s="1"/>
      <c r="BJ141" s="1"/>
      <c r="BK141" s="1"/>
      <c r="BL141" s="1"/>
      <c r="BM141" s="1"/>
      <c r="BN141" s="1"/>
      <c r="BO141" s="50"/>
      <c r="BP141" s="50"/>
      <c r="BQ141" s="50"/>
      <c r="BR141" s="50"/>
      <c r="BS141" s="50"/>
      <c r="BT141" s="51"/>
      <c r="BU141" s="52"/>
      <c r="BV141" s="52"/>
      <c r="BW141" s="52"/>
      <c r="BX141" s="53"/>
      <c r="BY141" s="53"/>
      <c r="BZ141" s="53"/>
      <c r="CA141" s="53"/>
      <c r="CB141" s="53"/>
    </row>
    <row r="142" spans="1:88" s="18" customFormat="1" ht="21" customHeight="1" x14ac:dyDescent="0.2">
      <c r="A142" s="1"/>
      <c r="B142" s="1642" t="s">
        <v>154</v>
      </c>
      <c r="C142" s="106" t="s">
        <v>148</v>
      </c>
      <c r="D142" s="5">
        <f>COUNTIF(D77:D78,"fE")+COUNTIF(D77:D78,"fES")+COUNTIF(D77:D78,"fED")+COUNTIF(D77:D78,"fEF")</f>
        <v>0</v>
      </c>
      <c r="E142" s="5">
        <f t="shared" ref="E142:AH142" si="293">COUNTIF(E77:E78,"fE")+COUNTIF(E77:E78,"fES")+COUNTIF(E77:E78,"fED")+COUNTIF(E77:E78,"fEF")</f>
        <v>0</v>
      </c>
      <c r="F142" s="5">
        <f t="shared" si="293"/>
        <v>0</v>
      </c>
      <c r="G142" s="5">
        <f t="shared" si="293"/>
        <v>0</v>
      </c>
      <c r="H142" s="5">
        <f t="shared" si="293"/>
        <v>0</v>
      </c>
      <c r="I142" s="5">
        <f t="shared" si="293"/>
        <v>0</v>
      </c>
      <c r="J142" s="5">
        <f t="shared" si="293"/>
        <v>0</v>
      </c>
      <c r="K142" s="5">
        <f t="shared" si="293"/>
        <v>0</v>
      </c>
      <c r="L142" s="5">
        <f t="shared" si="293"/>
        <v>0</v>
      </c>
      <c r="M142" s="5">
        <f t="shared" si="293"/>
        <v>0</v>
      </c>
      <c r="N142" s="5">
        <f t="shared" si="293"/>
        <v>0</v>
      </c>
      <c r="O142" s="5">
        <f t="shared" si="293"/>
        <v>0</v>
      </c>
      <c r="P142" s="5">
        <f t="shared" si="293"/>
        <v>0</v>
      </c>
      <c r="Q142" s="5">
        <f t="shared" si="293"/>
        <v>0</v>
      </c>
      <c r="R142" s="5">
        <f t="shared" si="293"/>
        <v>0</v>
      </c>
      <c r="S142" s="5">
        <f t="shared" si="293"/>
        <v>0</v>
      </c>
      <c r="T142" s="5">
        <f t="shared" si="293"/>
        <v>0</v>
      </c>
      <c r="U142" s="5">
        <f t="shared" si="293"/>
        <v>0</v>
      </c>
      <c r="V142" s="5">
        <f t="shared" si="293"/>
        <v>0</v>
      </c>
      <c r="W142" s="5">
        <f t="shared" si="293"/>
        <v>0</v>
      </c>
      <c r="X142" s="5">
        <f t="shared" si="293"/>
        <v>0</v>
      </c>
      <c r="Y142" s="5">
        <f t="shared" si="293"/>
        <v>0</v>
      </c>
      <c r="Z142" s="5">
        <f t="shared" si="293"/>
        <v>0</v>
      </c>
      <c r="AA142" s="5">
        <f t="shared" si="293"/>
        <v>0</v>
      </c>
      <c r="AB142" s="5">
        <f t="shared" si="293"/>
        <v>0</v>
      </c>
      <c r="AC142" s="5">
        <f t="shared" si="293"/>
        <v>0</v>
      </c>
      <c r="AD142" s="5">
        <f t="shared" si="293"/>
        <v>0</v>
      </c>
      <c r="AE142" s="5">
        <f t="shared" si="293"/>
        <v>0</v>
      </c>
      <c r="AF142" s="5">
        <f t="shared" si="293"/>
        <v>0</v>
      </c>
      <c r="AG142" s="5">
        <f t="shared" si="293"/>
        <v>0</v>
      </c>
      <c r="AH142" s="5">
        <f t="shared" si="293"/>
        <v>0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48"/>
      <c r="BE142" s="3"/>
      <c r="BF142" s="49"/>
      <c r="BG142" s="49"/>
      <c r="BH142" s="49"/>
      <c r="BI142" s="49"/>
      <c r="BJ142" s="49"/>
      <c r="BK142" s="49"/>
      <c r="BL142" s="49"/>
      <c r="BM142" s="49"/>
      <c r="BN142" s="49"/>
      <c r="BO142" s="50"/>
      <c r="BP142" s="50"/>
      <c r="BQ142" s="50"/>
      <c r="BR142" s="50"/>
      <c r="BS142" s="50"/>
      <c r="BT142" s="51"/>
      <c r="BU142" s="52"/>
      <c r="BV142" s="52"/>
      <c r="BW142" s="52"/>
      <c r="BX142" s="52"/>
      <c r="BY142" s="52"/>
      <c r="BZ142" s="52"/>
      <c r="CA142" s="52"/>
      <c r="CB142" s="52"/>
    </row>
    <row r="143" spans="1:88" s="18" customFormat="1" ht="21" customHeight="1" x14ac:dyDescent="0.2">
      <c r="A143" s="1"/>
      <c r="B143" s="1642"/>
      <c r="C143" s="106" t="s">
        <v>149</v>
      </c>
      <c r="D143" s="5">
        <f>COUNTIF(D79:D84,"fE")+COUNTIF(D79:D84,"fES")+COUNTIF(D79:D84,"fED")+COUNTIF(D79:D84,"fEF")</f>
        <v>0</v>
      </c>
      <c r="E143" s="5">
        <f t="shared" ref="E143:AH143" si="294">COUNTIF(E79:E84,"fE")+COUNTIF(E79:E84,"fES")+COUNTIF(E79:E84,"fED")+COUNTIF(E79:E84,"fEF")</f>
        <v>0</v>
      </c>
      <c r="F143" s="5">
        <f t="shared" si="294"/>
        <v>0</v>
      </c>
      <c r="G143" s="5">
        <f t="shared" si="294"/>
        <v>0</v>
      </c>
      <c r="H143" s="5">
        <f t="shared" si="294"/>
        <v>1</v>
      </c>
      <c r="I143" s="5">
        <f t="shared" si="294"/>
        <v>1</v>
      </c>
      <c r="J143" s="5">
        <f t="shared" si="294"/>
        <v>0</v>
      </c>
      <c r="K143" s="5">
        <f t="shared" si="294"/>
        <v>0</v>
      </c>
      <c r="L143" s="5">
        <f t="shared" si="294"/>
        <v>0</v>
      </c>
      <c r="M143" s="5">
        <f t="shared" si="294"/>
        <v>0</v>
      </c>
      <c r="N143" s="5">
        <f t="shared" si="294"/>
        <v>0</v>
      </c>
      <c r="O143" s="5">
        <f t="shared" si="294"/>
        <v>0</v>
      </c>
      <c r="P143" s="5">
        <f t="shared" si="294"/>
        <v>0</v>
      </c>
      <c r="Q143" s="5">
        <f t="shared" si="294"/>
        <v>0</v>
      </c>
      <c r="R143" s="5">
        <f t="shared" si="294"/>
        <v>0</v>
      </c>
      <c r="S143" s="5">
        <f t="shared" si="294"/>
        <v>0</v>
      </c>
      <c r="T143" s="5">
        <f t="shared" si="294"/>
        <v>1</v>
      </c>
      <c r="U143" s="5">
        <f t="shared" si="294"/>
        <v>1</v>
      </c>
      <c r="V143" s="5">
        <f t="shared" si="294"/>
        <v>1</v>
      </c>
      <c r="W143" s="5">
        <f t="shared" si="294"/>
        <v>1</v>
      </c>
      <c r="X143" s="5">
        <f t="shared" si="294"/>
        <v>1</v>
      </c>
      <c r="Y143" s="5">
        <f t="shared" si="294"/>
        <v>1</v>
      </c>
      <c r="Z143" s="5">
        <f t="shared" si="294"/>
        <v>1</v>
      </c>
      <c r="AA143" s="5">
        <f t="shared" si="294"/>
        <v>1</v>
      </c>
      <c r="AB143" s="5">
        <f t="shared" si="294"/>
        <v>1</v>
      </c>
      <c r="AC143" s="5">
        <f t="shared" si="294"/>
        <v>1</v>
      </c>
      <c r="AD143" s="5">
        <f t="shared" si="294"/>
        <v>1</v>
      </c>
      <c r="AE143" s="5">
        <f t="shared" si="294"/>
        <v>0</v>
      </c>
      <c r="AF143" s="5">
        <f t="shared" si="294"/>
        <v>0</v>
      </c>
      <c r="AG143" s="5">
        <f t="shared" si="294"/>
        <v>0</v>
      </c>
      <c r="AH143" s="5">
        <f t="shared" si="294"/>
        <v>0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48"/>
      <c r="BE143" s="3"/>
      <c r="BF143" s="49"/>
      <c r="BG143" s="49"/>
      <c r="BH143" s="49"/>
      <c r="BI143" s="49"/>
      <c r="BJ143" s="49"/>
      <c r="BK143" s="49"/>
      <c r="BL143" s="49"/>
      <c r="BM143" s="49"/>
      <c r="BN143" s="49"/>
      <c r="BO143" s="50"/>
      <c r="BP143" s="50"/>
      <c r="BQ143" s="50"/>
      <c r="BR143" s="50"/>
      <c r="BS143" s="50"/>
      <c r="BT143" s="51"/>
      <c r="BU143" s="52"/>
      <c r="BV143" s="52"/>
      <c r="BW143" s="52"/>
      <c r="BX143" s="52"/>
      <c r="BY143" s="52"/>
      <c r="BZ143" s="52"/>
      <c r="CA143" s="52"/>
      <c r="CB143" s="52"/>
    </row>
    <row r="144" spans="1:88" s="18" customFormat="1" ht="21" customHeight="1" x14ac:dyDescent="0.2">
      <c r="A144" s="1"/>
      <c r="B144" s="1642"/>
      <c r="C144" s="106" t="s">
        <v>150</v>
      </c>
      <c r="D144" s="5">
        <f>+COUNTIF(D86:D97,"fE")+COUNTIF(D86:D97,"fES")+COUNTIF(D86:D97,"fED")+COUNTIF(D86:D97,"fEF")</f>
        <v>0</v>
      </c>
      <c r="E144" s="5">
        <f t="shared" ref="E144:AH144" si="295">+COUNTIF(E86:E97,"fE")+COUNTIF(E86:E97,"fES")+COUNTIF(E86:E97,"fED")+COUNTIF(E86:E97,"fEF")</f>
        <v>0</v>
      </c>
      <c r="F144" s="5">
        <f t="shared" si="295"/>
        <v>0</v>
      </c>
      <c r="G144" s="5">
        <f t="shared" si="295"/>
        <v>0</v>
      </c>
      <c r="H144" s="5">
        <f t="shared" si="295"/>
        <v>0</v>
      </c>
      <c r="I144" s="5">
        <f t="shared" si="295"/>
        <v>0</v>
      </c>
      <c r="J144" s="5">
        <f t="shared" si="295"/>
        <v>0</v>
      </c>
      <c r="K144" s="5">
        <f t="shared" si="295"/>
        <v>0</v>
      </c>
      <c r="L144" s="5">
        <f t="shared" si="295"/>
        <v>1</v>
      </c>
      <c r="M144" s="5">
        <f t="shared" si="295"/>
        <v>2</v>
      </c>
      <c r="N144" s="5">
        <f t="shared" si="295"/>
        <v>2</v>
      </c>
      <c r="O144" s="5">
        <f t="shared" si="295"/>
        <v>2</v>
      </c>
      <c r="P144" s="5">
        <f t="shared" si="295"/>
        <v>1</v>
      </c>
      <c r="Q144" s="5">
        <f t="shared" si="295"/>
        <v>0</v>
      </c>
      <c r="R144" s="5">
        <f t="shared" si="295"/>
        <v>0</v>
      </c>
      <c r="S144" s="5">
        <f t="shared" si="295"/>
        <v>0</v>
      </c>
      <c r="T144" s="5">
        <f t="shared" si="295"/>
        <v>0</v>
      </c>
      <c r="U144" s="5">
        <f t="shared" si="295"/>
        <v>0</v>
      </c>
      <c r="V144" s="5">
        <f t="shared" si="295"/>
        <v>0</v>
      </c>
      <c r="W144" s="5">
        <f t="shared" si="295"/>
        <v>0</v>
      </c>
      <c r="X144" s="5">
        <f t="shared" si="295"/>
        <v>1</v>
      </c>
      <c r="Y144" s="5">
        <f t="shared" si="295"/>
        <v>1</v>
      </c>
      <c r="Z144" s="5">
        <f t="shared" si="295"/>
        <v>1</v>
      </c>
      <c r="AA144" s="5">
        <f t="shared" si="295"/>
        <v>1</v>
      </c>
      <c r="AB144" s="5">
        <f t="shared" si="295"/>
        <v>1</v>
      </c>
      <c r="AC144" s="5">
        <f t="shared" si="295"/>
        <v>1</v>
      </c>
      <c r="AD144" s="5">
        <f t="shared" si="295"/>
        <v>0</v>
      </c>
      <c r="AE144" s="5">
        <f t="shared" si="295"/>
        <v>0</v>
      </c>
      <c r="AF144" s="5">
        <f t="shared" si="295"/>
        <v>0</v>
      </c>
      <c r="AG144" s="5">
        <f t="shared" si="295"/>
        <v>0</v>
      </c>
      <c r="AH144" s="5">
        <f t="shared" si="295"/>
        <v>0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48"/>
      <c r="BE144" s="3"/>
      <c r="BF144" s="49"/>
      <c r="BG144" s="49"/>
      <c r="BH144" s="49"/>
      <c r="BI144" s="49"/>
      <c r="BJ144" s="49"/>
      <c r="BK144" s="49"/>
      <c r="BL144" s="49"/>
      <c r="BM144" s="49"/>
      <c r="BN144" s="49"/>
      <c r="BO144" s="50"/>
      <c r="BP144" s="50"/>
      <c r="BQ144" s="50"/>
      <c r="BR144" s="50"/>
      <c r="BS144" s="50"/>
      <c r="BT144" s="51"/>
      <c r="BU144" s="52"/>
      <c r="BV144" s="52"/>
      <c r="BW144" s="52"/>
      <c r="BX144" s="52"/>
      <c r="BY144" s="52"/>
      <c r="BZ144" s="52"/>
      <c r="CA144" s="52"/>
      <c r="CB144" s="52"/>
    </row>
    <row r="145" spans="1:88" s="18" customFormat="1" ht="21" customHeight="1" x14ac:dyDescent="0.2">
      <c r="A145" s="1"/>
      <c r="B145" s="1642"/>
      <c r="C145" s="103" t="s">
        <v>151</v>
      </c>
      <c r="D145" s="14">
        <f>SUM(D142:D144)</f>
        <v>0</v>
      </c>
      <c r="E145" s="14">
        <f t="shared" ref="E145:AE145" si="296">SUM(E142:E144)</f>
        <v>0</v>
      </c>
      <c r="F145" s="14">
        <f t="shared" si="296"/>
        <v>0</v>
      </c>
      <c r="G145" s="14">
        <f t="shared" si="296"/>
        <v>0</v>
      </c>
      <c r="H145" s="14">
        <f t="shared" si="296"/>
        <v>1</v>
      </c>
      <c r="I145" s="14">
        <f t="shared" si="296"/>
        <v>1</v>
      </c>
      <c r="J145" s="14">
        <f t="shared" si="296"/>
        <v>0</v>
      </c>
      <c r="K145" s="14">
        <f t="shared" si="296"/>
        <v>0</v>
      </c>
      <c r="L145" s="14">
        <f t="shared" si="296"/>
        <v>1</v>
      </c>
      <c r="M145" s="14">
        <f t="shared" si="296"/>
        <v>2</v>
      </c>
      <c r="N145" s="14">
        <f t="shared" si="296"/>
        <v>2</v>
      </c>
      <c r="O145" s="14">
        <f t="shared" si="296"/>
        <v>2</v>
      </c>
      <c r="P145" s="14">
        <f t="shared" si="296"/>
        <v>1</v>
      </c>
      <c r="Q145" s="14">
        <f t="shared" si="296"/>
        <v>0</v>
      </c>
      <c r="R145" s="14">
        <f t="shared" si="296"/>
        <v>0</v>
      </c>
      <c r="S145" s="14">
        <f t="shared" si="296"/>
        <v>0</v>
      </c>
      <c r="T145" s="14">
        <f t="shared" si="296"/>
        <v>1</v>
      </c>
      <c r="U145" s="14">
        <f t="shared" si="296"/>
        <v>1</v>
      </c>
      <c r="V145" s="14">
        <f t="shared" si="296"/>
        <v>1</v>
      </c>
      <c r="W145" s="14">
        <f t="shared" si="296"/>
        <v>1</v>
      </c>
      <c r="X145" s="14">
        <f t="shared" si="296"/>
        <v>2</v>
      </c>
      <c r="Y145" s="14">
        <f t="shared" si="296"/>
        <v>2</v>
      </c>
      <c r="Z145" s="14">
        <f t="shared" si="296"/>
        <v>2</v>
      </c>
      <c r="AA145" s="14">
        <f t="shared" si="296"/>
        <v>2</v>
      </c>
      <c r="AB145" s="14">
        <f t="shared" si="296"/>
        <v>2</v>
      </c>
      <c r="AC145" s="14">
        <f t="shared" si="296"/>
        <v>2</v>
      </c>
      <c r="AD145" s="14">
        <f t="shared" si="296"/>
        <v>1</v>
      </c>
      <c r="AE145" s="14">
        <f t="shared" si="296"/>
        <v>0</v>
      </c>
      <c r="AF145" s="14">
        <f>SUM(AF142:AF144)</f>
        <v>0</v>
      </c>
      <c r="AG145" s="14">
        <f>SUM(AG142:AG144)</f>
        <v>0</v>
      </c>
      <c r="AH145" s="14">
        <f>SUM(AH142:AH144)</f>
        <v>0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48"/>
      <c r="BE145" s="3"/>
      <c r="BF145" s="49"/>
      <c r="BG145" s="49"/>
      <c r="BH145" s="49"/>
      <c r="BI145" s="49"/>
      <c r="BJ145" s="49"/>
      <c r="BK145" s="49"/>
      <c r="BL145" s="49"/>
      <c r="BM145" s="49"/>
      <c r="BN145" s="49"/>
      <c r="BO145" s="50"/>
      <c r="BP145" s="50"/>
      <c r="BQ145" s="50"/>
      <c r="BR145" s="50"/>
      <c r="BS145" s="50"/>
      <c r="BT145" s="51"/>
      <c r="BU145" s="52"/>
      <c r="BV145" s="52"/>
      <c r="BW145" s="52"/>
      <c r="BX145" s="52"/>
      <c r="BY145" s="52"/>
      <c r="BZ145" s="52"/>
      <c r="CA145" s="52"/>
      <c r="CB145" s="52"/>
    </row>
    <row r="146" spans="1:88" s="18" customFormat="1" ht="21" customHeight="1" x14ac:dyDescent="0.2">
      <c r="A146" s="1"/>
      <c r="B146" s="1642"/>
      <c r="C146" s="106" t="s">
        <v>36</v>
      </c>
      <c r="D146" s="5">
        <f>COUNTIF(D$77:D$97,"L")</f>
        <v>0</v>
      </c>
      <c r="E146" s="5">
        <f t="shared" ref="E146:AH146" si="297">COUNTIF(E$77:E$97,"L")</f>
        <v>0</v>
      </c>
      <c r="F146" s="5">
        <f t="shared" si="297"/>
        <v>0</v>
      </c>
      <c r="G146" s="5">
        <f t="shared" si="297"/>
        <v>0</v>
      </c>
      <c r="H146" s="5">
        <f t="shared" si="297"/>
        <v>0</v>
      </c>
      <c r="I146" s="5">
        <f t="shared" si="297"/>
        <v>0</v>
      </c>
      <c r="J146" s="5">
        <f t="shared" si="297"/>
        <v>0</v>
      </c>
      <c r="K146" s="5">
        <f t="shared" si="297"/>
        <v>0</v>
      </c>
      <c r="L146" s="5">
        <f t="shared" si="297"/>
        <v>0</v>
      </c>
      <c r="M146" s="5">
        <f t="shared" si="297"/>
        <v>0</v>
      </c>
      <c r="N146" s="5">
        <f t="shared" si="297"/>
        <v>0</v>
      </c>
      <c r="O146" s="5">
        <f t="shared" si="297"/>
        <v>0</v>
      </c>
      <c r="P146" s="5">
        <f t="shared" si="297"/>
        <v>0</v>
      </c>
      <c r="Q146" s="5">
        <f t="shared" si="297"/>
        <v>0</v>
      </c>
      <c r="R146" s="5">
        <f t="shared" si="297"/>
        <v>0</v>
      </c>
      <c r="S146" s="5">
        <f t="shared" si="297"/>
        <v>0</v>
      </c>
      <c r="T146" s="5">
        <f t="shared" si="297"/>
        <v>0</v>
      </c>
      <c r="U146" s="5">
        <f t="shared" si="297"/>
        <v>0</v>
      </c>
      <c r="V146" s="5">
        <f t="shared" si="297"/>
        <v>0</v>
      </c>
      <c r="W146" s="5">
        <f t="shared" si="297"/>
        <v>0</v>
      </c>
      <c r="X146" s="5">
        <f t="shared" si="297"/>
        <v>0</v>
      </c>
      <c r="Y146" s="5">
        <f t="shared" si="297"/>
        <v>0</v>
      </c>
      <c r="Z146" s="5">
        <f t="shared" si="297"/>
        <v>0</v>
      </c>
      <c r="AA146" s="5">
        <f t="shared" si="297"/>
        <v>0</v>
      </c>
      <c r="AB146" s="5">
        <f t="shared" si="297"/>
        <v>0</v>
      </c>
      <c r="AC146" s="5">
        <f t="shared" si="297"/>
        <v>0</v>
      </c>
      <c r="AD146" s="5">
        <f t="shared" si="297"/>
        <v>0</v>
      </c>
      <c r="AE146" s="5">
        <f t="shared" si="297"/>
        <v>0</v>
      </c>
      <c r="AF146" s="5">
        <f t="shared" si="297"/>
        <v>0</v>
      </c>
      <c r="AG146" s="5">
        <f t="shared" si="297"/>
        <v>0</v>
      </c>
      <c r="AH146" s="5">
        <f t="shared" si="297"/>
        <v>0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48"/>
      <c r="BE146" s="3"/>
      <c r="BF146" s="49"/>
      <c r="BG146" s="49"/>
      <c r="BH146" s="49"/>
      <c r="BI146" s="49"/>
      <c r="BJ146" s="49"/>
      <c r="BK146" s="49"/>
      <c r="BL146" s="49"/>
      <c r="BM146" s="49"/>
      <c r="BN146" s="49"/>
      <c r="BO146" s="50"/>
      <c r="BP146" s="50"/>
      <c r="BQ146" s="50"/>
      <c r="BR146" s="50"/>
      <c r="BS146" s="50"/>
      <c r="BT146" s="51"/>
      <c r="BU146" s="52"/>
      <c r="BV146" s="52"/>
      <c r="BW146" s="52"/>
      <c r="BX146" s="52"/>
      <c r="BY146" s="52"/>
      <c r="BZ146" s="52"/>
      <c r="CA146" s="52"/>
      <c r="CB146" s="52"/>
    </row>
    <row r="147" spans="1:88" s="18" customFormat="1" ht="21" customHeight="1" x14ac:dyDescent="0.2">
      <c r="A147" s="1"/>
      <c r="B147" s="1642"/>
      <c r="C147" s="106" t="s">
        <v>37</v>
      </c>
      <c r="D147" s="5">
        <f>COUNTIF(D$77:D$97,"B")</f>
        <v>2</v>
      </c>
      <c r="E147" s="5">
        <f t="shared" ref="E147:AH147" si="298">COUNTIF(E$77:E$97,"B")</f>
        <v>2</v>
      </c>
      <c r="F147" s="5">
        <f t="shared" si="298"/>
        <v>2</v>
      </c>
      <c r="G147" s="5">
        <f t="shared" si="298"/>
        <v>2</v>
      </c>
      <c r="H147" s="5">
        <f t="shared" si="298"/>
        <v>0</v>
      </c>
      <c r="I147" s="5">
        <f t="shared" si="298"/>
        <v>0</v>
      </c>
      <c r="J147" s="5">
        <f t="shared" si="298"/>
        <v>2</v>
      </c>
      <c r="K147" s="5">
        <f t="shared" si="298"/>
        <v>2</v>
      </c>
      <c r="L147" s="5">
        <f t="shared" si="298"/>
        <v>2</v>
      </c>
      <c r="M147" s="5">
        <f t="shared" si="298"/>
        <v>2</v>
      </c>
      <c r="N147" s="5">
        <f t="shared" si="298"/>
        <v>2</v>
      </c>
      <c r="O147" s="5">
        <f t="shared" si="298"/>
        <v>0</v>
      </c>
      <c r="P147" s="5">
        <f t="shared" si="298"/>
        <v>0</v>
      </c>
      <c r="Q147" s="5">
        <f t="shared" si="298"/>
        <v>2</v>
      </c>
      <c r="R147" s="5">
        <f t="shared" si="298"/>
        <v>2</v>
      </c>
      <c r="S147" s="5">
        <f t="shared" si="298"/>
        <v>2</v>
      </c>
      <c r="T147" s="5">
        <f t="shared" si="298"/>
        <v>2</v>
      </c>
      <c r="U147" s="5">
        <f t="shared" si="298"/>
        <v>2</v>
      </c>
      <c r="V147" s="5">
        <f t="shared" si="298"/>
        <v>0</v>
      </c>
      <c r="W147" s="5">
        <f t="shared" si="298"/>
        <v>0</v>
      </c>
      <c r="X147" s="5">
        <f t="shared" si="298"/>
        <v>2</v>
      </c>
      <c r="Y147" s="5">
        <f t="shared" si="298"/>
        <v>2</v>
      </c>
      <c r="Z147" s="5">
        <f t="shared" si="298"/>
        <v>2</v>
      </c>
      <c r="AA147" s="5">
        <f t="shared" si="298"/>
        <v>2</v>
      </c>
      <c r="AB147" s="5">
        <f t="shared" si="298"/>
        <v>2</v>
      </c>
      <c r="AC147" s="5">
        <f t="shared" si="298"/>
        <v>0</v>
      </c>
      <c r="AD147" s="5">
        <f t="shared" si="298"/>
        <v>0</v>
      </c>
      <c r="AE147" s="5">
        <f t="shared" si="298"/>
        <v>2</v>
      </c>
      <c r="AF147" s="5">
        <f t="shared" si="298"/>
        <v>2</v>
      </c>
      <c r="AG147" s="5">
        <f t="shared" si="298"/>
        <v>2</v>
      </c>
      <c r="AH147" s="5">
        <f t="shared" si="298"/>
        <v>0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48"/>
      <c r="BE147" s="3"/>
      <c r="BF147" s="49"/>
      <c r="BG147" s="49"/>
      <c r="BH147" s="49"/>
      <c r="BI147" s="49"/>
      <c r="BJ147" s="49"/>
      <c r="BK147" s="49"/>
      <c r="BL147" s="49"/>
      <c r="BM147" s="49"/>
      <c r="BN147" s="49"/>
      <c r="BO147" s="50"/>
      <c r="BP147" s="50"/>
      <c r="BQ147" s="50"/>
      <c r="BR147" s="50"/>
      <c r="BS147" s="50"/>
      <c r="BT147" s="51"/>
      <c r="BU147" s="52"/>
      <c r="BV147" s="52"/>
      <c r="BW147" s="52"/>
      <c r="BX147" s="52"/>
      <c r="BY147" s="52"/>
      <c r="BZ147" s="52"/>
      <c r="CA147" s="52"/>
      <c r="CB147" s="52"/>
    </row>
    <row r="148" spans="1:88" s="18" customFormat="1" ht="21" customHeight="1" x14ac:dyDescent="0.2">
      <c r="A148" s="1"/>
      <c r="B148" s="1642"/>
      <c r="C148" s="106" t="s">
        <v>38</v>
      </c>
      <c r="D148" s="5">
        <f>COUNTIF(D$77:D$97,"SA")</f>
        <v>0</v>
      </c>
      <c r="E148" s="5">
        <f t="shared" ref="E148:AH148" si="299">COUNTIF(E$77:E$97,"SA")</f>
        <v>0</v>
      </c>
      <c r="F148" s="5">
        <f t="shared" si="299"/>
        <v>0</v>
      </c>
      <c r="G148" s="5">
        <f t="shared" si="299"/>
        <v>0</v>
      </c>
      <c r="H148" s="5">
        <f t="shared" si="299"/>
        <v>0</v>
      </c>
      <c r="I148" s="5">
        <f t="shared" si="299"/>
        <v>0</v>
      </c>
      <c r="J148" s="5">
        <f t="shared" si="299"/>
        <v>0</v>
      </c>
      <c r="K148" s="5">
        <f t="shared" si="299"/>
        <v>0</v>
      </c>
      <c r="L148" s="5">
        <f t="shared" si="299"/>
        <v>0</v>
      </c>
      <c r="M148" s="5">
        <f t="shared" si="299"/>
        <v>0</v>
      </c>
      <c r="N148" s="5">
        <f t="shared" si="299"/>
        <v>0</v>
      </c>
      <c r="O148" s="5">
        <f t="shared" si="299"/>
        <v>0</v>
      </c>
      <c r="P148" s="5">
        <f t="shared" si="299"/>
        <v>0</v>
      </c>
      <c r="Q148" s="5">
        <f t="shared" si="299"/>
        <v>0</v>
      </c>
      <c r="R148" s="5">
        <f t="shared" si="299"/>
        <v>0</v>
      </c>
      <c r="S148" s="5">
        <f t="shared" si="299"/>
        <v>0</v>
      </c>
      <c r="T148" s="5">
        <f t="shared" si="299"/>
        <v>0</v>
      </c>
      <c r="U148" s="5">
        <f t="shared" si="299"/>
        <v>0</v>
      </c>
      <c r="V148" s="5">
        <f t="shared" si="299"/>
        <v>0</v>
      </c>
      <c r="W148" s="5">
        <f t="shared" si="299"/>
        <v>0</v>
      </c>
      <c r="X148" s="5">
        <f t="shared" si="299"/>
        <v>0</v>
      </c>
      <c r="Y148" s="5">
        <f t="shared" si="299"/>
        <v>0</v>
      </c>
      <c r="Z148" s="5">
        <f t="shared" si="299"/>
        <v>0</v>
      </c>
      <c r="AA148" s="5">
        <f t="shared" si="299"/>
        <v>0</v>
      </c>
      <c r="AB148" s="5">
        <f t="shared" si="299"/>
        <v>0</v>
      </c>
      <c r="AC148" s="5">
        <f t="shared" si="299"/>
        <v>0</v>
      </c>
      <c r="AD148" s="5">
        <f t="shared" si="299"/>
        <v>0</v>
      </c>
      <c r="AE148" s="5">
        <f t="shared" si="299"/>
        <v>0</v>
      </c>
      <c r="AF148" s="5">
        <f t="shared" si="299"/>
        <v>0</v>
      </c>
      <c r="AG148" s="5">
        <f t="shared" si="299"/>
        <v>0</v>
      </c>
      <c r="AH148" s="5">
        <f t="shared" si="299"/>
        <v>0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48"/>
      <c r="BE148" s="3"/>
      <c r="BF148" s="49"/>
      <c r="BG148" s="49"/>
      <c r="BH148" s="49"/>
      <c r="BI148" s="49"/>
      <c r="BJ148" s="49"/>
      <c r="BK148" s="49"/>
      <c r="BL148" s="49"/>
      <c r="BM148" s="49"/>
      <c r="BN148" s="49"/>
      <c r="BO148" s="50"/>
      <c r="BP148" s="50"/>
      <c r="BQ148" s="50"/>
      <c r="BR148" s="50"/>
      <c r="BS148" s="50"/>
      <c r="BT148" s="51"/>
      <c r="BU148" s="52"/>
      <c r="BV148" s="52"/>
      <c r="BW148" s="52"/>
      <c r="BX148" s="52"/>
      <c r="BY148" s="52"/>
      <c r="BZ148" s="52"/>
      <c r="CA148" s="52"/>
      <c r="CB148" s="52"/>
    </row>
    <row r="149" spans="1:88" s="18" customFormat="1" ht="21" customHeight="1" x14ac:dyDescent="0.2">
      <c r="A149" s="1"/>
      <c r="B149" s="1642"/>
      <c r="C149" s="106" t="s">
        <v>134</v>
      </c>
      <c r="D149" s="5">
        <f>COUNTIF(D$77:D$97,"SAT")</f>
        <v>0</v>
      </c>
      <c r="E149" s="5">
        <f t="shared" ref="E149:AH149" si="300">COUNTIF(E$77:E$97,"SAT")</f>
        <v>0</v>
      </c>
      <c r="F149" s="5">
        <f t="shared" si="300"/>
        <v>0</v>
      </c>
      <c r="G149" s="5">
        <f t="shared" si="300"/>
        <v>0</v>
      </c>
      <c r="H149" s="5">
        <f t="shared" si="300"/>
        <v>0</v>
      </c>
      <c r="I149" s="5">
        <f t="shared" si="300"/>
        <v>0</v>
      </c>
      <c r="J149" s="5">
        <f t="shared" si="300"/>
        <v>0</v>
      </c>
      <c r="K149" s="5">
        <f t="shared" si="300"/>
        <v>0</v>
      </c>
      <c r="L149" s="5">
        <f t="shared" si="300"/>
        <v>0</v>
      </c>
      <c r="M149" s="5">
        <f t="shared" si="300"/>
        <v>0</v>
      </c>
      <c r="N149" s="5">
        <f t="shared" si="300"/>
        <v>0</v>
      </c>
      <c r="O149" s="5">
        <f t="shared" si="300"/>
        <v>0</v>
      </c>
      <c r="P149" s="5">
        <f t="shared" si="300"/>
        <v>0</v>
      </c>
      <c r="Q149" s="5">
        <f t="shared" si="300"/>
        <v>0</v>
      </c>
      <c r="R149" s="5">
        <f t="shared" si="300"/>
        <v>0</v>
      </c>
      <c r="S149" s="5">
        <f t="shared" si="300"/>
        <v>0</v>
      </c>
      <c r="T149" s="5">
        <f t="shared" si="300"/>
        <v>0</v>
      </c>
      <c r="U149" s="5">
        <f t="shared" si="300"/>
        <v>0</v>
      </c>
      <c r="V149" s="5">
        <f t="shared" si="300"/>
        <v>0</v>
      </c>
      <c r="W149" s="5">
        <f t="shared" si="300"/>
        <v>0</v>
      </c>
      <c r="X149" s="5">
        <f t="shared" si="300"/>
        <v>0</v>
      </c>
      <c r="Y149" s="5">
        <f t="shared" si="300"/>
        <v>0</v>
      </c>
      <c r="Z149" s="5">
        <f t="shared" si="300"/>
        <v>0</v>
      </c>
      <c r="AA149" s="5">
        <f t="shared" si="300"/>
        <v>0</v>
      </c>
      <c r="AB149" s="5">
        <f t="shared" si="300"/>
        <v>0</v>
      </c>
      <c r="AC149" s="5">
        <f t="shared" si="300"/>
        <v>0</v>
      </c>
      <c r="AD149" s="5">
        <f t="shared" si="300"/>
        <v>0</v>
      </c>
      <c r="AE149" s="5">
        <f t="shared" si="300"/>
        <v>0</v>
      </c>
      <c r="AF149" s="5">
        <f t="shared" si="300"/>
        <v>0</v>
      </c>
      <c r="AG149" s="5">
        <f t="shared" si="300"/>
        <v>0</v>
      </c>
      <c r="AH149" s="5">
        <f t="shared" si="300"/>
        <v>0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48"/>
      <c r="BE149" s="3"/>
      <c r="BF149" s="49"/>
      <c r="BG149" s="49"/>
      <c r="BH149" s="49"/>
      <c r="BI149" s="49"/>
      <c r="BJ149" s="49"/>
      <c r="BK149" s="49"/>
      <c r="BL149" s="49"/>
      <c r="BM149" s="49"/>
      <c r="BN149" s="49"/>
      <c r="BO149" s="50"/>
      <c r="BP149" s="50"/>
      <c r="BQ149" s="50"/>
      <c r="BR149" s="50"/>
      <c r="BS149" s="50"/>
      <c r="BT149" s="51"/>
      <c r="BU149" s="52"/>
      <c r="BV149" s="52"/>
      <c r="BW149" s="52"/>
      <c r="BX149" s="52"/>
      <c r="BY149" s="52"/>
      <c r="BZ149" s="52"/>
      <c r="CA149" s="52"/>
      <c r="CB149" s="52"/>
    </row>
    <row r="150" spans="1:88" s="18" customFormat="1" ht="21" customHeight="1" x14ac:dyDescent="0.2">
      <c r="A150" s="1"/>
      <c r="B150" s="1642"/>
      <c r="C150" s="106" t="s">
        <v>39</v>
      </c>
      <c r="D150" s="5">
        <f>COUNTIF(D$77:D$97,"SE")</f>
        <v>0</v>
      </c>
      <c r="E150" s="5">
        <f t="shared" ref="E150:AH150" si="301">COUNTIF(E$77:E$97,"SE")</f>
        <v>0</v>
      </c>
      <c r="F150" s="5">
        <f t="shared" si="301"/>
        <v>0</v>
      </c>
      <c r="G150" s="5">
        <f t="shared" si="301"/>
        <v>0</v>
      </c>
      <c r="H150" s="5">
        <f t="shared" si="301"/>
        <v>0</v>
      </c>
      <c r="I150" s="5">
        <f t="shared" si="301"/>
        <v>0</v>
      </c>
      <c r="J150" s="5">
        <f t="shared" si="301"/>
        <v>0</v>
      </c>
      <c r="K150" s="5">
        <f t="shared" si="301"/>
        <v>0</v>
      </c>
      <c r="L150" s="5">
        <f t="shared" si="301"/>
        <v>0</v>
      </c>
      <c r="M150" s="5">
        <f t="shared" si="301"/>
        <v>0</v>
      </c>
      <c r="N150" s="5">
        <f t="shared" si="301"/>
        <v>0</v>
      </c>
      <c r="O150" s="5">
        <f t="shared" si="301"/>
        <v>0</v>
      </c>
      <c r="P150" s="5">
        <f t="shared" si="301"/>
        <v>0</v>
      </c>
      <c r="Q150" s="5">
        <f t="shared" si="301"/>
        <v>0</v>
      </c>
      <c r="R150" s="5">
        <f t="shared" si="301"/>
        <v>0</v>
      </c>
      <c r="S150" s="5">
        <f t="shared" si="301"/>
        <v>0</v>
      </c>
      <c r="T150" s="5">
        <f t="shared" si="301"/>
        <v>0</v>
      </c>
      <c r="U150" s="5">
        <f t="shared" si="301"/>
        <v>0</v>
      </c>
      <c r="V150" s="5">
        <f t="shared" si="301"/>
        <v>0</v>
      </c>
      <c r="W150" s="5">
        <f t="shared" si="301"/>
        <v>0</v>
      </c>
      <c r="X150" s="5">
        <f t="shared" si="301"/>
        <v>0</v>
      </c>
      <c r="Y150" s="5">
        <f t="shared" si="301"/>
        <v>0</v>
      </c>
      <c r="Z150" s="5">
        <f t="shared" si="301"/>
        <v>0</v>
      </c>
      <c r="AA150" s="5">
        <f t="shared" si="301"/>
        <v>0</v>
      </c>
      <c r="AB150" s="5">
        <f t="shared" si="301"/>
        <v>0</v>
      </c>
      <c r="AC150" s="5">
        <f t="shared" si="301"/>
        <v>0</v>
      </c>
      <c r="AD150" s="5">
        <f t="shared" si="301"/>
        <v>0</v>
      </c>
      <c r="AE150" s="5">
        <f t="shared" si="301"/>
        <v>0</v>
      </c>
      <c r="AF150" s="5">
        <f t="shared" si="301"/>
        <v>0</v>
      </c>
      <c r="AG150" s="5">
        <f t="shared" si="301"/>
        <v>0</v>
      </c>
      <c r="AH150" s="5">
        <f t="shared" si="301"/>
        <v>0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48"/>
      <c r="BE150" s="3"/>
      <c r="BF150" s="49"/>
      <c r="BG150" s="49"/>
      <c r="BH150" s="49"/>
      <c r="BI150" s="49"/>
      <c r="BJ150" s="49"/>
      <c r="BK150" s="49"/>
      <c r="BL150" s="49"/>
      <c r="BM150" s="49"/>
      <c r="BN150" s="49"/>
      <c r="BO150" s="50"/>
      <c r="BP150" s="50"/>
      <c r="BQ150" s="50"/>
      <c r="BR150" s="50"/>
      <c r="BS150" s="50"/>
      <c r="BT150" s="51"/>
      <c r="BU150" s="52"/>
      <c r="BV150" s="52"/>
      <c r="BW150" s="52"/>
      <c r="BX150" s="52"/>
      <c r="BY150" s="52"/>
      <c r="BZ150" s="52"/>
      <c r="CA150" s="52"/>
      <c r="CB150" s="52"/>
    </row>
    <row r="151" spans="1:88" s="58" customFormat="1" ht="21" customHeight="1" x14ac:dyDescent="0.2">
      <c r="A151" s="1"/>
      <c r="B151" s="1642"/>
      <c r="C151" s="106" t="s">
        <v>40</v>
      </c>
      <c r="D151" s="5">
        <f>COUNTIF(D$77:D$97,"TR")</f>
        <v>0</v>
      </c>
      <c r="E151" s="5">
        <f t="shared" ref="E151:AH151" si="302">COUNTIF(E$77:E$97,"TR")</f>
        <v>0</v>
      </c>
      <c r="F151" s="5">
        <f t="shared" si="302"/>
        <v>0</v>
      </c>
      <c r="G151" s="5">
        <f t="shared" si="302"/>
        <v>0</v>
      </c>
      <c r="H151" s="5">
        <f t="shared" si="302"/>
        <v>0</v>
      </c>
      <c r="I151" s="5">
        <f t="shared" si="302"/>
        <v>0</v>
      </c>
      <c r="J151" s="5">
        <f t="shared" si="302"/>
        <v>0</v>
      </c>
      <c r="K151" s="5">
        <f t="shared" si="302"/>
        <v>0</v>
      </c>
      <c r="L151" s="5">
        <f t="shared" si="302"/>
        <v>0</v>
      </c>
      <c r="M151" s="5">
        <f t="shared" si="302"/>
        <v>0</v>
      </c>
      <c r="N151" s="5">
        <f t="shared" si="302"/>
        <v>0</v>
      </c>
      <c r="O151" s="5">
        <f t="shared" si="302"/>
        <v>0</v>
      </c>
      <c r="P151" s="5">
        <f t="shared" si="302"/>
        <v>0</v>
      </c>
      <c r="Q151" s="5">
        <f t="shared" si="302"/>
        <v>0</v>
      </c>
      <c r="R151" s="5">
        <f t="shared" si="302"/>
        <v>0</v>
      </c>
      <c r="S151" s="5">
        <f t="shared" si="302"/>
        <v>0</v>
      </c>
      <c r="T151" s="5">
        <f t="shared" si="302"/>
        <v>0</v>
      </c>
      <c r="U151" s="5">
        <f t="shared" si="302"/>
        <v>0</v>
      </c>
      <c r="V151" s="5">
        <f t="shared" si="302"/>
        <v>0</v>
      </c>
      <c r="W151" s="5">
        <f t="shared" si="302"/>
        <v>0</v>
      </c>
      <c r="X151" s="5">
        <f t="shared" si="302"/>
        <v>0</v>
      </c>
      <c r="Y151" s="5">
        <f t="shared" si="302"/>
        <v>0</v>
      </c>
      <c r="Z151" s="5">
        <f t="shared" si="302"/>
        <v>0</v>
      </c>
      <c r="AA151" s="5">
        <f t="shared" si="302"/>
        <v>0</v>
      </c>
      <c r="AB151" s="5">
        <f t="shared" si="302"/>
        <v>0</v>
      </c>
      <c r="AC151" s="5">
        <f t="shared" si="302"/>
        <v>0</v>
      </c>
      <c r="AD151" s="5">
        <f t="shared" si="302"/>
        <v>0</v>
      </c>
      <c r="AE151" s="5">
        <f t="shared" si="302"/>
        <v>0</v>
      </c>
      <c r="AF151" s="5">
        <f t="shared" si="302"/>
        <v>0</v>
      </c>
      <c r="AG151" s="5">
        <f t="shared" si="302"/>
        <v>0</v>
      </c>
      <c r="AH151" s="5">
        <f t="shared" si="302"/>
        <v>0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48"/>
      <c r="BE151" s="3"/>
      <c r="BF151" s="49"/>
      <c r="BG151" s="49"/>
      <c r="BH151" s="49"/>
      <c r="BI151" s="49"/>
      <c r="BJ151" s="49"/>
      <c r="BK151" s="49"/>
      <c r="BL151" s="49"/>
      <c r="BM151" s="49"/>
      <c r="BN151" s="49"/>
      <c r="BO151" s="50"/>
      <c r="BP151" s="50"/>
      <c r="BQ151" s="50"/>
      <c r="BR151" s="50"/>
      <c r="BS151" s="50"/>
      <c r="BT151" s="51"/>
      <c r="BU151" s="52"/>
      <c r="BV151" s="52"/>
      <c r="BW151" s="52"/>
      <c r="BX151" s="52"/>
      <c r="BY151" s="52"/>
      <c r="BZ151" s="52"/>
      <c r="CA151" s="52"/>
      <c r="CB151" s="52"/>
      <c r="CC151" s="18"/>
      <c r="CD151" s="18"/>
      <c r="CE151" s="18"/>
      <c r="CF151" s="18"/>
      <c r="CG151" s="18"/>
      <c r="CH151" s="18"/>
      <c r="CI151" s="18"/>
      <c r="CJ151" s="18"/>
    </row>
    <row r="152" spans="1:88" s="58" customFormat="1" ht="21" customHeight="1" x14ac:dyDescent="0.2">
      <c r="A152" s="49"/>
      <c r="B152" s="1642"/>
      <c r="C152" s="103" t="s">
        <v>57</v>
      </c>
      <c r="D152" s="14">
        <f>COUNTIF(D$77:D$97,"FOTS")</f>
        <v>0</v>
      </c>
      <c r="E152" s="14">
        <f t="shared" ref="E152:AH152" si="303">COUNTIF(E$77:E$97,"FOTS")</f>
        <v>0</v>
      </c>
      <c r="F152" s="14">
        <f t="shared" si="303"/>
        <v>0</v>
      </c>
      <c r="G152" s="14">
        <f t="shared" si="303"/>
        <v>0</v>
      </c>
      <c r="H152" s="14">
        <f t="shared" si="303"/>
        <v>0</v>
      </c>
      <c r="I152" s="14">
        <f t="shared" si="303"/>
        <v>1</v>
      </c>
      <c r="J152" s="14">
        <f t="shared" si="303"/>
        <v>0</v>
      </c>
      <c r="K152" s="14">
        <f t="shared" si="303"/>
        <v>0</v>
      </c>
      <c r="L152" s="14">
        <f t="shared" si="303"/>
        <v>0</v>
      </c>
      <c r="M152" s="14">
        <f t="shared" si="303"/>
        <v>0</v>
      </c>
      <c r="N152" s="14">
        <f t="shared" si="303"/>
        <v>0</v>
      </c>
      <c r="O152" s="14">
        <f t="shared" si="303"/>
        <v>0</v>
      </c>
      <c r="P152" s="14">
        <f t="shared" si="303"/>
        <v>1</v>
      </c>
      <c r="Q152" s="14">
        <f t="shared" si="303"/>
        <v>1</v>
      </c>
      <c r="R152" s="14">
        <f t="shared" si="303"/>
        <v>0</v>
      </c>
      <c r="S152" s="14">
        <f t="shared" si="303"/>
        <v>0</v>
      </c>
      <c r="T152" s="14">
        <f t="shared" si="303"/>
        <v>0</v>
      </c>
      <c r="U152" s="14">
        <f t="shared" si="303"/>
        <v>0</v>
      </c>
      <c r="V152" s="14">
        <f t="shared" si="303"/>
        <v>0</v>
      </c>
      <c r="W152" s="14">
        <f t="shared" si="303"/>
        <v>0</v>
      </c>
      <c r="X152" s="14">
        <f t="shared" si="303"/>
        <v>0</v>
      </c>
      <c r="Y152" s="14">
        <f t="shared" si="303"/>
        <v>0</v>
      </c>
      <c r="Z152" s="14">
        <f t="shared" si="303"/>
        <v>0</v>
      </c>
      <c r="AA152" s="14">
        <f t="shared" si="303"/>
        <v>0</v>
      </c>
      <c r="AB152" s="14">
        <f t="shared" si="303"/>
        <v>0</v>
      </c>
      <c r="AC152" s="14">
        <f t="shared" si="303"/>
        <v>0</v>
      </c>
      <c r="AD152" s="14">
        <f t="shared" si="303"/>
        <v>0</v>
      </c>
      <c r="AE152" s="14">
        <f t="shared" si="303"/>
        <v>0</v>
      </c>
      <c r="AF152" s="14">
        <f t="shared" si="303"/>
        <v>0</v>
      </c>
      <c r="AG152" s="14">
        <f t="shared" si="303"/>
        <v>0</v>
      </c>
      <c r="AH152" s="14">
        <f t="shared" si="303"/>
        <v>0</v>
      </c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98"/>
      <c r="BE152" s="99"/>
      <c r="BF152" s="49"/>
      <c r="BG152" s="49"/>
      <c r="BH152" s="49"/>
      <c r="BI152" s="49"/>
      <c r="BJ152" s="49"/>
      <c r="BK152" s="49"/>
      <c r="BL152" s="49"/>
      <c r="BM152" s="49"/>
      <c r="BN152" s="49"/>
      <c r="BO152" s="51"/>
      <c r="BP152" s="51"/>
      <c r="BQ152" s="51"/>
      <c r="BR152" s="51"/>
      <c r="BS152" s="51"/>
      <c r="BT152" s="51"/>
      <c r="BU152" s="55"/>
      <c r="BV152" s="55"/>
      <c r="BW152" s="55"/>
      <c r="BX152" s="55"/>
      <c r="BY152" s="55"/>
      <c r="BZ152" s="55"/>
      <c r="CA152" s="55"/>
      <c r="CB152" s="55"/>
    </row>
    <row r="153" spans="1:88" s="58" customFormat="1" ht="21" customHeight="1" x14ac:dyDescent="0.2">
      <c r="A153" s="49"/>
      <c r="B153" s="1642"/>
      <c r="C153" s="103" t="s">
        <v>35</v>
      </c>
      <c r="D153" s="14">
        <f>COUNTIF(D$77:D$97,"DISP")</f>
        <v>0</v>
      </c>
      <c r="E153" s="14">
        <f t="shared" ref="E153:AH153" si="304">COUNTIF(E$77:E$97,"DISP")</f>
        <v>0</v>
      </c>
      <c r="F153" s="14">
        <f t="shared" si="304"/>
        <v>0</v>
      </c>
      <c r="G153" s="14">
        <f t="shared" si="304"/>
        <v>0</v>
      </c>
      <c r="H153" s="14">
        <f t="shared" si="304"/>
        <v>0</v>
      </c>
      <c r="I153" s="14">
        <f t="shared" si="304"/>
        <v>0</v>
      </c>
      <c r="J153" s="14">
        <f t="shared" si="304"/>
        <v>0</v>
      </c>
      <c r="K153" s="14">
        <f t="shared" si="304"/>
        <v>0</v>
      </c>
      <c r="L153" s="14">
        <f t="shared" si="304"/>
        <v>0</v>
      </c>
      <c r="M153" s="14">
        <f t="shared" si="304"/>
        <v>0</v>
      </c>
      <c r="N153" s="14">
        <f t="shared" si="304"/>
        <v>0</v>
      </c>
      <c r="O153" s="14">
        <f t="shared" si="304"/>
        <v>0</v>
      </c>
      <c r="P153" s="14">
        <f t="shared" si="304"/>
        <v>0</v>
      </c>
      <c r="Q153" s="14">
        <f t="shared" si="304"/>
        <v>0</v>
      </c>
      <c r="R153" s="14">
        <f t="shared" si="304"/>
        <v>0</v>
      </c>
      <c r="S153" s="14">
        <f t="shared" si="304"/>
        <v>0</v>
      </c>
      <c r="T153" s="14">
        <f t="shared" si="304"/>
        <v>0</v>
      </c>
      <c r="U153" s="14">
        <f t="shared" si="304"/>
        <v>0</v>
      </c>
      <c r="V153" s="14">
        <f t="shared" si="304"/>
        <v>0</v>
      </c>
      <c r="W153" s="14">
        <f t="shared" si="304"/>
        <v>0</v>
      </c>
      <c r="X153" s="14">
        <f t="shared" si="304"/>
        <v>0</v>
      </c>
      <c r="Y153" s="14">
        <f t="shared" si="304"/>
        <v>0</v>
      </c>
      <c r="Z153" s="14">
        <f t="shared" si="304"/>
        <v>0</v>
      </c>
      <c r="AA153" s="14">
        <f t="shared" si="304"/>
        <v>0</v>
      </c>
      <c r="AB153" s="14">
        <f t="shared" si="304"/>
        <v>0</v>
      </c>
      <c r="AC153" s="14">
        <f t="shared" si="304"/>
        <v>0</v>
      </c>
      <c r="AD153" s="14">
        <f t="shared" si="304"/>
        <v>0</v>
      </c>
      <c r="AE153" s="14">
        <f t="shared" si="304"/>
        <v>0</v>
      </c>
      <c r="AF153" s="14">
        <f t="shared" si="304"/>
        <v>0</v>
      </c>
      <c r="AG153" s="14">
        <f t="shared" si="304"/>
        <v>0</v>
      </c>
      <c r="AH153" s="14">
        <f t="shared" si="304"/>
        <v>0</v>
      </c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98"/>
      <c r="BE153" s="99"/>
      <c r="BF153" s="49"/>
      <c r="BG153" s="49"/>
      <c r="BH153" s="49"/>
      <c r="BI153" s="49"/>
      <c r="BJ153" s="49"/>
      <c r="BK153" s="49"/>
      <c r="BL153" s="49"/>
      <c r="BM153" s="49"/>
      <c r="BN153" s="49"/>
      <c r="BO153" s="51"/>
      <c r="BP153" s="51"/>
      <c r="BQ153" s="51"/>
      <c r="BR153" s="51"/>
      <c r="BS153" s="51"/>
      <c r="BT153" s="51"/>
      <c r="BU153" s="55"/>
      <c r="BV153" s="55"/>
      <c r="BW153" s="55"/>
      <c r="BX153" s="55"/>
      <c r="BY153" s="55"/>
      <c r="BZ153" s="55"/>
      <c r="CA153" s="55"/>
      <c r="CB153" s="55"/>
    </row>
    <row r="154" spans="1:88" s="18" customFormat="1" ht="21" customHeight="1" x14ac:dyDescent="0.2">
      <c r="A154" s="101"/>
      <c r="B154" s="1638" t="s">
        <v>23</v>
      </c>
      <c r="C154" s="1639"/>
      <c r="D154" s="16">
        <v>1</v>
      </c>
      <c r="E154" s="16">
        <v>2</v>
      </c>
      <c r="F154" s="16">
        <v>3</v>
      </c>
      <c r="G154" s="16">
        <v>4</v>
      </c>
      <c r="H154" s="16">
        <v>5</v>
      </c>
      <c r="I154" s="16">
        <v>6</v>
      </c>
      <c r="J154" s="16">
        <v>7</v>
      </c>
      <c r="K154" s="16">
        <v>8</v>
      </c>
      <c r="L154" s="16">
        <v>9</v>
      </c>
      <c r="M154" s="16">
        <v>10</v>
      </c>
      <c r="N154" s="16">
        <v>11</v>
      </c>
      <c r="O154" s="16">
        <v>12</v>
      </c>
      <c r="P154" s="16">
        <v>13</v>
      </c>
      <c r="Q154" s="16">
        <v>14</v>
      </c>
      <c r="R154" s="16">
        <v>15</v>
      </c>
      <c r="S154" s="16">
        <v>16</v>
      </c>
      <c r="T154" s="16">
        <v>17</v>
      </c>
      <c r="U154" s="16">
        <v>18</v>
      </c>
      <c r="V154" s="16">
        <v>19</v>
      </c>
      <c r="W154" s="16">
        <v>20</v>
      </c>
      <c r="X154" s="16">
        <v>21</v>
      </c>
      <c r="Y154" s="16">
        <v>22</v>
      </c>
      <c r="Z154" s="16">
        <v>23</v>
      </c>
      <c r="AA154" s="16">
        <v>24</v>
      </c>
      <c r="AB154" s="16">
        <v>25</v>
      </c>
      <c r="AC154" s="16">
        <v>26</v>
      </c>
      <c r="AD154" s="16">
        <v>27</v>
      </c>
      <c r="AE154" s="16">
        <v>28</v>
      </c>
      <c r="AF154" s="16">
        <v>26</v>
      </c>
      <c r="AG154" s="16">
        <v>27</v>
      </c>
      <c r="AH154" s="16">
        <v>28</v>
      </c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98"/>
      <c r="BE154" s="99"/>
      <c r="BF154" s="49"/>
      <c r="BG154" s="49"/>
      <c r="BH154" s="49"/>
      <c r="BI154" s="49"/>
      <c r="BJ154" s="49"/>
      <c r="BK154" s="49"/>
      <c r="BL154" s="49"/>
      <c r="BM154" s="49"/>
      <c r="BN154" s="49"/>
      <c r="BO154" s="51"/>
      <c r="BP154" s="51"/>
      <c r="BQ154" s="51"/>
      <c r="BR154" s="51"/>
      <c r="BS154" s="51"/>
      <c r="BT154" s="51"/>
      <c r="BU154" s="55"/>
      <c r="BV154" s="55"/>
      <c r="BW154" s="55"/>
      <c r="BX154" s="107"/>
      <c r="BY154" s="107"/>
      <c r="BZ154" s="107"/>
      <c r="CA154" s="107"/>
      <c r="CB154" s="107"/>
      <c r="CC154" s="58"/>
      <c r="CD154" s="58"/>
      <c r="CE154" s="58"/>
      <c r="CF154" s="58"/>
      <c r="CG154" s="58"/>
      <c r="CH154" s="58"/>
      <c r="CI154" s="58"/>
      <c r="CJ154" s="58"/>
    </row>
    <row r="155" spans="1:88" s="18" customFormat="1" ht="21" customHeight="1" x14ac:dyDescent="0.2">
      <c r="A155" s="1"/>
      <c r="B155" s="1647" t="s">
        <v>42</v>
      </c>
      <c r="C155" s="103" t="s">
        <v>148</v>
      </c>
      <c r="D155" s="5">
        <f>+D103+D116+D129+D142</f>
        <v>0</v>
      </c>
      <c r="E155" s="5">
        <f t="shared" ref="E155:AH157" si="305">+E103+E116+E129+E142</f>
        <v>0</v>
      </c>
      <c r="F155" s="5">
        <f t="shared" si="305"/>
        <v>1</v>
      </c>
      <c r="G155" s="5">
        <f t="shared" si="305"/>
        <v>1</v>
      </c>
      <c r="H155" s="5">
        <f t="shared" si="305"/>
        <v>1</v>
      </c>
      <c r="I155" s="5">
        <f t="shared" si="305"/>
        <v>1</v>
      </c>
      <c r="J155" s="5">
        <f t="shared" si="305"/>
        <v>1</v>
      </c>
      <c r="K155" s="5">
        <f t="shared" si="305"/>
        <v>1</v>
      </c>
      <c r="L155" s="5">
        <f t="shared" si="305"/>
        <v>1</v>
      </c>
      <c r="M155" s="5">
        <f t="shared" si="305"/>
        <v>1</v>
      </c>
      <c r="N155" s="5">
        <f t="shared" si="305"/>
        <v>1</v>
      </c>
      <c r="O155" s="5">
        <f t="shared" si="305"/>
        <v>1</v>
      </c>
      <c r="P155" s="5">
        <f t="shared" si="305"/>
        <v>1</v>
      </c>
      <c r="Q155" s="5">
        <f t="shared" si="305"/>
        <v>1</v>
      </c>
      <c r="R155" s="5">
        <f t="shared" si="305"/>
        <v>1</v>
      </c>
      <c r="S155" s="5">
        <f t="shared" si="305"/>
        <v>1</v>
      </c>
      <c r="T155" s="5">
        <f t="shared" si="305"/>
        <v>2</v>
      </c>
      <c r="U155" s="5">
        <f t="shared" si="305"/>
        <v>2</v>
      </c>
      <c r="V155" s="5">
        <f t="shared" si="305"/>
        <v>2</v>
      </c>
      <c r="W155" s="5">
        <f t="shared" si="305"/>
        <v>2</v>
      </c>
      <c r="X155" s="5">
        <f t="shared" si="305"/>
        <v>2</v>
      </c>
      <c r="Y155" s="5">
        <f t="shared" si="305"/>
        <v>2</v>
      </c>
      <c r="Z155" s="5">
        <f t="shared" si="305"/>
        <v>1</v>
      </c>
      <c r="AA155" s="5">
        <f t="shared" si="305"/>
        <v>1</v>
      </c>
      <c r="AB155" s="5">
        <f t="shared" si="305"/>
        <v>1</v>
      </c>
      <c r="AC155" s="5">
        <f t="shared" si="305"/>
        <v>1</v>
      </c>
      <c r="AD155" s="5">
        <f t="shared" si="305"/>
        <v>0</v>
      </c>
      <c r="AE155" s="5">
        <f t="shared" si="305"/>
        <v>0</v>
      </c>
      <c r="AF155" s="5">
        <f t="shared" si="305"/>
        <v>0</v>
      </c>
      <c r="AG155" s="5">
        <f t="shared" si="305"/>
        <v>0</v>
      </c>
      <c r="AH155" s="5">
        <f t="shared" si="305"/>
        <v>0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48"/>
      <c r="BE155" s="3"/>
      <c r="BF155" s="49"/>
      <c r="BG155" s="49"/>
      <c r="BH155" s="49"/>
      <c r="BI155" s="49"/>
      <c r="BJ155" s="49"/>
      <c r="BK155" s="49"/>
      <c r="BL155" s="49"/>
      <c r="BM155" s="49"/>
      <c r="BN155" s="49"/>
      <c r="BO155" s="50"/>
      <c r="BP155" s="50"/>
      <c r="BQ155" s="50"/>
      <c r="BR155" s="50"/>
      <c r="BS155" s="50"/>
      <c r="BT155" s="51"/>
      <c r="BU155" s="52"/>
      <c r="BV155" s="52"/>
      <c r="BW155" s="52"/>
      <c r="BX155" s="52"/>
      <c r="BY155" s="52"/>
      <c r="BZ155" s="52"/>
      <c r="CA155" s="52"/>
      <c r="CB155" s="52"/>
    </row>
    <row r="156" spans="1:88" s="18" customFormat="1" ht="21" customHeight="1" x14ac:dyDescent="0.2">
      <c r="A156" s="1"/>
      <c r="B156" s="1647"/>
      <c r="C156" s="103" t="s">
        <v>155</v>
      </c>
      <c r="D156" s="5">
        <f>+D104+D117+D130+D143</f>
        <v>1</v>
      </c>
      <c r="E156" s="5">
        <f t="shared" si="305"/>
        <v>1</v>
      </c>
      <c r="F156" s="5">
        <f t="shared" si="305"/>
        <v>1</v>
      </c>
      <c r="G156" s="5">
        <f t="shared" si="305"/>
        <v>0</v>
      </c>
      <c r="H156" s="5">
        <f t="shared" si="305"/>
        <v>1</v>
      </c>
      <c r="I156" s="5">
        <f t="shared" si="305"/>
        <v>2</v>
      </c>
      <c r="J156" s="5">
        <f t="shared" si="305"/>
        <v>1</v>
      </c>
      <c r="K156" s="5">
        <f t="shared" si="305"/>
        <v>2</v>
      </c>
      <c r="L156" s="5">
        <f t="shared" si="305"/>
        <v>2</v>
      </c>
      <c r="M156" s="5">
        <f t="shared" si="305"/>
        <v>3</v>
      </c>
      <c r="N156" s="5">
        <f t="shared" si="305"/>
        <v>3</v>
      </c>
      <c r="O156" s="5">
        <f t="shared" si="305"/>
        <v>3</v>
      </c>
      <c r="P156" s="5">
        <f t="shared" si="305"/>
        <v>3</v>
      </c>
      <c r="Q156" s="5">
        <f t="shared" si="305"/>
        <v>4</v>
      </c>
      <c r="R156" s="5">
        <f t="shared" si="305"/>
        <v>4</v>
      </c>
      <c r="S156" s="5">
        <f t="shared" si="305"/>
        <v>2</v>
      </c>
      <c r="T156" s="5">
        <f t="shared" si="305"/>
        <v>3</v>
      </c>
      <c r="U156" s="5">
        <f t="shared" si="305"/>
        <v>4</v>
      </c>
      <c r="V156" s="5">
        <f t="shared" si="305"/>
        <v>4</v>
      </c>
      <c r="W156" s="5">
        <f t="shared" si="305"/>
        <v>4</v>
      </c>
      <c r="X156" s="5">
        <f t="shared" si="305"/>
        <v>3</v>
      </c>
      <c r="Y156" s="5">
        <f t="shared" si="305"/>
        <v>4</v>
      </c>
      <c r="Z156" s="5">
        <f t="shared" si="305"/>
        <v>4</v>
      </c>
      <c r="AA156" s="5">
        <f t="shared" si="305"/>
        <v>3</v>
      </c>
      <c r="AB156" s="5">
        <f t="shared" si="305"/>
        <v>3</v>
      </c>
      <c r="AC156" s="5">
        <f t="shared" si="305"/>
        <v>4</v>
      </c>
      <c r="AD156" s="5">
        <f t="shared" si="305"/>
        <v>4</v>
      </c>
      <c r="AE156" s="5">
        <f t="shared" si="305"/>
        <v>3</v>
      </c>
      <c r="AF156" s="5">
        <f t="shared" si="305"/>
        <v>2</v>
      </c>
      <c r="AG156" s="5">
        <f t="shared" si="305"/>
        <v>2</v>
      </c>
      <c r="AH156" s="5">
        <f t="shared" si="305"/>
        <v>0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48"/>
      <c r="BE156" s="3"/>
      <c r="BF156" s="49"/>
      <c r="BG156" s="49"/>
      <c r="BH156" s="49"/>
      <c r="BI156" s="49"/>
      <c r="BJ156" s="49"/>
      <c r="BK156" s="49"/>
      <c r="BL156" s="49"/>
      <c r="BM156" s="49"/>
      <c r="BN156" s="49"/>
      <c r="BO156" s="50"/>
      <c r="BP156" s="50"/>
      <c r="BQ156" s="50"/>
      <c r="BR156" s="50"/>
      <c r="BS156" s="50"/>
      <c r="BT156" s="51"/>
      <c r="BU156" s="52"/>
      <c r="BV156" s="52"/>
      <c r="BW156" s="52"/>
      <c r="BX156" s="52"/>
      <c r="BY156" s="52"/>
      <c r="BZ156" s="52"/>
      <c r="CA156" s="52"/>
      <c r="CB156" s="52"/>
    </row>
    <row r="157" spans="1:88" s="18" customFormat="1" ht="21" customHeight="1" x14ac:dyDescent="0.2">
      <c r="A157" s="1"/>
      <c r="B157" s="1647"/>
      <c r="C157" s="103" t="s">
        <v>156</v>
      </c>
      <c r="D157" s="5">
        <f>+D105+D118+D131+D144</f>
        <v>2</v>
      </c>
      <c r="E157" s="5">
        <f t="shared" si="305"/>
        <v>3</v>
      </c>
      <c r="F157" s="5">
        <f t="shared" si="305"/>
        <v>3</v>
      </c>
      <c r="G157" s="5">
        <f t="shared" si="305"/>
        <v>2</v>
      </c>
      <c r="H157" s="5">
        <f t="shared" si="305"/>
        <v>2</v>
      </c>
      <c r="I157" s="5">
        <f t="shared" si="305"/>
        <v>2</v>
      </c>
      <c r="J157" s="5">
        <f t="shared" si="305"/>
        <v>2</v>
      </c>
      <c r="K157" s="5">
        <f t="shared" si="305"/>
        <v>2</v>
      </c>
      <c r="L157" s="5">
        <f t="shared" si="305"/>
        <v>2</v>
      </c>
      <c r="M157" s="5">
        <f t="shared" si="305"/>
        <v>3</v>
      </c>
      <c r="N157" s="5">
        <f t="shared" si="305"/>
        <v>3</v>
      </c>
      <c r="O157" s="5">
        <f t="shared" si="305"/>
        <v>3</v>
      </c>
      <c r="P157" s="5">
        <f t="shared" si="305"/>
        <v>2</v>
      </c>
      <c r="Q157" s="5">
        <f t="shared" si="305"/>
        <v>1</v>
      </c>
      <c r="R157" s="5">
        <f t="shared" si="305"/>
        <v>1</v>
      </c>
      <c r="S157" s="5">
        <f t="shared" si="305"/>
        <v>1</v>
      </c>
      <c r="T157" s="5">
        <f t="shared" si="305"/>
        <v>1</v>
      </c>
      <c r="U157" s="5">
        <f t="shared" si="305"/>
        <v>1</v>
      </c>
      <c r="V157" s="5">
        <f t="shared" si="305"/>
        <v>2</v>
      </c>
      <c r="W157" s="5">
        <f t="shared" si="305"/>
        <v>2</v>
      </c>
      <c r="X157" s="5">
        <f t="shared" si="305"/>
        <v>3</v>
      </c>
      <c r="Y157" s="5">
        <f t="shared" si="305"/>
        <v>4</v>
      </c>
      <c r="Z157" s="5">
        <f t="shared" si="305"/>
        <v>4</v>
      </c>
      <c r="AA157" s="5">
        <f t="shared" si="305"/>
        <v>3</v>
      </c>
      <c r="AB157" s="5">
        <f t="shared" si="305"/>
        <v>3</v>
      </c>
      <c r="AC157" s="5">
        <f t="shared" si="305"/>
        <v>3</v>
      </c>
      <c r="AD157" s="5">
        <f t="shared" si="305"/>
        <v>2</v>
      </c>
      <c r="AE157" s="5">
        <f t="shared" si="305"/>
        <v>1</v>
      </c>
      <c r="AF157" s="5">
        <f t="shared" si="305"/>
        <v>1</v>
      </c>
      <c r="AG157" s="5">
        <f t="shared" si="305"/>
        <v>2</v>
      </c>
      <c r="AH157" s="5">
        <f t="shared" si="305"/>
        <v>0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48"/>
      <c r="BE157" s="3"/>
      <c r="BF157" s="49"/>
      <c r="BG157" s="49"/>
      <c r="BH157" s="49"/>
      <c r="BI157" s="49"/>
      <c r="BJ157" s="49"/>
      <c r="BK157" s="49"/>
      <c r="BL157" s="49"/>
      <c r="BM157" s="49"/>
      <c r="BN157" s="49"/>
      <c r="BO157" s="50"/>
      <c r="BP157" s="50"/>
      <c r="BQ157" s="50"/>
      <c r="BR157" s="50"/>
      <c r="BS157" s="50"/>
      <c r="BT157" s="51"/>
      <c r="BU157" s="52"/>
      <c r="BV157" s="52"/>
      <c r="BW157" s="52"/>
      <c r="BX157" s="52"/>
      <c r="BY157" s="52"/>
      <c r="BZ157" s="52"/>
      <c r="CA157" s="52"/>
      <c r="CB157" s="52"/>
    </row>
    <row r="158" spans="1:88" s="18" customFormat="1" ht="21" customHeight="1" x14ac:dyDescent="0.2">
      <c r="A158" s="1"/>
      <c r="B158" s="1647"/>
      <c r="C158" s="103" t="s">
        <v>157</v>
      </c>
      <c r="D158" s="14">
        <f>SUM(D155:D157)</f>
        <v>3</v>
      </c>
      <c r="E158" s="14">
        <f t="shared" ref="E158:AE158" si="306">SUM(E155:E157)</f>
        <v>4</v>
      </c>
      <c r="F158" s="14">
        <f t="shared" si="306"/>
        <v>5</v>
      </c>
      <c r="G158" s="14">
        <f t="shared" si="306"/>
        <v>3</v>
      </c>
      <c r="H158" s="14">
        <f t="shared" si="306"/>
        <v>4</v>
      </c>
      <c r="I158" s="14">
        <f t="shared" si="306"/>
        <v>5</v>
      </c>
      <c r="J158" s="14">
        <f t="shared" si="306"/>
        <v>4</v>
      </c>
      <c r="K158" s="14">
        <f t="shared" si="306"/>
        <v>5</v>
      </c>
      <c r="L158" s="14">
        <f t="shared" si="306"/>
        <v>5</v>
      </c>
      <c r="M158" s="14">
        <f t="shared" si="306"/>
        <v>7</v>
      </c>
      <c r="N158" s="14">
        <f t="shared" si="306"/>
        <v>7</v>
      </c>
      <c r="O158" s="14">
        <f t="shared" si="306"/>
        <v>7</v>
      </c>
      <c r="P158" s="14">
        <f t="shared" si="306"/>
        <v>6</v>
      </c>
      <c r="Q158" s="14">
        <f t="shared" si="306"/>
        <v>6</v>
      </c>
      <c r="R158" s="14">
        <f t="shared" si="306"/>
        <v>6</v>
      </c>
      <c r="S158" s="14">
        <f t="shared" si="306"/>
        <v>4</v>
      </c>
      <c r="T158" s="14">
        <f t="shared" si="306"/>
        <v>6</v>
      </c>
      <c r="U158" s="14">
        <f t="shared" si="306"/>
        <v>7</v>
      </c>
      <c r="V158" s="14">
        <f t="shared" si="306"/>
        <v>8</v>
      </c>
      <c r="W158" s="14">
        <f t="shared" si="306"/>
        <v>8</v>
      </c>
      <c r="X158" s="14">
        <f t="shared" si="306"/>
        <v>8</v>
      </c>
      <c r="Y158" s="14">
        <f t="shared" si="306"/>
        <v>10</v>
      </c>
      <c r="Z158" s="14">
        <f t="shared" si="306"/>
        <v>9</v>
      </c>
      <c r="AA158" s="14">
        <f t="shared" si="306"/>
        <v>7</v>
      </c>
      <c r="AB158" s="14">
        <f t="shared" si="306"/>
        <v>7</v>
      </c>
      <c r="AC158" s="14">
        <f t="shared" si="306"/>
        <v>8</v>
      </c>
      <c r="AD158" s="14">
        <f t="shared" si="306"/>
        <v>6</v>
      </c>
      <c r="AE158" s="14">
        <f t="shared" si="306"/>
        <v>4</v>
      </c>
      <c r="AF158" s="14">
        <f>SUM(AF155:AF157)</f>
        <v>3</v>
      </c>
      <c r="AG158" s="14">
        <f>SUM(AG155:AG157)</f>
        <v>4</v>
      </c>
      <c r="AH158" s="14">
        <f>SUM(AH155:AH157)</f>
        <v>0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48"/>
      <c r="BE158" s="3"/>
      <c r="BF158" s="49"/>
      <c r="BG158" s="49"/>
      <c r="BH158" s="49"/>
      <c r="BI158" s="49"/>
      <c r="BJ158" s="49"/>
      <c r="BK158" s="49"/>
      <c r="BL158" s="49"/>
      <c r="BM158" s="49"/>
      <c r="BN158" s="49"/>
      <c r="BO158" s="50"/>
      <c r="BP158" s="50"/>
      <c r="BQ158" s="50"/>
      <c r="BR158" s="50"/>
      <c r="BS158" s="50"/>
      <c r="BT158" s="51"/>
      <c r="BU158" s="52"/>
      <c r="BV158" s="52"/>
      <c r="BW158" s="52"/>
      <c r="BX158" s="52"/>
      <c r="BY158" s="52"/>
      <c r="BZ158" s="52"/>
      <c r="CA158" s="52"/>
      <c r="CB158" s="52"/>
    </row>
    <row r="159" spans="1:88" s="18" customFormat="1" ht="21" customHeight="1" x14ac:dyDescent="0.2">
      <c r="A159" s="1"/>
      <c r="B159" s="1647"/>
      <c r="C159" s="14" t="s">
        <v>36</v>
      </c>
      <c r="D159" s="5">
        <f t="shared" ref="D159:AH166" si="307">+D107+D120+D133+D146</f>
        <v>0</v>
      </c>
      <c r="E159" s="5">
        <f t="shared" si="307"/>
        <v>0</v>
      </c>
      <c r="F159" s="5">
        <f t="shared" si="307"/>
        <v>0</v>
      </c>
      <c r="G159" s="5">
        <f t="shared" si="307"/>
        <v>0</v>
      </c>
      <c r="H159" s="5">
        <f t="shared" si="307"/>
        <v>0</v>
      </c>
      <c r="I159" s="5">
        <f t="shared" si="307"/>
        <v>0</v>
      </c>
      <c r="J159" s="5">
        <f t="shared" si="307"/>
        <v>0</v>
      </c>
      <c r="K159" s="5">
        <f t="shared" si="307"/>
        <v>0</v>
      </c>
      <c r="L159" s="5">
        <f t="shared" si="307"/>
        <v>0</v>
      </c>
      <c r="M159" s="5">
        <f t="shared" si="307"/>
        <v>0</v>
      </c>
      <c r="N159" s="5">
        <f t="shared" si="307"/>
        <v>0</v>
      </c>
      <c r="O159" s="5">
        <f t="shared" si="307"/>
        <v>0</v>
      </c>
      <c r="P159" s="5">
        <f t="shared" si="307"/>
        <v>0</v>
      </c>
      <c r="Q159" s="5">
        <f t="shared" si="307"/>
        <v>0</v>
      </c>
      <c r="R159" s="5">
        <f t="shared" si="307"/>
        <v>0</v>
      </c>
      <c r="S159" s="5">
        <f t="shared" si="307"/>
        <v>0</v>
      </c>
      <c r="T159" s="5">
        <f t="shared" si="307"/>
        <v>0</v>
      </c>
      <c r="U159" s="5">
        <f t="shared" si="307"/>
        <v>0</v>
      </c>
      <c r="V159" s="5">
        <f t="shared" si="307"/>
        <v>0</v>
      </c>
      <c r="W159" s="5">
        <f t="shared" si="307"/>
        <v>0</v>
      </c>
      <c r="X159" s="5">
        <f t="shared" si="307"/>
        <v>0</v>
      </c>
      <c r="Y159" s="5">
        <f t="shared" si="307"/>
        <v>0</v>
      </c>
      <c r="Z159" s="5">
        <f t="shared" si="307"/>
        <v>0</v>
      </c>
      <c r="AA159" s="5">
        <f t="shared" si="307"/>
        <v>0</v>
      </c>
      <c r="AB159" s="5">
        <f t="shared" si="307"/>
        <v>0</v>
      </c>
      <c r="AC159" s="5">
        <f t="shared" si="307"/>
        <v>0</v>
      </c>
      <c r="AD159" s="5">
        <f t="shared" si="307"/>
        <v>0</v>
      </c>
      <c r="AE159" s="5">
        <f t="shared" si="307"/>
        <v>0</v>
      </c>
      <c r="AF159" s="5">
        <f t="shared" si="307"/>
        <v>0</v>
      </c>
      <c r="AG159" s="5">
        <f t="shared" si="307"/>
        <v>0</v>
      </c>
      <c r="AH159" s="5">
        <f t="shared" si="307"/>
        <v>0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48"/>
      <c r="BE159" s="3"/>
      <c r="BF159" s="49"/>
      <c r="BG159" s="49"/>
      <c r="BH159" s="49"/>
      <c r="BI159" s="49"/>
      <c r="BJ159" s="49"/>
      <c r="BK159" s="49"/>
      <c r="BL159" s="49"/>
      <c r="BM159" s="49"/>
      <c r="BN159" s="49"/>
      <c r="BO159" s="50"/>
      <c r="BP159" s="50"/>
      <c r="BQ159" s="50"/>
      <c r="BR159" s="50"/>
      <c r="BS159" s="50"/>
      <c r="BT159" s="51"/>
      <c r="BU159" s="52"/>
      <c r="BV159" s="52"/>
      <c r="BW159" s="52"/>
      <c r="BX159" s="52"/>
      <c r="BY159" s="52"/>
      <c r="BZ159" s="52"/>
      <c r="CA159" s="52"/>
      <c r="CB159" s="52"/>
    </row>
    <row r="160" spans="1:88" s="18" customFormat="1" ht="21" customHeight="1" x14ac:dyDescent="0.2">
      <c r="A160" s="1"/>
      <c r="B160" s="1647"/>
      <c r="C160" s="14" t="s">
        <v>37</v>
      </c>
      <c r="D160" s="5">
        <f t="shared" si="307"/>
        <v>5</v>
      </c>
      <c r="E160" s="5">
        <f t="shared" si="307"/>
        <v>5</v>
      </c>
      <c r="F160" s="5">
        <f t="shared" si="307"/>
        <v>5</v>
      </c>
      <c r="G160" s="5">
        <f t="shared" si="307"/>
        <v>5</v>
      </c>
      <c r="H160" s="5">
        <f t="shared" si="307"/>
        <v>0</v>
      </c>
      <c r="I160" s="5">
        <f t="shared" si="307"/>
        <v>0</v>
      </c>
      <c r="J160" s="5">
        <f t="shared" si="307"/>
        <v>5</v>
      </c>
      <c r="K160" s="5">
        <f t="shared" si="307"/>
        <v>5</v>
      </c>
      <c r="L160" s="5">
        <f t="shared" si="307"/>
        <v>5</v>
      </c>
      <c r="M160" s="5">
        <f t="shared" si="307"/>
        <v>5</v>
      </c>
      <c r="N160" s="5">
        <f t="shared" si="307"/>
        <v>5</v>
      </c>
      <c r="O160" s="5">
        <f t="shared" si="307"/>
        <v>0</v>
      </c>
      <c r="P160" s="5">
        <f t="shared" si="307"/>
        <v>0</v>
      </c>
      <c r="Q160" s="5">
        <f t="shared" si="307"/>
        <v>5</v>
      </c>
      <c r="R160" s="5">
        <f t="shared" si="307"/>
        <v>5</v>
      </c>
      <c r="S160" s="5">
        <f t="shared" si="307"/>
        <v>5</v>
      </c>
      <c r="T160" s="5">
        <f t="shared" si="307"/>
        <v>5</v>
      </c>
      <c r="U160" s="5">
        <f t="shared" si="307"/>
        <v>5</v>
      </c>
      <c r="V160" s="5">
        <f t="shared" si="307"/>
        <v>0</v>
      </c>
      <c r="W160" s="5">
        <f t="shared" si="307"/>
        <v>0</v>
      </c>
      <c r="X160" s="5">
        <f t="shared" si="307"/>
        <v>5</v>
      </c>
      <c r="Y160" s="5">
        <f t="shared" si="307"/>
        <v>5</v>
      </c>
      <c r="Z160" s="5">
        <f t="shared" si="307"/>
        <v>5</v>
      </c>
      <c r="AA160" s="5">
        <f t="shared" si="307"/>
        <v>5</v>
      </c>
      <c r="AB160" s="5">
        <f t="shared" si="307"/>
        <v>5</v>
      </c>
      <c r="AC160" s="5">
        <f t="shared" si="307"/>
        <v>0</v>
      </c>
      <c r="AD160" s="5">
        <f t="shared" si="307"/>
        <v>0</v>
      </c>
      <c r="AE160" s="5">
        <f t="shared" si="307"/>
        <v>5</v>
      </c>
      <c r="AF160" s="5">
        <f t="shared" si="307"/>
        <v>5</v>
      </c>
      <c r="AG160" s="5">
        <f t="shared" si="307"/>
        <v>5</v>
      </c>
      <c r="AH160" s="5">
        <f t="shared" si="307"/>
        <v>0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48"/>
      <c r="BE160" s="3"/>
      <c r="BF160" s="49"/>
      <c r="BG160" s="49"/>
      <c r="BH160" s="49"/>
      <c r="BI160" s="49"/>
      <c r="BJ160" s="49"/>
      <c r="BK160" s="49"/>
      <c r="BL160" s="49"/>
      <c r="BM160" s="49"/>
      <c r="BN160" s="49"/>
      <c r="BO160" s="50"/>
      <c r="BP160" s="50"/>
      <c r="BQ160" s="50"/>
      <c r="BR160" s="50"/>
      <c r="BS160" s="50"/>
      <c r="BT160" s="51"/>
      <c r="BU160" s="52"/>
      <c r="BV160" s="52"/>
      <c r="BW160" s="52"/>
      <c r="BX160" s="52"/>
      <c r="BY160" s="52"/>
      <c r="BZ160" s="52"/>
      <c r="CA160" s="52"/>
      <c r="CB160" s="52"/>
    </row>
    <row r="161" spans="1:88" s="18" customFormat="1" ht="21" customHeight="1" x14ac:dyDescent="0.2">
      <c r="A161" s="1"/>
      <c r="B161" s="1647"/>
      <c r="C161" s="14" t="s">
        <v>38</v>
      </c>
      <c r="D161" s="5">
        <f t="shared" si="307"/>
        <v>0</v>
      </c>
      <c r="E161" s="5">
        <f t="shared" si="307"/>
        <v>0</v>
      </c>
      <c r="F161" s="5">
        <f t="shared" si="307"/>
        <v>0</v>
      </c>
      <c r="G161" s="5">
        <f t="shared" si="307"/>
        <v>0</v>
      </c>
      <c r="H161" s="5">
        <f t="shared" si="307"/>
        <v>0</v>
      </c>
      <c r="I161" s="5">
        <f t="shared" si="307"/>
        <v>0</v>
      </c>
      <c r="J161" s="5">
        <f t="shared" si="307"/>
        <v>0</v>
      </c>
      <c r="K161" s="5">
        <f t="shared" si="307"/>
        <v>0</v>
      </c>
      <c r="L161" s="5">
        <f t="shared" si="307"/>
        <v>0</v>
      </c>
      <c r="M161" s="5">
        <f t="shared" si="307"/>
        <v>0</v>
      </c>
      <c r="N161" s="5">
        <f t="shared" si="307"/>
        <v>0</v>
      </c>
      <c r="O161" s="5">
        <f t="shared" si="307"/>
        <v>0</v>
      </c>
      <c r="P161" s="5">
        <f t="shared" si="307"/>
        <v>0</v>
      </c>
      <c r="Q161" s="5">
        <f t="shared" si="307"/>
        <v>0</v>
      </c>
      <c r="R161" s="5">
        <f t="shared" si="307"/>
        <v>0</v>
      </c>
      <c r="S161" s="5">
        <f t="shared" si="307"/>
        <v>0</v>
      </c>
      <c r="T161" s="5">
        <f t="shared" si="307"/>
        <v>0</v>
      </c>
      <c r="U161" s="5">
        <f t="shared" si="307"/>
        <v>0</v>
      </c>
      <c r="V161" s="5">
        <f t="shared" si="307"/>
        <v>0</v>
      </c>
      <c r="W161" s="5">
        <f t="shared" si="307"/>
        <v>0</v>
      </c>
      <c r="X161" s="5">
        <f t="shared" si="307"/>
        <v>0</v>
      </c>
      <c r="Y161" s="5">
        <f t="shared" si="307"/>
        <v>0</v>
      </c>
      <c r="Z161" s="5">
        <f t="shared" si="307"/>
        <v>0</v>
      </c>
      <c r="AA161" s="5">
        <f t="shared" si="307"/>
        <v>0</v>
      </c>
      <c r="AB161" s="5">
        <f t="shared" si="307"/>
        <v>0</v>
      </c>
      <c r="AC161" s="5">
        <f t="shared" si="307"/>
        <v>0</v>
      </c>
      <c r="AD161" s="5">
        <f t="shared" si="307"/>
        <v>0</v>
      </c>
      <c r="AE161" s="5">
        <f t="shared" si="307"/>
        <v>0</v>
      </c>
      <c r="AF161" s="5">
        <f t="shared" si="307"/>
        <v>0</v>
      </c>
      <c r="AG161" s="5">
        <f t="shared" si="307"/>
        <v>0</v>
      </c>
      <c r="AH161" s="5">
        <f t="shared" si="307"/>
        <v>0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48"/>
      <c r="BE161" s="3"/>
      <c r="BF161" s="49"/>
      <c r="BG161" s="49"/>
      <c r="BH161" s="49"/>
      <c r="BI161" s="49"/>
      <c r="BJ161" s="49"/>
      <c r="BK161" s="49"/>
      <c r="BL161" s="49"/>
      <c r="BM161" s="49"/>
      <c r="BN161" s="49"/>
      <c r="BO161" s="50"/>
      <c r="BP161" s="50"/>
      <c r="BQ161" s="50"/>
      <c r="BR161" s="50"/>
      <c r="BS161" s="50"/>
      <c r="BT161" s="51"/>
      <c r="BU161" s="52"/>
      <c r="BV161" s="52"/>
      <c r="BW161" s="52"/>
      <c r="BX161" s="52"/>
      <c r="BY161" s="52"/>
      <c r="BZ161" s="52"/>
      <c r="CA161" s="52"/>
      <c r="CB161" s="52"/>
    </row>
    <row r="162" spans="1:88" s="18" customFormat="1" ht="21" customHeight="1" x14ac:dyDescent="0.2">
      <c r="A162" s="1"/>
      <c r="B162" s="1647"/>
      <c r="C162" s="14" t="s">
        <v>134</v>
      </c>
      <c r="D162" s="5">
        <f t="shared" si="307"/>
        <v>0</v>
      </c>
      <c r="E162" s="5">
        <f t="shared" si="307"/>
        <v>0</v>
      </c>
      <c r="F162" s="5">
        <f t="shared" si="307"/>
        <v>0</v>
      </c>
      <c r="G162" s="5">
        <f t="shared" si="307"/>
        <v>0</v>
      </c>
      <c r="H162" s="5">
        <f t="shared" si="307"/>
        <v>0</v>
      </c>
      <c r="I162" s="5">
        <f t="shared" si="307"/>
        <v>0</v>
      </c>
      <c r="J162" s="5">
        <f t="shared" si="307"/>
        <v>0</v>
      </c>
      <c r="K162" s="5">
        <f t="shared" si="307"/>
        <v>0</v>
      </c>
      <c r="L162" s="5">
        <f t="shared" si="307"/>
        <v>0</v>
      </c>
      <c r="M162" s="5">
        <f t="shared" si="307"/>
        <v>0</v>
      </c>
      <c r="N162" s="5">
        <f t="shared" si="307"/>
        <v>0</v>
      </c>
      <c r="O162" s="5">
        <f t="shared" si="307"/>
        <v>0</v>
      </c>
      <c r="P162" s="5">
        <f t="shared" si="307"/>
        <v>0</v>
      </c>
      <c r="Q162" s="5">
        <f t="shared" si="307"/>
        <v>0</v>
      </c>
      <c r="R162" s="5">
        <f t="shared" si="307"/>
        <v>0</v>
      </c>
      <c r="S162" s="5">
        <f t="shared" si="307"/>
        <v>0</v>
      </c>
      <c r="T162" s="5">
        <f t="shared" si="307"/>
        <v>0</v>
      </c>
      <c r="U162" s="5">
        <f t="shared" si="307"/>
        <v>0</v>
      </c>
      <c r="V162" s="5">
        <f t="shared" si="307"/>
        <v>0</v>
      </c>
      <c r="W162" s="5">
        <f t="shared" si="307"/>
        <v>0</v>
      </c>
      <c r="X162" s="5">
        <f t="shared" si="307"/>
        <v>0</v>
      </c>
      <c r="Y162" s="5">
        <f t="shared" si="307"/>
        <v>0</v>
      </c>
      <c r="Z162" s="5">
        <f t="shared" si="307"/>
        <v>0</v>
      </c>
      <c r="AA162" s="5">
        <f t="shared" si="307"/>
        <v>0</v>
      </c>
      <c r="AB162" s="5">
        <f t="shared" si="307"/>
        <v>0</v>
      </c>
      <c r="AC162" s="5">
        <f t="shared" si="307"/>
        <v>0</v>
      </c>
      <c r="AD162" s="5">
        <f t="shared" si="307"/>
        <v>0</v>
      </c>
      <c r="AE162" s="5">
        <f t="shared" si="307"/>
        <v>0</v>
      </c>
      <c r="AF162" s="5">
        <f t="shared" si="307"/>
        <v>0</v>
      </c>
      <c r="AG162" s="5">
        <f t="shared" si="307"/>
        <v>0</v>
      </c>
      <c r="AH162" s="5">
        <f t="shared" si="307"/>
        <v>0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48"/>
      <c r="BE162" s="3"/>
      <c r="BF162" s="49"/>
      <c r="BG162" s="49"/>
      <c r="BH162" s="49"/>
      <c r="BI162" s="49"/>
      <c r="BJ162" s="49"/>
      <c r="BK162" s="49"/>
      <c r="BL162" s="49"/>
      <c r="BM162" s="49"/>
      <c r="BN162" s="49"/>
      <c r="BO162" s="50"/>
      <c r="BP162" s="50"/>
      <c r="BQ162" s="50"/>
      <c r="BR162" s="50"/>
      <c r="BS162" s="50"/>
      <c r="BT162" s="51"/>
      <c r="BU162" s="52"/>
      <c r="BV162" s="52"/>
      <c r="BW162" s="52"/>
      <c r="BX162" s="52"/>
      <c r="BY162" s="52"/>
      <c r="BZ162" s="52"/>
      <c r="CA162" s="52"/>
      <c r="CB162" s="52"/>
    </row>
    <row r="163" spans="1:88" s="18" customFormat="1" ht="21" customHeight="1" x14ac:dyDescent="0.2">
      <c r="A163" s="1"/>
      <c r="B163" s="1647"/>
      <c r="C163" s="14" t="s">
        <v>39</v>
      </c>
      <c r="D163" s="5">
        <f t="shared" si="307"/>
        <v>0</v>
      </c>
      <c r="E163" s="5">
        <f t="shared" si="307"/>
        <v>0</v>
      </c>
      <c r="F163" s="5">
        <f t="shared" si="307"/>
        <v>0</v>
      </c>
      <c r="G163" s="5">
        <f t="shared" si="307"/>
        <v>0</v>
      </c>
      <c r="H163" s="5">
        <f t="shared" si="307"/>
        <v>0</v>
      </c>
      <c r="I163" s="5">
        <f t="shared" si="307"/>
        <v>0</v>
      </c>
      <c r="J163" s="5">
        <f t="shared" si="307"/>
        <v>0</v>
      </c>
      <c r="K163" s="5">
        <f t="shared" si="307"/>
        <v>0</v>
      </c>
      <c r="L163" s="5">
        <f t="shared" si="307"/>
        <v>0</v>
      </c>
      <c r="M163" s="5">
        <f t="shared" si="307"/>
        <v>0</v>
      </c>
      <c r="N163" s="5">
        <f t="shared" si="307"/>
        <v>0</v>
      </c>
      <c r="O163" s="5">
        <f t="shared" si="307"/>
        <v>0</v>
      </c>
      <c r="P163" s="5">
        <f t="shared" si="307"/>
        <v>0</v>
      </c>
      <c r="Q163" s="5">
        <f t="shared" si="307"/>
        <v>0</v>
      </c>
      <c r="R163" s="5">
        <f t="shared" si="307"/>
        <v>0</v>
      </c>
      <c r="S163" s="5">
        <f t="shared" si="307"/>
        <v>0</v>
      </c>
      <c r="T163" s="5">
        <f t="shared" si="307"/>
        <v>0</v>
      </c>
      <c r="U163" s="5">
        <f t="shared" si="307"/>
        <v>0</v>
      </c>
      <c r="V163" s="5">
        <f t="shared" si="307"/>
        <v>0</v>
      </c>
      <c r="W163" s="5">
        <f t="shared" si="307"/>
        <v>0</v>
      </c>
      <c r="X163" s="5">
        <f t="shared" si="307"/>
        <v>0</v>
      </c>
      <c r="Y163" s="5">
        <f t="shared" si="307"/>
        <v>0</v>
      </c>
      <c r="Z163" s="5">
        <f t="shared" si="307"/>
        <v>0</v>
      </c>
      <c r="AA163" s="5">
        <f t="shared" si="307"/>
        <v>0</v>
      </c>
      <c r="AB163" s="5">
        <f t="shared" si="307"/>
        <v>0</v>
      </c>
      <c r="AC163" s="5">
        <f t="shared" si="307"/>
        <v>0</v>
      </c>
      <c r="AD163" s="5">
        <f t="shared" si="307"/>
        <v>0</v>
      </c>
      <c r="AE163" s="5">
        <f t="shared" si="307"/>
        <v>0</v>
      </c>
      <c r="AF163" s="5">
        <f t="shared" si="307"/>
        <v>0</v>
      </c>
      <c r="AG163" s="5">
        <f t="shared" si="307"/>
        <v>0</v>
      </c>
      <c r="AH163" s="5">
        <f t="shared" si="307"/>
        <v>0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48"/>
      <c r="BE163" s="3"/>
      <c r="BF163" s="49"/>
      <c r="BG163" s="49"/>
      <c r="BH163" s="49"/>
      <c r="BI163" s="49"/>
      <c r="BJ163" s="49"/>
      <c r="BK163" s="49"/>
      <c r="BL163" s="49"/>
      <c r="BM163" s="49"/>
      <c r="BN163" s="49"/>
      <c r="BO163" s="50"/>
      <c r="BP163" s="50"/>
      <c r="BQ163" s="50"/>
      <c r="BR163" s="50"/>
      <c r="BS163" s="50"/>
      <c r="BT163" s="51"/>
      <c r="BU163" s="52"/>
      <c r="BV163" s="52"/>
      <c r="BW163" s="52"/>
      <c r="BX163" s="52"/>
      <c r="BY163" s="52"/>
      <c r="BZ163" s="52"/>
      <c r="CA163" s="52"/>
      <c r="CB163" s="52"/>
    </row>
    <row r="164" spans="1:88" s="58" customFormat="1" ht="21" customHeight="1" x14ac:dyDescent="0.2">
      <c r="A164" s="1"/>
      <c r="B164" s="1647"/>
      <c r="C164" s="14" t="s">
        <v>40</v>
      </c>
      <c r="D164" s="5">
        <f t="shared" si="307"/>
        <v>0</v>
      </c>
      <c r="E164" s="5">
        <f t="shared" si="307"/>
        <v>0</v>
      </c>
      <c r="F164" s="5">
        <f t="shared" si="307"/>
        <v>0</v>
      </c>
      <c r="G164" s="5">
        <f t="shared" si="307"/>
        <v>0</v>
      </c>
      <c r="H164" s="5">
        <f t="shared" si="307"/>
        <v>0</v>
      </c>
      <c r="I164" s="5">
        <f t="shared" si="307"/>
        <v>0</v>
      </c>
      <c r="J164" s="5">
        <f t="shared" si="307"/>
        <v>13</v>
      </c>
      <c r="K164" s="5">
        <f t="shared" si="307"/>
        <v>13</v>
      </c>
      <c r="L164" s="5">
        <f t="shared" si="307"/>
        <v>0</v>
      </c>
      <c r="M164" s="5">
        <f t="shared" si="307"/>
        <v>0</v>
      </c>
      <c r="N164" s="5">
        <f t="shared" si="307"/>
        <v>0</v>
      </c>
      <c r="O164" s="5">
        <f t="shared" si="307"/>
        <v>0</v>
      </c>
      <c r="P164" s="5">
        <f t="shared" si="307"/>
        <v>0</v>
      </c>
      <c r="Q164" s="5">
        <f t="shared" si="307"/>
        <v>0</v>
      </c>
      <c r="R164" s="5">
        <f t="shared" si="307"/>
        <v>0</v>
      </c>
      <c r="S164" s="5">
        <f t="shared" si="307"/>
        <v>0</v>
      </c>
      <c r="T164" s="5">
        <f t="shared" si="307"/>
        <v>0</v>
      </c>
      <c r="U164" s="5">
        <f t="shared" si="307"/>
        <v>0</v>
      </c>
      <c r="V164" s="5">
        <f t="shared" si="307"/>
        <v>0</v>
      </c>
      <c r="W164" s="5">
        <f t="shared" si="307"/>
        <v>0</v>
      </c>
      <c r="X164" s="5">
        <f t="shared" si="307"/>
        <v>0</v>
      </c>
      <c r="Y164" s="5">
        <f t="shared" si="307"/>
        <v>0</v>
      </c>
      <c r="Z164" s="5">
        <f t="shared" si="307"/>
        <v>0</v>
      </c>
      <c r="AA164" s="5">
        <f t="shared" si="307"/>
        <v>0</v>
      </c>
      <c r="AB164" s="5">
        <f t="shared" si="307"/>
        <v>0</v>
      </c>
      <c r="AC164" s="5">
        <f t="shared" si="307"/>
        <v>0</v>
      </c>
      <c r="AD164" s="5">
        <f t="shared" si="307"/>
        <v>0</v>
      </c>
      <c r="AE164" s="5">
        <f t="shared" si="307"/>
        <v>11</v>
      </c>
      <c r="AF164" s="5">
        <f t="shared" si="307"/>
        <v>11</v>
      </c>
      <c r="AG164" s="5">
        <f t="shared" si="307"/>
        <v>0</v>
      </c>
      <c r="AH164" s="5">
        <f t="shared" si="307"/>
        <v>0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48"/>
      <c r="BE164" s="3"/>
      <c r="BF164" s="49"/>
      <c r="BG164" s="49"/>
      <c r="BH164" s="49"/>
      <c r="BI164" s="49"/>
      <c r="BJ164" s="49"/>
      <c r="BK164" s="49"/>
      <c r="BL164" s="49"/>
      <c r="BM164" s="49"/>
      <c r="BN164" s="49"/>
      <c r="BO164" s="50"/>
      <c r="BP164" s="50"/>
      <c r="BQ164" s="50"/>
      <c r="BR164" s="50"/>
      <c r="BS164" s="50"/>
      <c r="BT164" s="51"/>
      <c r="BU164" s="52"/>
      <c r="BV164" s="52"/>
      <c r="BW164" s="52"/>
      <c r="BX164" s="52"/>
      <c r="BY164" s="52"/>
      <c r="BZ164" s="52"/>
      <c r="CA164" s="52"/>
      <c r="CB164" s="52"/>
      <c r="CC164" s="18"/>
      <c r="CD164" s="18"/>
      <c r="CE164" s="18"/>
      <c r="CF164" s="18"/>
      <c r="CG164" s="18"/>
      <c r="CH164" s="18"/>
      <c r="CI164" s="18"/>
      <c r="CJ164" s="18"/>
    </row>
    <row r="165" spans="1:88" s="58" customFormat="1" ht="21" customHeight="1" x14ac:dyDescent="0.2">
      <c r="A165" s="49"/>
      <c r="B165" s="1647"/>
      <c r="C165" s="14" t="s">
        <v>57</v>
      </c>
      <c r="D165" s="14">
        <f t="shared" si="307"/>
        <v>0</v>
      </c>
      <c r="E165" s="14">
        <f t="shared" si="307"/>
        <v>0</v>
      </c>
      <c r="F165" s="14">
        <f t="shared" si="307"/>
        <v>0</v>
      </c>
      <c r="G165" s="14">
        <f t="shared" si="307"/>
        <v>0</v>
      </c>
      <c r="H165" s="14">
        <f t="shared" si="307"/>
        <v>1</v>
      </c>
      <c r="I165" s="14">
        <f t="shared" si="307"/>
        <v>3</v>
      </c>
      <c r="J165" s="14">
        <f t="shared" si="307"/>
        <v>0</v>
      </c>
      <c r="K165" s="14">
        <f t="shared" si="307"/>
        <v>0</v>
      </c>
      <c r="L165" s="14">
        <f t="shared" si="307"/>
        <v>0</v>
      </c>
      <c r="M165" s="14">
        <f t="shared" si="307"/>
        <v>0</v>
      </c>
      <c r="N165" s="14">
        <f t="shared" si="307"/>
        <v>1</v>
      </c>
      <c r="O165" s="14">
        <f t="shared" si="307"/>
        <v>1</v>
      </c>
      <c r="P165" s="14">
        <f t="shared" si="307"/>
        <v>1</v>
      </c>
      <c r="Q165" s="14">
        <f t="shared" si="307"/>
        <v>1</v>
      </c>
      <c r="R165" s="14">
        <f t="shared" si="307"/>
        <v>0</v>
      </c>
      <c r="S165" s="14">
        <f t="shared" si="307"/>
        <v>0</v>
      </c>
      <c r="T165" s="14">
        <f t="shared" si="307"/>
        <v>0</v>
      </c>
      <c r="U165" s="14">
        <f t="shared" si="307"/>
        <v>0</v>
      </c>
      <c r="V165" s="14">
        <f t="shared" si="307"/>
        <v>1</v>
      </c>
      <c r="W165" s="14">
        <f t="shared" si="307"/>
        <v>2</v>
      </c>
      <c r="X165" s="14">
        <f t="shared" si="307"/>
        <v>0</v>
      </c>
      <c r="Y165" s="14">
        <f t="shared" si="307"/>
        <v>0</v>
      </c>
      <c r="Z165" s="14">
        <f t="shared" si="307"/>
        <v>3</v>
      </c>
      <c r="AA165" s="14">
        <f t="shared" si="307"/>
        <v>1</v>
      </c>
      <c r="AB165" s="14">
        <f t="shared" si="307"/>
        <v>0</v>
      </c>
      <c r="AC165" s="14">
        <f t="shared" si="307"/>
        <v>0</v>
      </c>
      <c r="AD165" s="14">
        <f t="shared" si="307"/>
        <v>0</v>
      </c>
      <c r="AE165" s="14">
        <f t="shared" si="307"/>
        <v>0</v>
      </c>
      <c r="AF165" s="14">
        <f t="shared" si="307"/>
        <v>0</v>
      </c>
      <c r="AG165" s="14">
        <f t="shared" si="307"/>
        <v>0</v>
      </c>
      <c r="AH165" s="14">
        <f t="shared" si="307"/>
        <v>0</v>
      </c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98"/>
      <c r="BE165" s="99"/>
      <c r="BF165" s="49"/>
      <c r="BG165" s="49"/>
      <c r="BH165" s="49"/>
      <c r="BI165" s="49"/>
      <c r="BJ165" s="49"/>
      <c r="BK165" s="49"/>
      <c r="BL165" s="49"/>
      <c r="BM165" s="49"/>
      <c r="BN165" s="49"/>
      <c r="BO165" s="51"/>
      <c r="BP165" s="51"/>
      <c r="BQ165" s="51"/>
      <c r="BR165" s="51"/>
      <c r="BS165" s="51"/>
      <c r="BT165" s="51"/>
      <c r="BU165" s="55"/>
      <c r="BV165" s="55"/>
      <c r="BW165" s="55"/>
      <c r="BX165" s="55"/>
      <c r="BY165" s="55"/>
      <c r="BZ165" s="55"/>
      <c r="CA165" s="55"/>
      <c r="CB165" s="55"/>
    </row>
    <row r="166" spans="1:88" s="18" customFormat="1" ht="21" customHeight="1" x14ac:dyDescent="0.2">
      <c r="A166" s="49"/>
      <c r="B166" s="1647"/>
      <c r="C166" s="14" t="s">
        <v>35</v>
      </c>
      <c r="D166" s="14">
        <f t="shared" si="307"/>
        <v>0</v>
      </c>
      <c r="E166" s="14">
        <f t="shared" si="307"/>
        <v>0</v>
      </c>
      <c r="F166" s="14">
        <f t="shared" si="307"/>
        <v>0</v>
      </c>
      <c r="G166" s="14">
        <f t="shared" si="307"/>
        <v>0</v>
      </c>
      <c r="H166" s="14">
        <f t="shared" si="307"/>
        <v>0</v>
      </c>
      <c r="I166" s="14">
        <f t="shared" si="307"/>
        <v>0</v>
      </c>
      <c r="J166" s="14">
        <f t="shared" si="307"/>
        <v>0</v>
      </c>
      <c r="K166" s="14">
        <f t="shared" si="307"/>
        <v>0</v>
      </c>
      <c r="L166" s="14">
        <f t="shared" si="307"/>
        <v>0</v>
      </c>
      <c r="M166" s="14">
        <f t="shared" si="307"/>
        <v>0</v>
      </c>
      <c r="N166" s="14">
        <f t="shared" si="307"/>
        <v>0</v>
      </c>
      <c r="O166" s="14">
        <f t="shared" si="307"/>
        <v>0</v>
      </c>
      <c r="P166" s="14">
        <f t="shared" si="307"/>
        <v>0</v>
      </c>
      <c r="Q166" s="14">
        <f t="shared" si="307"/>
        <v>0</v>
      </c>
      <c r="R166" s="14">
        <f t="shared" si="307"/>
        <v>0</v>
      </c>
      <c r="S166" s="14">
        <f t="shared" si="307"/>
        <v>0</v>
      </c>
      <c r="T166" s="14">
        <f t="shared" si="307"/>
        <v>0</v>
      </c>
      <c r="U166" s="14">
        <f t="shared" si="307"/>
        <v>0</v>
      </c>
      <c r="V166" s="14">
        <f t="shared" si="307"/>
        <v>0</v>
      </c>
      <c r="W166" s="14">
        <f t="shared" si="307"/>
        <v>0</v>
      </c>
      <c r="X166" s="14">
        <f t="shared" si="307"/>
        <v>0</v>
      </c>
      <c r="Y166" s="14">
        <f t="shared" si="307"/>
        <v>0</v>
      </c>
      <c r="Z166" s="14">
        <f t="shared" si="307"/>
        <v>0</v>
      </c>
      <c r="AA166" s="14">
        <f t="shared" si="307"/>
        <v>0</v>
      </c>
      <c r="AB166" s="14">
        <f t="shared" si="307"/>
        <v>0</v>
      </c>
      <c r="AC166" s="14">
        <f t="shared" si="307"/>
        <v>0</v>
      </c>
      <c r="AD166" s="14">
        <f t="shared" si="307"/>
        <v>0</v>
      </c>
      <c r="AE166" s="14">
        <f t="shared" si="307"/>
        <v>0</v>
      </c>
      <c r="AF166" s="14">
        <f t="shared" si="307"/>
        <v>0</v>
      </c>
      <c r="AG166" s="14">
        <f t="shared" si="307"/>
        <v>0</v>
      </c>
      <c r="AH166" s="14">
        <f t="shared" si="307"/>
        <v>0</v>
      </c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98"/>
      <c r="BE166" s="99"/>
      <c r="BF166" s="49"/>
      <c r="BG166" s="49"/>
      <c r="BH166" s="49"/>
      <c r="BI166" s="49"/>
      <c r="BJ166" s="49"/>
      <c r="BK166" s="49"/>
      <c r="BL166" s="49"/>
      <c r="BM166" s="49"/>
      <c r="BN166" s="49"/>
      <c r="BO166" s="51"/>
      <c r="BP166" s="51"/>
      <c r="BQ166" s="51"/>
      <c r="BR166" s="51"/>
      <c r="BS166" s="51"/>
      <c r="BT166" s="51"/>
      <c r="BU166" s="55"/>
      <c r="BV166" s="55"/>
      <c r="BW166" s="55"/>
      <c r="BX166" s="55"/>
      <c r="BY166" s="55"/>
      <c r="BZ166" s="55"/>
      <c r="CA166" s="55"/>
      <c r="CB166" s="55"/>
      <c r="CC166" s="58"/>
      <c r="CD166" s="58"/>
      <c r="CE166" s="58"/>
      <c r="CF166" s="58"/>
      <c r="CG166" s="58"/>
      <c r="CH166" s="58"/>
      <c r="CI166" s="58"/>
      <c r="CJ166" s="58"/>
    </row>
    <row r="167" spans="1:88" s="18" customFormat="1" ht="21" customHeight="1" x14ac:dyDescent="0.2">
      <c r="A167" s="1636"/>
      <c r="B167" s="1637"/>
      <c r="C167" s="1637"/>
      <c r="D167" s="1637"/>
      <c r="E167" s="1637"/>
      <c r="F167" s="1637"/>
      <c r="G167" s="1637"/>
      <c r="H167" s="1637"/>
      <c r="I167" s="1637"/>
      <c r="J167" s="1637"/>
      <c r="K167" s="1637"/>
      <c r="L167" s="1637"/>
      <c r="M167" s="1637"/>
      <c r="N167" s="1637"/>
      <c r="O167" s="1637"/>
      <c r="P167" s="1637"/>
      <c r="Q167" s="1637"/>
      <c r="R167" s="1637"/>
      <c r="S167" s="1637"/>
      <c r="T167" s="1637"/>
      <c r="U167" s="1637"/>
      <c r="V167" s="1637"/>
      <c r="W167" s="1637"/>
      <c r="X167" s="1637"/>
      <c r="Y167" s="1637"/>
      <c r="Z167" s="1637"/>
      <c r="AA167" s="1637"/>
      <c r="AB167" s="1637"/>
      <c r="AC167" s="1637"/>
      <c r="AD167" s="1637"/>
      <c r="AE167" s="1637"/>
      <c r="AF167" s="108"/>
      <c r="AG167" s="108"/>
      <c r="AH167" s="108"/>
      <c r="AI167" s="2"/>
      <c r="AJ167" s="2"/>
      <c r="AK167" s="2"/>
      <c r="AL167" s="2"/>
      <c r="AM167" s="2"/>
      <c r="AN167" s="2"/>
      <c r="AO167" s="2"/>
      <c r="AP167" s="2"/>
      <c r="AQ167" s="2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48"/>
      <c r="BE167" s="3"/>
      <c r="BF167" s="1"/>
      <c r="BG167" s="1"/>
      <c r="BH167" s="1"/>
      <c r="BI167" s="1"/>
      <c r="BJ167" s="1"/>
      <c r="BK167" s="1"/>
      <c r="BL167" s="1"/>
      <c r="BM167" s="1"/>
      <c r="BN167" s="1"/>
      <c r="BO167" s="50"/>
      <c r="BP167" s="50"/>
      <c r="BQ167" s="50"/>
      <c r="BR167" s="50"/>
      <c r="BS167" s="50"/>
      <c r="BT167" s="51"/>
      <c r="BU167" s="52"/>
      <c r="BV167" s="52"/>
      <c r="BW167" s="52"/>
      <c r="BX167" s="53"/>
      <c r="BY167" s="53"/>
      <c r="BZ167" s="53"/>
      <c r="CA167" s="53"/>
      <c r="CB167" s="53"/>
    </row>
    <row r="168" spans="1:88" x14ac:dyDescent="0.25">
      <c r="AI168" s="2"/>
      <c r="AJ168" s="2"/>
      <c r="AK168" s="2"/>
      <c r="AL168" s="2"/>
      <c r="AM168" s="2"/>
      <c r="AN168" s="2"/>
      <c r="AO168" s="2"/>
      <c r="CC168" s="18"/>
      <c r="CD168" s="18"/>
      <c r="CG168" s="18"/>
      <c r="CH168" s="18"/>
      <c r="CI168" s="18"/>
      <c r="CJ168" s="18"/>
    </row>
  </sheetData>
  <sheetProtection formatCells="0"/>
  <dataConsolidate link="1"/>
  <mergeCells count="95">
    <mergeCell ref="CB84:CB86"/>
    <mergeCell ref="B102:C102"/>
    <mergeCell ref="B154:C154"/>
    <mergeCell ref="B155:B166"/>
    <mergeCell ref="A167:AE167"/>
    <mergeCell ref="B115:C115"/>
    <mergeCell ref="B116:B127"/>
    <mergeCell ref="B128:C128"/>
    <mergeCell ref="B129:B140"/>
    <mergeCell ref="B141:C141"/>
    <mergeCell ref="B142:B153"/>
    <mergeCell ref="B103:B114"/>
    <mergeCell ref="A84:A86"/>
    <mergeCell ref="BQ84:BQ86"/>
    <mergeCell ref="CB35:CB37"/>
    <mergeCell ref="A42:A44"/>
    <mergeCell ref="A63:A65"/>
    <mergeCell ref="CB63:CB65"/>
    <mergeCell ref="BU35:BU37"/>
    <mergeCell ref="BV35:BV37"/>
    <mergeCell ref="BW35:BW37"/>
    <mergeCell ref="BX35:BX37"/>
    <mergeCell ref="BY35:BY37"/>
    <mergeCell ref="CA35:CA37"/>
    <mergeCell ref="BR35:BR37"/>
    <mergeCell ref="BS35:BS37"/>
    <mergeCell ref="BT35:BT37"/>
    <mergeCell ref="BU20:BU22"/>
    <mergeCell ref="BV20:BV22"/>
    <mergeCell ref="A35:A37"/>
    <mergeCell ref="BE35:BE37"/>
    <mergeCell ref="BN35:BN37"/>
    <mergeCell ref="BP35:BP37"/>
    <mergeCell ref="BQ35:BQ37"/>
    <mergeCell ref="A20:A22"/>
    <mergeCell ref="BQ20:BQ22"/>
    <mergeCell ref="BR20:BR22"/>
    <mergeCell ref="BS20:BS22"/>
    <mergeCell ref="CE20:CE22"/>
    <mergeCell ref="BW20:BW22"/>
    <mergeCell ref="BX20:BX22"/>
    <mergeCell ref="BY20:BY22"/>
    <mergeCell ref="CB20:CB22"/>
    <mergeCell ref="BT20:BT22"/>
    <mergeCell ref="BZ11:BZ12"/>
    <mergeCell ref="CA11:CA12"/>
    <mergeCell ref="CB11:CB12"/>
    <mergeCell ref="CC11:CD11"/>
    <mergeCell ref="CN10:CQ10"/>
    <mergeCell ref="BD12:BE12"/>
    <mergeCell ref="BO12:BP12"/>
    <mergeCell ref="CC12:CD12"/>
    <mergeCell ref="BT11:BT12"/>
    <mergeCell ref="BU11:BU12"/>
    <mergeCell ref="BV11:BV12"/>
    <mergeCell ref="BW11:BW12"/>
    <mergeCell ref="BX11:BX12"/>
    <mergeCell ref="BY11:BY12"/>
    <mergeCell ref="BO11:BP11"/>
    <mergeCell ref="BQ11:BQ12"/>
    <mergeCell ref="BR11:BS12"/>
    <mergeCell ref="BO10:BS10"/>
    <mergeCell ref="CC9:CD9"/>
    <mergeCell ref="A10:C10"/>
    <mergeCell ref="D10:AH10"/>
    <mergeCell ref="AI10:BB11"/>
    <mergeCell ref="BD10:BE10"/>
    <mergeCell ref="BF10:BN11"/>
    <mergeCell ref="A11:C11"/>
    <mergeCell ref="BD11:BE11"/>
    <mergeCell ref="BU10:BY10"/>
    <mergeCell ref="A9:C9"/>
    <mergeCell ref="AW9:BB9"/>
    <mergeCell ref="BD9:BE9"/>
    <mergeCell ref="BO9:CB9"/>
    <mergeCell ref="BZ10:CB10"/>
    <mergeCell ref="CC10:CD10"/>
    <mergeCell ref="A5:C5"/>
    <mergeCell ref="AI5:AJ5"/>
    <mergeCell ref="A6:A8"/>
    <mergeCell ref="BD6:BD8"/>
    <mergeCell ref="BF6:BF8"/>
    <mergeCell ref="BO7:CD8"/>
    <mergeCell ref="BD2:BD4"/>
    <mergeCell ref="BE2:BE4"/>
    <mergeCell ref="BF2:BF4"/>
    <mergeCell ref="AI3:AJ3"/>
    <mergeCell ref="AI4:AJ4"/>
    <mergeCell ref="AM4:BC5"/>
    <mergeCell ref="A1:C1"/>
    <mergeCell ref="AI1:AJ1"/>
    <mergeCell ref="AM1:BC1"/>
    <mergeCell ref="A2:A4"/>
    <mergeCell ref="AI2:AJ2"/>
    <mergeCell ref="AM2:BC3"/>
  </mergeCells>
  <conditionalFormatting sqref="D13:D32">
    <cfRule type="cellIs" dxfId="7193" priority="6834" operator="equal">
      <formula>"DISP"</formula>
    </cfRule>
    <cfRule type="cellIs" dxfId="7192" priority="7109" operator="equal">
      <formula>"FO"</formula>
    </cfRule>
  </conditionalFormatting>
  <conditionalFormatting sqref="D47:D50">
    <cfRule type="cellIs" dxfId="7191" priority="6619" operator="equal">
      <formula>"DISP"</formula>
    </cfRule>
  </conditionalFormatting>
  <conditionalFormatting sqref="D48:D50">
    <cfRule type="cellIs" dxfId="7190" priority="6620" operator="equal">
      <formula>"FO"</formula>
    </cfRule>
  </conditionalFormatting>
  <conditionalFormatting sqref="D65:E74">
    <cfRule type="cellIs" dxfId="7189" priority="13385" operator="equal">
      <formula>"DISP"</formula>
    </cfRule>
  </conditionalFormatting>
  <conditionalFormatting sqref="D73:E73">
    <cfRule type="cellIs" dxfId="7188" priority="13386" operator="equal">
      <formula>"FO"</formula>
    </cfRule>
  </conditionalFormatting>
  <conditionalFormatting sqref="D13:F32 I17:V18">
    <cfRule type="cellIs" dxfId="7187" priority="2040" operator="equal">
      <formula>"DC"</formula>
    </cfRule>
    <cfRule type="cellIs" dxfId="7186" priority="2041" operator="equal">
      <formula>"DS"</formula>
    </cfRule>
    <cfRule type="cellIs" dxfId="7185" priority="2042" operator="equal">
      <formula>"FE"</formula>
    </cfRule>
    <cfRule type="cellIs" dxfId="7184" priority="2043" operator="equal">
      <formula>"FES"</formula>
    </cfRule>
    <cfRule type="cellIs" dxfId="7183" priority="2044" operator="equal">
      <formula>"FED"</formula>
    </cfRule>
    <cfRule type="cellIs" dxfId="7182" priority="2045" operator="equal">
      <formula>"FEF"</formula>
    </cfRule>
    <cfRule type="cellIs" dxfId="7181" priority="2046" operator="equal">
      <formula>"B"</formula>
    </cfRule>
    <cfRule type="cellIs" dxfId="7180" priority="2047" operator="equal">
      <formula>"F"</formula>
    </cfRule>
    <cfRule type="cellIs" dxfId="7179" priority="2048" operator="equal">
      <formula>"L"</formula>
    </cfRule>
    <cfRule type="cellIs" dxfId="7178" priority="2049" operator="equal">
      <formula>"SA"</formula>
    </cfRule>
    <cfRule type="cellIs" dxfId="7177" priority="2050" operator="equal">
      <formula>"SE"</formula>
    </cfRule>
    <cfRule type="cellIs" dxfId="7176" priority="2051" operator="equal">
      <formula>"TR"</formula>
    </cfRule>
    <cfRule type="cellIs" dxfId="7175" priority="2052" operator="equal">
      <formula>"NT"</formula>
    </cfRule>
    <cfRule type="cellIs" dxfId="7174" priority="2053" operator="equal">
      <formula>"DT"</formula>
    </cfRule>
    <cfRule type="cellIs" dxfId="7173" priority="2054" operator="equal">
      <formula>"T"</formula>
    </cfRule>
    <cfRule type="cellIs" dxfId="7172" priority="2055" operator="equal">
      <formula>"FOTS"</formula>
    </cfRule>
  </conditionalFormatting>
  <conditionalFormatting sqref="D38:F41">
    <cfRule type="cellIs" dxfId="7171" priority="6554" operator="equal">
      <formula>"DISP"</formula>
    </cfRule>
  </conditionalFormatting>
  <conditionalFormatting sqref="D46:F47">
    <cfRule type="cellIs" dxfId="7170" priority="6553" operator="equal">
      <formula>"FO"</formula>
    </cfRule>
  </conditionalFormatting>
  <conditionalFormatting sqref="D46:F54">
    <cfRule type="cellIs" dxfId="7169" priority="5716" operator="equal">
      <formula>"DC"</formula>
    </cfRule>
    <cfRule type="cellIs" dxfId="7168" priority="5717" operator="equal">
      <formula>"DS"</formula>
    </cfRule>
    <cfRule type="cellIs" dxfId="7167" priority="5718" operator="equal">
      <formula>"FE"</formula>
    </cfRule>
    <cfRule type="cellIs" dxfId="7166" priority="5719" operator="equal">
      <formula>"FES"</formula>
    </cfRule>
    <cfRule type="cellIs" dxfId="7165" priority="5720" operator="equal">
      <formula>"FED"</formula>
    </cfRule>
    <cfRule type="cellIs" dxfId="7164" priority="5721" operator="equal">
      <formula>"FEF"</formula>
    </cfRule>
    <cfRule type="cellIs" dxfId="7163" priority="5722" operator="equal">
      <formula>"B"</formula>
    </cfRule>
    <cfRule type="cellIs" dxfId="7162" priority="5723" operator="equal">
      <formula>"F"</formula>
    </cfRule>
    <cfRule type="cellIs" dxfId="7161" priority="5724" operator="equal">
      <formula>"L"</formula>
    </cfRule>
    <cfRule type="cellIs" dxfId="7160" priority="5725" operator="equal">
      <formula>"SA"</formula>
    </cfRule>
    <cfRule type="cellIs" dxfId="7159" priority="5726" operator="equal">
      <formula>"SE"</formula>
    </cfRule>
    <cfRule type="cellIs" dxfId="7158" priority="5727" operator="equal">
      <formula>"TR"</formula>
    </cfRule>
    <cfRule type="cellIs" dxfId="7157" priority="5728" operator="equal">
      <formula>"NT"</formula>
    </cfRule>
    <cfRule type="cellIs" dxfId="7156" priority="5729" operator="equal">
      <formula>"DT"</formula>
    </cfRule>
    <cfRule type="cellIs" dxfId="7155" priority="5730" operator="equal">
      <formula>"T"</formula>
    </cfRule>
    <cfRule type="cellIs" dxfId="7154" priority="5731" operator="equal">
      <formula>"FOTS"</formula>
    </cfRule>
  </conditionalFormatting>
  <conditionalFormatting sqref="D59:F75">
    <cfRule type="cellIs" dxfId="7153" priority="12346" operator="equal">
      <formula>"DC"</formula>
    </cfRule>
    <cfRule type="cellIs" dxfId="7152" priority="12347" operator="equal">
      <formula>"DS"</formula>
    </cfRule>
    <cfRule type="cellIs" dxfId="7151" priority="12348" operator="equal">
      <formula>"FE"</formula>
    </cfRule>
    <cfRule type="cellIs" dxfId="7150" priority="12349" operator="equal">
      <formula>"FES"</formula>
    </cfRule>
    <cfRule type="cellIs" dxfId="7149" priority="12350" operator="equal">
      <formula>"FED"</formula>
    </cfRule>
    <cfRule type="cellIs" dxfId="7148" priority="12351" operator="equal">
      <formula>"FEF"</formula>
    </cfRule>
    <cfRule type="cellIs" dxfId="7147" priority="12352" operator="equal">
      <formula>"B"</formula>
    </cfRule>
    <cfRule type="cellIs" dxfId="7146" priority="12353" operator="equal">
      <formula>"F"</formula>
    </cfRule>
    <cfRule type="cellIs" dxfId="7145" priority="12354" operator="equal">
      <formula>"L"</formula>
    </cfRule>
    <cfRule type="cellIs" dxfId="7144" priority="12355" operator="equal">
      <formula>"SA"</formula>
    </cfRule>
    <cfRule type="cellIs" dxfId="7143" priority="12356" operator="equal">
      <formula>"SE"</formula>
    </cfRule>
    <cfRule type="cellIs" dxfId="7142" priority="12357" operator="equal">
      <formula>"TR"</formula>
    </cfRule>
    <cfRule type="cellIs" dxfId="7141" priority="12358" operator="equal">
      <formula>"NT"</formula>
    </cfRule>
    <cfRule type="cellIs" dxfId="7140" priority="12359" operator="equal">
      <formula>"DT"</formula>
    </cfRule>
    <cfRule type="cellIs" dxfId="7139" priority="12360" operator="equal">
      <formula>"T"</formula>
    </cfRule>
    <cfRule type="cellIs" dxfId="7138" priority="12361" operator="equal">
      <formula>"FOTS"</formula>
    </cfRule>
  </conditionalFormatting>
  <conditionalFormatting sqref="D50:I52">
    <cfRule type="cellIs" dxfId="7137" priority="6551" operator="equal">
      <formula>"FO"</formula>
    </cfRule>
  </conditionalFormatting>
  <conditionalFormatting sqref="D50:I54">
    <cfRule type="cellIs" dxfId="7136" priority="6550" operator="equal">
      <formula>"DISP"</formula>
    </cfRule>
  </conditionalFormatting>
  <conditionalFormatting sqref="D63:J64">
    <cfRule type="cellIs" dxfId="7135" priority="13089" operator="equal">
      <formula>"FO"</formula>
    </cfRule>
    <cfRule type="cellIs" dxfId="7134" priority="13090" operator="equal">
      <formula>"DISP"</formula>
    </cfRule>
  </conditionalFormatting>
  <conditionalFormatting sqref="D90:J91">
    <cfRule type="cellIs" dxfId="7133" priority="13088" operator="equal">
      <formula>"FO"</formula>
    </cfRule>
  </conditionalFormatting>
  <conditionalFormatting sqref="D90:J95">
    <cfRule type="cellIs" dxfId="7132" priority="11729" operator="equal">
      <formula>"DISP"</formula>
    </cfRule>
  </conditionalFormatting>
  <conditionalFormatting sqref="D90:J97">
    <cfRule type="cellIs" dxfId="7131" priority="11697" operator="equal">
      <formula>"DC"</formula>
    </cfRule>
    <cfRule type="cellIs" dxfId="7130" priority="11698" operator="equal">
      <formula>"DS"</formula>
    </cfRule>
    <cfRule type="cellIs" dxfId="7129" priority="11699" operator="equal">
      <formula>"FE"</formula>
    </cfRule>
    <cfRule type="cellIs" dxfId="7128" priority="11700" operator="equal">
      <formula>"FES"</formula>
    </cfRule>
    <cfRule type="cellIs" dxfId="7127" priority="11701" operator="equal">
      <formula>"FED"</formula>
    </cfRule>
    <cfRule type="cellIs" dxfId="7126" priority="11702" operator="equal">
      <formula>"FEF"</formula>
    </cfRule>
    <cfRule type="cellIs" dxfId="7125" priority="11703" operator="equal">
      <formula>"B"</formula>
    </cfRule>
    <cfRule type="cellIs" dxfId="7124" priority="11704" operator="equal">
      <formula>"F"</formula>
    </cfRule>
    <cfRule type="cellIs" dxfId="7123" priority="11705" operator="equal">
      <formula>"L"</formula>
    </cfRule>
    <cfRule type="cellIs" dxfId="7122" priority="11706" operator="equal">
      <formula>"SA"</formula>
    </cfRule>
    <cfRule type="cellIs" dxfId="7121" priority="11707" operator="equal">
      <formula>"SE"</formula>
    </cfRule>
    <cfRule type="cellIs" dxfId="7120" priority="11708" operator="equal">
      <formula>"TR"</formula>
    </cfRule>
    <cfRule type="cellIs" dxfId="7119" priority="11709" operator="equal">
      <formula>"NT"</formula>
    </cfRule>
    <cfRule type="cellIs" dxfId="7118" priority="11710" operator="equal">
      <formula>"DT"</formula>
    </cfRule>
    <cfRule type="cellIs" dxfId="7117" priority="11711" operator="equal">
      <formula>"T"</formula>
    </cfRule>
    <cfRule type="cellIs" dxfId="7116" priority="11712" operator="equal">
      <formula>"FOTS"</formula>
    </cfRule>
  </conditionalFormatting>
  <conditionalFormatting sqref="D97:J97 L97:AH97">
    <cfRule type="cellIs" dxfId="7115" priority="84264" operator="equal">
      <formula>"DISP"</formula>
    </cfRule>
    <cfRule type="cellIs" dxfId="7114" priority="84265" operator="equal">
      <formula>"FO"</formula>
    </cfRule>
  </conditionalFormatting>
  <conditionalFormatting sqref="D56:V58">
    <cfRule type="cellIs" dxfId="7113" priority="10162" operator="equal">
      <formula>"DC"</formula>
    </cfRule>
    <cfRule type="cellIs" dxfId="7112" priority="10163" operator="equal">
      <formula>"DS"</formula>
    </cfRule>
    <cfRule type="cellIs" dxfId="7111" priority="10164" operator="equal">
      <formula>"FE"</formula>
    </cfRule>
    <cfRule type="cellIs" dxfId="7110" priority="10165" operator="equal">
      <formula>"FES"</formula>
    </cfRule>
    <cfRule type="cellIs" dxfId="7109" priority="10166" operator="equal">
      <formula>"FED"</formula>
    </cfRule>
    <cfRule type="cellIs" dxfId="7108" priority="10167" operator="equal">
      <formula>"FEF"</formula>
    </cfRule>
    <cfRule type="cellIs" dxfId="7107" priority="10168" operator="equal">
      <formula>"B"</formula>
    </cfRule>
    <cfRule type="cellIs" dxfId="7106" priority="10169" operator="equal">
      <formula>"F"</formula>
    </cfRule>
    <cfRule type="cellIs" dxfId="7105" priority="10170" operator="equal">
      <formula>"L"</formula>
    </cfRule>
    <cfRule type="cellIs" dxfId="7104" priority="10171" operator="equal">
      <formula>"SA"</formula>
    </cfRule>
    <cfRule type="cellIs" dxfId="7103" priority="10172" operator="equal">
      <formula>"SE"</formula>
    </cfRule>
    <cfRule type="cellIs" dxfId="7102" priority="10173" operator="equal">
      <formula>"TR"</formula>
    </cfRule>
    <cfRule type="cellIs" dxfId="7101" priority="10174" operator="equal">
      <formula>"NT"</formula>
    </cfRule>
    <cfRule type="cellIs" dxfId="7100" priority="10175" operator="equal">
      <formula>"DT"</formula>
    </cfRule>
    <cfRule type="cellIs" dxfId="7099" priority="10176" operator="equal">
      <formula>"T"</formula>
    </cfRule>
    <cfRule type="cellIs" dxfId="7098" priority="10177" operator="equal">
      <formula>"FOTS"</formula>
    </cfRule>
  </conditionalFormatting>
  <conditionalFormatting sqref="D88:V90">
    <cfRule type="cellIs" dxfId="7097" priority="9903" operator="equal">
      <formula>"DC"</formula>
    </cfRule>
    <cfRule type="cellIs" dxfId="7096" priority="9904" operator="equal">
      <formula>"DS"</formula>
    </cfRule>
    <cfRule type="cellIs" dxfId="7095" priority="9905" operator="equal">
      <formula>"FE"</formula>
    </cfRule>
    <cfRule type="cellIs" dxfId="7094" priority="9906" operator="equal">
      <formula>"FES"</formula>
    </cfRule>
    <cfRule type="cellIs" dxfId="7093" priority="9907" operator="equal">
      <formula>"FED"</formula>
    </cfRule>
    <cfRule type="cellIs" dxfId="7092" priority="9908" operator="equal">
      <formula>"FEF"</formula>
    </cfRule>
    <cfRule type="cellIs" dxfId="7091" priority="9909" operator="equal">
      <formula>"B"</formula>
    </cfRule>
    <cfRule type="cellIs" dxfId="7090" priority="9910" operator="equal">
      <formula>"F"</formula>
    </cfRule>
    <cfRule type="cellIs" dxfId="7089" priority="9911" operator="equal">
      <formula>"L"</formula>
    </cfRule>
    <cfRule type="cellIs" dxfId="7088" priority="9912" operator="equal">
      <formula>"SA"</formula>
    </cfRule>
    <cfRule type="cellIs" dxfId="7087" priority="9913" operator="equal">
      <formula>"SE"</formula>
    </cfRule>
    <cfRule type="cellIs" dxfId="7086" priority="9914" operator="equal">
      <formula>"TR"</formula>
    </cfRule>
    <cfRule type="cellIs" dxfId="7085" priority="9915" operator="equal">
      <formula>"NT"</formula>
    </cfRule>
    <cfRule type="cellIs" dxfId="7084" priority="9916" operator="equal">
      <formula>"DT"</formula>
    </cfRule>
    <cfRule type="cellIs" dxfId="7083" priority="9917" operator="equal">
      <formula>"T"</formula>
    </cfRule>
    <cfRule type="cellIs" dxfId="7082" priority="9918" operator="equal">
      <formula>"FOTS"</formula>
    </cfRule>
  </conditionalFormatting>
  <conditionalFormatting sqref="D59:Y62 K63:Y63">
    <cfRule type="cellIs" dxfId="7081" priority="10457" operator="equal">
      <formula>"DISP"</formula>
    </cfRule>
  </conditionalFormatting>
  <conditionalFormatting sqref="D88:Y90">
    <cfRule type="cellIs" dxfId="7080" priority="9428" operator="equal">
      <formula>"DISP"</formula>
    </cfRule>
    <cfRule type="cellIs" dxfId="7079" priority="13085" operator="equal">
      <formula>"FO"</formula>
    </cfRule>
  </conditionalFormatting>
  <conditionalFormatting sqref="D92:Y92">
    <cfRule type="cellIs" dxfId="7078" priority="13084" operator="equal">
      <formula>"FO"</formula>
    </cfRule>
  </conditionalFormatting>
  <conditionalFormatting sqref="D65:AD74">
    <cfRule type="cellIs" dxfId="7077" priority="13083" operator="equal">
      <formula>"FO"</formula>
    </cfRule>
  </conditionalFormatting>
  <conditionalFormatting sqref="D34:AG36">
    <cfRule type="cellIs" dxfId="7076" priority="296" operator="equal">
      <formula>"DISP"</formula>
    </cfRule>
  </conditionalFormatting>
  <conditionalFormatting sqref="D42:AG46">
    <cfRule type="cellIs" dxfId="7075" priority="6547" operator="equal">
      <formula>"DISP"</formula>
    </cfRule>
  </conditionalFormatting>
  <conditionalFormatting sqref="D53:AG54">
    <cfRule type="cellIs" dxfId="7074" priority="13082" operator="equal">
      <formula>"FO"</formula>
    </cfRule>
  </conditionalFormatting>
  <conditionalFormatting sqref="D54:AG54">
    <cfRule type="cellIs" dxfId="7073" priority="13156" operator="equal">
      <formula>"DC"</formula>
    </cfRule>
    <cfRule type="cellIs" dxfId="7072" priority="13157" operator="equal">
      <formula>"DS"</formula>
    </cfRule>
    <cfRule type="cellIs" dxfId="7071" priority="13158" operator="equal">
      <formula>"FE"</formula>
    </cfRule>
    <cfRule type="cellIs" dxfId="7070" priority="13159" operator="equal">
      <formula>"FES"</formula>
    </cfRule>
    <cfRule type="cellIs" dxfId="7069" priority="13160" operator="equal">
      <formula>"FED"</formula>
    </cfRule>
    <cfRule type="cellIs" dxfId="7068" priority="13161" operator="equal">
      <formula>"FEF"</formula>
    </cfRule>
    <cfRule type="cellIs" dxfId="7067" priority="13162" operator="equal">
      <formula>"B"</formula>
    </cfRule>
    <cfRule type="cellIs" dxfId="7066" priority="13163" operator="equal">
      <formula>"F"</formula>
    </cfRule>
    <cfRule type="cellIs" dxfId="7065" priority="13164" operator="equal">
      <formula>"L"</formula>
    </cfRule>
    <cfRule type="cellIs" dxfId="7064" priority="13165" operator="equal">
      <formula>"SA"</formula>
    </cfRule>
    <cfRule type="cellIs" dxfId="7063" priority="13166" operator="equal">
      <formula>"SE"</formula>
    </cfRule>
    <cfRule type="cellIs" dxfId="7062" priority="13167" operator="equal">
      <formula>"TR"</formula>
    </cfRule>
    <cfRule type="cellIs" dxfId="7061" priority="13168" operator="equal">
      <formula>"NT"</formula>
    </cfRule>
    <cfRule type="cellIs" dxfId="7060" priority="13169" operator="equal">
      <formula>"DT"</formula>
    </cfRule>
    <cfRule type="cellIs" dxfId="7059" priority="13170" operator="equal">
      <formula>"T"</formula>
    </cfRule>
    <cfRule type="cellIs" dxfId="7058" priority="13171" operator="equal">
      <formula>"FOTS"</formula>
    </cfRule>
    <cfRule type="cellIs" dxfId="7057" priority="14118" operator="equal">
      <formula>"DISP"</formula>
    </cfRule>
  </conditionalFormatting>
  <conditionalFormatting sqref="D56:AG58">
    <cfRule type="cellIs" dxfId="7056" priority="13081" operator="equal">
      <formula>"DISP"</formula>
    </cfRule>
  </conditionalFormatting>
  <conditionalFormatting sqref="D56:AG60 D61:V62 AE61:AG74">
    <cfRule type="cellIs" dxfId="7055" priority="13080" operator="equal">
      <formula>"FO"</formula>
    </cfRule>
  </conditionalFormatting>
  <conditionalFormatting sqref="D68:AG75">
    <cfRule type="cellIs" dxfId="7054" priority="7335" operator="equal">
      <formula>"DISP"</formula>
    </cfRule>
  </conditionalFormatting>
  <conditionalFormatting sqref="D75:AG75">
    <cfRule type="cellIs" dxfId="7053" priority="13078" operator="equal">
      <formula>"FO"</formula>
    </cfRule>
  </conditionalFormatting>
  <conditionalFormatting sqref="D77:AG88">
    <cfRule type="cellIs" dxfId="7052" priority="7207" operator="equal">
      <formula>"DC"</formula>
    </cfRule>
    <cfRule type="cellIs" dxfId="7051" priority="7208" operator="equal">
      <formula>"DS"</formula>
    </cfRule>
    <cfRule type="cellIs" dxfId="7050" priority="7209" operator="equal">
      <formula>"FE"</formula>
    </cfRule>
    <cfRule type="cellIs" dxfId="7049" priority="7210" operator="equal">
      <formula>"FES"</formula>
    </cfRule>
    <cfRule type="cellIs" dxfId="7048" priority="7211" operator="equal">
      <formula>"FED"</formula>
    </cfRule>
    <cfRule type="cellIs" dxfId="7047" priority="7212" operator="equal">
      <formula>"FEF"</formula>
    </cfRule>
    <cfRule type="cellIs" dxfId="7046" priority="7213" operator="equal">
      <formula>"B"</formula>
    </cfRule>
    <cfRule type="cellIs" dxfId="7045" priority="7214" operator="equal">
      <formula>"F"</formula>
    </cfRule>
    <cfRule type="cellIs" dxfId="7044" priority="7215" operator="equal">
      <formula>"L"</formula>
    </cfRule>
    <cfRule type="cellIs" dxfId="7043" priority="7216" operator="equal">
      <formula>"SA"</formula>
    </cfRule>
    <cfRule type="cellIs" dxfId="7042" priority="7217" operator="equal">
      <formula>"SE"</formula>
    </cfRule>
    <cfRule type="cellIs" dxfId="7041" priority="7218" operator="equal">
      <formula>"TR"</formula>
    </cfRule>
    <cfRule type="cellIs" dxfId="7040" priority="7219" operator="equal">
      <formula>"NT"</formula>
    </cfRule>
    <cfRule type="cellIs" dxfId="7039" priority="7220" operator="equal">
      <formula>"DT"</formula>
    </cfRule>
    <cfRule type="cellIs" dxfId="7038" priority="7221" operator="equal">
      <formula>"T"</formula>
    </cfRule>
    <cfRule type="cellIs" dxfId="7037" priority="7222" operator="equal">
      <formula>"FOTS"</formula>
    </cfRule>
    <cfRule type="cellIs" dxfId="7036" priority="7419" operator="equal">
      <formula>"DISP"</formula>
    </cfRule>
    <cfRule type="cellIs" dxfId="7035" priority="13077" operator="equal">
      <formula>"FO"</formula>
    </cfRule>
  </conditionalFormatting>
  <conditionalFormatting sqref="D93:AG96">
    <cfRule type="cellIs" dxfId="7034" priority="13075" operator="equal">
      <formula>"FO"</formula>
    </cfRule>
  </conditionalFormatting>
  <conditionalFormatting sqref="D96:AG96">
    <cfRule type="cellIs" dxfId="7033" priority="13074" operator="equal">
      <formula>"DISP"</formula>
    </cfRule>
  </conditionalFormatting>
  <conditionalFormatting sqref="D2:AH2">
    <cfRule type="cellIs" dxfId="7032" priority="84207" operator="lessThan">
      <formula>1</formula>
    </cfRule>
    <cfRule type="cellIs" dxfId="7031" priority="84208" operator="greaterThan">
      <formula>1</formula>
    </cfRule>
    <cfRule type="cellIs" dxfId="7030" priority="84209" operator="equal">
      <formula>1</formula>
    </cfRule>
  </conditionalFormatting>
  <conditionalFormatting sqref="D3:AH4">
    <cfRule type="cellIs" dxfId="7029" priority="84222" operator="lessThan">
      <formula>4</formula>
    </cfRule>
    <cfRule type="cellIs" dxfId="7028" priority="84223" operator="greaterThan">
      <formula>4</formula>
    </cfRule>
    <cfRule type="cellIs" dxfId="7027" priority="84224" operator="equal">
      <formula>4</formula>
    </cfRule>
  </conditionalFormatting>
  <conditionalFormatting sqref="D5:AH5">
    <cfRule type="cellIs" dxfId="7026" priority="84219" operator="lessThan">
      <formula>13</formula>
    </cfRule>
    <cfRule type="cellIs" dxfId="7025" priority="84220" operator="equal">
      <formula>13</formula>
    </cfRule>
    <cfRule type="cellIs" dxfId="7024" priority="84221" operator="greaterThan">
      <formula>13</formula>
    </cfRule>
  </conditionalFormatting>
  <conditionalFormatting sqref="D6:AH6">
    <cfRule type="cellIs" dxfId="7023" priority="84213" operator="lessThan">
      <formula>1</formula>
    </cfRule>
    <cfRule type="cellIs" dxfId="7022" priority="84214" operator="greaterThan">
      <formula>1</formula>
    </cfRule>
    <cfRule type="cellIs" dxfId="7021" priority="84215" operator="equal">
      <formula>1</formula>
    </cfRule>
  </conditionalFormatting>
  <conditionalFormatting sqref="D7:AH7">
    <cfRule type="cellIs" dxfId="7020" priority="84204" operator="lessThan">
      <formula>4</formula>
    </cfRule>
    <cfRule type="cellIs" dxfId="7019" priority="84205" operator="greaterThan">
      <formula>4</formula>
    </cfRule>
    <cfRule type="cellIs" dxfId="7018" priority="84206" operator="equal">
      <formula>4</formula>
    </cfRule>
  </conditionalFormatting>
  <conditionalFormatting sqref="D8:AH8">
    <cfRule type="cellIs" dxfId="7017" priority="84210" operator="lessThan">
      <formula>8</formula>
    </cfRule>
    <cfRule type="cellIs" dxfId="7016" priority="84211" operator="greaterThan">
      <formula>8</formula>
    </cfRule>
    <cfRule type="cellIs" dxfId="7015" priority="84212" operator="equal">
      <formula>8</formula>
    </cfRule>
  </conditionalFormatting>
  <conditionalFormatting sqref="D9:AH9">
    <cfRule type="cellIs" dxfId="7014" priority="84216" operator="lessThan">
      <formula>13</formula>
    </cfRule>
    <cfRule type="cellIs" dxfId="7013" priority="84217" operator="equal">
      <formula>13</formula>
    </cfRule>
    <cfRule type="cellIs" dxfId="7012" priority="84218" operator="greaterThan">
      <formula>13</formula>
    </cfRule>
  </conditionalFormatting>
  <conditionalFormatting sqref="D98:AH98">
    <cfRule type="cellIs" dxfId="7011" priority="84268" operator="equal">
      <formula>"DC"</formula>
    </cfRule>
    <cfRule type="cellIs" dxfId="7010" priority="84269" operator="equal">
      <formula>"DS"</formula>
    </cfRule>
    <cfRule type="cellIs" dxfId="7009" priority="84270" operator="equal">
      <formula>"FE"</formula>
    </cfRule>
    <cfRule type="cellIs" dxfId="7008" priority="84271" operator="equal">
      <formula>"FES"</formula>
    </cfRule>
    <cfRule type="cellIs" dxfId="7007" priority="84272" operator="equal">
      <formula>"FED"</formula>
    </cfRule>
    <cfRule type="cellIs" dxfId="7006" priority="84273" operator="equal">
      <formula>"FEF"</formula>
    </cfRule>
    <cfRule type="cellIs" dxfId="7005" priority="84274" operator="equal">
      <formula>"B"</formula>
    </cfRule>
    <cfRule type="cellIs" dxfId="7004" priority="84275" operator="equal">
      <formula>"F"</formula>
    </cfRule>
    <cfRule type="cellIs" dxfId="7003" priority="84276" operator="equal">
      <formula>"L"</formula>
    </cfRule>
    <cfRule type="cellIs" dxfId="7002" priority="84277" operator="equal">
      <formula>"SA"</formula>
    </cfRule>
    <cfRule type="cellIs" dxfId="7001" priority="84278" operator="equal">
      <formula>"SE"</formula>
    </cfRule>
    <cfRule type="cellIs" dxfId="7000" priority="84279" operator="equal">
      <formula>"TR"</formula>
    </cfRule>
    <cfRule type="cellIs" dxfId="6999" priority="84280" operator="equal">
      <formula>"NT"</formula>
    </cfRule>
    <cfRule type="cellIs" dxfId="6998" priority="84281" operator="equal">
      <formula>"DT"</formula>
    </cfRule>
    <cfRule type="cellIs" dxfId="6997" priority="84282" operator="equal">
      <formula>"T"</formula>
    </cfRule>
    <cfRule type="cellIs" dxfId="6996" priority="84283" operator="equal">
      <formula>"FOTS"</formula>
    </cfRule>
    <cfRule type="cellIs" dxfId="6995" priority="84284" operator="equal">
      <formula>"DISP"</formula>
    </cfRule>
    <cfRule type="cellIs" dxfId="6994" priority="84285" operator="equal">
      <formula>"FO"</formula>
    </cfRule>
  </conditionalFormatting>
  <conditionalFormatting sqref="D154:AH154">
    <cfRule type="cellIs" dxfId="6993" priority="84313" operator="equal">
      <formula>"disp"</formula>
    </cfRule>
    <cfRule type="cellIs" dxfId="6992" priority="84314" operator="equal">
      <formula>"fots"</formula>
    </cfRule>
    <cfRule type="cellIs" dxfId="6991" priority="84315" operator="equal">
      <formula>"t"</formula>
    </cfRule>
    <cfRule type="cellIs" dxfId="6990" priority="84316" operator="equal">
      <formula>"tr"</formula>
    </cfRule>
    <cfRule type="cellIs" dxfId="6989" priority="84317" operator="equal">
      <formula>"se"</formula>
    </cfRule>
    <cfRule type="cellIs" dxfId="6988" priority="84318" operator="equal">
      <formula>"sa"</formula>
    </cfRule>
    <cfRule type="cellIs" dxfId="6987" priority="84319" operator="equal">
      <formula>"l"</formula>
    </cfRule>
    <cfRule type="cellIs" dxfId="6986" priority="84320" operator="equal">
      <formula>"f"</formula>
    </cfRule>
    <cfRule type="cellIs" dxfId="6985" priority="84321" operator="equal">
      <formula>"b"</formula>
    </cfRule>
    <cfRule type="cellIs" dxfId="6984" priority="84322" operator="equal">
      <formula>"fef"</formula>
    </cfRule>
    <cfRule type="cellIs" dxfId="6983" priority="84323" operator="equal">
      <formula>"fed"</formula>
    </cfRule>
    <cfRule type="cellIs" dxfId="6982" priority="84324" operator="equal">
      <formula>"fes"</formula>
    </cfRule>
    <cfRule type="cellIs" dxfId="6981" priority="84325" operator="equal">
      <formula>"ds"</formula>
    </cfRule>
    <cfRule type="cellIs" dxfId="6980" priority="84326" operator="equal">
      <formula>"fo"</formula>
    </cfRule>
    <cfRule type="cellIs" dxfId="6979" priority="84327" operator="equal">
      <formula>"FE"</formula>
    </cfRule>
  </conditionalFormatting>
  <conditionalFormatting sqref="E16:F19 W16:Y19 I17:V18">
    <cfRule type="cellIs" dxfId="6978" priority="2056" operator="equal">
      <formula>"DISP"</formula>
    </cfRule>
  </conditionalFormatting>
  <conditionalFormatting sqref="E16:F32 W27:Y31 AA27:AE31">
    <cfRule type="cellIs" dxfId="6977" priority="6480" operator="equal">
      <formula>"FO"</formula>
    </cfRule>
  </conditionalFormatting>
  <conditionalFormatting sqref="E22:F32 W27:Y32">
    <cfRule type="cellIs" dxfId="6976" priority="6151" operator="equal">
      <formula>"DISP"</formula>
    </cfRule>
  </conditionalFormatting>
  <conditionalFormatting sqref="E47:F52 O50:R52">
    <cfRule type="cellIs" dxfId="6975" priority="5732" operator="equal">
      <formula>"DISP"</formula>
    </cfRule>
  </conditionalFormatting>
  <conditionalFormatting sqref="E37:M41 G38:AG38 N39:R41">
    <cfRule type="cellIs" dxfId="6974" priority="2039" operator="equal">
      <formula>"DISP"</formula>
    </cfRule>
  </conditionalFormatting>
  <conditionalFormatting sqref="E13:V18">
    <cfRule type="cellIs" dxfId="6973" priority="4702" operator="equal">
      <formula>"FO"</formula>
    </cfRule>
  </conditionalFormatting>
  <conditionalFormatting sqref="E91:V91">
    <cfRule type="cellIs" dxfId="6972" priority="10846" operator="equal">
      <formula>"DISP"</formula>
    </cfRule>
  </conditionalFormatting>
  <conditionalFormatting sqref="E13:Y17">
    <cfRule type="cellIs" dxfId="6971" priority="2569" operator="equal">
      <formula>"DISP"</formula>
    </cfRule>
  </conditionalFormatting>
  <conditionalFormatting sqref="E20:Y21">
    <cfRule type="cellIs" dxfId="6970" priority="5713" operator="equal">
      <formula>"DISP"</formula>
    </cfRule>
  </conditionalFormatting>
  <conditionalFormatting sqref="E91:Y91">
    <cfRule type="cellIs" dxfId="6969" priority="12778" operator="equal">
      <formula>"FO"</formula>
    </cfRule>
  </conditionalFormatting>
  <conditionalFormatting sqref="F65:G69">
    <cfRule type="cellIs" dxfId="6968" priority="12264" operator="equal">
      <formula>"DISP"</formula>
    </cfRule>
  </conditionalFormatting>
  <conditionalFormatting sqref="G13:G18">
    <cfRule type="cellIs" dxfId="6967" priority="5631" operator="equal">
      <formula>"DC"</formula>
    </cfRule>
    <cfRule type="cellIs" dxfId="6966" priority="5632" operator="equal">
      <formula>"DS"</formula>
    </cfRule>
    <cfRule type="cellIs" dxfId="6965" priority="5633" operator="equal">
      <formula>"FE"</formula>
    </cfRule>
    <cfRule type="cellIs" dxfId="6964" priority="5634" operator="equal">
      <formula>"FES"</formula>
    </cfRule>
    <cfRule type="cellIs" dxfId="6963" priority="5635" operator="equal">
      <formula>"FED"</formula>
    </cfRule>
    <cfRule type="cellIs" dxfId="6962" priority="5636" operator="equal">
      <formula>"FEF"</formula>
    </cfRule>
    <cfRule type="cellIs" dxfId="6961" priority="5637" operator="equal">
      <formula>"B"</formula>
    </cfRule>
    <cfRule type="cellIs" dxfId="6960" priority="5638" operator="equal">
      <formula>"F"</formula>
    </cfRule>
    <cfRule type="cellIs" dxfId="6959" priority="5639" operator="equal">
      <formula>"L"</formula>
    </cfRule>
    <cfRule type="cellIs" dxfId="6958" priority="5640" operator="equal">
      <formula>"SA"</formula>
    </cfRule>
    <cfRule type="cellIs" dxfId="6957" priority="5641" operator="equal">
      <formula>"SE"</formula>
    </cfRule>
    <cfRule type="cellIs" dxfId="6956" priority="5642" operator="equal">
      <formula>"TR"</formula>
    </cfRule>
    <cfRule type="cellIs" dxfId="6955" priority="5643" operator="equal">
      <formula>"NT"</formula>
    </cfRule>
    <cfRule type="cellIs" dxfId="6954" priority="5644" operator="equal">
      <formula>"DT"</formula>
    </cfRule>
    <cfRule type="cellIs" dxfId="6953" priority="5645" operator="equal">
      <formula>"T"</formula>
    </cfRule>
    <cfRule type="cellIs" dxfId="6952" priority="5646" operator="equal">
      <formula>"FOTS"</formula>
    </cfRule>
  </conditionalFormatting>
  <conditionalFormatting sqref="G17:G18">
    <cfRule type="cellIs" dxfId="6951" priority="5647" operator="equal">
      <formula>"DISP"</formula>
    </cfRule>
  </conditionalFormatting>
  <conditionalFormatting sqref="G50:H52">
    <cfRule type="cellIs" dxfId="6950" priority="5394" operator="equal">
      <formula>"DISP"</formula>
    </cfRule>
  </conditionalFormatting>
  <conditionalFormatting sqref="G48:I51 M48:V51">
    <cfRule type="cellIs" dxfId="6949" priority="5243" operator="equal">
      <formula>"FO"</formula>
    </cfRule>
  </conditionalFormatting>
  <conditionalFormatting sqref="G48:I51">
    <cfRule type="cellIs" dxfId="6948" priority="5191" operator="equal">
      <formula>"DISP"</formula>
    </cfRule>
  </conditionalFormatting>
  <conditionalFormatting sqref="G48:I54">
    <cfRule type="cellIs" dxfId="6947" priority="4703" operator="equal">
      <formula>"DC"</formula>
    </cfRule>
    <cfRule type="cellIs" dxfId="6946" priority="4704" operator="equal">
      <formula>"DS"</formula>
    </cfRule>
    <cfRule type="cellIs" dxfId="6945" priority="4705" operator="equal">
      <formula>"FE"</formula>
    </cfRule>
    <cfRule type="cellIs" dxfId="6944" priority="4706" operator="equal">
      <formula>"FES"</formula>
    </cfRule>
    <cfRule type="cellIs" dxfId="6943" priority="4707" operator="equal">
      <formula>"FED"</formula>
    </cfRule>
    <cfRule type="cellIs" dxfId="6942" priority="4708" operator="equal">
      <formula>"FEF"</formula>
    </cfRule>
    <cfRule type="cellIs" dxfId="6941" priority="4709" operator="equal">
      <formula>"B"</formula>
    </cfRule>
    <cfRule type="cellIs" dxfId="6940" priority="4710" operator="equal">
      <formula>"F"</formula>
    </cfRule>
    <cfRule type="cellIs" dxfId="6939" priority="4711" operator="equal">
      <formula>"L"</formula>
    </cfRule>
    <cfRule type="cellIs" dxfId="6938" priority="4712" operator="equal">
      <formula>"SA"</formula>
    </cfRule>
    <cfRule type="cellIs" dxfId="6937" priority="4713" operator="equal">
      <formula>"SE"</formula>
    </cfRule>
    <cfRule type="cellIs" dxfId="6936" priority="4714" operator="equal">
      <formula>"TR"</formula>
    </cfRule>
    <cfRule type="cellIs" dxfId="6935" priority="4715" operator="equal">
      <formula>"NT"</formula>
    </cfRule>
    <cfRule type="cellIs" dxfId="6934" priority="4716" operator="equal">
      <formula>"DT"</formula>
    </cfRule>
    <cfRule type="cellIs" dxfId="6933" priority="4717" operator="equal">
      <formula>"T"</formula>
    </cfRule>
    <cfRule type="cellIs" dxfId="6932" priority="4718" operator="equal">
      <formula>"FOTS"</formula>
    </cfRule>
  </conditionalFormatting>
  <conditionalFormatting sqref="G18:J25">
    <cfRule type="cellIs" dxfId="6931" priority="5043" operator="equal">
      <formula>"DC"</formula>
    </cfRule>
    <cfRule type="cellIs" dxfId="6930" priority="5044" operator="equal">
      <formula>"DS"</formula>
    </cfRule>
    <cfRule type="cellIs" dxfId="6929" priority="5045" operator="equal">
      <formula>"FE"</formula>
    </cfRule>
    <cfRule type="cellIs" dxfId="6928" priority="5046" operator="equal">
      <formula>"FES"</formula>
    </cfRule>
    <cfRule type="cellIs" dxfId="6927" priority="5047" operator="equal">
      <formula>"FED"</formula>
    </cfRule>
    <cfRule type="cellIs" dxfId="6926" priority="5048" operator="equal">
      <formula>"FEF"</formula>
    </cfRule>
    <cfRule type="cellIs" dxfId="6925" priority="5049" operator="equal">
      <formula>"B"</formula>
    </cfRule>
    <cfRule type="cellIs" dxfId="6924" priority="5050" operator="equal">
      <formula>"F"</formula>
    </cfRule>
    <cfRule type="cellIs" dxfId="6923" priority="5051" operator="equal">
      <formula>"L"</formula>
    </cfRule>
    <cfRule type="cellIs" dxfId="6922" priority="5052" operator="equal">
      <formula>"SA"</formula>
    </cfRule>
    <cfRule type="cellIs" dxfId="6921" priority="5053" operator="equal">
      <formula>"SE"</formula>
    </cfRule>
    <cfRule type="cellIs" dxfId="6920" priority="5054" operator="equal">
      <formula>"TR"</formula>
    </cfRule>
    <cfRule type="cellIs" dxfId="6919" priority="5055" operator="equal">
      <formula>"NT"</formula>
    </cfRule>
    <cfRule type="cellIs" dxfId="6918" priority="5056" operator="equal">
      <formula>"DT"</formula>
    </cfRule>
    <cfRule type="cellIs" dxfId="6917" priority="5057" operator="equal">
      <formula>"T"</formula>
    </cfRule>
    <cfRule type="cellIs" dxfId="6916" priority="5058" operator="equal">
      <formula>"FOTS"</formula>
    </cfRule>
  </conditionalFormatting>
  <conditionalFormatting sqref="G19:J25">
    <cfRule type="cellIs" dxfId="6915" priority="5140" operator="equal">
      <formula>"FO"</formula>
    </cfRule>
  </conditionalFormatting>
  <conditionalFormatting sqref="G22:J25">
    <cfRule type="cellIs" dxfId="6914" priority="5091" operator="equal">
      <formula>"DISP"</formula>
    </cfRule>
  </conditionalFormatting>
  <conditionalFormatting sqref="G63:J64">
    <cfRule type="cellIs" dxfId="6913" priority="11893" operator="equal">
      <formula>"DC"</formula>
    </cfRule>
    <cfRule type="cellIs" dxfId="6912" priority="11894" operator="equal">
      <formula>"DS"</formula>
    </cfRule>
    <cfRule type="cellIs" dxfId="6911" priority="11895" operator="equal">
      <formula>"FE"</formula>
    </cfRule>
    <cfRule type="cellIs" dxfId="6910" priority="11896" operator="equal">
      <formula>"FES"</formula>
    </cfRule>
    <cfRule type="cellIs" dxfId="6909" priority="11897" operator="equal">
      <formula>"FED"</formula>
    </cfRule>
    <cfRule type="cellIs" dxfId="6908" priority="11898" operator="equal">
      <formula>"FEF"</formula>
    </cfRule>
    <cfRule type="cellIs" dxfId="6907" priority="11899" operator="equal">
      <formula>"B"</formula>
    </cfRule>
    <cfRule type="cellIs" dxfId="6906" priority="11900" operator="equal">
      <formula>"F"</formula>
    </cfRule>
    <cfRule type="cellIs" dxfId="6905" priority="11901" operator="equal">
      <formula>"L"</formula>
    </cfRule>
    <cfRule type="cellIs" dxfId="6904" priority="11902" operator="equal">
      <formula>"SA"</formula>
    </cfRule>
    <cfRule type="cellIs" dxfId="6903" priority="11903" operator="equal">
      <formula>"SE"</formula>
    </cfRule>
    <cfRule type="cellIs" dxfId="6902" priority="11904" operator="equal">
      <formula>"TR"</formula>
    </cfRule>
    <cfRule type="cellIs" dxfId="6901" priority="11905" operator="equal">
      <formula>"NT"</formula>
    </cfRule>
    <cfRule type="cellIs" dxfId="6900" priority="11906" operator="equal">
      <formula>"DT"</formula>
    </cfRule>
    <cfRule type="cellIs" dxfId="6899" priority="11907" operator="equal">
      <formula>"T"</formula>
    </cfRule>
    <cfRule type="cellIs" dxfId="6898" priority="11908" operator="equal">
      <formula>"FOTS"</formula>
    </cfRule>
  </conditionalFormatting>
  <conditionalFormatting sqref="G38:O38 Q38:R38 P38:P39">
    <cfRule type="cellIs" dxfId="6897" priority="4828" operator="equal">
      <formula>"FO"</formula>
    </cfRule>
    <cfRule type="cellIs" dxfId="6896" priority="4878" operator="equal">
      <formula>"DC"</formula>
    </cfRule>
    <cfRule type="cellIs" dxfId="6895" priority="4879" operator="equal">
      <formula>"DS"</formula>
    </cfRule>
    <cfRule type="cellIs" dxfId="6894" priority="4880" operator="equal">
      <formula>"FE"</formula>
    </cfRule>
    <cfRule type="cellIs" dxfId="6893" priority="4881" operator="equal">
      <formula>"FES"</formula>
    </cfRule>
    <cfRule type="cellIs" dxfId="6892" priority="4882" operator="equal">
      <formula>"FED"</formula>
    </cfRule>
    <cfRule type="cellIs" dxfId="6891" priority="4883" operator="equal">
      <formula>"FEF"</formula>
    </cfRule>
    <cfRule type="cellIs" dxfId="6890" priority="4884" operator="equal">
      <formula>"B"</formula>
    </cfRule>
    <cfRule type="cellIs" dxfId="6889" priority="4885" operator="equal">
      <formula>"F"</formula>
    </cfRule>
    <cfRule type="cellIs" dxfId="6888" priority="4886" operator="equal">
      <formula>"L"</formula>
    </cfRule>
    <cfRule type="cellIs" dxfId="6887" priority="4887" operator="equal">
      <formula>"SA"</formula>
    </cfRule>
    <cfRule type="cellIs" dxfId="6886" priority="4888" operator="equal">
      <formula>"SE"</formula>
    </cfRule>
    <cfRule type="cellIs" dxfId="6885" priority="4889" operator="equal">
      <formula>"TR"</formula>
    </cfRule>
    <cfRule type="cellIs" dxfId="6884" priority="4890" operator="equal">
      <formula>"NT"</formula>
    </cfRule>
    <cfRule type="cellIs" dxfId="6883" priority="4891" operator="equal">
      <formula>"DT"</formula>
    </cfRule>
    <cfRule type="cellIs" dxfId="6882" priority="4892" operator="equal">
      <formula>"T"</formula>
    </cfRule>
    <cfRule type="cellIs" dxfId="6881" priority="4893" operator="equal">
      <formula>"FOTS"</formula>
    </cfRule>
  </conditionalFormatting>
  <conditionalFormatting sqref="G46:R46 J47:L52">
    <cfRule type="cellIs" dxfId="6880" priority="4827" operator="equal">
      <formula>"FO"</formula>
    </cfRule>
    <cfRule type="cellIs" dxfId="6879" priority="4829" operator="equal">
      <formula>"DC"</formula>
    </cfRule>
    <cfRule type="cellIs" dxfId="6878" priority="4830" operator="equal">
      <formula>"DS"</formula>
    </cfRule>
    <cfRule type="cellIs" dxfId="6877" priority="4831" operator="equal">
      <formula>"FE"</formula>
    </cfRule>
    <cfRule type="cellIs" dxfId="6876" priority="4832" operator="equal">
      <formula>"FES"</formula>
    </cfRule>
    <cfRule type="cellIs" dxfId="6875" priority="4833" operator="equal">
      <formula>"FED"</formula>
    </cfRule>
    <cfRule type="cellIs" dxfId="6874" priority="4834" operator="equal">
      <formula>"FEF"</formula>
    </cfRule>
    <cfRule type="cellIs" dxfId="6873" priority="4835" operator="equal">
      <formula>"B"</formula>
    </cfRule>
    <cfRule type="cellIs" dxfId="6872" priority="4836" operator="equal">
      <formula>"F"</formula>
    </cfRule>
    <cfRule type="cellIs" dxfId="6871" priority="4837" operator="equal">
      <formula>"L"</formula>
    </cfRule>
    <cfRule type="cellIs" dxfId="6870" priority="4838" operator="equal">
      <formula>"SA"</formula>
    </cfRule>
    <cfRule type="cellIs" dxfId="6869" priority="4839" operator="equal">
      <formula>"SE"</formula>
    </cfRule>
    <cfRule type="cellIs" dxfId="6868" priority="4840" operator="equal">
      <formula>"TR"</formula>
    </cfRule>
    <cfRule type="cellIs" dxfId="6867" priority="4841" operator="equal">
      <formula>"NT"</formula>
    </cfRule>
    <cfRule type="cellIs" dxfId="6866" priority="4842" operator="equal">
      <formula>"DT"</formula>
    </cfRule>
    <cfRule type="cellIs" dxfId="6865" priority="4843" operator="equal">
      <formula>"T"</formula>
    </cfRule>
    <cfRule type="cellIs" dxfId="6864" priority="4844" operator="equal">
      <formula>"FOTS"</formula>
    </cfRule>
  </conditionalFormatting>
  <conditionalFormatting sqref="G60:R62">
    <cfRule type="cellIs" dxfId="6863" priority="10964" operator="equal">
      <formula>"DC"</formula>
    </cfRule>
    <cfRule type="cellIs" dxfId="6862" priority="10965" operator="equal">
      <formula>"DS"</formula>
    </cfRule>
    <cfRule type="cellIs" dxfId="6861" priority="10966" operator="equal">
      <formula>"FE"</formula>
    </cfRule>
    <cfRule type="cellIs" dxfId="6860" priority="10967" operator="equal">
      <formula>"FES"</formula>
    </cfRule>
    <cfRule type="cellIs" dxfId="6859" priority="10968" operator="equal">
      <formula>"FED"</formula>
    </cfRule>
    <cfRule type="cellIs" dxfId="6858" priority="10969" operator="equal">
      <formula>"FEF"</formula>
    </cfRule>
    <cfRule type="cellIs" dxfId="6857" priority="10970" operator="equal">
      <formula>"B"</formula>
    </cfRule>
    <cfRule type="cellIs" dxfId="6856" priority="10971" operator="equal">
      <formula>"F"</formula>
    </cfRule>
    <cfRule type="cellIs" dxfId="6855" priority="10972" operator="equal">
      <formula>"L"</formula>
    </cfRule>
    <cfRule type="cellIs" dxfId="6854" priority="10973" operator="equal">
      <formula>"SA"</formula>
    </cfRule>
    <cfRule type="cellIs" dxfId="6853" priority="10974" operator="equal">
      <formula>"SE"</formula>
    </cfRule>
    <cfRule type="cellIs" dxfId="6852" priority="10975" operator="equal">
      <formula>"TR"</formula>
    </cfRule>
    <cfRule type="cellIs" dxfId="6851" priority="10976" operator="equal">
      <formula>"NT"</formula>
    </cfRule>
    <cfRule type="cellIs" dxfId="6850" priority="10977" operator="equal">
      <formula>"DT"</formula>
    </cfRule>
    <cfRule type="cellIs" dxfId="6849" priority="10978" operator="equal">
      <formula>"T"</formula>
    </cfRule>
    <cfRule type="cellIs" dxfId="6848" priority="10979" operator="equal">
      <formula>"FOTS"</formula>
    </cfRule>
  </conditionalFormatting>
  <conditionalFormatting sqref="G18:V19">
    <cfRule type="cellIs" dxfId="6847" priority="34" operator="equal">
      <formula>"DISP"</formula>
    </cfRule>
  </conditionalFormatting>
  <conditionalFormatting sqref="G26:V32">
    <cfRule type="cellIs" dxfId="6846" priority="2241" operator="equal">
      <formula>"DC"</formula>
    </cfRule>
    <cfRule type="cellIs" dxfId="6845" priority="2242" operator="equal">
      <formula>"DS"</formula>
    </cfRule>
    <cfRule type="cellIs" dxfId="6844" priority="2243" operator="equal">
      <formula>"FE"</formula>
    </cfRule>
    <cfRule type="cellIs" dxfId="6843" priority="2244" operator="equal">
      <formula>"FES"</formula>
    </cfRule>
    <cfRule type="cellIs" dxfId="6842" priority="2245" operator="equal">
      <formula>"FED"</formula>
    </cfRule>
    <cfRule type="cellIs" dxfId="6841" priority="2246" operator="equal">
      <formula>"FEF"</formula>
    </cfRule>
    <cfRule type="cellIs" dxfId="6840" priority="2247" operator="equal">
      <formula>"B"</formula>
    </cfRule>
    <cfRule type="cellIs" dxfId="6839" priority="2248" operator="equal">
      <formula>"F"</formula>
    </cfRule>
    <cfRule type="cellIs" dxfId="6838" priority="2249" operator="equal">
      <formula>"L"</formula>
    </cfRule>
    <cfRule type="cellIs" dxfId="6837" priority="2250" operator="equal">
      <formula>"SA"</formula>
    </cfRule>
    <cfRule type="cellIs" dxfId="6836" priority="2251" operator="equal">
      <formula>"SE"</formula>
    </cfRule>
    <cfRule type="cellIs" dxfId="6835" priority="2252" operator="equal">
      <formula>"TR"</formula>
    </cfRule>
    <cfRule type="cellIs" dxfId="6834" priority="2253" operator="equal">
      <formula>"NT"</formula>
    </cfRule>
    <cfRule type="cellIs" dxfId="6833" priority="2254" operator="equal">
      <formula>"DT"</formula>
    </cfRule>
    <cfRule type="cellIs" dxfId="6832" priority="2255" operator="equal">
      <formula>"T"</formula>
    </cfRule>
    <cfRule type="cellIs" dxfId="6831" priority="2256" operator="equal">
      <formula>"FOTS"</formula>
    </cfRule>
    <cfRule type="cellIs" dxfId="6830" priority="2257" operator="equal">
      <formula>"DISP"</formula>
    </cfRule>
    <cfRule type="cellIs" dxfId="6829" priority="4825" operator="equal">
      <formula>"FO"</formula>
    </cfRule>
  </conditionalFormatting>
  <conditionalFormatting sqref="G40:V40">
    <cfRule type="cellIs" dxfId="6828" priority="2240" operator="equal">
      <formula>"DISP"</formula>
    </cfRule>
  </conditionalFormatting>
  <conditionalFormatting sqref="G40:V41">
    <cfRule type="cellIs" dxfId="6827" priority="2208" operator="equal">
      <formula>"DC"</formula>
    </cfRule>
    <cfRule type="cellIs" dxfId="6826" priority="2209" operator="equal">
      <formula>"DS"</formula>
    </cfRule>
    <cfRule type="cellIs" dxfId="6825" priority="2210" operator="equal">
      <formula>"FE"</formula>
    </cfRule>
    <cfRule type="cellIs" dxfId="6824" priority="2211" operator="equal">
      <formula>"FES"</formula>
    </cfRule>
    <cfRule type="cellIs" dxfId="6823" priority="2212" operator="equal">
      <formula>"FED"</formula>
    </cfRule>
    <cfRule type="cellIs" dxfId="6822" priority="2213" operator="equal">
      <formula>"FEF"</formula>
    </cfRule>
    <cfRule type="cellIs" dxfId="6821" priority="2214" operator="equal">
      <formula>"B"</formula>
    </cfRule>
    <cfRule type="cellIs" dxfId="6820" priority="2215" operator="equal">
      <formula>"F"</formula>
    </cfRule>
    <cfRule type="cellIs" dxfId="6819" priority="2216" operator="equal">
      <formula>"L"</formula>
    </cfRule>
    <cfRule type="cellIs" dxfId="6818" priority="2217" operator="equal">
      <formula>"SA"</formula>
    </cfRule>
    <cfRule type="cellIs" dxfId="6817" priority="2218" operator="equal">
      <formula>"SE"</formula>
    </cfRule>
    <cfRule type="cellIs" dxfId="6816" priority="2219" operator="equal">
      <formula>"TR"</formula>
    </cfRule>
    <cfRule type="cellIs" dxfId="6815" priority="2220" operator="equal">
      <formula>"NT"</formula>
    </cfRule>
    <cfRule type="cellIs" dxfId="6814" priority="2221" operator="equal">
      <formula>"DT"</formula>
    </cfRule>
    <cfRule type="cellIs" dxfId="6813" priority="2222" operator="equal">
      <formula>"T"</formula>
    </cfRule>
    <cfRule type="cellIs" dxfId="6812" priority="2223" operator="equal">
      <formula>"FOTS"</formula>
    </cfRule>
    <cfRule type="cellIs" dxfId="6811" priority="4823" operator="equal">
      <formula>"FO"</formula>
    </cfRule>
  </conditionalFormatting>
  <conditionalFormatting sqref="G59:V59">
    <cfRule type="cellIs" dxfId="6810" priority="9886" operator="equal">
      <formula>"DC"</formula>
    </cfRule>
    <cfRule type="cellIs" dxfId="6809" priority="9887" operator="equal">
      <formula>"DS"</formula>
    </cfRule>
    <cfRule type="cellIs" dxfId="6808" priority="9888" operator="equal">
      <formula>"FE"</formula>
    </cfRule>
    <cfRule type="cellIs" dxfId="6807" priority="9889" operator="equal">
      <formula>"FES"</formula>
    </cfRule>
    <cfRule type="cellIs" dxfId="6806" priority="9890" operator="equal">
      <formula>"FED"</formula>
    </cfRule>
    <cfRule type="cellIs" dxfId="6805" priority="9891" operator="equal">
      <formula>"FEF"</formula>
    </cfRule>
    <cfRule type="cellIs" dxfId="6804" priority="9892" operator="equal">
      <formula>"B"</formula>
    </cfRule>
    <cfRule type="cellIs" dxfId="6803" priority="9893" operator="equal">
      <formula>"F"</formula>
    </cfRule>
    <cfRule type="cellIs" dxfId="6802" priority="9894" operator="equal">
      <formula>"L"</formula>
    </cfRule>
    <cfRule type="cellIs" dxfId="6801" priority="9895" operator="equal">
      <formula>"SA"</formula>
    </cfRule>
    <cfRule type="cellIs" dxfId="6800" priority="9896" operator="equal">
      <formula>"SE"</formula>
    </cfRule>
    <cfRule type="cellIs" dxfId="6799" priority="9897" operator="equal">
      <formula>"TR"</formula>
    </cfRule>
    <cfRule type="cellIs" dxfId="6798" priority="9898" operator="equal">
      <formula>"NT"</formula>
    </cfRule>
    <cfRule type="cellIs" dxfId="6797" priority="9899" operator="equal">
      <formula>"DT"</formula>
    </cfRule>
    <cfRule type="cellIs" dxfId="6796" priority="9900" operator="equal">
      <formula>"T"</formula>
    </cfRule>
    <cfRule type="cellIs" dxfId="6795" priority="9901" operator="equal">
      <formula>"FOTS"</formula>
    </cfRule>
  </conditionalFormatting>
  <conditionalFormatting sqref="G41:Y41">
    <cfRule type="cellIs" dxfId="6794" priority="2807" operator="equal">
      <formula>"DISP"</formula>
    </cfRule>
  </conditionalFormatting>
  <conditionalFormatting sqref="G65:Z75">
    <cfRule type="cellIs" dxfId="6793" priority="8712" operator="equal">
      <formula>"DC"</formula>
    </cfRule>
    <cfRule type="cellIs" dxfId="6792" priority="8713" operator="equal">
      <formula>"DS"</formula>
    </cfRule>
    <cfRule type="cellIs" dxfId="6791" priority="8714" operator="equal">
      <formula>"FE"</formula>
    </cfRule>
    <cfRule type="cellIs" dxfId="6790" priority="8715" operator="equal">
      <formula>"FES"</formula>
    </cfRule>
    <cfRule type="cellIs" dxfId="6789" priority="8716" operator="equal">
      <formula>"FED"</formula>
    </cfRule>
    <cfRule type="cellIs" dxfId="6788" priority="8717" operator="equal">
      <formula>"FEF"</formula>
    </cfRule>
    <cfRule type="cellIs" dxfId="6787" priority="8718" operator="equal">
      <formula>"B"</formula>
    </cfRule>
    <cfRule type="cellIs" dxfId="6786" priority="8719" operator="equal">
      <formula>"F"</formula>
    </cfRule>
    <cfRule type="cellIs" dxfId="6785" priority="8720" operator="equal">
      <formula>"L"</formula>
    </cfRule>
    <cfRule type="cellIs" dxfId="6784" priority="8721" operator="equal">
      <formula>"SA"</formula>
    </cfRule>
    <cfRule type="cellIs" dxfId="6783" priority="8722" operator="equal">
      <formula>"SE"</formula>
    </cfRule>
    <cfRule type="cellIs" dxfId="6782" priority="8723" operator="equal">
      <formula>"TR"</formula>
    </cfRule>
    <cfRule type="cellIs" dxfId="6781" priority="8724" operator="equal">
      <formula>"NT"</formula>
    </cfRule>
    <cfRule type="cellIs" dxfId="6780" priority="8725" operator="equal">
      <formula>"DT"</formula>
    </cfRule>
    <cfRule type="cellIs" dxfId="6779" priority="8726" operator="equal">
      <formula>"T"</formula>
    </cfRule>
    <cfRule type="cellIs" dxfId="6778" priority="8727" operator="equal">
      <formula>"FOTS"</formula>
    </cfRule>
  </conditionalFormatting>
  <conditionalFormatting sqref="H73:I73 L73:M73">
    <cfRule type="cellIs" dxfId="6777" priority="11646" operator="equal">
      <formula>"FO"</formula>
    </cfRule>
  </conditionalFormatting>
  <conditionalFormatting sqref="H13:J17">
    <cfRule type="cellIs" dxfId="6776" priority="5158" operator="equal">
      <formula>"DC"</formula>
    </cfRule>
    <cfRule type="cellIs" dxfId="6775" priority="5159" operator="equal">
      <formula>"DS"</formula>
    </cfRule>
    <cfRule type="cellIs" dxfId="6774" priority="5160" operator="equal">
      <formula>"FE"</formula>
    </cfRule>
    <cfRule type="cellIs" dxfId="6773" priority="5161" operator="equal">
      <formula>"FES"</formula>
    </cfRule>
    <cfRule type="cellIs" dxfId="6772" priority="5162" operator="equal">
      <formula>"FED"</formula>
    </cfRule>
    <cfRule type="cellIs" dxfId="6771" priority="5163" operator="equal">
      <formula>"FEF"</formula>
    </cfRule>
    <cfRule type="cellIs" dxfId="6770" priority="5164" operator="equal">
      <formula>"B"</formula>
    </cfRule>
    <cfRule type="cellIs" dxfId="6769" priority="5165" operator="equal">
      <formula>"F"</formula>
    </cfRule>
    <cfRule type="cellIs" dxfId="6768" priority="5166" operator="equal">
      <formula>"L"</formula>
    </cfRule>
    <cfRule type="cellIs" dxfId="6767" priority="5167" operator="equal">
      <formula>"SA"</formula>
    </cfRule>
    <cfRule type="cellIs" dxfId="6766" priority="5168" operator="equal">
      <formula>"SE"</formula>
    </cfRule>
    <cfRule type="cellIs" dxfId="6765" priority="5169" operator="equal">
      <formula>"TR"</formula>
    </cfRule>
    <cfRule type="cellIs" dxfId="6764" priority="5170" operator="equal">
      <formula>"NT"</formula>
    </cfRule>
    <cfRule type="cellIs" dxfId="6763" priority="5171" operator="equal">
      <formula>"DT"</formula>
    </cfRule>
    <cfRule type="cellIs" dxfId="6762" priority="5172" operator="equal">
      <formula>"T"</formula>
    </cfRule>
    <cfRule type="cellIs" dxfId="6761" priority="5173" operator="equal">
      <formula>"FOTS"</formula>
    </cfRule>
  </conditionalFormatting>
  <conditionalFormatting sqref="H71:Q74">
    <cfRule type="cellIs" dxfId="6760" priority="11437" operator="equal">
      <formula>"FO"</formula>
    </cfRule>
    <cfRule type="cellIs" dxfId="6759" priority="11470" operator="equal">
      <formula>"DC"</formula>
    </cfRule>
    <cfRule type="cellIs" dxfId="6758" priority="11471" operator="equal">
      <formula>"DS"</formula>
    </cfRule>
    <cfRule type="cellIs" dxfId="6757" priority="11472" operator="equal">
      <formula>"FE"</formula>
    </cfRule>
    <cfRule type="cellIs" dxfId="6756" priority="11473" operator="equal">
      <formula>"FES"</formula>
    </cfRule>
    <cfRule type="cellIs" dxfId="6755" priority="11474" operator="equal">
      <formula>"FED"</formula>
    </cfRule>
    <cfRule type="cellIs" dxfId="6754" priority="11475" operator="equal">
      <formula>"FEF"</formula>
    </cfRule>
    <cfRule type="cellIs" dxfId="6753" priority="11476" operator="equal">
      <formula>"B"</formula>
    </cfRule>
    <cfRule type="cellIs" dxfId="6752" priority="11477" operator="equal">
      <formula>"F"</formula>
    </cfRule>
    <cfRule type="cellIs" dxfId="6751" priority="11478" operator="equal">
      <formula>"L"</formula>
    </cfRule>
    <cfRule type="cellIs" dxfId="6750" priority="11479" operator="equal">
      <formula>"SA"</formula>
    </cfRule>
    <cfRule type="cellIs" dxfId="6749" priority="11480" operator="equal">
      <formula>"SE"</formula>
    </cfRule>
    <cfRule type="cellIs" dxfId="6748" priority="11481" operator="equal">
      <formula>"TR"</formula>
    </cfRule>
    <cfRule type="cellIs" dxfId="6747" priority="11482" operator="equal">
      <formula>"NT"</formula>
    </cfRule>
    <cfRule type="cellIs" dxfId="6746" priority="11483" operator="equal">
      <formula>"DT"</formula>
    </cfRule>
    <cfRule type="cellIs" dxfId="6745" priority="11484" operator="equal">
      <formula>"T"</formula>
    </cfRule>
    <cfRule type="cellIs" dxfId="6744" priority="11485" operator="equal">
      <formula>"FOTS"</formula>
    </cfRule>
  </conditionalFormatting>
  <conditionalFormatting sqref="H65:Y74">
    <cfRule type="cellIs" dxfId="6743" priority="9376" operator="equal">
      <formula>"DISP"</formula>
    </cfRule>
  </conditionalFormatting>
  <conditionalFormatting sqref="I17:I18">
    <cfRule type="cellIs" dxfId="6742" priority="4820" operator="equal">
      <formula>"FO"</formula>
    </cfRule>
  </conditionalFormatting>
  <conditionalFormatting sqref="J47:L52">
    <cfRule type="cellIs" dxfId="6741" priority="4700" operator="equal">
      <formula>"DISP"</formula>
    </cfRule>
  </conditionalFormatting>
  <conditionalFormatting sqref="J53:M54">
    <cfRule type="cellIs" dxfId="6740" priority="11067" operator="equal">
      <formula>"DISP"</formula>
    </cfRule>
    <cfRule type="cellIs" dxfId="6739" priority="11237" operator="equal">
      <formula>"DC"</formula>
    </cfRule>
    <cfRule type="cellIs" dxfId="6738" priority="11238" operator="equal">
      <formula>"DS"</formula>
    </cfRule>
    <cfRule type="cellIs" dxfId="6737" priority="11239" operator="equal">
      <formula>"FE"</formula>
    </cfRule>
    <cfRule type="cellIs" dxfId="6736" priority="11240" operator="equal">
      <formula>"FES"</formula>
    </cfRule>
    <cfRule type="cellIs" dxfId="6735" priority="11241" operator="equal">
      <formula>"FED"</formula>
    </cfRule>
    <cfRule type="cellIs" dxfId="6734" priority="11242" operator="equal">
      <formula>"FEF"</formula>
    </cfRule>
    <cfRule type="cellIs" dxfId="6733" priority="11243" operator="equal">
      <formula>"B"</formula>
    </cfRule>
    <cfRule type="cellIs" dxfId="6732" priority="11244" operator="equal">
      <formula>"F"</formula>
    </cfRule>
    <cfRule type="cellIs" dxfId="6731" priority="11245" operator="equal">
      <formula>"L"</formula>
    </cfRule>
    <cfRule type="cellIs" dxfId="6730" priority="11246" operator="equal">
      <formula>"SA"</formula>
    </cfRule>
    <cfRule type="cellIs" dxfId="6729" priority="11247" operator="equal">
      <formula>"SE"</formula>
    </cfRule>
    <cfRule type="cellIs" dxfId="6728" priority="11248" operator="equal">
      <formula>"TR"</formula>
    </cfRule>
    <cfRule type="cellIs" dxfId="6727" priority="11249" operator="equal">
      <formula>"NT"</formula>
    </cfRule>
    <cfRule type="cellIs" dxfId="6726" priority="11250" operator="equal">
      <formula>"DT"</formula>
    </cfRule>
    <cfRule type="cellIs" dxfId="6725" priority="11251" operator="equal">
      <formula>"T"</formula>
    </cfRule>
    <cfRule type="cellIs" dxfId="6724" priority="11252" operator="equal">
      <formula>"FOTS"</formula>
    </cfRule>
  </conditionalFormatting>
  <conditionalFormatting sqref="J17:V17">
    <cfRule type="cellIs" dxfId="6723" priority="4250" operator="equal">
      <formula>"FO"</formula>
    </cfRule>
  </conditionalFormatting>
  <conditionalFormatting sqref="K92:T93">
    <cfRule type="cellIs" dxfId="6722" priority="10456" operator="equal">
      <formula>"DISP"</formula>
    </cfRule>
  </conditionalFormatting>
  <conditionalFormatting sqref="K16:V16">
    <cfRule type="cellIs" dxfId="6721" priority="2520" operator="equal">
      <formula>"DISP"</formula>
    </cfRule>
    <cfRule type="cellIs" dxfId="6720" priority="4249" operator="equal">
      <formula>"FO"</formula>
    </cfRule>
  </conditionalFormatting>
  <conditionalFormatting sqref="K18:V19">
    <cfRule type="cellIs" dxfId="6719" priority="4248" operator="equal">
      <formula>"FO"</formula>
    </cfRule>
  </conditionalFormatting>
  <conditionalFormatting sqref="K25:V25">
    <cfRule type="cellIs" dxfId="6718" priority="2390" operator="equal">
      <formula>"DC"</formula>
    </cfRule>
    <cfRule type="cellIs" dxfId="6717" priority="2391" operator="equal">
      <formula>"DS"</formula>
    </cfRule>
    <cfRule type="cellIs" dxfId="6716" priority="2392" operator="equal">
      <formula>"FE"</formula>
    </cfRule>
    <cfRule type="cellIs" dxfId="6715" priority="2393" operator="equal">
      <formula>"FES"</formula>
    </cfRule>
    <cfRule type="cellIs" dxfId="6714" priority="2394" operator="equal">
      <formula>"FED"</formula>
    </cfRule>
    <cfRule type="cellIs" dxfId="6713" priority="2395" operator="equal">
      <formula>"FEF"</formula>
    </cfRule>
    <cfRule type="cellIs" dxfId="6712" priority="2396" operator="equal">
      <formula>"B"</formula>
    </cfRule>
    <cfRule type="cellIs" dxfId="6711" priority="2397" operator="equal">
      <formula>"F"</formula>
    </cfRule>
    <cfRule type="cellIs" dxfId="6710" priority="2398" operator="equal">
      <formula>"L"</formula>
    </cfRule>
    <cfRule type="cellIs" dxfId="6709" priority="2399" operator="equal">
      <formula>"SA"</formula>
    </cfRule>
    <cfRule type="cellIs" dxfId="6708" priority="2400" operator="equal">
      <formula>"SE"</formula>
    </cfRule>
    <cfRule type="cellIs" dxfId="6707" priority="2401" operator="equal">
      <formula>"TR"</formula>
    </cfRule>
    <cfRule type="cellIs" dxfId="6706" priority="2402" operator="equal">
      <formula>"NT"</formula>
    </cfRule>
    <cfRule type="cellIs" dxfId="6705" priority="2403" operator="equal">
      <formula>"DT"</formula>
    </cfRule>
    <cfRule type="cellIs" dxfId="6704" priority="2404" operator="equal">
      <formula>"T"</formula>
    </cfRule>
    <cfRule type="cellIs" dxfId="6703" priority="2405" operator="equal">
      <formula>"FOTS"</formula>
    </cfRule>
    <cfRule type="cellIs" dxfId="6702" priority="4246" operator="equal">
      <formula>"DISP"</formula>
    </cfRule>
    <cfRule type="cellIs" dxfId="6701" priority="4247" operator="equal">
      <formula>"FO"</formula>
    </cfRule>
  </conditionalFormatting>
  <conditionalFormatting sqref="K63:V63">
    <cfRule type="cellIs" dxfId="6700" priority="11087" operator="equal">
      <formula>"FO"</formula>
    </cfRule>
  </conditionalFormatting>
  <conditionalFormatting sqref="K90:V90">
    <cfRule type="cellIs" dxfId="6699" priority="10292" operator="equal">
      <formula>"DISP"</formula>
    </cfRule>
    <cfRule type="cellIs" dxfId="6698" priority="11086" operator="equal">
      <formula>"FO"</formula>
    </cfRule>
  </conditionalFormatting>
  <conditionalFormatting sqref="K90:V93">
    <cfRule type="cellIs" dxfId="6697" priority="9835" operator="equal">
      <formula>"DC"</formula>
    </cfRule>
    <cfRule type="cellIs" dxfId="6696" priority="9836" operator="equal">
      <formula>"DS"</formula>
    </cfRule>
    <cfRule type="cellIs" dxfId="6695" priority="9837" operator="equal">
      <formula>"FE"</formula>
    </cfRule>
    <cfRule type="cellIs" dxfId="6694" priority="9838" operator="equal">
      <formula>"FES"</formula>
    </cfRule>
    <cfRule type="cellIs" dxfId="6693" priority="9839" operator="equal">
      <formula>"FED"</formula>
    </cfRule>
    <cfRule type="cellIs" dxfId="6692" priority="9840" operator="equal">
      <formula>"FEF"</formula>
    </cfRule>
    <cfRule type="cellIs" dxfId="6691" priority="9841" operator="equal">
      <formula>"B"</formula>
    </cfRule>
    <cfRule type="cellIs" dxfId="6690" priority="9842" operator="equal">
      <formula>"F"</formula>
    </cfRule>
    <cfRule type="cellIs" dxfId="6689" priority="9843" operator="equal">
      <formula>"L"</formula>
    </cfRule>
    <cfRule type="cellIs" dxfId="6688" priority="9844" operator="equal">
      <formula>"SA"</formula>
    </cfRule>
    <cfRule type="cellIs" dxfId="6687" priority="9845" operator="equal">
      <formula>"SE"</formula>
    </cfRule>
    <cfRule type="cellIs" dxfId="6686" priority="9846" operator="equal">
      <formula>"TR"</formula>
    </cfRule>
    <cfRule type="cellIs" dxfId="6685" priority="9847" operator="equal">
      <formula>"NT"</formula>
    </cfRule>
    <cfRule type="cellIs" dxfId="6684" priority="9848" operator="equal">
      <formula>"DT"</formula>
    </cfRule>
    <cfRule type="cellIs" dxfId="6683" priority="9849" operator="equal">
      <formula>"T"</formula>
    </cfRule>
    <cfRule type="cellIs" dxfId="6682" priority="9850" operator="equal">
      <formula>"FOTS"</formula>
    </cfRule>
  </conditionalFormatting>
  <conditionalFormatting sqref="K20:Y23">
    <cfRule type="cellIs" dxfId="6681" priority="4245" operator="equal">
      <formula>"FO"</formula>
    </cfRule>
  </conditionalFormatting>
  <conditionalFormatting sqref="K22:Y23">
    <cfRule type="cellIs" dxfId="6680" priority="4244" operator="equal">
      <formula>"DISP"</formula>
    </cfRule>
  </conditionalFormatting>
  <conditionalFormatting sqref="K64:AD64">
    <cfRule type="cellIs" dxfId="6679" priority="8613" operator="equal">
      <formula>"DC"</formula>
    </cfRule>
    <cfRule type="cellIs" dxfId="6678" priority="8614" operator="equal">
      <formula>"DS"</formula>
    </cfRule>
    <cfRule type="cellIs" dxfId="6677" priority="8615" operator="equal">
      <formula>"FE"</formula>
    </cfRule>
    <cfRule type="cellIs" dxfId="6676" priority="8616" operator="equal">
      <formula>"FES"</formula>
    </cfRule>
    <cfRule type="cellIs" dxfId="6675" priority="8617" operator="equal">
      <formula>"FED"</formula>
    </cfRule>
    <cfRule type="cellIs" dxfId="6674" priority="8618" operator="equal">
      <formula>"FEF"</formula>
    </cfRule>
    <cfRule type="cellIs" dxfId="6673" priority="8619" operator="equal">
      <formula>"B"</formula>
    </cfRule>
    <cfRule type="cellIs" dxfId="6672" priority="8620" operator="equal">
      <formula>"F"</formula>
    </cfRule>
    <cfRule type="cellIs" dxfId="6671" priority="8621" operator="equal">
      <formula>"L"</formula>
    </cfRule>
    <cfRule type="cellIs" dxfId="6670" priority="8622" operator="equal">
      <formula>"SA"</formula>
    </cfRule>
    <cfRule type="cellIs" dxfId="6669" priority="8623" operator="equal">
      <formula>"SE"</formula>
    </cfRule>
    <cfRule type="cellIs" dxfId="6668" priority="8624" operator="equal">
      <formula>"TR"</formula>
    </cfRule>
    <cfRule type="cellIs" dxfId="6667" priority="8625" operator="equal">
      <formula>"NT"</formula>
    </cfRule>
    <cfRule type="cellIs" dxfId="6666" priority="8626" operator="equal">
      <formula>"DT"</formula>
    </cfRule>
    <cfRule type="cellIs" dxfId="6665" priority="8627" operator="equal">
      <formula>"T"</formula>
    </cfRule>
    <cfRule type="cellIs" dxfId="6664" priority="8628" operator="equal">
      <formula>"FOTS"</formula>
    </cfRule>
    <cfRule type="cellIs" dxfId="6663" priority="11084" operator="equal">
      <formula>"DISP"</formula>
    </cfRule>
    <cfRule type="cellIs" dxfId="6662" priority="11085" operator="equal">
      <formula>"FO"</formula>
    </cfRule>
  </conditionalFormatting>
  <conditionalFormatting sqref="K13:AE24">
    <cfRule type="cellIs" dxfId="6661" priority="18" operator="equal">
      <formula>"DC"</formula>
    </cfRule>
    <cfRule type="cellIs" dxfId="6660" priority="19" operator="equal">
      <formula>"DS"</formula>
    </cfRule>
    <cfRule type="cellIs" dxfId="6659" priority="20" operator="equal">
      <formula>"FE"</formula>
    </cfRule>
    <cfRule type="cellIs" dxfId="6658" priority="21" operator="equal">
      <formula>"FES"</formula>
    </cfRule>
    <cfRule type="cellIs" dxfId="6657" priority="22" operator="equal">
      <formula>"FED"</formula>
    </cfRule>
    <cfRule type="cellIs" dxfId="6656" priority="23" operator="equal">
      <formula>"FEF"</formula>
    </cfRule>
    <cfRule type="cellIs" dxfId="6655" priority="24" operator="equal">
      <formula>"B"</formula>
    </cfRule>
    <cfRule type="cellIs" dxfId="6654" priority="25" operator="equal">
      <formula>"F"</formula>
    </cfRule>
    <cfRule type="cellIs" dxfId="6653" priority="26" operator="equal">
      <formula>"L"</formula>
    </cfRule>
    <cfRule type="cellIs" dxfId="6652" priority="27" operator="equal">
      <formula>"SA"</formula>
    </cfRule>
    <cfRule type="cellIs" dxfId="6651" priority="28" operator="equal">
      <formula>"SE"</formula>
    </cfRule>
    <cfRule type="cellIs" dxfId="6650" priority="29" operator="equal">
      <formula>"TR"</formula>
    </cfRule>
    <cfRule type="cellIs" dxfId="6649" priority="30" operator="equal">
      <formula>"NT"</formula>
    </cfRule>
    <cfRule type="cellIs" dxfId="6648" priority="31" operator="equal">
      <formula>"DT"</formula>
    </cfRule>
    <cfRule type="cellIs" dxfId="6647" priority="32" operator="equal">
      <formula>"T"</formula>
    </cfRule>
    <cfRule type="cellIs" dxfId="6646" priority="33" operator="equal">
      <formula>"FOTS"</formula>
    </cfRule>
  </conditionalFormatting>
  <conditionalFormatting sqref="K24:AE24">
    <cfRule type="cellIs" dxfId="6645" priority="4242" operator="equal">
      <formula>"DISP"</formula>
    </cfRule>
    <cfRule type="cellIs" dxfId="6644" priority="4243" operator="equal">
      <formula>"FO"</formula>
    </cfRule>
  </conditionalFormatting>
  <conditionalFormatting sqref="K94:AE95">
    <cfRule type="cellIs" dxfId="6643" priority="8506" operator="equal">
      <formula>"DISP"</formula>
    </cfRule>
  </conditionalFormatting>
  <conditionalFormatting sqref="K94:AE96">
    <cfRule type="cellIs" dxfId="6642" priority="8474" operator="equal">
      <formula>"DC"</formula>
    </cfRule>
    <cfRule type="cellIs" dxfId="6641" priority="8475" operator="equal">
      <formula>"DS"</formula>
    </cfRule>
    <cfRule type="cellIs" dxfId="6640" priority="8476" operator="equal">
      <formula>"FE"</formula>
    </cfRule>
    <cfRule type="cellIs" dxfId="6639" priority="8477" operator="equal">
      <formula>"FES"</formula>
    </cfRule>
    <cfRule type="cellIs" dxfId="6638" priority="8478" operator="equal">
      <formula>"FED"</formula>
    </cfRule>
    <cfRule type="cellIs" dxfId="6637" priority="8479" operator="equal">
      <formula>"FEF"</formula>
    </cfRule>
    <cfRule type="cellIs" dxfId="6636" priority="8480" operator="equal">
      <formula>"B"</formula>
    </cfRule>
    <cfRule type="cellIs" dxfId="6635" priority="8481" operator="equal">
      <formula>"F"</formula>
    </cfRule>
    <cfRule type="cellIs" dxfId="6634" priority="8482" operator="equal">
      <formula>"L"</formula>
    </cfRule>
    <cfRule type="cellIs" dxfId="6633" priority="8483" operator="equal">
      <formula>"SA"</formula>
    </cfRule>
    <cfRule type="cellIs" dxfId="6632" priority="8484" operator="equal">
      <formula>"SE"</formula>
    </cfRule>
    <cfRule type="cellIs" dxfId="6631" priority="8485" operator="equal">
      <formula>"TR"</formula>
    </cfRule>
    <cfRule type="cellIs" dxfId="6630" priority="8486" operator="equal">
      <formula>"NT"</formula>
    </cfRule>
    <cfRule type="cellIs" dxfId="6629" priority="8487" operator="equal">
      <formula>"DT"</formula>
    </cfRule>
    <cfRule type="cellIs" dxfId="6628" priority="8488" operator="equal">
      <formula>"T"</formula>
    </cfRule>
    <cfRule type="cellIs" dxfId="6627" priority="8489" operator="equal">
      <formula>"FOTS"</formula>
    </cfRule>
  </conditionalFormatting>
  <conditionalFormatting sqref="L97:AH97">
    <cfRule type="cellIs" dxfId="6626" priority="84248" operator="equal">
      <formula>"DC"</formula>
    </cfRule>
    <cfRule type="cellIs" dxfId="6625" priority="84249" operator="equal">
      <formula>"DS"</formula>
    </cfRule>
    <cfRule type="cellIs" dxfId="6624" priority="84250" operator="equal">
      <formula>"FE"</formula>
    </cfRule>
    <cfRule type="cellIs" dxfId="6623" priority="84251" operator="equal">
      <formula>"FES"</formula>
    </cfRule>
    <cfRule type="cellIs" dxfId="6622" priority="84252" operator="equal">
      <formula>"FED"</formula>
    </cfRule>
    <cfRule type="cellIs" dxfId="6621" priority="84253" operator="equal">
      <formula>"FEF"</formula>
    </cfRule>
    <cfRule type="cellIs" dxfId="6620" priority="84254" operator="equal">
      <formula>"B"</formula>
    </cfRule>
    <cfRule type="cellIs" dxfId="6619" priority="84255" operator="equal">
      <formula>"F"</formula>
    </cfRule>
    <cfRule type="cellIs" dxfId="6618" priority="84256" operator="equal">
      <formula>"L"</formula>
    </cfRule>
    <cfRule type="cellIs" dxfId="6617" priority="84257" operator="equal">
      <formula>"SA"</formula>
    </cfRule>
    <cfRule type="cellIs" dxfId="6616" priority="84258" operator="equal">
      <formula>"SE"</formula>
    </cfRule>
    <cfRule type="cellIs" dxfId="6615" priority="84259" operator="equal">
      <formula>"TR"</formula>
    </cfRule>
    <cfRule type="cellIs" dxfId="6614" priority="84260" operator="equal">
      <formula>"NT"</formula>
    </cfRule>
    <cfRule type="cellIs" dxfId="6613" priority="84261" operator="equal">
      <formula>"DT"</formula>
    </cfRule>
    <cfRule type="cellIs" dxfId="6612" priority="84262" operator="equal">
      <formula>"T"</formula>
    </cfRule>
    <cfRule type="cellIs" dxfId="6611" priority="84263" operator="equal">
      <formula>"FOTS"</formula>
    </cfRule>
  </conditionalFormatting>
  <conditionalFormatting sqref="M50:M52">
    <cfRule type="cellIs" dxfId="6610" priority="4003" operator="equal">
      <formula>"DC"</formula>
    </cfRule>
    <cfRule type="cellIs" dxfId="6609" priority="4004" operator="equal">
      <formula>"DS"</formula>
    </cfRule>
    <cfRule type="cellIs" dxfId="6608" priority="4005" operator="equal">
      <formula>"FE"</formula>
    </cfRule>
    <cfRule type="cellIs" dxfId="6607" priority="4006" operator="equal">
      <formula>"FES"</formula>
    </cfRule>
    <cfRule type="cellIs" dxfId="6606" priority="4007" operator="equal">
      <formula>"FED"</formula>
    </cfRule>
    <cfRule type="cellIs" dxfId="6605" priority="4008" operator="equal">
      <formula>"FEF"</formula>
    </cfRule>
    <cfRule type="cellIs" dxfId="6604" priority="4009" operator="equal">
      <formula>"B"</formula>
    </cfRule>
    <cfRule type="cellIs" dxfId="6603" priority="4010" operator="equal">
      <formula>"F"</formula>
    </cfRule>
    <cfRule type="cellIs" dxfId="6602" priority="4011" operator="equal">
      <formula>"L"</formula>
    </cfRule>
    <cfRule type="cellIs" dxfId="6601" priority="4012" operator="equal">
      <formula>"SA"</formula>
    </cfRule>
    <cfRule type="cellIs" dxfId="6600" priority="4013" operator="equal">
      <formula>"SE"</formula>
    </cfRule>
    <cfRule type="cellIs" dxfId="6599" priority="4014" operator="equal">
      <formula>"TR"</formula>
    </cfRule>
    <cfRule type="cellIs" dxfId="6598" priority="4015" operator="equal">
      <formula>"NT"</formula>
    </cfRule>
    <cfRule type="cellIs" dxfId="6597" priority="4016" operator="equal">
      <formula>"DT"</formula>
    </cfRule>
    <cfRule type="cellIs" dxfId="6596" priority="4017" operator="equal">
      <formula>"T"</formula>
    </cfRule>
    <cfRule type="cellIs" dxfId="6595" priority="4018" operator="equal">
      <formula>"FOTS"</formula>
    </cfRule>
    <cfRule type="cellIs" dxfId="6594" priority="4019" operator="equal">
      <formula>"DISP"</formula>
    </cfRule>
  </conditionalFormatting>
  <conditionalFormatting sqref="M48:R50 E48:F52">
    <cfRule type="cellIs" dxfId="6593" priority="4002" operator="equal">
      <formula>"FO"</formula>
    </cfRule>
  </conditionalFormatting>
  <conditionalFormatting sqref="M48:R50">
    <cfRule type="cellIs" dxfId="6592" priority="5851" operator="equal">
      <formula>"DC"</formula>
    </cfRule>
    <cfRule type="cellIs" dxfId="6591" priority="5852" operator="equal">
      <formula>"DS"</formula>
    </cfRule>
    <cfRule type="cellIs" dxfId="6590" priority="5853" operator="equal">
      <formula>"FE"</formula>
    </cfRule>
    <cfRule type="cellIs" dxfId="6589" priority="5854" operator="equal">
      <formula>"FES"</formula>
    </cfRule>
    <cfRule type="cellIs" dxfId="6588" priority="5855" operator="equal">
      <formula>"FED"</formula>
    </cfRule>
    <cfRule type="cellIs" dxfId="6587" priority="5856" operator="equal">
      <formula>"FEF"</formula>
    </cfRule>
    <cfRule type="cellIs" dxfId="6586" priority="5857" operator="equal">
      <formula>"B"</formula>
    </cfRule>
    <cfRule type="cellIs" dxfId="6585" priority="5858" operator="equal">
      <formula>"F"</formula>
    </cfRule>
    <cfRule type="cellIs" dxfId="6584" priority="5859" operator="equal">
      <formula>"L"</formula>
    </cfRule>
    <cfRule type="cellIs" dxfId="6583" priority="5860" operator="equal">
      <formula>"SA"</formula>
    </cfRule>
    <cfRule type="cellIs" dxfId="6582" priority="5861" operator="equal">
      <formula>"SE"</formula>
    </cfRule>
    <cfRule type="cellIs" dxfId="6581" priority="5862" operator="equal">
      <formula>"TR"</formula>
    </cfRule>
    <cfRule type="cellIs" dxfId="6580" priority="5863" operator="equal">
      <formula>"NT"</formula>
    </cfRule>
    <cfRule type="cellIs" dxfId="6579" priority="5864" operator="equal">
      <formula>"DT"</formula>
    </cfRule>
    <cfRule type="cellIs" dxfId="6578" priority="5865" operator="equal">
      <formula>"T"</formula>
    </cfRule>
    <cfRule type="cellIs" dxfId="6577" priority="5866" operator="equal">
      <formula>"FOTS"</formula>
    </cfRule>
    <cfRule type="cellIs" dxfId="6576" priority="5867" operator="equal">
      <formula>"DISP"</formula>
    </cfRule>
  </conditionalFormatting>
  <conditionalFormatting sqref="M48:V51">
    <cfRule type="cellIs" dxfId="6575" priority="2157" operator="equal">
      <formula>"DC"</formula>
    </cfRule>
    <cfRule type="cellIs" dxfId="6574" priority="2158" operator="equal">
      <formula>"DS"</formula>
    </cfRule>
    <cfRule type="cellIs" dxfId="6573" priority="2159" operator="equal">
      <formula>"FE"</formula>
    </cfRule>
    <cfRule type="cellIs" dxfId="6572" priority="2160" operator="equal">
      <formula>"FES"</formula>
    </cfRule>
    <cfRule type="cellIs" dxfId="6571" priority="2161" operator="equal">
      <formula>"FED"</formula>
    </cfRule>
    <cfRule type="cellIs" dxfId="6570" priority="2162" operator="equal">
      <formula>"FEF"</formula>
    </cfRule>
    <cfRule type="cellIs" dxfId="6569" priority="2163" operator="equal">
      <formula>"B"</formula>
    </cfRule>
    <cfRule type="cellIs" dxfId="6568" priority="2164" operator="equal">
      <formula>"F"</formula>
    </cfRule>
    <cfRule type="cellIs" dxfId="6567" priority="2165" operator="equal">
      <formula>"L"</formula>
    </cfRule>
    <cfRule type="cellIs" dxfId="6566" priority="2166" operator="equal">
      <formula>"SA"</formula>
    </cfRule>
    <cfRule type="cellIs" dxfId="6565" priority="2167" operator="equal">
      <formula>"SE"</formula>
    </cfRule>
    <cfRule type="cellIs" dxfId="6564" priority="2168" operator="equal">
      <formula>"TR"</formula>
    </cfRule>
    <cfRule type="cellIs" dxfId="6563" priority="2169" operator="equal">
      <formula>"NT"</formula>
    </cfRule>
    <cfRule type="cellIs" dxfId="6562" priority="2170" operator="equal">
      <formula>"DT"</formula>
    </cfRule>
    <cfRule type="cellIs" dxfId="6561" priority="2171" operator="equal">
      <formula>"T"</formula>
    </cfRule>
    <cfRule type="cellIs" dxfId="6560" priority="2172" operator="equal">
      <formula>"FOTS"</formula>
    </cfRule>
    <cfRule type="cellIs" dxfId="6559" priority="2173" operator="equal">
      <formula>"DISP"</formula>
    </cfRule>
  </conditionalFormatting>
  <conditionalFormatting sqref="M50:AG52">
    <cfRule type="cellIs" dxfId="6558" priority="4001" operator="equal">
      <formula>"FO"</formula>
    </cfRule>
  </conditionalFormatting>
  <conditionalFormatting sqref="N50:R54">
    <cfRule type="cellIs" dxfId="6557" priority="3868" operator="equal">
      <formula>"DC"</formula>
    </cfRule>
    <cfRule type="cellIs" dxfId="6556" priority="3869" operator="equal">
      <formula>"DS"</formula>
    </cfRule>
    <cfRule type="cellIs" dxfId="6555" priority="3870" operator="equal">
      <formula>"FE"</formula>
    </cfRule>
    <cfRule type="cellIs" dxfId="6554" priority="3871" operator="equal">
      <formula>"FES"</formula>
    </cfRule>
    <cfRule type="cellIs" dxfId="6553" priority="3872" operator="equal">
      <formula>"FED"</formula>
    </cfRule>
    <cfRule type="cellIs" dxfId="6552" priority="3873" operator="equal">
      <formula>"FEF"</formula>
    </cfRule>
    <cfRule type="cellIs" dxfId="6551" priority="3874" operator="equal">
      <formula>"B"</formula>
    </cfRule>
    <cfRule type="cellIs" dxfId="6550" priority="3875" operator="equal">
      <formula>"F"</formula>
    </cfRule>
    <cfRule type="cellIs" dxfId="6549" priority="3876" operator="equal">
      <formula>"L"</formula>
    </cfRule>
    <cfRule type="cellIs" dxfId="6548" priority="3877" operator="equal">
      <formula>"SA"</formula>
    </cfRule>
    <cfRule type="cellIs" dxfId="6547" priority="3878" operator="equal">
      <formula>"SE"</formula>
    </cfRule>
    <cfRule type="cellIs" dxfId="6546" priority="3879" operator="equal">
      <formula>"TR"</formula>
    </cfRule>
    <cfRule type="cellIs" dxfId="6545" priority="3880" operator="equal">
      <formula>"NT"</formula>
    </cfRule>
    <cfRule type="cellIs" dxfId="6544" priority="3881" operator="equal">
      <formula>"DT"</formula>
    </cfRule>
    <cfRule type="cellIs" dxfId="6543" priority="3882" operator="equal">
      <formula>"T"</formula>
    </cfRule>
    <cfRule type="cellIs" dxfId="6542" priority="3883" operator="equal">
      <formula>"FOTS"</formula>
    </cfRule>
  </conditionalFormatting>
  <conditionalFormatting sqref="N50:AG54">
    <cfRule type="cellIs" dxfId="6541" priority="3850" operator="equal">
      <formula>"DISP"</formula>
    </cfRule>
  </conditionalFormatting>
  <conditionalFormatting sqref="P73:Y73">
    <cfRule type="cellIs" dxfId="6540" priority="11032" operator="equal">
      <formula>"FO"</formula>
    </cfRule>
  </conditionalFormatting>
  <conditionalFormatting sqref="Q100:AE101">
    <cfRule type="cellIs" dxfId="6539" priority="84286" operator="equal">
      <formula>"DC"</formula>
    </cfRule>
    <cfRule type="cellIs" dxfId="6538" priority="84287" operator="equal">
      <formula>"DS"</formula>
    </cfRule>
    <cfRule type="cellIs" dxfId="6537" priority="84288" operator="equal">
      <formula>"FE"</formula>
    </cfRule>
    <cfRule type="cellIs" dxfId="6536" priority="84289" operator="equal">
      <formula>"FES"</formula>
    </cfRule>
    <cfRule type="cellIs" dxfId="6535" priority="84290" operator="equal">
      <formula>"FED"</formula>
    </cfRule>
    <cfRule type="cellIs" dxfId="6534" priority="84291" operator="equal">
      <formula>"FEF"</formula>
    </cfRule>
    <cfRule type="cellIs" dxfId="6533" priority="84292" operator="equal">
      <formula>"B"</formula>
    </cfRule>
    <cfRule type="cellIs" dxfId="6532" priority="84293" operator="equal">
      <formula>"F"</formula>
    </cfRule>
    <cfRule type="cellIs" dxfId="6531" priority="84294" operator="equal">
      <formula>"L"</formula>
    </cfRule>
    <cfRule type="cellIs" dxfId="6530" priority="84295" operator="equal">
      <formula>"SA"</formula>
    </cfRule>
    <cfRule type="cellIs" dxfId="6529" priority="84296" operator="equal">
      <formula>"SE"</formula>
    </cfRule>
    <cfRule type="cellIs" dxfId="6528" priority="84297" operator="equal">
      <formula>"TR"</formula>
    </cfRule>
    <cfRule type="cellIs" dxfId="6527" priority="84298" operator="equal">
      <formula>"NT"</formula>
    </cfRule>
    <cfRule type="cellIs" dxfId="6526" priority="84299" operator="equal">
      <formula>"DT"</formula>
    </cfRule>
    <cfRule type="cellIs" dxfId="6525" priority="84300" operator="equal">
      <formula>"T"</formula>
    </cfRule>
    <cfRule type="cellIs" dxfId="6524" priority="84301" operator="equal">
      <formula>"FOTS"</formula>
    </cfRule>
    <cfRule type="cellIs" dxfId="6523" priority="84302" operator="equal">
      <formula>"DISP"</formula>
    </cfRule>
    <cfRule type="cellIs" dxfId="6522" priority="84303" operator="equal">
      <formula>"FO"</formula>
    </cfRule>
  </conditionalFormatting>
  <conditionalFormatting sqref="S46:V52">
    <cfRule type="cellIs" dxfId="6521" priority="2774" operator="equal">
      <formula>"FO"</formula>
    </cfRule>
  </conditionalFormatting>
  <conditionalFormatting sqref="S60:V63">
    <cfRule type="cellIs" dxfId="6520" priority="10342" operator="equal">
      <formula>"DC"</formula>
    </cfRule>
    <cfRule type="cellIs" dxfId="6519" priority="10343" operator="equal">
      <formula>"DS"</formula>
    </cfRule>
    <cfRule type="cellIs" dxfId="6518" priority="10344" operator="equal">
      <formula>"FE"</formula>
    </cfRule>
    <cfRule type="cellIs" dxfId="6517" priority="10345" operator="equal">
      <formula>"FES"</formula>
    </cfRule>
    <cfRule type="cellIs" dxfId="6516" priority="10346" operator="equal">
      <formula>"FED"</formula>
    </cfRule>
    <cfRule type="cellIs" dxfId="6515" priority="10347" operator="equal">
      <formula>"FEF"</formula>
    </cfRule>
    <cfRule type="cellIs" dxfId="6514" priority="10348" operator="equal">
      <formula>"B"</formula>
    </cfRule>
    <cfRule type="cellIs" dxfId="6513" priority="10349" operator="equal">
      <formula>"F"</formula>
    </cfRule>
    <cfRule type="cellIs" dxfId="6512" priority="10350" operator="equal">
      <formula>"L"</formula>
    </cfRule>
    <cfRule type="cellIs" dxfId="6511" priority="10351" operator="equal">
      <formula>"SA"</formula>
    </cfRule>
    <cfRule type="cellIs" dxfId="6510" priority="10352" operator="equal">
      <formula>"SE"</formula>
    </cfRule>
    <cfRule type="cellIs" dxfId="6509" priority="10353" operator="equal">
      <formula>"TR"</formula>
    </cfRule>
    <cfRule type="cellIs" dxfId="6508" priority="10354" operator="equal">
      <formula>"NT"</formula>
    </cfRule>
    <cfRule type="cellIs" dxfId="6507" priority="10355" operator="equal">
      <formula>"DT"</formula>
    </cfRule>
    <cfRule type="cellIs" dxfId="6506" priority="10356" operator="equal">
      <formula>"T"</formula>
    </cfRule>
    <cfRule type="cellIs" dxfId="6505" priority="10357" operator="equal">
      <formula>"FOTS"</formula>
    </cfRule>
  </conditionalFormatting>
  <conditionalFormatting sqref="S39:Y40">
    <cfRule type="cellIs" dxfId="6504" priority="2570" operator="equal">
      <formula>"DISP"</formula>
    </cfRule>
  </conditionalFormatting>
  <conditionalFormatting sqref="S47:Y52">
    <cfRule type="cellIs" dxfId="6503" priority="2587" operator="equal">
      <formula>"DISP"</formula>
    </cfRule>
  </conditionalFormatting>
  <conditionalFormatting sqref="S46:AG54">
    <cfRule type="cellIs" dxfId="6502" priority="35" operator="equal">
      <formula>"DC"</formula>
    </cfRule>
    <cfRule type="cellIs" dxfId="6501" priority="36" operator="equal">
      <formula>"DS"</formula>
    </cfRule>
    <cfRule type="cellIs" dxfId="6500" priority="37" operator="equal">
      <formula>"FE"</formula>
    </cfRule>
    <cfRule type="cellIs" dxfId="6499" priority="38" operator="equal">
      <formula>"FES"</formula>
    </cfRule>
    <cfRule type="cellIs" dxfId="6498" priority="39" operator="equal">
      <formula>"FED"</formula>
    </cfRule>
    <cfRule type="cellIs" dxfId="6497" priority="40" operator="equal">
      <formula>"FEF"</formula>
    </cfRule>
    <cfRule type="cellIs" dxfId="6496" priority="41" operator="equal">
      <formula>"B"</formula>
    </cfRule>
    <cfRule type="cellIs" dxfId="6495" priority="42" operator="equal">
      <formula>"F"</formula>
    </cfRule>
    <cfRule type="cellIs" dxfId="6494" priority="43" operator="equal">
      <formula>"L"</formula>
    </cfRule>
    <cfRule type="cellIs" dxfId="6493" priority="44" operator="equal">
      <formula>"SA"</formula>
    </cfRule>
    <cfRule type="cellIs" dxfId="6492" priority="45" operator="equal">
      <formula>"SE"</formula>
    </cfRule>
    <cfRule type="cellIs" dxfId="6491" priority="46" operator="equal">
      <formula>"TR"</formula>
    </cfRule>
    <cfRule type="cellIs" dxfId="6490" priority="47" operator="equal">
      <formula>"NT"</formula>
    </cfRule>
    <cfRule type="cellIs" dxfId="6489" priority="48" operator="equal">
      <formula>"DT"</formula>
    </cfRule>
    <cfRule type="cellIs" dxfId="6488" priority="49" operator="equal">
      <formula>"T"</formula>
    </cfRule>
    <cfRule type="cellIs" dxfId="6487" priority="50" operator="equal">
      <formula>"FOTS"</formula>
    </cfRule>
  </conditionalFormatting>
  <conditionalFormatting sqref="T71:Y74">
    <cfRule type="cellIs" dxfId="6486" priority="9344" operator="equal">
      <formula>"DC"</formula>
    </cfRule>
    <cfRule type="cellIs" dxfId="6485" priority="9345" operator="equal">
      <formula>"DS"</formula>
    </cfRule>
    <cfRule type="cellIs" dxfId="6484" priority="9346" operator="equal">
      <formula>"FE"</formula>
    </cfRule>
    <cfRule type="cellIs" dxfId="6483" priority="9347" operator="equal">
      <formula>"FES"</formula>
    </cfRule>
    <cfRule type="cellIs" dxfId="6482" priority="9348" operator="equal">
      <formula>"FED"</formula>
    </cfRule>
    <cfRule type="cellIs" dxfId="6481" priority="9349" operator="equal">
      <formula>"FEF"</formula>
    </cfRule>
    <cfRule type="cellIs" dxfId="6480" priority="9350" operator="equal">
      <formula>"B"</formula>
    </cfRule>
    <cfRule type="cellIs" dxfId="6479" priority="9351" operator="equal">
      <formula>"F"</formula>
    </cfRule>
    <cfRule type="cellIs" dxfId="6478" priority="9352" operator="equal">
      <formula>"L"</formula>
    </cfRule>
    <cfRule type="cellIs" dxfId="6477" priority="9353" operator="equal">
      <formula>"SA"</formula>
    </cfRule>
    <cfRule type="cellIs" dxfId="6476" priority="9354" operator="equal">
      <formula>"SE"</formula>
    </cfRule>
    <cfRule type="cellIs" dxfId="6475" priority="9355" operator="equal">
      <formula>"TR"</formula>
    </cfRule>
    <cfRule type="cellIs" dxfId="6474" priority="9356" operator="equal">
      <formula>"NT"</formula>
    </cfRule>
    <cfRule type="cellIs" dxfId="6473" priority="9357" operator="equal">
      <formula>"DT"</formula>
    </cfRule>
    <cfRule type="cellIs" dxfId="6472" priority="9358" operator="equal">
      <formula>"T"</formula>
    </cfRule>
    <cfRule type="cellIs" dxfId="6471" priority="9359" operator="equal">
      <formula>"FOTS"</formula>
    </cfRule>
    <cfRule type="cellIs" dxfId="6470" priority="9902" operator="equal">
      <formula>"FO"</formula>
    </cfRule>
  </conditionalFormatting>
  <conditionalFormatting sqref="U91:Y93">
    <cfRule type="cellIs" dxfId="6469" priority="9851" operator="equal">
      <formula>"DISP"</formula>
    </cfRule>
  </conditionalFormatting>
  <conditionalFormatting sqref="W13:Y19 Z13:AE23">
    <cfRule type="cellIs" dxfId="6468" priority="2074" operator="equal">
      <formula>"FO"</formula>
    </cfRule>
  </conditionalFormatting>
  <conditionalFormatting sqref="W48:Y52 AA48:AE52">
    <cfRule type="cellIs" dxfId="6467" priority="2006" operator="equal">
      <formula>"FO"</formula>
    </cfRule>
  </conditionalFormatting>
  <conditionalFormatting sqref="W56:Z63">
    <cfRule type="cellIs" dxfId="6466" priority="8906" operator="equal">
      <formula>"DC"</formula>
    </cfRule>
    <cfRule type="cellIs" dxfId="6465" priority="8907" operator="equal">
      <formula>"DS"</formula>
    </cfRule>
    <cfRule type="cellIs" dxfId="6464" priority="8908" operator="equal">
      <formula>"FE"</formula>
    </cfRule>
    <cfRule type="cellIs" dxfId="6463" priority="8909" operator="equal">
      <formula>"FES"</formula>
    </cfRule>
    <cfRule type="cellIs" dxfId="6462" priority="8910" operator="equal">
      <formula>"FED"</formula>
    </cfRule>
    <cfRule type="cellIs" dxfId="6461" priority="8911" operator="equal">
      <formula>"FEF"</formula>
    </cfRule>
    <cfRule type="cellIs" dxfId="6460" priority="8912" operator="equal">
      <formula>"B"</formula>
    </cfRule>
    <cfRule type="cellIs" dxfId="6459" priority="8913" operator="equal">
      <formula>"F"</formula>
    </cfRule>
    <cfRule type="cellIs" dxfId="6458" priority="8914" operator="equal">
      <formula>"L"</formula>
    </cfRule>
    <cfRule type="cellIs" dxfId="6457" priority="8915" operator="equal">
      <formula>"SA"</formula>
    </cfRule>
    <cfRule type="cellIs" dxfId="6456" priority="8916" operator="equal">
      <formula>"SE"</formula>
    </cfRule>
    <cfRule type="cellIs" dxfId="6455" priority="8917" operator="equal">
      <formula>"TR"</formula>
    </cfRule>
    <cfRule type="cellIs" dxfId="6454" priority="8918" operator="equal">
      <formula>"NT"</formula>
    </cfRule>
    <cfRule type="cellIs" dxfId="6453" priority="8919" operator="equal">
      <formula>"DT"</formula>
    </cfRule>
    <cfRule type="cellIs" dxfId="6452" priority="8920" operator="equal">
      <formula>"T"</formula>
    </cfRule>
    <cfRule type="cellIs" dxfId="6451" priority="8921" operator="equal">
      <formula>"FOTS"</formula>
    </cfRule>
  </conditionalFormatting>
  <conditionalFormatting sqref="W88:Z93">
    <cfRule type="cellIs" dxfId="6450" priority="8629" operator="equal">
      <formula>"DC"</formula>
    </cfRule>
    <cfRule type="cellIs" dxfId="6449" priority="8630" operator="equal">
      <formula>"DS"</formula>
    </cfRule>
    <cfRule type="cellIs" dxfId="6448" priority="8631" operator="equal">
      <formula>"FE"</formula>
    </cfRule>
    <cfRule type="cellIs" dxfId="6447" priority="8632" operator="equal">
      <formula>"FES"</formula>
    </cfRule>
    <cfRule type="cellIs" dxfId="6446" priority="8633" operator="equal">
      <formula>"FED"</formula>
    </cfRule>
    <cfRule type="cellIs" dxfId="6445" priority="8634" operator="equal">
      <formula>"FEF"</formula>
    </cfRule>
    <cfRule type="cellIs" dxfId="6444" priority="8635" operator="equal">
      <formula>"B"</formula>
    </cfRule>
    <cfRule type="cellIs" dxfId="6443" priority="8636" operator="equal">
      <formula>"F"</formula>
    </cfRule>
    <cfRule type="cellIs" dxfId="6442" priority="8637" operator="equal">
      <formula>"L"</formula>
    </cfRule>
    <cfRule type="cellIs" dxfId="6441" priority="8638" operator="equal">
      <formula>"SA"</formula>
    </cfRule>
    <cfRule type="cellIs" dxfId="6440" priority="8639" operator="equal">
      <formula>"SE"</formula>
    </cfRule>
    <cfRule type="cellIs" dxfId="6439" priority="8640" operator="equal">
      <formula>"TR"</formula>
    </cfRule>
    <cfRule type="cellIs" dxfId="6438" priority="8641" operator="equal">
      <formula>"NT"</formula>
    </cfRule>
    <cfRule type="cellIs" dxfId="6437" priority="8642" operator="equal">
      <formula>"DT"</formula>
    </cfRule>
    <cfRule type="cellIs" dxfId="6436" priority="8643" operator="equal">
      <formula>"T"</formula>
    </cfRule>
    <cfRule type="cellIs" dxfId="6435" priority="8644" operator="equal">
      <formula>"FOTS"</formula>
    </cfRule>
  </conditionalFormatting>
  <conditionalFormatting sqref="W61:AD63">
    <cfRule type="cellIs" dxfId="6434" priority="9395" operator="equal">
      <formula>"FO"</formula>
    </cfRule>
  </conditionalFormatting>
  <conditionalFormatting sqref="W25:AE31 W32:Z32 AB32:AE32 D34:AG45">
    <cfRule type="cellIs" dxfId="6433" priority="167" operator="equal">
      <formula>"DC"</formula>
    </cfRule>
    <cfRule type="cellIs" dxfId="6432" priority="168" operator="equal">
      <formula>"DS"</formula>
    </cfRule>
    <cfRule type="cellIs" dxfId="6431" priority="169" operator="equal">
      <formula>"FE"</formula>
    </cfRule>
    <cfRule type="cellIs" dxfId="6430" priority="170" operator="equal">
      <formula>"FES"</formula>
    </cfRule>
    <cfRule type="cellIs" dxfId="6429" priority="171" operator="equal">
      <formula>"FED"</formula>
    </cfRule>
    <cfRule type="cellIs" dxfId="6428" priority="172" operator="equal">
      <formula>"FEF"</formula>
    </cfRule>
    <cfRule type="cellIs" dxfId="6427" priority="173" operator="equal">
      <formula>"B"</formula>
    </cfRule>
    <cfRule type="cellIs" dxfId="6426" priority="174" operator="equal">
      <formula>"F"</formula>
    </cfRule>
    <cfRule type="cellIs" dxfId="6425" priority="175" operator="equal">
      <formula>"L"</formula>
    </cfRule>
    <cfRule type="cellIs" dxfId="6424" priority="176" operator="equal">
      <formula>"SA"</formula>
    </cfRule>
    <cfRule type="cellIs" dxfId="6423" priority="177" operator="equal">
      <formula>"SE"</formula>
    </cfRule>
    <cfRule type="cellIs" dxfId="6422" priority="178" operator="equal">
      <formula>"TR"</formula>
    </cfRule>
    <cfRule type="cellIs" dxfId="6421" priority="179" operator="equal">
      <formula>"NT"</formula>
    </cfRule>
    <cfRule type="cellIs" dxfId="6420" priority="180" operator="equal">
      <formula>"DT"</formula>
    </cfRule>
    <cfRule type="cellIs" dxfId="6419" priority="181" operator="equal">
      <formula>"T"</formula>
    </cfRule>
    <cfRule type="cellIs" dxfId="6418" priority="182" operator="equal">
      <formula>"FOTS"</formula>
    </cfRule>
    <cfRule type="cellIs" dxfId="6417" priority="6549" operator="equal">
      <formula>"FO"</formula>
    </cfRule>
  </conditionalFormatting>
  <conditionalFormatting sqref="W25:AE31">
    <cfRule type="cellIs" dxfId="6416" priority="2005" operator="equal">
      <formula>"DISP"</formula>
    </cfRule>
  </conditionalFormatting>
  <conditionalFormatting sqref="W38:AE38">
    <cfRule type="cellIs" dxfId="6415" priority="1228" operator="equal">
      <formula>"DC"</formula>
    </cfRule>
    <cfRule type="cellIs" dxfId="6414" priority="1229" operator="equal">
      <formula>"DS"</formula>
    </cfRule>
    <cfRule type="cellIs" dxfId="6413" priority="1230" operator="equal">
      <formula>"FE"</formula>
    </cfRule>
    <cfRule type="cellIs" dxfId="6412" priority="1231" operator="equal">
      <formula>"FES"</formula>
    </cfRule>
    <cfRule type="cellIs" dxfId="6411" priority="1232" operator="equal">
      <formula>"FED"</formula>
    </cfRule>
    <cfRule type="cellIs" dxfId="6410" priority="1233" operator="equal">
      <formula>"FEF"</formula>
    </cfRule>
    <cfRule type="cellIs" dxfId="6409" priority="1234" operator="equal">
      <formula>"B"</formula>
    </cfRule>
    <cfRule type="cellIs" dxfId="6408" priority="1235" operator="equal">
      <formula>"F"</formula>
    </cfRule>
    <cfRule type="cellIs" dxfId="6407" priority="1236" operator="equal">
      <formula>"L"</formula>
    </cfRule>
    <cfRule type="cellIs" dxfId="6406" priority="1237" operator="equal">
      <formula>"SA"</formula>
    </cfRule>
    <cfRule type="cellIs" dxfId="6405" priority="1238" operator="equal">
      <formula>"SE"</formula>
    </cfRule>
    <cfRule type="cellIs" dxfId="6404" priority="1239" operator="equal">
      <formula>"TR"</formula>
    </cfRule>
    <cfRule type="cellIs" dxfId="6403" priority="1240" operator="equal">
      <formula>"NT"</formula>
    </cfRule>
    <cfRule type="cellIs" dxfId="6402" priority="1241" operator="equal">
      <formula>"DT"</formula>
    </cfRule>
    <cfRule type="cellIs" dxfId="6401" priority="1242" operator="equal">
      <formula>"T"</formula>
    </cfRule>
    <cfRule type="cellIs" dxfId="6400" priority="1243" operator="equal">
      <formula>"FOTS"</formula>
    </cfRule>
    <cfRule type="cellIs" dxfId="6399" priority="2003" operator="equal">
      <formula>"FO"</formula>
    </cfRule>
  </conditionalFormatting>
  <conditionalFormatting sqref="W46:AE46">
    <cfRule type="cellIs" dxfId="6398" priority="2002" operator="equal">
      <formula>"FO"</formula>
    </cfRule>
  </conditionalFormatting>
  <conditionalFormatting sqref="W48:AE50">
    <cfRule type="cellIs" dxfId="6397" priority="1194" operator="equal">
      <formula>"DISP"</formula>
    </cfRule>
  </conditionalFormatting>
  <conditionalFormatting sqref="W90:AE92">
    <cfRule type="cellIs" dxfId="6396" priority="8457" operator="equal">
      <formula>"DISP"</formula>
    </cfRule>
    <cfRule type="cellIs" dxfId="6395" priority="8507" operator="equal">
      <formula>"DC"</formula>
    </cfRule>
    <cfRule type="cellIs" dxfId="6394" priority="8508" operator="equal">
      <formula>"DS"</formula>
    </cfRule>
    <cfRule type="cellIs" dxfId="6393" priority="8509" operator="equal">
      <formula>"FE"</formula>
    </cfRule>
    <cfRule type="cellIs" dxfId="6392" priority="8510" operator="equal">
      <formula>"FES"</formula>
    </cfRule>
    <cfRule type="cellIs" dxfId="6391" priority="8511" operator="equal">
      <formula>"FED"</formula>
    </cfRule>
    <cfRule type="cellIs" dxfId="6390" priority="8512" operator="equal">
      <formula>"FEF"</formula>
    </cfRule>
    <cfRule type="cellIs" dxfId="6389" priority="8513" operator="equal">
      <formula>"B"</formula>
    </cfRule>
    <cfRule type="cellIs" dxfId="6388" priority="8514" operator="equal">
      <formula>"F"</formula>
    </cfRule>
    <cfRule type="cellIs" dxfId="6387" priority="8515" operator="equal">
      <formula>"L"</formula>
    </cfRule>
    <cfRule type="cellIs" dxfId="6386" priority="8516" operator="equal">
      <formula>"SA"</formula>
    </cfRule>
    <cfRule type="cellIs" dxfId="6385" priority="8517" operator="equal">
      <formula>"SE"</formula>
    </cfRule>
    <cfRule type="cellIs" dxfId="6384" priority="8518" operator="equal">
      <formula>"TR"</formula>
    </cfRule>
    <cfRule type="cellIs" dxfId="6383" priority="8519" operator="equal">
      <formula>"NT"</formula>
    </cfRule>
    <cfRule type="cellIs" dxfId="6382" priority="8520" operator="equal">
      <formula>"DT"</formula>
    </cfRule>
    <cfRule type="cellIs" dxfId="6381" priority="8521" operator="equal">
      <formula>"T"</formula>
    </cfRule>
    <cfRule type="cellIs" dxfId="6380" priority="8522" operator="equal">
      <formula>"FOTS"</formula>
    </cfRule>
  </conditionalFormatting>
  <conditionalFormatting sqref="W37:AG41">
    <cfRule type="cellIs" dxfId="6379" priority="263" operator="equal">
      <formula>"DISP"</formula>
    </cfRule>
  </conditionalFormatting>
  <conditionalFormatting sqref="W48:AG50">
    <cfRule type="cellIs" dxfId="6378" priority="2001" operator="equal">
      <formula>"FO"</formula>
    </cfRule>
  </conditionalFormatting>
  <conditionalFormatting sqref="W90:AG92">
    <cfRule type="cellIs" dxfId="6377" priority="9393" operator="equal">
      <formula>"FO"</formula>
    </cfRule>
  </conditionalFormatting>
  <conditionalFormatting sqref="Z31:Z32">
    <cfRule type="cellIs" dxfId="6376" priority="1493" operator="equal">
      <formula>"DISP"</formula>
    </cfRule>
  </conditionalFormatting>
  <conditionalFormatting sqref="Z47:Z49">
    <cfRule type="cellIs" dxfId="6375" priority="1359" operator="equal">
      <formula>"DISP"</formula>
    </cfRule>
  </conditionalFormatting>
  <conditionalFormatting sqref="Z48:Z49">
    <cfRule type="cellIs" dxfId="6374" priority="1360" operator="equal">
      <formula>"FO"</formula>
    </cfRule>
  </conditionalFormatting>
  <conditionalFormatting sqref="Z59:Z63">
    <cfRule type="cellIs" dxfId="6373" priority="8938" operator="equal">
      <formula>"DISP"</formula>
    </cfRule>
  </conditionalFormatting>
  <conditionalFormatting sqref="Z65:Z69">
    <cfRule type="cellIs" dxfId="6372" priority="8889" operator="equal">
      <formula>"DISP"</formula>
    </cfRule>
  </conditionalFormatting>
  <conditionalFormatting sqref="Z88:Z92">
    <cfRule type="cellIs" dxfId="6371" priority="8678" operator="equal">
      <formula>"FO"</formula>
    </cfRule>
  </conditionalFormatting>
  <conditionalFormatting sqref="Z88:Z93">
    <cfRule type="cellIs" dxfId="6370" priority="8677" operator="equal">
      <formula>"DISP"</formula>
    </cfRule>
  </conditionalFormatting>
  <conditionalFormatting sqref="Z13:AE23">
    <cfRule type="cellIs" dxfId="6369" priority="1277" operator="equal">
      <formula>"DISP"</formula>
    </cfRule>
  </conditionalFormatting>
  <conditionalFormatting sqref="AA61:AD63 K63:R63">
    <cfRule type="cellIs" dxfId="6368" priority="11088" operator="equal">
      <formula>"DC"</formula>
    </cfRule>
    <cfRule type="cellIs" dxfId="6367" priority="11089" operator="equal">
      <formula>"DS"</formula>
    </cfRule>
    <cfRule type="cellIs" dxfId="6366" priority="11090" operator="equal">
      <formula>"FE"</formula>
    </cfRule>
    <cfRule type="cellIs" dxfId="6365" priority="11091" operator="equal">
      <formula>"FES"</formula>
    </cfRule>
    <cfRule type="cellIs" dxfId="6364" priority="11092" operator="equal">
      <formula>"FED"</formula>
    </cfRule>
    <cfRule type="cellIs" dxfId="6363" priority="11093" operator="equal">
      <formula>"FEF"</formula>
    </cfRule>
    <cfRule type="cellIs" dxfId="6362" priority="11094" operator="equal">
      <formula>"B"</formula>
    </cfRule>
    <cfRule type="cellIs" dxfId="6361" priority="11095" operator="equal">
      <formula>"F"</formula>
    </cfRule>
    <cfRule type="cellIs" dxfId="6360" priority="11096" operator="equal">
      <formula>"L"</formula>
    </cfRule>
    <cfRule type="cellIs" dxfId="6359" priority="11097" operator="equal">
      <formula>"SA"</formula>
    </cfRule>
    <cfRule type="cellIs" dxfId="6358" priority="11098" operator="equal">
      <formula>"SE"</formula>
    </cfRule>
    <cfRule type="cellIs" dxfId="6357" priority="11099" operator="equal">
      <formula>"TR"</formula>
    </cfRule>
    <cfRule type="cellIs" dxfId="6356" priority="11100" operator="equal">
      <formula>"NT"</formula>
    </cfRule>
    <cfRule type="cellIs" dxfId="6355" priority="11101" operator="equal">
      <formula>"DT"</formula>
    </cfRule>
    <cfRule type="cellIs" dxfId="6354" priority="11102" operator="equal">
      <formula>"T"</formula>
    </cfRule>
    <cfRule type="cellIs" dxfId="6353" priority="11103" operator="equal">
      <formula>"FOTS"</formula>
    </cfRule>
  </conditionalFormatting>
  <conditionalFormatting sqref="AA61:AD63">
    <cfRule type="cellIs" dxfId="6352" priority="8612" operator="equal">
      <formula>"DISP"</formula>
    </cfRule>
  </conditionalFormatting>
  <conditionalFormatting sqref="AA65:AD70">
    <cfRule type="cellIs" dxfId="6351" priority="8611" operator="equal">
      <formula>"DISP"</formula>
    </cfRule>
  </conditionalFormatting>
  <conditionalFormatting sqref="AA65:AD74">
    <cfRule type="cellIs" dxfId="6350" priority="9479" operator="equal">
      <formula>"DC"</formula>
    </cfRule>
    <cfRule type="cellIs" dxfId="6349" priority="9480" operator="equal">
      <formula>"DS"</formula>
    </cfRule>
    <cfRule type="cellIs" dxfId="6348" priority="9481" operator="equal">
      <formula>"FE"</formula>
    </cfRule>
    <cfRule type="cellIs" dxfId="6347" priority="9482" operator="equal">
      <formula>"FES"</formula>
    </cfRule>
    <cfRule type="cellIs" dxfId="6346" priority="9483" operator="equal">
      <formula>"FED"</formula>
    </cfRule>
    <cfRule type="cellIs" dxfId="6345" priority="9484" operator="equal">
      <formula>"FEF"</formula>
    </cfRule>
    <cfRule type="cellIs" dxfId="6344" priority="9485" operator="equal">
      <formula>"B"</formula>
    </cfRule>
    <cfRule type="cellIs" dxfId="6343" priority="9486" operator="equal">
      <formula>"F"</formula>
    </cfRule>
    <cfRule type="cellIs" dxfId="6342" priority="9487" operator="equal">
      <formula>"L"</formula>
    </cfRule>
    <cfRule type="cellIs" dxfId="6341" priority="9488" operator="equal">
      <formula>"SA"</formula>
    </cfRule>
    <cfRule type="cellIs" dxfId="6340" priority="9489" operator="equal">
      <formula>"SE"</formula>
    </cfRule>
    <cfRule type="cellIs" dxfId="6339" priority="9490" operator="equal">
      <formula>"TR"</formula>
    </cfRule>
    <cfRule type="cellIs" dxfId="6338" priority="9491" operator="equal">
      <formula>"NT"</formula>
    </cfRule>
    <cfRule type="cellIs" dxfId="6337" priority="9492" operator="equal">
      <formula>"DT"</formula>
    </cfRule>
    <cfRule type="cellIs" dxfId="6336" priority="9493" operator="equal">
      <formula>"T"</formula>
    </cfRule>
    <cfRule type="cellIs" dxfId="6335" priority="9494" operator="equal">
      <formula>"FOTS"</formula>
    </cfRule>
  </conditionalFormatting>
  <conditionalFormatting sqref="AA73:AD73">
    <cfRule type="cellIs" dxfId="6334" priority="8610" operator="equal">
      <formula>"FO"</formula>
    </cfRule>
  </conditionalFormatting>
  <conditionalFormatting sqref="AA27:AE31 AB32:AE32 D37 N37:V37 N39:V39">
    <cfRule type="cellIs" dxfId="6333" priority="6784" operator="equal">
      <formula>"DISP"</formula>
    </cfRule>
  </conditionalFormatting>
  <conditionalFormatting sqref="AA59:AE60">
    <cfRule type="cellIs" dxfId="6332" priority="12976" operator="equal">
      <formula>"DC"</formula>
    </cfRule>
    <cfRule type="cellIs" dxfId="6331" priority="12977" operator="equal">
      <formula>"DS"</formula>
    </cfRule>
    <cfRule type="cellIs" dxfId="6330" priority="12978" operator="equal">
      <formula>"FE"</formula>
    </cfRule>
    <cfRule type="cellIs" dxfId="6329" priority="12979" operator="equal">
      <formula>"FES"</formula>
    </cfRule>
    <cfRule type="cellIs" dxfId="6328" priority="12980" operator="equal">
      <formula>"FED"</formula>
    </cfRule>
    <cfRule type="cellIs" dxfId="6327" priority="12981" operator="equal">
      <formula>"FEF"</formula>
    </cfRule>
    <cfRule type="cellIs" dxfId="6326" priority="12982" operator="equal">
      <formula>"B"</formula>
    </cfRule>
    <cfRule type="cellIs" dxfId="6325" priority="12983" operator="equal">
      <formula>"F"</formula>
    </cfRule>
    <cfRule type="cellIs" dxfId="6324" priority="12984" operator="equal">
      <formula>"L"</formula>
    </cfRule>
    <cfRule type="cellIs" dxfId="6323" priority="12985" operator="equal">
      <formula>"SA"</formula>
    </cfRule>
    <cfRule type="cellIs" dxfId="6322" priority="12986" operator="equal">
      <formula>"SE"</formula>
    </cfRule>
    <cfRule type="cellIs" dxfId="6321" priority="12987" operator="equal">
      <formula>"TR"</formula>
    </cfRule>
    <cfRule type="cellIs" dxfId="6320" priority="12988" operator="equal">
      <formula>"NT"</formula>
    </cfRule>
    <cfRule type="cellIs" dxfId="6319" priority="12989" operator="equal">
      <formula>"DT"</formula>
    </cfRule>
    <cfRule type="cellIs" dxfId="6318" priority="12990" operator="equal">
      <formula>"T"</formula>
    </cfRule>
    <cfRule type="cellIs" dxfId="6317" priority="12991" operator="equal">
      <formula>"FOTS"</formula>
    </cfRule>
  </conditionalFormatting>
  <conditionalFormatting sqref="AA91:AE92">
    <cfRule type="cellIs" dxfId="6316" priority="8609" operator="equal">
      <formula>"FO"</formula>
    </cfRule>
  </conditionalFormatting>
  <conditionalFormatting sqref="AA91:AE93">
    <cfRule type="cellIs" dxfId="6315" priority="12265" operator="equal">
      <formula>"DISP"</formula>
    </cfRule>
    <cfRule type="cellIs" dxfId="6314" priority="12813" operator="equal">
      <formula>"DC"</formula>
    </cfRule>
    <cfRule type="cellIs" dxfId="6313" priority="12814" operator="equal">
      <formula>"DS"</formula>
    </cfRule>
    <cfRule type="cellIs" dxfId="6312" priority="12815" operator="equal">
      <formula>"FE"</formula>
    </cfRule>
    <cfRule type="cellIs" dxfId="6311" priority="12816" operator="equal">
      <formula>"FES"</formula>
    </cfRule>
    <cfRule type="cellIs" dxfId="6310" priority="12817" operator="equal">
      <formula>"FED"</formula>
    </cfRule>
    <cfRule type="cellIs" dxfId="6309" priority="12818" operator="equal">
      <formula>"FEF"</formula>
    </cfRule>
    <cfRule type="cellIs" dxfId="6308" priority="12819" operator="equal">
      <formula>"B"</formula>
    </cfRule>
    <cfRule type="cellIs" dxfId="6307" priority="12820" operator="equal">
      <formula>"F"</formula>
    </cfRule>
    <cfRule type="cellIs" dxfId="6306" priority="12821" operator="equal">
      <formula>"L"</formula>
    </cfRule>
    <cfRule type="cellIs" dxfId="6305" priority="12822" operator="equal">
      <formula>"SA"</formula>
    </cfRule>
    <cfRule type="cellIs" dxfId="6304" priority="12823" operator="equal">
      <formula>"SE"</formula>
    </cfRule>
    <cfRule type="cellIs" dxfId="6303" priority="12824" operator="equal">
      <formula>"TR"</formula>
    </cfRule>
    <cfRule type="cellIs" dxfId="6302" priority="12825" operator="equal">
      <formula>"NT"</formula>
    </cfRule>
    <cfRule type="cellIs" dxfId="6301" priority="12826" operator="equal">
      <formula>"DT"</formula>
    </cfRule>
    <cfRule type="cellIs" dxfId="6300" priority="12827" operator="equal">
      <formula>"T"</formula>
    </cfRule>
    <cfRule type="cellIs" dxfId="6299" priority="12828" operator="equal">
      <formula>"FOTS"</formula>
    </cfRule>
  </conditionalFormatting>
  <conditionalFormatting sqref="AA47:AG52">
    <cfRule type="cellIs" dxfId="6298" priority="99" operator="equal">
      <formula>"DISP"</formula>
    </cfRule>
  </conditionalFormatting>
  <conditionalFormatting sqref="AA56:AG58">
    <cfRule type="cellIs" dxfId="6297" priority="8393" operator="equal">
      <formula>"DC"</formula>
    </cfRule>
    <cfRule type="cellIs" dxfId="6296" priority="8394" operator="equal">
      <formula>"DS"</formula>
    </cfRule>
    <cfRule type="cellIs" dxfId="6295" priority="8395" operator="equal">
      <formula>"FE"</formula>
    </cfRule>
    <cfRule type="cellIs" dxfId="6294" priority="8396" operator="equal">
      <formula>"FES"</formula>
    </cfRule>
    <cfRule type="cellIs" dxfId="6293" priority="8397" operator="equal">
      <formula>"FED"</formula>
    </cfRule>
    <cfRule type="cellIs" dxfId="6292" priority="8398" operator="equal">
      <formula>"FEF"</formula>
    </cfRule>
    <cfRule type="cellIs" dxfId="6291" priority="8399" operator="equal">
      <formula>"B"</formula>
    </cfRule>
    <cfRule type="cellIs" dxfId="6290" priority="8400" operator="equal">
      <formula>"F"</formula>
    </cfRule>
    <cfRule type="cellIs" dxfId="6289" priority="8401" operator="equal">
      <formula>"L"</formula>
    </cfRule>
    <cfRule type="cellIs" dxfId="6288" priority="8402" operator="equal">
      <formula>"SA"</formula>
    </cfRule>
    <cfRule type="cellIs" dxfId="6287" priority="8403" operator="equal">
      <formula>"SE"</formula>
    </cfRule>
    <cfRule type="cellIs" dxfId="6286" priority="8404" operator="equal">
      <formula>"TR"</formula>
    </cfRule>
    <cfRule type="cellIs" dxfId="6285" priority="8405" operator="equal">
      <formula>"NT"</formula>
    </cfRule>
    <cfRule type="cellIs" dxfId="6284" priority="8406" operator="equal">
      <formula>"DT"</formula>
    </cfRule>
    <cfRule type="cellIs" dxfId="6283" priority="8407" operator="equal">
      <formula>"T"</formula>
    </cfRule>
    <cfRule type="cellIs" dxfId="6282" priority="8408" operator="equal">
      <formula>"FOTS"</formula>
    </cfRule>
  </conditionalFormatting>
  <conditionalFormatting sqref="AA59:AG60">
    <cfRule type="cellIs" dxfId="6281" priority="8608" operator="equal">
      <formula>"DISP"</formula>
    </cfRule>
  </conditionalFormatting>
  <conditionalFormatting sqref="AA71:AG74">
    <cfRule type="cellIs" dxfId="6280" priority="7468" operator="equal">
      <formula>"DISP"</formula>
    </cfRule>
    <cfRule type="cellIs" dxfId="6279" priority="8607" operator="equal">
      <formula>"FO"</formula>
    </cfRule>
  </conditionalFormatting>
  <conditionalFormatting sqref="AA71:AG75">
    <cfRule type="cellIs" dxfId="6278" priority="7319" operator="equal">
      <formula>"DC"</formula>
    </cfRule>
    <cfRule type="cellIs" dxfId="6277" priority="7320" operator="equal">
      <formula>"DS"</formula>
    </cfRule>
    <cfRule type="cellIs" dxfId="6276" priority="7321" operator="equal">
      <formula>"FE"</formula>
    </cfRule>
    <cfRule type="cellIs" dxfId="6275" priority="7322" operator="equal">
      <formula>"FES"</formula>
    </cfRule>
    <cfRule type="cellIs" dxfId="6274" priority="7323" operator="equal">
      <formula>"FED"</formula>
    </cfRule>
    <cfRule type="cellIs" dxfId="6273" priority="7324" operator="equal">
      <formula>"FEF"</formula>
    </cfRule>
    <cfRule type="cellIs" dxfId="6272" priority="7325" operator="equal">
      <formula>"B"</formula>
    </cfRule>
    <cfRule type="cellIs" dxfId="6271" priority="7326" operator="equal">
      <formula>"F"</formula>
    </cfRule>
    <cfRule type="cellIs" dxfId="6270" priority="7327" operator="equal">
      <formula>"L"</formula>
    </cfRule>
    <cfRule type="cellIs" dxfId="6269" priority="7328" operator="equal">
      <formula>"SA"</formula>
    </cfRule>
    <cfRule type="cellIs" dxfId="6268" priority="7329" operator="equal">
      <formula>"SE"</formula>
    </cfRule>
    <cfRule type="cellIs" dxfId="6267" priority="7330" operator="equal">
      <formula>"TR"</formula>
    </cfRule>
    <cfRule type="cellIs" dxfId="6266" priority="7331" operator="equal">
      <formula>"NT"</formula>
    </cfRule>
    <cfRule type="cellIs" dxfId="6265" priority="7332" operator="equal">
      <formula>"DT"</formula>
    </cfRule>
    <cfRule type="cellIs" dxfId="6264" priority="7333" operator="equal">
      <formula>"T"</formula>
    </cfRule>
    <cfRule type="cellIs" dxfId="6263" priority="7334" operator="equal">
      <formula>"FOTS"</formula>
    </cfRule>
  </conditionalFormatting>
  <conditionalFormatting sqref="AA88:AG90">
    <cfRule type="cellIs" dxfId="6262" priority="7810" operator="equal">
      <formula>"DC"</formula>
    </cfRule>
    <cfRule type="cellIs" dxfId="6261" priority="7811" operator="equal">
      <formula>"DS"</formula>
    </cfRule>
    <cfRule type="cellIs" dxfId="6260" priority="7812" operator="equal">
      <formula>"FE"</formula>
    </cfRule>
    <cfRule type="cellIs" dxfId="6259" priority="7813" operator="equal">
      <formula>"FES"</formula>
    </cfRule>
    <cfRule type="cellIs" dxfId="6258" priority="7814" operator="equal">
      <formula>"FED"</formula>
    </cfRule>
    <cfRule type="cellIs" dxfId="6257" priority="7815" operator="equal">
      <formula>"FEF"</formula>
    </cfRule>
    <cfRule type="cellIs" dxfId="6256" priority="7816" operator="equal">
      <formula>"B"</formula>
    </cfRule>
    <cfRule type="cellIs" dxfId="6255" priority="7817" operator="equal">
      <formula>"F"</formula>
    </cfRule>
    <cfRule type="cellIs" dxfId="6254" priority="7818" operator="equal">
      <formula>"L"</formula>
    </cfRule>
    <cfRule type="cellIs" dxfId="6253" priority="7819" operator="equal">
      <formula>"SA"</formula>
    </cfRule>
    <cfRule type="cellIs" dxfId="6252" priority="7820" operator="equal">
      <formula>"SE"</formula>
    </cfRule>
    <cfRule type="cellIs" dxfId="6251" priority="7821" operator="equal">
      <formula>"TR"</formula>
    </cfRule>
    <cfRule type="cellIs" dxfId="6250" priority="7822" operator="equal">
      <formula>"NT"</formula>
    </cfRule>
    <cfRule type="cellIs" dxfId="6249" priority="7823" operator="equal">
      <formula>"DT"</formula>
    </cfRule>
    <cfRule type="cellIs" dxfId="6248" priority="7824" operator="equal">
      <formula>"T"</formula>
    </cfRule>
    <cfRule type="cellIs" dxfId="6247" priority="7825" operator="equal">
      <formula>"FOTS"</formula>
    </cfRule>
    <cfRule type="cellIs" dxfId="6246" priority="7858" operator="equal">
      <formula>"DISP"</formula>
    </cfRule>
    <cfRule type="cellIs" dxfId="6245" priority="8605" operator="equal">
      <formula>"FO"</formula>
    </cfRule>
  </conditionalFormatting>
  <conditionalFormatting sqref="AE61">
    <cfRule type="cellIs" dxfId="6244" priority="11120" operator="equal">
      <formula>"DC"</formula>
    </cfRule>
    <cfRule type="cellIs" dxfId="6243" priority="11121" operator="equal">
      <formula>"DS"</formula>
    </cfRule>
    <cfRule type="cellIs" dxfId="6242" priority="11122" operator="equal">
      <formula>"FE"</formula>
    </cfRule>
    <cfRule type="cellIs" dxfId="6241" priority="11123" operator="equal">
      <formula>"FES"</formula>
    </cfRule>
    <cfRule type="cellIs" dxfId="6240" priority="11124" operator="equal">
      <formula>"FED"</formula>
    </cfRule>
    <cfRule type="cellIs" dxfId="6239" priority="11125" operator="equal">
      <formula>"FEF"</formula>
    </cfRule>
    <cfRule type="cellIs" dxfId="6238" priority="11126" operator="equal">
      <formula>"B"</formula>
    </cfRule>
    <cfRule type="cellIs" dxfId="6237" priority="11127" operator="equal">
      <formula>"F"</formula>
    </cfRule>
    <cfRule type="cellIs" dxfId="6236" priority="11128" operator="equal">
      <formula>"L"</formula>
    </cfRule>
    <cfRule type="cellIs" dxfId="6235" priority="11129" operator="equal">
      <formula>"SA"</formula>
    </cfRule>
    <cfRule type="cellIs" dxfId="6234" priority="11130" operator="equal">
      <formula>"SE"</formula>
    </cfRule>
    <cfRule type="cellIs" dxfId="6233" priority="11131" operator="equal">
      <formula>"TR"</formula>
    </cfRule>
    <cfRule type="cellIs" dxfId="6232" priority="11132" operator="equal">
      <formula>"NT"</formula>
    </cfRule>
    <cfRule type="cellIs" dxfId="6231" priority="11133" operator="equal">
      <formula>"DT"</formula>
    </cfRule>
    <cfRule type="cellIs" dxfId="6230" priority="11134" operator="equal">
      <formula>"T"</formula>
    </cfRule>
    <cfRule type="cellIs" dxfId="6229" priority="11135" operator="equal">
      <formula>"FOTS"</formula>
    </cfRule>
  </conditionalFormatting>
  <conditionalFormatting sqref="AE61:AG70">
    <cfRule type="cellIs" dxfId="6228" priority="7352" operator="equal">
      <formula>"DISP"</formula>
    </cfRule>
  </conditionalFormatting>
  <conditionalFormatting sqref="AE62:AG74">
    <cfRule type="cellIs" dxfId="6227" priority="7942" operator="equal">
      <formula>"DC"</formula>
    </cfRule>
    <cfRule type="cellIs" dxfId="6226" priority="7943" operator="equal">
      <formula>"DS"</formula>
    </cfRule>
    <cfRule type="cellIs" dxfId="6225" priority="7944" operator="equal">
      <formula>"FE"</formula>
    </cfRule>
    <cfRule type="cellIs" dxfId="6224" priority="7945" operator="equal">
      <formula>"FES"</formula>
    </cfRule>
    <cfRule type="cellIs" dxfId="6223" priority="7946" operator="equal">
      <formula>"FED"</formula>
    </cfRule>
    <cfRule type="cellIs" dxfId="6222" priority="7947" operator="equal">
      <formula>"FEF"</formula>
    </cfRule>
    <cfRule type="cellIs" dxfId="6221" priority="7948" operator="equal">
      <formula>"B"</formula>
    </cfRule>
    <cfRule type="cellIs" dxfId="6220" priority="7949" operator="equal">
      <formula>"F"</formula>
    </cfRule>
    <cfRule type="cellIs" dxfId="6219" priority="7950" operator="equal">
      <formula>"L"</formula>
    </cfRule>
    <cfRule type="cellIs" dxfId="6218" priority="7951" operator="equal">
      <formula>"SA"</formula>
    </cfRule>
    <cfRule type="cellIs" dxfId="6217" priority="7952" operator="equal">
      <formula>"SE"</formula>
    </cfRule>
    <cfRule type="cellIs" dxfId="6216" priority="7953" operator="equal">
      <formula>"TR"</formula>
    </cfRule>
    <cfRule type="cellIs" dxfId="6215" priority="7954" operator="equal">
      <formula>"NT"</formula>
    </cfRule>
    <cfRule type="cellIs" dxfId="6214" priority="7955" operator="equal">
      <formula>"DT"</formula>
    </cfRule>
    <cfRule type="cellIs" dxfId="6213" priority="7956" operator="equal">
      <formula>"T"</formula>
    </cfRule>
    <cfRule type="cellIs" dxfId="6212" priority="7957" operator="equal">
      <formula>"FOTS"</formula>
    </cfRule>
  </conditionalFormatting>
  <conditionalFormatting sqref="AF46:AG47">
    <cfRule type="cellIs" dxfId="6211" priority="605" operator="equal">
      <formula>"FO"</formula>
    </cfRule>
  </conditionalFormatting>
  <conditionalFormatting sqref="AF59:AG61">
    <cfRule type="cellIs" dxfId="6210" priority="7336" operator="equal">
      <formula>"DC"</formula>
    </cfRule>
    <cfRule type="cellIs" dxfId="6209" priority="7337" operator="equal">
      <formula>"DS"</formula>
    </cfRule>
    <cfRule type="cellIs" dxfId="6208" priority="7338" operator="equal">
      <formula>"FE"</formula>
    </cfRule>
    <cfRule type="cellIs" dxfId="6207" priority="7339" operator="equal">
      <formula>"FES"</formula>
    </cfRule>
    <cfRule type="cellIs" dxfId="6206" priority="7340" operator="equal">
      <formula>"FED"</formula>
    </cfRule>
    <cfRule type="cellIs" dxfId="6205" priority="7341" operator="equal">
      <formula>"FEF"</formula>
    </cfRule>
    <cfRule type="cellIs" dxfId="6204" priority="7342" operator="equal">
      <formula>"B"</formula>
    </cfRule>
    <cfRule type="cellIs" dxfId="6203" priority="7343" operator="equal">
      <formula>"F"</formula>
    </cfRule>
    <cfRule type="cellIs" dxfId="6202" priority="7344" operator="equal">
      <formula>"L"</formula>
    </cfRule>
    <cfRule type="cellIs" dxfId="6201" priority="7345" operator="equal">
      <formula>"SA"</formula>
    </cfRule>
    <cfRule type="cellIs" dxfId="6200" priority="7346" operator="equal">
      <formula>"SE"</formula>
    </cfRule>
    <cfRule type="cellIs" dxfId="6199" priority="7347" operator="equal">
      <formula>"TR"</formula>
    </cfRule>
    <cfRule type="cellIs" dxfId="6198" priority="7348" operator="equal">
      <formula>"NT"</formula>
    </cfRule>
    <cfRule type="cellIs" dxfId="6197" priority="7349" operator="equal">
      <formula>"DT"</formula>
    </cfRule>
    <cfRule type="cellIs" dxfId="6196" priority="7350" operator="equal">
      <formula>"T"</formula>
    </cfRule>
    <cfRule type="cellIs" dxfId="6195" priority="7351" operator="equal">
      <formula>"FOTS"</formula>
    </cfRule>
  </conditionalFormatting>
  <conditionalFormatting sqref="AF73:AG73">
    <cfRule type="cellIs" dxfId="6194" priority="7469" operator="equal">
      <formula>"FO"</formula>
    </cfRule>
  </conditionalFormatting>
  <conditionalFormatting sqref="AF90:AG95">
    <cfRule type="cellIs" dxfId="6193" priority="7418" operator="equal">
      <formula>"DISP"</formula>
    </cfRule>
  </conditionalFormatting>
  <conditionalFormatting sqref="AF90:AG96">
    <cfRule type="cellIs" dxfId="6192" priority="7127" operator="equal">
      <formula>"DC"</formula>
    </cfRule>
    <cfRule type="cellIs" dxfId="6191" priority="7128" operator="equal">
      <formula>"DS"</formula>
    </cfRule>
    <cfRule type="cellIs" dxfId="6190" priority="7129" operator="equal">
      <formula>"FE"</formula>
    </cfRule>
    <cfRule type="cellIs" dxfId="6189" priority="7130" operator="equal">
      <formula>"FES"</formula>
    </cfRule>
    <cfRule type="cellIs" dxfId="6188" priority="7131" operator="equal">
      <formula>"FED"</formula>
    </cfRule>
    <cfRule type="cellIs" dxfId="6187" priority="7132" operator="equal">
      <formula>"FEF"</formula>
    </cfRule>
    <cfRule type="cellIs" dxfId="6186" priority="7133" operator="equal">
      <formula>"B"</formula>
    </cfRule>
    <cfRule type="cellIs" dxfId="6185" priority="7134" operator="equal">
      <formula>"F"</formula>
    </cfRule>
    <cfRule type="cellIs" dxfId="6184" priority="7135" operator="equal">
      <formula>"L"</formula>
    </cfRule>
    <cfRule type="cellIs" dxfId="6183" priority="7136" operator="equal">
      <formula>"SA"</formula>
    </cfRule>
    <cfRule type="cellIs" dxfId="6182" priority="7137" operator="equal">
      <formula>"SE"</formula>
    </cfRule>
    <cfRule type="cellIs" dxfId="6181" priority="7138" operator="equal">
      <formula>"TR"</formula>
    </cfRule>
    <cfRule type="cellIs" dxfId="6180" priority="7139" operator="equal">
      <formula>"NT"</formula>
    </cfRule>
    <cfRule type="cellIs" dxfId="6179" priority="7140" operator="equal">
      <formula>"DT"</formula>
    </cfRule>
    <cfRule type="cellIs" dxfId="6178" priority="7141" operator="equal">
      <formula>"T"</formula>
    </cfRule>
    <cfRule type="cellIs" dxfId="6177" priority="7142" operator="equal">
      <formula>"FOTS"</formula>
    </cfRule>
  </conditionalFormatting>
  <conditionalFormatting sqref="AF13:AH29 AF30:AG30 AF31:AH32 D47:I47 M47:AG47">
    <cfRule type="cellIs" dxfId="6176" priority="1" operator="equal">
      <formula>"DC"</formula>
    </cfRule>
    <cfRule type="cellIs" dxfId="6175" priority="2" operator="equal">
      <formula>"DS"</formula>
    </cfRule>
    <cfRule type="cellIs" dxfId="6174" priority="3" operator="equal">
      <formula>"FE"</formula>
    </cfRule>
    <cfRule type="cellIs" dxfId="6173" priority="4" operator="equal">
      <formula>"FES"</formula>
    </cfRule>
    <cfRule type="cellIs" dxfId="6172" priority="5" operator="equal">
      <formula>"FED"</formula>
    </cfRule>
    <cfRule type="cellIs" dxfId="6171" priority="6" operator="equal">
      <formula>"FEF"</formula>
    </cfRule>
    <cfRule type="cellIs" dxfId="6170" priority="7" operator="equal">
      <formula>"B"</formula>
    </cfRule>
    <cfRule type="cellIs" dxfId="6169" priority="8" operator="equal">
      <formula>"F"</formula>
    </cfRule>
    <cfRule type="cellIs" dxfId="6168" priority="9" operator="equal">
      <formula>"L"</formula>
    </cfRule>
    <cfRule type="cellIs" dxfId="6167" priority="10" operator="equal">
      <formula>"SA"</formula>
    </cfRule>
    <cfRule type="cellIs" dxfId="6166" priority="11" operator="equal">
      <formula>"SE"</formula>
    </cfRule>
    <cfRule type="cellIs" dxfId="6165" priority="12" operator="equal">
      <formula>"TR"</formula>
    </cfRule>
    <cfRule type="cellIs" dxfId="6164" priority="13" operator="equal">
      <formula>"NT"</formula>
    </cfRule>
    <cfRule type="cellIs" dxfId="6163" priority="14" operator="equal">
      <formula>"DT"</formula>
    </cfRule>
    <cfRule type="cellIs" dxfId="6162" priority="15" operator="equal">
      <formula>"T"</formula>
    </cfRule>
    <cfRule type="cellIs" dxfId="6161" priority="16" operator="equal">
      <formula>"FOTS"</formula>
    </cfRule>
    <cfRule type="cellIs" dxfId="6160" priority="17" operator="equal">
      <formula>"DISP"</formula>
    </cfRule>
    <cfRule type="cellIs" dxfId="6159" priority="6552" operator="equal">
      <formula>"FO"</formula>
    </cfRule>
  </conditionalFormatting>
  <conditionalFormatting sqref="AH34:AH54">
    <cfRule type="cellIs" dxfId="6158" priority="83864" operator="equal">
      <formula>"DC"</formula>
    </cfRule>
    <cfRule type="cellIs" dxfId="6157" priority="83865" operator="equal">
      <formula>"DS"</formula>
    </cfRule>
    <cfRule type="cellIs" dxfId="6156" priority="83866" operator="equal">
      <formula>"FE"</formula>
    </cfRule>
    <cfRule type="cellIs" dxfId="6155" priority="83867" operator="equal">
      <formula>"FES"</formula>
    </cfRule>
    <cfRule type="cellIs" dxfId="6154" priority="83868" operator="equal">
      <formula>"FED"</formula>
    </cfRule>
    <cfRule type="cellIs" dxfId="6153" priority="83869" operator="equal">
      <formula>"FEF"</formula>
    </cfRule>
    <cfRule type="cellIs" dxfId="6152" priority="83870" operator="equal">
      <formula>"B"</formula>
    </cfRule>
    <cfRule type="cellIs" dxfId="6151" priority="83871" operator="equal">
      <formula>"F"</formula>
    </cfRule>
    <cfRule type="cellIs" dxfId="6150" priority="83872" operator="equal">
      <formula>"L"</formula>
    </cfRule>
    <cfRule type="cellIs" dxfId="6149" priority="83873" operator="equal">
      <formula>"SA"</formula>
    </cfRule>
    <cfRule type="cellIs" dxfId="6148" priority="83874" operator="equal">
      <formula>"SE"</formula>
    </cfRule>
    <cfRule type="cellIs" dxfId="6147" priority="83875" operator="equal">
      <formula>"TR"</formula>
    </cfRule>
    <cfRule type="cellIs" dxfId="6146" priority="83876" operator="equal">
      <formula>"NT"</formula>
    </cfRule>
    <cfRule type="cellIs" dxfId="6145" priority="83877" operator="equal">
      <formula>"DT"</formula>
    </cfRule>
    <cfRule type="cellIs" dxfId="6144" priority="83878" operator="equal">
      <formula>"T"</formula>
    </cfRule>
    <cfRule type="cellIs" dxfId="6143" priority="83879" operator="equal">
      <formula>"FOTS"</formula>
    </cfRule>
    <cfRule type="cellIs" dxfId="6142" priority="83880" operator="equal">
      <formula>"DISP"</formula>
    </cfRule>
    <cfRule type="cellIs" dxfId="6141" priority="84165" operator="equal">
      <formula>"FO"</formula>
    </cfRule>
  </conditionalFormatting>
  <conditionalFormatting sqref="AH56:AH75">
    <cfRule type="cellIs" dxfId="6140" priority="83830" operator="equal">
      <formula>"DC"</formula>
    </cfRule>
    <cfRule type="cellIs" dxfId="6139" priority="83831" operator="equal">
      <formula>"DS"</formula>
    </cfRule>
    <cfRule type="cellIs" dxfId="6138" priority="83832" operator="equal">
      <formula>"FE"</formula>
    </cfRule>
    <cfRule type="cellIs" dxfId="6137" priority="83833" operator="equal">
      <formula>"FES"</formula>
    </cfRule>
    <cfRule type="cellIs" dxfId="6136" priority="83834" operator="equal">
      <formula>"FED"</formula>
    </cfRule>
    <cfRule type="cellIs" dxfId="6135" priority="83835" operator="equal">
      <formula>"FEF"</formula>
    </cfRule>
    <cfRule type="cellIs" dxfId="6134" priority="83836" operator="equal">
      <formula>"B"</formula>
    </cfRule>
    <cfRule type="cellIs" dxfId="6133" priority="83837" operator="equal">
      <formula>"F"</formula>
    </cfRule>
    <cfRule type="cellIs" dxfId="6132" priority="83838" operator="equal">
      <formula>"L"</formula>
    </cfRule>
    <cfRule type="cellIs" dxfId="6131" priority="83839" operator="equal">
      <formula>"SA"</formula>
    </cfRule>
    <cfRule type="cellIs" dxfId="6130" priority="83840" operator="equal">
      <formula>"SE"</formula>
    </cfRule>
    <cfRule type="cellIs" dxfId="6129" priority="83841" operator="equal">
      <formula>"TR"</formula>
    </cfRule>
    <cfRule type="cellIs" dxfId="6128" priority="83842" operator="equal">
      <formula>"NT"</formula>
    </cfRule>
    <cfRule type="cellIs" dxfId="6127" priority="83843" operator="equal">
      <formula>"DT"</formula>
    </cfRule>
    <cfRule type="cellIs" dxfId="6126" priority="83844" operator="equal">
      <formula>"T"</formula>
    </cfRule>
    <cfRule type="cellIs" dxfId="6125" priority="83845" operator="equal">
      <formula>"FOTS"</formula>
    </cfRule>
    <cfRule type="cellIs" dxfId="6124" priority="83846" operator="equal">
      <formula>"DISP"</formula>
    </cfRule>
    <cfRule type="cellIs" dxfId="6123" priority="83916" operator="equal">
      <formula>"FO"</formula>
    </cfRule>
  </conditionalFormatting>
  <conditionalFormatting sqref="AH77:AH96">
    <cfRule type="cellIs" dxfId="6122" priority="83847" operator="equal">
      <formula>"DC"</formula>
    </cfRule>
    <cfRule type="cellIs" dxfId="6121" priority="83848" operator="equal">
      <formula>"DS"</formula>
    </cfRule>
    <cfRule type="cellIs" dxfId="6120" priority="83849" operator="equal">
      <formula>"FE"</formula>
    </cfRule>
    <cfRule type="cellIs" dxfId="6119" priority="83850" operator="equal">
      <formula>"FES"</formula>
    </cfRule>
    <cfRule type="cellIs" dxfId="6118" priority="83851" operator="equal">
      <formula>"FED"</formula>
    </cfRule>
    <cfRule type="cellIs" dxfId="6117" priority="83852" operator="equal">
      <formula>"FEF"</formula>
    </cfRule>
    <cfRule type="cellIs" dxfId="6116" priority="83853" operator="equal">
      <formula>"B"</formula>
    </cfRule>
    <cfRule type="cellIs" dxfId="6115" priority="83854" operator="equal">
      <formula>"F"</formula>
    </cfRule>
    <cfRule type="cellIs" dxfId="6114" priority="83855" operator="equal">
      <formula>"L"</formula>
    </cfRule>
    <cfRule type="cellIs" dxfId="6113" priority="83856" operator="equal">
      <formula>"SA"</formula>
    </cfRule>
    <cfRule type="cellIs" dxfId="6112" priority="83857" operator="equal">
      <formula>"SE"</formula>
    </cfRule>
    <cfRule type="cellIs" dxfId="6111" priority="83858" operator="equal">
      <formula>"TR"</formula>
    </cfRule>
    <cfRule type="cellIs" dxfId="6110" priority="83859" operator="equal">
      <formula>"NT"</formula>
    </cfRule>
    <cfRule type="cellIs" dxfId="6109" priority="83860" operator="equal">
      <formula>"DT"</formula>
    </cfRule>
    <cfRule type="cellIs" dxfId="6108" priority="83861" operator="equal">
      <formula>"T"</formula>
    </cfRule>
    <cfRule type="cellIs" dxfId="6107" priority="83862" operator="equal">
      <formula>"FOTS"</formula>
    </cfRule>
    <cfRule type="cellIs" dxfId="6106" priority="83863" operator="equal">
      <formula>"DISP"</formula>
    </cfRule>
    <cfRule type="cellIs" dxfId="6105" priority="83915" operator="equal">
      <formula>"FO"</formula>
    </cfRule>
  </conditionalFormatting>
  <conditionalFormatting sqref="BD13:BD32 BD56:BD59 BD61:BD63">
    <cfRule type="cellIs" dxfId="6104" priority="84312" operator="greaterThan">
      <formula>0</formula>
    </cfRule>
  </conditionalFormatting>
  <conditionalFormatting sqref="BD34">
    <cfRule type="cellIs" dxfId="6103" priority="84311" operator="greaterThan">
      <formula>0</formula>
    </cfRule>
  </conditionalFormatting>
  <conditionalFormatting sqref="BD38:BD54">
    <cfRule type="cellIs" dxfId="6102" priority="84266" operator="greaterThan">
      <formula>0</formula>
    </cfRule>
  </conditionalFormatting>
  <conditionalFormatting sqref="BD67:BD75">
    <cfRule type="cellIs" dxfId="6101" priority="84309" operator="greaterThan">
      <formula>0</formula>
    </cfRule>
  </conditionalFormatting>
  <conditionalFormatting sqref="BD77:BD84">
    <cfRule type="cellIs" dxfId="6100" priority="84310" operator="greaterThan">
      <formula>0</formula>
    </cfRule>
  </conditionalFormatting>
  <conditionalFormatting sqref="BD88:BD97">
    <cfRule type="cellIs" dxfId="6099" priority="84267" operator="greaterThan">
      <formula>0</formula>
    </cfRule>
  </conditionalFormatting>
  <conditionalFormatting sqref="BE13:BE35 BE38:BE97">
    <cfRule type="cellIs" dxfId="6098" priority="84305" operator="between">
      <formula>$BE$99-(12/24)</formula>
      <formula>$BE$99+(12/24)</formula>
    </cfRule>
    <cfRule type="cellIs" dxfId="6097" priority="84306" operator="greaterThanOrEqual">
      <formula>$BE$99+(12/24)</formula>
    </cfRule>
    <cfRule type="cellIs" dxfId="6096" priority="84307" operator="greaterThan">
      <formula>$BE$99+(6/24)</formula>
    </cfRule>
    <cfRule type="cellIs" dxfId="6095" priority="84308" operator="lessThan">
      <formula>$BE$99-(12/24)</formula>
    </cfRule>
  </conditionalFormatting>
  <conditionalFormatting sqref="BP100:BT100">
    <cfRule type="cellIs" dxfId="6094" priority="84201" operator="equal">
      <formula>0</formula>
    </cfRule>
    <cfRule type="cellIs" dxfId="6093" priority="84202" operator="lessThan">
      <formula>0</formula>
    </cfRule>
    <cfRule type="cellIs" dxfId="6092" priority="84203" operator="greaterThan">
      <formula>0</formula>
    </cfRule>
  </conditionalFormatting>
  <conditionalFormatting sqref="BT13:BT20">
    <cfRule type="cellIs" dxfId="6091" priority="84231" operator="lessThan">
      <formula>-0.05</formula>
    </cfRule>
    <cfRule type="cellIs" dxfId="6090" priority="84232" operator="greaterThan">
      <formula>0.05</formula>
    </cfRule>
    <cfRule type="cellIs" dxfId="6089" priority="84233" operator="between">
      <formula>0.05</formula>
      <formula>-0.05</formula>
    </cfRule>
  </conditionalFormatting>
  <conditionalFormatting sqref="BT23:BT32">
    <cfRule type="cellIs" dxfId="6088" priority="84237" operator="lessThan">
      <formula>-0.05</formula>
    </cfRule>
    <cfRule type="cellIs" dxfId="6087" priority="84238" operator="greaterThan">
      <formula>0.05</formula>
    </cfRule>
    <cfRule type="cellIs" dxfId="6086" priority="84239" operator="between">
      <formula>0.05</formula>
      <formula>-0.05</formula>
    </cfRule>
  </conditionalFormatting>
  <conditionalFormatting sqref="BT34:BT54">
    <cfRule type="cellIs" dxfId="6085" priority="84234" operator="lessThan">
      <formula>-0.05</formula>
    </cfRule>
    <cfRule type="cellIs" dxfId="6084" priority="84235" operator="greaterThan">
      <formula>0.05</formula>
    </cfRule>
    <cfRule type="cellIs" dxfId="6083" priority="84236" operator="between">
      <formula>0.05</formula>
      <formula>-0.05</formula>
    </cfRule>
  </conditionalFormatting>
  <conditionalFormatting sqref="BT56:BT75">
    <cfRule type="cellIs" dxfId="6082" priority="84228" operator="lessThan">
      <formula>-0.05</formula>
    </cfRule>
    <cfRule type="cellIs" dxfId="6081" priority="84229" operator="greaterThan">
      <formula>0.05</formula>
    </cfRule>
    <cfRule type="cellIs" dxfId="6080" priority="84230" operator="between">
      <formula>0.05</formula>
      <formula>-0.05</formula>
    </cfRule>
  </conditionalFormatting>
  <conditionalFormatting sqref="BT77:BT97">
    <cfRule type="cellIs" dxfId="6079" priority="84225" operator="lessThan">
      <formula>-0.05</formula>
    </cfRule>
    <cfRule type="cellIs" dxfId="6078" priority="84226" operator="greaterThan">
      <formula>0.05</formula>
    </cfRule>
    <cfRule type="cellIs" dxfId="6077" priority="84227" operator="between">
      <formula>0.05</formula>
      <formula>-0.05</formula>
    </cfRule>
  </conditionalFormatting>
  <conditionalFormatting sqref="CE13:CE20">
    <cfRule type="cellIs" dxfId="6076" priority="83734" operator="lessThanOrEqual">
      <formula>$BD$11</formula>
    </cfRule>
    <cfRule type="cellIs" dxfId="6075" priority="83735" operator="greaterThan">
      <formula>$BD$11</formula>
    </cfRule>
  </conditionalFormatting>
  <conditionalFormatting sqref="CE23:CE97">
    <cfRule type="cellIs" dxfId="6074" priority="83738" operator="lessThanOrEqual">
      <formula>$BD$11</formula>
    </cfRule>
    <cfRule type="cellIs" dxfId="6073" priority="83739" operator="greaterThan">
      <formula>$BD$11</formula>
    </cfRule>
  </conditionalFormatting>
  <conditionalFormatting sqref="CF13:CF97">
    <cfRule type="cellIs" dxfId="6072" priority="83736" operator="lessThanOrEqual">
      <formula>$BC$11</formula>
    </cfRule>
    <cfRule type="cellIs" dxfId="6071" priority="83737" operator="greaterThan">
      <formula>$BC$11</formula>
    </cfRule>
  </conditionalFormatting>
  <conditionalFormatting sqref="CN13:CN97">
    <cfRule type="cellIs" dxfId="6070" priority="84246" operator="lessThanOrEqual">
      <formula>$CN$12</formula>
    </cfRule>
    <cfRule type="cellIs" dxfId="6069" priority="84247" operator="greaterThan">
      <formula>$CN$12</formula>
    </cfRule>
  </conditionalFormatting>
  <conditionalFormatting sqref="CO13:CO97">
    <cfRule type="cellIs" dxfId="6068" priority="84244" operator="lessThanOrEqual">
      <formula>$CO$12</formula>
    </cfRule>
    <cfRule type="cellIs" dxfId="6067" priority="84245" operator="greaterThan">
      <formula>$CO$12</formula>
    </cfRule>
  </conditionalFormatting>
  <conditionalFormatting sqref="CP13:CP97">
    <cfRule type="cellIs" dxfId="6066" priority="84242" operator="lessThanOrEqual">
      <formula>$CP$12</formula>
    </cfRule>
    <cfRule type="cellIs" dxfId="6065" priority="84243" operator="greaterThan">
      <formula>$CP$12</formula>
    </cfRule>
  </conditionalFormatting>
  <conditionalFormatting sqref="CQ13:CQ97">
    <cfRule type="cellIs" dxfId="6064" priority="84240" operator="lessThanOrEqual">
      <formula>$CQ$12</formula>
    </cfRule>
    <cfRule type="cellIs" dxfId="6063" priority="84241" operator="greaterThan">
      <formula>$CQ$12</formula>
    </cfRule>
  </conditionalFormatting>
  <printOptions horizontalCentered="1" verticalCentered="1"/>
  <pageMargins left="0" right="0.19685039370078741" top="0.19685039370078741" bottom="0.19685039370078741" header="0" footer="0"/>
  <pageSetup paperSize="9" scale="11" orientation="portrait" r:id="rId1"/>
  <ignoredErrors>
    <ignoredError sqref="AA4 AA8" formula="1"/>
  </ignoredError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8F80B-A07F-4154-A9DA-4E17BFA5BC7B}">
  <sheetPr>
    <pageSetUpPr fitToPage="1"/>
  </sheetPr>
  <dimension ref="A1:AG108"/>
  <sheetViews>
    <sheetView showZeros="0" zoomScale="80" zoomScaleNormal="80" workbookViewId="0">
      <selection activeCell="D109" sqref="D109"/>
    </sheetView>
  </sheetViews>
  <sheetFormatPr defaultColWidth="9.140625" defaultRowHeight="15" x14ac:dyDescent="0.25"/>
  <cols>
    <col min="1" max="1" width="18.85546875" style="31" customWidth="1"/>
    <col min="2" max="2" width="8.42578125" style="31" customWidth="1"/>
    <col min="3" max="32" width="4.140625" style="31" customWidth="1"/>
    <col min="33" max="33" width="7.28515625" customWidth="1"/>
  </cols>
  <sheetData>
    <row r="1" spans="1:32" ht="20.100000000000001" customHeight="1" x14ac:dyDescent="0.25">
      <c r="AA1" s="1663" t="s">
        <v>239</v>
      </c>
      <c r="AB1" s="1663"/>
      <c r="AC1" s="1663"/>
      <c r="AD1" s="1663"/>
      <c r="AE1" s="1663"/>
      <c r="AF1" s="1663"/>
    </row>
    <row r="2" spans="1:32" ht="20.100000000000001" customHeight="1" x14ac:dyDescent="0.25">
      <c r="C2" s="1661" t="s">
        <v>298</v>
      </c>
      <c r="D2" s="1661"/>
      <c r="E2" s="1661"/>
      <c r="F2" s="1661"/>
      <c r="G2" s="1661"/>
      <c r="H2" s="1661"/>
      <c r="I2" s="1661"/>
      <c r="J2" s="1661"/>
      <c r="K2" s="1661"/>
      <c r="L2" s="1661"/>
      <c r="M2" s="1661"/>
      <c r="N2" s="1661"/>
      <c r="O2" s="1661"/>
      <c r="P2" s="1661"/>
      <c r="Q2" s="1661"/>
      <c r="R2" s="1661"/>
      <c r="S2" s="1661"/>
      <c r="T2" s="1661"/>
      <c r="U2" s="1661"/>
      <c r="V2" s="1661"/>
      <c r="W2" s="1661"/>
      <c r="X2" s="1661"/>
      <c r="Y2" s="1661"/>
      <c r="Z2" s="1661"/>
      <c r="AA2" s="1661"/>
      <c r="AB2" s="1661"/>
      <c r="AC2" s="1661"/>
      <c r="AD2" s="1661"/>
      <c r="AE2" s="1661"/>
      <c r="AF2" s="1661"/>
    </row>
    <row r="3" spans="1:32" ht="12" customHeight="1" x14ac:dyDescent="0.25"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</row>
    <row r="4" spans="1:32" s="112" customFormat="1" ht="10.35" customHeight="1" x14ac:dyDescent="0.15">
      <c r="A4" s="110" t="s">
        <v>158</v>
      </c>
      <c r="B4" s="111" t="s">
        <v>159</v>
      </c>
      <c r="C4" s="111"/>
      <c r="H4" s="110"/>
      <c r="I4" s="110"/>
      <c r="J4" s="111" t="s">
        <v>160</v>
      </c>
      <c r="S4" s="113" t="s">
        <v>161</v>
      </c>
      <c r="T4" s="113"/>
      <c r="U4" s="113"/>
      <c r="V4" s="113"/>
      <c r="W4" s="113"/>
      <c r="Y4" s="114" t="s">
        <v>162</v>
      </c>
      <c r="Z4" s="114"/>
      <c r="AA4" s="114"/>
      <c r="AB4" s="114"/>
      <c r="AC4" s="109"/>
      <c r="AD4" s="1664" t="s">
        <v>163</v>
      </c>
      <c r="AE4" s="1664"/>
      <c r="AF4" s="1664"/>
    </row>
    <row r="5" spans="1:32" s="112" customFormat="1" ht="10.35" customHeight="1" x14ac:dyDescent="0.15">
      <c r="B5" s="111" t="s">
        <v>164</v>
      </c>
      <c r="C5" s="111"/>
      <c r="I5" s="111"/>
      <c r="J5" s="111" t="s">
        <v>165</v>
      </c>
      <c r="S5" s="414" t="s">
        <v>166</v>
      </c>
      <c r="T5" s="414"/>
      <c r="U5" s="414"/>
      <c r="V5" s="414"/>
      <c r="W5" s="414"/>
      <c r="Y5" s="115" t="s">
        <v>167</v>
      </c>
      <c r="Z5" s="115"/>
      <c r="AA5" s="115"/>
      <c r="AB5" s="115"/>
      <c r="AC5" s="109"/>
      <c r="AD5" s="1665" t="s">
        <v>168</v>
      </c>
      <c r="AE5" s="1665"/>
      <c r="AF5" s="1665"/>
    </row>
    <row r="6" spans="1:32" s="53" customFormat="1" ht="10.35" customHeight="1" x14ac:dyDescent="0.15">
      <c r="B6" s="111" t="s">
        <v>169</v>
      </c>
      <c r="C6" s="111"/>
      <c r="D6" s="116"/>
      <c r="E6" s="116"/>
      <c r="F6" s="116"/>
      <c r="G6" s="116"/>
      <c r="I6" s="111"/>
      <c r="J6" s="111" t="s">
        <v>170</v>
      </c>
      <c r="K6" s="116"/>
      <c r="L6" s="116"/>
      <c r="M6" s="116"/>
      <c r="S6" s="117" t="s">
        <v>171</v>
      </c>
      <c r="T6" s="118"/>
      <c r="U6" s="118"/>
      <c r="V6" s="118"/>
      <c r="W6" s="118"/>
    </row>
    <row r="7" spans="1:32" s="53" customFormat="1" ht="10.35" customHeight="1" x14ac:dyDescent="0.15">
      <c r="B7" s="111" t="s">
        <v>172</v>
      </c>
      <c r="C7" s="111"/>
      <c r="D7" s="116"/>
      <c r="E7" s="116"/>
      <c r="F7" s="116"/>
      <c r="G7" s="116"/>
      <c r="I7" s="111"/>
      <c r="J7" s="111" t="s">
        <v>173</v>
      </c>
      <c r="K7" s="116"/>
      <c r="L7" s="116"/>
      <c r="M7" s="116"/>
      <c r="S7" s="112" t="s">
        <v>174</v>
      </c>
    </row>
    <row r="8" spans="1:32" s="53" customFormat="1" ht="10.35" customHeight="1" x14ac:dyDescent="0.15">
      <c r="B8" s="111" t="s">
        <v>175</v>
      </c>
      <c r="C8" s="111"/>
      <c r="D8" s="116"/>
      <c r="E8" s="116"/>
      <c r="F8" s="116"/>
      <c r="G8" s="116"/>
      <c r="I8" s="111"/>
      <c r="J8" s="111" t="s">
        <v>176</v>
      </c>
      <c r="K8" s="116"/>
      <c r="L8" s="116"/>
      <c r="M8" s="116"/>
      <c r="AB8" s="1666" t="s">
        <v>177</v>
      </c>
      <c r="AC8" s="1666"/>
      <c r="AD8" s="1662">
        <v>44274</v>
      </c>
      <c r="AE8" s="1662"/>
      <c r="AF8" s="1662"/>
    </row>
    <row r="9" spans="1:32" s="53" customFormat="1" ht="10.35" customHeight="1" x14ac:dyDescent="0.15">
      <c r="B9" s="111" t="s">
        <v>178</v>
      </c>
      <c r="C9" s="111"/>
      <c r="D9" s="116"/>
      <c r="E9" s="116"/>
      <c r="F9" s="116"/>
      <c r="G9" s="116"/>
      <c r="I9" s="111"/>
      <c r="J9" s="111" t="s">
        <v>179</v>
      </c>
      <c r="K9" s="116"/>
      <c r="L9" s="116"/>
      <c r="M9" s="116"/>
      <c r="AB9" s="1666"/>
      <c r="AC9" s="1666"/>
      <c r="AD9" s="1662"/>
      <c r="AE9" s="1662"/>
      <c r="AF9" s="1662"/>
    </row>
    <row r="10" spans="1:32" s="53" customFormat="1" ht="10.35" customHeight="1" x14ac:dyDescent="0.15">
      <c r="B10" s="111" t="s">
        <v>180</v>
      </c>
      <c r="C10" s="111"/>
      <c r="D10" s="116"/>
      <c r="E10" s="116"/>
      <c r="F10" s="116"/>
      <c r="G10" s="116"/>
      <c r="I10" s="111"/>
      <c r="J10" s="111" t="s">
        <v>181</v>
      </c>
      <c r="K10" s="116"/>
      <c r="L10" s="116"/>
      <c r="M10" s="116"/>
    </row>
    <row r="11" spans="1:32" s="53" customFormat="1" ht="10.35" customHeight="1" x14ac:dyDescent="0.15">
      <c r="B11" s="111" t="s">
        <v>182</v>
      </c>
      <c r="C11" s="111"/>
      <c r="D11" s="116"/>
      <c r="E11" s="116"/>
      <c r="F11" s="116"/>
      <c r="G11" s="116"/>
      <c r="I11" s="111"/>
      <c r="J11" s="111"/>
      <c r="K11" s="116"/>
      <c r="L11" s="116"/>
      <c r="M11" s="116"/>
    </row>
    <row r="12" spans="1:32" ht="15" customHeight="1" thickBot="1" x14ac:dyDescent="0.3"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</row>
    <row r="13" spans="1:32" ht="15" customHeight="1" thickBot="1" x14ac:dyDescent="0.3">
      <c r="A13" s="1652" t="s">
        <v>22</v>
      </c>
      <c r="B13" s="1655" t="s">
        <v>23</v>
      </c>
      <c r="C13" s="1695" t="s">
        <v>147</v>
      </c>
      <c r="D13" s="1693"/>
      <c r="E13" s="1693"/>
      <c r="F13" s="1693"/>
      <c r="G13" s="1693"/>
      <c r="H13" s="1693"/>
      <c r="I13" s="1693"/>
      <c r="J13" s="1693"/>
      <c r="K13" s="1693"/>
      <c r="L13" s="1693"/>
      <c r="M13" s="1693"/>
      <c r="N13" s="1693"/>
      <c r="O13" s="1693"/>
      <c r="P13" s="1693"/>
      <c r="Q13" s="1693"/>
      <c r="R13" s="1693"/>
      <c r="S13" s="1693"/>
      <c r="T13" s="1693"/>
      <c r="U13" s="1693"/>
      <c r="V13" s="1693"/>
      <c r="W13" s="1693"/>
      <c r="X13" s="1693"/>
      <c r="Y13" s="1693"/>
      <c r="Z13" s="1693"/>
      <c r="AA13" s="1693"/>
      <c r="AB13" s="1693"/>
      <c r="AC13" s="1693"/>
      <c r="AD13" s="1693"/>
      <c r="AE13" s="1693"/>
      <c r="AF13" s="1694"/>
    </row>
    <row r="14" spans="1:32" ht="15" customHeight="1" x14ac:dyDescent="0.25">
      <c r="A14" s="1653"/>
      <c r="B14" s="1656"/>
      <c r="C14" s="295" t="s">
        <v>14</v>
      </c>
      <c r="D14" s="272" t="s">
        <v>15</v>
      </c>
      <c r="E14" s="272" t="s">
        <v>9</v>
      </c>
      <c r="F14" s="272" t="s">
        <v>10</v>
      </c>
      <c r="G14" s="272" t="s">
        <v>11</v>
      </c>
      <c r="H14" s="296" t="s">
        <v>12</v>
      </c>
      <c r="I14" s="270" t="s">
        <v>13</v>
      </c>
      <c r="J14" s="271" t="s">
        <v>14</v>
      </c>
      <c r="K14" s="271" t="s">
        <v>15</v>
      </c>
      <c r="L14" s="271" t="s">
        <v>9</v>
      </c>
      <c r="M14" s="271" t="s">
        <v>10</v>
      </c>
      <c r="N14" s="271" t="s">
        <v>11</v>
      </c>
      <c r="O14" s="273" t="s">
        <v>12</v>
      </c>
      <c r="P14" s="295" t="s">
        <v>13</v>
      </c>
      <c r="Q14" s="272" t="s">
        <v>14</v>
      </c>
      <c r="R14" s="272" t="s">
        <v>15</v>
      </c>
      <c r="S14" s="272" t="s">
        <v>9</v>
      </c>
      <c r="T14" s="1160" t="s">
        <v>10</v>
      </c>
      <c r="U14" s="272" t="s">
        <v>11</v>
      </c>
      <c r="V14" s="1161" t="s">
        <v>12</v>
      </c>
      <c r="W14" s="270" t="s">
        <v>13</v>
      </c>
      <c r="X14" s="271" t="s">
        <v>14</v>
      </c>
      <c r="Y14" s="271" t="s">
        <v>15</v>
      </c>
      <c r="Z14" s="271" t="s">
        <v>9</v>
      </c>
      <c r="AA14" s="1160" t="s">
        <v>10</v>
      </c>
      <c r="AB14" s="271" t="s">
        <v>11</v>
      </c>
      <c r="AC14" s="273" t="s">
        <v>12</v>
      </c>
      <c r="AD14" s="786" t="s">
        <v>13</v>
      </c>
      <c r="AE14" s="272" t="s">
        <v>14</v>
      </c>
      <c r="AF14" s="296" t="s">
        <v>15</v>
      </c>
    </row>
    <row r="15" spans="1:32" ht="15" customHeight="1" thickBot="1" x14ac:dyDescent="0.3">
      <c r="A15" s="1654"/>
      <c r="B15" s="1657"/>
      <c r="C15" s="964">
        <v>1</v>
      </c>
      <c r="D15" s="962">
        <f>C15+1</f>
        <v>2</v>
      </c>
      <c r="E15" s="962">
        <f t="shared" ref="E15:AF15" si="0">D15+1</f>
        <v>3</v>
      </c>
      <c r="F15" s="962">
        <f t="shared" si="0"/>
        <v>4</v>
      </c>
      <c r="G15" s="963">
        <f t="shared" si="0"/>
        <v>5</v>
      </c>
      <c r="H15" s="976">
        <f t="shared" si="0"/>
        <v>6</v>
      </c>
      <c r="I15" s="964">
        <f t="shared" si="0"/>
        <v>7</v>
      </c>
      <c r="J15" s="962">
        <f t="shared" si="0"/>
        <v>8</v>
      </c>
      <c r="K15" s="962">
        <f t="shared" si="0"/>
        <v>9</v>
      </c>
      <c r="L15" s="962">
        <f t="shared" si="0"/>
        <v>10</v>
      </c>
      <c r="M15" s="962">
        <f t="shared" si="0"/>
        <v>11</v>
      </c>
      <c r="N15" s="962">
        <f t="shared" si="0"/>
        <v>12</v>
      </c>
      <c r="O15" s="965">
        <f t="shared" si="0"/>
        <v>13</v>
      </c>
      <c r="P15" s="964">
        <f t="shared" si="0"/>
        <v>14</v>
      </c>
      <c r="Q15" s="962">
        <f t="shared" si="0"/>
        <v>15</v>
      </c>
      <c r="R15" s="962">
        <f t="shared" si="0"/>
        <v>16</v>
      </c>
      <c r="S15" s="963">
        <f t="shared" si="0"/>
        <v>17</v>
      </c>
      <c r="T15" s="1170">
        <f t="shared" si="0"/>
        <v>18</v>
      </c>
      <c r="U15" s="962">
        <f t="shared" si="0"/>
        <v>19</v>
      </c>
      <c r="V15" s="1171">
        <f t="shared" si="0"/>
        <v>20</v>
      </c>
      <c r="W15" s="964">
        <f t="shared" si="0"/>
        <v>21</v>
      </c>
      <c r="X15" s="962">
        <f t="shared" si="0"/>
        <v>22</v>
      </c>
      <c r="Y15" s="962">
        <f t="shared" si="0"/>
        <v>23</v>
      </c>
      <c r="Z15" s="962">
        <f t="shared" si="0"/>
        <v>24</v>
      </c>
      <c r="AA15" s="963">
        <f t="shared" si="0"/>
        <v>25</v>
      </c>
      <c r="AB15" s="962">
        <f t="shared" si="0"/>
        <v>26</v>
      </c>
      <c r="AC15" s="976">
        <f t="shared" si="0"/>
        <v>27</v>
      </c>
      <c r="AD15" s="975">
        <f t="shared" si="0"/>
        <v>28</v>
      </c>
      <c r="AE15" s="962">
        <f t="shared" si="0"/>
        <v>29</v>
      </c>
      <c r="AF15" s="976">
        <f t="shared" si="0"/>
        <v>30</v>
      </c>
    </row>
    <row r="16" spans="1:32" ht="14.45" customHeight="1" x14ac:dyDescent="0.25">
      <c r="A16" s="425">
        <v>1</v>
      </c>
      <c r="B16" s="802" t="s">
        <v>1</v>
      </c>
      <c r="C16" s="276" t="str">
        <f>+ABR!D13</f>
        <v>NT</v>
      </c>
      <c r="D16" s="785" t="str">
        <f>+ABR!E13</f>
        <v>T</v>
      </c>
      <c r="E16" s="785" t="str">
        <f>+ABR!F13</f>
        <v>N</v>
      </c>
      <c r="F16" s="785">
        <f>+ABR!G13</f>
        <v>0</v>
      </c>
      <c r="G16" s="785">
        <f>+ABR!H13</f>
        <v>0</v>
      </c>
      <c r="H16" s="1172" t="str">
        <f>+ABR!I13</f>
        <v>D</v>
      </c>
      <c r="I16" s="276" t="str">
        <f>+ABR!J13</f>
        <v>N</v>
      </c>
      <c r="J16" s="785" t="str">
        <f>+ABR!K13</f>
        <v>NTS</v>
      </c>
      <c r="K16" s="785">
        <f>+ABR!L13</f>
        <v>0</v>
      </c>
      <c r="L16" s="785" t="str">
        <f>+ABR!M13</f>
        <v>D</v>
      </c>
      <c r="M16" s="785" t="str">
        <f>+ABR!N13</f>
        <v>FOTS</v>
      </c>
      <c r="N16" s="785">
        <f>+ABR!O13</f>
        <v>0</v>
      </c>
      <c r="O16" s="1172">
        <f>+ABR!P13</f>
        <v>0</v>
      </c>
      <c r="P16" s="276" t="str">
        <f>+ABR!Q13</f>
        <v>FE</v>
      </c>
      <c r="Q16" s="785" t="str">
        <f>+ABR!R13</f>
        <v>FE</v>
      </c>
      <c r="R16" s="785" t="str">
        <f>+ABR!S13</f>
        <v>FES</v>
      </c>
      <c r="S16" s="785" t="str">
        <f>+ABR!T13</f>
        <v>FED</v>
      </c>
      <c r="T16" s="785" t="str">
        <f>+ABR!U13</f>
        <v>FEF</v>
      </c>
      <c r="U16" s="785" t="str">
        <f>+ABR!V13</f>
        <v>FE</v>
      </c>
      <c r="V16" s="1172" t="str">
        <f>+ABR!W13</f>
        <v>FEF</v>
      </c>
      <c r="W16" s="276" t="str">
        <f>+ABR!X13</f>
        <v>FE</v>
      </c>
      <c r="X16" s="785" t="str">
        <f>+ABR!Y13</f>
        <v>FE</v>
      </c>
      <c r="Y16" s="785" t="str">
        <f>+ABR!Z13</f>
        <v>T</v>
      </c>
      <c r="Z16" s="785" t="str">
        <f>+ABR!AA13</f>
        <v>DT</v>
      </c>
      <c r="AA16" s="785" t="str">
        <f>+ABR!AB13</f>
        <v>DTSDS</v>
      </c>
      <c r="AB16" s="785" t="str">
        <f>+ABR!AC13</f>
        <v>D</v>
      </c>
      <c r="AC16" s="1172" t="str">
        <f>+ABR!AD13</f>
        <v>N</v>
      </c>
      <c r="AD16" s="785" t="str">
        <f>+ABR!AE13</f>
        <v>NTS5S</v>
      </c>
      <c r="AE16" s="785">
        <f>+ABR!AF13</f>
        <v>0</v>
      </c>
      <c r="AF16" s="1172" t="str">
        <f>+ABR!AG13</f>
        <v>D</v>
      </c>
    </row>
    <row r="17" spans="1:32" ht="14.45" customHeight="1" x14ac:dyDescent="0.25">
      <c r="A17" s="653">
        <v>2</v>
      </c>
      <c r="B17" s="805" t="s">
        <v>1</v>
      </c>
      <c r="C17" s="304">
        <f>+ABR!D14</f>
        <v>0</v>
      </c>
      <c r="D17" s="780" t="str">
        <f>+ABR!E14</f>
        <v>T</v>
      </c>
      <c r="E17" s="780" t="str">
        <f>+ABR!F14</f>
        <v>FE</v>
      </c>
      <c r="F17" s="780" t="str">
        <f>+ABR!G14</f>
        <v>FES</v>
      </c>
      <c r="G17" s="780" t="str">
        <f>+ABR!H14</f>
        <v>FED</v>
      </c>
      <c r="H17" s="1162" t="str">
        <f>+ABR!I14</f>
        <v>FE</v>
      </c>
      <c r="I17" s="304" t="str">
        <f>+ABR!J14</f>
        <v>FE</v>
      </c>
      <c r="J17" s="780" t="str">
        <f>+ABR!K14</f>
        <v>FE</v>
      </c>
      <c r="K17" s="780" t="str">
        <f>+ABR!L14</f>
        <v>FE</v>
      </c>
      <c r="L17" s="780" t="str">
        <f>+ABR!M14</f>
        <v>FE</v>
      </c>
      <c r="M17" s="780" t="str">
        <f>+ABR!N14</f>
        <v>FE</v>
      </c>
      <c r="N17" s="780" t="str">
        <f>+ABR!O14</f>
        <v>FES</v>
      </c>
      <c r="O17" s="1162" t="str">
        <f>+ABR!P14</f>
        <v>FED</v>
      </c>
      <c r="P17" s="304">
        <f>+ABR!Q14</f>
        <v>0</v>
      </c>
      <c r="Q17" s="780" t="str">
        <f>+ABR!R14</f>
        <v>T</v>
      </c>
      <c r="R17" s="780">
        <f>+ABR!S14</f>
        <v>0</v>
      </c>
      <c r="S17" s="780" t="str">
        <f>+ABR!T14</f>
        <v>DT</v>
      </c>
      <c r="T17" s="780" t="str">
        <f>+ABR!U14</f>
        <v>N</v>
      </c>
      <c r="U17" s="780" t="str">
        <f>+ABR!V14</f>
        <v>N</v>
      </c>
      <c r="V17" s="1162">
        <f>+ABR!W14</f>
        <v>0</v>
      </c>
      <c r="W17" s="304">
        <f>+ABR!X14</f>
        <v>0</v>
      </c>
      <c r="X17" s="780" t="str">
        <f>+ABR!Y14</f>
        <v>D</v>
      </c>
      <c r="Y17" s="780" t="str">
        <f>+ABR!Z14</f>
        <v>NT</v>
      </c>
      <c r="Z17" s="780" t="str">
        <f>+ABR!AA14</f>
        <v>T</v>
      </c>
      <c r="AA17" s="780" t="str">
        <f>+ABR!AB14</f>
        <v>DT</v>
      </c>
      <c r="AB17" s="780" t="str">
        <f>+ABR!AC14</f>
        <v>D</v>
      </c>
      <c r="AC17" s="1162">
        <f>+ABR!AD14</f>
        <v>0</v>
      </c>
      <c r="AD17" s="780" t="str">
        <f>+ABR!AE14</f>
        <v>D</v>
      </c>
      <c r="AE17" s="780" t="str">
        <f>+ABR!AF14</f>
        <v>NTS</v>
      </c>
      <c r="AF17" s="1162">
        <f>+ABR!AG14</f>
        <v>0</v>
      </c>
    </row>
    <row r="18" spans="1:32" ht="14.45" customHeight="1" x14ac:dyDescent="0.25">
      <c r="A18" s="425">
        <v>3</v>
      </c>
      <c r="B18" s="805" t="s">
        <v>2</v>
      </c>
      <c r="C18" s="304">
        <f>+ABR!D15</f>
        <v>0</v>
      </c>
      <c r="D18" s="780" t="str">
        <f>+ABR!E15</f>
        <v>D</v>
      </c>
      <c r="E18" s="780" t="str">
        <f>+ABR!F15</f>
        <v>N</v>
      </c>
      <c r="F18" s="780">
        <f>+ABR!G15</f>
        <v>0</v>
      </c>
      <c r="G18" s="780">
        <f>+ABR!H15</f>
        <v>0</v>
      </c>
      <c r="H18" s="1162" t="str">
        <f>+ABR!I15</f>
        <v>FOTS</v>
      </c>
      <c r="I18" s="304" t="str">
        <f>+ABR!J15</f>
        <v>N</v>
      </c>
      <c r="J18" s="780">
        <f>+ABR!K15</f>
        <v>0</v>
      </c>
      <c r="K18" s="780">
        <f>+ABR!L15</f>
        <v>0</v>
      </c>
      <c r="L18" s="780" t="str">
        <f>+ABR!M15</f>
        <v>D</v>
      </c>
      <c r="M18" s="780" t="str">
        <f>+ABR!N15</f>
        <v>D</v>
      </c>
      <c r="N18" s="780">
        <f>+ABR!O15</f>
        <v>0</v>
      </c>
      <c r="O18" s="1162">
        <f>+ABR!P15</f>
        <v>0</v>
      </c>
      <c r="P18" s="304" t="str">
        <f>+ABR!Q15</f>
        <v>D</v>
      </c>
      <c r="Q18" s="780" t="str">
        <f>+ABR!R15</f>
        <v>N</v>
      </c>
      <c r="R18" s="780">
        <f>+ABR!S15</f>
        <v>0</v>
      </c>
      <c r="S18" s="780">
        <f>+ABR!T15</f>
        <v>0</v>
      </c>
      <c r="T18" s="780" t="str">
        <f>+ABR!U15</f>
        <v>DT</v>
      </c>
      <c r="U18" s="780" t="str">
        <f>+ABR!V15</f>
        <v>N</v>
      </c>
      <c r="V18" s="1162">
        <f>+ABR!W15</f>
        <v>0</v>
      </c>
      <c r="W18" s="304" t="str">
        <f>+ABR!X15</f>
        <v>DTS5S</v>
      </c>
      <c r="X18" s="780" t="str">
        <f>+ABR!Y15</f>
        <v>D</v>
      </c>
      <c r="Y18" s="780" t="str">
        <f>+ABR!Z15</f>
        <v>N</v>
      </c>
      <c r="Z18" s="780">
        <f>+ABR!AA15</f>
        <v>0</v>
      </c>
      <c r="AA18" s="780">
        <f>+ABR!AB15</f>
        <v>0</v>
      </c>
      <c r="AB18" s="780" t="str">
        <f>+ABR!AC15</f>
        <v>D</v>
      </c>
      <c r="AC18" s="1162" t="str">
        <f>+ABR!AD15</f>
        <v>N</v>
      </c>
      <c r="AD18" s="780">
        <f>+ABR!AE15</f>
        <v>0</v>
      </c>
      <c r="AE18" s="780" t="str">
        <f>+ABR!AF15</f>
        <v>T</v>
      </c>
      <c r="AF18" s="1162" t="str">
        <f>+ABR!AG15</f>
        <v>D</v>
      </c>
    </row>
    <row r="19" spans="1:32" ht="14.45" customHeight="1" x14ac:dyDescent="0.25">
      <c r="A19" s="653">
        <v>4</v>
      </c>
      <c r="B19" s="805" t="s">
        <v>2</v>
      </c>
      <c r="C19" s="304">
        <f>+ABR!D16</f>
        <v>0</v>
      </c>
      <c r="D19" s="780" t="str">
        <f>+ABR!E16</f>
        <v>D</v>
      </c>
      <c r="E19" s="780" t="str">
        <f>+ABR!F16</f>
        <v>N</v>
      </c>
      <c r="F19" s="780">
        <f>+ABR!G16</f>
        <v>0</v>
      </c>
      <c r="G19" s="780">
        <f>+ABR!H16</f>
        <v>0</v>
      </c>
      <c r="H19" s="1162" t="str">
        <f>+ABR!I16</f>
        <v>D</v>
      </c>
      <c r="I19" s="304" t="str">
        <f>+ABR!J16</f>
        <v>DT</v>
      </c>
      <c r="J19" s="780" t="str">
        <f>+ABR!K16</f>
        <v>NTS</v>
      </c>
      <c r="K19" s="780">
        <f>+ABR!L16</f>
        <v>0</v>
      </c>
      <c r="L19" s="780" t="str">
        <f>+ABR!M16</f>
        <v>D</v>
      </c>
      <c r="M19" s="780" t="str">
        <f>+ABR!N16</f>
        <v>D</v>
      </c>
      <c r="N19" s="780">
        <f>+ABR!O16</f>
        <v>0</v>
      </c>
      <c r="O19" s="1162" t="str">
        <f>+ABR!P16</f>
        <v>DTSDS</v>
      </c>
      <c r="P19" s="304" t="str">
        <f>+ABR!Q16</f>
        <v>D</v>
      </c>
      <c r="Q19" s="780" t="str">
        <f>+ABR!R16</f>
        <v>N</v>
      </c>
      <c r="R19" s="780">
        <f>+ABR!S16</f>
        <v>0</v>
      </c>
      <c r="S19" s="780">
        <f>+ABR!T16</f>
        <v>0</v>
      </c>
      <c r="T19" s="780" t="str">
        <f>+ABR!U16</f>
        <v>N</v>
      </c>
      <c r="U19" s="780" t="str">
        <f>+ABR!V16</f>
        <v>N</v>
      </c>
      <c r="V19" s="1162">
        <f>+ABR!W16</f>
        <v>0</v>
      </c>
      <c r="W19" s="304">
        <f>+ABR!X16</f>
        <v>0</v>
      </c>
      <c r="X19" s="780" t="str">
        <f>+ABR!Y16</f>
        <v>FE</v>
      </c>
      <c r="Y19" s="780" t="str">
        <f>+ABR!Z16</f>
        <v>FE</v>
      </c>
      <c r="Z19" s="780" t="str">
        <f>+ABR!AA16</f>
        <v>FES</v>
      </c>
      <c r="AA19" s="780" t="str">
        <f>+ABR!AB16</f>
        <v>FED</v>
      </c>
      <c r="AB19" s="780" t="str">
        <f>+ABR!AC16</f>
        <v>FE</v>
      </c>
      <c r="AC19" s="1162" t="str">
        <f>+ABR!AD16</f>
        <v>FE</v>
      </c>
      <c r="AD19" s="780" t="str">
        <f>+ABR!AE16</f>
        <v>FE</v>
      </c>
      <c r="AE19" s="780">
        <f>+ABR!AF16</f>
        <v>0</v>
      </c>
      <c r="AF19" s="1162" t="str">
        <f>+ABR!AG16</f>
        <v>D</v>
      </c>
    </row>
    <row r="20" spans="1:32" ht="14.45" customHeight="1" x14ac:dyDescent="0.25">
      <c r="A20" s="425">
        <v>5</v>
      </c>
      <c r="B20" s="805" t="s">
        <v>2</v>
      </c>
      <c r="C20" s="304">
        <f>+ABR!D17</f>
        <v>0</v>
      </c>
      <c r="D20" s="780" t="str">
        <f>+ABR!E17</f>
        <v>D</v>
      </c>
      <c r="E20" s="780" t="str">
        <f>+ABR!F17</f>
        <v>N</v>
      </c>
      <c r="F20" s="780">
        <f>+ABR!G17</f>
        <v>0</v>
      </c>
      <c r="G20" s="780">
        <f>+ABR!H17</f>
        <v>0</v>
      </c>
      <c r="H20" s="1162" t="str">
        <f>+ABR!I17</f>
        <v>N</v>
      </c>
      <c r="I20" s="304" t="str">
        <f>+ABR!J17</f>
        <v>N</v>
      </c>
      <c r="J20" s="780" t="str">
        <f>+ABR!K17</f>
        <v>NTS</v>
      </c>
      <c r="K20" s="780" t="str">
        <f>+ABR!L17</f>
        <v>NTS5S1</v>
      </c>
      <c r="L20" s="780" t="str">
        <f>+ABR!M17</f>
        <v>T</v>
      </c>
      <c r="M20" s="780" t="str">
        <f>+ABR!N17</f>
        <v>T</v>
      </c>
      <c r="N20" s="780" t="str">
        <f>+ABR!O17</f>
        <v>NT</v>
      </c>
      <c r="O20" s="1162" t="str">
        <f>+ABR!P17</f>
        <v>NT</v>
      </c>
      <c r="P20" s="304" t="str">
        <f>+ABR!Q17</f>
        <v>T</v>
      </c>
      <c r="Q20" s="780" t="str">
        <f>+ABR!R17</f>
        <v>N</v>
      </c>
      <c r="R20" s="780">
        <f>+ABR!S17</f>
        <v>0</v>
      </c>
      <c r="S20" s="780" t="str">
        <f>+ABR!T17</f>
        <v>NTSDS1</v>
      </c>
      <c r="T20" s="780" t="str">
        <f>+ABR!U17</f>
        <v>N</v>
      </c>
      <c r="U20" s="780" t="str">
        <f>+ABR!V17</f>
        <v>N</v>
      </c>
      <c r="V20" s="1162" t="str">
        <f>+ABR!W17</f>
        <v>NTS5S1</v>
      </c>
      <c r="W20" s="304">
        <f>+ABR!X17</f>
        <v>0</v>
      </c>
      <c r="X20" s="780" t="str">
        <f>+ABR!Y17</f>
        <v>D</v>
      </c>
      <c r="Y20" s="780" t="str">
        <f>+ABR!Z17</f>
        <v>N</v>
      </c>
      <c r="Z20" s="780" t="str">
        <f>+ABR!AA17</f>
        <v>NTS5S1</v>
      </c>
      <c r="AA20" s="780">
        <f>+ABR!AB17</f>
        <v>0</v>
      </c>
      <c r="AB20" s="780" t="str">
        <f>+ABR!AC17</f>
        <v>D</v>
      </c>
      <c r="AC20" s="1162" t="str">
        <f>+ABR!AD17</f>
        <v>D</v>
      </c>
      <c r="AD20" s="780" t="str">
        <f>+ABR!AE17</f>
        <v>NT</v>
      </c>
      <c r="AE20" s="780">
        <f>+ABR!AF17</f>
        <v>0</v>
      </c>
      <c r="AF20" s="1162" t="str">
        <f>+ABR!AG17</f>
        <v>D</v>
      </c>
    </row>
    <row r="21" spans="1:32" ht="14.45" customHeight="1" x14ac:dyDescent="0.25">
      <c r="A21" s="653">
        <v>6</v>
      </c>
      <c r="B21" s="805" t="s">
        <v>2</v>
      </c>
      <c r="C21" s="304">
        <f>+ABR!D18</f>
        <v>0</v>
      </c>
      <c r="D21" s="780" t="str">
        <f>+ABR!E18</f>
        <v>D</v>
      </c>
      <c r="E21" s="780" t="str">
        <f>+ABR!F18</f>
        <v>N</v>
      </c>
      <c r="F21" s="780" t="str">
        <f>+ABR!G18</f>
        <v>T</v>
      </c>
      <c r="G21" s="780">
        <f>+ABR!H18</f>
        <v>0</v>
      </c>
      <c r="H21" s="1162" t="str">
        <f>+ABR!I18</f>
        <v>FOTS</v>
      </c>
      <c r="I21" s="304" t="str">
        <f>+ABR!J18</f>
        <v>N</v>
      </c>
      <c r="J21" s="780">
        <f>+ABR!K18</f>
        <v>0</v>
      </c>
      <c r="K21" s="780">
        <f>+ABR!L18</f>
        <v>0</v>
      </c>
      <c r="L21" s="780" t="str">
        <f>+ABR!M18</f>
        <v>FE</v>
      </c>
      <c r="M21" s="780" t="str">
        <f>+ABR!N18</f>
        <v>FE</v>
      </c>
      <c r="N21" s="780" t="str">
        <f>+ABR!O18</f>
        <v>FES</v>
      </c>
      <c r="O21" s="1162" t="str">
        <f>+ABR!P18</f>
        <v>FED</v>
      </c>
      <c r="P21" s="304" t="str">
        <f>+ABR!Q18</f>
        <v>FE</v>
      </c>
      <c r="Q21" s="780" t="str">
        <f>+ABR!R18</f>
        <v>FE</v>
      </c>
      <c r="R21" s="780" t="str">
        <f>+ABR!S18</f>
        <v>FES</v>
      </c>
      <c r="S21" s="780" t="str">
        <f>+ABR!T18</f>
        <v>FED</v>
      </c>
      <c r="T21" s="780" t="str">
        <f>+ABR!U18</f>
        <v>FEF</v>
      </c>
      <c r="U21" s="780" t="str">
        <f>+ABR!V18</f>
        <v>FE</v>
      </c>
      <c r="V21" s="1162" t="str">
        <f>+ABR!W18</f>
        <v>FEF</v>
      </c>
      <c r="W21" s="304" t="str">
        <f>+ABR!X18</f>
        <v>D</v>
      </c>
      <c r="X21" s="780">
        <f>+ABR!Y18</f>
        <v>0</v>
      </c>
      <c r="Y21" s="780" t="str">
        <f>+ABR!Z18</f>
        <v>DT</v>
      </c>
      <c r="Z21" s="780" t="str">
        <f>+ABR!AA18</f>
        <v>DT</v>
      </c>
      <c r="AA21" s="780" t="str">
        <f>+ABR!AB18</f>
        <v>DTSDS</v>
      </c>
      <c r="AB21" s="780" t="str">
        <f>+ABR!AC18</f>
        <v>T</v>
      </c>
      <c r="AC21" s="1162" t="str">
        <f>+ABR!AD18</f>
        <v>N</v>
      </c>
      <c r="AD21" s="780">
        <f>+ABR!AE18</f>
        <v>0</v>
      </c>
      <c r="AE21" s="780">
        <f>+ABR!AF18</f>
        <v>0</v>
      </c>
      <c r="AF21" s="1162" t="str">
        <f>+ABR!AG18</f>
        <v>D</v>
      </c>
    </row>
    <row r="22" spans="1:32" ht="14.45" customHeight="1" thickBot="1" x14ac:dyDescent="0.3">
      <c r="A22" s="425">
        <v>7</v>
      </c>
      <c r="B22" s="803" t="s">
        <v>2</v>
      </c>
      <c r="C22" s="1208" t="str">
        <f>+ABR!D19</f>
        <v>FE</v>
      </c>
      <c r="D22" s="1209" t="str">
        <f>+ABR!E19</f>
        <v>FE</v>
      </c>
      <c r="E22" s="1209" t="str">
        <f>+ABR!F19</f>
        <v>FE</v>
      </c>
      <c r="F22" s="1209">
        <f>+ABR!G19</f>
        <v>0</v>
      </c>
      <c r="G22" s="1209">
        <f>+ABR!H19</f>
        <v>0</v>
      </c>
      <c r="H22" s="1210" t="str">
        <f>+ABR!I19</f>
        <v>FE</v>
      </c>
      <c r="I22" s="1208" t="str">
        <f>+ABR!J19</f>
        <v>FE</v>
      </c>
      <c r="J22" s="1209" t="str">
        <f>+ABR!K19</f>
        <v>FE</v>
      </c>
      <c r="K22" s="1209" t="str">
        <f>+ABR!L19</f>
        <v>FE</v>
      </c>
      <c r="L22" s="1209" t="str">
        <f>+ABR!M19</f>
        <v>FE</v>
      </c>
      <c r="M22" s="1209" t="str">
        <f>+ABR!N19</f>
        <v>FE</v>
      </c>
      <c r="N22" s="1209">
        <f>+ABR!O19</f>
        <v>0</v>
      </c>
      <c r="O22" s="1210">
        <f>+ABR!P19</f>
        <v>0</v>
      </c>
      <c r="P22" s="1208" t="str">
        <f>+ABR!Q19</f>
        <v>FE</v>
      </c>
      <c r="Q22" s="1209" t="str">
        <f>+ABR!R19</f>
        <v>FE</v>
      </c>
      <c r="R22" s="1209">
        <f>+ABR!S19</f>
        <v>0</v>
      </c>
      <c r="S22" s="1209">
        <f>+ABR!T19</f>
        <v>0</v>
      </c>
      <c r="T22" s="1209" t="str">
        <f>+ABR!U19</f>
        <v>FEF</v>
      </c>
      <c r="U22" s="1209" t="str">
        <f>+ABR!V19</f>
        <v>FE</v>
      </c>
      <c r="V22" s="1210" t="str">
        <f>+ABR!W19</f>
        <v>FEF</v>
      </c>
      <c r="W22" s="1208" t="str">
        <f>+ABR!X19</f>
        <v>FE</v>
      </c>
      <c r="X22" s="1209" t="str">
        <f>+ABR!Y19</f>
        <v>FE</v>
      </c>
      <c r="Y22" s="1209" t="str">
        <f>+ABR!Z19</f>
        <v>FE</v>
      </c>
      <c r="Z22" s="1209">
        <f>+ABR!AA19</f>
        <v>0</v>
      </c>
      <c r="AA22" s="1209">
        <f>+ABR!AB19</f>
        <v>0</v>
      </c>
      <c r="AB22" s="1209" t="str">
        <f>+ABR!AC19</f>
        <v>FE</v>
      </c>
      <c r="AC22" s="1210" t="str">
        <f>+ABR!AD19</f>
        <v>FE</v>
      </c>
      <c r="AD22" s="1209" t="str">
        <f>+ABR!AE19</f>
        <v>FE</v>
      </c>
      <c r="AE22" s="1209" t="str">
        <f>+ABR!AF19</f>
        <v>FE</v>
      </c>
      <c r="AF22" s="1210" t="str">
        <f>+ABR!AG19</f>
        <v>FE</v>
      </c>
    </row>
    <row r="23" spans="1:32" ht="14.45" customHeight="1" x14ac:dyDescent="0.25">
      <c r="A23" s="653">
        <v>8</v>
      </c>
      <c r="B23" s="804" t="s">
        <v>65</v>
      </c>
      <c r="C23" s="276">
        <f>+ABR!D20</f>
        <v>0</v>
      </c>
      <c r="D23" s="785">
        <f>+ABR!E20</f>
        <v>0</v>
      </c>
      <c r="E23" s="785">
        <f>+ABR!F20</f>
        <v>0</v>
      </c>
      <c r="F23" s="785">
        <f>+ABR!G20</f>
        <v>0</v>
      </c>
      <c r="G23" s="785">
        <f>+ABR!H20</f>
        <v>0</v>
      </c>
      <c r="H23" s="1172">
        <f>+ABR!I20</f>
        <v>0</v>
      </c>
      <c r="I23" s="276">
        <f>+ABR!J20</f>
        <v>0</v>
      </c>
      <c r="J23" s="785">
        <f>+ABR!K20</f>
        <v>0</v>
      </c>
      <c r="K23" s="785">
        <f>+ABR!L20</f>
        <v>0</v>
      </c>
      <c r="L23" s="785">
        <f>+ABR!M20</f>
        <v>0</v>
      </c>
      <c r="M23" s="785">
        <f>+ABR!N20</f>
        <v>0</v>
      </c>
      <c r="N23" s="785">
        <f>+ABR!O20</f>
        <v>0</v>
      </c>
      <c r="O23" s="1172">
        <f>+ABR!P20</f>
        <v>0</v>
      </c>
      <c r="P23" s="276">
        <f>+ABR!Q20</f>
        <v>0</v>
      </c>
      <c r="Q23" s="785">
        <f>+ABR!R20</f>
        <v>0</v>
      </c>
      <c r="R23" s="785">
        <f>+ABR!S20</f>
        <v>0</v>
      </c>
      <c r="S23" s="785">
        <f>+ABR!T20</f>
        <v>0</v>
      </c>
      <c r="T23" s="785">
        <f>+ABR!U20</f>
        <v>0</v>
      </c>
      <c r="U23" s="785">
        <f>+ABR!V20</f>
        <v>0</v>
      </c>
      <c r="V23" s="1172">
        <f>+ABR!W20</f>
        <v>0</v>
      </c>
      <c r="W23" s="276">
        <f>+ABR!X20</f>
        <v>0</v>
      </c>
      <c r="X23" s="785">
        <f>+ABR!Y20</f>
        <v>0</v>
      </c>
      <c r="Y23" s="785">
        <f>+ABR!Z20</f>
        <v>0</v>
      </c>
      <c r="Z23" s="785">
        <f>+ABR!AA20</f>
        <v>0</v>
      </c>
      <c r="AA23" s="785">
        <f>+ABR!AB20</f>
        <v>0</v>
      </c>
      <c r="AB23" s="785">
        <f>+ABR!AC20</f>
        <v>0</v>
      </c>
      <c r="AC23" s="1172">
        <f>+ABR!AD20</f>
        <v>0</v>
      </c>
      <c r="AD23" s="785">
        <f>+ABR!AE20</f>
        <v>0</v>
      </c>
      <c r="AE23" s="785">
        <f>+ABR!AF20</f>
        <v>0</v>
      </c>
      <c r="AF23" s="1172">
        <f>+ABR!AG20</f>
        <v>0</v>
      </c>
    </row>
    <row r="24" spans="1:32" ht="6.6" customHeight="1" x14ac:dyDescent="0.25">
      <c r="A24" s="425">
        <v>9</v>
      </c>
      <c r="B24" s="805"/>
      <c r="C24" s="304">
        <f>+ABR!D21</f>
        <v>0</v>
      </c>
      <c r="D24" s="780">
        <f>+ABR!E21</f>
        <v>0</v>
      </c>
      <c r="E24" s="780">
        <f>+ABR!F21</f>
        <v>0</v>
      </c>
      <c r="F24" s="780">
        <f>+ABR!G21</f>
        <v>0</v>
      </c>
      <c r="G24" s="780">
        <f>+ABR!H21</f>
        <v>0</v>
      </c>
      <c r="H24" s="1162">
        <f>+ABR!I21</f>
        <v>0</v>
      </c>
      <c r="I24" s="304">
        <f>+ABR!J21</f>
        <v>0</v>
      </c>
      <c r="J24" s="780">
        <f>+ABR!K21</f>
        <v>0</v>
      </c>
      <c r="K24" s="780">
        <f>+ABR!L21</f>
        <v>0</v>
      </c>
      <c r="L24" s="780">
        <f>+ABR!M21</f>
        <v>0</v>
      </c>
      <c r="M24" s="780">
        <f>+ABR!N21</f>
        <v>0</v>
      </c>
      <c r="N24" s="780">
        <f>+ABR!O21</f>
        <v>0</v>
      </c>
      <c r="O24" s="1162">
        <f>+ABR!P21</f>
        <v>0</v>
      </c>
      <c r="P24" s="304">
        <f>+ABR!Q21</f>
        <v>0</v>
      </c>
      <c r="Q24" s="780">
        <f>+ABR!R21</f>
        <v>0</v>
      </c>
      <c r="R24" s="780">
        <f>+ABR!S21</f>
        <v>0</v>
      </c>
      <c r="S24" s="780">
        <f>+ABR!T21</f>
        <v>0</v>
      </c>
      <c r="T24" s="780">
        <f>+ABR!U21</f>
        <v>0</v>
      </c>
      <c r="U24" s="780">
        <f>+ABR!V21</f>
        <v>0</v>
      </c>
      <c r="V24" s="1162">
        <f>+ABR!W21</f>
        <v>0</v>
      </c>
      <c r="W24" s="304">
        <f>+ABR!X21</f>
        <v>0</v>
      </c>
      <c r="X24" s="780">
        <f>+ABR!Y21</f>
        <v>0</v>
      </c>
      <c r="Y24" s="780">
        <f>+ABR!Z21</f>
        <v>0</v>
      </c>
      <c r="Z24" s="780">
        <f>+ABR!AA21</f>
        <v>0</v>
      </c>
      <c r="AA24" s="780">
        <f>+ABR!AB21</f>
        <v>0</v>
      </c>
      <c r="AB24" s="780">
        <f>+ABR!AC21</f>
        <v>0</v>
      </c>
      <c r="AC24" s="1162">
        <f>+ABR!AD21</f>
        <v>0</v>
      </c>
      <c r="AD24" s="780">
        <f>+ABR!AE21</f>
        <v>0</v>
      </c>
      <c r="AE24" s="780">
        <f>+ABR!AF21</f>
        <v>0</v>
      </c>
      <c r="AF24" s="1162">
        <f>+ABR!AG21</f>
        <v>0</v>
      </c>
    </row>
    <row r="25" spans="1:32" ht="14.45" customHeight="1" thickBot="1" x14ac:dyDescent="0.3">
      <c r="A25" s="653">
        <v>10</v>
      </c>
      <c r="B25" s="807" t="s">
        <v>3</v>
      </c>
      <c r="C25" s="1163">
        <f>+ABR!D22</f>
        <v>0</v>
      </c>
      <c r="D25" s="1164">
        <f>+ABR!E22</f>
        <v>0</v>
      </c>
      <c r="E25" s="1164">
        <f>+ABR!F22</f>
        <v>0</v>
      </c>
      <c r="F25" s="1164">
        <f>+ABR!G22</f>
        <v>0</v>
      </c>
      <c r="G25" s="1164">
        <f>+ABR!H22</f>
        <v>0</v>
      </c>
      <c r="H25" s="1165">
        <f>+ABR!I22</f>
        <v>0</v>
      </c>
      <c r="I25" s="1163">
        <f>+ABR!J22</f>
        <v>0</v>
      </c>
      <c r="J25" s="1164">
        <f>+ABR!K22</f>
        <v>0</v>
      </c>
      <c r="K25" s="1164">
        <f>+ABR!L22</f>
        <v>0</v>
      </c>
      <c r="L25" s="1164">
        <f>+ABR!M22</f>
        <v>0</v>
      </c>
      <c r="M25" s="1164">
        <f>+ABR!N22</f>
        <v>0</v>
      </c>
      <c r="N25" s="1164">
        <f>+ABR!O22</f>
        <v>0</v>
      </c>
      <c r="O25" s="1165">
        <f>+ABR!P22</f>
        <v>0</v>
      </c>
      <c r="P25" s="1163">
        <f>+ABR!Q22</f>
        <v>0</v>
      </c>
      <c r="Q25" s="1164">
        <f>+ABR!R22</f>
        <v>0</v>
      </c>
      <c r="R25" s="1164">
        <f>+ABR!S22</f>
        <v>0</v>
      </c>
      <c r="S25" s="1164">
        <f>+ABR!T22</f>
        <v>0</v>
      </c>
      <c r="T25" s="1164">
        <f>+ABR!U22</f>
        <v>0</v>
      </c>
      <c r="U25" s="1164">
        <f>+ABR!V22</f>
        <v>0</v>
      </c>
      <c r="V25" s="1165">
        <f>+ABR!W22</f>
        <v>0</v>
      </c>
      <c r="W25" s="1163">
        <f>+ABR!X22</f>
        <v>0</v>
      </c>
      <c r="X25" s="1164">
        <f>+ABR!Y22</f>
        <v>0</v>
      </c>
      <c r="Y25" s="1164">
        <f>+ABR!Z22</f>
        <v>0</v>
      </c>
      <c r="Z25" s="1164">
        <f>+ABR!AA22</f>
        <v>0</v>
      </c>
      <c r="AA25" s="1164">
        <f>+ABR!AB22</f>
        <v>0</v>
      </c>
      <c r="AB25" s="1164">
        <f>+ABR!AC22</f>
        <v>0</v>
      </c>
      <c r="AC25" s="1165">
        <f>+ABR!AD22</f>
        <v>0</v>
      </c>
      <c r="AD25" s="1164">
        <f>+ABR!AE22</f>
        <v>0</v>
      </c>
      <c r="AE25" s="1164">
        <f>+ABR!AF22</f>
        <v>0</v>
      </c>
      <c r="AF25" s="1165">
        <f>+ABR!AG22</f>
        <v>0</v>
      </c>
    </row>
    <row r="26" spans="1:32" ht="14.45" customHeight="1" x14ac:dyDescent="0.25">
      <c r="A26" s="425">
        <v>11</v>
      </c>
      <c r="B26" s="804" t="s">
        <v>3</v>
      </c>
      <c r="C26" s="276">
        <f>+ABR!D23</f>
        <v>0</v>
      </c>
      <c r="D26" s="785" t="str">
        <f>+ABR!E23</f>
        <v>D</v>
      </c>
      <c r="E26" s="785" t="str">
        <f>+ABR!F23</f>
        <v>N</v>
      </c>
      <c r="F26" s="785">
        <f>+ABR!G23</f>
        <v>0</v>
      </c>
      <c r="G26" s="785">
        <f>+ABR!H23</f>
        <v>0</v>
      </c>
      <c r="H26" s="1172" t="str">
        <f>+ABR!I23</f>
        <v>D</v>
      </c>
      <c r="I26" s="276" t="str">
        <f>+ABR!J23</f>
        <v>N</v>
      </c>
      <c r="J26" s="785" t="str">
        <f>+ABR!K23</f>
        <v>NTS</v>
      </c>
      <c r="K26" s="785">
        <f>+ABR!L23</f>
        <v>0</v>
      </c>
      <c r="L26" s="785" t="str">
        <f>+ABR!M23</f>
        <v>D</v>
      </c>
      <c r="M26" s="785" t="str">
        <f>+ABR!N23</f>
        <v>D</v>
      </c>
      <c r="N26" s="785">
        <f>+ABR!O23</f>
        <v>0</v>
      </c>
      <c r="O26" s="1172">
        <f>+ABR!P23</f>
        <v>0</v>
      </c>
      <c r="P26" s="276" t="str">
        <f>+ABR!Q23</f>
        <v>D</v>
      </c>
      <c r="Q26" s="785" t="str">
        <f>+ABR!R23</f>
        <v>N</v>
      </c>
      <c r="R26" s="785">
        <f>+ABR!S23</f>
        <v>0</v>
      </c>
      <c r="S26" s="785">
        <f>+ABR!T23</f>
        <v>0</v>
      </c>
      <c r="T26" s="785" t="str">
        <f>+ABR!U23</f>
        <v>N</v>
      </c>
      <c r="U26" s="785" t="str">
        <f>+ABR!V23</f>
        <v>N</v>
      </c>
      <c r="V26" s="1172">
        <f>+ABR!W23</f>
        <v>0</v>
      </c>
      <c r="W26" s="276">
        <f>+ABR!X23</f>
        <v>0</v>
      </c>
      <c r="X26" s="785" t="str">
        <f>+ABR!Y23</f>
        <v>D</v>
      </c>
      <c r="Y26" s="785" t="str">
        <f>+ABR!Z23</f>
        <v>FOTS</v>
      </c>
      <c r="Z26" s="785">
        <f>+ABR!AA23</f>
        <v>0</v>
      </c>
      <c r="AA26" s="785">
        <f>+ABR!AB23</f>
        <v>0</v>
      </c>
      <c r="AB26" s="785" t="str">
        <f>+ABR!AC23</f>
        <v>D</v>
      </c>
      <c r="AC26" s="1172" t="str">
        <f>+ABR!AD23</f>
        <v>N</v>
      </c>
      <c r="AD26" s="785" t="str">
        <f>+ABR!AE23</f>
        <v>NTS</v>
      </c>
      <c r="AE26" s="785">
        <f>+ABR!AF23</f>
        <v>0</v>
      </c>
      <c r="AF26" s="1172" t="str">
        <f>+ABR!AG23</f>
        <v>D</v>
      </c>
    </row>
    <row r="27" spans="1:32" ht="14.45" customHeight="1" x14ac:dyDescent="0.25">
      <c r="A27" s="653">
        <v>12</v>
      </c>
      <c r="B27" s="805" t="s">
        <v>3</v>
      </c>
      <c r="C27" s="304">
        <f>+ABR!D24</f>
        <v>0</v>
      </c>
      <c r="D27" s="780" t="str">
        <f>+ABR!E24</f>
        <v>FE</v>
      </c>
      <c r="E27" s="780" t="str">
        <f>+ABR!F24</f>
        <v>FE</v>
      </c>
      <c r="F27" s="780" t="str">
        <f>+ABR!G24</f>
        <v>FES</v>
      </c>
      <c r="G27" s="780" t="str">
        <f>+ABR!H24</f>
        <v>FED</v>
      </c>
      <c r="H27" s="1162" t="str">
        <f>+ABR!I24</f>
        <v>FE</v>
      </c>
      <c r="I27" s="304" t="str">
        <f>+ABR!J24</f>
        <v>FE</v>
      </c>
      <c r="J27" s="780" t="str">
        <f>+ABR!K24</f>
        <v>FE</v>
      </c>
      <c r="K27" s="780" t="str">
        <f>+ABR!L24</f>
        <v>DTS5S</v>
      </c>
      <c r="L27" s="780" t="str">
        <f>+ABR!M24</f>
        <v>D</v>
      </c>
      <c r="M27" s="780" t="str">
        <f>+ABR!N24</f>
        <v>D</v>
      </c>
      <c r="N27" s="780">
        <f>+ABR!O24</f>
        <v>0</v>
      </c>
      <c r="O27" s="1162">
        <f>+ABR!P24</f>
        <v>0</v>
      </c>
      <c r="P27" s="304" t="str">
        <f>+ABR!Q24</f>
        <v>D</v>
      </c>
      <c r="Q27" s="780" t="str">
        <f>+ABR!R24</f>
        <v>N</v>
      </c>
      <c r="R27" s="780">
        <f>+ABR!S24</f>
        <v>0</v>
      </c>
      <c r="S27" s="780">
        <f>+ABR!T24</f>
        <v>0</v>
      </c>
      <c r="T27" s="780" t="str">
        <f>+ABR!U24</f>
        <v>N</v>
      </c>
      <c r="U27" s="780" t="str">
        <f>+ABR!V24</f>
        <v>N</v>
      </c>
      <c r="V27" s="1162" t="str">
        <f>+ABR!W24</f>
        <v>NTS5S</v>
      </c>
      <c r="W27" s="304">
        <f>+ABR!X24</f>
        <v>0</v>
      </c>
      <c r="X27" s="780" t="str">
        <f>+ABR!Y24</f>
        <v>D</v>
      </c>
      <c r="Y27" s="780" t="str">
        <f>+ABR!Z24</f>
        <v>N</v>
      </c>
      <c r="Z27" s="780">
        <f>+ABR!AA24</f>
        <v>0</v>
      </c>
      <c r="AA27" s="780">
        <f>+ABR!AB24</f>
        <v>0</v>
      </c>
      <c r="AB27" s="780" t="str">
        <f>+ABR!AC24</f>
        <v>D</v>
      </c>
      <c r="AC27" s="1162" t="str">
        <f>+ABR!AD24</f>
        <v>N</v>
      </c>
      <c r="AD27" s="780">
        <f>+ABR!AE24</f>
        <v>0</v>
      </c>
      <c r="AE27" s="780">
        <f>+ABR!AF24</f>
        <v>0</v>
      </c>
      <c r="AF27" s="1162" t="str">
        <f>+ABR!AG24</f>
        <v>D</v>
      </c>
    </row>
    <row r="28" spans="1:32" ht="14.45" customHeight="1" x14ac:dyDescent="0.25">
      <c r="A28" s="425">
        <v>13</v>
      </c>
      <c r="B28" s="805" t="s">
        <v>3</v>
      </c>
      <c r="C28" s="304">
        <f>+ABR!D25</f>
        <v>0</v>
      </c>
      <c r="D28" s="780" t="str">
        <f>+ABR!E25</f>
        <v>NT</v>
      </c>
      <c r="E28" s="780" t="str">
        <f>+ABR!F25</f>
        <v>N</v>
      </c>
      <c r="F28" s="780">
        <f>+ABR!G25</f>
        <v>0</v>
      </c>
      <c r="G28" s="780">
        <f>+ABR!H25</f>
        <v>0</v>
      </c>
      <c r="H28" s="1162">
        <f>+ABR!I25</f>
        <v>0</v>
      </c>
      <c r="I28" s="304" t="str">
        <f>+ABR!J25</f>
        <v>D</v>
      </c>
      <c r="J28" s="780" t="str">
        <f>+ABR!K25</f>
        <v>D</v>
      </c>
      <c r="K28" s="780">
        <f>+ABR!L25</f>
        <v>0</v>
      </c>
      <c r="L28" s="780" t="str">
        <f>+ABR!M25</f>
        <v>D</v>
      </c>
      <c r="M28" s="780" t="str">
        <f>+ABR!N25</f>
        <v>D</v>
      </c>
      <c r="N28" s="780">
        <f>+ABR!O25</f>
        <v>0</v>
      </c>
      <c r="O28" s="1162">
        <f>+ABR!P25</f>
        <v>0</v>
      </c>
      <c r="P28" s="304" t="str">
        <f>+ABR!Q25</f>
        <v>N</v>
      </c>
      <c r="Q28" s="780" t="str">
        <f>+ABR!R25</f>
        <v>N</v>
      </c>
      <c r="R28" s="780">
        <f>+ABR!S25</f>
        <v>0</v>
      </c>
      <c r="S28" s="780">
        <f>+ABR!T25</f>
        <v>0</v>
      </c>
      <c r="T28" s="780">
        <f>+ABR!U25</f>
        <v>0</v>
      </c>
      <c r="U28" s="780">
        <f>+ABR!V25</f>
        <v>0</v>
      </c>
      <c r="V28" s="1162" t="str">
        <f>+ABR!W25</f>
        <v>D</v>
      </c>
      <c r="W28" s="304" t="str">
        <f>+ABR!X25</f>
        <v>D</v>
      </c>
      <c r="X28" s="780" t="str">
        <f>+ABR!Y25</f>
        <v>D</v>
      </c>
      <c r="Y28" s="780">
        <f>+ABR!Z25</f>
        <v>0</v>
      </c>
      <c r="Z28" s="780" t="str">
        <f>+ABR!AA25</f>
        <v>D</v>
      </c>
      <c r="AA28" s="780" t="str">
        <f>+ABR!AB25</f>
        <v>D</v>
      </c>
      <c r="AB28" s="780">
        <f>+ABR!AC25</f>
        <v>0</v>
      </c>
      <c r="AC28" s="1162">
        <f>+ABR!AD25</f>
        <v>0</v>
      </c>
      <c r="AD28" s="780">
        <f>+ABR!AE25</f>
        <v>0</v>
      </c>
      <c r="AE28" s="780">
        <f>+ABR!AF25</f>
        <v>0</v>
      </c>
      <c r="AF28" s="1162">
        <f>+ABR!AG25</f>
        <v>0</v>
      </c>
    </row>
    <row r="29" spans="1:32" ht="14.45" customHeight="1" x14ac:dyDescent="0.25">
      <c r="A29" s="653">
        <v>14</v>
      </c>
      <c r="B29" s="805" t="s">
        <v>3</v>
      </c>
      <c r="C29" s="304" t="str">
        <f>+ABR!D26</f>
        <v>B</v>
      </c>
      <c r="D29" s="780" t="str">
        <f>+ABR!E26</f>
        <v>B</v>
      </c>
      <c r="E29" s="780" t="str">
        <f>+ABR!F26</f>
        <v>B</v>
      </c>
      <c r="F29" s="780" t="str">
        <f>+ABR!G26</f>
        <v>B</v>
      </c>
      <c r="G29" s="780">
        <f>+ABR!H26</f>
        <v>0</v>
      </c>
      <c r="H29" s="1162">
        <f>+ABR!I26</f>
        <v>0</v>
      </c>
      <c r="I29" s="304" t="str">
        <f>+ABR!J26</f>
        <v>B</v>
      </c>
      <c r="J29" s="780" t="str">
        <f>+ABR!K26</f>
        <v>B</v>
      </c>
      <c r="K29" s="780" t="str">
        <f>+ABR!L26</f>
        <v>B</v>
      </c>
      <c r="L29" s="780" t="str">
        <f>+ABR!M26</f>
        <v>B</v>
      </c>
      <c r="M29" s="780" t="str">
        <f>+ABR!N26</f>
        <v>B</v>
      </c>
      <c r="N29" s="780">
        <f>+ABR!O26</f>
        <v>0</v>
      </c>
      <c r="O29" s="1162">
        <f>+ABR!P26</f>
        <v>0</v>
      </c>
      <c r="P29" s="304" t="str">
        <f>+ABR!Q26</f>
        <v>B</v>
      </c>
      <c r="Q29" s="780" t="str">
        <f>+ABR!R26</f>
        <v>B</v>
      </c>
      <c r="R29" s="780" t="str">
        <f>+ABR!S26</f>
        <v>B</v>
      </c>
      <c r="S29" s="780" t="str">
        <f>+ABR!T26</f>
        <v>B</v>
      </c>
      <c r="T29" s="780" t="str">
        <f>+ABR!U26</f>
        <v>B</v>
      </c>
      <c r="U29" s="780">
        <f>+ABR!V26</f>
        <v>0</v>
      </c>
      <c r="V29" s="1162">
        <f>+ABR!W26</f>
        <v>0</v>
      </c>
      <c r="W29" s="304" t="str">
        <f>+ABR!X26</f>
        <v>B</v>
      </c>
      <c r="X29" s="780" t="str">
        <f>+ABR!Y26</f>
        <v>B</v>
      </c>
      <c r="Y29" s="780" t="str">
        <f>+ABR!Z26</f>
        <v>B</v>
      </c>
      <c r="Z29" s="780" t="str">
        <f>+ABR!AA26</f>
        <v>B</v>
      </c>
      <c r="AA29" s="780" t="str">
        <f>+ABR!AB26</f>
        <v>B</v>
      </c>
      <c r="AB29" s="780">
        <f>+ABR!AC26</f>
        <v>0</v>
      </c>
      <c r="AC29" s="1162">
        <f>+ABR!AD26</f>
        <v>0</v>
      </c>
      <c r="AD29" s="780" t="str">
        <f>+ABR!AE26</f>
        <v>B</v>
      </c>
      <c r="AE29" s="780" t="str">
        <f>+ABR!AF26</f>
        <v>B</v>
      </c>
      <c r="AF29" s="1162" t="str">
        <f>+ABR!AG26</f>
        <v>B</v>
      </c>
    </row>
    <row r="30" spans="1:32" ht="14.45" customHeight="1" x14ac:dyDescent="0.25">
      <c r="A30" s="425">
        <v>15</v>
      </c>
      <c r="B30" s="805" t="s">
        <v>3</v>
      </c>
      <c r="C30" s="304" t="str">
        <f>+ABR!D27</f>
        <v>FE</v>
      </c>
      <c r="D30" s="780" t="str">
        <f>+ABR!E27</f>
        <v>FE</v>
      </c>
      <c r="E30" s="780" t="str">
        <f>+ABR!F27</f>
        <v>FE</v>
      </c>
      <c r="F30" s="780">
        <f>+ABR!G27</f>
        <v>0</v>
      </c>
      <c r="G30" s="780">
        <f>+ABR!H27</f>
        <v>0</v>
      </c>
      <c r="H30" s="1162" t="str">
        <f>+ABR!I27</f>
        <v>D</v>
      </c>
      <c r="I30" s="304" t="str">
        <f>+ABR!J27</f>
        <v>N</v>
      </c>
      <c r="J30" s="780" t="str">
        <f>+ABR!K27</f>
        <v>NTS</v>
      </c>
      <c r="K30" s="780">
        <f>+ABR!L27</f>
        <v>0</v>
      </c>
      <c r="L30" s="780" t="str">
        <f>+ABR!M27</f>
        <v>D</v>
      </c>
      <c r="M30" s="780" t="str">
        <f>+ABR!N27</f>
        <v>D</v>
      </c>
      <c r="N30" s="780">
        <f>+ABR!O27</f>
        <v>0</v>
      </c>
      <c r="O30" s="1162">
        <f>+ABR!P27</f>
        <v>0</v>
      </c>
      <c r="P30" s="304" t="str">
        <f>+ABR!Q27</f>
        <v>D</v>
      </c>
      <c r="Q30" s="780" t="str">
        <f>+ABR!R27</f>
        <v>N</v>
      </c>
      <c r="R30" s="780">
        <f>+ABR!S27</f>
        <v>0</v>
      </c>
      <c r="S30" s="780">
        <f>+ABR!T27</f>
        <v>0</v>
      </c>
      <c r="T30" s="780" t="str">
        <f>+ABR!U27</f>
        <v>N</v>
      </c>
      <c r="U30" s="780" t="str">
        <f>+ABR!V27</f>
        <v>N</v>
      </c>
      <c r="V30" s="1162">
        <f>+ABR!W27</f>
        <v>0</v>
      </c>
      <c r="W30" s="304">
        <f>+ABR!X27</f>
        <v>0</v>
      </c>
      <c r="X30" s="780" t="str">
        <f>+ABR!Y27</f>
        <v>D</v>
      </c>
      <c r="Y30" s="780" t="str">
        <f>+ABR!Z27</f>
        <v>FOTS</v>
      </c>
      <c r="Z30" s="780">
        <f>+ABR!AA27</f>
        <v>0</v>
      </c>
      <c r="AA30" s="780">
        <f>+ABR!AB27</f>
        <v>0</v>
      </c>
      <c r="AB30" s="780" t="str">
        <f>+ABR!AC27</f>
        <v>D</v>
      </c>
      <c r="AC30" s="1162" t="str">
        <f>+ABR!AD27</f>
        <v>N</v>
      </c>
      <c r="AD30" s="780" t="str">
        <f>+ABR!AE27</f>
        <v>NTS</v>
      </c>
      <c r="AE30" s="780">
        <f>+ABR!AF27</f>
        <v>0</v>
      </c>
      <c r="AF30" s="1162" t="str">
        <f>+ABR!AG27</f>
        <v>D</v>
      </c>
    </row>
    <row r="31" spans="1:32" ht="14.45" customHeight="1" x14ac:dyDescent="0.25">
      <c r="A31" s="653">
        <v>16</v>
      </c>
      <c r="B31" s="805" t="s">
        <v>3</v>
      </c>
      <c r="C31" s="304">
        <f>+ABR!D28</f>
        <v>0</v>
      </c>
      <c r="D31" s="780" t="str">
        <f>+ABR!E28</f>
        <v>T</v>
      </c>
      <c r="E31" s="780" t="str">
        <f>+ABR!F28</f>
        <v>N</v>
      </c>
      <c r="F31" s="780">
        <f>+ABR!G28</f>
        <v>0</v>
      </c>
      <c r="G31" s="780">
        <f>+ABR!H28</f>
        <v>0</v>
      </c>
      <c r="H31" s="1162" t="str">
        <f>+ABR!I28</f>
        <v>NT</v>
      </c>
      <c r="I31" s="304" t="str">
        <f>+ABR!J28</f>
        <v>N</v>
      </c>
      <c r="J31" s="780" t="str">
        <f>+ABR!K28</f>
        <v>NTS</v>
      </c>
      <c r="K31" s="780">
        <f>+ABR!L28</f>
        <v>0</v>
      </c>
      <c r="L31" s="780" t="str">
        <f>+ABR!M28</f>
        <v>D</v>
      </c>
      <c r="M31" s="780" t="str">
        <f>+ABR!N28</f>
        <v>D</v>
      </c>
      <c r="N31" s="780">
        <f>+ABR!O28</f>
        <v>0</v>
      </c>
      <c r="O31" s="1162">
        <f>+ABR!P28</f>
        <v>0</v>
      </c>
      <c r="P31" s="304" t="str">
        <f>+ABR!Q28</f>
        <v>NT</v>
      </c>
      <c r="Q31" s="780" t="str">
        <f>+ABR!R28</f>
        <v>N</v>
      </c>
      <c r="R31" s="780" t="str">
        <f>+ABR!S28</f>
        <v>NT</v>
      </c>
      <c r="S31" s="780">
        <f>+ABR!T28</f>
        <v>0</v>
      </c>
      <c r="T31" s="780" t="str">
        <f>+ABR!U28</f>
        <v>N</v>
      </c>
      <c r="U31" s="780" t="str">
        <f>+ABR!V28</f>
        <v>N</v>
      </c>
      <c r="V31" s="1162" t="str">
        <f>+ABR!W28</f>
        <v>NTS5S</v>
      </c>
      <c r="W31" s="304">
        <f>+ABR!X28</f>
        <v>0</v>
      </c>
      <c r="X31" s="780" t="str">
        <f>+ABR!Y28</f>
        <v>D</v>
      </c>
      <c r="Y31" s="780" t="str">
        <f>+ABR!Z28</f>
        <v>N</v>
      </c>
      <c r="Z31" s="780">
        <f>+ABR!AA28</f>
        <v>0</v>
      </c>
      <c r="AA31" s="780">
        <f>+ABR!AB28</f>
        <v>0</v>
      </c>
      <c r="AB31" s="780" t="str">
        <f>+ABR!AC28</f>
        <v>D</v>
      </c>
      <c r="AC31" s="1162" t="str">
        <f>+ABR!AD28</f>
        <v>N</v>
      </c>
      <c r="AD31" s="780">
        <f>+ABR!AE28</f>
        <v>0</v>
      </c>
      <c r="AE31" s="780">
        <f>+ABR!AF28</f>
        <v>0</v>
      </c>
      <c r="AF31" s="1162" t="str">
        <f>+ABR!AG28</f>
        <v>FE</v>
      </c>
    </row>
    <row r="32" spans="1:32" ht="14.45" customHeight="1" x14ac:dyDescent="0.25">
      <c r="A32" s="425">
        <v>17</v>
      </c>
      <c r="B32" s="805" t="s">
        <v>3</v>
      </c>
      <c r="C32" s="304">
        <f>+ABR!D29</f>
        <v>0</v>
      </c>
      <c r="D32" s="780" t="str">
        <f>+ABR!E29</f>
        <v>D</v>
      </c>
      <c r="E32" s="780" t="str">
        <f>+ABR!F29</f>
        <v>N</v>
      </c>
      <c r="F32" s="780">
        <f>+ABR!G29</f>
        <v>0</v>
      </c>
      <c r="G32" s="780">
        <f>+ABR!H29</f>
        <v>0</v>
      </c>
      <c r="H32" s="1162" t="str">
        <f>+ABR!I29</f>
        <v>D</v>
      </c>
      <c r="I32" s="304" t="str">
        <f>+ABR!J29</f>
        <v>N</v>
      </c>
      <c r="J32" s="780" t="str">
        <f>+ABR!K29</f>
        <v>NTS</v>
      </c>
      <c r="K32" s="780">
        <f>+ABR!L29</f>
        <v>0</v>
      </c>
      <c r="L32" s="780" t="str">
        <f>+ABR!M29</f>
        <v>D</v>
      </c>
      <c r="M32" s="780" t="str">
        <f>+ABR!N29</f>
        <v>D</v>
      </c>
      <c r="N32" s="780" t="str">
        <f>+ABR!O29</f>
        <v>DTS5S</v>
      </c>
      <c r="O32" s="1162">
        <f>+ABR!P29</f>
        <v>0</v>
      </c>
      <c r="P32" s="304" t="str">
        <f>+ABR!Q29</f>
        <v>D</v>
      </c>
      <c r="Q32" s="780" t="str">
        <f>+ABR!R29</f>
        <v>N</v>
      </c>
      <c r="R32" s="780">
        <f>+ABR!S29</f>
        <v>0</v>
      </c>
      <c r="S32" s="780">
        <f>+ABR!T29</f>
        <v>0</v>
      </c>
      <c r="T32" s="780" t="str">
        <f>+ABR!U29</f>
        <v>N</v>
      </c>
      <c r="U32" s="780" t="str">
        <f>+ABR!V29</f>
        <v>N</v>
      </c>
      <c r="V32" s="1162">
        <f>+ABR!W29</f>
        <v>0</v>
      </c>
      <c r="W32" s="304">
        <f>+ABR!X29</f>
        <v>0</v>
      </c>
      <c r="X32" s="780" t="str">
        <f>+ABR!Y29</f>
        <v>FE</v>
      </c>
      <c r="Y32" s="780" t="str">
        <f>+ABR!Z29</f>
        <v>FE</v>
      </c>
      <c r="Z32" s="780">
        <f>+ABR!AA29</f>
        <v>0</v>
      </c>
      <c r="AA32" s="780">
        <f>+ABR!AB29</f>
        <v>0</v>
      </c>
      <c r="AB32" s="780" t="str">
        <f>+ABR!AC29</f>
        <v>D</v>
      </c>
      <c r="AC32" s="1162" t="str">
        <f>+ABR!AD29</f>
        <v>D</v>
      </c>
      <c r="AD32" s="780">
        <f>+ABR!AE29</f>
        <v>0</v>
      </c>
      <c r="AE32" s="780" t="str">
        <f>+ABR!AF29</f>
        <v>DTS5S</v>
      </c>
      <c r="AF32" s="1162" t="str">
        <f>+ABR!AG29</f>
        <v>D</v>
      </c>
    </row>
    <row r="33" spans="1:33" ht="14.45" customHeight="1" x14ac:dyDescent="0.25">
      <c r="A33" s="653">
        <v>18</v>
      </c>
      <c r="B33" s="805" t="s">
        <v>3</v>
      </c>
      <c r="C33" s="304">
        <f>+ABR!D30</f>
        <v>0</v>
      </c>
      <c r="D33" s="780" t="str">
        <f>+ABR!E30</f>
        <v>D</v>
      </c>
      <c r="E33" s="780" t="str">
        <f>+ABR!F30</f>
        <v>N</v>
      </c>
      <c r="F33" s="780">
        <f>+ABR!G30</f>
        <v>0</v>
      </c>
      <c r="G33" s="780">
        <f>+ABR!H30</f>
        <v>0</v>
      </c>
      <c r="H33" s="1162" t="str">
        <f>+ABR!I30</f>
        <v>D</v>
      </c>
      <c r="I33" s="304" t="str">
        <f>+ABR!J30</f>
        <v>D</v>
      </c>
      <c r="J33" s="780" t="str">
        <f>+ABR!K30</f>
        <v>DTS</v>
      </c>
      <c r="K33" s="780" t="str">
        <f>+ABR!L30</f>
        <v>DT</v>
      </c>
      <c r="L33" s="780" t="str">
        <f>+ABR!M30</f>
        <v>T</v>
      </c>
      <c r="M33" s="780" t="str">
        <f>+ABR!N30</f>
        <v>D</v>
      </c>
      <c r="N33" s="780">
        <f>+ABR!O30</f>
        <v>0</v>
      </c>
      <c r="O33" s="1162">
        <f>+ABR!P30</f>
        <v>0</v>
      </c>
      <c r="P33" s="304" t="str">
        <f>+ABR!Q30</f>
        <v>D</v>
      </c>
      <c r="Q33" s="780" t="str">
        <f>+ABR!R30</f>
        <v>N</v>
      </c>
      <c r="R33" s="780">
        <f>+ABR!S30</f>
        <v>0</v>
      </c>
      <c r="S33" s="780" t="str">
        <f>+ABR!T30</f>
        <v>DTSDS</v>
      </c>
      <c r="T33" s="780" t="str">
        <f>+ABR!U30</f>
        <v>DT</v>
      </c>
      <c r="U33" s="780" t="str">
        <f>+ABR!V30</f>
        <v>N</v>
      </c>
      <c r="V33" s="1162">
        <f>+ABR!W30</f>
        <v>0</v>
      </c>
      <c r="W33" s="304" t="str">
        <f>+ABR!X30</f>
        <v>DTS5S</v>
      </c>
      <c r="X33" s="780" t="str">
        <f>+ABR!Y30</f>
        <v>D</v>
      </c>
      <c r="Y33" s="780" t="str">
        <f>+ABR!Z30</f>
        <v>N</v>
      </c>
      <c r="Z33" s="780" t="str">
        <f>+ABR!AA30</f>
        <v>NTS5S</v>
      </c>
      <c r="AA33" s="780">
        <f>+ABR!AB30</f>
        <v>0</v>
      </c>
      <c r="AB33" s="780" t="str">
        <f>+ABR!AC30</f>
        <v>NT</v>
      </c>
      <c r="AC33" s="1162" t="str">
        <f>+ABR!AD30</f>
        <v>N</v>
      </c>
      <c r="AD33" s="780">
        <f>+ABR!AE30</f>
        <v>0</v>
      </c>
      <c r="AE33" s="780" t="str">
        <f>+ABR!AF30</f>
        <v>DTS5S</v>
      </c>
      <c r="AF33" s="1162" t="str">
        <f>+ABR!AG30</f>
        <v>D</v>
      </c>
    </row>
    <row r="34" spans="1:33" ht="14.45" customHeight="1" x14ac:dyDescent="0.25">
      <c r="A34" s="425">
        <v>19</v>
      </c>
      <c r="B34" s="805" t="s">
        <v>3</v>
      </c>
      <c r="C34" s="304" t="str">
        <f>+ABR!D31</f>
        <v>NT</v>
      </c>
      <c r="D34" s="780" t="str">
        <f>+ABR!E31</f>
        <v>T</v>
      </c>
      <c r="E34" s="780" t="str">
        <f>+ABR!F31</f>
        <v>N</v>
      </c>
      <c r="F34" s="780">
        <f>+ABR!G31</f>
        <v>0</v>
      </c>
      <c r="G34" s="780">
        <f>+ABR!H31</f>
        <v>0</v>
      </c>
      <c r="H34" s="1162" t="str">
        <f>+ABR!I31</f>
        <v>D</v>
      </c>
      <c r="I34" s="304" t="str">
        <f>+ABR!J31</f>
        <v>N</v>
      </c>
      <c r="J34" s="780" t="str">
        <f>+ABR!K31</f>
        <v>NTS</v>
      </c>
      <c r="K34" s="780">
        <f>+ABR!L31</f>
        <v>0</v>
      </c>
      <c r="L34" s="780" t="str">
        <f>+ABR!M31</f>
        <v>D</v>
      </c>
      <c r="M34" s="780" t="str">
        <f>+ABR!N31</f>
        <v>D</v>
      </c>
      <c r="N34" s="780">
        <f>+ABR!O31</f>
        <v>0</v>
      </c>
      <c r="O34" s="1162" t="str">
        <f>+ABR!P31</f>
        <v>DTSDS</v>
      </c>
      <c r="P34" s="304" t="str">
        <f>+ABR!Q31</f>
        <v>D</v>
      </c>
      <c r="Q34" s="780" t="str">
        <f>+ABR!R31</f>
        <v>N</v>
      </c>
      <c r="R34" s="780">
        <f>+ABR!S31</f>
        <v>0</v>
      </c>
      <c r="S34" s="780" t="str">
        <f>+ABR!T31</f>
        <v>DTSDS</v>
      </c>
      <c r="T34" s="780" t="str">
        <f>+ABR!U31</f>
        <v>N</v>
      </c>
      <c r="U34" s="780" t="str">
        <f>+ABR!V31</f>
        <v>N</v>
      </c>
      <c r="V34" s="1162">
        <f>+ABR!W31</f>
        <v>0</v>
      </c>
      <c r="W34" s="304">
        <f>+ABR!X31</f>
        <v>0</v>
      </c>
      <c r="X34" s="780" t="str">
        <f>+ABR!Y31</f>
        <v>D</v>
      </c>
      <c r="Y34" s="780" t="str">
        <f>+ABR!Z31</f>
        <v>N</v>
      </c>
      <c r="Z34" s="780" t="e">
        <f>+ABR!#REF!</f>
        <v>#REF!</v>
      </c>
      <c r="AA34" s="780">
        <f>+ABR!AB31</f>
        <v>0</v>
      </c>
      <c r="AB34" s="780" t="str">
        <f>+ABR!AC31</f>
        <v>D</v>
      </c>
      <c r="AC34" s="1162" t="str">
        <f>+ABR!AD31</f>
        <v>N</v>
      </c>
      <c r="AD34" s="780">
        <f>+ABR!AE31</f>
        <v>0</v>
      </c>
      <c r="AE34" s="780">
        <f>+ABR!AF31</f>
        <v>0</v>
      </c>
      <c r="AF34" s="1162" t="str">
        <f>+ABR!AG31</f>
        <v>D</v>
      </c>
    </row>
    <row r="35" spans="1:33" ht="14.45" customHeight="1" thickBot="1" x14ac:dyDescent="0.3">
      <c r="A35" s="653">
        <v>20</v>
      </c>
      <c r="B35" s="807" t="s">
        <v>3</v>
      </c>
      <c r="C35" s="1163">
        <f>+ABR!D32</f>
        <v>0</v>
      </c>
      <c r="D35" s="1164">
        <f>+ABR!E32</f>
        <v>0</v>
      </c>
      <c r="E35" s="1164">
        <f>+ABR!F32</f>
        <v>0</v>
      </c>
      <c r="F35" s="1164">
        <f>+ABR!G32</f>
        <v>0</v>
      </c>
      <c r="G35" s="1164">
        <f>+ABR!H32</f>
        <v>0</v>
      </c>
      <c r="H35" s="1165">
        <f>+ABR!I32</f>
        <v>0</v>
      </c>
      <c r="I35" s="1163">
        <f>+ABR!J32</f>
        <v>0</v>
      </c>
      <c r="J35" s="1164">
        <f>+ABR!K32</f>
        <v>0</v>
      </c>
      <c r="K35" s="1164">
        <f>+ABR!L32</f>
        <v>0</v>
      </c>
      <c r="L35" s="1164">
        <f>+ABR!M32</f>
        <v>0</v>
      </c>
      <c r="M35" s="1164">
        <f>+ABR!N32</f>
        <v>0</v>
      </c>
      <c r="N35" s="1164">
        <f>+ABR!O32</f>
        <v>0</v>
      </c>
      <c r="O35" s="1165">
        <f>+ABR!P32</f>
        <v>0</v>
      </c>
      <c r="P35" s="1163">
        <f>+ABR!Q32</f>
        <v>0</v>
      </c>
      <c r="Q35" s="1164">
        <f>+ABR!R32</f>
        <v>0</v>
      </c>
      <c r="R35" s="1164">
        <f>+ABR!S32</f>
        <v>0</v>
      </c>
      <c r="S35" s="1164">
        <f>+ABR!T32</f>
        <v>0</v>
      </c>
      <c r="T35" s="1164">
        <f>+ABR!U32</f>
        <v>0</v>
      </c>
      <c r="U35" s="1164">
        <f>+ABR!V32</f>
        <v>0</v>
      </c>
      <c r="V35" s="1165">
        <f>+ABR!W32</f>
        <v>0</v>
      </c>
      <c r="W35" s="1163">
        <f>+ABR!X32</f>
        <v>0</v>
      </c>
      <c r="X35" s="1164">
        <f>+ABR!Y32</f>
        <v>0</v>
      </c>
      <c r="Y35" s="1164">
        <f>+ABR!Z32</f>
        <v>0</v>
      </c>
      <c r="Z35" s="1164">
        <f>+ABR!AA31</f>
        <v>0</v>
      </c>
      <c r="AA35" s="1164">
        <f>+ABR!AB32</f>
        <v>0</v>
      </c>
      <c r="AB35" s="1164">
        <f>+ABR!AC32</f>
        <v>0</v>
      </c>
      <c r="AC35" s="1165">
        <f>+ABR!AD32</f>
        <v>0</v>
      </c>
      <c r="AD35" s="1164">
        <f>+ABR!AE32</f>
        <v>0</v>
      </c>
      <c r="AE35" s="1164">
        <f>+ABR!AF32</f>
        <v>0</v>
      </c>
      <c r="AF35" s="1165">
        <f>+ABR!AG32</f>
        <v>0</v>
      </c>
      <c r="AG35" s="230"/>
    </row>
    <row r="36" spans="1:33" ht="14.45" customHeight="1" thickBot="1" x14ac:dyDescent="0.3">
      <c r="A36" s="1682" t="s">
        <v>22</v>
      </c>
      <c r="B36" s="1685" t="s">
        <v>23</v>
      </c>
      <c r="C36" s="1658" t="s">
        <v>152</v>
      </c>
      <c r="D36" s="1659"/>
      <c r="E36" s="1659"/>
      <c r="F36" s="1659"/>
      <c r="G36" s="1659"/>
      <c r="H36" s="1659"/>
      <c r="I36" s="1659"/>
      <c r="J36" s="1659"/>
      <c r="K36" s="1659"/>
      <c r="L36" s="1659"/>
      <c r="M36" s="1659"/>
      <c r="N36" s="1659"/>
      <c r="O36" s="1659"/>
      <c r="P36" s="1659"/>
      <c r="Q36" s="1659"/>
      <c r="R36" s="1659"/>
      <c r="S36" s="1659"/>
      <c r="T36" s="1659"/>
      <c r="U36" s="1659"/>
      <c r="V36" s="1659"/>
      <c r="W36" s="1659"/>
      <c r="X36" s="1659"/>
      <c r="Y36" s="1659"/>
      <c r="Z36" s="1659"/>
      <c r="AA36" s="1659"/>
      <c r="AB36" s="1659"/>
      <c r="AC36" s="1659"/>
      <c r="AD36" s="1659"/>
      <c r="AE36" s="1659"/>
      <c r="AF36" s="1660"/>
      <c r="AG36" s="230"/>
    </row>
    <row r="37" spans="1:33" ht="14.45" customHeight="1" x14ac:dyDescent="0.25">
      <c r="A37" s="1683"/>
      <c r="B37" s="1686"/>
      <c r="C37" s="295" t="s">
        <v>14</v>
      </c>
      <c r="D37" s="272" t="s">
        <v>15</v>
      </c>
      <c r="E37" s="272" t="s">
        <v>9</v>
      </c>
      <c r="F37" s="272" t="s">
        <v>10</v>
      </c>
      <c r="G37" s="272" t="s">
        <v>11</v>
      </c>
      <c r="H37" s="296" t="s">
        <v>12</v>
      </c>
      <c r="I37" s="270" t="s">
        <v>13</v>
      </c>
      <c r="J37" s="271" t="s">
        <v>14</v>
      </c>
      <c r="K37" s="271" t="s">
        <v>15</v>
      </c>
      <c r="L37" s="271" t="s">
        <v>9</v>
      </c>
      <c r="M37" s="271" t="s">
        <v>10</v>
      </c>
      <c r="N37" s="271" t="s">
        <v>11</v>
      </c>
      <c r="O37" s="273" t="s">
        <v>12</v>
      </c>
      <c r="P37" s="295" t="s">
        <v>13</v>
      </c>
      <c r="Q37" s="272" t="s">
        <v>14</v>
      </c>
      <c r="R37" s="272" t="s">
        <v>15</v>
      </c>
      <c r="S37" s="272" t="s">
        <v>9</v>
      </c>
      <c r="T37" s="1160" t="s">
        <v>10</v>
      </c>
      <c r="U37" s="272" t="s">
        <v>11</v>
      </c>
      <c r="V37" s="1161" t="s">
        <v>12</v>
      </c>
      <c r="W37" s="270" t="s">
        <v>13</v>
      </c>
      <c r="X37" s="271" t="s">
        <v>14</v>
      </c>
      <c r="Y37" s="271" t="s">
        <v>15</v>
      </c>
      <c r="Z37" s="271" t="s">
        <v>9</v>
      </c>
      <c r="AA37" s="1160" t="s">
        <v>10</v>
      </c>
      <c r="AB37" s="271" t="s">
        <v>11</v>
      </c>
      <c r="AC37" s="273" t="s">
        <v>12</v>
      </c>
      <c r="AD37" s="786" t="s">
        <v>13</v>
      </c>
      <c r="AE37" s="272" t="s">
        <v>14</v>
      </c>
      <c r="AF37" s="296" t="s">
        <v>15</v>
      </c>
      <c r="AG37" s="230"/>
    </row>
    <row r="38" spans="1:33" ht="14.45" customHeight="1" thickBot="1" x14ac:dyDescent="0.3">
      <c r="A38" s="1684"/>
      <c r="B38" s="1687"/>
      <c r="C38" s="759">
        <v>1</v>
      </c>
      <c r="D38" s="753">
        <v>2</v>
      </c>
      <c r="E38" s="753">
        <v>3</v>
      </c>
      <c r="F38" s="753">
        <v>4</v>
      </c>
      <c r="G38" s="753">
        <v>5</v>
      </c>
      <c r="H38" s="756">
        <v>6</v>
      </c>
      <c r="I38" s="759">
        <v>7</v>
      </c>
      <c r="J38" s="753">
        <v>8</v>
      </c>
      <c r="K38" s="753">
        <v>9</v>
      </c>
      <c r="L38" s="755">
        <v>10</v>
      </c>
      <c r="M38" s="753">
        <v>11</v>
      </c>
      <c r="N38" s="753">
        <v>12</v>
      </c>
      <c r="O38" s="757">
        <v>13</v>
      </c>
      <c r="P38" s="759">
        <v>14</v>
      </c>
      <c r="Q38" s="753">
        <v>15</v>
      </c>
      <c r="R38" s="753">
        <v>16</v>
      </c>
      <c r="S38" s="753">
        <v>17</v>
      </c>
      <c r="T38" s="755">
        <v>18</v>
      </c>
      <c r="U38" s="753">
        <v>19</v>
      </c>
      <c r="V38" s="1173">
        <v>20</v>
      </c>
      <c r="W38" s="759">
        <v>21</v>
      </c>
      <c r="X38" s="753">
        <v>22</v>
      </c>
      <c r="Y38" s="753">
        <v>23</v>
      </c>
      <c r="Z38" s="753">
        <v>24</v>
      </c>
      <c r="AA38" s="1174">
        <v>25</v>
      </c>
      <c r="AB38" s="755">
        <v>26</v>
      </c>
      <c r="AC38" s="757">
        <v>27</v>
      </c>
      <c r="AD38" s="758">
        <v>28</v>
      </c>
      <c r="AE38" s="753">
        <v>29</v>
      </c>
      <c r="AF38" s="757">
        <v>30</v>
      </c>
      <c r="AG38" s="230"/>
    </row>
    <row r="39" spans="1:33" ht="14.45" customHeight="1" thickBot="1" x14ac:dyDescent="0.3">
      <c r="A39" s="815">
        <v>21</v>
      </c>
      <c r="B39" s="816" t="s">
        <v>1</v>
      </c>
      <c r="C39" s="1203">
        <f>+ABR!D34</f>
        <v>0</v>
      </c>
      <c r="D39" s="1204">
        <f>+ABR!E34</f>
        <v>0</v>
      </c>
      <c r="E39" s="1204" t="str">
        <f>+ABR!F34</f>
        <v>D</v>
      </c>
      <c r="F39" s="1204" t="str">
        <f>+ABR!G34</f>
        <v>D</v>
      </c>
      <c r="G39" s="1204" t="str">
        <f>+ABR!H34</f>
        <v>DTS</v>
      </c>
      <c r="H39" s="1205">
        <f>+ABR!I34</f>
        <v>0</v>
      </c>
      <c r="I39" s="1206" t="str">
        <f>+ABR!J34</f>
        <v>TR</v>
      </c>
      <c r="J39" s="1207" t="str">
        <f>+ABR!K34</f>
        <v>TR</v>
      </c>
      <c r="K39" s="1207" t="str">
        <f>+ABR!L34</f>
        <v>DTS5S</v>
      </c>
      <c r="L39" s="1204">
        <f>+ABR!M34</f>
        <v>0</v>
      </c>
      <c r="M39" s="1204" t="str">
        <f>+ABR!N34</f>
        <v>D</v>
      </c>
      <c r="N39" s="1204" t="str">
        <f>+ABR!O34</f>
        <v>N</v>
      </c>
      <c r="O39" s="1205">
        <f>+ABR!P34</f>
        <v>0</v>
      </c>
      <c r="P39" s="1203">
        <f>+ABR!Q34</f>
        <v>0</v>
      </c>
      <c r="Q39" s="1204" t="str">
        <f>+ABR!R34</f>
        <v>D</v>
      </c>
      <c r="R39" s="1204" t="str">
        <f>+ABR!S34</f>
        <v>N</v>
      </c>
      <c r="S39" s="1204" t="str">
        <f>+ABR!T34</f>
        <v>NTS5S</v>
      </c>
      <c r="T39" s="1204">
        <f>+ABR!U34</f>
        <v>0</v>
      </c>
      <c r="U39" s="1204" t="str">
        <f>+ABR!V34</f>
        <v>D</v>
      </c>
      <c r="V39" s="1205" t="str">
        <f>+ABR!W34</f>
        <v>N</v>
      </c>
      <c r="W39" s="1203" t="str">
        <f>+ABR!X34</f>
        <v>NTS1</v>
      </c>
      <c r="X39" s="1204">
        <f>+ABR!Y34</f>
        <v>0</v>
      </c>
      <c r="Y39" s="1204" t="str">
        <f>+ABR!Z34</f>
        <v>D</v>
      </c>
      <c r="Z39" s="1204" t="str">
        <f>+ABR!AA34</f>
        <v>N</v>
      </c>
      <c r="AA39" s="1204">
        <f>+ABR!AB34</f>
        <v>0</v>
      </c>
      <c r="AB39" s="1204">
        <f>+ABR!AC34</f>
        <v>0</v>
      </c>
      <c r="AC39" s="1205" t="str">
        <f>+ABR!AD34</f>
        <v>D</v>
      </c>
      <c r="AD39" s="1204" t="str">
        <f>+ABR!AE34</f>
        <v>N</v>
      </c>
      <c r="AE39" s="1204">
        <f>+ABR!AF34</f>
        <v>0</v>
      </c>
      <c r="AF39" s="1205">
        <f>+ABR!AG34</f>
        <v>0</v>
      </c>
      <c r="AG39" s="230"/>
    </row>
    <row r="40" spans="1:33" ht="14.45" customHeight="1" x14ac:dyDescent="0.25">
      <c r="A40" s="655">
        <v>22</v>
      </c>
      <c r="B40" s="811" t="s">
        <v>76</v>
      </c>
      <c r="C40" s="275">
        <f>+ABR!D35</f>
        <v>0</v>
      </c>
      <c r="D40" s="798">
        <f>+ABR!E35</f>
        <v>0</v>
      </c>
      <c r="E40" s="798">
        <f>+ABR!F35</f>
        <v>0</v>
      </c>
      <c r="F40" s="798" t="str">
        <f>+ABR!G35</f>
        <v>N</v>
      </c>
      <c r="G40" s="798" t="str">
        <f>+ABR!H35</f>
        <v>NTS</v>
      </c>
      <c r="H40" s="1175">
        <f>+ABR!I35</f>
        <v>0</v>
      </c>
      <c r="I40" s="1192" t="str">
        <f>+ABR!J35</f>
        <v>TR</v>
      </c>
      <c r="J40" s="1193" t="str">
        <f>+ABR!K35</f>
        <v>TR</v>
      </c>
      <c r="K40" s="1193">
        <f>+ABR!L35</f>
        <v>0</v>
      </c>
      <c r="L40" s="798">
        <f>+ABR!M35</f>
        <v>0</v>
      </c>
      <c r="M40" s="798">
        <f>+ABR!N35</f>
        <v>0</v>
      </c>
      <c r="N40" s="798">
        <f>+ABR!O35</f>
        <v>0</v>
      </c>
      <c r="O40" s="1175">
        <f>+ABR!P35</f>
        <v>0</v>
      </c>
      <c r="P40" s="275" t="str">
        <f>+ABR!Q35</f>
        <v>DTS</v>
      </c>
      <c r="Q40" s="798" t="str">
        <f>+ABR!R35</f>
        <v>N</v>
      </c>
      <c r="R40" s="798">
        <f>+ABR!S35</f>
        <v>0</v>
      </c>
      <c r="S40" s="798">
        <f>+ABR!T35</f>
        <v>0</v>
      </c>
      <c r="T40" s="798">
        <f>+ABR!U35</f>
        <v>0</v>
      </c>
      <c r="U40" s="798">
        <f>+ABR!V35</f>
        <v>0</v>
      </c>
      <c r="V40" s="1175">
        <f>+ABR!W35</f>
        <v>0</v>
      </c>
      <c r="W40" s="275">
        <f>+ABR!X35</f>
        <v>0</v>
      </c>
      <c r="X40" s="798">
        <f>+ABR!Y35</f>
        <v>0</v>
      </c>
      <c r="Y40" s="798">
        <f>+ABR!Z35</f>
        <v>0</v>
      </c>
      <c r="Z40" s="798">
        <f>+ABR!AA35</f>
        <v>0</v>
      </c>
      <c r="AA40" s="798">
        <f>+ABR!AB35</f>
        <v>0</v>
      </c>
      <c r="AB40" s="798">
        <f>+ABR!AC35</f>
        <v>0</v>
      </c>
      <c r="AC40" s="1175">
        <f>+ABR!AD35</f>
        <v>0</v>
      </c>
      <c r="AD40" s="798">
        <f>+ABR!AE35</f>
        <v>0</v>
      </c>
      <c r="AE40" s="798">
        <f>+ABR!AF35</f>
        <v>0</v>
      </c>
      <c r="AF40" s="1175">
        <f>+ABR!AG35</f>
        <v>0</v>
      </c>
      <c r="AG40" s="230"/>
    </row>
    <row r="41" spans="1:33" ht="5.0999999999999996" customHeight="1" thickBot="1" x14ac:dyDescent="0.3">
      <c r="A41" s="815">
        <v>23</v>
      </c>
      <c r="B41" s="812"/>
      <c r="C41" s="297">
        <f>+ABR!D36</f>
        <v>0</v>
      </c>
      <c r="D41" s="762">
        <f>+ABR!E36</f>
        <v>0</v>
      </c>
      <c r="E41" s="762">
        <f>+ABR!F36</f>
        <v>0</v>
      </c>
      <c r="F41" s="762">
        <f>+ABR!G36</f>
        <v>0</v>
      </c>
      <c r="G41" s="762">
        <f>+ABR!H36</f>
        <v>0</v>
      </c>
      <c r="H41" s="1166">
        <f>+ABR!I36</f>
        <v>0</v>
      </c>
      <c r="I41" s="297">
        <f>+ABR!J36</f>
        <v>0</v>
      </c>
      <c r="J41" s="762">
        <f>+ABR!K36</f>
        <v>0</v>
      </c>
      <c r="K41" s="762">
        <f>+ABR!L36</f>
        <v>0</v>
      </c>
      <c r="L41" s="762">
        <f>+ABR!M36</f>
        <v>0</v>
      </c>
      <c r="M41" s="762">
        <f>+ABR!N36</f>
        <v>0</v>
      </c>
      <c r="N41" s="762">
        <f>+ABR!O36</f>
        <v>0</v>
      </c>
      <c r="O41" s="1166">
        <f>+ABR!P36</f>
        <v>0</v>
      </c>
      <c r="P41" s="297">
        <f>+ABR!Q36</f>
        <v>0</v>
      </c>
      <c r="Q41" s="762">
        <f>+ABR!R36</f>
        <v>0</v>
      </c>
      <c r="R41" s="762">
        <f>+ABR!S36</f>
        <v>0</v>
      </c>
      <c r="S41" s="762">
        <f>+ABR!T36</f>
        <v>0</v>
      </c>
      <c r="T41" s="762">
        <f>+ABR!U36</f>
        <v>0</v>
      </c>
      <c r="U41" s="762">
        <f>+ABR!V36</f>
        <v>0</v>
      </c>
      <c r="V41" s="1166">
        <f>+ABR!W36</f>
        <v>0</v>
      </c>
      <c r="W41" s="297">
        <f>+ABR!X36</f>
        <v>0</v>
      </c>
      <c r="X41" s="762">
        <f>+ABR!Y36</f>
        <v>0</v>
      </c>
      <c r="Y41" s="762">
        <f>+ABR!Z36</f>
        <v>0</v>
      </c>
      <c r="Z41" s="762">
        <f>+ABR!AA36</f>
        <v>0</v>
      </c>
      <c r="AA41" s="762">
        <f>+ABR!AB36</f>
        <v>0</v>
      </c>
      <c r="AB41" s="762">
        <f>+ABR!AC36</f>
        <v>0</v>
      </c>
      <c r="AC41" s="1166">
        <f>+ABR!AD36</f>
        <v>0</v>
      </c>
      <c r="AD41" s="762">
        <f>+ABR!AE36</f>
        <v>0</v>
      </c>
      <c r="AE41" s="762">
        <f>+ABR!AF36</f>
        <v>0</v>
      </c>
      <c r="AF41" s="1166">
        <f>+ABR!AG36</f>
        <v>0</v>
      </c>
      <c r="AG41" s="230"/>
    </row>
    <row r="42" spans="1:33" ht="14.45" customHeight="1" thickBot="1" x14ac:dyDescent="0.3">
      <c r="A42" s="655">
        <v>24</v>
      </c>
      <c r="B42" s="813" t="s">
        <v>2</v>
      </c>
      <c r="C42" s="1167">
        <f>+ABR!D37</f>
        <v>0</v>
      </c>
      <c r="D42" s="1168">
        <f>+ABR!E37</f>
        <v>0</v>
      </c>
      <c r="E42" s="1168" t="str">
        <f>+ABR!F37</f>
        <v>D</v>
      </c>
      <c r="F42" s="1168">
        <f>+ABR!G37</f>
        <v>0</v>
      </c>
      <c r="G42" s="1168">
        <f>+ABR!H37</f>
        <v>0</v>
      </c>
      <c r="H42" s="1169">
        <f>+ABR!I37</f>
        <v>0</v>
      </c>
      <c r="I42" s="1167">
        <f>+ABR!J37</f>
        <v>0</v>
      </c>
      <c r="J42" s="1168">
        <f>+ABR!K37</f>
        <v>0</v>
      </c>
      <c r="K42" s="1168" t="str">
        <f>+ABR!L37</f>
        <v>DTS5S</v>
      </c>
      <c r="L42" s="1168">
        <f>+ABR!M37</f>
        <v>0</v>
      </c>
      <c r="M42" s="1168" t="str">
        <f>+ABR!N37</f>
        <v>D</v>
      </c>
      <c r="N42" s="1168" t="str">
        <f>+ABR!O37</f>
        <v>N</v>
      </c>
      <c r="O42" s="1169">
        <f>+ABR!P37</f>
        <v>0</v>
      </c>
      <c r="P42" s="1167">
        <f>+ABR!Q37</f>
        <v>0</v>
      </c>
      <c r="Q42" s="1168">
        <f>+ABR!R37</f>
        <v>0</v>
      </c>
      <c r="R42" s="1168" t="str">
        <f>+ABR!S37</f>
        <v>N</v>
      </c>
      <c r="S42" s="1168">
        <f>+ABR!T37</f>
        <v>0</v>
      </c>
      <c r="T42" s="1168">
        <f>+ABR!U37</f>
        <v>0</v>
      </c>
      <c r="U42" s="1168" t="str">
        <f>+ABR!V37</f>
        <v>D</v>
      </c>
      <c r="V42" s="1169" t="str">
        <f>+ABR!W37</f>
        <v>FOTS</v>
      </c>
      <c r="W42" s="1167">
        <f>+ABR!X37</f>
        <v>0</v>
      </c>
      <c r="X42" s="1168">
        <f>+ABR!Y37</f>
        <v>0</v>
      </c>
      <c r="Y42" s="1168" t="str">
        <f>+ABR!Z37</f>
        <v>FOTS</v>
      </c>
      <c r="Z42" s="1168" t="str">
        <f>+ABR!AA37</f>
        <v>FOTS</v>
      </c>
      <c r="AA42" s="1168">
        <f>+ABR!AB37</f>
        <v>0</v>
      </c>
      <c r="AB42" s="1168">
        <f>+ABR!AC37</f>
        <v>0</v>
      </c>
      <c r="AC42" s="1169" t="str">
        <f>+ABR!AD37</f>
        <v>FE</v>
      </c>
      <c r="AD42" s="1168" t="str">
        <f>+ABR!AE37</f>
        <v>FE</v>
      </c>
      <c r="AE42" s="1168" t="str">
        <f>+ABR!AF37</f>
        <v>FE</v>
      </c>
      <c r="AF42" s="1169" t="str">
        <f>+ABR!AG37</f>
        <v>FE</v>
      </c>
      <c r="AG42" s="230"/>
    </row>
    <row r="43" spans="1:33" ht="14.45" customHeight="1" thickBot="1" x14ac:dyDescent="0.3">
      <c r="A43" s="815">
        <v>25</v>
      </c>
      <c r="B43" s="973" t="s">
        <v>2</v>
      </c>
      <c r="C43" s="297" t="str">
        <f>+ABR!D38</f>
        <v>D</v>
      </c>
      <c r="D43" s="762" t="str">
        <f>+ABR!E38</f>
        <v>T</v>
      </c>
      <c r="E43" s="762">
        <f>+ABR!F38</f>
        <v>0</v>
      </c>
      <c r="F43" s="762" t="str">
        <f>+ABR!G38</f>
        <v>D</v>
      </c>
      <c r="G43" s="762">
        <f>+ABR!H38</f>
        <v>0</v>
      </c>
      <c r="H43" s="1166" t="str">
        <f>+ABR!I38</f>
        <v>DTSDS</v>
      </c>
      <c r="I43" s="1194" t="str">
        <f>+ABR!J38</f>
        <v>TR</v>
      </c>
      <c r="J43" s="1195" t="str">
        <f>+ABR!K38</f>
        <v>TR</v>
      </c>
      <c r="K43" s="1195" t="str">
        <f>+ABR!L38</f>
        <v>DTS5S</v>
      </c>
      <c r="L43" s="762" t="str">
        <f>+ABR!M38</f>
        <v>DT</v>
      </c>
      <c r="M43" s="762" t="str">
        <f>+ABR!N38</f>
        <v>DT</v>
      </c>
      <c r="N43" s="762" t="str">
        <f>+ABR!O38</f>
        <v>T</v>
      </c>
      <c r="O43" s="1166">
        <f>+ABR!P39</f>
        <v>0</v>
      </c>
      <c r="P43" s="297" t="str">
        <f>+ABR!Q38</f>
        <v>DT</v>
      </c>
      <c r="Q43" s="762" t="str">
        <f>+ABR!R38</f>
        <v>D</v>
      </c>
      <c r="R43" s="762" t="str">
        <f>+ABR!S38</f>
        <v>DT</v>
      </c>
      <c r="S43" s="762">
        <f>+ABR!T38</f>
        <v>0</v>
      </c>
      <c r="T43" s="762">
        <f>+ABR!U38</f>
        <v>0</v>
      </c>
      <c r="U43" s="762" t="str">
        <f>+ABR!V38</f>
        <v>D</v>
      </c>
      <c r="V43" s="1166" t="str">
        <f>+ABR!W38</f>
        <v>DT</v>
      </c>
      <c r="W43" s="297">
        <f>+ABR!X38</f>
        <v>0</v>
      </c>
      <c r="X43" s="762">
        <f>+ABR!Y38</f>
        <v>0</v>
      </c>
      <c r="Y43" s="762" t="str">
        <f>+ABR!Z38</f>
        <v>T</v>
      </c>
      <c r="Z43" s="762" t="str">
        <f>+ABR!AA38</f>
        <v>N</v>
      </c>
      <c r="AA43" s="762">
        <f>+ABR!AB38</f>
        <v>0</v>
      </c>
      <c r="AB43" s="762" t="str">
        <f>+ABR!AC38</f>
        <v>DT</v>
      </c>
      <c r="AC43" s="1166" t="str">
        <f>+ABR!AD38</f>
        <v>D</v>
      </c>
      <c r="AD43" s="762" t="str">
        <f>+ABR!AE38</f>
        <v>T</v>
      </c>
      <c r="AE43" s="762" t="str">
        <f>+ABR!AF38</f>
        <v>DTS</v>
      </c>
      <c r="AF43" s="1166">
        <f>+ABR!AG38</f>
        <v>0</v>
      </c>
      <c r="AG43" s="230"/>
    </row>
    <row r="44" spans="1:33" ht="14.45" customHeight="1" x14ac:dyDescent="0.25">
      <c r="A44" s="655">
        <v>26</v>
      </c>
      <c r="B44" s="812" t="s">
        <v>238</v>
      </c>
      <c r="C44" s="297" t="str">
        <f>+ABR!D39</f>
        <v>NTS</v>
      </c>
      <c r="D44" s="762">
        <f>+ABR!E39</f>
        <v>0</v>
      </c>
      <c r="E44" s="762" t="str">
        <f>+ABR!F39</f>
        <v>D</v>
      </c>
      <c r="F44" s="762" t="str">
        <f>+ABR!G39</f>
        <v>D</v>
      </c>
      <c r="G44" s="762">
        <f>+ABR!H39</f>
        <v>0</v>
      </c>
      <c r="H44" s="1166">
        <f>+ABR!I39</f>
        <v>0</v>
      </c>
      <c r="I44" s="1194" t="str">
        <f>+ABR!J39</f>
        <v>TR</v>
      </c>
      <c r="J44" s="1195" t="str">
        <f>+ABR!K39</f>
        <v>TR</v>
      </c>
      <c r="K44" s="1195" t="str">
        <f>+ABR!L39</f>
        <v>DTS5S</v>
      </c>
      <c r="L44" s="762">
        <f>+ABR!M39</f>
        <v>0</v>
      </c>
      <c r="M44" s="762" t="str">
        <f>+ABR!N39</f>
        <v>N</v>
      </c>
      <c r="N44" s="762" t="str">
        <f>+ABR!O39</f>
        <v>N</v>
      </c>
      <c r="O44" s="762">
        <f>+ABR!P39</f>
        <v>0</v>
      </c>
      <c r="P44" s="297">
        <f>+ABR!Q39</f>
        <v>0</v>
      </c>
      <c r="Q44" s="762" t="str">
        <f>+ABR!R39</f>
        <v>D</v>
      </c>
      <c r="R44" s="762" t="str">
        <f>+ABR!S39</f>
        <v>N</v>
      </c>
      <c r="S44" s="762" t="str">
        <f>+ABR!T39</f>
        <v>NTS5S1</v>
      </c>
      <c r="T44" s="762">
        <f>+ABR!U39</f>
        <v>0</v>
      </c>
      <c r="U44" s="762" t="str">
        <f>+ABR!V39</f>
        <v>D</v>
      </c>
      <c r="V44" s="1166" t="str">
        <f>+ABR!W39</f>
        <v>D</v>
      </c>
      <c r="W44" s="297">
        <f>+ABR!X39</f>
        <v>0</v>
      </c>
      <c r="X44" s="762">
        <f>+ABR!Y39</f>
        <v>0</v>
      </c>
      <c r="Y44" s="762" t="str">
        <f>+ABR!Z39</f>
        <v>D</v>
      </c>
      <c r="Z44" s="762" t="str">
        <f>+ABR!AA39</f>
        <v>N</v>
      </c>
      <c r="AA44" s="762">
        <f>+ABR!AB39</f>
        <v>0</v>
      </c>
      <c r="AB44" s="762">
        <f>+ABR!AC39</f>
        <v>0</v>
      </c>
      <c r="AC44" s="1166" t="str">
        <f>+ABR!AD39</f>
        <v>D</v>
      </c>
      <c r="AD44" s="762" t="str">
        <f>+ABR!AE39</f>
        <v>DT</v>
      </c>
      <c r="AE44" s="762" t="str">
        <f>+ABR!AF39</f>
        <v>NTS1</v>
      </c>
      <c r="AF44" s="1166">
        <f>+ABR!AG39</f>
        <v>0</v>
      </c>
      <c r="AG44" s="230"/>
    </row>
    <row r="45" spans="1:33" ht="14.45" customHeight="1" thickBot="1" x14ac:dyDescent="0.3">
      <c r="A45" s="815">
        <v>27</v>
      </c>
      <c r="B45" s="812" t="s">
        <v>238</v>
      </c>
      <c r="C45" s="297">
        <f>+ABR!D40</f>
        <v>0</v>
      </c>
      <c r="D45" s="762">
        <f>+ABR!E40</f>
        <v>0</v>
      </c>
      <c r="E45" s="762" t="str">
        <f>+ABR!F40</f>
        <v>D</v>
      </c>
      <c r="F45" s="762" t="str">
        <f>+ABR!G40</f>
        <v>D</v>
      </c>
      <c r="G45" s="762">
        <f>+ABR!H40</f>
        <v>0</v>
      </c>
      <c r="H45" s="1166" t="str">
        <f>+ABR!I40</f>
        <v>DTSDS</v>
      </c>
      <c r="I45" s="1194" t="str">
        <f>+ABR!J40</f>
        <v>D</v>
      </c>
      <c r="J45" s="1195">
        <f>+ABR!K40</f>
        <v>0</v>
      </c>
      <c r="K45" s="1195">
        <f>+ABR!L40</f>
        <v>0</v>
      </c>
      <c r="L45" s="762" t="str">
        <f>+ABR!M40</f>
        <v>DT</v>
      </c>
      <c r="M45" s="762">
        <f>+ABR!N40</f>
        <v>0</v>
      </c>
      <c r="N45" s="762" t="str">
        <f>+ABR!O40</f>
        <v>FE</v>
      </c>
      <c r="O45" s="1166" t="str">
        <f>+ABR!P40</f>
        <v>FE</v>
      </c>
      <c r="P45" s="297" t="str">
        <f>+ABR!Q40</f>
        <v>FE</v>
      </c>
      <c r="Q45" s="762" t="str">
        <f>+ABR!R40</f>
        <v>FE</v>
      </c>
      <c r="R45" s="762" t="str">
        <f>+ABR!S40</f>
        <v>DTS5S1</v>
      </c>
      <c r="S45" s="762">
        <f>+ABR!T40</f>
        <v>0</v>
      </c>
      <c r="T45" s="762">
        <f>+ABR!U40</f>
        <v>0</v>
      </c>
      <c r="U45" s="762" t="str">
        <f>+ABR!V40</f>
        <v>NTS5S1</v>
      </c>
      <c r="V45" s="1166" t="str">
        <f>+ABR!W40</f>
        <v>NTS5S1</v>
      </c>
      <c r="W45" s="297">
        <f>+ABR!X40</f>
        <v>0</v>
      </c>
      <c r="X45" s="762" t="str">
        <f>+ABR!Y40</f>
        <v>FE</v>
      </c>
      <c r="Y45" s="762" t="str">
        <f>+ABR!Z40</f>
        <v>FE</v>
      </c>
      <c r="Z45" s="762" t="str">
        <f>+ABR!AA40</f>
        <v>FE</v>
      </c>
      <c r="AA45" s="762" t="str">
        <f>+ABR!AB40</f>
        <v>FES</v>
      </c>
      <c r="AB45" s="762" t="str">
        <f>+ABR!AC40</f>
        <v>FED</v>
      </c>
      <c r="AC45" s="1166" t="str">
        <f>+ABR!AD40</f>
        <v>N</v>
      </c>
      <c r="AD45" s="762" t="str">
        <f>+ABR!AE40</f>
        <v>TR</v>
      </c>
      <c r="AE45" s="762" t="str">
        <f>+ABR!AF40</f>
        <v>TR</v>
      </c>
      <c r="AF45" s="1166" t="str">
        <f>+ABR!AG40</f>
        <v>DTS5S1</v>
      </c>
      <c r="AG45" s="230"/>
    </row>
    <row r="46" spans="1:33" ht="14.45" customHeight="1" thickBot="1" x14ac:dyDescent="0.3">
      <c r="A46" s="655">
        <v>28</v>
      </c>
      <c r="B46" s="816" t="s">
        <v>238</v>
      </c>
      <c r="C46" s="1183">
        <f>+ABR!D41</f>
        <v>0</v>
      </c>
      <c r="D46" s="1184">
        <f>+ABR!E41</f>
        <v>0</v>
      </c>
      <c r="E46" s="1184" t="str">
        <f>+ABR!F41</f>
        <v>D</v>
      </c>
      <c r="F46" s="1184" t="str">
        <f>+ABR!G41</f>
        <v>T</v>
      </c>
      <c r="G46" s="1184">
        <f>+ABR!H41</f>
        <v>0</v>
      </c>
      <c r="H46" s="1185" t="str">
        <f>+ABR!I41</f>
        <v>DTSDS</v>
      </c>
      <c r="I46" s="1214" t="str">
        <f>+ABR!J41</f>
        <v>TR</v>
      </c>
      <c r="J46" s="1215" t="str">
        <f>+ABR!K41</f>
        <v>TR</v>
      </c>
      <c r="K46" s="1215" t="str">
        <f>+ABR!L41</f>
        <v>DTS5S1</v>
      </c>
      <c r="L46" s="1184">
        <f>+ABR!M41</f>
        <v>0</v>
      </c>
      <c r="M46" s="1184" t="str">
        <f>+ABR!N41</f>
        <v>N</v>
      </c>
      <c r="N46" s="1184" t="str">
        <f>+ABR!O41</f>
        <v>N</v>
      </c>
      <c r="O46" s="1185" t="str">
        <f>+ABR!P41</f>
        <v>N</v>
      </c>
      <c r="P46" s="1183">
        <f>+ABR!Q41</f>
        <v>0</v>
      </c>
      <c r="Q46" s="1184" t="str">
        <f>+ABR!R41</f>
        <v>D</v>
      </c>
      <c r="R46" s="1184" t="str">
        <f>+ABR!S41</f>
        <v>N</v>
      </c>
      <c r="S46" s="1184">
        <f>+ABR!T41</f>
        <v>0</v>
      </c>
      <c r="T46" s="1184" t="str">
        <f>+ABR!U41</f>
        <v>DT</v>
      </c>
      <c r="U46" s="1184" t="str">
        <f>+ABR!V41</f>
        <v>D</v>
      </c>
      <c r="V46" s="1185" t="str">
        <f>+ABR!W41</f>
        <v>N</v>
      </c>
      <c r="W46" s="1183">
        <f>+ABR!X41</f>
        <v>0</v>
      </c>
      <c r="X46" s="1184">
        <f>+ABR!Y41</f>
        <v>0</v>
      </c>
      <c r="Y46" s="1184" t="str">
        <f>+ABR!Z41</f>
        <v>D</v>
      </c>
      <c r="Z46" s="1184" t="str">
        <f>+ABR!AA41</f>
        <v>T</v>
      </c>
      <c r="AA46" s="1184">
        <f>+ABR!AB41</f>
        <v>0</v>
      </c>
      <c r="AB46" s="1184">
        <f>+ABR!AC41</f>
        <v>0</v>
      </c>
      <c r="AC46" s="1185" t="str">
        <f>+ABR!AD41</f>
        <v>N</v>
      </c>
      <c r="AD46" s="1184" t="str">
        <f>+ABR!AE41</f>
        <v>N</v>
      </c>
      <c r="AE46" s="1184" t="str">
        <f>+ABR!AF41</f>
        <v>NTS1</v>
      </c>
      <c r="AF46" s="1185">
        <f>+ABR!AG41</f>
        <v>0</v>
      </c>
      <c r="AG46" s="230"/>
    </row>
    <row r="47" spans="1:33" ht="14.45" customHeight="1" thickBot="1" x14ac:dyDescent="0.3">
      <c r="A47" s="815">
        <v>29</v>
      </c>
      <c r="B47" s="811" t="s">
        <v>65</v>
      </c>
      <c r="C47" s="275">
        <f>+ABR!D42</f>
        <v>0</v>
      </c>
      <c r="D47" s="798">
        <f>+ABR!E42</f>
        <v>0</v>
      </c>
      <c r="E47" s="798">
        <f>+ABR!F42</f>
        <v>0</v>
      </c>
      <c r="F47" s="798">
        <f>+ABR!G42</f>
        <v>0</v>
      </c>
      <c r="G47" s="798">
        <f>+ABR!H42</f>
        <v>0</v>
      </c>
      <c r="H47" s="1175">
        <f>+ABR!I42</f>
        <v>0</v>
      </c>
      <c r="I47" s="275">
        <f>+ABR!J42</f>
        <v>0</v>
      </c>
      <c r="J47" s="798">
        <f>+ABR!K42</f>
        <v>0</v>
      </c>
      <c r="K47" s="798">
        <f>+ABR!L42</f>
        <v>0</v>
      </c>
      <c r="L47" s="798">
        <f>+ABR!M42</f>
        <v>0</v>
      </c>
      <c r="M47" s="798">
        <f>+ABR!N42</f>
        <v>0</v>
      </c>
      <c r="N47" s="798">
        <f>+ABR!O42</f>
        <v>0</v>
      </c>
      <c r="O47" s="1175">
        <f>+ABR!P42</f>
        <v>0</v>
      </c>
      <c r="P47" s="275">
        <f>+ABR!Q42</f>
        <v>0</v>
      </c>
      <c r="Q47" s="798">
        <f>+ABR!R42</f>
        <v>0</v>
      </c>
      <c r="R47" s="798">
        <f>+ABR!S42</f>
        <v>0</v>
      </c>
      <c r="S47" s="798">
        <f>+ABR!T42</f>
        <v>0</v>
      </c>
      <c r="T47" s="798">
        <f>+ABR!U42</f>
        <v>0</v>
      </c>
      <c r="U47" s="798">
        <f>+ABR!V42</f>
        <v>0</v>
      </c>
      <c r="V47" s="1175">
        <f>+ABR!W42</f>
        <v>0</v>
      </c>
      <c r="W47" s="275">
        <f>+ABR!X42</f>
        <v>0</v>
      </c>
      <c r="X47" s="798">
        <f>+ABR!Y42</f>
        <v>0</v>
      </c>
      <c r="Y47" s="798">
        <f>+ABR!Z42</f>
        <v>0</v>
      </c>
      <c r="Z47" s="798">
        <f>+ABR!AA42</f>
        <v>0</v>
      </c>
      <c r="AA47" s="798">
        <f>+ABR!AB42</f>
        <v>0</v>
      </c>
      <c r="AB47" s="798">
        <f>+ABR!AC42</f>
        <v>0</v>
      </c>
      <c r="AC47" s="1175">
        <f>+ABR!AD42</f>
        <v>0</v>
      </c>
      <c r="AD47" s="798">
        <f>+ABR!AE42</f>
        <v>0</v>
      </c>
      <c r="AE47" s="798">
        <f>+ABR!AF42</f>
        <v>0</v>
      </c>
      <c r="AF47" s="1175">
        <f>+ABR!AG42</f>
        <v>0</v>
      </c>
      <c r="AG47" s="230"/>
    </row>
    <row r="48" spans="1:33" ht="8.1" customHeight="1" x14ac:dyDescent="0.25">
      <c r="A48" s="655">
        <v>30</v>
      </c>
      <c r="B48" s="812"/>
      <c r="C48" s="297">
        <f>+ABR!D43</f>
        <v>0</v>
      </c>
      <c r="D48" s="762">
        <f>+ABR!E43</f>
        <v>0</v>
      </c>
      <c r="E48" s="762">
        <f>+ABR!F43</f>
        <v>0</v>
      </c>
      <c r="F48" s="762">
        <f>+ABR!G43</f>
        <v>0</v>
      </c>
      <c r="G48" s="762">
        <f>+ABR!H43</f>
        <v>0</v>
      </c>
      <c r="H48" s="1166">
        <f>+ABR!I43</f>
        <v>0</v>
      </c>
      <c r="I48" s="297">
        <f>+ABR!J43</f>
        <v>0</v>
      </c>
      <c r="J48" s="762">
        <f>+ABR!K43</f>
        <v>0</v>
      </c>
      <c r="K48" s="762">
        <f>+ABR!L43</f>
        <v>0</v>
      </c>
      <c r="L48" s="762">
        <f>+ABR!M43</f>
        <v>0</v>
      </c>
      <c r="M48" s="762">
        <f>+ABR!N43</f>
        <v>0</v>
      </c>
      <c r="N48" s="762">
        <f>+ABR!O43</f>
        <v>0</v>
      </c>
      <c r="O48" s="1166">
        <f>+ABR!P43</f>
        <v>0</v>
      </c>
      <c r="P48" s="297">
        <f>+ABR!Q43</f>
        <v>0</v>
      </c>
      <c r="Q48" s="762">
        <f>+ABR!R43</f>
        <v>0</v>
      </c>
      <c r="R48" s="762">
        <f>+ABR!S43</f>
        <v>0</v>
      </c>
      <c r="S48" s="762">
        <f>+ABR!T43</f>
        <v>0</v>
      </c>
      <c r="T48" s="762">
        <f>+ABR!U43</f>
        <v>0</v>
      </c>
      <c r="U48" s="762">
        <f>+ABR!V43</f>
        <v>0</v>
      </c>
      <c r="V48" s="1166">
        <f>+ABR!W43</f>
        <v>0</v>
      </c>
      <c r="W48" s="297">
        <f>+ABR!X43</f>
        <v>0</v>
      </c>
      <c r="X48" s="762">
        <f>+ABR!Y43</f>
        <v>0</v>
      </c>
      <c r="Y48" s="762">
        <f>+ABR!Z43</f>
        <v>0</v>
      </c>
      <c r="Z48" s="762">
        <f>+ABR!AA43</f>
        <v>0</v>
      </c>
      <c r="AA48" s="762">
        <f>+ABR!AB43</f>
        <v>0</v>
      </c>
      <c r="AB48" s="762">
        <f>+ABR!AC43</f>
        <v>0</v>
      </c>
      <c r="AC48" s="1166">
        <f>+ABR!AD43</f>
        <v>0</v>
      </c>
      <c r="AD48" s="762">
        <f>+ABR!AE43</f>
        <v>0</v>
      </c>
      <c r="AE48" s="762">
        <f>+ABR!AF43</f>
        <v>0</v>
      </c>
      <c r="AF48" s="1166">
        <f>+ABR!AG43</f>
        <v>0</v>
      </c>
      <c r="AG48" s="230"/>
    </row>
    <row r="49" spans="1:33" ht="14.45" customHeight="1" thickBot="1" x14ac:dyDescent="0.3">
      <c r="A49" s="815">
        <v>31</v>
      </c>
      <c r="B49" s="813" t="s">
        <v>3</v>
      </c>
      <c r="C49" s="1167">
        <f>+ABR!D44</f>
        <v>0</v>
      </c>
      <c r="D49" s="1168">
        <f>+ABR!E44</f>
        <v>0</v>
      </c>
      <c r="E49" s="1168">
        <f>+ABR!F44</f>
        <v>0</v>
      </c>
      <c r="F49" s="1168">
        <f>+ABR!G44</f>
        <v>0</v>
      </c>
      <c r="G49" s="1168">
        <f>+ABR!H44</f>
        <v>0</v>
      </c>
      <c r="H49" s="1169">
        <f>+ABR!I44</f>
        <v>0</v>
      </c>
      <c r="I49" s="1167">
        <f>+ABR!J44</f>
        <v>0</v>
      </c>
      <c r="J49" s="1168">
        <f>+ABR!K44</f>
        <v>0</v>
      </c>
      <c r="K49" s="1168">
        <f>+ABR!L44</f>
        <v>0</v>
      </c>
      <c r="L49" s="1168">
        <f>+ABR!M44</f>
        <v>0</v>
      </c>
      <c r="M49" s="1168">
        <f>+ABR!N44</f>
        <v>0</v>
      </c>
      <c r="N49" s="1168">
        <f>+ABR!O44</f>
        <v>0</v>
      </c>
      <c r="O49" s="1169">
        <f>+ABR!P44</f>
        <v>0</v>
      </c>
      <c r="P49" s="1167">
        <f>+ABR!Q44</f>
        <v>0</v>
      </c>
      <c r="Q49" s="1168">
        <f>+ABR!R44</f>
        <v>0</v>
      </c>
      <c r="R49" s="1168">
        <f>+ABR!S44</f>
        <v>0</v>
      </c>
      <c r="S49" s="1168">
        <f>+ABR!T44</f>
        <v>0</v>
      </c>
      <c r="T49" s="1168">
        <f>+ABR!U44</f>
        <v>0</v>
      </c>
      <c r="U49" s="1168">
        <f>+ABR!V44</f>
        <v>0</v>
      </c>
      <c r="V49" s="1169">
        <f>+ABR!W44</f>
        <v>0</v>
      </c>
      <c r="W49" s="1167">
        <f>+ABR!X44</f>
        <v>0</v>
      </c>
      <c r="X49" s="1168">
        <f>+ABR!Y44</f>
        <v>0</v>
      </c>
      <c r="Y49" s="1168">
        <f>+ABR!Z44</f>
        <v>0</v>
      </c>
      <c r="Z49" s="1168">
        <f>+ABR!AA44</f>
        <v>0</v>
      </c>
      <c r="AA49" s="1168">
        <f>+ABR!AB44</f>
        <v>0</v>
      </c>
      <c r="AB49" s="1168">
        <f>+ABR!AC44</f>
        <v>0</v>
      </c>
      <c r="AC49" s="1169">
        <f>+ABR!AD44</f>
        <v>0</v>
      </c>
      <c r="AD49" s="1168">
        <f>+ABR!AE44</f>
        <v>0</v>
      </c>
      <c r="AE49" s="1168">
        <f>+ABR!AF44</f>
        <v>0</v>
      </c>
      <c r="AF49" s="1169">
        <f>+ABR!AG44</f>
        <v>0</v>
      </c>
      <c r="AG49" s="230"/>
    </row>
    <row r="50" spans="1:33" ht="14.45" customHeight="1" x14ac:dyDescent="0.25">
      <c r="A50" s="655">
        <v>32</v>
      </c>
      <c r="B50" s="973" t="s">
        <v>3</v>
      </c>
      <c r="C50" s="297">
        <f>+ABR!D45</f>
        <v>0</v>
      </c>
      <c r="D50" s="762" t="str">
        <f>+ABR!E45</f>
        <v>D</v>
      </c>
      <c r="E50" s="762" t="str">
        <f>+ABR!F45</f>
        <v>D</v>
      </c>
      <c r="F50" s="762">
        <f>+ABR!G45</f>
        <v>0</v>
      </c>
      <c r="G50" s="762">
        <f>+ABR!H45</f>
        <v>0</v>
      </c>
      <c r="H50" s="1166">
        <f>+ABR!I45</f>
        <v>0</v>
      </c>
      <c r="I50" s="1194" t="str">
        <f>+ABR!J45</f>
        <v>TR</v>
      </c>
      <c r="J50" s="1195" t="str">
        <f>+ABR!K45</f>
        <v>TR</v>
      </c>
      <c r="K50" s="1195" t="str">
        <f>+ABR!L45</f>
        <v>DTS5S</v>
      </c>
      <c r="L50" s="762">
        <f>+ABR!M45</f>
        <v>0</v>
      </c>
      <c r="M50" s="762" t="str">
        <f>+ABR!N45</f>
        <v>N</v>
      </c>
      <c r="N50" s="762" t="str">
        <f>+ABR!O45</f>
        <v>N</v>
      </c>
      <c r="O50" s="1166">
        <f>+ABR!P45</f>
        <v>0</v>
      </c>
      <c r="P50" s="297">
        <f>+ABR!Q45</f>
        <v>0</v>
      </c>
      <c r="Q50" s="762" t="str">
        <f>+ABR!R45</f>
        <v>D</v>
      </c>
      <c r="R50" s="762" t="str">
        <f>+ABR!S45</f>
        <v>N</v>
      </c>
      <c r="S50" s="762">
        <f>+ABR!T45</f>
        <v>0</v>
      </c>
      <c r="T50" s="762" t="str">
        <f>+ABR!U45</f>
        <v>DTSDS</v>
      </c>
      <c r="U50" s="762" t="str">
        <f>+ABR!V45</f>
        <v>D</v>
      </c>
      <c r="V50" s="1166" t="str">
        <f>+ABR!W45</f>
        <v>N</v>
      </c>
      <c r="W50" s="297">
        <f>+ABR!X45</f>
        <v>0</v>
      </c>
      <c r="X50" s="762" t="str">
        <f>+ABR!Y45</f>
        <v>DTS5S</v>
      </c>
      <c r="Y50" s="762" t="str">
        <f>+ABR!Z45</f>
        <v>D</v>
      </c>
      <c r="Z50" s="762" t="str">
        <f>+ABR!AA45</f>
        <v>N</v>
      </c>
      <c r="AA50" s="762">
        <f>+ABR!AB45</f>
        <v>0</v>
      </c>
      <c r="AB50" s="762">
        <f>+ABR!AC45</f>
        <v>0</v>
      </c>
      <c r="AC50" s="1166" t="str">
        <f>+ABR!AD45</f>
        <v>D</v>
      </c>
      <c r="AD50" s="762" t="str">
        <f>+ABR!AE45</f>
        <v>D</v>
      </c>
      <c r="AE50" s="762" t="str">
        <f>+ABR!AF45</f>
        <v>NTS1</v>
      </c>
      <c r="AF50" s="1166">
        <f>+ABR!AG45</f>
        <v>0</v>
      </c>
      <c r="AG50" s="230"/>
    </row>
    <row r="51" spans="1:33" ht="14.45" customHeight="1" thickBot="1" x14ac:dyDescent="0.3">
      <c r="A51" s="815">
        <v>33</v>
      </c>
      <c r="B51" s="812" t="s">
        <v>3</v>
      </c>
      <c r="C51" s="297">
        <f>+ABR!D46</f>
        <v>0</v>
      </c>
      <c r="D51" s="762">
        <f>+ABR!E46</f>
        <v>0</v>
      </c>
      <c r="E51" s="762" t="str">
        <f>+ABR!F46</f>
        <v>D</v>
      </c>
      <c r="F51" s="762" t="str">
        <f>+ABR!G46</f>
        <v>D</v>
      </c>
      <c r="G51" s="762">
        <f>+ABR!H46</f>
        <v>0</v>
      </c>
      <c r="H51" s="1166">
        <f>+ABR!I46</f>
        <v>0</v>
      </c>
      <c r="I51" s="1194" t="str">
        <f>+ABR!J46</f>
        <v>TR</v>
      </c>
      <c r="J51" s="1195" t="str">
        <f>+ABR!K46</f>
        <v>TR</v>
      </c>
      <c r="K51" s="1195" t="str">
        <f>+ABR!L46</f>
        <v>DTS5S</v>
      </c>
      <c r="L51" s="762">
        <f>+ABR!M46</f>
        <v>0</v>
      </c>
      <c r="M51" s="762" t="str">
        <f>+ABR!N46</f>
        <v>N</v>
      </c>
      <c r="N51" s="762" t="str">
        <f>+ABR!O46</f>
        <v>N</v>
      </c>
      <c r="O51" s="1166">
        <f>+ABR!P46</f>
        <v>0</v>
      </c>
      <c r="P51" s="297">
        <f>+ABR!Q46</f>
        <v>0</v>
      </c>
      <c r="Q51" s="762" t="str">
        <f>+ABR!R46</f>
        <v>D</v>
      </c>
      <c r="R51" s="762" t="str">
        <f>+ABR!S46</f>
        <v>N</v>
      </c>
      <c r="S51" s="762" t="str">
        <f>+ABR!T46</f>
        <v>NTS5S</v>
      </c>
      <c r="T51" s="762">
        <f>+ABR!U46</f>
        <v>0</v>
      </c>
      <c r="U51" s="762" t="str">
        <f>+ABR!V46</f>
        <v>D</v>
      </c>
      <c r="V51" s="1166" t="str">
        <f>+ABR!W46</f>
        <v>N</v>
      </c>
      <c r="W51" s="297">
        <f>+ABR!X46</f>
        <v>0</v>
      </c>
      <c r="X51" s="762">
        <f>+ABR!Y46</f>
        <v>0</v>
      </c>
      <c r="Y51" s="762" t="str">
        <f>+ABR!Z46</f>
        <v>D</v>
      </c>
      <c r="Z51" s="762" t="str">
        <f>+ABR!AA46</f>
        <v>N</v>
      </c>
      <c r="AA51" s="762">
        <f>+ABR!AB46</f>
        <v>0</v>
      </c>
      <c r="AB51" s="762">
        <f>+ABR!AC46</f>
        <v>0</v>
      </c>
      <c r="AC51" s="1166" t="str">
        <f>+ABR!AD46</f>
        <v>D</v>
      </c>
      <c r="AD51" s="762" t="str">
        <f>+ABR!AE46</f>
        <v>N</v>
      </c>
      <c r="AE51" s="762" t="str">
        <f>+ABR!AF46</f>
        <v>NTS</v>
      </c>
      <c r="AF51" s="1166">
        <f>+ABR!AG46</f>
        <v>0</v>
      </c>
      <c r="AG51" s="230"/>
    </row>
    <row r="52" spans="1:33" ht="14.45" customHeight="1" x14ac:dyDescent="0.25">
      <c r="A52" s="655">
        <v>34</v>
      </c>
      <c r="B52" s="812" t="s">
        <v>3</v>
      </c>
      <c r="C52" s="297">
        <f>+ABR!D47</f>
        <v>0</v>
      </c>
      <c r="D52" s="762">
        <f>+ABR!E47</f>
        <v>0</v>
      </c>
      <c r="E52" s="762" t="str">
        <f>+ABR!F47</f>
        <v>D</v>
      </c>
      <c r="F52" s="762" t="str">
        <f>+ABR!G47</f>
        <v>D</v>
      </c>
      <c r="G52" s="762">
        <f>+ABR!H47</f>
        <v>0</v>
      </c>
      <c r="H52" s="1166" t="str">
        <f>+ABR!I47</f>
        <v>DTSDS</v>
      </c>
      <c r="I52" s="1194" t="str">
        <f>+ABR!J47</f>
        <v>TR</v>
      </c>
      <c r="J52" s="1195" t="str">
        <f>+ABR!K47</f>
        <v>TR</v>
      </c>
      <c r="K52" s="1195" t="str">
        <f>+ABR!L47</f>
        <v>DTS5S</v>
      </c>
      <c r="L52" s="762">
        <f>+ABR!M47</f>
        <v>0</v>
      </c>
      <c r="M52" s="762" t="str">
        <f>+ABR!N47</f>
        <v>N</v>
      </c>
      <c r="N52" s="762" t="str">
        <f>+ABR!O47</f>
        <v>N</v>
      </c>
      <c r="O52" s="1166">
        <f>+ABR!P47</f>
        <v>0</v>
      </c>
      <c r="P52" s="297">
        <f>+ABR!Q47</f>
        <v>0</v>
      </c>
      <c r="Q52" s="762" t="str">
        <f>+ABR!R47</f>
        <v>D</v>
      </c>
      <c r="R52" s="762" t="str">
        <f>+ABR!S47</f>
        <v>N</v>
      </c>
      <c r="S52" s="762">
        <f>+ABR!T47</f>
        <v>0</v>
      </c>
      <c r="T52" s="762">
        <f>+ABR!U47</f>
        <v>0</v>
      </c>
      <c r="U52" s="762" t="str">
        <f>+ABR!V47</f>
        <v>FOTS</v>
      </c>
      <c r="V52" s="1166" t="str">
        <f>+ABR!W47</f>
        <v>FOTS</v>
      </c>
      <c r="W52" s="297" t="str">
        <f>+ABR!X47</f>
        <v>DTS5S1</v>
      </c>
      <c r="X52" s="762">
        <f>+ABR!Y47</f>
        <v>0</v>
      </c>
      <c r="Y52" s="762" t="str">
        <f>+ABR!Z47</f>
        <v>D</v>
      </c>
      <c r="Z52" s="762" t="str">
        <f>+ABR!AA47</f>
        <v>N</v>
      </c>
      <c r="AA52" s="762" t="str">
        <f>+ABR!AB47</f>
        <v>NTS1</v>
      </c>
      <c r="AB52" s="762">
        <f>+ABR!AC47</f>
        <v>0</v>
      </c>
      <c r="AC52" s="1166" t="str">
        <f>+ABR!AD47</f>
        <v>D</v>
      </c>
      <c r="AD52" s="762" t="str">
        <f>+ABR!AE47</f>
        <v>N</v>
      </c>
      <c r="AE52" s="762" t="str">
        <f>+ABR!AF47</f>
        <v>NTS1</v>
      </c>
      <c r="AF52" s="1166">
        <f>+ABR!AG47</f>
        <v>0</v>
      </c>
      <c r="AG52" s="230"/>
    </row>
    <row r="53" spans="1:33" ht="14.45" customHeight="1" thickBot="1" x14ac:dyDescent="0.3">
      <c r="A53" s="815">
        <v>35</v>
      </c>
      <c r="B53" s="812" t="s">
        <v>3</v>
      </c>
      <c r="C53" s="297">
        <f>+ABR!D48</f>
        <v>0</v>
      </c>
      <c r="D53" s="762" t="str">
        <f>+ABR!E48</f>
        <v>DT</v>
      </c>
      <c r="E53" s="762" t="str">
        <f>+ABR!F48</f>
        <v>D</v>
      </c>
      <c r="F53" s="762" t="str">
        <f>+ABR!G48</f>
        <v>D</v>
      </c>
      <c r="G53" s="762">
        <f>+ABR!H48</f>
        <v>0</v>
      </c>
      <c r="H53" s="1166">
        <f>+ABR!I48</f>
        <v>0</v>
      </c>
      <c r="I53" s="1194" t="str">
        <f>+ABR!J48</f>
        <v>TR</v>
      </c>
      <c r="J53" s="1195" t="str">
        <f>+ABR!K48</f>
        <v>TR</v>
      </c>
      <c r="K53" s="1195" t="str">
        <f>+ABR!L48</f>
        <v>DTS</v>
      </c>
      <c r="L53" s="762">
        <f>+ABR!M48</f>
        <v>0</v>
      </c>
      <c r="M53" s="762" t="str">
        <f>+ABR!N48</f>
        <v>FOTS</v>
      </c>
      <c r="N53" s="762" t="str">
        <f>+ABR!O48</f>
        <v>FOTS</v>
      </c>
      <c r="O53" s="1166">
        <f>+ABR!P48</f>
        <v>0</v>
      </c>
      <c r="P53" s="297">
        <f>+ABR!Q48</f>
        <v>0</v>
      </c>
      <c r="Q53" s="762" t="str">
        <f>+ABR!R48</f>
        <v>T</v>
      </c>
      <c r="R53" s="762" t="str">
        <f>+ABR!S48</f>
        <v>T</v>
      </c>
      <c r="S53" s="762" t="str">
        <f>+ABR!T48</f>
        <v>DTS5S</v>
      </c>
      <c r="T53" s="762">
        <f>+ABR!U48</f>
        <v>0</v>
      </c>
      <c r="U53" s="762" t="str">
        <f>+ABR!V48</f>
        <v>D</v>
      </c>
      <c r="V53" s="1166" t="str">
        <f>+ABR!W48</f>
        <v>N</v>
      </c>
      <c r="W53" s="297" t="str">
        <f>+ABR!X48</f>
        <v>NTS</v>
      </c>
      <c r="X53" s="762">
        <f>+ABR!Y48</f>
        <v>0</v>
      </c>
      <c r="Y53" s="762" t="str">
        <f>+ABR!Z48</f>
        <v>N</v>
      </c>
      <c r="Z53" s="762" t="str">
        <f>+ABR!AA48</f>
        <v>N</v>
      </c>
      <c r="AA53" s="762">
        <f>+ABR!AB48</f>
        <v>0</v>
      </c>
      <c r="AB53" s="762" t="str">
        <f>+ABR!AC48</f>
        <v>DTSDS</v>
      </c>
      <c r="AC53" s="1166" t="str">
        <f>+ABR!AD48</f>
        <v>D</v>
      </c>
      <c r="AD53" s="762" t="str">
        <f>+ABR!AE48</f>
        <v>N</v>
      </c>
      <c r="AE53" s="762" t="str">
        <f>+ABR!AF48</f>
        <v>NTS</v>
      </c>
      <c r="AF53" s="1166">
        <f>+ABR!AG48</f>
        <v>0</v>
      </c>
      <c r="AG53" s="230"/>
    </row>
    <row r="54" spans="1:33" ht="14.45" customHeight="1" x14ac:dyDescent="0.25">
      <c r="A54" s="655">
        <v>36</v>
      </c>
      <c r="B54" s="812" t="s">
        <v>3</v>
      </c>
      <c r="C54" s="297">
        <f>+ABR!D49</f>
        <v>0</v>
      </c>
      <c r="D54" s="762" t="str">
        <f>+ABR!E49</f>
        <v>DTS5S1</v>
      </c>
      <c r="E54" s="762" t="str">
        <f>+ABR!F49</f>
        <v>D</v>
      </c>
      <c r="F54" s="762" t="str">
        <f>+ABR!G49</f>
        <v>N</v>
      </c>
      <c r="G54" s="762" t="str">
        <f>+ABR!H49</f>
        <v>NTS5S1</v>
      </c>
      <c r="H54" s="1166">
        <f>+ABR!I49</f>
        <v>0</v>
      </c>
      <c r="I54" s="1194" t="str">
        <f>+ABR!J49</f>
        <v>TR</v>
      </c>
      <c r="J54" s="1195" t="str">
        <f>+ABR!K49</f>
        <v>TR</v>
      </c>
      <c r="K54" s="1195" t="str">
        <f>+ABR!L49</f>
        <v>DTS5S1</v>
      </c>
      <c r="L54" s="762">
        <f>+ABR!M49</f>
        <v>0</v>
      </c>
      <c r="M54" s="762" t="str">
        <f>+ABR!N49</f>
        <v>N</v>
      </c>
      <c r="N54" s="762" t="str">
        <f>+ABR!O49</f>
        <v>N</v>
      </c>
      <c r="O54" s="1166">
        <f>+ABR!P49</f>
        <v>0</v>
      </c>
      <c r="P54" s="297">
        <f>+ABR!Q49</f>
        <v>0</v>
      </c>
      <c r="Q54" s="762" t="str">
        <f>+ABR!R49</f>
        <v>D</v>
      </c>
      <c r="R54" s="762" t="str">
        <f>+ABR!S49</f>
        <v>N</v>
      </c>
      <c r="S54" s="762" t="str">
        <f>+ABR!T49</f>
        <v>NTS5S1</v>
      </c>
      <c r="T54" s="762">
        <f>+ABR!U49</f>
        <v>0</v>
      </c>
      <c r="U54" s="762" t="str">
        <f>+ABR!V49</f>
        <v>D</v>
      </c>
      <c r="V54" s="1166" t="str">
        <f>+ABR!W49</f>
        <v>N</v>
      </c>
      <c r="W54" s="297">
        <f>+ABR!X49</f>
        <v>0</v>
      </c>
      <c r="X54" s="762">
        <f>+ABR!Y49</f>
        <v>0</v>
      </c>
      <c r="Y54" s="762" t="str">
        <f>+ABR!Z49</f>
        <v>D</v>
      </c>
      <c r="Z54" s="762" t="str">
        <f>+ABR!AA49</f>
        <v>N</v>
      </c>
      <c r="AA54" s="762">
        <f>+ABR!AB49</f>
        <v>0</v>
      </c>
      <c r="AB54" s="762">
        <f>+ABR!AC49</f>
        <v>0</v>
      </c>
      <c r="AC54" s="1166" t="str">
        <f>+ABR!AD49</f>
        <v>D</v>
      </c>
      <c r="AD54" s="762" t="str">
        <f>+ABR!AE49</f>
        <v>N</v>
      </c>
      <c r="AE54" s="762" t="str">
        <f>+ABR!AF49</f>
        <v>NTS1</v>
      </c>
      <c r="AF54" s="1166">
        <f>+ABR!AG49</f>
        <v>0</v>
      </c>
      <c r="AG54" s="230"/>
    </row>
    <row r="55" spans="1:33" ht="14.45" customHeight="1" thickBot="1" x14ac:dyDescent="0.3">
      <c r="A55" s="815">
        <v>37</v>
      </c>
      <c r="B55" s="812" t="s">
        <v>3</v>
      </c>
      <c r="C55" s="297">
        <f>+ABR!D50</f>
        <v>0</v>
      </c>
      <c r="D55" s="762">
        <f>+ABR!E50</f>
        <v>0</v>
      </c>
      <c r="E55" s="762" t="str">
        <f>+ABR!F50</f>
        <v>D</v>
      </c>
      <c r="F55" s="762" t="str">
        <f>+ABR!G50</f>
        <v>T</v>
      </c>
      <c r="G55" s="762" t="str">
        <f>+ABR!H50</f>
        <v>DTS</v>
      </c>
      <c r="H55" s="1166" t="str">
        <f>+ABR!I50</f>
        <v>NT</v>
      </c>
      <c r="I55" s="1194" t="str">
        <f>+ABR!J50</f>
        <v>TR</v>
      </c>
      <c r="J55" s="1195" t="str">
        <f>+ABR!K50</f>
        <v>TR</v>
      </c>
      <c r="K55" s="1195" t="str">
        <f>+ABR!L50</f>
        <v>DTS5S</v>
      </c>
      <c r="L55" s="762">
        <f>+ABR!M50</f>
        <v>0</v>
      </c>
      <c r="M55" s="762" t="str">
        <f>+ABR!N50</f>
        <v>N</v>
      </c>
      <c r="N55" s="762" t="str">
        <f>+ABR!O50</f>
        <v>N</v>
      </c>
      <c r="O55" s="1166" t="str">
        <f>+ABR!P50</f>
        <v>NTS5S</v>
      </c>
      <c r="P55" s="297">
        <f>+ABR!Q50</f>
        <v>0</v>
      </c>
      <c r="Q55" s="762" t="str">
        <f>+ABR!R50</f>
        <v>D</v>
      </c>
      <c r="R55" s="762" t="str">
        <f>+ABR!S50</f>
        <v>N</v>
      </c>
      <c r="S55" s="762">
        <f>+ABR!T50</f>
        <v>0</v>
      </c>
      <c r="T55" s="762">
        <f>+ABR!U50</f>
        <v>0</v>
      </c>
      <c r="U55" s="762" t="str">
        <f>+ABR!V50</f>
        <v>FE</v>
      </c>
      <c r="V55" s="1166" t="str">
        <f>+ABR!W50</f>
        <v>FEF</v>
      </c>
      <c r="W55" s="297" t="str">
        <f>+ABR!X50</f>
        <v>FE</v>
      </c>
      <c r="X55" s="762" t="str">
        <f>+ABR!Y50</f>
        <v>FE</v>
      </c>
      <c r="Y55" s="762" t="str">
        <f>+ABR!Z50</f>
        <v>FE</v>
      </c>
      <c r="Z55" s="762" t="str">
        <f>+ABR!AA50</f>
        <v>FE</v>
      </c>
      <c r="AA55" s="762" t="str">
        <f>+ABR!AB50</f>
        <v>FES</v>
      </c>
      <c r="AB55" s="762" t="str">
        <f>+ABR!AC50</f>
        <v>FED</v>
      </c>
      <c r="AC55" s="1166" t="str">
        <f>+ABR!AD50</f>
        <v>FE</v>
      </c>
      <c r="AD55" s="762" t="str">
        <f>+ABR!AE50</f>
        <v>FE</v>
      </c>
      <c r="AE55" s="762" t="str">
        <f>+ABR!AF50</f>
        <v>FE</v>
      </c>
      <c r="AF55" s="1166" t="str">
        <f>+ABR!AG50</f>
        <v>FE</v>
      </c>
      <c r="AG55" s="230"/>
    </row>
    <row r="56" spans="1:33" ht="14.45" customHeight="1" x14ac:dyDescent="0.25">
      <c r="A56" s="655">
        <v>38</v>
      </c>
      <c r="B56" s="812" t="s">
        <v>3</v>
      </c>
      <c r="C56" s="297">
        <f>+ABR!D51</f>
        <v>0</v>
      </c>
      <c r="D56" s="762">
        <f>+ABR!E51</f>
        <v>0</v>
      </c>
      <c r="E56" s="762" t="str">
        <f>+ABR!F51</f>
        <v>D</v>
      </c>
      <c r="F56" s="762" t="str">
        <f>+ABR!G51</f>
        <v>D</v>
      </c>
      <c r="G56" s="762">
        <f>+ABR!H51</f>
        <v>0</v>
      </c>
      <c r="H56" s="1166" t="str">
        <f>+ABR!I51</f>
        <v>DTSDS</v>
      </c>
      <c r="I56" s="1194" t="str">
        <f>+ABR!J51</f>
        <v>TR</v>
      </c>
      <c r="J56" s="1195" t="str">
        <f>+ABR!K51</f>
        <v>TR</v>
      </c>
      <c r="K56" s="1195" t="str">
        <f>+ABR!L51</f>
        <v>DTS5S</v>
      </c>
      <c r="L56" s="762">
        <f>+ABR!M51</f>
        <v>0</v>
      </c>
      <c r="M56" s="762" t="str">
        <f>+ABR!N51</f>
        <v>N</v>
      </c>
      <c r="N56" s="762" t="str">
        <f>+ABR!O51</f>
        <v>N</v>
      </c>
      <c r="O56" s="1166">
        <f>+ABR!P51</f>
        <v>0</v>
      </c>
      <c r="P56" s="297" t="str">
        <f>+ABR!Q51</f>
        <v>DTS5S</v>
      </c>
      <c r="Q56" s="762" t="str">
        <f>+ABR!R51</f>
        <v>D</v>
      </c>
      <c r="R56" s="762" t="str">
        <f>+ABR!S51</f>
        <v>DT</v>
      </c>
      <c r="S56" s="762">
        <f>+ABR!T51</f>
        <v>0</v>
      </c>
      <c r="T56" s="762">
        <f>+ABR!U51</f>
        <v>0</v>
      </c>
      <c r="U56" s="762" t="str">
        <f>+ABR!V51</f>
        <v>D</v>
      </c>
      <c r="V56" s="1166" t="str">
        <f>+ABR!W51</f>
        <v>DT</v>
      </c>
      <c r="W56" s="297">
        <f>+ABR!X51</f>
        <v>0</v>
      </c>
      <c r="X56" s="762">
        <f>+ABR!Y51</f>
        <v>0</v>
      </c>
      <c r="Y56" s="762" t="str">
        <f>+ABR!Z51</f>
        <v>D</v>
      </c>
      <c r="Z56" s="762" t="str">
        <f>+ABR!AA51</f>
        <v>N</v>
      </c>
      <c r="AA56" s="762">
        <f>+ABR!AB51</f>
        <v>0</v>
      </c>
      <c r="AB56" s="762">
        <f>+ABR!AC51</f>
        <v>0</v>
      </c>
      <c r="AC56" s="1166" t="str">
        <f>+ABR!AD51</f>
        <v>D</v>
      </c>
      <c r="AD56" s="762" t="str">
        <f>+ABR!AE51</f>
        <v>N</v>
      </c>
      <c r="AE56" s="762">
        <f>+ABR!AF51</f>
        <v>0</v>
      </c>
      <c r="AF56" s="1166" t="str">
        <f>+ABR!AG51</f>
        <v>DTS</v>
      </c>
      <c r="AG56" s="230"/>
    </row>
    <row r="57" spans="1:33" ht="14.45" customHeight="1" thickBot="1" x14ac:dyDescent="0.3">
      <c r="A57" s="815">
        <v>39</v>
      </c>
      <c r="B57" s="816" t="s">
        <v>3</v>
      </c>
      <c r="C57" s="297">
        <f>+ABR!D52</f>
        <v>0</v>
      </c>
      <c r="D57" s="762">
        <f>+ABR!E52</f>
        <v>0</v>
      </c>
      <c r="E57" s="762" t="str">
        <f>+ABR!F52</f>
        <v>D</v>
      </c>
      <c r="F57" s="762" t="str">
        <f>+ABR!G52</f>
        <v>D</v>
      </c>
      <c r="G57" s="762">
        <f>+ABR!H52</f>
        <v>0</v>
      </c>
      <c r="H57" s="1166">
        <f>+ABR!I52</f>
        <v>0</v>
      </c>
      <c r="I57" s="1194" t="str">
        <f>+ABR!J52</f>
        <v>TR</v>
      </c>
      <c r="J57" s="1195" t="str">
        <f>+ABR!K52</f>
        <v>TR</v>
      </c>
      <c r="K57" s="1195" t="str">
        <f>+ABR!L52</f>
        <v>DTS5S</v>
      </c>
      <c r="L57" s="762">
        <f>+ABR!M52</f>
        <v>0</v>
      </c>
      <c r="M57" s="762" t="str">
        <f>+ABR!N52</f>
        <v>N</v>
      </c>
      <c r="N57" s="762" t="str">
        <f>+ABR!O52</f>
        <v>N</v>
      </c>
      <c r="O57" s="1166">
        <f>+ABR!P52</f>
        <v>0</v>
      </c>
      <c r="P57" s="297">
        <f>+ABR!Q52</f>
        <v>0</v>
      </c>
      <c r="Q57" s="762" t="str">
        <f>+ABR!R52</f>
        <v>D</v>
      </c>
      <c r="R57" s="762" t="str">
        <f>+ABR!S52</f>
        <v>N</v>
      </c>
      <c r="S57" s="762">
        <f>+ABR!T52</f>
        <v>0</v>
      </c>
      <c r="T57" s="762">
        <f>+ABR!U52</f>
        <v>0</v>
      </c>
      <c r="U57" s="762" t="str">
        <f>+ABR!V52</f>
        <v>D</v>
      </c>
      <c r="V57" s="1166" t="str">
        <f>+ABR!W52</f>
        <v>N</v>
      </c>
      <c r="W57" s="297">
        <f>+ABR!X52</f>
        <v>0</v>
      </c>
      <c r="X57" s="762">
        <f>+ABR!Y52</f>
        <v>0</v>
      </c>
      <c r="Y57" s="762" t="str">
        <f>+ABR!Z52</f>
        <v>D</v>
      </c>
      <c r="Z57" s="762" t="str">
        <f>+ABR!AA52</f>
        <v>N</v>
      </c>
      <c r="AA57" s="762" t="str">
        <f>+ABR!AB52</f>
        <v>NTS</v>
      </c>
      <c r="AB57" s="762">
        <f>+ABR!AC52</f>
        <v>0</v>
      </c>
      <c r="AC57" s="1166" t="str">
        <f>+ABR!AD52</f>
        <v>T</v>
      </c>
      <c r="AD57" s="762" t="str">
        <f>+ABR!AE52</f>
        <v>N</v>
      </c>
      <c r="AE57" s="762" t="str">
        <f>+ABR!AF52</f>
        <v>NTS</v>
      </c>
      <c r="AF57" s="1166">
        <f>+ABR!AG52</f>
        <v>0</v>
      </c>
      <c r="AG57" s="230"/>
    </row>
    <row r="58" spans="1:33" ht="14.45" customHeight="1" x14ac:dyDescent="0.25">
      <c r="A58" s="655">
        <v>40</v>
      </c>
      <c r="B58" s="812" t="s">
        <v>3</v>
      </c>
      <c r="C58" s="297">
        <f>+ABR!D53</f>
        <v>0</v>
      </c>
      <c r="D58" s="762">
        <f>+ABR!E53</f>
        <v>0</v>
      </c>
      <c r="E58" s="762">
        <f>+ABR!F53</f>
        <v>0</v>
      </c>
      <c r="F58" s="762">
        <f>+ABR!G53</f>
        <v>0</v>
      </c>
      <c r="G58" s="762">
        <f>+ABR!H53</f>
        <v>0</v>
      </c>
      <c r="H58" s="1166">
        <f>+ABR!I53</f>
        <v>0</v>
      </c>
      <c r="I58" s="297">
        <f>+ABR!J53</f>
        <v>0</v>
      </c>
      <c r="J58" s="762">
        <f>+ABR!K53</f>
        <v>0</v>
      </c>
      <c r="K58" s="762">
        <f>+ABR!L53</f>
        <v>0</v>
      </c>
      <c r="L58" s="762">
        <f>+ABR!M53</f>
        <v>0</v>
      </c>
      <c r="M58" s="762">
        <f>+ABR!N53</f>
        <v>0</v>
      </c>
      <c r="N58" s="762">
        <f>+ABR!O53</f>
        <v>0</v>
      </c>
      <c r="O58" s="1166">
        <f>+ABR!P53</f>
        <v>0</v>
      </c>
      <c r="P58" s="297">
        <f>+ABR!Q53</f>
        <v>0</v>
      </c>
      <c r="Q58" s="762">
        <f>+ABR!R53</f>
        <v>0</v>
      </c>
      <c r="R58" s="762">
        <f>+ABR!S53</f>
        <v>0</v>
      </c>
      <c r="S58" s="762">
        <f>+ABR!T53</f>
        <v>0</v>
      </c>
      <c r="T58" s="762">
        <f>+ABR!U53</f>
        <v>0</v>
      </c>
      <c r="U58" s="762">
        <f>+ABR!V53</f>
        <v>0</v>
      </c>
      <c r="V58" s="1166">
        <f>+ABR!W53</f>
        <v>0</v>
      </c>
      <c r="W58" s="297">
        <f>+ABR!X53</f>
        <v>0</v>
      </c>
      <c r="X58" s="762">
        <f>+ABR!Y53</f>
        <v>0</v>
      </c>
      <c r="Y58" s="762">
        <f>+ABR!Z53</f>
        <v>0</v>
      </c>
      <c r="Z58" s="762">
        <f>+ABR!AA53</f>
        <v>0</v>
      </c>
      <c r="AA58" s="762">
        <f>+ABR!AB53</f>
        <v>0</v>
      </c>
      <c r="AB58" s="762">
        <f>+ABR!AC53</f>
        <v>0</v>
      </c>
      <c r="AC58" s="1166">
        <f>+ABR!AD53</f>
        <v>0</v>
      </c>
      <c r="AD58" s="762">
        <f>+ABR!AE53</f>
        <v>0</v>
      </c>
      <c r="AE58" s="762">
        <f>+ABR!AF53</f>
        <v>0</v>
      </c>
      <c r="AF58" s="1166">
        <f>+ABR!AG53</f>
        <v>0</v>
      </c>
      <c r="AG58" s="230"/>
    </row>
    <row r="59" spans="1:33" ht="14.45" customHeight="1" thickBot="1" x14ac:dyDescent="0.3">
      <c r="A59" s="815">
        <v>41</v>
      </c>
      <c r="B59" s="813" t="s">
        <v>3</v>
      </c>
      <c r="C59" s="1167">
        <f>+ABR!D54</f>
        <v>0</v>
      </c>
      <c r="D59" s="1168">
        <f>+ABR!E54</f>
        <v>0</v>
      </c>
      <c r="E59" s="1168">
        <f>+ABR!F54</f>
        <v>0</v>
      </c>
      <c r="F59" s="1168">
        <f>+ABR!G54</f>
        <v>0</v>
      </c>
      <c r="G59" s="1168">
        <f>+ABR!H54</f>
        <v>0</v>
      </c>
      <c r="H59" s="1169">
        <f>+ABR!I54</f>
        <v>0</v>
      </c>
      <c r="I59" s="1167">
        <f>+ABR!J54</f>
        <v>0</v>
      </c>
      <c r="J59" s="1168">
        <f>+ABR!K54</f>
        <v>0</v>
      </c>
      <c r="K59" s="1168">
        <f>+ABR!L54</f>
        <v>0</v>
      </c>
      <c r="L59" s="1168">
        <f>+ABR!M54</f>
        <v>0</v>
      </c>
      <c r="M59" s="1168">
        <f>+ABR!N54</f>
        <v>0</v>
      </c>
      <c r="N59" s="1168">
        <f>+ABR!O54</f>
        <v>0</v>
      </c>
      <c r="O59" s="1169">
        <f>+ABR!P54</f>
        <v>0</v>
      </c>
      <c r="P59" s="1167">
        <f>+ABR!Q54</f>
        <v>0</v>
      </c>
      <c r="Q59" s="1168">
        <f>+ABR!R54</f>
        <v>0</v>
      </c>
      <c r="R59" s="1168">
        <f>+ABR!S54</f>
        <v>0</v>
      </c>
      <c r="S59" s="1168">
        <f>+ABR!T54</f>
        <v>0</v>
      </c>
      <c r="T59" s="1168">
        <f>+ABR!U54</f>
        <v>0</v>
      </c>
      <c r="U59" s="1168">
        <f>+ABR!V54</f>
        <v>0</v>
      </c>
      <c r="V59" s="1169">
        <f>+ABR!W54</f>
        <v>0</v>
      </c>
      <c r="W59" s="1167">
        <f>+ABR!X54</f>
        <v>0</v>
      </c>
      <c r="X59" s="1168">
        <f>+ABR!Y54</f>
        <v>0</v>
      </c>
      <c r="Y59" s="1168">
        <f>+ABR!Z54</f>
        <v>0</v>
      </c>
      <c r="Z59" s="1168">
        <f>+ABR!AA54</f>
        <v>0</v>
      </c>
      <c r="AA59" s="1168">
        <f>+ABR!AB54</f>
        <v>0</v>
      </c>
      <c r="AB59" s="1168">
        <f>+ABR!AC54</f>
        <v>0</v>
      </c>
      <c r="AC59" s="1169">
        <f>+ABR!AD54</f>
        <v>0</v>
      </c>
      <c r="AD59" s="1168">
        <f>+ABR!AE54</f>
        <v>0</v>
      </c>
      <c r="AE59" s="1168">
        <f>+ABR!AF54</f>
        <v>0</v>
      </c>
      <c r="AF59" s="1169">
        <f>+ABR!AG54</f>
        <v>0</v>
      </c>
      <c r="AG59" s="230"/>
    </row>
    <row r="60" spans="1:33" ht="14.45" customHeight="1" thickBot="1" x14ac:dyDescent="0.3">
      <c r="A60" s="1682" t="s">
        <v>22</v>
      </c>
      <c r="B60" s="1685" t="s">
        <v>23</v>
      </c>
      <c r="C60" s="1658" t="s">
        <v>153</v>
      </c>
      <c r="D60" s="1659"/>
      <c r="E60" s="1659"/>
      <c r="F60" s="1659"/>
      <c r="G60" s="1659"/>
      <c r="H60" s="1659"/>
      <c r="I60" s="1659"/>
      <c r="J60" s="1659"/>
      <c r="K60" s="1659"/>
      <c r="L60" s="1659"/>
      <c r="M60" s="1659"/>
      <c r="N60" s="1659"/>
      <c r="O60" s="1659"/>
      <c r="P60" s="1659"/>
      <c r="Q60" s="1659"/>
      <c r="R60" s="1659"/>
      <c r="S60" s="1659"/>
      <c r="T60" s="1659"/>
      <c r="U60" s="1659"/>
      <c r="V60" s="1659"/>
      <c r="W60" s="1659"/>
      <c r="X60" s="1659"/>
      <c r="Y60" s="1659"/>
      <c r="Z60" s="1659"/>
      <c r="AA60" s="1659"/>
      <c r="AB60" s="1659"/>
      <c r="AC60" s="1659"/>
      <c r="AD60" s="1659"/>
      <c r="AE60" s="1659"/>
      <c r="AF60" s="1660"/>
      <c r="AG60" s="230"/>
    </row>
    <row r="61" spans="1:33" ht="14.45" customHeight="1" x14ac:dyDescent="0.25">
      <c r="A61" s="1683"/>
      <c r="B61" s="1686"/>
      <c r="C61" s="295" t="s">
        <v>14</v>
      </c>
      <c r="D61" s="272" t="s">
        <v>15</v>
      </c>
      <c r="E61" s="272" t="s">
        <v>9</v>
      </c>
      <c r="F61" s="272" t="s">
        <v>10</v>
      </c>
      <c r="G61" s="272" t="s">
        <v>11</v>
      </c>
      <c r="H61" s="296" t="s">
        <v>12</v>
      </c>
      <c r="I61" s="270" t="s">
        <v>13</v>
      </c>
      <c r="J61" s="271" t="s">
        <v>14</v>
      </c>
      <c r="K61" s="271" t="s">
        <v>15</v>
      </c>
      <c r="L61" s="271" t="s">
        <v>9</v>
      </c>
      <c r="M61" s="271" t="s">
        <v>10</v>
      </c>
      <c r="N61" s="271" t="s">
        <v>11</v>
      </c>
      <c r="O61" s="273" t="s">
        <v>12</v>
      </c>
      <c r="P61" s="295" t="s">
        <v>13</v>
      </c>
      <c r="Q61" s="272" t="s">
        <v>14</v>
      </c>
      <c r="R61" s="272" t="s">
        <v>15</v>
      </c>
      <c r="S61" s="272" t="s">
        <v>9</v>
      </c>
      <c r="T61" s="1160" t="s">
        <v>10</v>
      </c>
      <c r="U61" s="272" t="s">
        <v>11</v>
      </c>
      <c r="V61" s="1161" t="s">
        <v>12</v>
      </c>
      <c r="W61" s="270" t="s">
        <v>13</v>
      </c>
      <c r="X61" s="271" t="s">
        <v>14</v>
      </c>
      <c r="Y61" s="271" t="s">
        <v>15</v>
      </c>
      <c r="Z61" s="271" t="s">
        <v>9</v>
      </c>
      <c r="AA61" s="1160" t="s">
        <v>10</v>
      </c>
      <c r="AB61" s="271" t="s">
        <v>11</v>
      </c>
      <c r="AC61" s="273" t="s">
        <v>12</v>
      </c>
      <c r="AD61" s="295" t="s">
        <v>13</v>
      </c>
      <c r="AE61" s="272" t="s">
        <v>14</v>
      </c>
      <c r="AF61" s="296" t="s">
        <v>15</v>
      </c>
      <c r="AG61" s="230"/>
    </row>
    <row r="62" spans="1:33" ht="14.45" customHeight="1" thickBot="1" x14ac:dyDescent="0.3">
      <c r="A62" s="1684"/>
      <c r="B62" s="1687"/>
      <c r="C62" s="759">
        <v>1</v>
      </c>
      <c r="D62" s="753">
        <v>2</v>
      </c>
      <c r="E62" s="755">
        <v>3</v>
      </c>
      <c r="F62" s="753">
        <v>4</v>
      </c>
      <c r="G62" s="753">
        <v>5</v>
      </c>
      <c r="H62" s="757">
        <v>6</v>
      </c>
      <c r="I62" s="759">
        <v>7</v>
      </c>
      <c r="J62" s="753">
        <v>8</v>
      </c>
      <c r="K62" s="753">
        <v>9</v>
      </c>
      <c r="L62" s="753">
        <v>10</v>
      </c>
      <c r="M62" s="755">
        <v>11</v>
      </c>
      <c r="N62" s="753">
        <v>12</v>
      </c>
      <c r="O62" s="757">
        <v>13</v>
      </c>
      <c r="P62" s="759">
        <v>14</v>
      </c>
      <c r="Q62" s="753">
        <v>15</v>
      </c>
      <c r="R62" s="753">
        <v>16</v>
      </c>
      <c r="S62" s="753">
        <v>17</v>
      </c>
      <c r="T62" s="1174">
        <v>18</v>
      </c>
      <c r="U62" s="755">
        <v>19</v>
      </c>
      <c r="V62" s="1173">
        <v>20</v>
      </c>
      <c r="W62" s="759">
        <v>21</v>
      </c>
      <c r="X62" s="753">
        <v>22</v>
      </c>
      <c r="Y62" s="753">
        <v>23</v>
      </c>
      <c r="Z62" s="753">
        <v>24</v>
      </c>
      <c r="AA62" s="1174">
        <v>25</v>
      </c>
      <c r="AB62" s="753">
        <v>26</v>
      </c>
      <c r="AC62" s="756">
        <v>27</v>
      </c>
      <c r="AD62" s="759">
        <v>28</v>
      </c>
      <c r="AE62" s="753">
        <v>29</v>
      </c>
      <c r="AF62" s="757">
        <v>30</v>
      </c>
      <c r="AG62" s="230"/>
    </row>
    <row r="63" spans="1:33" ht="14.45" customHeight="1" x14ac:dyDescent="0.25">
      <c r="A63" s="656">
        <v>42</v>
      </c>
      <c r="B63" s="1190" t="s">
        <v>1</v>
      </c>
      <c r="C63" s="275" t="str">
        <f>+ABR!D56</f>
        <v>T</v>
      </c>
      <c r="D63" s="798" t="str">
        <f>+ABR!E56</f>
        <v>DT</v>
      </c>
      <c r="E63" s="798">
        <f>+ABR!F56</f>
        <v>0</v>
      </c>
      <c r="F63" s="798" t="str">
        <f>+ABR!G56</f>
        <v>D</v>
      </c>
      <c r="G63" s="798" t="str">
        <f>+ABR!H56</f>
        <v>FOTS</v>
      </c>
      <c r="H63" s="1175">
        <f>+ABR!I56</f>
        <v>0</v>
      </c>
      <c r="I63" s="798" t="str">
        <f>+ABR!J56</f>
        <v>DTS5S</v>
      </c>
      <c r="J63" s="798" t="str">
        <f>+ABR!K56</f>
        <v>D</v>
      </c>
      <c r="K63" s="798" t="str">
        <f>+ABR!L56</f>
        <v>N</v>
      </c>
      <c r="L63" s="798" t="str">
        <f>+ABR!M56</f>
        <v>NTS5S</v>
      </c>
      <c r="M63" s="798">
        <f>+ABR!N56</f>
        <v>0</v>
      </c>
      <c r="N63" s="798" t="str">
        <f>+ABR!O56</f>
        <v>D</v>
      </c>
      <c r="O63" s="1201" t="str">
        <f>+ABR!P56</f>
        <v>N</v>
      </c>
      <c r="P63" s="275">
        <f>+ABR!Q56</f>
        <v>0</v>
      </c>
      <c r="Q63" s="798" t="str">
        <f>+ABR!R56</f>
        <v>DTS</v>
      </c>
      <c r="R63" s="798" t="str">
        <f>+ABR!S56</f>
        <v>D</v>
      </c>
      <c r="S63" s="798" t="str">
        <f>+ABR!T56</f>
        <v>FE</v>
      </c>
      <c r="T63" s="798" t="str">
        <f>+ABR!U56</f>
        <v>FES</v>
      </c>
      <c r="U63" s="798" t="str">
        <f>+ABR!V56</f>
        <v>FED</v>
      </c>
      <c r="V63" s="1175" t="str">
        <f>+ABR!W56</f>
        <v>FEF</v>
      </c>
      <c r="W63" s="798" t="str">
        <f>+ABR!X56</f>
        <v>FE</v>
      </c>
      <c r="X63" s="798" t="str">
        <f>+ABR!Y56</f>
        <v>FE</v>
      </c>
      <c r="Y63" s="798" t="str">
        <f>+ABR!Z56</f>
        <v>FE</v>
      </c>
      <c r="Z63" s="798" t="str">
        <f>+ABR!AA56</f>
        <v>FE</v>
      </c>
      <c r="AA63" s="798" t="str">
        <f>+ABR!AB56</f>
        <v>FEF</v>
      </c>
      <c r="AB63" s="798" t="str">
        <f>+ABR!AC56</f>
        <v>FES</v>
      </c>
      <c r="AC63" s="1201" t="str">
        <f>+ABR!AD56</f>
        <v>DTSDS</v>
      </c>
      <c r="AD63" s="1192" t="str">
        <f>+ABR!AE56</f>
        <v>TR</v>
      </c>
      <c r="AE63" s="1193" t="str">
        <f>+ABR!AF56</f>
        <v>TR</v>
      </c>
      <c r="AF63" s="1196" t="str">
        <f>+ABR!AG56</f>
        <v>DTS5S</v>
      </c>
      <c r="AG63" s="230"/>
    </row>
    <row r="64" spans="1:33" ht="14.45" customHeight="1" thickBot="1" x14ac:dyDescent="0.3">
      <c r="A64" s="657">
        <v>43</v>
      </c>
      <c r="B64" s="1198" t="s">
        <v>1</v>
      </c>
      <c r="C64" s="297">
        <f>+ABR!D57</f>
        <v>0</v>
      </c>
      <c r="D64" s="762">
        <f>+ABR!E57</f>
        <v>0</v>
      </c>
      <c r="E64" s="762">
        <f>+ABR!F57</f>
        <v>0</v>
      </c>
      <c r="F64" s="762">
        <f>+ABR!G57</f>
        <v>0</v>
      </c>
      <c r="G64" s="762">
        <f>+ABR!H57</f>
        <v>0</v>
      </c>
      <c r="H64" s="1166">
        <f>+ABR!I57</f>
        <v>0</v>
      </c>
      <c r="I64" s="762">
        <f>+ABR!J57</f>
        <v>0</v>
      </c>
      <c r="J64" s="762">
        <f>+ABR!K57</f>
        <v>0</v>
      </c>
      <c r="K64" s="762">
        <f>+ABR!L57</f>
        <v>0</v>
      </c>
      <c r="L64" s="762">
        <f>+ABR!M57</f>
        <v>0</v>
      </c>
      <c r="M64" s="762">
        <f>+ABR!N57</f>
        <v>0</v>
      </c>
      <c r="N64" s="762">
        <f>+ABR!O57</f>
        <v>0</v>
      </c>
      <c r="O64" s="1202">
        <f>+ABR!P57</f>
        <v>0</v>
      </c>
      <c r="P64" s="297">
        <f>+ABR!Q57</f>
        <v>0</v>
      </c>
      <c r="Q64" s="762">
        <f>+ABR!R57</f>
        <v>0</v>
      </c>
      <c r="R64" s="762">
        <f>+ABR!S57</f>
        <v>0</v>
      </c>
      <c r="S64" s="762">
        <f>+ABR!T57</f>
        <v>0</v>
      </c>
      <c r="T64" s="762">
        <f>+ABR!U57</f>
        <v>0</v>
      </c>
      <c r="U64" s="762">
        <f>+ABR!V57</f>
        <v>0</v>
      </c>
      <c r="V64" s="1166">
        <f>+ABR!W57</f>
        <v>0</v>
      </c>
      <c r="W64" s="762">
        <f>+ABR!X57</f>
        <v>0</v>
      </c>
      <c r="X64" s="762">
        <f>+ABR!Y57</f>
        <v>0</v>
      </c>
      <c r="Y64" s="762">
        <f>+ABR!Z57</f>
        <v>0</v>
      </c>
      <c r="Z64" s="762">
        <f>+ABR!AA57</f>
        <v>0</v>
      </c>
      <c r="AA64" s="762">
        <f>+ABR!AB57</f>
        <v>0</v>
      </c>
      <c r="AB64" s="762">
        <f>+ABR!AC57</f>
        <v>0</v>
      </c>
      <c r="AC64" s="1202">
        <f>+ABR!AD57</f>
        <v>0</v>
      </c>
      <c r="AD64" s="297">
        <f>+ABR!AE57</f>
        <v>0</v>
      </c>
      <c r="AE64" s="762">
        <f>+ABR!AF57</f>
        <v>0</v>
      </c>
      <c r="AF64" s="1166">
        <f>+ABR!AG57</f>
        <v>0</v>
      </c>
      <c r="AG64" s="230"/>
    </row>
    <row r="65" spans="1:33" ht="14.45" customHeight="1" x14ac:dyDescent="0.25">
      <c r="A65" s="656">
        <v>44</v>
      </c>
      <c r="B65" s="1199" t="s">
        <v>2</v>
      </c>
      <c r="C65" s="297" t="str">
        <f>+ABR!D58</f>
        <v>N</v>
      </c>
      <c r="D65" s="762">
        <f>+ABR!E58</f>
        <v>0</v>
      </c>
      <c r="E65" s="762">
        <f>+ABR!F58</f>
        <v>0</v>
      </c>
      <c r="F65" s="762" t="str">
        <f>+ABR!G58</f>
        <v>N</v>
      </c>
      <c r="G65" s="762" t="str">
        <f>+ABR!H58</f>
        <v>N</v>
      </c>
      <c r="H65" s="1166">
        <f>+ABR!I58</f>
        <v>0</v>
      </c>
      <c r="I65" s="762" t="str">
        <f>+ABR!J58</f>
        <v>NTS5S</v>
      </c>
      <c r="J65" s="762" t="str">
        <f>+ABR!K58</f>
        <v>N</v>
      </c>
      <c r="K65" s="762" t="str">
        <f>+ABR!L58</f>
        <v>N</v>
      </c>
      <c r="L65" s="762">
        <f>+ABR!M58</f>
        <v>0</v>
      </c>
      <c r="M65" s="762">
        <f>+ABR!N58</f>
        <v>0</v>
      </c>
      <c r="N65" s="762" t="str">
        <f>+ABR!O58</f>
        <v>D</v>
      </c>
      <c r="O65" s="1202" t="str">
        <f>+ABR!P58</f>
        <v>N</v>
      </c>
      <c r="P65" s="297">
        <f>+ABR!Q58</f>
        <v>0</v>
      </c>
      <c r="Q65" s="762">
        <f>+ABR!R58</f>
        <v>0</v>
      </c>
      <c r="R65" s="762" t="str">
        <f>+ABR!S58</f>
        <v>NT</v>
      </c>
      <c r="S65" s="762" t="str">
        <f>+ABR!T58</f>
        <v>N</v>
      </c>
      <c r="T65" s="762" t="str">
        <f>+ABR!U58</f>
        <v>NTS</v>
      </c>
      <c r="U65" s="762">
        <f>+ABR!V58</f>
        <v>0</v>
      </c>
      <c r="V65" s="1166" t="str">
        <f>+ABR!W58</f>
        <v>D</v>
      </c>
      <c r="W65" s="762" t="str">
        <f>+ABR!X58</f>
        <v>N</v>
      </c>
      <c r="X65" s="762" t="str">
        <f>+ABR!Y58</f>
        <v>NTS</v>
      </c>
      <c r="Y65" s="762" t="str">
        <f>+ABR!Z58</f>
        <v>NT</v>
      </c>
      <c r="Z65" s="762" t="str">
        <f>+ABR!AA58</f>
        <v>T</v>
      </c>
      <c r="AA65" s="762" t="str">
        <f>+ABR!AB58</f>
        <v>D</v>
      </c>
      <c r="AB65" s="762">
        <f>+ABR!AC58</f>
        <v>0</v>
      </c>
      <c r="AC65" s="1202">
        <f>+ABR!AD58</f>
        <v>0</v>
      </c>
      <c r="AD65" s="1194" t="str">
        <f>+ABR!AE58</f>
        <v>TR</v>
      </c>
      <c r="AE65" s="1195" t="str">
        <f>+ABR!AF58</f>
        <v>TR</v>
      </c>
      <c r="AF65" s="1197" t="str">
        <f>+ABR!AG58</f>
        <v>DTS5S</v>
      </c>
      <c r="AG65" s="230"/>
    </row>
    <row r="66" spans="1:33" ht="14.45" customHeight="1" x14ac:dyDescent="0.25">
      <c r="A66" s="657">
        <v>45</v>
      </c>
      <c r="B66" s="1190" t="s">
        <v>2</v>
      </c>
      <c r="C66" s="297" t="str">
        <f>+ABR!D59</f>
        <v>B</v>
      </c>
      <c r="D66" s="762" t="str">
        <f>+ABR!E59</f>
        <v>B</v>
      </c>
      <c r="E66" s="762" t="str">
        <f>+ABR!F59</f>
        <v>B</v>
      </c>
      <c r="F66" s="762" t="str">
        <f>+ABR!G59</f>
        <v>B</v>
      </c>
      <c r="G66" s="762">
        <f>+ABR!H59</f>
        <v>0</v>
      </c>
      <c r="H66" s="1166">
        <f>+ABR!I59</f>
        <v>0</v>
      </c>
      <c r="I66" s="762" t="str">
        <f>+ABR!J59</f>
        <v>B</v>
      </c>
      <c r="J66" s="762" t="str">
        <f>+ABR!K59</f>
        <v>B</v>
      </c>
      <c r="K66" s="762" t="str">
        <f>+ABR!L59</f>
        <v>B</v>
      </c>
      <c r="L66" s="762" t="str">
        <f>+ABR!M59</f>
        <v>B</v>
      </c>
      <c r="M66" s="762" t="str">
        <f>+ABR!N59</f>
        <v>B</v>
      </c>
      <c r="N66" s="762">
        <f>+ABR!O59</f>
        <v>0</v>
      </c>
      <c r="O66" s="1202">
        <f>+ABR!P59</f>
        <v>0</v>
      </c>
      <c r="P66" s="297" t="str">
        <f>+ABR!Q59</f>
        <v>B</v>
      </c>
      <c r="Q66" s="762" t="str">
        <f>+ABR!R59</f>
        <v>B</v>
      </c>
      <c r="R66" s="762" t="str">
        <f>+ABR!S59</f>
        <v>B</v>
      </c>
      <c r="S66" s="762" t="str">
        <f>+ABR!T59</f>
        <v>B</v>
      </c>
      <c r="T66" s="762" t="str">
        <f>+ABR!U59</f>
        <v>B</v>
      </c>
      <c r="U66" s="762">
        <f>+ABR!V59</f>
        <v>0</v>
      </c>
      <c r="V66" s="1166">
        <f>+ABR!W59</f>
        <v>0</v>
      </c>
      <c r="W66" s="762" t="str">
        <f>+ABR!X59</f>
        <v>B</v>
      </c>
      <c r="X66" s="762" t="str">
        <f>+ABR!Y59</f>
        <v>B</v>
      </c>
      <c r="Y66" s="762" t="str">
        <f>+ABR!Z59</f>
        <v>B</v>
      </c>
      <c r="Z66" s="762" t="str">
        <f>+ABR!AA59</f>
        <v>B</v>
      </c>
      <c r="AA66" s="762" t="str">
        <f>+ABR!AB59</f>
        <v>B</v>
      </c>
      <c r="AB66" s="762">
        <f>+ABR!AC59</f>
        <v>0</v>
      </c>
      <c r="AC66" s="1202">
        <f>+ABR!AD59</f>
        <v>0</v>
      </c>
      <c r="AD66" s="1194" t="str">
        <f>+ABR!AE59</f>
        <v>B</v>
      </c>
      <c r="AE66" s="1195" t="str">
        <f>+ABR!AF59</f>
        <v>B</v>
      </c>
      <c r="AF66" s="1197" t="str">
        <f>+ABR!AG59</f>
        <v>B</v>
      </c>
      <c r="AG66" s="230"/>
    </row>
    <row r="67" spans="1:33" ht="14.45" customHeight="1" x14ac:dyDescent="0.25">
      <c r="A67" s="656">
        <v>46</v>
      </c>
      <c r="B67" s="1190" t="s">
        <v>2</v>
      </c>
      <c r="C67" s="297" t="str">
        <f>+ABR!D60</f>
        <v>N</v>
      </c>
      <c r="D67" s="762">
        <f>+ABR!E60</f>
        <v>0</v>
      </c>
      <c r="E67" s="762">
        <f>+ABR!F60</f>
        <v>0</v>
      </c>
      <c r="F67" s="762" t="str">
        <f>+ABR!G60</f>
        <v>N</v>
      </c>
      <c r="G67" s="762" t="str">
        <f>+ABR!H60</f>
        <v>N</v>
      </c>
      <c r="H67" s="1166">
        <f>+ABR!I60</f>
        <v>0</v>
      </c>
      <c r="I67" s="762" t="str">
        <f>+ABR!J60</f>
        <v>DTS5S</v>
      </c>
      <c r="J67" s="762" t="str">
        <f>+ABR!K60</f>
        <v>N</v>
      </c>
      <c r="K67" s="762" t="str">
        <f>+ABR!L60</f>
        <v>N</v>
      </c>
      <c r="L67" s="762">
        <f>+ABR!M60</f>
        <v>0</v>
      </c>
      <c r="M67" s="762">
        <f>+ABR!N60</f>
        <v>0</v>
      </c>
      <c r="N67" s="762" t="str">
        <f>+ABR!O60</f>
        <v>D</v>
      </c>
      <c r="O67" s="1202" t="str">
        <f>+ABR!P60</f>
        <v>N</v>
      </c>
      <c r="P67" s="297">
        <f>+ABR!Q60</f>
        <v>0</v>
      </c>
      <c r="Q67" s="762" t="str">
        <f>+ABR!R60</f>
        <v>FE</v>
      </c>
      <c r="R67" s="762" t="str">
        <f>+ABR!S60</f>
        <v>FE</v>
      </c>
      <c r="S67" s="762" t="str">
        <f>+ABR!T60</f>
        <v>FE</v>
      </c>
      <c r="T67" s="762" t="str">
        <f>+ABR!U60</f>
        <v>FES</v>
      </c>
      <c r="U67" s="762" t="str">
        <f>+ABR!V60</f>
        <v>FED</v>
      </c>
      <c r="V67" s="1166" t="str">
        <f>+ABR!W60</f>
        <v>FEF</v>
      </c>
      <c r="W67" s="762" t="str">
        <f>+ABR!X60</f>
        <v>FE</v>
      </c>
      <c r="X67" s="762">
        <f>+ABR!Y60</f>
        <v>0</v>
      </c>
      <c r="Y67" s="762" t="str">
        <f>+ABR!Z60</f>
        <v>DTS</v>
      </c>
      <c r="Z67" s="762" t="str">
        <f>+ABR!AA60</f>
        <v>D</v>
      </c>
      <c r="AA67" s="762" t="str">
        <f>+ABR!AB60</f>
        <v>D</v>
      </c>
      <c r="AB67" s="762">
        <f>+ABR!AC60</f>
        <v>0</v>
      </c>
      <c r="AC67" s="1202">
        <f>+ABR!AD60</f>
        <v>0</v>
      </c>
      <c r="AD67" s="1194" t="str">
        <f>+ABR!AE60</f>
        <v>TR</v>
      </c>
      <c r="AE67" s="1195" t="str">
        <f>+ABR!AF60</f>
        <v>TR</v>
      </c>
      <c r="AF67" s="1197" t="str">
        <f>+ABR!AG60</f>
        <v>DTS5S</v>
      </c>
      <c r="AG67" s="230"/>
    </row>
    <row r="68" spans="1:33" ht="14.45" customHeight="1" x14ac:dyDescent="0.25">
      <c r="A68" s="657">
        <v>47</v>
      </c>
      <c r="B68" s="1190" t="s">
        <v>2</v>
      </c>
      <c r="C68" s="297" t="str">
        <f>+ABR!D61</f>
        <v>N</v>
      </c>
      <c r="D68" s="762">
        <f>+ABR!E61</f>
        <v>0</v>
      </c>
      <c r="E68" s="762">
        <f>+ABR!F61</f>
        <v>0</v>
      </c>
      <c r="F68" s="762" t="str">
        <f>+ABR!G61</f>
        <v>N</v>
      </c>
      <c r="G68" s="762" t="str">
        <f>+ABR!H61</f>
        <v>N</v>
      </c>
      <c r="H68" s="1166">
        <f>+ABR!I61</f>
        <v>0</v>
      </c>
      <c r="I68" s="762" t="str">
        <f>+ABR!J61</f>
        <v>DTS5S</v>
      </c>
      <c r="J68" s="762" t="str">
        <f>+ABR!K61</f>
        <v>FE</v>
      </c>
      <c r="K68" s="762" t="str">
        <f>+ABR!L61</f>
        <v>FE</v>
      </c>
      <c r="L68" s="762" t="str">
        <f>+ABR!M61</f>
        <v>FES</v>
      </c>
      <c r="M68" s="762" t="str">
        <f>+ABR!N61</f>
        <v>FED</v>
      </c>
      <c r="N68" s="762" t="str">
        <f>+ABR!O61</f>
        <v>FE</v>
      </c>
      <c r="O68" s="1202" t="str">
        <f>+ABR!P61</f>
        <v>FE</v>
      </c>
      <c r="P68" s="297" t="str">
        <f>+ABR!Q61</f>
        <v>FE</v>
      </c>
      <c r="Q68" s="762">
        <f>+ABR!R61</f>
        <v>0</v>
      </c>
      <c r="R68" s="762" t="str">
        <f>+ABR!S61</f>
        <v>D</v>
      </c>
      <c r="S68" s="762" t="str">
        <f>+ABR!T61</f>
        <v>DT</v>
      </c>
      <c r="T68" s="762">
        <f>+ABR!U61</f>
        <v>0</v>
      </c>
      <c r="U68" s="762">
        <f>+ABR!V61</f>
        <v>0</v>
      </c>
      <c r="V68" s="1166" t="str">
        <f>+ABR!W61</f>
        <v>NT</v>
      </c>
      <c r="W68" s="762" t="str">
        <f>+ABR!X61</f>
        <v>N</v>
      </c>
      <c r="X68" s="762" t="str">
        <f>+ABR!Y61</f>
        <v>NTS</v>
      </c>
      <c r="Y68" s="762">
        <f>+ABR!Z61</f>
        <v>0</v>
      </c>
      <c r="Z68" s="762" t="str">
        <f>+ABR!AA61</f>
        <v>D</v>
      </c>
      <c r="AA68" s="762" t="str">
        <f>+ABR!AB61</f>
        <v>D</v>
      </c>
      <c r="AB68" s="762">
        <f>+ABR!AC61</f>
        <v>0</v>
      </c>
      <c r="AC68" s="1202">
        <f>+ABR!AD61</f>
        <v>0</v>
      </c>
      <c r="AD68" s="1194" t="str">
        <f>+ABR!AE61</f>
        <v>TR</v>
      </c>
      <c r="AE68" s="1195" t="str">
        <f>+ABR!AF61</f>
        <v>TR</v>
      </c>
      <c r="AF68" s="1197" t="str">
        <f>+ABR!AG61</f>
        <v>DTS5S</v>
      </c>
      <c r="AG68" s="230"/>
    </row>
    <row r="69" spans="1:33" ht="14.45" customHeight="1" thickBot="1" x14ac:dyDescent="0.3">
      <c r="A69" s="656">
        <v>48</v>
      </c>
      <c r="B69" s="1198" t="s">
        <v>2</v>
      </c>
      <c r="C69" s="1183" t="str">
        <f>+ABR!D62</f>
        <v>B</v>
      </c>
      <c r="D69" s="1184" t="str">
        <f>+ABR!E62</f>
        <v>B</v>
      </c>
      <c r="E69" s="1184" t="str">
        <f>+ABR!F62</f>
        <v>B</v>
      </c>
      <c r="F69" s="1184" t="str">
        <f>+ABR!G62</f>
        <v>B</v>
      </c>
      <c r="G69" s="1184">
        <f>+ABR!H62</f>
        <v>0</v>
      </c>
      <c r="H69" s="1185">
        <f>+ABR!I62</f>
        <v>0</v>
      </c>
      <c r="I69" s="1184" t="str">
        <f>+ABR!J62</f>
        <v>B</v>
      </c>
      <c r="J69" s="1184" t="str">
        <f>+ABR!K62</f>
        <v>B</v>
      </c>
      <c r="K69" s="1184" t="str">
        <f>+ABR!L62</f>
        <v>B</v>
      </c>
      <c r="L69" s="1184" t="str">
        <f>+ABR!M62</f>
        <v>B</v>
      </c>
      <c r="M69" s="1184" t="str">
        <f>+ABR!N62</f>
        <v>B</v>
      </c>
      <c r="N69" s="1184">
        <f>+ABR!O62</f>
        <v>0</v>
      </c>
      <c r="O69" s="970">
        <f>+ABR!P62</f>
        <v>0</v>
      </c>
      <c r="P69" s="1183" t="str">
        <f>+ABR!Q62</f>
        <v>B</v>
      </c>
      <c r="Q69" s="1184" t="str">
        <f>+ABR!R62</f>
        <v>B</v>
      </c>
      <c r="R69" s="1184" t="str">
        <f>+ABR!S62</f>
        <v>B</v>
      </c>
      <c r="S69" s="1184" t="str">
        <f>+ABR!T62</f>
        <v>B</v>
      </c>
      <c r="T69" s="1184" t="str">
        <f>+ABR!U62</f>
        <v>B</v>
      </c>
      <c r="U69" s="1184">
        <f>+ABR!V62</f>
        <v>0</v>
      </c>
      <c r="V69" s="1185">
        <f>+ABR!W62</f>
        <v>0</v>
      </c>
      <c r="W69" s="1184" t="str">
        <f>+ABR!X62</f>
        <v>B</v>
      </c>
      <c r="X69" s="1184" t="str">
        <f>+ABR!Y62</f>
        <v>B</v>
      </c>
      <c r="Y69" s="1184" t="str">
        <f>+ABR!Z62</f>
        <v>B</v>
      </c>
      <c r="Z69" s="1184" t="str">
        <f>+ABR!AA62</f>
        <v>B</v>
      </c>
      <c r="AA69" s="1184" t="str">
        <f>+ABR!AB62</f>
        <v>B</v>
      </c>
      <c r="AB69" s="1184">
        <f>+ABR!AC62</f>
        <v>0</v>
      </c>
      <c r="AC69" s="970">
        <f>+ABR!AD62</f>
        <v>0</v>
      </c>
      <c r="AD69" s="1214" t="str">
        <f>+ABR!AE62</f>
        <v>B</v>
      </c>
      <c r="AE69" s="1215" t="str">
        <f>+ABR!AF62</f>
        <v>B</v>
      </c>
      <c r="AF69" s="1216" t="str">
        <f>+ABR!AG62</f>
        <v>B</v>
      </c>
      <c r="AG69" s="230"/>
    </row>
    <row r="70" spans="1:33" ht="14.45" customHeight="1" x14ac:dyDescent="0.25">
      <c r="A70" s="657">
        <v>49</v>
      </c>
      <c r="B70" s="1199" t="s">
        <v>65</v>
      </c>
      <c r="C70" s="275">
        <f>+ABR!D63</f>
        <v>0</v>
      </c>
      <c r="D70" s="798">
        <f>+ABR!E63</f>
        <v>0</v>
      </c>
      <c r="E70" s="798">
        <f>+ABR!F63</f>
        <v>0</v>
      </c>
      <c r="F70" s="798">
        <f>+ABR!G63</f>
        <v>0</v>
      </c>
      <c r="G70" s="798">
        <f>+ABR!H63</f>
        <v>0</v>
      </c>
      <c r="H70" s="1175">
        <f>+ABR!I63</f>
        <v>0</v>
      </c>
      <c r="I70" s="798">
        <f>+ABR!J63</f>
        <v>0</v>
      </c>
      <c r="J70" s="798">
        <f>+ABR!K63</f>
        <v>0</v>
      </c>
      <c r="K70" s="798">
        <f>+ABR!L63</f>
        <v>0</v>
      </c>
      <c r="L70" s="798">
        <f>+ABR!M63</f>
        <v>0</v>
      </c>
      <c r="M70" s="798">
        <f>+ABR!N63</f>
        <v>0</v>
      </c>
      <c r="N70" s="798">
        <f>+ABR!O63</f>
        <v>0</v>
      </c>
      <c r="O70" s="1201">
        <f>+ABR!P63</f>
        <v>0</v>
      </c>
      <c r="P70" s="275">
        <f>+ABR!Q63</f>
        <v>0</v>
      </c>
      <c r="Q70" s="798">
        <f>+ABR!R63</f>
        <v>0</v>
      </c>
      <c r="R70" s="798">
        <f>+ABR!S63</f>
        <v>0</v>
      </c>
      <c r="S70" s="798">
        <f>+ABR!T63</f>
        <v>0</v>
      </c>
      <c r="T70" s="798">
        <f>+ABR!U63</f>
        <v>0</v>
      </c>
      <c r="U70" s="798">
        <f>+ABR!V63</f>
        <v>0</v>
      </c>
      <c r="V70" s="1175">
        <f>+ABR!W63</f>
        <v>0</v>
      </c>
      <c r="W70" s="798">
        <f>+ABR!X63</f>
        <v>0</v>
      </c>
      <c r="X70" s="798">
        <f>+ABR!Y63</f>
        <v>0</v>
      </c>
      <c r="Y70" s="798">
        <f>+ABR!Z63</f>
        <v>0</v>
      </c>
      <c r="Z70" s="798">
        <f>+ABR!AA63</f>
        <v>0</v>
      </c>
      <c r="AA70" s="798">
        <f>+ABR!AB63</f>
        <v>0</v>
      </c>
      <c r="AB70" s="798">
        <f>+ABR!AC63</f>
        <v>0</v>
      </c>
      <c r="AC70" s="1201">
        <f>+ABR!AD63</f>
        <v>0</v>
      </c>
      <c r="AD70" s="275">
        <f>+ABR!AE63</f>
        <v>0</v>
      </c>
      <c r="AE70" s="798">
        <f>+ABR!AF63</f>
        <v>0</v>
      </c>
      <c r="AF70" s="1175">
        <f>+ABR!AG63</f>
        <v>0</v>
      </c>
      <c r="AG70" s="230"/>
    </row>
    <row r="71" spans="1:33" ht="6.95" customHeight="1" x14ac:dyDescent="0.25">
      <c r="A71" s="656">
        <v>50</v>
      </c>
      <c r="B71" s="1190"/>
      <c r="C71" s="297">
        <f>+ABR!D64</f>
        <v>0</v>
      </c>
      <c r="D71" s="762">
        <f>+ABR!E64</f>
        <v>0</v>
      </c>
      <c r="E71" s="762">
        <f>+ABR!F64</f>
        <v>0</v>
      </c>
      <c r="F71" s="762">
        <f>+ABR!G64</f>
        <v>0</v>
      </c>
      <c r="G71" s="762">
        <f>+ABR!H64</f>
        <v>0</v>
      </c>
      <c r="H71" s="1166">
        <f>+ABR!I64</f>
        <v>0</v>
      </c>
      <c r="I71" s="762">
        <f>+ABR!J64</f>
        <v>0</v>
      </c>
      <c r="J71" s="762">
        <f>+ABR!K64</f>
        <v>0</v>
      </c>
      <c r="K71" s="762">
        <f>+ABR!L64</f>
        <v>0</v>
      </c>
      <c r="L71" s="762">
        <f>+ABR!M64</f>
        <v>0</v>
      </c>
      <c r="M71" s="762">
        <f>+ABR!N64</f>
        <v>0</v>
      </c>
      <c r="N71" s="762">
        <f>+ABR!O64</f>
        <v>0</v>
      </c>
      <c r="O71" s="1202">
        <f>+ABR!P64</f>
        <v>0</v>
      </c>
      <c r="P71" s="297">
        <f>+ABR!Q64</f>
        <v>0</v>
      </c>
      <c r="Q71" s="762">
        <f>+ABR!R64</f>
        <v>0</v>
      </c>
      <c r="R71" s="762">
        <f>+ABR!S64</f>
        <v>0</v>
      </c>
      <c r="S71" s="762">
        <f>+ABR!T64</f>
        <v>0</v>
      </c>
      <c r="T71" s="762">
        <f>+ABR!U64</f>
        <v>0</v>
      </c>
      <c r="U71" s="762">
        <f>+ABR!V64</f>
        <v>0</v>
      </c>
      <c r="V71" s="1166">
        <f>+ABR!W64</f>
        <v>0</v>
      </c>
      <c r="W71" s="762">
        <f>+ABR!X64</f>
        <v>0</v>
      </c>
      <c r="X71" s="762">
        <f>+ABR!Y64</f>
        <v>0</v>
      </c>
      <c r="Y71" s="762">
        <f>+ABR!Z64</f>
        <v>0</v>
      </c>
      <c r="Z71" s="762">
        <f>+ABR!AA64</f>
        <v>0</v>
      </c>
      <c r="AA71" s="762">
        <f>+ABR!AB64</f>
        <v>0</v>
      </c>
      <c r="AB71" s="762">
        <f>+ABR!AC64</f>
        <v>0</v>
      </c>
      <c r="AC71" s="1202">
        <f>+ABR!AD64</f>
        <v>0</v>
      </c>
      <c r="AD71" s="297">
        <f>+ABR!AE64</f>
        <v>0</v>
      </c>
      <c r="AE71" s="762">
        <f>+ABR!AF64</f>
        <v>0</v>
      </c>
      <c r="AF71" s="1166">
        <f>+ABR!AG64</f>
        <v>0</v>
      </c>
      <c r="AG71" s="230"/>
    </row>
    <row r="72" spans="1:33" ht="14.45" customHeight="1" thickBot="1" x14ac:dyDescent="0.3">
      <c r="A72" s="657">
        <v>51</v>
      </c>
      <c r="B72" s="1191" t="s">
        <v>3</v>
      </c>
      <c r="C72" s="1167">
        <f>+ABR!D65</f>
        <v>0</v>
      </c>
      <c r="D72" s="1168">
        <f>+ABR!E65</f>
        <v>0</v>
      </c>
      <c r="E72" s="1168">
        <f>+ABR!F65</f>
        <v>0</v>
      </c>
      <c r="F72" s="1168">
        <f>+ABR!G65</f>
        <v>0</v>
      </c>
      <c r="G72" s="1168">
        <f>+ABR!H65</f>
        <v>0</v>
      </c>
      <c r="H72" s="1169">
        <f>+ABR!I65</f>
        <v>0</v>
      </c>
      <c r="I72" s="1168">
        <f>+ABR!J65</f>
        <v>0</v>
      </c>
      <c r="J72" s="1168">
        <f>+ABR!K65</f>
        <v>0</v>
      </c>
      <c r="K72" s="1168">
        <f>+ABR!L65</f>
        <v>0</v>
      </c>
      <c r="L72" s="1168">
        <f>+ABR!M65</f>
        <v>0</v>
      </c>
      <c r="M72" s="1168">
        <f>+ABR!N65</f>
        <v>0</v>
      </c>
      <c r="N72" s="1168">
        <f>+ABR!O65</f>
        <v>0</v>
      </c>
      <c r="O72" s="1213">
        <f>+ABR!P65</f>
        <v>0</v>
      </c>
      <c r="P72" s="1167">
        <f>+ABR!Q65</f>
        <v>0</v>
      </c>
      <c r="Q72" s="1168">
        <f>+ABR!R65</f>
        <v>0</v>
      </c>
      <c r="R72" s="1168">
        <f>+ABR!S65</f>
        <v>0</v>
      </c>
      <c r="S72" s="1168">
        <f>+ABR!T65</f>
        <v>0</v>
      </c>
      <c r="T72" s="1168">
        <f>+ABR!U65</f>
        <v>0</v>
      </c>
      <c r="U72" s="1168">
        <f>+ABR!V65</f>
        <v>0</v>
      </c>
      <c r="V72" s="1169">
        <f>+ABR!W65</f>
        <v>0</v>
      </c>
      <c r="W72" s="1168">
        <f>+ABR!X65</f>
        <v>0</v>
      </c>
      <c r="X72" s="1168">
        <f>+ABR!Y65</f>
        <v>0</v>
      </c>
      <c r="Y72" s="1168">
        <f>+ABR!Z65</f>
        <v>0</v>
      </c>
      <c r="Z72" s="1168">
        <f>+ABR!AA65</f>
        <v>0</v>
      </c>
      <c r="AA72" s="1168">
        <f>+ABR!AB65</f>
        <v>0</v>
      </c>
      <c r="AB72" s="1168">
        <f>+ABR!AC65</f>
        <v>0</v>
      </c>
      <c r="AC72" s="1213">
        <f>+ABR!AD65</f>
        <v>0</v>
      </c>
      <c r="AD72" s="1167">
        <f>+ABR!AE65</f>
        <v>0</v>
      </c>
      <c r="AE72" s="1168">
        <f>+ABR!AF65</f>
        <v>0</v>
      </c>
      <c r="AF72" s="1169">
        <f>+ABR!AG65</f>
        <v>0</v>
      </c>
      <c r="AG72" s="230"/>
    </row>
    <row r="73" spans="1:33" ht="14.45" customHeight="1" x14ac:dyDescent="0.25">
      <c r="A73" s="656">
        <v>52</v>
      </c>
      <c r="B73" s="1200" t="s">
        <v>3</v>
      </c>
      <c r="C73" s="297" t="str">
        <f>+ABR!D66</f>
        <v>T</v>
      </c>
      <c r="D73" s="762" t="str">
        <f>+ABR!E66</f>
        <v>DT</v>
      </c>
      <c r="E73" s="762">
        <f>+ABR!F66</f>
        <v>0</v>
      </c>
      <c r="F73" s="762" t="str">
        <f>+ABR!G66</f>
        <v>N</v>
      </c>
      <c r="G73" s="762" t="str">
        <f>+ABR!H66</f>
        <v>N</v>
      </c>
      <c r="H73" s="1166">
        <f>+ABR!I66</f>
        <v>0</v>
      </c>
      <c r="I73" s="762" t="str">
        <f>+ABR!J66</f>
        <v>DTS5S</v>
      </c>
      <c r="J73" s="762" t="str">
        <f>+ABR!K66</f>
        <v>NT</v>
      </c>
      <c r="K73" s="762" t="str">
        <f>+ABR!L66</f>
        <v>N</v>
      </c>
      <c r="L73" s="762">
        <f>+ABR!M66</f>
        <v>0</v>
      </c>
      <c r="M73" s="762">
        <f>+ABR!N66</f>
        <v>0</v>
      </c>
      <c r="N73" s="762" t="str">
        <f>+ABR!O66</f>
        <v>D</v>
      </c>
      <c r="O73" s="1202" t="str">
        <f>+ABR!P66</f>
        <v>N</v>
      </c>
      <c r="P73" s="297">
        <f>+ABR!Q66</f>
        <v>0</v>
      </c>
      <c r="Q73" s="762">
        <f>+ABR!R66</f>
        <v>0</v>
      </c>
      <c r="R73" s="762" t="str">
        <f>+ABR!S66</f>
        <v>D</v>
      </c>
      <c r="S73" s="762" t="str">
        <f>+ABR!T66</f>
        <v>N</v>
      </c>
      <c r="T73" s="762">
        <f>+ABR!U66</f>
        <v>0</v>
      </c>
      <c r="U73" s="762" t="str">
        <f>+ABR!V66</f>
        <v>DTSDS</v>
      </c>
      <c r="V73" s="1166" t="str">
        <f>+ABR!W66</f>
        <v>D</v>
      </c>
      <c r="W73" s="762" t="str">
        <f>+ABR!X66</f>
        <v>N</v>
      </c>
      <c r="X73" s="762">
        <f>+ABR!Y66</f>
        <v>0</v>
      </c>
      <c r="Y73" s="762">
        <f>+ABR!Z66</f>
        <v>0</v>
      </c>
      <c r="Z73" s="762" t="str">
        <f>+ABR!AA66</f>
        <v>D</v>
      </c>
      <c r="AA73" s="762" t="str">
        <f>+ABR!AB66</f>
        <v>D</v>
      </c>
      <c r="AB73" s="762" t="str">
        <f>+ABR!AC66</f>
        <v>DTS</v>
      </c>
      <c r="AC73" s="1202">
        <f>+ABR!AD66</f>
        <v>0</v>
      </c>
      <c r="AD73" s="1194" t="str">
        <f>+ABR!AE66</f>
        <v>TR</v>
      </c>
      <c r="AE73" s="1195" t="str">
        <f>+ABR!AF66</f>
        <v>TR</v>
      </c>
      <c r="AF73" s="1197" t="str">
        <f>+ABR!AG66</f>
        <v>DTS5S</v>
      </c>
      <c r="AG73" s="230"/>
    </row>
    <row r="74" spans="1:33" ht="14.45" customHeight="1" x14ac:dyDescent="0.25">
      <c r="A74" s="657">
        <v>53</v>
      </c>
      <c r="B74" s="1190" t="s">
        <v>3</v>
      </c>
      <c r="C74" s="297" t="str">
        <f>+ABR!D67</f>
        <v>N</v>
      </c>
      <c r="D74" s="762">
        <f>+ABR!E67</f>
        <v>0</v>
      </c>
      <c r="E74" s="762">
        <f>+ABR!F67</f>
        <v>0</v>
      </c>
      <c r="F74" s="762" t="str">
        <f>+ABR!G67</f>
        <v>NTS5S</v>
      </c>
      <c r="G74" s="762" t="str">
        <f>+ABR!H67</f>
        <v>N</v>
      </c>
      <c r="H74" s="1166" t="str">
        <f>+ABR!I67</f>
        <v>NTS5S</v>
      </c>
      <c r="I74" s="762">
        <f>+ABR!J67</f>
        <v>0</v>
      </c>
      <c r="J74" s="762" t="str">
        <f>+ABR!K67</f>
        <v>D</v>
      </c>
      <c r="K74" s="762" t="str">
        <f>+ABR!L67</f>
        <v>N</v>
      </c>
      <c r="L74" s="762" t="str">
        <f>+ABR!M67</f>
        <v>NTS5S</v>
      </c>
      <c r="M74" s="762">
        <f>+ABR!N67</f>
        <v>0</v>
      </c>
      <c r="N74" s="762" t="str">
        <f>+ABR!O67</f>
        <v>D</v>
      </c>
      <c r="O74" s="1202" t="str">
        <f>+ABR!P67</f>
        <v>DT</v>
      </c>
      <c r="P74" s="297">
        <f>+ABR!Q67</f>
        <v>0</v>
      </c>
      <c r="Q74" s="762">
        <f>+ABR!R67</f>
        <v>0</v>
      </c>
      <c r="R74" s="762" t="str">
        <f>+ABR!S67</f>
        <v>D</v>
      </c>
      <c r="S74" s="762" t="str">
        <f>+ABR!T67</f>
        <v>N</v>
      </c>
      <c r="T74" s="762" t="str">
        <f>+ABR!U67</f>
        <v>NTS5S</v>
      </c>
      <c r="U74" s="762">
        <f>+ABR!V67</f>
        <v>0</v>
      </c>
      <c r="V74" s="1166" t="str">
        <f>+ABR!W67</f>
        <v>NT</v>
      </c>
      <c r="W74" s="762" t="str">
        <f>+ABR!X67</f>
        <v>N</v>
      </c>
      <c r="X74" s="762" t="str">
        <f>+ABR!Y67</f>
        <v>NTS1</v>
      </c>
      <c r="Y74" s="762">
        <f>+ABR!Z67</f>
        <v>0</v>
      </c>
      <c r="Z74" s="762" t="str">
        <f>+ABR!AA67</f>
        <v>D</v>
      </c>
      <c r="AA74" s="762" t="str">
        <f>+ABR!AB67</f>
        <v>NT</v>
      </c>
      <c r="AB74" s="762">
        <f>+ABR!AC67</f>
        <v>0</v>
      </c>
      <c r="AC74" s="1202">
        <f>+ABR!AD67</f>
        <v>0</v>
      </c>
      <c r="AD74" s="1194" t="str">
        <f>+ABR!AE67</f>
        <v>TR</v>
      </c>
      <c r="AE74" s="1195" t="str">
        <f>+ABR!AF67</f>
        <v>TR</v>
      </c>
      <c r="AF74" s="1197" t="str">
        <f>+ABR!AG67</f>
        <v>DTS5S1</v>
      </c>
      <c r="AG74" s="230"/>
    </row>
    <row r="75" spans="1:33" ht="14.45" customHeight="1" x14ac:dyDescent="0.25">
      <c r="A75" s="656">
        <v>54</v>
      </c>
      <c r="B75" s="1190" t="s">
        <v>3</v>
      </c>
      <c r="C75" s="297" t="str">
        <f>+ABR!D68</f>
        <v>N</v>
      </c>
      <c r="D75" s="762">
        <f>+ABR!E68</f>
        <v>0</v>
      </c>
      <c r="E75" s="762">
        <f>+ABR!F68</f>
        <v>0</v>
      </c>
      <c r="F75" s="762" t="str">
        <f>+ABR!G68</f>
        <v>N</v>
      </c>
      <c r="G75" s="762" t="str">
        <f>+ABR!H68</f>
        <v>N</v>
      </c>
      <c r="H75" s="1166">
        <f>+ABR!I68</f>
        <v>0</v>
      </c>
      <c r="I75" s="762" t="str">
        <f>+ABR!J68</f>
        <v>DTS5S</v>
      </c>
      <c r="J75" s="762" t="str">
        <f>+ABR!K68</f>
        <v>N</v>
      </c>
      <c r="K75" s="762" t="str">
        <f>+ABR!L68</f>
        <v>N</v>
      </c>
      <c r="L75" s="762" t="str">
        <f>+ABR!M68</f>
        <v>NTS5S</v>
      </c>
      <c r="M75" s="762">
        <f>+ABR!N68</f>
        <v>0</v>
      </c>
      <c r="N75" s="762" t="str">
        <f>+ABR!O68</f>
        <v>NT</v>
      </c>
      <c r="O75" s="1202" t="str">
        <f>+ABR!P68</f>
        <v>N</v>
      </c>
      <c r="P75" s="297">
        <f>+ABR!Q68</f>
        <v>0</v>
      </c>
      <c r="Q75" s="762">
        <f>+ABR!R68</f>
        <v>0</v>
      </c>
      <c r="R75" s="762" t="str">
        <f>+ABR!S68</f>
        <v>D</v>
      </c>
      <c r="S75" s="762" t="str">
        <f>+ABR!T68</f>
        <v>N</v>
      </c>
      <c r="T75" s="762">
        <f>+ABR!U68</f>
        <v>0</v>
      </c>
      <c r="U75" s="762">
        <f>+ABR!V68</f>
        <v>0</v>
      </c>
      <c r="V75" s="1166" t="str">
        <f>+ABR!W68</f>
        <v>D</v>
      </c>
      <c r="W75" s="762" t="str">
        <f>+ABR!X68</f>
        <v>N</v>
      </c>
      <c r="X75" s="762">
        <f>+ABR!Y68</f>
        <v>0</v>
      </c>
      <c r="Y75" s="762" t="str">
        <f>+ABR!Z68</f>
        <v>DTS</v>
      </c>
      <c r="Z75" s="762" t="str">
        <f>+ABR!AA68</f>
        <v>D</v>
      </c>
      <c r="AA75" s="762" t="str">
        <f>+ABR!AB68</f>
        <v>NT</v>
      </c>
      <c r="AB75" s="762">
        <f>+ABR!AC68</f>
        <v>0</v>
      </c>
      <c r="AC75" s="1202">
        <f>+ABR!AD68</f>
        <v>0</v>
      </c>
      <c r="AD75" s="1194" t="str">
        <f>+ABR!AE68</f>
        <v>TR</v>
      </c>
      <c r="AE75" s="1195" t="str">
        <f>+ABR!AF68</f>
        <v>TR</v>
      </c>
      <c r="AF75" s="1197" t="str">
        <f>+ABR!AG68</f>
        <v>DTS5S1</v>
      </c>
      <c r="AG75" s="230"/>
    </row>
    <row r="76" spans="1:33" ht="14.45" customHeight="1" x14ac:dyDescent="0.25">
      <c r="A76" s="657">
        <v>55</v>
      </c>
      <c r="B76" s="1190" t="s">
        <v>3</v>
      </c>
      <c r="C76" s="297" t="str">
        <f>+ABR!D69</f>
        <v>N</v>
      </c>
      <c r="D76" s="762">
        <f>+ABR!E69</f>
        <v>0</v>
      </c>
      <c r="E76" s="762">
        <f>+ABR!F69</f>
        <v>0</v>
      </c>
      <c r="F76" s="762" t="str">
        <f>+ABR!G69</f>
        <v>N</v>
      </c>
      <c r="G76" s="762" t="str">
        <f>+ABR!H69</f>
        <v>N</v>
      </c>
      <c r="H76" s="1166">
        <f>+ABR!I69</f>
        <v>0</v>
      </c>
      <c r="I76" s="762" t="str">
        <f>+ABR!J69</f>
        <v>DTS5S</v>
      </c>
      <c r="J76" s="762" t="str">
        <f>+ABR!K69</f>
        <v>D</v>
      </c>
      <c r="K76" s="762" t="str">
        <f>+ABR!L69</f>
        <v>N</v>
      </c>
      <c r="L76" s="762">
        <f>+ABR!M69</f>
        <v>0</v>
      </c>
      <c r="M76" s="762">
        <f>+ABR!N69</f>
        <v>0</v>
      </c>
      <c r="N76" s="762" t="str">
        <f>+ABR!O69</f>
        <v>D</v>
      </c>
      <c r="O76" s="1202" t="str">
        <f>+ABR!P69</f>
        <v>N</v>
      </c>
      <c r="P76" s="297" t="str">
        <f>+ABR!Q69</f>
        <v>NTS</v>
      </c>
      <c r="Q76" s="762">
        <f>+ABR!R69</f>
        <v>0</v>
      </c>
      <c r="R76" s="762" t="str">
        <f>+ABR!S69</f>
        <v>FE</v>
      </c>
      <c r="S76" s="762" t="str">
        <f>+ABR!T69</f>
        <v>FE</v>
      </c>
      <c r="T76" s="762" t="str">
        <f>+ABR!U69</f>
        <v>FES</v>
      </c>
      <c r="U76" s="762" t="str">
        <f>+ABR!V69</f>
        <v>FED</v>
      </c>
      <c r="V76" s="1166" t="str">
        <f>+ABR!W69</f>
        <v>FEF</v>
      </c>
      <c r="W76" s="762" t="str">
        <f>+ABR!X69</f>
        <v>FE</v>
      </c>
      <c r="X76" s="762" t="str">
        <f>+ABR!Y69</f>
        <v>FE</v>
      </c>
      <c r="Y76" s="762" t="str">
        <f>+ABR!Z69</f>
        <v>FE</v>
      </c>
      <c r="Z76" s="762" t="str">
        <f>+ABR!AA69</f>
        <v>FE</v>
      </c>
      <c r="AA76" s="762" t="str">
        <f>+ABR!AB69</f>
        <v>FEF</v>
      </c>
      <c r="AB76" s="762" t="str">
        <f>+ABR!AC69</f>
        <v>FES</v>
      </c>
      <c r="AC76" s="1202" t="str">
        <f>+ABR!AD69</f>
        <v>FED</v>
      </c>
      <c r="AD76" s="1194" t="str">
        <f>+ABR!AE69</f>
        <v>TR</v>
      </c>
      <c r="AE76" s="1195" t="str">
        <f>+ABR!AF69</f>
        <v>TR</v>
      </c>
      <c r="AF76" s="1197" t="str">
        <f>+ABR!AG69</f>
        <v>DTS5S1</v>
      </c>
      <c r="AG76" s="230"/>
    </row>
    <row r="77" spans="1:33" ht="14.45" customHeight="1" x14ac:dyDescent="0.25">
      <c r="A77" s="656">
        <v>56</v>
      </c>
      <c r="B77" s="1190" t="s">
        <v>3</v>
      </c>
      <c r="C77" s="297" t="str">
        <f>+ABR!D70</f>
        <v>N</v>
      </c>
      <c r="D77" s="762">
        <f>+ABR!E70</f>
        <v>0</v>
      </c>
      <c r="E77" s="762">
        <f>+ABR!F70</f>
        <v>0</v>
      </c>
      <c r="F77" s="762" t="str">
        <f>+ABR!G70</f>
        <v>N</v>
      </c>
      <c r="G77" s="762" t="str">
        <f>+ABR!H70</f>
        <v>N</v>
      </c>
      <c r="H77" s="1166">
        <f>+ABR!I70</f>
        <v>0</v>
      </c>
      <c r="I77" s="762" t="str">
        <f>+ABR!J70</f>
        <v>DTS5S</v>
      </c>
      <c r="J77" s="762" t="str">
        <f>+ABR!K70</f>
        <v>N</v>
      </c>
      <c r="K77" s="762" t="str">
        <f>+ABR!L70</f>
        <v>N</v>
      </c>
      <c r="L77" s="762">
        <f>+ABR!M70</f>
        <v>0</v>
      </c>
      <c r="M77" s="762">
        <f>+ABR!N70</f>
        <v>0</v>
      </c>
      <c r="N77" s="762" t="str">
        <f>+ABR!O70</f>
        <v>D</v>
      </c>
      <c r="O77" s="1202" t="str">
        <f>+ABR!P70</f>
        <v>N</v>
      </c>
      <c r="P77" s="297">
        <f>+ABR!Q70</f>
        <v>0</v>
      </c>
      <c r="Q77" s="762">
        <f>+ABR!R70</f>
        <v>0</v>
      </c>
      <c r="R77" s="762" t="str">
        <f>+ABR!S70</f>
        <v>T</v>
      </c>
      <c r="S77" s="762" t="str">
        <f>+ABR!T70</f>
        <v>DT</v>
      </c>
      <c r="T77" s="762" t="str">
        <f>+ABR!U70</f>
        <v>DT</v>
      </c>
      <c r="U77" s="762">
        <f>+ABR!V70</f>
        <v>0</v>
      </c>
      <c r="V77" s="1166" t="str">
        <f>+ABR!W70</f>
        <v>D</v>
      </c>
      <c r="W77" s="762" t="str">
        <f>+ABR!X70</f>
        <v>N</v>
      </c>
      <c r="X77" s="762">
        <f>+ABR!Y70</f>
        <v>0</v>
      </c>
      <c r="Y77" s="762">
        <f>+ABR!Z70</f>
        <v>0</v>
      </c>
      <c r="Z77" s="762" t="str">
        <f>+ABR!AA70</f>
        <v>D</v>
      </c>
      <c r="AA77" s="762" t="str">
        <f>+ABR!AB70</f>
        <v>D</v>
      </c>
      <c r="AB77" s="762" t="str">
        <f>+ABR!AC70</f>
        <v>NTS</v>
      </c>
      <c r="AC77" s="1202" t="str">
        <f>+ABR!AD70</f>
        <v>NTSDS</v>
      </c>
      <c r="AD77" s="1194">
        <f>+ABR!AE70</f>
        <v>0</v>
      </c>
      <c r="AE77" s="1195">
        <f>+ABR!AF70</f>
        <v>0</v>
      </c>
      <c r="AF77" s="1197" t="str">
        <f>+ABR!AG70</f>
        <v>DTS5S</v>
      </c>
      <c r="AG77" s="230"/>
    </row>
    <row r="78" spans="1:33" ht="14.45" customHeight="1" x14ac:dyDescent="0.25">
      <c r="A78" s="657">
        <v>57</v>
      </c>
      <c r="B78" s="1190" t="s">
        <v>3</v>
      </c>
      <c r="C78" s="297" t="str">
        <f>+ABR!D71</f>
        <v>FE</v>
      </c>
      <c r="D78" s="762" t="str">
        <f>+ABR!E71</f>
        <v>FES</v>
      </c>
      <c r="E78" s="762" t="str">
        <f>+ABR!F71</f>
        <v>FED</v>
      </c>
      <c r="F78" s="762" t="str">
        <f>+ABR!G71</f>
        <v>FE</v>
      </c>
      <c r="G78" s="762" t="str">
        <f>+ABR!H71</f>
        <v>FE</v>
      </c>
      <c r="H78" s="1166" t="str">
        <f>+ABR!I71</f>
        <v>FE</v>
      </c>
      <c r="I78" s="762" t="str">
        <f>+ABR!J71</f>
        <v>FE</v>
      </c>
      <c r="J78" s="762" t="str">
        <f>+ABR!K71</f>
        <v>FE</v>
      </c>
      <c r="K78" s="762" t="str">
        <f>+ABR!L71</f>
        <v>FE</v>
      </c>
      <c r="L78" s="762" t="str">
        <f>+ABR!M71</f>
        <v>FES</v>
      </c>
      <c r="M78" s="762" t="str">
        <f>+ABR!N71</f>
        <v>FED</v>
      </c>
      <c r="N78" s="762" t="str">
        <f>+ABR!O71</f>
        <v>FE</v>
      </c>
      <c r="O78" s="1202" t="str">
        <f>+ABR!P71</f>
        <v>FE</v>
      </c>
      <c r="P78" s="297" t="str">
        <f>+ABR!Q71</f>
        <v>FE</v>
      </c>
      <c r="Q78" s="762" t="str">
        <f>+ABR!R71</f>
        <v>FE</v>
      </c>
      <c r="R78" s="762">
        <f>+ABR!S71</f>
        <v>0</v>
      </c>
      <c r="S78" s="762">
        <f>+ABR!T71</f>
        <v>0</v>
      </c>
      <c r="T78" s="762">
        <f>+ABR!U71</f>
        <v>0</v>
      </c>
      <c r="U78" s="762">
        <f>+ABR!V71</f>
        <v>0</v>
      </c>
      <c r="V78" s="1166">
        <f>+ABR!W71</f>
        <v>0</v>
      </c>
      <c r="W78" s="762">
        <f>+ABR!X71</f>
        <v>0</v>
      </c>
      <c r="X78" s="762">
        <f>+ABR!Y71</f>
        <v>0</v>
      </c>
      <c r="Y78" s="762">
        <f>+ABR!Z71</f>
        <v>0</v>
      </c>
      <c r="Z78" s="762">
        <f>+ABR!AA71</f>
        <v>0</v>
      </c>
      <c r="AA78" s="762">
        <f>+ABR!AB71</f>
        <v>0</v>
      </c>
      <c r="AB78" s="762">
        <f>+ABR!AC71</f>
        <v>0</v>
      </c>
      <c r="AC78" s="1202">
        <f>+ABR!AD71</f>
        <v>0</v>
      </c>
      <c r="AD78" s="297">
        <f>+ABR!AE71</f>
        <v>0</v>
      </c>
      <c r="AE78" s="762">
        <f>+ABR!AF71</f>
        <v>0</v>
      </c>
      <c r="AF78" s="1166">
        <f>+ABR!AG71</f>
        <v>0</v>
      </c>
      <c r="AG78" s="230"/>
    </row>
    <row r="79" spans="1:33" ht="14.45" customHeight="1" x14ac:dyDescent="0.25">
      <c r="A79" s="656">
        <v>58</v>
      </c>
      <c r="B79" s="1190" t="s">
        <v>3</v>
      </c>
      <c r="C79" s="297" t="str">
        <f>+ABR!D72</f>
        <v>DT</v>
      </c>
      <c r="D79" s="762">
        <f>+ABR!E72</f>
        <v>0</v>
      </c>
      <c r="E79" s="762">
        <f>+ABR!F72</f>
        <v>0</v>
      </c>
      <c r="F79" s="762" t="str">
        <f>+ABR!G72</f>
        <v>N</v>
      </c>
      <c r="G79" s="762" t="str">
        <f>+ABR!H72</f>
        <v>N</v>
      </c>
      <c r="H79" s="1166">
        <f>+ABR!I72</f>
        <v>0</v>
      </c>
      <c r="I79" s="762" t="str">
        <f>+ABR!J72</f>
        <v>DTS5S</v>
      </c>
      <c r="J79" s="762" t="str">
        <f>+ABR!K72</f>
        <v>D</v>
      </c>
      <c r="K79" s="762" t="str">
        <f>+ABR!L72</f>
        <v>DT</v>
      </c>
      <c r="L79" s="762">
        <f>+ABR!M72</f>
        <v>0</v>
      </c>
      <c r="M79" s="762">
        <f>+ABR!N72</f>
        <v>0</v>
      </c>
      <c r="N79" s="762" t="str">
        <f>+ABR!O72</f>
        <v>D</v>
      </c>
      <c r="O79" s="1202" t="str">
        <f>+ABR!P72</f>
        <v>N</v>
      </c>
      <c r="P79" s="297">
        <f>+ABR!Q72</f>
        <v>0</v>
      </c>
      <c r="Q79" s="762" t="str">
        <f>+ABR!R72</f>
        <v>DT</v>
      </c>
      <c r="R79" s="762" t="str">
        <f>+ABR!S72</f>
        <v>D</v>
      </c>
      <c r="S79" s="762">
        <f>+ABR!T72</f>
        <v>0</v>
      </c>
      <c r="T79" s="762">
        <f>+ABR!U72</f>
        <v>0</v>
      </c>
      <c r="U79" s="762">
        <f>+ABR!V72</f>
        <v>0</v>
      </c>
      <c r="V79" s="1166">
        <f>+ABR!W72</f>
        <v>0</v>
      </c>
      <c r="W79" s="762">
        <f>+ABR!X72</f>
        <v>0</v>
      </c>
      <c r="X79" s="762" t="str">
        <f>+ABR!Y72</f>
        <v>NTS</v>
      </c>
      <c r="Y79" s="762">
        <f>+ABR!Z72</f>
        <v>0</v>
      </c>
      <c r="Z79" s="762" t="str">
        <f>+ABR!AA72</f>
        <v>D</v>
      </c>
      <c r="AA79" s="762" t="str">
        <f>+ABR!AB72</f>
        <v>NT</v>
      </c>
      <c r="AB79" s="762">
        <f>+ABR!AC72</f>
        <v>0</v>
      </c>
      <c r="AC79" s="1202" t="str">
        <f>+ABR!AD72</f>
        <v>DT</v>
      </c>
      <c r="AD79" s="1194" t="str">
        <f>+ABR!AE72</f>
        <v>TR</v>
      </c>
      <c r="AE79" s="1195" t="str">
        <f>+ABR!AF72</f>
        <v>TR</v>
      </c>
      <c r="AF79" s="1197" t="str">
        <f>+ABR!AG72</f>
        <v>DTS5S</v>
      </c>
      <c r="AG79" s="230"/>
    </row>
    <row r="80" spans="1:33" ht="14.45" customHeight="1" x14ac:dyDescent="0.25">
      <c r="A80" s="657">
        <v>59</v>
      </c>
      <c r="B80" s="1190" t="s">
        <v>3</v>
      </c>
      <c r="C80" s="297" t="str">
        <f>+ABR!D73</f>
        <v>N</v>
      </c>
      <c r="D80" s="762">
        <f>+ABR!E73</f>
        <v>0</v>
      </c>
      <c r="E80" s="762">
        <f>+ABR!F73</f>
        <v>0</v>
      </c>
      <c r="F80" s="762" t="str">
        <f>+ABR!G73</f>
        <v>DT</v>
      </c>
      <c r="G80" s="762" t="str">
        <f>+ABR!H73</f>
        <v>N</v>
      </c>
      <c r="H80" s="1166">
        <f>+ABR!I73</f>
        <v>0</v>
      </c>
      <c r="I80" s="762" t="str">
        <f>+ABR!J73</f>
        <v>DTS5S</v>
      </c>
      <c r="J80" s="762" t="str">
        <f>+ABR!K73</f>
        <v>D</v>
      </c>
      <c r="K80" s="762" t="str">
        <f>+ABR!L73</f>
        <v>DTS5S</v>
      </c>
      <c r="L80" s="762" t="str">
        <f>+ABR!M73</f>
        <v>N</v>
      </c>
      <c r="M80" s="762">
        <f>+ABR!N73</f>
        <v>0</v>
      </c>
      <c r="N80" s="762" t="str">
        <f>+ABR!O73</f>
        <v>D</v>
      </c>
      <c r="O80" s="1202" t="str">
        <f>+ABR!P73</f>
        <v>N</v>
      </c>
      <c r="P80" s="297">
        <f>+ABR!Q73</f>
        <v>0</v>
      </c>
      <c r="Q80" s="762">
        <f>+ABR!R73</f>
        <v>0</v>
      </c>
      <c r="R80" s="762" t="str">
        <f>+ABR!S73</f>
        <v>D</v>
      </c>
      <c r="S80" s="762" t="str">
        <f>+ABR!T73</f>
        <v>N</v>
      </c>
      <c r="T80" s="762">
        <f>+ABR!U73</f>
        <v>0</v>
      </c>
      <c r="U80" s="762">
        <f>+ABR!V73</f>
        <v>0</v>
      </c>
      <c r="V80" s="1166" t="str">
        <f>+ABR!W73</f>
        <v>D</v>
      </c>
      <c r="W80" s="762" t="str">
        <f>+ABR!X73</f>
        <v>N</v>
      </c>
      <c r="X80" s="762">
        <f>+ABR!Y73</f>
        <v>0</v>
      </c>
      <c r="Y80" s="762" t="str">
        <f>+ABR!Z73</f>
        <v>DTS</v>
      </c>
      <c r="Z80" s="762" t="str">
        <f>+ABR!AA73</f>
        <v>D</v>
      </c>
      <c r="AA80" s="762" t="str">
        <f>+ABR!AB73</f>
        <v>D</v>
      </c>
      <c r="AB80" s="762">
        <f>+ABR!AC73</f>
        <v>0</v>
      </c>
      <c r="AC80" s="1202">
        <f>+ABR!AD73</f>
        <v>0</v>
      </c>
      <c r="AD80" s="1194" t="str">
        <f>+ABR!AE73</f>
        <v>TR</v>
      </c>
      <c r="AE80" s="1195" t="str">
        <f>+ABR!AF73</f>
        <v>TR</v>
      </c>
      <c r="AF80" s="1197" t="str">
        <f>+ABR!AG73</f>
        <v>DTS5S</v>
      </c>
      <c r="AG80" s="230"/>
    </row>
    <row r="81" spans="1:33" ht="14.45" customHeight="1" x14ac:dyDescent="0.25">
      <c r="A81" s="656">
        <v>60</v>
      </c>
      <c r="B81" s="1190" t="s">
        <v>3</v>
      </c>
      <c r="C81" s="280">
        <f>+ABR!D74</f>
        <v>0</v>
      </c>
      <c r="D81" s="279">
        <f>+ABR!E74</f>
        <v>0</v>
      </c>
      <c r="E81" s="279">
        <f>+ABR!F74</f>
        <v>0</v>
      </c>
      <c r="F81" s="279">
        <f>+ABR!G74</f>
        <v>0</v>
      </c>
      <c r="G81" s="279">
        <f>+ABR!H74</f>
        <v>0</v>
      </c>
      <c r="H81" s="283">
        <f>+ABR!I74</f>
        <v>0</v>
      </c>
      <c r="I81" s="302">
        <f>+ABR!J74</f>
        <v>0</v>
      </c>
      <c r="J81" s="279">
        <f>+ABR!K74</f>
        <v>0</v>
      </c>
      <c r="K81" s="279">
        <f>+ABR!L74</f>
        <v>0</v>
      </c>
      <c r="L81" s="279">
        <f>+ABR!M74</f>
        <v>0</v>
      </c>
      <c r="M81" s="279">
        <f>+ABR!N74</f>
        <v>0</v>
      </c>
      <c r="N81" s="279">
        <f>+ABR!O74</f>
        <v>0</v>
      </c>
      <c r="O81" s="300">
        <f>+ABR!P74</f>
        <v>0</v>
      </c>
      <c r="P81" s="280">
        <f>+ABR!Q74</f>
        <v>0</v>
      </c>
      <c r="Q81" s="279">
        <f>+ABR!R74</f>
        <v>0</v>
      </c>
      <c r="R81" s="279">
        <f>+ABR!S74</f>
        <v>0</v>
      </c>
      <c r="S81" s="279">
        <f>+ABR!T74</f>
        <v>0</v>
      </c>
      <c r="T81" s="279">
        <f>+ABR!U74</f>
        <v>0</v>
      </c>
      <c r="U81" s="279">
        <f>+ABR!V74</f>
        <v>0</v>
      </c>
      <c r="V81" s="283">
        <f>+ABR!W74</f>
        <v>0</v>
      </c>
      <c r="W81" s="302">
        <f>+ABR!X74</f>
        <v>0</v>
      </c>
      <c r="X81" s="279">
        <f>+ABR!Y74</f>
        <v>0</v>
      </c>
      <c r="Y81" s="279">
        <f>+ABR!Z74</f>
        <v>0</v>
      </c>
      <c r="Z81" s="279">
        <f>+ABR!AA74</f>
        <v>0</v>
      </c>
      <c r="AA81" s="279">
        <f>+ABR!AB74</f>
        <v>0</v>
      </c>
      <c r="AB81" s="279">
        <f>+ABR!AC74</f>
        <v>0</v>
      </c>
      <c r="AC81" s="300">
        <f>+ABR!AD74</f>
        <v>0</v>
      </c>
      <c r="AD81" s="280">
        <f>+ABR!AE74</f>
        <v>0</v>
      </c>
      <c r="AE81" s="279">
        <f>+ABR!AF74</f>
        <v>0</v>
      </c>
      <c r="AF81" s="283">
        <f>+ABR!AG74</f>
        <v>0</v>
      </c>
      <c r="AG81" s="230"/>
    </row>
    <row r="82" spans="1:33" ht="14.45" customHeight="1" thickBot="1" x14ac:dyDescent="0.3">
      <c r="A82" s="657">
        <v>61</v>
      </c>
      <c r="B82" s="1191" t="s">
        <v>3</v>
      </c>
      <c r="C82" s="284">
        <f>+MAR!D75</f>
        <v>0</v>
      </c>
      <c r="D82" s="285">
        <f>+MAR!E75</f>
        <v>0</v>
      </c>
      <c r="E82" s="285">
        <f>+MAR!F75</f>
        <v>0</v>
      </c>
      <c r="F82" s="285">
        <f>+MAR!G75</f>
        <v>0</v>
      </c>
      <c r="G82" s="285">
        <f>+MAR!H75</f>
        <v>0</v>
      </c>
      <c r="H82" s="286">
        <f>+MAR!I75</f>
        <v>0</v>
      </c>
      <c r="I82" s="303">
        <f>+MAR!J75</f>
        <v>0</v>
      </c>
      <c r="J82" s="285">
        <f>+MAR!K75</f>
        <v>0</v>
      </c>
      <c r="K82" s="285">
        <f>+MAR!L75</f>
        <v>0</v>
      </c>
      <c r="L82" s="285">
        <f>+MAR!M75</f>
        <v>0</v>
      </c>
      <c r="M82" s="285">
        <f>+MAR!N75</f>
        <v>0</v>
      </c>
      <c r="N82" s="285">
        <f>+MAR!O75</f>
        <v>0</v>
      </c>
      <c r="O82" s="301">
        <f>+MAR!P75</f>
        <v>0</v>
      </c>
      <c r="P82" s="284">
        <f>+MAR!Q75</f>
        <v>0</v>
      </c>
      <c r="Q82" s="285">
        <f>+MAR!R75</f>
        <v>0</v>
      </c>
      <c r="R82" s="285">
        <f>+MAR!S75</f>
        <v>0</v>
      </c>
      <c r="S82" s="285">
        <f>+MAR!T75</f>
        <v>0</v>
      </c>
      <c r="T82" s="285">
        <f>+MAR!U75</f>
        <v>0</v>
      </c>
      <c r="U82" s="285">
        <f>+MAR!V75</f>
        <v>0</v>
      </c>
      <c r="V82" s="286">
        <f>+MAR!W75</f>
        <v>0</v>
      </c>
      <c r="W82" s="303">
        <f>+MAR!X75</f>
        <v>0</v>
      </c>
      <c r="X82" s="285">
        <f>+MAR!Y75</f>
        <v>0</v>
      </c>
      <c r="Y82" s="285">
        <f>+MAR!Z75</f>
        <v>0</v>
      </c>
      <c r="Z82" s="285">
        <f>+MAR!AA75</f>
        <v>0</v>
      </c>
      <c r="AA82" s="285">
        <f>+MAR!AB75</f>
        <v>0</v>
      </c>
      <c r="AB82" s="285">
        <f>+MAR!AC75</f>
        <v>0</v>
      </c>
      <c r="AC82" s="301">
        <f>+MAR!AD75</f>
        <v>0</v>
      </c>
      <c r="AD82" s="284">
        <f>+MAR!AE75</f>
        <v>0</v>
      </c>
      <c r="AE82" s="285">
        <f>+MAR!AF75</f>
        <v>0</v>
      </c>
      <c r="AF82" s="286">
        <f>+MAR!AG75</f>
        <v>0</v>
      </c>
      <c r="AG82" s="230"/>
    </row>
    <row r="83" spans="1:33" ht="14.45" customHeight="1" thickBot="1" x14ac:dyDescent="0.3">
      <c r="A83" s="1682" t="s">
        <v>22</v>
      </c>
      <c r="B83" s="1685" t="s">
        <v>23</v>
      </c>
      <c r="C83" s="1696" t="s">
        <v>154</v>
      </c>
      <c r="D83" s="1697"/>
      <c r="E83" s="1697"/>
      <c r="F83" s="1697"/>
      <c r="G83" s="1697"/>
      <c r="H83" s="1697"/>
      <c r="I83" s="1697"/>
      <c r="J83" s="1697"/>
      <c r="K83" s="1697"/>
      <c r="L83" s="1697"/>
      <c r="M83" s="1697"/>
      <c r="N83" s="1697"/>
      <c r="O83" s="1697"/>
      <c r="P83" s="1697"/>
      <c r="Q83" s="1697"/>
      <c r="R83" s="1697"/>
      <c r="S83" s="1697"/>
      <c r="T83" s="1697"/>
      <c r="U83" s="1697"/>
      <c r="V83" s="1697"/>
      <c r="W83" s="1697"/>
      <c r="X83" s="1697"/>
      <c r="Y83" s="1697"/>
      <c r="Z83" s="1697"/>
      <c r="AA83" s="1697"/>
      <c r="AB83" s="1697"/>
      <c r="AC83" s="1697"/>
      <c r="AD83" s="1697"/>
      <c r="AE83" s="1697"/>
      <c r="AF83" s="1698"/>
      <c r="AG83" s="230"/>
    </row>
    <row r="84" spans="1:33" ht="14.45" customHeight="1" x14ac:dyDescent="0.25">
      <c r="A84" s="1683"/>
      <c r="B84" s="1686"/>
      <c r="C84" s="295" t="s">
        <v>14</v>
      </c>
      <c r="D84" s="272" t="s">
        <v>15</v>
      </c>
      <c r="E84" s="272" t="s">
        <v>9</v>
      </c>
      <c r="F84" s="272" t="s">
        <v>10</v>
      </c>
      <c r="G84" s="272" t="s">
        <v>11</v>
      </c>
      <c r="H84" s="296" t="s">
        <v>12</v>
      </c>
      <c r="I84" s="270" t="s">
        <v>13</v>
      </c>
      <c r="J84" s="271" t="s">
        <v>14</v>
      </c>
      <c r="K84" s="271" t="s">
        <v>15</v>
      </c>
      <c r="L84" s="271" t="s">
        <v>9</v>
      </c>
      <c r="M84" s="271" t="s">
        <v>10</v>
      </c>
      <c r="N84" s="271" t="s">
        <v>11</v>
      </c>
      <c r="O84" s="273" t="s">
        <v>12</v>
      </c>
      <c r="P84" s="295" t="s">
        <v>13</v>
      </c>
      <c r="Q84" s="272" t="s">
        <v>14</v>
      </c>
      <c r="R84" s="272" t="s">
        <v>15</v>
      </c>
      <c r="S84" s="272" t="s">
        <v>9</v>
      </c>
      <c r="T84" s="1160" t="s">
        <v>10</v>
      </c>
      <c r="U84" s="272" t="s">
        <v>11</v>
      </c>
      <c r="V84" s="1161" t="s">
        <v>12</v>
      </c>
      <c r="W84" s="270" t="s">
        <v>13</v>
      </c>
      <c r="X84" s="271" t="s">
        <v>14</v>
      </c>
      <c r="Y84" s="271" t="s">
        <v>15</v>
      </c>
      <c r="Z84" s="271" t="s">
        <v>9</v>
      </c>
      <c r="AA84" s="1160" t="s">
        <v>10</v>
      </c>
      <c r="AB84" s="271" t="s">
        <v>11</v>
      </c>
      <c r="AC84" s="273" t="s">
        <v>12</v>
      </c>
      <c r="AD84" s="295" t="s">
        <v>13</v>
      </c>
      <c r="AE84" s="272" t="s">
        <v>14</v>
      </c>
      <c r="AF84" s="296" t="s">
        <v>15</v>
      </c>
      <c r="AG84" s="230"/>
    </row>
    <row r="85" spans="1:33" ht="14.45" customHeight="1" thickBot="1" x14ac:dyDescent="0.3">
      <c r="A85" s="1684"/>
      <c r="B85" s="1687"/>
      <c r="C85" s="1176">
        <v>1</v>
      </c>
      <c r="D85" s="1177">
        <v>2</v>
      </c>
      <c r="E85" s="1177">
        <v>3</v>
      </c>
      <c r="F85" s="1178">
        <v>4</v>
      </c>
      <c r="G85" s="1177">
        <v>5</v>
      </c>
      <c r="H85" s="1179">
        <v>6</v>
      </c>
      <c r="I85" s="1176">
        <v>7</v>
      </c>
      <c r="J85" s="1177">
        <v>8</v>
      </c>
      <c r="K85" s="1177">
        <v>9</v>
      </c>
      <c r="L85" s="1177">
        <v>10</v>
      </c>
      <c r="M85" s="1177">
        <v>11</v>
      </c>
      <c r="N85" s="1178">
        <v>12</v>
      </c>
      <c r="O85" s="1179">
        <v>13</v>
      </c>
      <c r="P85" s="1176">
        <v>14</v>
      </c>
      <c r="Q85" s="1177">
        <v>15</v>
      </c>
      <c r="R85" s="1177">
        <v>16</v>
      </c>
      <c r="S85" s="1177">
        <v>17</v>
      </c>
      <c r="T85" s="1180">
        <v>18</v>
      </c>
      <c r="U85" s="1177">
        <v>19</v>
      </c>
      <c r="V85" s="1181">
        <v>20</v>
      </c>
      <c r="W85" s="1176">
        <v>21</v>
      </c>
      <c r="X85" s="1177">
        <v>22</v>
      </c>
      <c r="Y85" s="1177">
        <v>23</v>
      </c>
      <c r="Z85" s="1178">
        <v>24</v>
      </c>
      <c r="AA85" s="1180">
        <v>25</v>
      </c>
      <c r="AB85" s="1177">
        <v>26</v>
      </c>
      <c r="AC85" s="1179">
        <v>27</v>
      </c>
      <c r="AD85" s="1176">
        <v>28</v>
      </c>
      <c r="AE85" s="1177">
        <v>29</v>
      </c>
      <c r="AF85" s="1179">
        <v>30</v>
      </c>
      <c r="AG85" s="230"/>
    </row>
    <row r="86" spans="1:33" ht="14.45" customHeight="1" x14ac:dyDescent="0.25">
      <c r="A86" s="654">
        <v>62</v>
      </c>
      <c r="B86" s="1186" t="s">
        <v>1</v>
      </c>
      <c r="C86" s="275" t="str">
        <f>+ABR!D77</f>
        <v>D</v>
      </c>
      <c r="D86" s="798" t="str">
        <f>+ABR!E77</f>
        <v>N</v>
      </c>
      <c r="E86" s="798">
        <f>+ABR!F77</f>
        <v>0</v>
      </c>
      <c r="F86" s="798">
        <f>+ABR!G77</f>
        <v>0</v>
      </c>
      <c r="G86" s="798" t="str">
        <f>+ABR!H77</f>
        <v>D</v>
      </c>
      <c r="H86" s="1201" t="str">
        <f>+ABR!I77</f>
        <v>N</v>
      </c>
      <c r="I86" s="275">
        <f>+ABR!J77</f>
        <v>0</v>
      </c>
      <c r="J86" s="798" t="str">
        <f>+ABR!K77</f>
        <v>DTS5S</v>
      </c>
      <c r="K86" s="798" t="str">
        <f>+ABR!L77</f>
        <v>D</v>
      </c>
      <c r="L86" s="798" t="str">
        <f>+ABR!M77</f>
        <v>N</v>
      </c>
      <c r="M86" s="798" t="str">
        <f>+ABR!N77</f>
        <v>NTS</v>
      </c>
      <c r="N86" s="798">
        <f>+ABR!O77</f>
        <v>0</v>
      </c>
      <c r="O86" s="1175" t="str">
        <f>+ABR!P77</f>
        <v>D</v>
      </c>
      <c r="P86" s="798" t="str">
        <f>+ABR!Q77</f>
        <v>N</v>
      </c>
      <c r="Q86" s="798">
        <f>+ABR!R77</f>
        <v>0</v>
      </c>
      <c r="R86" s="798">
        <f>+ABR!S77</f>
        <v>0</v>
      </c>
      <c r="S86" s="798" t="str">
        <f>+ABR!T77</f>
        <v>D</v>
      </c>
      <c r="T86" s="798" t="str">
        <f>+ABR!U77</f>
        <v>D</v>
      </c>
      <c r="U86" s="798">
        <f>+ABR!V77</f>
        <v>0</v>
      </c>
      <c r="V86" s="1201" t="str">
        <f>+ABR!W77</f>
        <v>DTSDS1</v>
      </c>
      <c r="W86" s="275" t="str">
        <f>+ABR!X77</f>
        <v>D</v>
      </c>
      <c r="X86" s="798" t="str">
        <f>+ABR!Y77</f>
        <v>N</v>
      </c>
      <c r="Y86" s="798">
        <f>+ABR!Z77</f>
        <v>0</v>
      </c>
      <c r="Z86" s="798">
        <f>+ABR!AA77</f>
        <v>0</v>
      </c>
      <c r="AA86" s="798" t="str">
        <f>+ABR!AB77</f>
        <v>N</v>
      </c>
      <c r="AB86" s="798" t="str">
        <f>+ABR!AC77</f>
        <v>N</v>
      </c>
      <c r="AC86" s="1175">
        <f>+ABR!AD77</f>
        <v>0</v>
      </c>
      <c r="AD86" s="798">
        <f>+ABR!AE77</f>
        <v>0</v>
      </c>
      <c r="AE86" s="798" t="str">
        <f>+ABR!AF77</f>
        <v>D</v>
      </c>
      <c r="AF86" s="1175" t="str">
        <f>+ABR!AG77</f>
        <v>N</v>
      </c>
      <c r="AG86" s="230"/>
    </row>
    <row r="87" spans="1:33" ht="14.45" customHeight="1" thickBot="1" x14ac:dyDescent="0.3">
      <c r="A87" s="821">
        <v>63</v>
      </c>
      <c r="B87" s="1187" t="s">
        <v>1</v>
      </c>
      <c r="C87" s="297">
        <f>+ABR!D78</f>
        <v>0</v>
      </c>
      <c r="D87" s="762">
        <f>+ABR!E78</f>
        <v>0</v>
      </c>
      <c r="E87" s="762">
        <f>+ABR!F78</f>
        <v>0</v>
      </c>
      <c r="F87" s="762">
        <f>+ABR!G78</f>
        <v>0</v>
      </c>
      <c r="G87" s="762">
        <f>+ABR!H78</f>
        <v>0</v>
      </c>
      <c r="H87" s="1202">
        <f>+ABR!I78</f>
        <v>0</v>
      </c>
      <c r="I87" s="297">
        <f>+ABR!J78</f>
        <v>0</v>
      </c>
      <c r="J87" s="762">
        <f>+ABR!K78</f>
        <v>0</v>
      </c>
      <c r="K87" s="762">
        <f>+ABR!L78</f>
        <v>0</v>
      </c>
      <c r="L87" s="762">
        <f>+ABR!M78</f>
        <v>0</v>
      </c>
      <c r="M87" s="762">
        <f>+ABR!N78</f>
        <v>0</v>
      </c>
      <c r="N87" s="762">
        <f>+ABR!O78</f>
        <v>0</v>
      </c>
      <c r="O87" s="1166">
        <f>+ABR!P78</f>
        <v>0</v>
      </c>
      <c r="P87" s="762">
        <f>+ABR!Q78</f>
        <v>0</v>
      </c>
      <c r="Q87" s="762">
        <f>+ABR!R78</f>
        <v>0</v>
      </c>
      <c r="R87" s="762">
        <f>+ABR!S78</f>
        <v>0</v>
      </c>
      <c r="S87" s="762">
        <f>+ABR!T78</f>
        <v>0</v>
      </c>
      <c r="T87" s="762">
        <f>+ABR!U78</f>
        <v>0</v>
      </c>
      <c r="U87" s="762">
        <f>+ABR!V78</f>
        <v>0</v>
      </c>
      <c r="V87" s="1202">
        <f>+ABR!W78</f>
        <v>0</v>
      </c>
      <c r="W87" s="297">
        <f>+ABR!X78</f>
        <v>0</v>
      </c>
      <c r="X87" s="762">
        <f>+ABR!Y78</f>
        <v>0</v>
      </c>
      <c r="Y87" s="762">
        <f>+ABR!Z78</f>
        <v>0</v>
      </c>
      <c r="Z87" s="762">
        <f>+ABR!AA78</f>
        <v>0</v>
      </c>
      <c r="AA87" s="762">
        <f>+ABR!AB78</f>
        <v>0</v>
      </c>
      <c r="AB87" s="762">
        <f>+ABR!AC78</f>
        <v>0</v>
      </c>
      <c r="AC87" s="1166">
        <f>+ABR!AD78</f>
        <v>0</v>
      </c>
      <c r="AD87" s="762">
        <f>+ABR!AE78</f>
        <v>0</v>
      </c>
      <c r="AE87" s="762">
        <f>+ABR!AF78</f>
        <v>0</v>
      </c>
      <c r="AF87" s="1166">
        <f>+ABR!AG78</f>
        <v>0</v>
      </c>
      <c r="AG87" s="230"/>
    </row>
    <row r="88" spans="1:33" ht="14.45" customHeight="1" x14ac:dyDescent="0.25">
      <c r="A88" s="654">
        <v>64</v>
      </c>
      <c r="B88" s="1186" t="s">
        <v>2</v>
      </c>
      <c r="C88" s="297" t="str">
        <f>+ABR!D79</f>
        <v>D</v>
      </c>
      <c r="D88" s="762" t="str">
        <f>+ABR!E79</f>
        <v>N</v>
      </c>
      <c r="E88" s="762">
        <f>+ABR!F79</f>
        <v>0</v>
      </c>
      <c r="F88" s="762">
        <f>+ABR!G79</f>
        <v>0</v>
      </c>
      <c r="G88" s="762" t="str">
        <f>+ABR!H79</f>
        <v>D</v>
      </c>
      <c r="H88" s="1202" t="str">
        <f>+ABR!I79</f>
        <v>FOTS</v>
      </c>
      <c r="I88" s="297">
        <f>+ABR!J79</f>
        <v>0</v>
      </c>
      <c r="J88" s="762">
        <f>+ABR!K79</f>
        <v>0</v>
      </c>
      <c r="K88" s="762" t="str">
        <f>+ABR!L79</f>
        <v>N</v>
      </c>
      <c r="L88" s="762" t="str">
        <f>+ABR!M79</f>
        <v>N</v>
      </c>
      <c r="M88" s="762">
        <f>+ABR!N79</f>
        <v>0</v>
      </c>
      <c r="N88" s="762" t="str">
        <f>+ABR!O79</f>
        <v>DTSDS</v>
      </c>
      <c r="O88" s="1166" t="str">
        <f>+ABR!P79</f>
        <v>D</v>
      </c>
      <c r="P88" s="762" t="str">
        <f>+ABR!Q79</f>
        <v>N</v>
      </c>
      <c r="Q88" s="762">
        <f>+ABR!R79</f>
        <v>0</v>
      </c>
      <c r="R88" s="762">
        <f>+ABR!S79</f>
        <v>0</v>
      </c>
      <c r="S88" s="762" t="str">
        <f>+ABR!T79</f>
        <v>FE</v>
      </c>
      <c r="T88" s="762" t="str">
        <f>+ABR!U79</f>
        <v>FEF</v>
      </c>
      <c r="U88" s="762" t="str">
        <f>+ABR!V79</f>
        <v>FES</v>
      </c>
      <c r="V88" s="1202" t="str">
        <f>+ABR!W79</f>
        <v>FEF</v>
      </c>
      <c r="W88" s="297" t="str">
        <f>+ABR!X79</f>
        <v>FE</v>
      </c>
      <c r="X88" s="762" t="str">
        <f>+ABR!Y79</f>
        <v>FE</v>
      </c>
      <c r="Y88" s="762" t="str">
        <f>+ABR!Z79</f>
        <v>FES</v>
      </c>
      <c r="Z88" s="762" t="str">
        <f>+ABR!AA79</f>
        <v>FED</v>
      </c>
      <c r="AA88" s="762" t="str">
        <f>+ABR!AB79</f>
        <v>FEF</v>
      </c>
      <c r="AB88" s="762" t="str">
        <f>+ABR!AC79</f>
        <v>FE</v>
      </c>
      <c r="AC88" s="1166" t="str">
        <f>+ABR!AD79</f>
        <v>FE</v>
      </c>
      <c r="AD88" s="762" t="str">
        <f>+ABR!AE79</f>
        <v>DTS5S</v>
      </c>
      <c r="AE88" s="762" t="str">
        <f>+ABR!AF79</f>
        <v>NTS</v>
      </c>
      <c r="AF88" s="1166" t="str">
        <f>+ABR!AG79</f>
        <v>N</v>
      </c>
      <c r="AG88" s="230"/>
    </row>
    <row r="89" spans="1:33" ht="14.45" customHeight="1" thickBot="1" x14ac:dyDescent="0.3">
      <c r="A89" s="821">
        <v>65</v>
      </c>
      <c r="B89" s="1188" t="s">
        <v>2</v>
      </c>
      <c r="C89" s="297" t="str">
        <f>+ABR!D80</f>
        <v>D</v>
      </c>
      <c r="D89" s="762" t="str">
        <f>+ABR!E80</f>
        <v>N</v>
      </c>
      <c r="E89" s="762">
        <f>+ABR!F80</f>
        <v>0</v>
      </c>
      <c r="F89" s="762" t="str">
        <f>+ABR!G80</f>
        <v>DT</v>
      </c>
      <c r="G89" s="762" t="str">
        <f>+ABR!H80</f>
        <v>D</v>
      </c>
      <c r="H89" s="1202" t="str">
        <f>+ABR!I80</f>
        <v>N</v>
      </c>
      <c r="I89" s="297">
        <f>+ABR!J80</f>
        <v>0</v>
      </c>
      <c r="J89" s="762" t="str">
        <f>+ABR!K80</f>
        <v>DTS</v>
      </c>
      <c r="K89" s="762" t="str">
        <f>+ABR!L80</f>
        <v>D</v>
      </c>
      <c r="L89" s="762" t="str">
        <f>+ABR!M80</f>
        <v>N</v>
      </c>
      <c r="M89" s="762">
        <f>+ABR!N80</f>
        <v>0</v>
      </c>
      <c r="N89" s="762" t="str">
        <f>+ABR!O80</f>
        <v>DTSDS1</v>
      </c>
      <c r="O89" s="1166" t="str">
        <f>+ABR!P80</f>
        <v>D</v>
      </c>
      <c r="P89" s="762" t="str">
        <f>+ABR!Q80</f>
        <v>D</v>
      </c>
      <c r="Q89" s="762" t="str">
        <f>+ABR!R80</f>
        <v>NT</v>
      </c>
      <c r="R89" s="762">
        <f>+ABR!S80</f>
        <v>0</v>
      </c>
      <c r="S89" s="762" t="str">
        <f>+ABR!T80</f>
        <v>T</v>
      </c>
      <c r="T89" s="762" t="str">
        <f>+ABR!U80</f>
        <v>T</v>
      </c>
      <c r="U89" s="762">
        <f>+ABR!V80</f>
        <v>0</v>
      </c>
      <c r="V89" s="1202">
        <f>+ABR!W80</f>
        <v>0</v>
      </c>
      <c r="W89" s="297" t="str">
        <f>+ABR!X80</f>
        <v>N</v>
      </c>
      <c r="X89" s="762" t="str">
        <f>+ABR!Y80</f>
        <v>N</v>
      </c>
      <c r="Y89" s="762">
        <f>+ABR!Z80</f>
        <v>0</v>
      </c>
      <c r="Z89" s="762" t="str">
        <f>+ABR!AA80</f>
        <v>NT</v>
      </c>
      <c r="AA89" s="762" t="str">
        <f>+ABR!AB80</f>
        <v>N</v>
      </c>
      <c r="AB89" s="762" t="str">
        <f>+ABR!AC80</f>
        <v>N</v>
      </c>
      <c r="AC89" s="1166">
        <f>+ABR!AD80</f>
        <v>0</v>
      </c>
      <c r="AD89" s="762" t="str">
        <f>+ABR!AE80</f>
        <v>NTS5S1</v>
      </c>
      <c r="AE89" s="762" t="str">
        <f>+ABR!AF80</f>
        <v>NT</v>
      </c>
      <c r="AF89" s="1166" t="str">
        <f>+ABR!AG80</f>
        <v>N</v>
      </c>
      <c r="AG89" s="230"/>
    </row>
    <row r="90" spans="1:33" ht="14.45" customHeight="1" x14ac:dyDescent="0.25">
      <c r="A90" s="654">
        <v>66</v>
      </c>
      <c r="B90" s="1188" t="s">
        <v>2</v>
      </c>
      <c r="C90" s="297" t="str">
        <f>+ABR!D81</f>
        <v>D</v>
      </c>
      <c r="D90" s="762" t="str">
        <f>+ABR!E81</f>
        <v>N</v>
      </c>
      <c r="E90" s="762">
        <f>+ABR!F81</f>
        <v>0</v>
      </c>
      <c r="F90" s="762">
        <f>+ABR!G81</f>
        <v>0</v>
      </c>
      <c r="G90" s="762" t="str">
        <f>+ABR!H81</f>
        <v>D</v>
      </c>
      <c r="H90" s="1202" t="str">
        <f>+ABR!I81</f>
        <v>N</v>
      </c>
      <c r="I90" s="297">
        <f>+ABR!J81</f>
        <v>0</v>
      </c>
      <c r="J90" s="762" t="str">
        <f>+ABR!K81</f>
        <v>DTS</v>
      </c>
      <c r="K90" s="762" t="str">
        <f>+ABR!L81</f>
        <v>D</v>
      </c>
      <c r="L90" s="762" t="str">
        <f>+ABR!M81</f>
        <v>N</v>
      </c>
      <c r="M90" s="762" t="str">
        <f>+ABR!N81</f>
        <v>NT</v>
      </c>
      <c r="N90" s="762">
        <f>+ABR!O81</f>
        <v>0</v>
      </c>
      <c r="O90" s="1166" t="str">
        <f>+ABR!P81</f>
        <v>T</v>
      </c>
      <c r="P90" s="762" t="str">
        <f>+ABR!Q81</f>
        <v>N</v>
      </c>
      <c r="Q90" s="762">
        <f>+ABR!R81</f>
        <v>0</v>
      </c>
      <c r="R90" s="762">
        <f>+ABR!S81</f>
        <v>0</v>
      </c>
      <c r="S90" s="762" t="str">
        <f>+ABR!T81</f>
        <v>D</v>
      </c>
      <c r="T90" s="762" t="str">
        <f>+ABR!U81</f>
        <v>D</v>
      </c>
      <c r="U90" s="762">
        <f>+ABR!V81</f>
        <v>0</v>
      </c>
      <c r="V90" s="1202">
        <f>+ABR!W81</f>
        <v>0</v>
      </c>
      <c r="W90" s="297" t="str">
        <f>+ABR!X81</f>
        <v>D</v>
      </c>
      <c r="X90" s="762" t="str">
        <f>+ABR!Y81</f>
        <v>D</v>
      </c>
      <c r="Y90" s="762" t="str">
        <f>+ABR!Z81</f>
        <v>NTS5S</v>
      </c>
      <c r="Z90" s="762">
        <f>+ABR!AA81</f>
        <v>0</v>
      </c>
      <c r="AA90" s="762" t="str">
        <f>+ABR!AB81</f>
        <v>N</v>
      </c>
      <c r="AB90" s="762" t="str">
        <f>+ABR!AC81</f>
        <v>N</v>
      </c>
      <c r="AC90" s="1166">
        <f>+ABR!AD81</f>
        <v>0</v>
      </c>
      <c r="AD90" s="762">
        <f>+ABR!AE81</f>
        <v>0</v>
      </c>
      <c r="AE90" s="762" t="str">
        <f>+ABR!AF81</f>
        <v>D</v>
      </c>
      <c r="AF90" s="1166" t="str">
        <f>+ABR!AG81</f>
        <v>N</v>
      </c>
      <c r="AG90" s="230"/>
    </row>
    <row r="91" spans="1:33" ht="14.45" customHeight="1" thickBot="1" x14ac:dyDescent="0.3">
      <c r="A91" s="821">
        <v>67</v>
      </c>
      <c r="B91" s="1188" t="s">
        <v>2</v>
      </c>
      <c r="C91" s="297" t="str">
        <f>+ABR!D82</f>
        <v>D</v>
      </c>
      <c r="D91" s="762" t="str">
        <f>+ABR!E82</f>
        <v>N</v>
      </c>
      <c r="E91" s="762">
        <f>+ABR!F82</f>
        <v>0</v>
      </c>
      <c r="F91" s="762" t="str">
        <f>+ABR!G82</f>
        <v>NTS</v>
      </c>
      <c r="G91" s="762" t="str">
        <f>+ABR!H82</f>
        <v>N</v>
      </c>
      <c r="H91" s="1202" t="str">
        <f>+ABR!I82</f>
        <v>N</v>
      </c>
      <c r="I91" s="297">
        <f>+ABR!J82</f>
        <v>0</v>
      </c>
      <c r="J91" s="762" t="str">
        <f>+ABR!K82</f>
        <v>DTS</v>
      </c>
      <c r="K91" s="762" t="str">
        <f>+ABR!L82</f>
        <v>D</v>
      </c>
      <c r="L91" s="762" t="str">
        <f>+ABR!M82</f>
        <v>D</v>
      </c>
      <c r="M91" s="762" t="str">
        <f>+ABR!N82</f>
        <v>NTS5S1</v>
      </c>
      <c r="N91" s="762">
        <f>+ABR!O82</f>
        <v>0</v>
      </c>
      <c r="O91" s="1166" t="str">
        <f>+ABR!P82</f>
        <v>D</v>
      </c>
      <c r="P91" s="762" t="str">
        <f>+ABR!Q82</f>
        <v>N</v>
      </c>
      <c r="Q91" s="762">
        <f>+ABR!R82</f>
        <v>0</v>
      </c>
      <c r="R91" s="762" t="str">
        <f>+ABR!S82</f>
        <v>DTS5S1</v>
      </c>
      <c r="S91" s="762" t="str">
        <f>+ABR!T82</f>
        <v>NT</v>
      </c>
      <c r="T91" s="762" t="str">
        <f>+ABR!U82</f>
        <v>NT</v>
      </c>
      <c r="U91" s="762">
        <f>+ABR!V82</f>
        <v>0</v>
      </c>
      <c r="V91" s="1202">
        <f>+ABR!W82</f>
        <v>0</v>
      </c>
      <c r="W91" s="297" t="str">
        <f>+ABR!X82</f>
        <v>N</v>
      </c>
      <c r="X91" s="762" t="str">
        <f>+ABR!Y82</f>
        <v>N</v>
      </c>
      <c r="Y91" s="762">
        <f>+ABR!Z82</f>
        <v>0</v>
      </c>
      <c r="Z91" s="762" t="str">
        <f>+ABR!AA82</f>
        <v>DTSDS1</v>
      </c>
      <c r="AA91" s="762" t="str">
        <f>+ABR!AB82</f>
        <v>N</v>
      </c>
      <c r="AB91" s="762" t="str">
        <f>+ABR!AC82</f>
        <v>N</v>
      </c>
      <c r="AC91" s="1166">
        <f>+ABR!AD82</f>
        <v>0</v>
      </c>
      <c r="AD91" s="762" t="str">
        <f>+ABR!AE82</f>
        <v>DTS5S1</v>
      </c>
      <c r="AE91" s="762" t="str">
        <f>+ABR!AF82</f>
        <v>D</v>
      </c>
      <c r="AF91" s="1166" t="str">
        <f>+ABR!AG82</f>
        <v>N</v>
      </c>
      <c r="AG91" s="230"/>
    </row>
    <row r="92" spans="1:33" ht="14.45" customHeight="1" thickBot="1" x14ac:dyDescent="0.3">
      <c r="A92" s="654">
        <v>68</v>
      </c>
      <c r="B92" s="1211" t="s">
        <v>2</v>
      </c>
      <c r="C92" s="1183" t="str">
        <f>+ABR!D83</f>
        <v>D</v>
      </c>
      <c r="D92" s="1184" t="str">
        <f>+ABR!E83</f>
        <v>N</v>
      </c>
      <c r="E92" s="1184">
        <f>+ABR!F83</f>
        <v>0</v>
      </c>
      <c r="F92" s="1184">
        <f>+ABR!G83</f>
        <v>0</v>
      </c>
      <c r="G92" s="1184" t="str">
        <f>+ABR!H83</f>
        <v>FE</v>
      </c>
      <c r="H92" s="970" t="str">
        <f>+ABR!I83</f>
        <v>FE</v>
      </c>
      <c r="I92" s="1183">
        <f>+ABR!J83</f>
        <v>0</v>
      </c>
      <c r="J92" s="1184" t="str">
        <f>+ABR!K83</f>
        <v>T</v>
      </c>
      <c r="K92" s="1184" t="str">
        <f>+ABR!L83</f>
        <v>D</v>
      </c>
      <c r="L92" s="1184" t="str">
        <f>+ABR!M83</f>
        <v>N</v>
      </c>
      <c r="M92" s="1184">
        <f>+ABR!N83</f>
        <v>0</v>
      </c>
      <c r="N92" s="1184">
        <f>+ABR!O83</f>
        <v>0</v>
      </c>
      <c r="O92" s="1185" t="str">
        <f>+ABR!P83</f>
        <v>D</v>
      </c>
      <c r="P92" s="1184" t="str">
        <f>+ABR!Q83</f>
        <v>N</v>
      </c>
      <c r="Q92" s="1184">
        <f>+ABR!R83</f>
        <v>0</v>
      </c>
      <c r="R92" s="1184">
        <f>+ABR!S83</f>
        <v>0</v>
      </c>
      <c r="S92" s="1184" t="str">
        <f>+ABR!T83</f>
        <v>D</v>
      </c>
      <c r="T92" s="1184" t="str">
        <f>+ABR!U83</f>
        <v>D</v>
      </c>
      <c r="U92" s="1184">
        <f>+ABR!V83</f>
        <v>0</v>
      </c>
      <c r="V92" s="970" t="str">
        <f>+ABR!W83</f>
        <v>DTSDS</v>
      </c>
      <c r="W92" s="1183" t="str">
        <f>+ABR!X83</f>
        <v>D</v>
      </c>
      <c r="X92" s="1184" t="str">
        <f>+ABR!Y83</f>
        <v>D</v>
      </c>
      <c r="Y92" s="1184">
        <f>+ABR!Z83</f>
        <v>0</v>
      </c>
      <c r="Z92" s="1184">
        <f>+ABR!AA83</f>
        <v>0</v>
      </c>
      <c r="AA92" s="1184" t="str">
        <f>+ABR!AB83</f>
        <v>N</v>
      </c>
      <c r="AB92" s="1184" t="str">
        <f>+ABR!AC83</f>
        <v>N</v>
      </c>
      <c r="AC92" s="1185">
        <f>+ABR!AD83</f>
        <v>0</v>
      </c>
      <c r="AD92" s="1184" t="str">
        <f>+ABR!AE83</f>
        <v>DTS5S</v>
      </c>
      <c r="AE92" s="1184" t="str">
        <f>+ABR!AF83</f>
        <v>D</v>
      </c>
      <c r="AF92" s="1185" t="str">
        <f>+ABR!AG83</f>
        <v>N</v>
      </c>
      <c r="AG92" s="230"/>
    </row>
    <row r="93" spans="1:33" ht="14.45" customHeight="1" thickBot="1" x14ac:dyDescent="0.3">
      <c r="A93" s="821">
        <v>69</v>
      </c>
      <c r="B93" s="1186" t="s">
        <v>65</v>
      </c>
      <c r="C93" s="275">
        <f>+ABR!D84</f>
        <v>0</v>
      </c>
      <c r="D93" s="798">
        <f>+ABR!E84</f>
        <v>0</v>
      </c>
      <c r="E93" s="798">
        <f>+ABR!F84</f>
        <v>0</v>
      </c>
      <c r="F93" s="798">
        <f>+ABR!G84</f>
        <v>0</v>
      </c>
      <c r="G93" s="798">
        <f>+ABR!H84</f>
        <v>0</v>
      </c>
      <c r="H93" s="1201">
        <f>+ABR!I84</f>
        <v>0</v>
      </c>
      <c r="I93" s="275">
        <f>+ABR!J84</f>
        <v>0</v>
      </c>
      <c r="J93" s="798">
        <f>+ABR!K84</f>
        <v>0</v>
      </c>
      <c r="K93" s="798">
        <f>+ABR!L84</f>
        <v>0</v>
      </c>
      <c r="L93" s="798">
        <f>+ABR!M84</f>
        <v>0</v>
      </c>
      <c r="M93" s="798">
        <f>+ABR!N84</f>
        <v>0</v>
      </c>
      <c r="N93" s="798">
        <f>+ABR!O84</f>
        <v>0</v>
      </c>
      <c r="O93" s="1175">
        <f>+ABR!P84</f>
        <v>0</v>
      </c>
      <c r="P93" s="798">
        <f>+ABR!Q84</f>
        <v>0</v>
      </c>
      <c r="Q93" s="798">
        <f>+ABR!R84</f>
        <v>0</v>
      </c>
      <c r="R93" s="798">
        <f>+ABR!S84</f>
        <v>0</v>
      </c>
      <c r="S93" s="798">
        <f>+ABR!T84</f>
        <v>0</v>
      </c>
      <c r="T93" s="798">
        <f>+ABR!U84</f>
        <v>0</v>
      </c>
      <c r="U93" s="798">
        <f>+ABR!V84</f>
        <v>0</v>
      </c>
      <c r="V93" s="1201">
        <f>+ABR!W84</f>
        <v>0</v>
      </c>
      <c r="W93" s="275">
        <f>+ABR!X84</f>
        <v>0</v>
      </c>
      <c r="X93" s="798">
        <f>+ABR!Y84</f>
        <v>0</v>
      </c>
      <c r="Y93" s="798">
        <f>+ABR!Z84</f>
        <v>0</v>
      </c>
      <c r="Z93" s="798">
        <f>+ABR!AA84</f>
        <v>0</v>
      </c>
      <c r="AA93" s="798">
        <f>+ABR!AB84</f>
        <v>0</v>
      </c>
      <c r="AB93" s="798">
        <f>+ABR!AC84</f>
        <v>0</v>
      </c>
      <c r="AC93" s="1175">
        <f>+ABR!AD84</f>
        <v>0</v>
      </c>
      <c r="AD93" s="798">
        <f>+ABR!AE84</f>
        <v>0</v>
      </c>
      <c r="AE93" s="798">
        <f>+ABR!AF84</f>
        <v>0</v>
      </c>
      <c r="AF93" s="1175">
        <f>+ABR!AG84</f>
        <v>0</v>
      </c>
      <c r="AG93" s="230"/>
    </row>
    <row r="94" spans="1:33" ht="6.6" customHeight="1" x14ac:dyDescent="0.25">
      <c r="A94" s="654">
        <v>70</v>
      </c>
      <c r="B94" s="1188"/>
      <c r="C94" s="297">
        <f>+ABR!D85</f>
        <v>0</v>
      </c>
      <c r="D94" s="762">
        <f>+ABR!E85</f>
        <v>0</v>
      </c>
      <c r="E94" s="762">
        <f>+ABR!F85</f>
        <v>0</v>
      </c>
      <c r="F94" s="762">
        <f>+ABR!G85</f>
        <v>0</v>
      </c>
      <c r="G94" s="762">
        <f>+ABR!H85</f>
        <v>0</v>
      </c>
      <c r="H94" s="1202">
        <f>+ABR!I85</f>
        <v>0</v>
      </c>
      <c r="I94" s="297">
        <f>+ABR!J85</f>
        <v>0</v>
      </c>
      <c r="J94" s="762">
        <f>+ABR!K85</f>
        <v>0</v>
      </c>
      <c r="K94" s="762">
        <f>+ABR!L85</f>
        <v>0</v>
      </c>
      <c r="L94" s="762">
        <f>+ABR!M85</f>
        <v>0</v>
      </c>
      <c r="M94" s="762">
        <f>+ABR!N85</f>
        <v>0</v>
      </c>
      <c r="N94" s="762">
        <f>+ABR!O85</f>
        <v>0</v>
      </c>
      <c r="O94" s="1166">
        <f>+ABR!P85</f>
        <v>0</v>
      </c>
      <c r="P94" s="762">
        <f>+ABR!Q85</f>
        <v>0</v>
      </c>
      <c r="Q94" s="762">
        <f>+ABR!R85</f>
        <v>0</v>
      </c>
      <c r="R94" s="762">
        <f>+ABR!S85</f>
        <v>0</v>
      </c>
      <c r="S94" s="762">
        <f>+ABR!T85</f>
        <v>0</v>
      </c>
      <c r="T94" s="762">
        <f>+ABR!U85</f>
        <v>0</v>
      </c>
      <c r="U94" s="762">
        <f>+ABR!V85</f>
        <v>0</v>
      </c>
      <c r="V94" s="1202">
        <f>+ABR!W85</f>
        <v>0</v>
      </c>
      <c r="W94" s="297">
        <f>+ABR!X85</f>
        <v>0</v>
      </c>
      <c r="X94" s="762">
        <f>+ABR!Y85</f>
        <v>0</v>
      </c>
      <c r="Y94" s="762">
        <f>+ABR!Z85</f>
        <v>0</v>
      </c>
      <c r="Z94" s="762">
        <f>+ABR!AA85</f>
        <v>0</v>
      </c>
      <c r="AA94" s="762">
        <f>+ABR!AB85</f>
        <v>0</v>
      </c>
      <c r="AB94" s="762">
        <f>+ABR!AC85</f>
        <v>0</v>
      </c>
      <c r="AC94" s="1166">
        <f>+ABR!AD85</f>
        <v>0</v>
      </c>
      <c r="AD94" s="762">
        <f>+ABR!AE85</f>
        <v>0</v>
      </c>
      <c r="AE94" s="762">
        <f>+ABR!AF85</f>
        <v>0</v>
      </c>
      <c r="AF94" s="1166">
        <f>+ABR!AG85</f>
        <v>0</v>
      </c>
      <c r="AG94" s="230"/>
    </row>
    <row r="95" spans="1:33" ht="14.45" customHeight="1" thickBot="1" x14ac:dyDescent="0.3">
      <c r="A95" s="821">
        <v>71</v>
      </c>
      <c r="B95" s="1189" t="s">
        <v>3</v>
      </c>
      <c r="C95" s="1167">
        <f>+ABR!D86</f>
        <v>0</v>
      </c>
      <c r="D95" s="1168">
        <f>+ABR!E86</f>
        <v>0</v>
      </c>
      <c r="E95" s="1168">
        <f>+ABR!F86</f>
        <v>0</v>
      </c>
      <c r="F95" s="1168">
        <f>+ABR!G86</f>
        <v>0</v>
      </c>
      <c r="G95" s="1168">
        <f>+ABR!H86</f>
        <v>0</v>
      </c>
      <c r="H95" s="1213">
        <f>+ABR!I86</f>
        <v>0</v>
      </c>
      <c r="I95" s="1167">
        <f>+ABR!J86</f>
        <v>0</v>
      </c>
      <c r="J95" s="1168">
        <f>+ABR!K86</f>
        <v>0</v>
      </c>
      <c r="K95" s="1168">
        <f>+ABR!L86</f>
        <v>0</v>
      </c>
      <c r="L95" s="1168">
        <f>+ABR!M86</f>
        <v>0</v>
      </c>
      <c r="M95" s="1168">
        <f>+ABR!N86</f>
        <v>0</v>
      </c>
      <c r="N95" s="1168">
        <f>+ABR!O86</f>
        <v>0</v>
      </c>
      <c r="O95" s="1169">
        <f>+ABR!P86</f>
        <v>0</v>
      </c>
      <c r="P95" s="1168">
        <f>+ABR!Q86</f>
        <v>0</v>
      </c>
      <c r="Q95" s="1168">
        <f>+ABR!R86</f>
        <v>0</v>
      </c>
      <c r="R95" s="1168">
        <f>+ABR!S86</f>
        <v>0</v>
      </c>
      <c r="S95" s="1168">
        <f>+ABR!T86</f>
        <v>0</v>
      </c>
      <c r="T95" s="1168">
        <f>+ABR!U86</f>
        <v>0</v>
      </c>
      <c r="U95" s="1168">
        <f>+ABR!V86</f>
        <v>0</v>
      </c>
      <c r="V95" s="1213">
        <f>+ABR!W86</f>
        <v>0</v>
      </c>
      <c r="W95" s="1167">
        <f>+ABR!X86</f>
        <v>0</v>
      </c>
      <c r="X95" s="1168">
        <f>+ABR!Y86</f>
        <v>0</v>
      </c>
      <c r="Y95" s="1168">
        <f>+ABR!Z86</f>
        <v>0</v>
      </c>
      <c r="Z95" s="1168">
        <f>+ABR!AA86</f>
        <v>0</v>
      </c>
      <c r="AA95" s="1168">
        <f>+ABR!AB86</f>
        <v>0</v>
      </c>
      <c r="AB95" s="1168">
        <f>+ABR!AC86</f>
        <v>0</v>
      </c>
      <c r="AC95" s="1169">
        <f>+ABR!AD86</f>
        <v>0</v>
      </c>
      <c r="AD95" s="1168">
        <f>+ABR!AE86</f>
        <v>0</v>
      </c>
      <c r="AE95" s="1168">
        <f>+ABR!AF86</f>
        <v>0</v>
      </c>
      <c r="AF95" s="1169">
        <f>+ABR!AG86</f>
        <v>0</v>
      </c>
      <c r="AG95" s="230"/>
    </row>
    <row r="96" spans="1:33" ht="14.45" customHeight="1" x14ac:dyDescent="0.25">
      <c r="A96" s="654">
        <v>72</v>
      </c>
      <c r="B96" s="1212" t="s">
        <v>3</v>
      </c>
      <c r="C96" s="297">
        <f>+ABR!D87</f>
        <v>0</v>
      </c>
      <c r="D96" s="762">
        <f>+ABR!E87</f>
        <v>0</v>
      </c>
      <c r="E96" s="762">
        <f>+ABR!F87</f>
        <v>0</v>
      </c>
      <c r="F96" s="762" t="str">
        <f>+ABR!G87</f>
        <v>NT</v>
      </c>
      <c r="G96" s="762">
        <f>+ABR!H87</f>
        <v>0</v>
      </c>
      <c r="H96" s="1202">
        <f>+ABR!I87</f>
        <v>0</v>
      </c>
      <c r="I96" s="297">
        <f>+ABR!J87</f>
        <v>0</v>
      </c>
      <c r="J96" s="762">
        <f>+ABR!K87</f>
        <v>0</v>
      </c>
      <c r="K96" s="762" t="str">
        <f>+ABR!L87</f>
        <v>N</v>
      </c>
      <c r="L96" s="762">
        <f>+ABR!M87</f>
        <v>0</v>
      </c>
      <c r="M96" s="762">
        <f>+ABR!N87</f>
        <v>0</v>
      </c>
      <c r="N96" s="762">
        <f>+ABR!O87</f>
        <v>0</v>
      </c>
      <c r="O96" s="1166">
        <f>+ABR!P87</f>
        <v>0</v>
      </c>
      <c r="P96" s="762">
        <f>+ABR!Q87</f>
        <v>0</v>
      </c>
      <c r="Q96" s="762">
        <f>+ABR!R87</f>
        <v>0</v>
      </c>
      <c r="R96" s="762" t="str">
        <f>+ABR!S87</f>
        <v>D</v>
      </c>
      <c r="S96" s="762">
        <f>+ABR!T87</f>
        <v>0</v>
      </c>
      <c r="T96" s="762">
        <f>+ABR!U87</f>
        <v>0</v>
      </c>
      <c r="U96" s="762">
        <f>+ABR!V87</f>
        <v>0</v>
      </c>
      <c r="V96" s="1202">
        <f>+ABR!W87</f>
        <v>0</v>
      </c>
      <c r="W96" s="297" t="str">
        <f>+ABR!X87</f>
        <v>D</v>
      </c>
      <c r="X96" s="762">
        <f>+ABR!Y87</f>
        <v>0</v>
      </c>
      <c r="Y96" s="762">
        <f>+ABR!Z87</f>
        <v>0</v>
      </c>
      <c r="Z96" s="762">
        <f>+ABR!AA87</f>
        <v>0</v>
      </c>
      <c r="AA96" s="762">
        <f>+ABR!AB87</f>
        <v>0</v>
      </c>
      <c r="AB96" s="762">
        <f>+ABR!AC87</f>
        <v>0</v>
      </c>
      <c r="AC96" s="1166" t="str">
        <f>+ABR!AD87</f>
        <v>N</v>
      </c>
      <c r="AD96" s="762">
        <f>+ABR!AE87</f>
        <v>0</v>
      </c>
      <c r="AE96" s="762" t="str">
        <f>+ABR!AF87</f>
        <v>D</v>
      </c>
      <c r="AF96" s="1166">
        <f>+ABR!AG87</f>
        <v>0</v>
      </c>
      <c r="AG96" s="230"/>
    </row>
    <row r="97" spans="1:33" ht="14.45" customHeight="1" thickBot="1" x14ac:dyDescent="0.3">
      <c r="A97" s="821">
        <v>73</v>
      </c>
      <c r="B97" s="1188" t="s">
        <v>3</v>
      </c>
      <c r="C97" s="297" t="str">
        <f>+ABR!D88</f>
        <v>N</v>
      </c>
      <c r="D97" s="762" t="str">
        <f>+ABR!E88</f>
        <v>N</v>
      </c>
      <c r="E97" s="762">
        <f>+ABR!F88</f>
        <v>0</v>
      </c>
      <c r="F97" s="762">
        <f>+ABR!G88</f>
        <v>0</v>
      </c>
      <c r="G97" s="762" t="str">
        <f>+ABR!H88</f>
        <v>D</v>
      </c>
      <c r="H97" s="1202" t="str">
        <f>+ABR!I88</f>
        <v>DT</v>
      </c>
      <c r="I97" s="297">
        <f>+ABR!J88</f>
        <v>0</v>
      </c>
      <c r="J97" s="762" t="str">
        <f>+ABR!K88</f>
        <v>DTS5S</v>
      </c>
      <c r="K97" s="762" t="str">
        <f>+ABR!L88</f>
        <v>D</v>
      </c>
      <c r="L97" s="762">
        <f>+ABR!M88</f>
        <v>0</v>
      </c>
      <c r="M97" s="762" t="str">
        <f>+ABR!N88</f>
        <v>N</v>
      </c>
      <c r="N97" s="762">
        <f>+ABR!O88</f>
        <v>0</v>
      </c>
      <c r="O97" s="1166" t="str">
        <f>+ABR!P88</f>
        <v>D</v>
      </c>
      <c r="P97" s="762" t="str">
        <f>+ABR!Q88</f>
        <v>DT</v>
      </c>
      <c r="Q97" s="762">
        <f>+ABR!R88</f>
        <v>0</v>
      </c>
      <c r="R97" s="762" t="str">
        <f>+ABR!S88</f>
        <v>D</v>
      </c>
      <c r="S97" s="762">
        <f>+ABR!T88</f>
        <v>0</v>
      </c>
      <c r="T97" s="762" t="str">
        <f>+ABR!U88</f>
        <v>D</v>
      </c>
      <c r="U97" s="762">
        <f>+ABR!V88</f>
        <v>0</v>
      </c>
      <c r="V97" s="1202">
        <f>+ABR!W88</f>
        <v>0</v>
      </c>
      <c r="W97" s="297" t="str">
        <f>+ABR!X88</f>
        <v>NT</v>
      </c>
      <c r="X97" s="762" t="str">
        <f>+ABR!Y88</f>
        <v>N</v>
      </c>
      <c r="Y97" s="762" t="str">
        <f>+ABR!Z88</f>
        <v>NTS5S</v>
      </c>
      <c r="Z97" s="762">
        <f>+ABR!AA88</f>
        <v>0</v>
      </c>
      <c r="AA97" s="762" t="str">
        <f>+ABR!AB88</f>
        <v>N</v>
      </c>
      <c r="AB97" s="762" t="str">
        <f>+ABR!AC88</f>
        <v>N</v>
      </c>
      <c r="AC97" s="1166">
        <f>+ABR!AD88</f>
        <v>0</v>
      </c>
      <c r="AD97" s="762" t="str">
        <f>+ABR!AE88</f>
        <v>DTS5S</v>
      </c>
      <c r="AE97" s="762" t="str">
        <f>+ABR!AF88</f>
        <v>N</v>
      </c>
      <c r="AF97" s="1166" t="str">
        <f>+ABR!AG88</f>
        <v>N</v>
      </c>
      <c r="AG97" s="230"/>
    </row>
    <row r="98" spans="1:33" ht="14.45" customHeight="1" x14ac:dyDescent="0.25">
      <c r="A98" s="654">
        <v>74</v>
      </c>
      <c r="B98" s="1188" t="s">
        <v>3</v>
      </c>
      <c r="C98" s="297" t="str">
        <f>+ABR!D89</f>
        <v>D</v>
      </c>
      <c r="D98" s="762" t="str">
        <f>+ABR!E89</f>
        <v>N</v>
      </c>
      <c r="E98" s="762">
        <f>+ABR!F89</f>
        <v>0</v>
      </c>
      <c r="F98" s="762">
        <f>+ABR!G89</f>
        <v>0</v>
      </c>
      <c r="G98" s="762" t="str">
        <f>+ABR!H89</f>
        <v>D</v>
      </c>
      <c r="H98" s="1202" t="str">
        <f>+ABR!I89</f>
        <v>N</v>
      </c>
      <c r="I98" s="297" t="str">
        <f>+ABR!J89</f>
        <v>NTS</v>
      </c>
      <c r="J98" s="762">
        <f>+ABR!K89</f>
        <v>0</v>
      </c>
      <c r="K98" s="762" t="str">
        <f>+ABR!L89</f>
        <v>N</v>
      </c>
      <c r="L98" s="762" t="str">
        <f>+ABR!M89</f>
        <v>N</v>
      </c>
      <c r="M98" s="762">
        <f>+ABR!N89</f>
        <v>0</v>
      </c>
      <c r="N98" s="762">
        <f>+ABR!O89</f>
        <v>0</v>
      </c>
      <c r="O98" s="1166" t="str">
        <f>+ABR!P89</f>
        <v>D</v>
      </c>
      <c r="P98" s="762" t="str">
        <f>+ABR!Q89</f>
        <v>N</v>
      </c>
      <c r="Q98" s="762">
        <f>+ABR!R89</f>
        <v>0</v>
      </c>
      <c r="R98" s="762">
        <f>+ABR!S89</f>
        <v>0</v>
      </c>
      <c r="S98" s="762" t="str">
        <f>+ABR!T89</f>
        <v>D</v>
      </c>
      <c r="T98" s="762" t="str">
        <f>+ABR!U89</f>
        <v>D</v>
      </c>
      <c r="U98" s="762">
        <f>+ABR!V89</f>
        <v>0</v>
      </c>
      <c r="V98" s="1202">
        <f>+ABR!W89</f>
        <v>0</v>
      </c>
      <c r="W98" s="297" t="str">
        <f>+ABR!X89</f>
        <v>D</v>
      </c>
      <c r="X98" s="762" t="str">
        <f>+ABR!Y89</f>
        <v>N</v>
      </c>
      <c r="Y98" s="762">
        <f>+ABR!Z89</f>
        <v>0</v>
      </c>
      <c r="Z98" s="762">
        <f>+ABR!AA89</f>
        <v>0</v>
      </c>
      <c r="AA98" s="762" t="str">
        <f>+ABR!AB89</f>
        <v>N</v>
      </c>
      <c r="AB98" s="762" t="str">
        <f>+ABR!AC89</f>
        <v>N</v>
      </c>
      <c r="AC98" s="1166">
        <f>+ABR!AD89</f>
        <v>0</v>
      </c>
      <c r="AD98" s="762" t="str">
        <f>+ABR!AE89</f>
        <v>DTS5S</v>
      </c>
      <c r="AE98" s="762" t="str">
        <f>+ABR!AF89</f>
        <v>D</v>
      </c>
      <c r="AF98" s="1166" t="str">
        <f>+ABR!AG89</f>
        <v>N</v>
      </c>
      <c r="AG98" s="230"/>
    </row>
    <row r="99" spans="1:33" ht="14.45" customHeight="1" thickBot="1" x14ac:dyDescent="0.3">
      <c r="A99" s="821">
        <v>75</v>
      </c>
      <c r="B99" s="1188" t="s">
        <v>3</v>
      </c>
      <c r="C99" s="297" t="str">
        <f>+ABR!D90</f>
        <v>B</v>
      </c>
      <c r="D99" s="762" t="str">
        <f>+ABR!E90</f>
        <v>B</v>
      </c>
      <c r="E99" s="762" t="str">
        <f>+ABR!F90</f>
        <v>B</v>
      </c>
      <c r="F99" s="762" t="str">
        <f>+ABR!G90</f>
        <v>B</v>
      </c>
      <c r="G99" s="762">
        <f>+ABR!H90</f>
        <v>0</v>
      </c>
      <c r="H99" s="1202">
        <f>+ABR!I90</f>
        <v>0</v>
      </c>
      <c r="I99" s="297" t="str">
        <f>+ABR!J90</f>
        <v>B</v>
      </c>
      <c r="J99" s="762" t="str">
        <f>+ABR!K90</f>
        <v>B</v>
      </c>
      <c r="K99" s="762" t="str">
        <f>+ABR!L90</f>
        <v>B</v>
      </c>
      <c r="L99" s="762" t="str">
        <f>+ABR!M90</f>
        <v>B</v>
      </c>
      <c r="M99" s="762" t="str">
        <f>+ABR!N90</f>
        <v>B</v>
      </c>
      <c r="N99" s="762">
        <f>+ABR!O90</f>
        <v>0</v>
      </c>
      <c r="O99" s="1166">
        <f>+ABR!P90</f>
        <v>0</v>
      </c>
      <c r="P99" s="762" t="str">
        <f>+ABR!Q90</f>
        <v>B</v>
      </c>
      <c r="Q99" s="762" t="str">
        <f>+ABR!R90</f>
        <v>B</v>
      </c>
      <c r="R99" s="762" t="str">
        <f>+ABR!S90</f>
        <v>B</v>
      </c>
      <c r="S99" s="762" t="str">
        <f>+ABR!T90</f>
        <v>B</v>
      </c>
      <c r="T99" s="762" t="str">
        <f>+ABR!U90</f>
        <v>B</v>
      </c>
      <c r="U99" s="762">
        <f>+ABR!V90</f>
        <v>0</v>
      </c>
      <c r="V99" s="1202">
        <f>+ABR!W90</f>
        <v>0</v>
      </c>
      <c r="W99" s="297" t="str">
        <f>+ABR!X90</f>
        <v>B</v>
      </c>
      <c r="X99" s="762" t="str">
        <f>+ABR!Y90</f>
        <v>B</v>
      </c>
      <c r="Y99" s="762" t="str">
        <f>+ABR!Z90</f>
        <v>B</v>
      </c>
      <c r="Z99" s="762" t="str">
        <f>+ABR!AA90</f>
        <v>B</v>
      </c>
      <c r="AA99" s="762" t="str">
        <f>+ABR!AB90</f>
        <v>B</v>
      </c>
      <c r="AB99" s="762">
        <f>+ABR!AC90</f>
        <v>0</v>
      </c>
      <c r="AC99" s="1166">
        <f>+ABR!AD90</f>
        <v>0</v>
      </c>
      <c r="AD99" s="762" t="str">
        <f>+ABR!AE90</f>
        <v>B</v>
      </c>
      <c r="AE99" s="762" t="str">
        <f>+ABR!AF90</f>
        <v>B</v>
      </c>
      <c r="AF99" s="1166" t="str">
        <f>+ABR!AG90</f>
        <v>B</v>
      </c>
      <c r="AG99" s="230"/>
    </row>
    <row r="100" spans="1:33" ht="14.45" customHeight="1" x14ac:dyDescent="0.25">
      <c r="A100" s="654">
        <v>76</v>
      </c>
      <c r="B100" s="1188" t="s">
        <v>3</v>
      </c>
      <c r="C100" s="297" t="str">
        <f>+ABR!D91</f>
        <v>D</v>
      </c>
      <c r="D100" s="762" t="str">
        <f>+ABR!E91</f>
        <v>N</v>
      </c>
      <c r="E100" s="762" t="str">
        <f>+ABR!F91</f>
        <v>NTS5S</v>
      </c>
      <c r="F100" s="762">
        <f>+ABR!G91</f>
        <v>0</v>
      </c>
      <c r="G100" s="762" t="str">
        <f>+ABR!H91</f>
        <v>D</v>
      </c>
      <c r="H100" s="1202" t="str">
        <f>+ABR!I91</f>
        <v>N</v>
      </c>
      <c r="I100" s="297" t="str">
        <f>+ABR!J91</f>
        <v>NTS5S</v>
      </c>
      <c r="J100" s="762">
        <f>+ABR!K91</f>
        <v>0</v>
      </c>
      <c r="K100" s="762" t="str">
        <f>+ABR!L91</f>
        <v>D</v>
      </c>
      <c r="L100" s="762" t="str">
        <f>+ABR!M91</f>
        <v>FE</v>
      </c>
      <c r="M100" s="762" t="str">
        <f>+ABR!N91</f>
        <v>FES</v>
      </c>
      <c r="N100" s="762" t="str">
        <f>+ABR!O91</f>
        <v>FED</v>
      </c>
      <c r="O100" s="1166" t="str">
        <f>+ABR!P91</f>
        <v>FE</v>
      </c>
      <c r="P100" s="762" t="str">
        <f>+ABR!Q91</f>
        <v>N</v>
      </c>
      <c r="Q100" s="762">
        <f>+ABR!R91</f>
        <v>0</v>
      </c>
      <c r="R100" s="762">
        <f>+ABR!S91</f>
        <v>0</v>
      </c>
      <c r="S100" s="762" t="str">
        <f>+ABR!T91</f>
        <v>D</v>
      </c>
      <c r="T100" s="762" t="str">
        <f>+ABR!U91</f>
        <v>D</v>
      </c>
      <c r="U100" s="762">
        <f>+ABR!V91</f>
        <v>0</v>
      </c>
      <c r="V100" s="1202" t="str">
        <f>+ABR!W91</f>
        <v>DTSDS</v>
      </c>
      <c r="W100" s="297" t="str">
        <f>+ABR!X91</f>
        <v>D</v>
      </c>
      <c r="X100" s="762" t="str">
        <f>+ABR!Y91</f>
        <v>N</v>
      </c>
      <c r="Y100" s="762" t="str">
        <f>+ABR!Z91</f>
        <v>NTS5S</v>
      </c>
      <c r="Z100" s="762">
        <f>+ABR!AA91</f>
        <v>0</v>
      </c>
      <c r="AA100" s="762" t="str">
        <f>+ABR!AB91</f>
        <v>DT</v>
      </c>
      <c r="AB100" s="762" t="str">
        <f>+ABR!AC91</f>
        <v>N</v>
      </c>
      <c r="AC100" s="1166">
        <f>+ABR!AD91</f>
        <v>0</v>
      </c>
      <c r="AD100" s="762" t="str">
        <f>+ABR!AE91</f>
        <v>DTS5S1</v>
      </c>
      <c r="AE100" s="762" t="str">
        <f>+ABR!AF91</f>
        <v>D</v>
      </c>
      <c r="AF100" s="1166" t="str">
        <f>+ABR!AG91</f>
        <v>N</v>
      </c>
      <c r="AG100" s="230"/>
    </row>
    <row r="101" spans="1:33" ht="14.45" customHeight="1" thickBot="1" x14ac:dyDescent="0.3">
      <c r="A101" s="821">
        <v>77</v>
      </c>
      <c r="B101" s="1188" t="s">
        <v>3</v>
      </c>
      <c r="C101" s="297" t="str">
        <f>+ABR!D92</f>
        <v>D</v>
      </c>
      <c r="D101" s="762" t="str">
        <f>+ABR!E92</f>
        <v>DT</v>
      </c>
      <c r="E101" s="762">
        <f>+ABR!F92</f>
        <v>0</v>
      </c>
      <c r="F101" s="762" t="str">
        <f>+ABR!G92</f>
        <v>DT</v>
      </c>
      <c r="G101" s="762" t="str">
        <f>+ABR!H92</f>
        <v>D</v>
      </c>
      <c r="H101" s="1202" t="str">
        <f>+ABR!I92</f>
        <v>T</v>
      </c>
      <c r="I101" s="297">
        <f>+ABR!J92</f>
        <v>0</v>
      </c>
      <c r="J101" s="762">
        <f>+ABR!K92</f>
        <v>0</v>
      </c>
      <c r="K101" s="762" t="str">
        <f>+ABR!L92</f>
        <v>FE</v>
      </c>
      <c r="L101" s="762" t="str">
        <f>+ABR!M92</f>
        <v>FE</v>
      </c>
      <c r="M101" s="762" t="str">
        <f>+ABR!N92</f>
        <v>FES</v>
      </c>
      <c r="N101" s="762" t="str">
        <f>+ABR!O92</f>
        <v>FED</v>
      </c>
      <c r="O101" s="1166" t="str">
        <f>+ABR!P92</f>
        <v>FOTS</v>
      </c>
      <c r="P101" s="762" t="str">
        <f>+ABR!Q92</f>
        <v>FOTS</v>
      </c>
      <c r="Q101" s="762">
        <f>+ABR!R92</f>
        <v>0</v>
      </c>
      <c r="R101" s="762" t="str">
        <f>+ABR!S92</f>
        <v>NT</v>
      </c>
      <c r="S101" s="762" t="str">
        <f>+ABR!T92</f>
        <v>NT</v>
      </c>
      <c r="T101" s="762" t="str">
        <f>+ABR!U92</f>
        <v>T</v>
      </c>
      <c r="U101" s="762" t="str">
        <f>+ABR!V92</f>
        <v>DTS</v>
      </c>
      <c r="V101" s="1202">
        <f>+ABR!W92</f>
        <v>0</v>
      </c>
      <c r="W101" s="297" t="str">
        <f>+ABR!X92</f>
        <v>D</v>
      </c>
      <c r="X101" s="762" t="str">
        <f>+ABR!Y92</f>
        <v>N</v>
      </c>
      <c r="Y101" s="762">
        <f>+ABR!Z92</f>
        <v>0</v>
      </c>
      <c r="Z101" s="762" t="str">
        <f>+ABR!AA92</f>
        <v>DTSDS</v>
      </c>
      <c r="AA101" s="762" t="str">
        <f>+ABR!AB92</f>
        <v>DT</v>
      </c>
      <c r="AB101" s="762" t="str">
        <f>+ABR!AC92</f>
        <v>N</v>
      </c>
      <c r="AC101" s="1166">
        <f>+ABR!AD92</f>
        <v>0</v>
      </c>
      <c r="AD101" s="762" t="str">
        <f>+ABR!AE92</f>
        <v>DTS5S</v>
      </c>
      <c r="AE101" s="762" t="str">
        <f>+ABR!AF92</f>
        <v>D</v>
      </c>
      <c r="AF101" s="1166" t="str">
        <f>+ABR!AG92</f>
        <v>N</v>
      </c>
      <c r="AG101" s="230"/>
    </row>
    <row r="102" spans="1:33" ht="14.45" customHeight="1" x14ac:dyDescent="0.25">
      <c r="A102" s="654">
        <v>78</v>
      </c>
      <c r="B102" s="1188" t="s">
        <v>3</v>
      </c>
      <c r="C102" s="297" t="str">
        <f>+ABR!D93</f>
        <v>D</v>
      </c>
      <c r="D102" s="762" t="str">
        <f>+ABR!E93</f>
        <v>N</v>
      </c>
      <c r="E102" s="762" t="str">
        <f>+ABR!F93</f>
        <v>NTS5S1</v>
      </c>
      <c r="F102" s="762">
        <f>+ABR!G93</f>
        <v>0</v>
      </c>
      <c r="G102" s="762" t="str">
        <f>+ABR!H93</f>
        <v>D</v>
      </c>
      <c r="H102" s="1202" t="str">
        <f>+ABR!I93</f>
        <v>N</v>
      </c>
      <c r="I102" s="297">
        <f>+ABR!J93</f>
        <v>0</v>
      </c>
      <c r="J102" s="762">
        <f>+ABR!K93</f>
        <v>0</v>
      </c>
      <c r="K102" s="762" t="str">
        <f>+ABR!L93</f>
        <v>D</v>
      </c>
      <c r="L102" s="762" t="str">
        <f>+ABR!M93</f>
        <v>N</v>
      </c>
      <c r="M102" s="762">
        <f>+ABR!N93</f>
        <v>0</v>
      </c>
      <c r="N102" s="762">
        <f>+ABR!O93</f>
        <v>0</v>
      </c>
      <c r="O102" s="1166" t="str">
        <f>+ABR!P93</f>
        <v>NT</v>
      </c>
      <c r="P102" s="762" t="str">
        <f>+ABR!Q93</f>
        <v>N</v>
      </c>
      <c r="Q102" s="762">
        <f>+ABR!R93</f>
        <v>0</v>
      </c>
      <c r="R102" s="762">
        <f>+ABR!S93</f>
        <v>0</v>
      </c>
      <c r="S102" s="762" t="str">
        <f>+ABR!T93</f>
        <v>D</v>
      </c>
      <c r="T102" s="762" t="str">
        <f>+ABR!U93</f>
        <v>D</v>
      </c>
      <c r="U102" s="762">
        <f>+ABR!V93</f>
        <v>0</v>
      </c>
      <c r="V102" s="1202">
        <f>+ABR!W93</f>
        <v>0</v>
      </c>
      <c r="W102" s="297" t="str">
        <f>+ABR!X93</f>
        <v>FE</v>
      </c>
      <c r="X102" s="762" t="str">
        <f>+ABR!Y93</f>
        <v>FE</v>
      </c>
      <c r="Y102" s="762" t="str">
        <f>+ABR!Z93</f>
        <v>FES</v>
      </c>
      <c r="Z102" s="762" t="str">
        <f>+ABR!AA93</f>
        <v>FED</v>
      </c>
      <c r="AA102" s="762" t="str">
        <f>+ABR!AB93</f>
        <v>FEF</v>
      </c>
      <c r="AB102" s="762" t="str">
        <f>+ABR!AC93</f>
        <v>FE</v>
      </c>
      <c r="AC102" s="1166">
        <f>+ABR!AD93</f>
        <v>0</v>
      </c>
      <c r="AD102" s="762" t="str">
        <f>+ABR!AE93</f>
        <v>DTS5S1</v>
      </c>
      <c r="AE102" s="762" t="str">
        <f>+ABR!AF93</f>
        <v>D</v>
      </c>
      <c r="AF102" s="1166" t="str">
        <f>+ABR!AG93</f>
        <v>N</v>
      </c>
      <c r="AG102" s="230"/>
    </row>
    <row r="103" spans="1:33" ht="14.45" customHeight="1" thickBot="1" x14ac:dyDescent="0.3">
      <c r="A103" s="821">
        <v>79</v>
      </c>
      <c r="B103" s="1188" t="s">
        <v>3</v>
      </c>
      <c r="C103" s="297" t="str">
        <f>+ABR!D94</f>
        <v>B</v>
      </c>
      <c r="D103" s="762" t="str">
        <f>+ABR!E94</f>
        <v>B</v>
      </c>
      <c r="E103" s="762" t="str">
        <f>+ABR!F94</f>
        <v>B</v>
      </c>
      <c r="F103" s="762" t="str">
        <f>+ABR!G94</f>
        <v>B</v>
      </c>
      <c r="G103" s="762">
        <f>+ABR!H94</f>
        <v>0</v>
      </c>
      <c r="H103" s="1202">
        <f>+ABR!I94</f>
        <v>0</v>
      </c>
      <c r="I103" s="297" t="str">
        <f>+ABR!J94</f>
        <v>B</v>
      </c>
      <c r="J103" s="762" t="str">
        <f>+ABR!K94</f>
        <v>B</v>
      </c>
      <c r="K103" s="762" t="str">
        <f>+ABR!L94</f>
        <v>B</v>
      </c>
      <c r="L103" s="762" t="str">
        <f>+ABR!M94</f>
        <v>B</v>
      </c>
      <c r="M103" s="762" t="str">
        <f>+ABR!N94</f>
        <v>B</v>
      </c>
      <c r="N103" s="762">
        <f>+ABR!O94</f>
        <v>0</v>
      </c>
      <c r="O103" s="1166">
        <f>+ABR!P94</f>
        <v>0</v>
      </c>
      <c r="P103" s="762" t="str">
        <f>+ABR!Q94</f>
        <v>B</v>
      </c>
      <c r="Q103" s="762" t="str">
        <f>+ABR!R94</f>
        <v>B</v>
      </c>
      <c r="R103" s="762" t="str">
        <f>+ABR!S94</f>
        <v>B</v>
      </c>
      <c r="S103" s="762" t="str">
        <f>+ABR!T94</f>
        <v>B</v>
      </c>
      <c r="T103" s="762" t="str">
        <f>+ABR!U94</f>
        <v>B</v>
      </c>
      <c r="U103" s="762">
        <f>+ABR!V94</f>
        <v>0</v>
      </c>
      <c r="V103" s="1202">
        <f>+ABR!W94</f>
        <v>0</v>
      </c>
      <c r="W103" s="297" t="str">
        <f>+ABR!X94</f>
        <v>B</v>
      </c>
      <c r="X103" s="762" t="str">
        <f>+ABR!Y94</f>
        <v>B</v>
      </c>
      <c r="Y103" s="762" t="str">
        <f>+ABR!Z94</f>
        <v>B</v>
      </c>
      <c r="Z103" s="762" t="str">
        <f>+ABR!AA94</f>
        <v>B</v>
      </c>
      <c r="AA103" s="762" t="str">
        <f>+ABR!AB94</f>
        <v>B</v>
      </c>
      <c r="AB103" s="762">
        <f>+ABR!AC94</f>
        <v>0</v>
      </c>
      <c r="AC103" s="1166">
        <f>+ABR!AD94</f>
        <v>0</v>
      </c>
      <c r="AD103" s="762" t="str">
        <f>+ABR!AE94</f>
        <v>B</v>
      </c>
      <c r="AE103" s="762" t="str">
        <f>+ABR!AF94</f>
        <v>B</v>
      </c>
      <c r="AF103" s="1166" t="str">
        <f>+ABR!AG94</f>
        <v>B</v>
      </c>
      <c r="AG103" s="230"/>
    </row>
    <row r="104" spans="1:33" ht="14.45" customHeight="1" x14ac:dyDescent="0.25">
      <c r="A104" s="654">
        <v>80</v>
      </c>
      <c r="B104" s="1188" t="s">
        <v>3</v>
      </c>
      <c r="C104" s="297" t="str">
        <f>+ABR!D95</f>
        <v>D</v>
      </c>
      <c r="D104" s="762" t="str">
        <f>+ABR!E95</f>
        <v>N</v>
      </c>
      <c r="E104" s="762">
        <f>+ABR!F95</f>
        <v>0</v>
      </c>
      <c r="F104" s="762">
        <f>+ABR!G95</f>
        <v>0</v>
      </c>
      <c r="G104" s="762" t="str">
        <f>+ABR!H95</f>
        <v>D</v>
      </c>
      <c r="H104" s="1202" t="str">
        <f>+ABR!I95</f>
        <v>N</v>
      </c>
      <c r="I104" s="297">
        <f>+ABR!J95</f>
        <v>0</v>
      </c>
      <c r="J104" s="762" t="str">
        <f>+ABR!K95</f>
        <v>DTS</v>
      </c>
      <c r="K104" s="762" t="str">
        <f>+ABR!L95</f>
        <v>D</v>
      </c>
      <c r="L104" s="762" t="str">
        <f>+ABR!M95</f>
        <v>N</v>
      </c>
      <c r="M104" s="762">
        <f>+ABR!N95</f>
        <v>0</v>
      </c>
      <c r="N104" s="762" t="str">
        <f>+ABR!O95</f>
        <v>DTSDS</v>
      </c>
      <c r="O104" s="1166" t="str">
        <f>+ABR!P95</f>
        <v>D</v>
      </c>
      <c r="P104" s="762" t="str">
        <f>+ABR!Q95</f>
        <v>N</v>
      </c>
      <c r="Q104" s="762">
        <f>+ABR!R95</f>
        <v>0</v>
      </c>
      <c r="R104" s="762">
        <f>+ABR!S95</f>
        <v>0</v>
      </c>
      <c r="S104" s="762" t="str">
        <f>+ABR!T95</f>
        <v>D</v>
      </c>
      <c r="T104" s="762" t="str">
        <f>+ABR!U95</f>
        <v>D</v>
      </c>
      <c r="U104" s="762" t="str">
        <f>+ABR!V95</f>
        <v>NTS5S</v>
      </c>
      <c r="V104" s="1202">
        <f>+ABR!W95</f>
        <v>0</v>
      </c>
      <c r="W104" s="297" t="str">
        <f>+ABR!X95</f>
        <v>D</v>
      </c>
      <c r="X104" s="762" t="str">
        <f>+ABR!Y95</f>
        <v>N</v>
      </c>
      <c r="Y104" s="762" t="str">
        <f>+ABR!Z95</f>
        <v>NTS5S</v>
      </c>
      <c r="Z104" s="762">
        <f>+ABR!AA95</f>
        <v>0</v>
      </c>
      <c r="AA104" s="762" t="str">
        <f>+ABR!AB95</f>
        <v>N</v>
      </c>
      <c r="AB104" s="762" t="str">
        <f>+ABR!AC95</f>
        <v>N</v>
      </c>
      <c r="AC104" s="1166">
        <f>+ABR!AD95</f>
        <v>0</v>
      </c>
      <c r="AD104" s="762" t="str">
        <f>+ABR!AE95</f>
        <v>DTS5S</v>
      </c>
      <c r="AE104" s="762" t="str">
        <f>+ABR!AF95</f>
        <v>D</v>
      </c>
      <c r="AF104" s="1166" t="str">
        <f>+ABR!AG95</f>
        <v>N</v>
      </c>
      <c r="AG104" s="230"/>
    </row>
    <row r="105" spans="1:33" ht="14.45" customHeight="1" thickBot="1" x14ac:dyDescent="0.3">
      <c r="A105" s="821">
        <v>81</v>
      </c>
      <c r="B105" s="1188" t="s">
        <v>3</v>
      </c>
      <c r="C105" s="1183" t="str">
        <f>+ABR!D96</f>
        <v>NT</v>
      </c>
      <c r="D105" s="1184" t="str">
        <f>+ABR!E96</f>
        <v>N</v>
      </c>
      <c r="E105" s="1184">
        <f>+ABR!F96</f>
        <v>0</v>
      </c>
      <c r="F105" s="1184">
        <f>+ABR!G96</f>
        <v>0</v>
      </c>
      <c r="G105" s="1184" t="str">
        <f>+ABR!H96</f>
        <v>D</v>
      </c>
      <c r="H105" s="970" t="str">
        <f>+ABR!I96</f>
        <v>N</v>
      </c>
      <c r="I105" s="1183" t="str">
        <f>+ABR!J96</f>
        <v>NTS</v>
      </c>
      <c r="J105" s="1184">
        <f>+ABR!K96</f>
        <v>0</v>
      </c>
      <c r="K105" s="1184" t="str">
        <f>+ABR!L96</f>
        <v>NT</v>
      </c>
      <c r="L105" s="1184" t="str">
        <f>+ABR!M96</f>
        <v>N</v>
      </c>
      <c r="M105" s="1184">
        <f>+ABR!N96</f>
        <v>0</v>
      </c>
      <c r="N105" s="1184">
        <f>+ABR!O96</f>
        <v>0</v>
      </c>
      <c r="O105" s="1185" t="str">
        <f>+ABR!P96</f>
        <v>D</v>
      </c>
      <c r="P105" s="1184" t="str">
        <f>+ABR!Q96</f>
        <v>N</v>
      </c>
      <c r="Q105" s="1184">
        <f>+ABR!R96</f>
        <v>0</v>
      </c>
      <c r="R105" s="1184">
        <f>+ABR!S96</f>
        <v>0</v>
      </c>
      <c r="S105" s="1184" t="str">
        <f>+ABR!T96</f>
        <v>NT</v>
      </c>
      <c r="T105" s="1184" t="str">
        <f>+ABR!U96</f>
        <v>NT</v>
      </c>
      <c r="U105" s="1184">
        <f>+ABR!V96</f>
        <v>0</v>
      </c>
      <c r="V105" s="970" t="str">
        <f>+ABR!W96</f>
        <v>DTSDS</v>
      </c>
      <c r="W105" s="1183" t="str">
        <f>+ABR!X96</f>
        <v>N</v>
      </c>
      <c r="X105" s="1184" t="str">
        <f>+ABR!Y96</f>
        <v>N</v>
      </c>
      <c r="Y105" s="1184">
        <f>+ABR!Z96</f>
        <v>0</v>
      </c>
      <c r="Z105" s="1184">
        <f>+ABR!AA96</f>
        <v>0</v>
      </c>
      <c r="AA105" s="1184" t="str">
        <f>+ABR!AB96</f>
        <v>DT</v>
      </c>
      <c r="AB105" s="1184" t="str">
        <f>+ABR!AC96</f>
        <v>N</v>
      </c>
      <c r="AC105" s="1185">
        <f>+ABR!AD96</f>
        <v>0</v>
      </c>
      <c r="AD105" s="1184" t="str">
        <f>+ABR!AE96</f>
        <v>DTS5S</v>
      </c>
      <c r="AE105" s="1184" t="str">
        <f>+ABR!AF96</f>
        <v>N</v>
      </c>
      <c r="AF105" s="1185" t="str">
        <f>+ABR!AG96</f>
        <v>N</v>
      </c>
      <c r="AG105" s="230"/>
    </row>
    <row r="106" spans="1:33" ht="15.75" thickBot="1" x14ac:dyDescent="0.3">
      <c r="A106" s="654">
        <v>82</v>
      </c>
      <c r="B106" s="1182" t="s">
        <v>3</v>
      </c>
      <c r="C106" s="284">
        <f>+MAR!D97</f>
        <v>0</v>
      </c>
      <c r="D106" s="285">
        <f>+MAR!E97</f>
        <v>0</v>
      </c>
      <c r="E106" s="285">
        <f>+MAR!F97</f>
        <v>0</v>
      </c>
      <c r="F106" s="285">
        <f>+MAR!G97</f>
        <v>0</v>
      </c>
      <c r="G106" s="285">
        <f>+MAR!H97</f>
        <v>0</v>
      </c>
      <c r="H106" s="301">
        <f>+MAR!I97</f>
        <v>0</v>
      </c>
      <c r="I106" s="284">
        <f>+MAR!J97</f>
        <v>0</v>
      </c>
      <c r="J106" s="285">
        <f>+MAR!K97</f>
        <v>0</v>
      </c>
      <c r="K106" s="285">
        <f>+MAR!L97</f>
        <v>0</v>
      </c>
      <c r="L106" s="285">
        <f>+MAR!M97</f>
        <v>0</v>
      </c>
      <c r="M106" s="285">
        <f>+MAR!N97</f>
        <v>0</v>
      </c>
      <c r="N106" s="285">
        <f>+MAR!O97</f>
        <v>0</v>
      </c>
      <c r="O106" s="286">
        <f>+MAR!P97</f>
        <v>0</v>
      </c>
      <c r="P106" s="303">
        <f>+MAR!Q97</f>
        <v>0</v>
      </c>
      <c r="Q106" s="285">
        <f>+MAR!R97</f>
        <v>0</v>
      </c>
      <c r="R106" s="285">
        <f>+MAR!S97</f>
        <v>0</v>
      </c>
      <c r="S106" s="285">
        <f>+MAR!T97</f>
        <v>0</v>
      </c>
      <c r="T106" s="285">
        <f>+MAR!U97</f>
        <v>0</v>
      </c>
      <c r="U106" s="285">
        <f>+MAR!V97</f>
        <v>0</v>
      </c>
      <c r="V106" s="301">
        <f>+MAR!W97</f>
        <v>0</v>
      </c>
      <c r="W106" s="284">
        <f>+MAR!X97</f>
        <v>0</v>
      </c>
      <c r="X106" s="285">
        <f>+MAR!Y97</f>
        <v>0</v>
      </c>
      <c r="Y106" s="285">
        <f>+MAR!Z97</f>
        <v>0</v>
      </c>
      <c r="Z106" s="285">
        <f>+MAR!AA97</f>
        <v>0</v>
      </c>
      <c r="AA106" s="285">
        <f>+MAR!AB97</f>
        <v>0</v>
      </c>
      <c r="AB106" s="285">
        <f>+MAR!AC97</f>
        <v>0</v>
      </c>
      <c r="AC106" s="286">
        <f>+MAR!AD97</f>
        <v>0</v>
      </c>
      <c r="AD106" s="303">
        <f>+MAR!AE97</f>
        <v>0</v>
      </c>
      <c r="AE106" s="285">
        <f>+MAR!AF97</f>
        <v>0</v>
      </c>
      <c r="AF106" s="286">
        <f>+MAR!AG97</f>
        <v>0</v>
      </c>
      <c r="AG106" s="230"/>
    </row>
    <row r="107" spans="1:33" x14ac:dyDescent="0.25">
      <c r="A107" s="907"/>
      <c r="B107" s="907"/>
    </row>
    <row r="108" spans="1:33" x14ac:dyDescent="0.25">
      <c r="A108" s="907"/>
      <c r="B108" s="907"/>
    </row>
  </sheetData>
  <mergeCells count="18">
    <mergeCell ref="A83:A85"/>
    <mergeCell ref="B83:B85"/>
    <mergeCell ref="C83:AF83"/>
    <mergeCell ref="A60:A62"/>
    <mergeCell ref="B60:B62"/>
    <mergeCell ref="C60:AF60"/>
    <mergeCell ref="A13:A15"/>
    <mergeCell ref="B13:B15"/>
    <mergeCell ref="C13:AF13"/>
    <mergeCell ref="A36:A38"/>
    <mergeCell ref="B36:B38"/>
    <mergeCell ref="C36:AF36"/>
    <mergeCell ref="AA1:AF1"/>
    <mergeCell ref="C2:AF2"/>
    <mergeCell ref="AD4:AF4"/>
    <mergeCell ref="AD5:AF5"/>
    <mergeCell ref="AB8:AC9"/>
    <mergeCell ref="AD8:AF9"/>
  </mergeCells>
  <conditionalFormatting sqref="C16:AF35">
    <cfRule type="cellIs" dxfId="6062" priority="1" operator="equal">
      <formula>"DC"</formula>
    </cfRule>
    <cfRule type="cellIs" dxfId="6061" priority="2" operator="equal">
      <formula>"DS"</formula>
    </cfRule>
    <cfRule type="cellIs" dxfId="6060" priority="3" operator="equal">
      <formula>"FE"</formula>
    </cfRule>
    <cfRule type="cellIs" dxfId="6059" priority="4" operator="equal">
      <formula>"FES"</formula>
    </cfRule>
    <cfRule type="cellIs" dxfId="6058" priority="5" operator="equal">
      <formula>"FED"</formula>
    </cfRule>
    <cfRule type="cellIs" dxfId="6057" priority="6" operator="equal">
      <formula>"FEF"</formula>
    </cfRule>
    <cfRule type="cellIs" dxfId="6056" priority="7" operator="equal">
      <formula>"B"</formula>
    </cfRule>
    <cfRule type="cellIs" dxfId="6055" priority="8" operator="equal">
      <formula>"F"</formula>
    </cfRule>
    <cfRule type="cellIs" dxfId="6054" priority="9" operator="equal">
      <formula>"L"</formula>
    </cfRule>
    <cfRule type="cellIs" dxfId="6053" priority="10" operator="equal">
      <formula>"SA"</formula>
    </cfRule>
    <cfRule type="cellIs" dxfId="6052" priority="11" operator="equal">
      <formula>"SE"</formula>
    </cfRule>
    <cfRule type="cellIs" dxfId="6051" priority="12" operator="equal">
      <formula>"TR"</formula>
    </cfRule>
    <cfRule type="cellIs" dxfId="6050" priority="13" operator="equal">
      <formula>"NT"</formula>
    </cfRule>
    <cfRule type="cellIs" dxfId="6049" priority="14" operator="equal">
      <formula>"DT"</formula>
    </cfRule>
    <cfRule type="cellIs" dxfId="6048" priority="15" operator="equal">
      <formula>"T"</formula>
    </cfRule>
    <cfRule type="cellIs" dxfId="6047" priority="16" operator="equal">
      <formula>"FOTS"</formula>
    </cfRule>
    <cfRule type="cellIs" dxfId="6046" priority="17" operator="equal">
      <formula>"DISP"</formula>
    </cfRule>
    <cfRule type="cellIs" dxfId="6045" priority="18" operator="equal">
      <formula>"FO"</formula>
    </cfRule>
  </conditionalFormatting>
  <conditionalFormatting sqref="C39:AF59 C63:AF82 C86:AF106">
    <cfRule type="cellIs" dxfId="6044" priority="19" operator="equal">
      <formula>"NT"</formula>
    </cfRule>
    <cfRule type="cellIs" dxfId="6043" priority="20" operator="equal">
      <formula>"DT"</formula>
    </cfRule>
    <cfRule type="cellIs" dxfId="6042" priority="21" operator="equal">
      <formula>"T"</formula>
    </cfRule>
    <cfRule type="cellIs" dxfId="6041" priority="22" operator="equal">
      <formula>"DISP"</formula>
    </cfRule>
    <cfRule type="cellIs" dxfId="6040" priority="23" operator="equal">
      <formula>"SA"</formula>
    </cfRule>
    <cfRule type="cellIs" dxfId="6039" priority="24" operator="equal">
      <formula>"L"</formula>
    </cfRule>
    <cfRule type="cellIs" dxfId="6038" priority="25" operator="equal">
      <formula>"B"</formula>
    </cfRule>
    <cfRule type="cellIs" dxfId="6037" priority="26" operator="equal">
      <formula>"FED"</formula>
    </cfRule>
    <cfRule type="cellIs" dxfId="6036" priority="27" operator="equal">
      <formula>"FES"</formula>
    </cfRule>
    <cfRule type="cellIs" dxfId="6035" priority="28" operator="equal">
      <formula>"FEF"</formula>
    </cfRule>
    <cfRule type="cellIs" dxfId="6034" priority="29" operator="equal">
      <formula>"FE"</formula>
    </cfRule>
    <cfRule type="cellIs" dxfId="6033" priority="30" operator="equal">
      <formula>"FOTS"</formula>
    </cfRule>
    <cfRule type="cellIs" dxfId="6032" priority="31" operator="equal">
      <formula>"DS"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95" fitToHeight="0" orientation="landscape" r:id="rId1"/>
  <headerFooter>
    <oddFooter>&amp;F</oddFooter>
  </headerFooter>
  <rowBreaks count="3" manualBreakCount="3">
    <brk id="35" max="32" man="1"/>
    <brk id="59" max="32" man="1"/>
    <brk id="82" max="32" man="1"/>
  </rowBreaks>
  <ignoredErrors>
    <ignoredError sqref="C16:AF34 C35:AF35" unlocked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228B-DD5F-4A94-81C0-128D80851A53}">
  <sheetPr>
    <pageSetUpPr fitToPage="1"/>
  </sheetPr>
  <dimension ref="A1:CU168"/>
  <sheetViews>
    <sheetView showZeros="0" zoomScale="70" zoomScaleNormal="70" workbookViewId="0">
      <pane xSplit="3" ySplit="12" topLeftCell="D139" activePane="bottomRight" state="frozen"/>
      <selection activeCell="K52" sqref="K52"/>
      <selection pane="topRight" activeCell="K52" sqref="K52"/>
      <selection pane="bottomLeft" activeCell="K52" sqref="K52"/>
      <selection pane="bottomRight" activeCell="C99" sqref="C99"/>
    </sheetView>
  </sheetViews>
  <sheetFormatPr defaultColWidth="9.140625" defaultRowHeight="15" x14ac:dyDescent="0.25"/>
  <cols>
    <col min="1" max="1" width="7.5703125" style="1" customWidth="1"/>
    <col min="2" max="2" width="20.5703125" style="238" customWidth="1"/>
    <col min="3" max="3" width="17.7109375" style="1" customWidth="1"/>
    <col min="4" max="4" width="5.42578125" style="2" customWidth="1"/>
    <col min="5" max="34" width="5.5703125" style="2" customWidth="1"/>
    <col min="35" max="35" width="6.85546875" style="1" customWidth="1"/>
    <col min="36" max="36" width="7.140625" style="1" customWidth="1"/>
    <col min="37" max="38" width="6.28515625" style="1" customWidth="1"/>
    <col min="39" max="41" width="5.5703125" style="1" customWidth="1"/>
    <col min="42" max="42" width="5.5703125" style="2" customWidth="1"/>
    <col min="43" max="43" width="6.42578125" style="2" customWidth="1"/>
    <col min="44" max="54" width="5.5703125" style="2" customWidth="1"/>
    <col min="55" max="55" width="9.85546875" style="1" customWidth="1"/>
    <col min="56" max="56" width="11.5703125" style="48" customWidth="1"/>
    <col min="57" max="57" width="11.5703125" style="3" customWidth="1"/>
    <col min="58" max="66" width="9.5703125" style="49" customWidth="1"/>
    <col min="67" max="67" width="11.85546875" style="50" customWidth="1"/>
    <col min="68" max="68" width="12.42578125" style="50" customWidth="1"/>
    <col min="69" max="69" width="11.85546875" style="50" customWidth="1"/>
    <col min="70" max="70" width="12.85546875" style="50" customWidth="1"/>
    <col min="71" max="71" width="17.140625" style="50" customWidth="1"/>
    <col min="72" max="72" width="12.7109375" style="51" customWidth="1"/>
    <col min="73" max="75" width="8.85546875" style="52" customWidth="1"/>
    <col min="76" max="79" width="8.85546875" style="53" customWidth="1"/>
    <col min="80" max="80" width="18.5703125" style="53" customWidth="1"/>
    <col min="81" max="82" width="6.5703125" customWidth="1"/>
    <col min="83" max="84" width="9.140625" style="18"/>
    <col min="85" max="85" width="9.140625" customWidth="1"/>
    <col min="86" max="86" width="11" customWidth="1"/>
    <col min="89" max="89" width="15" customWidth="1"/>
    <col min="90" max="90" width="13.140625" style="18" customWidth="1"/>
    <col min="92" max="95" width="12.85546875" style="18" customWidth="1"/>
  </cols>
  <sheetData>
    <row r="1" spans="1:95" ht="27" customHeight="1" x14ac:dyDescent="0.25">
      <c r="A1" s="1516" t="s">
        <v>122</v>
      </c>
      <c r="B1" s="1516"/>
      <c r="C1" s="1516"/>
      <c r="D1" s="856">
        <f t="shared" ref="D1:AH1" si="0">C1+1</f>
        <v>1</v>
      </c>
      <c r="E1" s="856">
        <f t="shared" si="0"/>
        <v>2</v>
      </c>
      <c r="F1" s="856">
        <f t="shared" si="0"/>
        <v>3</v>
      </c>
      <c r="G1" s="856">
        <f t="shared" si="0"/>
        <v>4</v>
      </c>
      <c r="H1" s="856">
        <f t="shared" si="0"/>
        <v>5</v>
      </c>
      <c r="I1" s="856">
        <f t="shared" si="0"/>
        <v>6</v>
      </c>
      <c r="J1" s="856">
        <f t="shared" si="0"/>
        <v>7</v>
      </c>
      <c r="K1" s="1430">
        <f t="shared" si="0"/>
        <v>8</v>
      </c>
      <c r="L1" s="856">
        <f t="shared" si="0"/>
        <v>9</v>
      </c>
      <c r="M1" s="856">
        <f t="shared" si="0"/>
        <v>10</v>
      </c>
      <c r="N1" s="856">
        <f t="shared" si="0"/>
        <v>11</v>
      </c>
      <c r="O1" s="856">
        <f t="shared" si="0"/>
        <v>12</v>
      </c>
      <c r="P1" s="1430">
        <f t="shared" si="0"/>
        <v>13</v>
      </c>
      <c r="Q1" s="1428">
        <f t="shared" si="0"/>
        <v>14</v>
      </c>
      <c r="R1" s="401">
        <f t="shared" si="0"/>
        <v>15</v>
      </c>
      <c r="S1" s="401">
        <f t="shared" si="0"/>
        <v>16</v>
      </c>
      <c r="T1" s="401">
        <f t="shared" si="0"/>
        <v>17</v>
      </c>
      <c r="U1" s="401">
        <f t="shared" si="0"/>
        <v>18</v>
      </c>
      <c r="V1" s="401">
        <f t="shared" si="0"/>
        <v>19</v>
      </c>
      <c r="W1" s="401">
        <f>V1+1</f>
        <v>20</v>
      </c>
      <c r="X1" s="401">
        <f t="shared" si="0"/>
        <v>21</v>
      </c>
      <c r="Y1" s="401">
        <f t="shared" si="0"/>
        <v>22</v>
      </c>
      <c r="Z1" s="401">
        <f t="shared" si="0"/>
        <v>23</v>
      </c>
      <c r="AA1" s="401">
        <f t="shared" si="0"/>
        <v>24</v>
      </c>
      <c r="AB1" s="401">
        <f t="shared" si="0"/>
        <v>25</v>
      </c>
      <c r="AC1" s="401">
        <f t="shared" si="0"/>
        <v>26</v>
      </c>
      <c r="AD1" s="401">
        <f t="shared" si="0"/>
        <v>27</v>
      </c>
      <c r="AE1" s="401">
        <f t="shared" si="0"/>
        <v>28</v>
      </c>
      <c r="AF1" s="401">
        <f t="shared" si="0"/>
        <v>29</v>
      </c>
      <c r="AG1" s="401">
        <f t="shared" si="0"/>
        <v>30</v>
      </c>
      <c r="AH1" s="401">
        <f t="shared" si="0"/>
        <v>31</v>
      </c>
      <c r="AI1" s="1517" t="s">
        <v>123</v>
      </c>
      <c r="AJ1" s="1518"/>
      <c r="AK1" s="586"/>
      <c r="AL1" s="586"/>
      <c r="AM1" s="1519" t="s">
        <v>124</v>
      </c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X1" s="1519"/>
      <c r="AY1" s="1519"/>
      <c r="AZ1" s="1519"/>
      <c r="BA1" s="1519"/>
      <c r="BB1" s="1519"/>
      <c r="BC1" s="1519"/>
    </row>
    <row r="2" spans="1:95" ht="21" customHeight="1" x14ac:dyDescent="0.25">
      <c r="A2" s="1520" t="s">
        <v>0</v>
      </c>
      <c r="B2" s="236" t="s">
        <v>1</v>
      </c>
      <c r="C2" s="141">
        <v>1</v>
      </c>
      <c r="D2" s="875">
        <f t="shared" ref="D2:AH2" si="1">COUNTIF(D$13:D$14,"D")+COUNTIF(D$13:D$14,"DTS")+COUNTIF(D$13:D$14,"DTS1")+COUNTIF(D$34:D$35,"D")+COUNTIF(D$34:D$35,"DTS")+COUNTIF(D$34:D$35,"DTS1")+COUNTIF(D$56:D$57,"D")+COUNTIF(D$56:D$57,"DTS")+COUNTIF(D$56:D$57,"DTS1")+COUNTIF(D$77:D$78,"D")+COUNTIF(D$77:D$78,"DTS")+COUNTIF(D$77:D$78,"DTS1")+COUNTIF(D$13:D$14,"DT")+COUNTIF(D$34:D$35,"DT")+COUNTIF(D$56:D$57,"DT")+COUNTIF(D$77:D$78,"DT")+COUNTIF(D$13:D$14,"DTSDS")+COUNTIF(D$13:D$14,"DTSDS1")+COUNTIF(D$34:D$35,"DTSDS")+COUNTIF(D$34:D$35,"DTSDS1")+COUNTIF(D$56:D$57,"DTSDS")+COUNTIF(D$56:D$57,"DTSDS1")+COUNTIF(D$77:D$78,"DTSDS")+COUNTIF(D$77:D$78,"DTSDS1")+COUNTIF(D$13:D$14,"DTS5S")+COUNTIF(D$13:D$14,"DTS5S1")+COUNTIF(D$34:D$35,"DTS5S")+COUNTIF(D$34:D$35,"DTS5S1")+COUNTIF(D$56:D$57,"DTS5S")+COUNTIF(D$56:D$57,"DTS5S1")+COUNTIF(D$77:D$78,"DTS5S")+COUNTIF(D$77:D$78,"DTS5S1")+COUNTIF(D$13:D$14,"S")+COUNTIF(D$34,"S")+COUNTIF(D$56:D$57,"S")+COUNTIF(D$77:D$78,"S")+COUNTIF(D$13:D$14,"DTS4S")+COUNTIF(D$13:D$14,"DTS4S1")+COUNTIF(D$34:D$35,"DTS4S")+COUNTIF(D$34:D$35,"DTS4S1")+COUNTIF(D$56:D$57,"DTS4S")+COUNTIF(D$56:D$57,"DTS4S1")+COUNTIF(D$77:D$78,"DTS4S")+COUNTIF(D$77:D$78,"DTS4S1")</f>
        <v>1</v>
      </c>
      <c r="E2" s="875">
        <f t="shared" si="1"/>
        <v>1</v>
      </c>
      <c r="F2" s="875">
        <f t="shared" si="1"/>
        <v>1</v>
      </c>
      <c r="G2" s="875">
        <f t="shared" si="1"/>
        <v>1</v>
      </c>
      <c r="H2" s="875">
        <f t="shared" si="1"/>
        <v>1</v>
      </c>
      <c r="I2" s="875">
        <f t="shared" si="1"/>
        <v>2</v>
      </c>
      <c r="J2" s="875">
        <f t="shared" si="1"/>
        <v>1</v>
      </c>
      <c r="K2" s="875">
        <f t="shared" si="1"/>
        <v>1</v>
      </c>
      <c r="L2" s="875">
        <f t="shared" si="1"/>
        <v>1</v>
      </c>
      <c r="M2" s="875">
        <f t="shared" si="1"/>
        <v>1</v>
      </c>
      <c r="N2" s="875">
        <f t="shared" si="1"/>
        <v>1</v>
      </c>
      <c r="O2" s="875">
        <f t="shared" si="1"/>
        <v>1</v>
      </c>
      <c r="P2" s="875">
        <f t="shared" si="1"/>
        <v>2</v>
      </c>
      <c r="Q2" s="875">
        <f t="shared" si="1"/>
        <v>1</v>
      </c>
      <c r="R2" s="875">
        <f t="shared" si="1"/>
        <v>1</v>
      </c>
      <c r="S2" s="875">
        <f t="shared" si="1"/>
        <v>1</v>
      </c>
      <c r="T2" s="875">
        <f t="shared" si="1"/>
        <v>2</v>
      </c>
      <c r="U2" s="875">
        <f t="shared" si="1"/>
        <v>1</v>
      </c>
      <c r="V2" s="875">
        <f t="shared" si="1"/>
        <v>1</v>
      </c>
      <c r="W2" s="875">
        <f t="shared" si="1"/>
        <v>2</v>
      </c>
      <c r="X2" s="875">
        <f t="shared" si="1"/>
        <v>1</v>
      </c>
      <c r="Y2" s="875">
        <f t="shared" si="1"/>
        <v>1</v>
      </c>
      <c r="Z2" s="875">
        <f t="shared" si="1"/>
        <v>2</v>
      </c>
      <c r="AA2" s="875">
        <f t="shared" si="1"/>
        <v>1</v>
      </c>
      <c r="AB2" s="875">
        <f t="shared" si="1"/>
        <v>1</v>
      </c>
      <c r="AC2" s="875">
        <f t="shared" si="1"/>
        <v>1</v>
      </c>
      <c r="AD2" s="875">
        <f t="shared" si="1"/>
        <v>1</v>
      </c>
      <c r="AE2" s="875">
        <f t="shared" si="1"/>
        <v>2</v>
      </c>
      <c r="AF2" s="875">
        <f t="shared" si="1"/>
        <v>1</v>
      </c>
      <c r="AG2" s="875">
        <f t="shared" si="1"/>
        <v>1</v>
      </c>
      <c r="AH2" s="875">
        <f t="shared" si="1"/>
        <v>1</v>
      </c>
      <c r="AI2" s="1523">
        <f>SUM(D2:AH2)-31</f>
        <v>6</v>
      </c>
      <c r="AJ2" s="1524"/>
      <c r="AK2" s="574"/>
      <c r="AL2" s="574"/>
      <c r="AM2" s="1525"/>
      <c r="AN2" s="1526"/>
      <c r="AO2" s="1526"/>
      <c r="AP2" s="1526"/>
      <c r="AQ2" s="1526"/>
      <c r="AR2" s="1526"/>
      <c r="AS2" s="1526"/>
      <c r="AT2" s="1526"/>
      <c r="AU2" s="1526"/>
      <c r="AV2" s="1526"/>
      <c r="AW2" s="1526"/>
      <c r="AX2" s="1526"/>
      <c r="AY2" s="1526"/>
      <c r="AZ2" s="1526"/>
      <c r="BA2" s="1526"/>
      <c r="BB2" s="1526"/>
      <c r="BC2" s="1527"/>
      <c r="BD2" s="1542">
        <f>12/24</f>
        <v>0.5</v>
      </c>
      <c r="BE2" s="1585">
        <f>24/24</f>
        <v>1</v>
      </c>
      <c r="BF2" s="1543">
        <f>4/24</f>
        <v>0.16666666666666666</v>
      </c>
      <c r="BG2" s="7"/>
      <c r="BH2" s="7"/>
      <c r="BI2" s="7"/>
      <c r="BJ2" s="7"/>
      <c r="BK2" s="7"/>
      <c r="BL2" s="7"/>
      <c r="BM2" s="7"/>
      <c r="BN2" s="7"/>
    </row>
    <row r="3" spans="1:95" ht="21" customHeight="1" x14ac:dyDescent="0.25">
      <c r="A3" s="1521"/>
      <c r="B3" s="237" t="s">
        <v>2</v>
      </c>
      <c r="C3" s="141">
        <v>4</v>
      </c>
      <c r="D3" s="4">
        <f t="shared" ref="D3:AH3" si="2">COUNTIF(D$15:D$20,"D")+COUNTIF(D$15:D$20,"DT")+COUNTIF(D$15:D$20,"DTS1")+COUNTIF(D$15:D$20,"DTS")+COUNTIF(D$15:D$20,"DTSDS")+COUNTIF(D$15:D$20,"DTSDS1")+COUNTIF(D$15:D$20,"DTS5S")+COUNTIF(D$15:D$20,"DTS5S1")+COUNTIF(D$15:D$20,"S")+COUNTIF(D$15:D$20,"DTS4S")+COUNTIF(D$15:D$20,"DTS4S1")+COUNTIF(D$37:D$42,"D")+COUNTIF(D$37:D$42,"DT")+COUNTIF(D$37:D$42,"DTS")+COUNTIF(D$37:D$42,"DTS1")+COUNTIF(D$37:D$42,"DTSDS")+COUNTIF(D$37:D$42,"DTSDS1")+COUNTIF(D$37:D$42,"DTS5S")+COUNTIF(D$37:D$42,"DTS5S1")+COUNTIF(D$37:D$42,"S")+COUNTIF(D$37:D$42,"DTS4S")+COUNTIF(D$37:D$42,"DTS4S1")+COUNTIF(D$58:D$63,"D")+COUNTIF(D$58:D$63,"DT")+COUNTIF(D$58:D$63,"DTS")+COUNTIF(D$58:D$63,"DTS1")+COUNTIF(D$58:D$63,"DTSDS")+COUNTIF(D$58:D$63,"DTSDS1")+COUNTIF(D$58:D$63,"DTS5S")+COUNTIF(D$58:D$63,"DTS5S1")+COUNTIF(D$58:D$63,"S")+COUNTIF(D$58:D$63,"DTS4S")+COUNTIF(D$58:D$63,"DTS4S1")+COUNTIF(D$79:D$84,"D")+COUNTIF(D$79:D$84,"DT")+COUNTIF(D$79:D$84,"DTS")+COUNTIF(D$79:D$84,"DTS1")+COUNTIF(D$79:D$84,"DTSDS")+COUNTIF(D$79:D$84,"DTSDS1")+COUNTIF(D$79:D$84,"DTS5S")+COUNTIF(D$79:D$84,"DTS5S1")+COUNTIF(D$79:D$84,"S")+COUNTIF(D$79:D$84,"DTS4S")+COUNTIF(D$79:D$84,"DTS4S1")</f>
        <v>4</v>
      </c>
      <c r="E3" s="4">
        <f t="shared" si="2"/>
        <v>4</v>
      </c>
      <c r="F3" s="4">
        <f t="shared" si="2"/>
        <v>5</v>
      </c>
      <c r="G3" s="4">
        <f t="shared" si="2"/>
        <v>5</v>
      </c>
      <c r="H3" s="4">
        <f t="shared" si="2"/>
        <v>4</v>
      </c>
      <c r="I3" s="4">
        <f t="shared" si="2"/>
        <v>3</v>
      </c>
      <c r="J3" s="4">
        <f t="shared" si="2"/>
        <v>5</v>
      </c>
      <c r="K3" s="4">
        <f t="shared" si="2"/>
        <v>4</v>
      </c>
      <c r="L3" s="4">
        <f t="shared" si="2"/>
        <v>4</v>
      </c>
      <c r="M3" s="4">
        <f t="shared" si="2"/>
        <v>4</v>
      </c>
      <c r="N3" s="4">
        <f t="shared" si="2"/>
        <v>5</v>
      </c>
      <c r="O3" s="4">
        <f t="shared" si="2"/>
        <v>4</v>
      </c>
      <c r="P3" s="4">
        <f t="shared" si="2"/>
        <v>3</v>
      </c>
      <c r="Q3" s="4">
        <f t="shared" si="2"/>
        <v>5</v>
      </c>
      <c r="R3" s="4">
        <f t="shared" si="2"/>
        <v>5</v>
      </c>
      <c r="S3" s="4">
        <f t="shared" si="2"/>
        <v>5</v>
      </c>
      <c r="T3" s="4">
        <f t="shared" si="2"/>
        <v>4</v>
      </c>
      <c r="U3" s="4">
        <f t="shared" si="2"/>
        <v>4</v>
      </c>
      <c r="V3" s="4">
        <f t="shared" si="2"/>
        <v>6</v>
      </c>
      <c r="W3" s="4">
        <f t="shared" si="2"/>
        <v>4</v>
      </c>
      <c r="X3" s="4">
        <f t="shared" si="2"/>
        <v>5</v>
      </c>
      <c r="Y3" s="4">
        <f t="shared" si="2"/>
        <v>4</v>
      </c>
      <c r="Z3" s="4">
        <f t="shared" si="2"/>
        <v>3</v>
      </c>
      <c r="AA3" s="4">
        <f t="shared" si="2"/>
        <v>6</v>
      </c>
      <c r="AB3" s="4">
        <f t="shared" si="2"/>
        <v>4</v>
      </c>
      <c r="AC3" s="4">
        <f t="shared" si="2"/>
        <v>4</v>
      </c>
      <c r="AD3" s="4">
        <f t="shared" si="2"/>
        <v>5</v>
      </c>
      <c r="AE3" s="4">
        <f t="shared" si="2"/>
        <v>5</v>
      </c>
      <c r="AF3" s="4">
        <f t="shared" si="2"/>
        <v>4</v>
      </c>
      <c r="AG3" s="4">
        <f t="shared" si="2"/>
        <v>4</v>
      </c>
      <c r="AH3" s="4">
        <f t="shared" si="2"/>
        <v>7</v>
      </c>
      <c r="AI3" s="1523">
        <f>SUM(D3:AH3)-(4*31)</f>
        <v>14</v>
      </c>
      <c r="AJ3" s="1524"/>
      <c r="AK3" s="575"/>
      <c r="AL3" s="575"/>
      <c r="AM3" s="1528"/>
      <c r="AN3" s="1529"/>
      <c r="AO3" s="1529"/>
      <c r="AP3" s="1529"/>
      <c r="AQ3" s="1529"/>
      <c r="AR3" s="1529"/>
      <c r="AS3" s="1529"/>
      <c r="AT3" s="1529"/>
      <c r="AU3" s="1529"/>
      <c r="AV3" s="1529"/>
      <c r="AW3" s="1529"/>
      <c r="AX3" s="1529"/>
      <c r="AY3" s="1529"/>
      <c r="AZ3" s="1529"/>
      <c r="BA3" s="1529"/>
      <c r="BB3" s="1529"/>
      <c r="BC3" s="1530"/>
      <c r="BD3" s="1542"/>
      <c r="BE3" s="1585"/>
      <c r="BF3" s="1544"/>
      <c r="BG3" s="7"/>
      <c r="BH3" s="7"/>
      <c r="BI3" s="7"/>
      <c r="BJ3" s="7"/>
      <c r="BK3" s="7"/>
      <c r="BL3" s="7"/>
      <c r="BM3" s="7"/>
      <c r="BN3" s="7"/>
    </row>
    <row r="4" spans="1:95" ht="21" customHeight="1" thickBot="1" x14ac:dyDescent="0.3">
      <c r="A4" s="1522"/>
      <c r="B4" s="677" t="s">
        <v>3</v>
      </c>
      <c r="C4" s="678">
        <v>8</v>
      </c>
      <c r="D4" s="4">
        <f t="shared" ref="D4:AH4" si="3">COUNTIF(D$22:D$32,"D")+COUNTIF(D$22:D$32,"DT")+COUNTIF(D$22:D$32,"DTS")+COUNTIF(D$22:D$32,"DTS1")+COUNTIF(D$22:D$32,"DTSDS")+COUNTIF(D$22:D$32,"DTSDS1")+COUNTIF(D$22:D$32,"DTS5S")+COUNTIF(D$22:D$32,"DTS5S1")+COUNTIF(D$22:D$32,"S")+COUNTIF(D$22:D$32,"DTS4S")+COUNTIF(D$22:D$32,"DTS4S1")+COUNTIF(D$44:D$54,"D")+COUNTIF(D$45:D$54,"DT")+COUNTIF(D$45:D$54,"DTS")+COUNTIF(D$45:D$54,"DTS1")+COUNTIF(D$45:D$54,"DTSDS")+COUNTIF(D$45:D$54,"DTSDS1")+COUNTIF(D$45:D$54,"DTS5S")+COUNTIF(D$45:D$54,"DTS5S1")+COUNTIF(D$45:D$54,"S")+COUNTIF(D$45:D$54,"DTS4S")+COUNTIF(D$45:D$54,"DTS4S1")+COUNTIF(D$65:D$75,"D")+COUNTIF(D$65:D$75,"DT")+COUNTIF(D$65:D$75,"DTS")+COUNTIF(D$65:D$75,"DTS1")+COUNTIF(D$65:D$75,"DTSDS")+COUNTIF(D$65:D$75,"DTSDS1")+COUNTIF(D$65:D$75,"DTS5S")+COUNTIF(D$65:D$75,"DTS5S1")+COUNTIF(D$65:D$75,"S")+COUNTIF(D$65:D$75,"DTS4S")+COUNTIF(D$65:D$75,"DTS4S1")+COUNTIF(D$86:D$96,"D")+COUNTIF(D$86:D$96,"DT")+COUNTIF(D$86:D$96,"DTS")+COUNTIF(D$86:D$96,"DTS1")+COUNTIF(D$86:D$96,"DTSDS")+COUNTIF(D$86:D$96,"DTSDS1")+COUNTIF(D$86:D$96,"DTS5S")+COUNTIF(D$86:D$96,"DTS5S1")+COUNTIF(D$86:D$96,"S")+COUNTIF(D$86:D$96,"DTS4S")+COUNTIF(D$86:D$96,"DTS4S1")</f>
        <v>8</v>
      </c>
      <c r="E4" s="4">
        <f t="shared" si="3"/>
        <v>8</v>
      </c>
      <c r="F4" s="4">
        <f t="shared" si="3"/>
        <v>7</v>
      </c>
      <c r="G4" s="4">
        <f t="shared" si="3"/>
        <v>7</v>
      </c>
      <c r="H4" s="4">
        <f t="shared" si="3"/>
        <v>8</v>
      </c>
      <c r="I4" s="4">
        <f t="shared" si="3"/>
        <v>8</v>
      </c>
      <c r="J4" s="4">
        <f t="shared" si="3"/>
        <v>7</v>
      </c>
      <c r="K4" s="4">
        <f t="shared" si="3"/>
        <v>8</v>
      </c>
      <c r="L4" s="4">
        <f t="shared" si="3"/>
        <v>8</v>
      </c>
      <c r="M4" s="4">
        <f t="shared" si="3"/>
        <v>8</v>
      </c>
      <c r="N4" s="4">
        <f t="shared" si="3"/>
        <v>7</v>
      </c>
      <c r="O4" s="4">
        <f t="shared" si="3"/>
        <v>8</v>
      </c>
      <c r="P4" s="4">
        <f t="shared" si="3"/>
        <v>8</v>
      </c>
      <c r="Q4" s="4">
        <f t="shared" si="3"/>
        <v>7</v>
      </c>
      <c r="R4" s="4">
        <f t="shared" si="3"/>
        <v>7</v>
      </c>
      <c r="S4" s="4">
        <f t="shared" si="3"/>
        <v>7</v>
      </c>
      <c r="T4" s="4">
        <f t="shared" si="3"/>
        <v>7</v>
      </c>
      <c r="U4" s="4">
        <f t="shared" si="3"/>
        <v>7</v>
      </c>
      <c r="V4" s="4">
        <f t="shared" si="3"/>
        <v>6</v>
      </c>
      <c r="W4" s="4">
        <f t="shared" si="3"/>
        <v>7</v>
      </c>
      <c r="X4" s="4">
        <f t="shared" si="3"/>
        <v>7</v>
      </c>
      <c r="Y4" s="4">
        <f t="shared" si="3"/>
        <v>7</v>
      </c>
      <c r="Z4" s="4">
        <f t="shared" si="3"/>
        <v>8</v>
      </c>
      <c r="AA4" s="4">
        <f t="shared" si="3"/>
        <v>6</v>
      </c>
      <c r="AB4" s="4">
        <f t="shared" si="3"/>
        <v>8</v>
      </c>
      <c r="AC4" s="4">
        <f t="shared" si="3"/>
        <v>8</v>
      </c>
      <c r="AD4" s="4">
        <f t="shared" si="3"/>
        <v>7</v>
      </c>
      <c r="AE4" s="4">
        <f t="shared" si="3"/>
        <v>6</v>
      </c>
      <c r="AF4" s="4">
        <f t="shared" si="3"/>
        <v>8</v>
      </c>
      <c r="AG4" s="4">
        <f t="shared" si="3"/>
        <v>8</v>
      </c>
      <c r="AH4" s="4">
        <f t="shared" si="3"/>
        <v>5</v>
      </c>
      <c r="AI4" s="1523">
        <f>SUM(D4:AH4)-(8*31)</f>
        <v>-22</v>
      </c>
      <c r="AJ4" s="1524"/>
      <c r="AK4" s="575"/>
      <c r="AL4" s="575"/>
      <c r="AM4" s="1528"/>
      <c r="AN4" s="1529"/>
      <c r="AO4" s="1529"/>
      <c r="AP4" s="1529"/>
      <c r="AQ4" s="1529"/>
      <c r="AR4" s="1529"/>
      <c r="AS4" s="1529"/>
      <c r="AT4" s="1529"/>
      <c r="AU4" s="1529"/>
      <c r="AV4" s="1529"/>
      <c r="AW4" s="1529"/>
      <c r="AX4" s="1529"/>
      <c r="AY4" s="1529"/>
      <c r="AZ4" s="1529"/>
      <c r="BA4" s="1529"/>
      <c r="BB4" s="1529"/>
      <c r="BC4" s="1530"/>
      <c r="BD4" s="1542"/>
      <c r="BE4" s="1585"/>
      <c r="BF4" s="1545"/>
      <c r="BG4" s="7"/>
      <c r="BH4" s="7"/>
      <c r="BI4" s="7"/>
      <c r="BJ4" s="7"/>
      <c r="BK4" s="7"/>
      <c r="BL4" s="7"/>
      <c r="BM4" s="7"/>
      <c r="BN4" s="7"/>
    </row>
    <row r="5" spans="1:95" s="11" customFormat="1" ht="21" customHeight="1" thickBot="1" x14ac:dyDescent="0.25">
      <c r="A5" s="1531"/>
      <c r="B5" s="1532"/>
      <c r="C5" s="1533"/>
      <c r="D5" s="876">
        <f t="shared" ref="D5:AH5" si="4">+D2+D3+D4</f>
        <v>13</v>
      </c>
      <c r="E5" s="876">
        <f t="shared" si="4"/>
        <v>13</v>
      </c>
      <c r="F5" s="876">
        <f t="shared" si="4"/>
        <v>13</v>
      </c>
      <c r="G5" s="876">
        <f t="shared" si="4"/>
        <v>13</v>
      </c>
      <c r="H5" s="876">
        <f t="shared" si="4"/>
        <v>13</v>
      </c>
      <c r="I5" s="876">
        <f t="shared" si="4"/>
        <v>13</v>
      </c>
      <c r="J5" s="876">
        <f t="shared" si="4"/>
        <v>13</v>
      </c>
      <c r="K5" s="876">
        <f t="shared" si="4"/>
        <v>13</v>
      </c>
      <c r="L5" s="876">
        <f t="shared" si="4"/>
        <v>13</v>
      </c>
      <c r="M5" s="876">
        <f t="shared" si="4"/>
        <v>13</v>
      </c>
      <c r="N5" s="876">
        <f t="shared" si="4"/>
        <v>13</v>
      </c>
      <c r="O5" s="876">
        <f t="shared" si="4"/>
        <v>13</v>
      </c>
      <c r="P5" s="876">
        <f t="shared" si="4"/>
        <v>13</v>
      </c>
      <c r="Q5" s="876">
        <f t="shared" si="4"/>
        <v>13</v>
      </c>
      <c r="R5" s="876">
        <f t="shared" si="4"/>
        <v>13</v>
      </c>
      <c r="S5" s="876">
        <f t="shared" si="4"/>
        <v>13</v>
      </c>
      <c r="T5" s="876">
        <f t="shared" si="4"/>
        <v>13</v>
      </c>
      <c r="U5" s="876">
        <f t="shared" si="4"/>
        <v>12</v>
      </c>
      <c r="V5" s="876">
        <f t="shared" si="4"/>
        <v>13</v>
      </c>
      <c r="W5" s="876">
        <f t="shared" si="4"/>
        <v>13</v>
      </c>
      <c r="X5" s="876">
        <f t="shared" si="4"/>
        <v>13</v>
      </c>
      <c r="Y5" s="876">
        <f t="shared" si="4"/>
        <v>12</v>
      </c>
      <c r="Z5" s="876">
        <f t="shared" si="4"/>
        <v>13</v>
      </c>
      <c r="AA5" s="876">
        <f t="shared" si="4"/>
        <v>13</v>
      </c>
      <c r="AB5" s="876">
        <f t="shared" si="4"/>
        <v>13</v>
      </c>
      <c r="AC5" s="876">
        <f t="shared" si="4"/>
        <v>13</v>
      </c>
      <c r="AD5" s="876">
        <f t="shared" si="4"/>
        <v>13</v>
      </c>
      <c r="AE5" s="876">
        <f t="shared" si="4"/>
        <v>13</v>
      </c>
      <c r="AF5" s="876">
        <f t="shared" si="4"/>
        <v>13</v>
      </c>
      <c r="AG5" s="876">
        <f t="shared" si="4"/>
        <v>13</v>
      </c>
      <c r="AH5" s="876">
        <f t="shared" si="4"/>
        <v>13</v>
      </c>
      <c r="AI5" s="1523">
        <f>+AI2+AI3+AI4</f>
        <v>-2</v>
      </c>
      <c r="AJ5" s="1524"/>
      <c r="AK5" s="576"/>
      <c r="AL5" s="576"/>
      <c r="AM5" s="1560"/>
      <c r="AN5" s="1561"/>
      <c r="AO5" s="1561"/>
      <c r="AP5" s="1561"/>
      <c r="AQ5" s="1561"/>
      <c r="AR5" s="1561"/>
      <c r="AS5" s="1561"/>
      <c r="AT5" s="1561"/>
      <c r="AU5" s="1561"/>
      <c r="AV5" s="1561"/>
      <c r="AW5" s="1561"/>
      <c r="AX5" s="1561"/>
      <c r="AY5" s="1561"/>
      <c r="AZ5" s="1561"/>
      <c r="BA5" s="1561"/>
      <c r="BB5" s="1561"/>
      <c r="BC5" s="1562"/>
      <c r="BD5" s="54"/>
      <c r="BE5" s="10"/>
      <c r="BF5" s="9"/>
      <c r="BG5" s="9"/>
      <c r="BH5" s="9"/>
      <c r="BI5" s="9"/>
      <c r="BJ5" s="9"/>
      <c r="BK5" s="9"/>
      <c r="BL5" s="9"/>
      <c r="BM5" s="9"/>
      <c r="BN5" s="9"/>
      <c r="BO5" s="51"/>
      <c r="BP5" s="51"/>
      <c r="BQ5" s="51"/>
      <c r="BR5" s="51"/>
      <c r="BS5" s="51"/>
      <c r="BT5" s="51"/>
      <c r="BU5" s="55"/>
      <c r="BV5" s="55"/>
      <c r="BW5" s="55"/>
      <c r="BX5" s="55"/>
      <c r="BY5" s="55"/>
      <c r="BZ5" s="55"/>
      <c r="CA5" s="55"/>
      <c r="CB5" s="55"/>
    </row>
    <row r="6" spans="1:95" ht="21" customHeight="1" thickBot="1" x14ac:dyDescent="0.3">
      <c r="A6" s="1546" t="s">
        <v>4</v>
      </c>
      <c r="B6" s="682" t="s">
        <v>1</v>
      </c>
      <c r="C6" s="683">
        <v>1</v>
      </c>
      <c r="D6" s="4">
        <f t="shared" ref="D6:AH6" si="5">COUNTIF(D$13:D$14,"N")+COUNTIF(D$13:D$14,"NTS")++COUNTIF(D$13:D$14,"NTS1")+COUNTIF(D$34:D$35,"N")+COUNTIF(D$34:D$35,"NTS")+COUNTIF(D$34:D$35,"NTS1")+COUNTIF(D$56:D$57,"N")+COUNTIF(D$56:D$57,"NTS")+COUNTIF(D$56:D$57,"NTS1")+COUNTIF(D$77:D$78,"N")+COUNTIF(D$77:D$78,"NTS")+COUNTIF(D$77:D$78,"NTS1")+COUNTIF(D$13:D$14,"NT")+COUNTIF(D$34:D$35,"NT")+COUNTIF(D$56:D$57,"NT")+COUNTIF(D$77:D$78,"NT")+COUNTIF(D$13:D$14,"NTSDS")+COUNTIF(D$13:D$14,"NTSDS1")+COUNTIF(D$34:D$35,"NTSDS")+COUNTIF(D$34:D$35,"NTSDS1")+COUNTIF(D$56:D$57,"NTSDS")+COUNTIF(D$56:D$57,"NTSDS1")+COUNTIF(D$77:D$78,"NTSDS")+COUNTIF(D$77:D$78,"NTSDS1")+COUNTIF(D$13:D$14,"NTS5S")+COUNTIF(D$13:D$14,"NTS5S1")+COUNTIF(D$34:D$35,"NTS5S")+COUNTIF(D$34:D$35,"NTS5S1")+COUNTIF(D$56:D$57,"NTS5S")+COUNTIF(D$56:D$57,"NTS5S1")+COUNTIF(D$77:D$78,"NTS5S")+COUNTIF(D$77:D$78,"NTS5S1")+COUNTIF(D$13:D$14,"S")+COUNTIF(D$3329,"S")+COUNTIF(D$56:D$57,"S")+COUNTIF(D$77:D$78,"S")+COUNTIF(D$13:D$14,"NTS4S")+COUNTIF(D$13:D$14,"NTS4S1")+COUNTIF(D$34:D$35,"NTS4S")+COUNTIF(D$34:D$35,"NTS4S1")+COUNTIF(D$56:D$57,"NTS4S")+COUNTIF(D$56:D$57,"NTS4S1")+COUNTIF(D$77:D$78,"NTS4S")+COUNTIF(D$77:D$78,"NTS4S1")</f>
        <v>1</v>
      </c>
      <c r="E6" s="4">
        <f t="shared" si="5"/>
        <v>1</v>
      </c>
      <c r="F6" s="4">
        <f t="shared" si="5"/>
        <v>1</v>
      </c>
      <c r="G6" s="4">
        <f t="shared" si="5"/>
        <v>1</v>
      </c>
      <c r="H6" s="4">
        <f t="shared" si="5"/>
        <v>1</v>
      </c>
      <c r="I6" s="4">
        <f t="shared" si="5"/>
        <v>1</v>
      </c>
      <c r="J6" s="4">
        <f t="shared" si="5"/>
        <v>1</v>
      </c>
      <c r="K6" s="4">
        <f t="shared" si="5"/>
        <v>1</v>
      </c>
      <c r="L6" s="4">
        <f t="shared" si="5"/>
        <v>1</v>
      </c>
      <c r="M6" s="4">
        <f t="shared" si="5"/>
        <v>1</v>
      </c>
      <c r="N6" s="4">
        <f t="shared" si="5"/>
        <v>2</v>
      </c>
      <c r="O6" s="4">
        <f t="shared" si="5"/>
        <v>1</v>
      </c>
      <c r="P6" s="4">
        <f t="shared" si="5"/>
        <v>1</v>
      </c>
      <c r="Q6" s="4">
        <f t="shared" si="5"/>
        <v>2</v>
      </c>
      <c r="R6" s="4">
        <f t="shared" si="5"/>
        <v>1</v>
      </c>
      <c r="S6" s="4">
        <f t="shared" si="5"/>
        <v>1</v>
      </c>
      <c r="T6" s="4">
        <f t="shared" si="5"/>
        <v>1</v>
      </c>
      <c r="U6" s="4">
        <f t="shared" si="5"/>
        <v>2</v>
      </c>
      <c r="V6" s="4">
        <f t="shared" si="5"/>
        <v>1</v>
      </c>
      <c r="W6" s="4">
        <f t="shared" si="5"/>
        <v>1</v>
      </c>
      <c r="X6" s="4">
        <f t="shared" si="5"/>
        <v>3</v>
      </c>
      <c r="Y6" s="4">
        <f t="shared" si="5"/>
        <v>1</v>
      </c>
      <c r="Z6" s="4">
        <f t="shared" si="5"/>
        <v>1</v>
      </c>
      <c r="AA6" s="4">
        <f t="shared" si="5"/>
        <v>1</v>
      </c>
      <c r="AB6" s="4">
        <f t="shared" si="5"/>
        <v>2</v>
      </c>
      <c r="AC6" s="4">
        <f t="shared" si="5"/>
        <v>1</v>
      </c>
      <c r="AD6" s="4">
        <f t="shared" si="5"/>
        <v>1</v>
      </c>
      <c r="AE6" s="4">
        <f t="shared" si="5"/>
        <v>1</v>
      </c>
      <c r="AF6" s="4">
        <f t="shared" si="5"/>
        <v>1</v>
      </c>
      <c r="AG6" s="4">
        <f t="shared" si="5"/>
        <v>1</v>
      </c>
      <c r="AH6" s="4">
        <f t="shared" si="5"/>
        <v>1</v>
      </c>
      <c r="AI6" s="139"/>
      <c r="AJ6" s="5"/>
      <c r="AK6" s="5"/>
      <c r="AL6" s="5"/>
      <c r="AM6" s="5"/>
      <c r="AN6" s="5"/>
      <c r="AO6" s="5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5"/>
      <c r="BD6" s="1542">
        <f>12/24</f>
        <v>0.5</v>
      </c>
      <c r="BE6" s="584"/>
      <c r="BF6" s="1543">
        <f>4/24</f>
        <v>0.16666666666666666</v>
      </c>
      <c r="BG6" s="7"/>
      <c r="BH6" s="7"/>
      <c r="BI6" s="7"/>
      <c r="BJ6" s="7"/>
      <c r="BK6" s="7"/>
      <c r="BL6" s="7"/>
      <c r="BM6" s="7"/>
      <c r="BN6" s="7"/>
    </row>
    <row r="7" spans="1:95" ht="21" customHeight="1" x14ac:dyDescent="0.25">
      <c r="A7" s="1520"/>
      <c r="B7" s="237" t="s">
        <v>2</v>
      </c>
      <c r="C7" s="141">
        <v>4</v>
      </c>
      <c r="D7" s="4">
        <f t="shared" ref="D7:AH7" si="6">COUNTIF(D$15:D$20,"N")+COUNTIF(D$15:D$20,"NT")+COUNTIF(D$15:D$20,"NTS1")+COUNTIF(D$15:D$20,"NTS")+COUNTIF(D$15:D$20,"NTSDS")+COUNTIF(D$15:D$20,"NTSDS1")+COUNTIF(D$15:D$20,"NTS5S")+COUNTIF(D$15:D$20,"NTS5S1")+COUNTIF(D$15:D$20,"S")+COUNTIF(D$15:D$20,"NTS4S")+COUNTIF(D$15:D$20,"NTS4S1")+COUNTIF(D$37:D$42,"N")+COUNTIF(D$37:D$42,"NT")+COUNTIF(D$37:D$42,"NTS")+COUNTIF(D$37:D$42,"NTS1")+COUNTIF(D$37:D$42,"NTSDS")+COUNTIF(D$37:D$42,"NTSDS1")+COUNTIF(D$37:D$42,"NTS5S")+COUNTIF(D$37:D$42,"NTS5S1")+COUNTIF(D$37:D$42,"S")+COUNTIF(D$37:D$42,"NTS4S")+COUNTIF(D$37:D$42,"NTS4S1")+COUNTIF(D$58:D$63,"N")+COUNTIF(D$58:D$63,"NT")+COUNTIF(D$58:D$63,"NTS")+COUNTIF(D$58:D$63,"NTS1")+COUNTIF(D$58:D$63,"NTSDS")+COUNTIF(D$58:D$63,"NTSDS1")+COUNTIF(D$58:D$63,"NTS5S")+COUNTIF(D$58:D$63,"NTS5S1")+COUNTIF(D$58:D$63,"S")+COUNTIF(D$58:D$63,"NTS4S")+COUNTIF(D$58:D$63,"NTS4S1")+COUNTIF(D$79:D$84,"N")+COUNTIF(D$79:D$84,"NT")+COUNTIF(D$79:D$84,"NTS")+COUNTIF(D$79:D$84,"NTS1")+COUNTIF(D$79:D$84,"NTSDS")+COUNTIF(D$79:D$84,"NTSDS1")+COUNTIF(D$79:D$84,"NTS5S")+COUNTIF(D$79:D$84,"NTS5S1")+COUNTIF(D$79:D$84,"S")+COUNTIF(D$79:D$84,"NTS4S")+COUNTIF(D$79:D$84,"NTS4S1")</f>
        <v>4</v>
      </c>
      <c r="E7" s="4">
        <f t="shared" si="6"/>
        <v>4</v>
      </c>
      <c r="F7" s="4">
        <f t="shared" si="6"/>
        <v>4</v>
      </c>
      <c r="G7" s="4">
        <f t="shared" si="6"/>
        <v>4</v>
      </c>
      <c r="H7" s="4">
        <f t="shared" si="6"/>
        <v>5</v>
      </c>
      <c r="I7" s="4">
        <f t="shared" si="6"/>
        <v>4</v>
      </c>
      <c r="J7" s="4">
        <f t="shared" si="6"/>
        <v>4</v>
      </c>
      <c r="K7" s="4">
        <f t="shared" si="6"/>
        <v>5</v>
      </c>
      <c r="L7" s="4">
        <f t="shared" si="6"/>
        <v>5</v>
      </c>
      <c r="M7" s="4">
        <f t="shared" si="6"/>
        <v>4</v>
      </c>
      <c r="N7" s="4">
        <f t="shared" si="6"/>
        <v>3</v>
      </c>
      <c r="O7" s="4">
        <f t="shared" si="6"/>
        <v>5</v>
      </c>
      <c r="P7" s="4">
        <f t="shared" si="6"/>
        <v>4</v>
      </c>
      <c r="Q7" s="4">
        <f t="shared" si="6"/>
        <v>3</v>
      </c>
      <c r="R7" s="4">
        <f t="shared" si="6"/>
        <v>4</v>
      </c>
      <c r="S7" s="4">
        <f t="shared" si="6"/>
        <v>4</v>
      </c>
      <c r="T7" s="4">
        <f t="shared" si="6"/>
        <v>4</v>
      </c>
      <c r="U7" s="4">
        <f t="shared" si="6"/>
        <v>4</v>
      </c>
      <c r="V7" s="4">
        <f t="shared" si="6"/>
        <v>6</v>
      </c>
      <c r="W7" s="4">
        <f t="shared" si="6"/>
        <v>4</v>
      </c>
      <c r="X7" s="4">
        <f t="shared" si="6"/>
        <v>4</v>
      </c>
      <c r="Y7" s="4">
        <f t="shared" si="6"/>
        <v>4</v>
      </c>
      <c r="Z7" s="4">
        <f t="shared" si="6"/>
        <v>5</v>
      </c>
      <c r="AA7" s="4">
        <f t="shared" si="6"/>
        <v>5</v>
      </c>
      <c r="AB7" s="4">
        <f t="shared" si="6"/>
        <v>3</v>
      </c>
      <c r="AC7" s="4">
        <f t="shared" si="6"/>
        <v>4</v>
      </c>
      <c r="AD7" s="4">
        <f t="shared" si="6"/>
        <v>4</v>
      </c>
      <c r="AE7" s="4">
        <f t="shared" si="6"/>
        <v>6</v>
      </c>
      <c r="AF7" s="4">
        <f t="shared" si="6"/>
        <v>4</v>
      </c>
      <c r="AG7" s="4">
        <f t="shared" si="6"/>
        <v>3</v>
      </c>
      <c r="AH7" s="4">
        <f t="shared" si="6"/>
        <v>5</v>
      </c>
      <c r="AI7" s="139"/>
      <c r="AJ7" s="5"/>
      <c r="AK7" s="5"/>
      <c r="AL7" s="5"/>
      <c r="AM7" s="5"/>
      <c r="AN7" s="5"/>
      <c r="AO7" s="5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5"/>
      <c r="BD7" s="1542"/>
      <c r="BE7" s="584"/>
      <c r="BF7" s="1544"/>
      <c r="BG7" s="7"/>
      <c r="BH7" s="7"/>
      <c r="BI7" s="7"/>
      <c r="BJ7" s="7"/>
      <c r="BK7" s="7"/>
      <c r="BL7" s="7"/>
      <c r="BM7" s="7"/>
      <c r="BN7" s="141"/>
      <c r="BO7" s="1567" t="s">
        <v>125</v>
      </c>
      <c r="BP7" s="1568"/>
      <c r="BQ7" s="1568"/>
      <c r="BR7" s="1568"/>
      <c r="BS7" s="1568"/>
      <c r="BT7" s="1568"/>
      <c r="BU7" s="1568"/>
      <c r="BV7" s="1568"/>
      <c r="BW7" s="1568"/>
      <c r="BX7" s="1568"/>
      <c r="BY7" s="1568"/>
      <c r="BZ7" s="1568"/>
      <c r="CA7" s="1568"/>
      <c r="CB7" s="1568"/>
      <c r="CC7" s="1568"/>
      <c r="CD7" s="1569"/>
    </row>
    <row r="8" spans="1:95" ht="21" customHeight="1" x14ac:dyDescent="0.25">
      <c r="A8" s="1520"/>
      <c r="B8" s="237" t="s">
        <v>3</v>
      </c>
      <c r="C8" s="141">
        <v>8</v>
      </c>
      <c r="D8" s="4">
        <f t="shared" ref="D8:AH8" si="7">COUNTIF(D$22:D$32,"N")+COUNTIF(D$22:D$32,"NT")+COUNTIF(D$22:D$32,"NTS")+COUNTIF(D$22:D$32,"NTS1")+COUNTIF(D$22:D$32,"NTSDS")+COUNTIF(D$22:D$32,"NTSDS1")+COUNTIF(D$22:D$32,"NTS5S")+COUNTIF(D$22:D$32,"NTS5S1")+COUNTIF(D$22:D$32,"S")+COUNTIF(D$22:D$32,"NTS4S")+COUNTIF(D$22:D$32,"NTS4S1")+COUNTIF(D$44:D$54,"N")+COUNTIF(D$45:D$54,"NT")+COUNTIF(D$45:D$54,"NTS")+COUNTIF(D$45:D$54,"NTS1")+COUNTIF(D$45:D$54,"NTSDS")+COUNTIF(D$45:D$54,"NTSDS1")+COUNTIF(D$45:D$54,"NTS5S")+COUNTIF(D$45:D$54,"NTS5S1")+COUNTIF(D$45:D$54,"S")+COUNTIF(D$45:D$54,"NTS4S")+COUNTIF(D$45:D$54,"NTS4S1")+COUNTIF(D$65:D$75,"N")+COUNTIF(D$65:D$75,"NT")+COUNTIF(D$65:D$75,"NTS")+COUNTIF(D$65:D$75,"NTS1")+COUNTIF(D$65:D$75,"NTSDS")+COUNTIF(D$65:D$75,"NTSDS1")+COUNTIF(D$65:D$75,"NTS5S")+COUNTIF(D$65:D$75,"NTS5S1")+COUNTIF(D$65:D$75,"S")+COUNTIF(D$65:D$75,"NTS4S")+COUNTIF(D$65:D$75,"NTS4S1")+COUNTIF(D$86:D$96,"N")+COUNTIF(D$86:D$96,"NT")+COUNTIF(D$86:D$96,"NTS")+COUNTIF(D$86:D$96,"NTS1")+COUNTIF(D$86:D$96,"NTSDS")+COUNTIF(D$86:D$96,"NTSDS1")+COUNTIF(D$86:D$96,"NTS5S")+COUNTIF(D$86:D$96,"NTS5S1")+COUNTIF(D$86:D$96,"S")+COUNTIF(D$86:D$96,"NTS4S")+COUNTIF(D$86:D$96,"NTS4S1")</f>
        <v>8</v>
      </c>
      <c r="E8" s="4">
        <f t="shared" si="7"/>
        <v>8</v>
      </c>
      <c r="F8" s="4">
        <f t="shared" si="7"/>
        <v>8</v>
      </c>
      <c r="G8" s="4">
        <f t="shared" si="7"/>
        <v>8</v>
      </c>
      <c r="H8" s="4">
        <f t="shared" si="7"/>
        <v>7</v>
      </c>
      <c r="I8" s="4">
        <f t="shared" si="7"/>
        <v>8</v>
      </c>
      <c r="J8" s="4">
        <f t="shared" si="7"/>
        <v>8</v>
      </c>
      <c r="K8" s="4">
        <f t="shared" si="7"/>
        <v>7</v>
      </c>
      <c r="L8" s="4">
        <f t="shared" si="7"/>
        <v>7</v>
      </c>
      <c r="M8" s="4">
        <f t="shared" si="7"/>
        <v>8</v>
      </c>
      <c r="N8" s="4">
        <f t="shared" si="7"/>
        <v>8</v>
      </c>
      <c r="O8" s="4">
        <f t="shared" si="7"/>
        <v>7</v>
      </c>
      <c r="P8" s="4">
        <f t="shared" si="7"/>
        <v>8</v>
      </c>
      <c r="Q8" s="4">
        <f t="shared" si="7"/>
        <v>8</v>
      </c>
      <c r="R8" s="4">
        <f t="shared" si="7"/>
        <v>8</v>
      </c>
      <c r="S8" s="4">
        <f t="shared" si="7"/>
        <v>8</v>
      </c>
      <c r="T8" s="4">
        <f t="shared" si="7"/>
        <v>8</v>
      </c>
      <c r="U8" s="4">
        <f t="shared" si="7"/>
        <v>7</v>
      </c>
      <c r="V8" s="4">
        <f t="shared" si="7"/>
        <v>6</v>
      </c>
      <c r="W8" s="4">
        <f t="shared" si="7"/>
        <v>8</v>
      </c>
      <c r="X8" s="4">
        <f t="shared" si="7"/>
        <v>6</v>
      </c>
      <c r="Y8" s="4">
        <f t="shared" si="7"/>
        <v>8</v>
      </c>
      <c r="Z8" s="4">
        <f t="shared" si="7"/>
        <v>7</v>
      </c>
      <c r="AA8" s="4">
        <f t="shared" si="7"/>
        <v>7</v>
      </c>
      <c r="AB8" s="4">
        <f t="shared" si="7"/>
        <v>8</v>
      </c>
      <c r="AC8" s="4">
        <f t="shared" si="7"/>
        <v>8</v>
      </c>
      <c r="AD8" s="4">
        <f t="shared" si="7"/>
        <v>8</v>
      </c>
      <c r="AE8" s="4">
        <f t="shared" si="7"/>
        <v>6</v>
      </c>
      <c r="AF8" s="4">
        <f t="shared" si="7"/>
        <v>8</v>
      </c>
      <c r="AG8" s="4">
        <f t="shared" si="7"/>
        <v>8</v>
      </c>
      <c r="AH8" s="4">
        <f t="shared" si="7"/>
        <v>7</v>
      </c>
      <c r="AI8" s="139"/>
      <c r="AJ8" s="5"/>
      <c r="AK8" s="5"/>
      <c r="AL8" s="5"/>
      <c r="AM8" s="5"/>
      <c r="AN8" s="5"/>
      <c r="AO8" s="5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5"/>
      <c r="BD8" s="1542"/>
      <c r="BE8" s="584"/>
      <c r="BF8" s="1545"/>
      <c r="BG8" s="7"/>
      <c r="BH8" s="7"/>
      <c r="BI8" s="7"/>
      <c r="BJ8" s="7"/>
      <c r="BK8" s="7"/>
      <c r="BL8" s="7"/>
      <c r="BM8" s="7"/>
      <c r="BN8" s="141"/>
      <c r="BO8" s="1570"/>
      <c r="BP8" s="1571"/>
      <c r="BQ8" s="1571"/>
      <c r="BR8" s="1571"/>
      <c r="BS8" s="1571"/>
      <c r="BT8" s="1571"/>
      <c r="BU8" s="1571"/>
      <c r="BV8" s="1571"/>
      <c r="BW8" s="1571"/>
      <c r="BX8" s="1571"/>
      <c r="BY8" s="1571"/>
      <c r="BZ8" s="1571"/>
      <c r="CA8" s="1571"/>
      <c r="CB8" s="1571"/>
      <c r="CC8" s="1571"/>
      <c r="CD8" s="1572"/>
    </row>
    <row r="9" spans="1:95" s="13" customFormat="1" ht="21" customHeight="1" x14ac:dyDescent="0.2">
      <c r="A9" s="1537"/>
      <c r="B9" s="1537"/>
      <c r="C9" s="1538"/>
      <c r="D9" s="877">
        <f t="shared" ref="D9:AH9" si="8">+D6+D7+D8</f>
        <v>13</v>
      </c>
      <c r="E9" s="877">
        <f t="shared" si="8"/>
        <v>13</v>
      </c>
      <c r="F9" s="877">
        <f t="shared" si="8"/>
        <v>13</v>
      </c>
      <c r="G9" s="877">
        <f t="shared" si="8"/>
        <v>13</v>
      </c>
      <c r="H9" s="877">
        <f t="shared" si="8"/>
        <v>13</v>
      </c>
      <c r="I9" s="877">
        <f t="shared" si="8"/>
        <v>13</v>
      </c>
      <c r="J9" s="877">
        <f t="shared" si="8"/>
        <v>13</v>
      </c>
      <c r="K9" s="877">
        <f t="shared" si="8"/>
        <v>13</v>
      </c>
      <c r="L9" s="877">
        <f t="shared" si="8"/>
        <v>13</v>
      </c>
      <c r="M9" s="877">
        <f t="shared" si="8"/>
        <v>13</v>
      </c>
      <c r="N9" s="877">
        <f t="shared" si="8"/>
        <v>13</v>
      </c>
      <c r="O9" s="877">
        <f t="shared" si="8"/>
        <v>13</v>
      </c>
      <c r="P9" s="877">
        <f t="shared" si="8"/>
        <v>13</v>
      </c>
      <c r="Q9" s="877">
        <f t="shared" si="8"/>
        <v>13</v>
      </c>
      <c r="R9" s="877">
        <f t="shared" si="8"/>
        <v>13</v>
      </c>
      <c r="S9" s="877">
        <f t="shared" si="8"/>
        <v>13</v>
      </c>
      <c r="T9" s="877">
        <f t="shared" si="8"/>
        <v>13</v>
      </c>
      <c r="U9" s="877">
        <f t="shared" si="8"/>
        <v>13</v>
      </c>
      <c r="V9" s="877">
        <f t="shared" si="8"/>
        <v>13</v>
      </c>
      <c r="W9" s="877">
        <f t="shared" si="8"/>
        <v>13</v>
      </c>
      <c r="X9" s="877">
        <f t="shared" si="8"/>
        <v>13</v>
      </c>
      <c r="Y9" s="877">
        <f t="shared" si="8"/>
        <v>13</v>
      </c>
      <c r="Z9" s="877">
        <f t="shared" si="8"/>
        <v>13</v>
      </c>
      <c r="AA9" s="877">
        <f t="shared" si="8"/>
        <v>13</v>
      </c>
      <c r="AB9" s="877">
        <f t="shared" si="8"/>
        <v>13</v>
      </c>
      <c r="AC9" s="877">
        <f t="shared" si="8"/>
        <v>13</v>
      </c>
      <c r="AD9" s="877">
        <f t="shared" si="8"/>
        <v>13</v>
      </c>
      <c r="AE9" s="877">
        <f t="shared" si="8"/>
        <v>13</v>
      </c>
      <c r="AF9" s="877">
        <f t="shared" si="8"/>
        <v>13</v>
      </c>
      <c r="AG9" s="877">
        <f t="shared" si="8"/>
        <v>12</v>
      </c>
      <c r="AH9" s="877">
        <f t="shared" si="8"/>
        <v>13</v>
      </c>
      <c r="AI9" s="140">
        <f>AVERAGE(D9:AH9)</f>
        <v>12.96774193548387</v>
      </c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539" t="s">
        <v>5</v>
      </c>
      <c r="AX9" s="1539"/>
      <c r="AY9" s="1539"/>
      <c r="AZ9" s="1539"/>
      <c r="BA9" s="1539"/>
      <c r="BB9" s="1539"/>
      <c r="BC9" s="56">
        <f>COUNTIF(D11:AH11,"Seg")+COUNTIF(D11:AH11,"Ter")+COUNTIF(D11:AH11,"Qua")+COUNTIF(D11:AH11,"Qui")+COUNTIF(D11:AH11,"Sex")</f>
        <v>22</v>
      </c>
      <c r="BD9" s="1540" t="s">
        <v>301</v>
      </c>
      <c r="BE9" s="1541"/>
      <c r="BF9" s="119"/>
      <c r="BG9" s="57"/>
      <c r="BH9" s="57"/>
      <c r="BI9" s="57"/>
      <c r="BJ9" s="119"/>
      <c r="BK9" s="57"/>
      <c r="BL9" s="119"/>
      <c r="BM9" s="57"/>
      <c r="BN9" s="143"/>
      <c r="BO9" s="1563" t="s">
        <v>267</v>
      </c>
      <c r="BP9" s="1564"/>
      <c r="BQ9" s="1564"/>
      <c r="BR9" s="1564"/>
      <c r="BS9" s="1564"/>
      <c r="BT9" s="1564"/>
      <c r="BU9" s="1564"/>
      <c r="BV9" s="1564"/>
      <c r="BW9" s="1564"/>
      <c r="BX9" s="1564"/>
      <c r="BY9" s="1564"/>
      <c r="BZ9" s="1564"/>
      <c r="CA9" s="1564"/>
      <c r="CB9" s="1564"/>
      <c r="CC9" s="1565" t="s">
        <v>126</v>
      </c>
      <c r="CD9" s="1566"/>
      <c r="CE9" s="28"/>
      <c r="CF9" s="28"/>
      <c r="CL9" s="28"/>
      <c r="CN9" s="28"/>
      <c r="CO9" s="28"/>
      <c r="CP9" s="28"/>
      <c r="CQ9" s="28"/>
    </row>
    <row r="10" spans="1:95" s="15" customFormat="1" ht="24" customHeight="1" thickBot="1" x14ac:dyDescent="0.3">
      <c r="A10" s="1547" t="s">
        <v>6</v>
      </c>
      <c r="B10" s="1547"/>
      <c r="C10" s="1547"/>
      <c r="D10" s="1548" t="s">
        <v>301</v>
      </c>
      <c r="E10" s="1548"/>
      <c r="F10" s="1548"/>
      <c r="G10" s="1548"/>
      <c r="H10" s="1548"/>
      <c r="I10" s="1548"/>
      <c r="J10" s="1548"/>
      <c r="K10" s="1548"/>
      <c r="L10" s="1548"/>
      <c r="M10" s="1548"/>
      <c r="N10" s="1548"/>
      <c r="O10" s="1548"/>
      <c r="P10" s="1548"/>
      <c r="Q10" s="1548"/>
      <c r="R10" s="1548"/>
      <c r="S10" s="1548"/>
      <c r="T10" s="1548"/>
      <c r="U10" s="1548"/>
      <c r="V10" s="1548"/>
      <c r="W10" s="1548"/>
      <c r="X10" s="1548"/>
      <c r="Y10" s="1548"/>
      <c r="Z10" s="1548"/>
      <c r="AA10" s="1548"/>
      <c r="AB10" s="1548"/>
      <c r="AC10" s="1548"/>
      <c r="AD10" s="1548"/>
      <c r="AE10" s="1548"/>
      <c r="AF10" s="1548"/>
      <c r="AG10" s="1548"/>
      <c r="AH10" s="1548"/>
      <c r="AI10" s="1549"/>
      <c r="AJ10" s="1549"/>
      <c r="AK10" s="1549"/>
      <c r="AL10" s="1549"/>
      <c r="AM10" s="1549"/>
      <c r="AN10" s="1549"/>
      <c r="AO10" s="1549"/>
      <c r="AP10" s="1549"/>
      <c r="AQ10" s="1549"/>
      <c r="AR10" s="1549"/>
      <c r="AS10" s="1549"/>
      <c r="AT10" s="1549"/>
      <c r="AU10" s="1549"/>
      <c r="AV10" s="1549"/>
      <c r="AW10" s="1549"/>
      <c r="AX10" s="1549"/>
      <c r="AY10" s="1549"/>
      <c r="AZ10" s="1549"/>
      <c r="BA10" s="1549"/>
      <c r="BB10" s="1549"/>
      <c r="BC10" s="585" t="s">
        <v>7</v>
      </c>
      <c r="BD10" s="1551" t="s">
        <v>8</v>
      </c>
      <c r="BE10" s="1552"/>
      <c r="BF10" s="1553"/>
      <c r="BG10" s="1554"/>
      <c r="BH10" s="1554"/>
      <c r="BI10" s="1554"/>
      <c r="BJ10" s="1554"/>
      <c r="BK10" s="1554"/>
      <c r="BL10" s="1554"/>
      <c r="BM10" s="1554"/>
      <c r="BN10" s="1554"/>
      <c r="BO10" s="1573" t="s">
        <v>43</v>
      </c>
      <c r="BP10" s="1574"/>
      <c r="BQ10" s="1574"/>
      <c r="BR10" s="1574"/>
      <c r="BS10" s="1575"/>
      <c r="BT10" s="262"/>
      <c r="BU10" s="1576" t="s">
        <v>127</v>
      </c>
      <c r="BV10" s="1576"/>
      <c r="BW10" s="1576"/>
      <c r="BX10" s="1576"/>
      <c r="BY10" s="1576"/>
      <c r="BZ10" s="1577" t="s">
        <v>57</v>
      </c>
      <c r="CA10" s="1577"/>
      <c r="CB10" s="1577"/>
      <c r="CC10" s="1578">
        <f ca="1">NOW()-1</f>
        <v>44341.77756412037</v>
      </c>
      <c r="CD10" s="1579"/>
      <c r="CE10" s="58"/>
      <c r="CF10" s="58"/>
      <c r="CL10" s="58"/>
      <c r="CN10" s="1613" t="s">
        <v>301</v>
      </c>
      <c r="CO10" s="1613"/>
      <c r="CP10" s="1613"/>
      <c r="CQ10" s="1613"/>
    </row>
    <row r="11" spans="1:95" s="17" customFormat="1" ht="24" customHeight="1" thickBot="1" x14ac:dyDescent="0.3">
      <c r="A11" s="1670"/>
      <c r="B11" s="1670"/>
      <c r="C11" s="1670"/>
      <c r="D11" s="1139" t="s">
        <v>9</v>
      </c>
      <c r="E11" s="340" t="s">
        <v>10</v>
      </c>
      <c r="F11" s="340" t="s">
        <v>11</v>
      </c>
      <c r="G11" s="389" t="s">
        <v>12</v>
      </c>
      <c r="H11" s="338" t="s">
        <v>13</v>
      </c>
      <c r="I11" s="339" t="s">
        <v>14</v>
      </c>
      <c r="J11" s="339" t="s">
        <v>15</v>
      </c>
      <c r="K11" s="339" t="s">
        <v>9</v>
      </c>
      <c r="L11" s="339" t="s">
        <v>10</v>
      </c>
      <c r="M11" s="339" t="s">
        <v>11</v>
      </c>
      <c r="N11" s="341" t="s">
        <v>12</v>
      </c>
      <c r="O11" s="388" t="s">
        <v>13</v>
      </c>
      <c r="P11" s="340" t="s">
        <v>14</v>
      </c>
      <c r="Q11" s="340" t="s">
        <v>15</v>
      </c>
      <c r="R11" s="340" t="s">
        <v>9</v>
      </c>
      <c r="S11" s="340" t="s">
        <v>10</v>
      </c>
      <c r="T11" s="340" t="s">
        <v>11</v>
      </c>
      <c r="U11" s="389" t="s">
        <v>12</v>
      </c>
      <c r="V11" s="338" t="s">
        <v>13</v>
      </c>
      <c r="W11" s="339" t="s">
        <v>14</v>
      </c>
      <c r="X11" s="339" t="s">
        <v>15</v>
      </c>
      <c r="Y11" s="339" t="s">
        <v>9</v>
      </c>
      <c r="Z11" s="339" t="s">
        <v>10</v>
      </c>
      <c r="AA11" s="339" t="s">
        <v>11</v>
      </c>
      <c r="AB11" s="341" t="s">
        <v>12</v>
      </c>
      <c r="AC11" s="388" t="s">
        <v>13</v>
      </c>
      <c r="AD11" s="340" t="s">
        <v>14</v>
      </c>
      <c r="AE11" s="340" t="s">
        <v>15</v>
      </c>
      <c r="AF11" s="340" t="s">
        <v>9</v>
      </c>
      <c r="AG11" s="340" t="s">
        <v>10</v>
      </c>
      <c r="AH11" s="340" t="s">
        <v>11</v>
      </c>
      <c r="AI11" s="1550"/>
      <c r="AJ11" s="1550"/>
      <c r="AK11" s="1550"/>
      <c r="AL11" s="1550"/>
      <c r="AM11" s="1550"/>
      <c r="AN11" s="1550"/>
      <c r="AO11" s="1550"/>
      <c r="AP11" s="1550"/>
      <c r="AQ11" s="1550"/>
      <c r="AR11" s="1550"/>
      <c r="AS11" s="1550"/>
      <c r="AT11" s="1550"/>
      <c r="AU11" s="1550"/>
      <c r="AV11" s="1550"/>
      <c r="AW11" s="1550"/>
      <c r="AX11" s="1550"/>
      <c r="AY11" s="1550"/>
      <c r="AZ11" s="1550"/>
      <c r="BA11" s="1550"/>
      <c r="BB11" s="1550"/>
      <c r="BC11" s="59">
        <f>(+BC9/5)*4</f>
        <v>17.600000000000001</v>
      </c>
      <c r="BD11" s="1614">
        <f>+BC9*8/24</f>
        <v>7.333333333333333</v>
      </c>
      <c r="BE11" s="1615"/>
      <c r="BF11" s="1555"/>
      <c r="BG11" s="1556"/>
      <c r="BH11" s="1556"/>
      <c r="BI11" s="1556"/>
      <c r="BJ11" s="1556"/>
      <c r="BK11" s="1556"/>
      <c r="BL11" s="1556"/>
      <c r="BM11" s="1556"/>
      <c r="BN11" s="1556"/>
      <c r="BO11" s="1573" t="s">
        <v>250</v>
      </c>
      <c r="BP11" s="1575"/>
      <c r="BQ11" s="1616" t="s">
        <v>123</v>
      </c>
      <c r="BR11" s="1618" t="s">
        <v>309</v>
      </c>
      <c r="BS11" s="1619"/>
      <c r="BT11" s="1581" t="s">
        <v>130</v>
      </c>
      <c r="BU11" s="1583" t="s">
        <v>128</v>
      </c>
      <c r="BV11" s="1583" t="s">
        <v>259</v>
      </c>
      <c r="BW11" s="1576" t="s">
        <v>131</v>
      </c>
      <c r="BX11" s="1576" t="s">
        <v>34</v>
      </c>
      <c r="BY11" s="1576" t="s">
        <v>42</v>
      </c>
      <c r="BZ11" s="1583" t="s">
        <v>248</v>
      </c>
      <c r="CA11" s="1625" t="s">
        <v>274</v>
      </c>
      <c r="CB11" s="1627" t="s">
        <v>201</v>
      </c>
      <c r="CC11" s="1565" t="s">
        <v>132</v>
      </c>
      <c r="CD11" s="1566"/>
      <c r="CN11" s="120" t="s">
        <v>136</v>
      </c>
      <c r="CO11" s="121" t="s">
        <v>183</v>
      </c>
      <c r="CP11" s="120" t="s">
        <v>184</v>
      </c>
      <c r="CQ11" s="121" t="s">
        <v>185</v>
      </c>
    </row>
    <row r="12" spans="1:95" s="18" customFormat="1" ht="24" customHeight="1" thickBot="1" x14ac:dyDescent="0.3">
      <c r="A12" s="1232" t="s">
        <v>21</v>
      </c>
      <c r="B12" s="1232" t="s">
        <v>22</v>
      </c>
      <c r="C12" s="1232" t="s">
        <v>23</v>
      </c>
      <c r="D12" s="1141">
        <v>1</v>
      </c>
      <c r="E12" s="431">
        <f>D12+1</f>
        <v>2</v>
      </c>
      <c r="F12" s="437">
        <f t="shared" ref="F12:AH12" si="9">E12+1</f>
        <v>3</v>
      </c>
      <c r="G12" s="442">
        <f t="shared" si="9"/>
        <v>4</v>
      </c>
      <c r="H12" s="441">
        <f t="shared" si="9"/>
        <v>5</v>
      </c>
      <c r="I12" s="431">
        <f t="shared" si="9"/>
        <v>6</v>
      </c>
      <c r="J12" s="431">
        <f t="shared" si="9"/>
        <v>7</v>
      </c>
      <c r="K12" s="431">
        <f t="shared" si="9"/>
        <v>8</v>
      </c>
      <c r="L12" s="431">
        <f t="shared" si="9"/>
        <v>9</v>
      </c>
      <c r="M12" s="431">
        <f t="shared" si="9"/>
        <v>10</v>
      </c>
      <c r="N12" s="457">
        <f t="shared" si="9"/>
        <v>11</v>
      </c>
      <c r="O12" s="441">
        <f t="shared" si="9"/>
        <v>12</v>
      </c>
      <c r="P12" s="431">
        <f t="shared" si="9"/>
        <v>13</v>
      </c>
      <c r="Q12" s="431">
        <f t="shared" si="9"/>
        <v>14</v>
      </c>
      <c r="R12" s="437">
        <f t="shared" si="9"/>
        <v>15</v>
      </c>
      <c r="S12" s="431">
        <f t="shared" si="9"/>
        <v>16</v>
      </c>
      <c r="T12" s="431">
        <f t="shared" si="9"/>
        <v>17</v>
      </c>
      <c r="U12" s="442">
        <f t="shared" si="9"/>
        <v>18</v>
      </c>
      <c r="V12" s="441">
        <f t="shared" si="9"/>
        <v>19</v>
      </c>
      <c r="W12" s="431">
        <f t="shared" si="9"/>
        <v>20</v>
      </c>
      <c r="X12" s="431">
        <f t="shared" si="9"/>
        <v>21</v>
      </c>
      <c r="Y12" s="431">
        <f t="shared" si="9"/>
        <v>22</v>
      </c>
      <c r="Z12" s="437">
        <f t="shared" si="9"/>
        <v>23</v>
      </c>
      <c r="AA12" s="431">
        <f t="shared" si="9"/>
        <v>24</v>
      </c>
      <c r="AB12" s="442">
        <f t="shared" si="9"/>
        <v>25</v>
      </c>
      <c r="AC12" s="441">
        <f t="shared" si="9"/>
        <v>26</v>
      </c>
      <c r="AD12" s="431">
        <f t="shared" si="9"/>
        <v>27</v>
      </c>
      <c r="AE12" s="431">
        <f t="shared" si="9"/>
        <v>28</v>
      </c>
      <c r="AF12" s="431">
        <f t="shared" si="9"/>
        <v>29</v>
      </c>
      <c r="AG12" s="431">
        <f t="shared" si="9"/>
        <v>30</v>
      </c>
      <c r="AH12" s="437">
        <f t="shared" si="9"/>
        <v>31</v>
      </c>
      <c r="AI12" s="136" t="s">
        <v>24</v>
      </c>
      <c r="AJ12" s="14" t="s">
        <v>25</v>
      </c>
      <c r="AK12" s="587" t="s">
        <v>260</v>
      </c>
      <c r="AL12" s="587" t="s">
        <v>261</v>
      </c>
      <c r="AM12" s="14" t="s">
        <v>133</v>
      </c>
      <c r="AN12" s="14" t="s">
        <v>26</v>
      </c>
      <c r="AO12" s="14" t="s">
        <v>27</v>
      </c>
      <c r="AP12" s="61" t="s">
        <v>31</v>
      </c>
      <c r="AQ12" s="61" t="s">
        <v>32</v>
      </c>
      <c r="AR12" s="1052" t="s">
        <v>292</v>
      </c>
      <c r="AS12" s="61" t="s">
        <v>34</v>
      </c>
      <c r="AT12" s="61" t="s">
        <v>35</v>
      </c>
      <c r="AU12" s="61" t="s">
        <v>36</v>
      </c>
      <c r="AV12" s="61" t="s">
        <v>37</v>
      </c>
      <c r="AW12" s="61" t="s">
        <v>38</v>
      </c>
      <c r="AX12" s="61" t="s">
        <v>134</v>
      </c>
      <c r="AY12" s="61" t="s">
        <v>39</v>
      </c>
      <c r="AZ12" s="61" t="s">
        <v>135</v>
      </c>
      <c r="BA12" s="61" t="s">
        <v>40</v>
      </c>
      <c r="BB12" s="61" t="s">
        <v>41</v>
      </c>
      <c r="BC12" s="61" t="s">
        <v>42</v>
      </c>
      <c r="BD12" s="1629" t="s">
        <v>43</v>
      </c>
      <c r="BE12" s="1630"/>
      <c r="BF12" s="14" t="s">
        <v>59</v>
      </c>
      <c r="BG12" s="14" t="s">
        <v>56</v>
      </c>
      <c r="BH12" s="14" t="s">
        <v>260</v>
      </c>
      <c r="BI12" s="14" t="s">
        <v>261</v>
      </c>
      <c r="BJ12" s="14" t="s">
        <v>48</v>
      </c>
      <c r="BK12" s="14" t="s">
        <v>49</v>
      </c>
      <c r="BL12" s="14" t="s">
        <v>50</v>
      </c>
      <c r="BM12" s="14" t="s">
        <v>51</v>
      </c>
      <c r="BN12" s="144" t="s">
        <v>57</v>
      </c>
      <c r="BO12" s="1631">
        <f>+BD11+ABR!BO12</f>
        <v>36</v>
      </c>
      <c r="BP12" s="1632"/>
      <c r="BQ12" s="1617"/>
      <c r="BR12" s="1620"/>
      <c r="BS12" s="1621"/>
      <c r="BT12" s="1582"/>
      <c r="BU12" s="1584"/>
      <c r="BV12" s="1584"/>
      <c r="BW12" s="1576"/>
      <c r="BX12" s="1576"/>
      <c r="BY12" s="1576"/>
      <c r="BZ12" s="1584"/>
      <c r="CA12" s="1626"/>
      <c r="CB12" s="1628"/>
      <c r="CC12" s="1578">
        <v>44346</v>
      </c>
      <c r="CD12" s="1580"/>
      <c r="CE12" s="168" t="s">
        <v>136</v>
      </c>
      <c r="CF12" s="169" t="s">
        <v>137</v>
      </c>
      <c r="CG12" s="170" t="s">
        <v>138</v>
      </c>
      <c r="CH12" s="170" t="s">
        <v>139</v>
      </c>
      <c r="CI12" s="170" t="s">
        <v>140</v>
      </c>
      <c r="CJ12" s="171" t="s">
        <v>141</v>
      </c>
      <c r="CK12" s="445" t="s">
        <v>199</v>
      </c>
      <c r="CL12" s="446" t="s">
        <v>200</v>
      </c>
      <c r="CN12" s="122">
        <f>+BD11</f>
        <v>7.333333333333333</v>
      </c>
      <c r="CO12" s="122">
        <f>+CN12+(BC11*2)/24</f>
        <v>8.8000000000000007</v>
      </c>
      <c r="CP12" s="123">
        <v>15</v>
      </c>
      <c r="CQ12" s="123">
        <v>18</v>
      </c>
    </row>
    <row r="13" spans="1:95" ht="21" customHeight="1" thickBot="1" x14ac:dyDescent="0.3">
      <c r="A13" s="1233" t="s">
        <v>55</v>
      </c>
      <c r="B13" s="1412">
        <v>1</v>
      </c>
      <c r="C13" s="1235" t="s">
        <v>275</v>
      </c>
      <c r="D13" s="435" t="s">
        <v>25</v>
      </c>
      <c r="E13" s="498"/>
      <c r="F13" s="1411" t="s">
        <v>192</v>
      </c>
      <c r="G13" s="440" t="s">
        <v>24</v>
      </c>
      <c r="H13" s="459" t="s">
        <v>25</v>
      </c>
      <c r="I13" s="435"/>
      <c r="J13" s="435"/>
      <c r="K13" s="435" t="s">
        <v>24</v>
      </c>
      <c r="L13" s="435" t="s">
        <v>24</v>
      </c>
      <c r="M13" s="520"/>
      <c r="N13" s="504" t="s">
        <v>192</v>
      </c>
      <c r="O13" s="459" t="s">
        <v>24</v>
      </c>
      <c r="P13" s="435" t="s">
        <v>25</v>
      </c>
      <c r="Q13" s="498"/>
      <c r="R13" s="498" t="s">
        <v>192</v>
      </c>
      <c r="S13" s="435" t="s">
        <v>25</v>
      </c>
      <c r="T13" s="435" t="s">
        <v>25</v>
      </c>
      <c r="U13" s="505"/>
      <c r="V13" s="500"/>
      <c r="W13" s="433" t="s">
        <v>25</v>
      </c>
      <c r="X13" s="435" t="s">
        <v>25</v>
      </c>
      <c r="Y13" s="498"/>
      <c r="Z13" s="527"/>
      <c r="AA13" s="435" t="s">
        <v>39</v>
      </c>
      <c r="AB13" s="440" t="s">
        <v>25</v>
      </c>
      <c r="AC13" s="503"/>
      <c r="AD13" s="506"/>
      <c r="AE13" s="435" t="s">
        <v>24</v>
      </c>
      <c r="AF13" s="433" t="s">
        <v>24</v>
      </c>
      <c r="AG13" s="527"/>
      <c r="AH13" s="498"/>
      <c r="AI13" s="125">
        <f t="shared" ref="AI13:AI32" si="10">COUNTIF($D13:$AH13,"D")</f>
        <v>6</v>
      </c>
      <c r="AJ13" s="62">
        <f t="shared" ref="AJ13:AJ32" si="11">COUNTIF($D13:$AH13,"N")</f>
        <v>8</v>
      </c>
      <c r="AK13" s="62">
        <f t="shared" ref="AK13:AK32" si="12">COUNTIF($D13:$AH13,"DTS4S")+COUNTIF($D13:$AH13,"DTS4S1")</f>
        <v>0</v>
      </c>
      <c r="AL13" s="62">
        <f t="shared" ref="AL13:AL32" si="13">COUNTIF($D13:$AH13,"NTS4S")+COUNTIF($D13:$AH13,"NTS4S1")</f>
        <v>0</v>
      </c>
      <c r="AM13" s="62">
        <f t="shared" ref="AM13:AM32" si="14">COUNTIF($D13:$AH13,"S")</f>
        <v>0</v>
      </c>
      <c r="AN13" s="62">
        <f t="shared" ref="AN13:AN32" si="15">COUNTIF($D13:$AH13,"DT")</f>
        <v>0</v>
      </c>
      <c r="AO13" s="62">
        <f t="shared" ref="AO13:AO32" si="16">COUNTIF($D13:$AH13,"NT")</f>
        <v>0</v>
      </c>
      <c r="AP13" s="62">
        <f t="shared" ref="AP13:AP32" si="17">COUNTIF($D13:$AH13,"t")</f>
        <v>0</v>
      </c>
      <c r="AQ13" s="62">
        <f t="shared" ref="AQ13:AQ32" si="18">COUNTIF($D13:$AH13,"FE")</f>
        <v>0</v>
      </c>
      <c r="AR13" s="62">
        <f>COUNTIF($D13:$AH13,"LN")</f>
        <v>0</v>
      </c>
      <c r="AS13" s="62">
        <f t="shared" ref="AS13:AS32" si="19">COUNTIF($D13:$AH13,"DS")</f>
        <v>0</v>
      </c>
      <c r="AT13" s="62">
        <f t="shared" ref="AT13:AT32" si="20">COUNTIF($D13:$AH13,"DISP")</f>
        <v>0</v>
      </c>
      <c r="AU13" s="62">
        <f t="shared" ref="AU13:AU32" si="21">COUNTIF($D13:$AH13,"L")</f>
        <v>0</v>
      </c>
      <c r="AV13" s="62">
        <f t="shared" ref="AV13:AV32" si="22">COUNTIF($D13:$AH13,"B")</f>
        <v>0</v>
      </c>
      <c r="AW13" s="62">
        <f t="shared" ref="AW13:AW32" si="23">COUNTIF($D13:$AH13,"SA")</f>
        <v>0</v>
      </c>
      <c r="AX13" s="62">
        <f t="shared" ref="AX13:AX32" si="24">COUNTIF($D13:$AH13,"SAT")</f>
        <v>0</v>
      </c>
      <c r="AY13" s="62">
        <f t="shared" ref="AY13:AY32" si="25">COUNTIF($D13:$AH13,"SE")</f>
        <v>1</v>
      </c>
      <c r="AZ13" s="62">
        <f t="shared" ref="AZ13:AZ32" si="26">COUNTIF($D13:$AH13,"OJTD")+COUNTIF($D13:$AH13,"OJTN")</f>
        <v>0</v>
      </c>
      <c r="BA13" s="62">
        <f t="shared" ref="BA13:BA32" si="27">COUNTIF($D13:$AH13,"TR")</f>
        <v>0</v>
      </c>
      <c r="BB13" s="62">
        <f t="shared" ref="BB13:BB32" si="28">COUNTIF($D13:$AH13,"F")</f>
        <v>0</v>
      </c>
      <c r="BC13" s="63">
        <f t="shared" ref="BC13:BC32" si="29">+AI13+AJ13+AN13+AO13+((AQ13+AU13+AV13+AY13)*8)/12+AW13+AX13+AZ13+BA13+AM13</f>
        <v>14.666666666666666</v>
      </c>
      <c r="BD13" s="64"/>
      <c r="BE13" s="584">
        <f>+AI13*$BD$2+AJ13*$BD$6+AN13*$BD$2+AO13*$BD$6+AQ13*8/24+AU13*8/24+AV13*8/24+AW13*8/24+AX13*12/24+AY13*8/24+AZ13*$BD$2+BA13*8/24+BN13*(0/24)+(AM13*$BE$2)+AK13*$BF$2+AL13*$BF$6+AR13*$BD$2</f>
        <v>7.333333333333333</v>
      </c>
      <c r="BF13" s="5">
        <f>COUNTIF($D13:$AH13,"DTS")+COUNTIF($D13:$AH13,"DTS1")</f>
        <v>0</v>
      </c>
      <c r="BG13" s="5">
        <f t="shared" ref="BG13:BG74" si="30">COUNTIF($D13:$AH13,"NTS")+COUNTIF($D13:$AH13,"NTS1")</f>
        <v>0</v>
      </c>
      <c r="BH13" s="5">
        <f>COUNTIF($D13:$AH13,"DTS4S")+COUNTIF($D13:$AH13,"DTS4S1")</f>
        <v>0</v>
      </c>
      <c r="BI13" s="5">
        <f>COUNTIF($D13:$AH13,"NTS4S")+COUNTIF($D13:$AH13,"NTS4S1")</f>
        <v>0</v>
      </c>
      <c r="BJ13" s="5">
        <f t="shared" ref="BJ13:BJ74" si="31">COUNTIF($D13:$AH13,"DTS5S")+COUNTIF($D13:$AH13,"DTS5S1")</f>
        <v>0</v>
      </c>
      <c r="BK13" s="5">
        <f>COUNTIF($D13:$AH13,"NTS5S")+COUNTIF($D13:$AH13,"NTS5S1")</f>
        <v>0</v>
      </c>
      <c r="BL13" s="5">
        <f t="shared" ref="BL13:BL74" si="32">COUNTIF($D13:$AH13,"DTSDS")+COUNTIF($D13:$AH13,"DTSDS1")</f>
        <v>3</v>
      </c>
      <c r="BM13" s="5">
        <f t="shared" ref="BM13:BM74" si="33">COUNTIF($D13:$AH13,"NTSDS")+COUNTIF($D13:$AH13,"NTSDS1")</f>
        <v>0</v>
      </c>
      <c r="BN13" s="145">
        <f t="shared" ref="BN13:BN74" si="34">COUNTIF($D13:$AH13,"FOTS")</f>
        <v>0</v>
      </c>
      <c r="BO13" s="147">
        <f>+BE13+ABR!BO13</f>
        <v>33.5</v>
      </c>
      <c r="BP13" s="65">
        <f>+BO13+(JAN!BN13+FEV!BN13+MAR!BN13+ABR!BN13+BN13)*(12/24)-$BO$12</f>
        <v>-0.5</v>
      </c>
      <c r="BQ13" s="66">
        <f t="shared" ref="BQ13:BQ31" si="35">IF(BP13&gt;=(-11/24),0,(-BP13)/(12/24))</f>
        <v>1</v>
      </c>
      <c r="BR13" s="584">
        <f>+BO13+BY13*$BD$2</f>
        <v>35</v>
      </c>
      <c r="BS13" s="584">
        <f>+BR13-$BO$12</f>
        <v>-1</v>
      </c>
      <c r="BT13" s="67">
        <f t="shared" ref="BT13:BT18" si="36">+(BR13/$BR$99)-1</f>
        <v>-1.5479125409206818E-2</v>
      </c>
      <c r="BU13" s="68">
        <f t="shared" ref="BU13:BU18" si="37">+BF13+BG13</f>
        <v>0</v>
      </c>
      <c r="BV13" s="5">
        <f t="shared" ref="BV13:BV18" si="38">+BH13+BI13</f>
        <v>0</v>
      </c>
      <c r="BW13" s="68">
        <f t="shared" ref="BW13:BW18" si="39">+BJ13+BK13</f>
        <v>0</v>
      </c>
      <c r="BX13" s="68">
        <f t="shared" ref="BX13:BX18" si="40">+BL13+BM13</f>
        <v>3</v>
      </c>
      <c r="BY13" s="69">
        <f t="shared" ref="BY13:BY32" si="41">+BU13+BV13+BW13+BX13</f>
        <v>3</v>
      </c>
      <c r="BZ13" s="68">
        <f>+BN13+ABR!BZ13</f>
        <v>4</v>
      </c>
      <c r="CA13" s="68">
        <f>+ABR!CA13+BX13</f>
        <v>12</v>
      </c>
      <c r="CB13" s="69">
        <f t="shared" ref="CB13:CB19" si="42">+CA13-BZ13</f>
        <v>8</v>
      </c>
      <c r="CE13" s="163">
        <f t="shared" ref="CE13:CE20" si="43">+BE13</f>
        <v>7.333333333333333</v>
      </c>
      <c r="CF13" s="127">
        <f>+BC13+BF13+BG13+BJ13+BK13+BL13+BM13+BH13+BI13</f>
        <v>17.666666666666664</v>
      </c>
      <c r="CG13" s="165">
        <f>+BE13*24-(AQ13+AU13+AV13)*8</f>
        <v>176</v>
      </c>
      <c r="CH13" s="165">
        <f>+(BF13+BG13+BJ13+BK13+BL13+BM13)*12+(BH13+BI13)*8</f>
        <v>36</v>
      </c>
      <c r="CI13" s="165">
        <f>+CG13+CH13</f>
        <v>212</v>
      </c>
      <c r="CJ13" s="159">
        <f t="shared" ref="CJ13:CJ75" si="44">+(AQ13+AU13+AV13)*8+(BN13)*12</f>
        <v>0</v>
      </c>
      <c r="CK13" s="444">
        <f>BY13-BV13+ABR!CK13</f>
        <v>11</v>
      </c>
      <c r="CL13" s="916">
        <f>CK13*12+BV13*8</f>
        <v>132</v>
      </c>
      <c r="CM13" s="450"/>
      <c r="CN13" s="126">
        <f>+CE13</f>
        <v>7.333333333333333</v>
      </c>
      <c r="CO13" s="130">
        <f>CI13</f>
        <v>212</v>
      </c>
      <c r="CP13" s="127">
        <f t="shared" ref="CP13:CP75" si="45">+BC13</f>
        <v>14.666666666666666</v>
      </c>
      <c r="CQ13" s="127">
        <f>+CF13</f>
        <v>17.666666666666664</v>
      </c>
    </row>
    <row r="14" spans="1:95" ht="21" customHeight="1" thickBot="1" x14ac:dyDescent="0.3">
      <c r="A14" s="1233" t="s">
        <v>58</v>
      </c>
      <c r="B14" s="1234">
        <v>2</v>
      </c>
      <c r="C14" s="1235" t="s">
        <v>275</v>
      </c>
      <c r="D14" s="435" t="s">
        <v>24</v>
      </c>
      <c r="E14" s="435" t="s">
        <v>24</v>
      </c>
      <c r="F14" s="434"/>
      <c r="G14" s="491"/>
      <c r="H14" s="459" t="s">
        <v>24</v>
      </c>
      <c r="I14" s="435" t="s">
        <v>25</v>
      </c>
      <c r="J14" s="432"/>
      <c r="K14" s="432"/>
      <c r="L14" s="435" t="s">
        <v>25</v>
      </c>
      <c r="M14" s="435" t="s">
        <v>25</v>
      </c>
      <c r="N14" s="440"/>
      <c r="O14" s="459"/>
      <c r="P14" s="435" t="s">
        <v>24</v>
      </c>
      <c r="Q14" s="435" t="s">
        <v>25</v>
      </c>
      <c r="R14" s="498"/>
      <c r="S14" s="506" t="s">
        <v>24</v>
      </c>
      <c r="T14" s="435" t="s">
        <v>24</v>
      </c>
      <c r="U14" s="440" t="s">
        <v>25</v>
      </c>
      <c r="V14" s="500"/>
      <c r="W14" s="435" t="s">
        <v>24</v>
      </c>
      <c r="X14" s="435" t="s">
        <v>25</v>
      </c>
      <c r="Y14" s="498"/>
      <c r="Z14" s="432" t="s">
        <v>39</v>
      </c>
      <c r="AA14" s="435" t="s">
        <v>39</v>
      </c>
      <c r="AB14" s="440" t="s">
        <v>25</v>
      </c>
      <c r="AC14" s="503"/>
      <c r="AD14" s="506"/>
      <c r="AE14" s="435" t="s">
        <v>24</v>
      </c>
      <c r="AF14" s="435" t="s">
        <v>25</v>
      </c>
      <c r="AG14" s="498"/>
      <c r="AH14" s="498"/>
      <c r="AI14" s="125">
        <f t="shared" si="10"/>
        <v>8</v>
      </c>
      <c r="AJ14" s="62">
        <f t="shared" si="11"/>
        <v>8</v>
      </c>
      <c r="AK14" s="62">
        <f t="shared" si="12"/>
        <v>0</v>
      </c>
      <c r="AL14" s="62">
        <f t="shared" si="13"/>
        <v>0</v>
      </c>
      <c r="AM14" s="62">
        <f t="shared" si="14"/>
        <v>0</v>
      </c>
      <c r="AN14" s="62">
        <f t="shared" si="15"/>
        <v>0</v>
      </c>
      <c r="AO14" s="62">
        <f t="shared" si="16"/>
        <v>0</v>
      </c>
      <c r="AP14" s="62">
        <f t="shared" si="17"/>
        <v>0</v>
      </c>
      <c r="AQ14" s="62">
        <f t="shared" si="18"/>
        <v>0</v>
      </c>
      <c r="AR14" s="62">
        <f t="shared" ref="AR14:AR32" si="46">COUNTIF($D14:$AH14,"LN")</f>
        <v>0</v>
      </c>
      <c r="AS14" s="62">
        <f t="shared" si="19"/>
        <v>0</v>
      </c>
      <c r="AT14" s="62">
        <f t="shared" si="20"/>
        <v>0</v>
      </c>
      <c r="AU14" s="62">
        <f t="shared" si="21"/>
        <v>0</v>
      </c>
      <c r="AV14" s="62">
        <f t="shared" si="22"/>
        <v>0</v>
      </c>
      <c r="AW14" s="62">
        <f t="shared" si="23"/>
        <v>0</v>
      </c>
      <c r="AX14" s="62">
        <f t="shared" si="24"/>
        <v>0</v>
      </c>
      <c r="AY14" s="62">
        <f t="shared" si="25"/>
        <v>2</v>
      </c>
      <c r="AZ14" s="62">
        <f t="shared" si="26"/>
        <v>0</v>
      </c>
      <c r="BA14" s="62">
        <f t="shared" si="27"/>
        <v>0</v>
      </c>
      <c r="BB14" s="62">
        <f t="shared" si="28"/>
        <v>0</v>
      </c>
      <c r="BC14" s="63">
        <f t="shared" si="29"/>
        <v>17.333333333333332</v>
      </c>
      <c r="BD14" s="64"/>
      <c r="BE14" s="584">
        <f t="shared" ref="BE14:BE77" si="47">+AI14*$BD$2+AJ14*$BD$6+AN14*$BD$2+AO14*$BD$6+AQ14*8/24+AU14*8/24+AV14*8/24+AW14*8/24+AX14*12/24+AY14*8/24+AZ14*$BD$2+BA14*8/24+BN14*(0/24)+(AM14*$BE$2)+AK14*$BF$2+AL14*$BF$6+AR14*$BD$2</f>
        <v>8.6666666666666661</v>
      </c>
      <c r="BF14" s="5">
        <f>COUNTIF($D14:$AH14,"DTS")+COUNTIF($D14:$AH14,"DTS1")</f>
        <v>0</v>
      </c>
      <c r="BG14" s="5">
        <f t="shared" si="30"/>
        <v>0</v>
      </c>
      <c r="BH14" s="5">
        <f>COUNTIF($D14:$AH14,"DTS4S")+COUNTIF($D14:$AH14,"DTS4S1")</f>
        <v>0</v>
      </c>
      <c r="BI14" s="5">
        <f>COUNTIF($D14:$AH14,"NTS4S")+COUNTIF($D14:$AH14,"NTS4S1")</f>
        <v>0</v>
      </c>
      <c r="BJ14" s="5">
        <f t="shared" si="31"/>
        <v>0</v>
      </c>
      <c r="BK14" s="5">
        <f>COUNTIF($D14:$AH14,"NTS5S")+COUNTIF($D14:$AH14,"NTS5S1")</f>
        <v>0</v>
      </c>
      <c r="BL14" s="5">
        <f t="shared" si="32"/>
        <v>0</v>
      </c>
      <c r="BM14" s="5">
        <f t="shared" si="33"/>
        <v>0</v>
      </c>
      <c r="BN14" s="145">
        <f t="shared" si="34"/>
        <v>0</v>
      </c>
      <c r="BO14" s="147">
        <f>+BE14+ABR!BO14</f>
        <v>34.666666666666664</v>
      </c>
      <c r="BP14" s="65">
        <f>+BO14+(JAN!BN76+FEV!BN14+MAR!BN14+ABR!BN14+BN14)*(12/24)-$BO$12</f>
        <v>-0.3333333333333357</v>
      </c>
      <c r="BQ14" s="66">
        <f t="shared" si="35"/>
        <v>0</v>
      </c>
      <c r="BR14" s="584">
        <f t="shared" ref="BR14:BR19" si="48">+BO14+BY14*$BD$2</f>
        <v>34.666666666666664</v>
      </c>
      <c r="BS14" s="584">
        <f>+BR14-$BO$12</f>
        <v>-1.3333333333333357</v>
      </c>
      <c r="BT14" s="67">
        <f t="shared" si="36"/>
        <v>-2.4855514691023983E-2</v>
      </c>
      <c r="BU14" s="68">
        <f t="shared" si="37"/>
        <v>0</v>
      </c>
      <c r="BV14" s="5">
        <f t="shared" si="38"/>
        <v>0</v>
      </c>
      <c r="BW14" s="68">
        <f t="shared" si="39"/>
        <v>0</v>
      </c>
      <c r="BX14" s="68">
        <f t="shared" si="40"/>
        <v>0</v>
      </c>
      <c r="BY14" s="69">
        <f t="shared" si="41"/>
        <v>0</v>
      </c>
      <c r="BZ14" s="68">
        <f>+BN14+ABR!BZ14</f>
        <v>2</v>
      </c>
      <c r="CA14" s="68">
        <f>+ABR!CA14+BX14</f>
        <v>8</v>
      </c>
      <c r="CB14" s="69">
        <f t="shared" si="42"/>
        <v>6</v>
      </c>
      <c r="CE14" s="163">
        <f t="shared" si="43"/>
        <v>8.6666666666666661</v>
      </c>
      <c r="CF14" s="127">
        <f>+BC14+BF14+BG14+BJ14+BK14+BL14+BM14+BH14+BI14</f>
        <v>17.333333333333332</v>
      </c>
      <c r="CG14" s="165">
        <f t="shared" ref="CG14:CG77" si="49">+BE14*24-(AQ14+AU14+AV14)*8</f>
        <v>208</v>
      </c>
      <c r="CH14" s="165">
        <f t="shared" ref="CH14:CH77" si="50">+(BF14+BG14+BJ14+BK14+BL14+BM14)*12+(BH14+BI14)*8</f>
        <v>0</v>
      </c>
      <c r="CI14" s="165">
        <f t="shared" ref="CI14:CI77" si="51">+CG14+CH14</f>
        <v>208</v>
      </c>
      <c r="CJ14" s="159">
        <f t="shared" si="44"/>
        <v>0</v>
      </c>
      <c r="CK14" s="444">
        <f>BY14-BV14+ABR!CK14</f>
        <v>8</v>
      </c>
      <c r="CL14" s="450">
        <f t="shared" ref="CL14:CL19" si="52">CK14*12+BV14*8</f>
        <v>96</v>
      </c>
      <c r="CM14" s="450"/>
      <c r="CN14" s="126">
        <f t="shared" ref="CN14:CN77" si="53">+CE14</f>
        <v>8.6666666666666661</v>
      </c>
      <c r="CO14" s="130">
        <f t="shared" ref="CO14:CO77" si="54">CI14</f>
        <v>208</v>
      </c>
      <c r="CP14" s="127">
        <f t="shared" si="45"/>
        <v>17.333333333333332</v>
      </c>
      <c r="CQ14" s="127">
        <f t="shared" ref="CQ14:CQ77" si="55">+CF14</f>
        <v>17.333333333333332</v>
      </c>
    </row>
    <row r="15" spans="1:95" ht="24" customHeight="1" thickBot="1" x14ac:dyDescent="0.3">
      <c r="A15" s="1237" t="s">
        <v>60</v>
      </c>
      <c r="B15" s="1412">
        <v>3</v>
      </c>
      <c r="C15" s="1238" t="s">
        <v>2</v>
      </c>
      <c r="D15" s="435" t="s">
        <v>25</v>
      </c>
      <c r="E15" s="498"/>
      <c r="F15" s="498"/>
      <c r="G15" s="440" t="s">
        <v>24</v>
      </c>
      <c r="H15" s="459" t="s">
        <v>26</v>
      </c>
      <c r="I15" s="435"/>
      <c r="J15" s="506"/>
      <c r="K15" s="435" t="s">
        <v>24</v>
      </c>
      <c r="L15" s="435" t="s">
        <v>24</v>
      </c>
      <c r="M15" s="520"/>
      <c r="N15" s="504"/>
      <c r="O15" s="459" t="s">
        <v>24</v>
      </c>
      <c r="P15" s="435" t="s">
        <v>25</v>
      </c>
      <c r="Q15" s="498"/>
      <c r="R15" s="498"/>
      <c r="S15" s="435" t="s">
        <v>25</v>
      </c>
      <c r="T15" s="435" t="s">
        <v>25</v>
      </c>
      <c r="U15" s="505"/>
      <c r="V15" s="500"/>
      <c r="W15" s="435" t="s">
        <v>24</v>
      </c>
      <c r="X15" s="435" t="s">
        <v>25</v>
      </c>
      <c r="Y15" s="498"/>
      <c r="Z15" s="498"/>
      <c r="AA15" s="435" t="s">
        <v>24</v>
      </c>
      <c r="AB15" s="440" t="s">
        <v>24</v>
      </c>
      <c r="AC15" s="500"/>
      <c r="AD15" s="506"/>
      <c r="AE15" s="435" t="s">
        <v>24</v>
      </c>
      <c r="AF15" s="435" t="s">
        <v>25</v>
      </c>
      <c r="AG15" s="498"/>
      <c r="AH15" s="498" t="s">
        <v>24</v>
      </c>
      <c r="AI15" s="125">
        <f t="shared" si="10"/>
        <v>9</v>
      </c>
      <c r="AJ15" s="62">
        <f t="shared" si="11"/>
        <v>6</v>
      </c>
      <c r="AK15" s="62">
        <f t="shared" si="12"/>
        <v>0</v>
      </c>
      <c r="AL15" s="62">
        <f t="shared" si="13"/>
        <v>0</v>
      </c>
      <c r="AM15" s="62">
        <f t="shared" si="14"/>
        <v>0</v>
      </c>
      <c r="AN15" s="62">
        <f t="shared" si="15"/>
        <v>1</v>
      </c>
      <c r="AO15" s="62">
        <f t="shared" si="16"/>
        <v>0</v>
      </c>
      <c r="AP15" s="62">
        <f t="shared" si="17"/>
        <v>0</v>
      </c>
      <c r="AQ15" s="62">
        <f t="shared" si="18"/>
        <v>0</v>
      </c>
      <c r="AR15" s="62">
        <f t="shared" si="46"/>
        <v>0</v>
      </c>
      <c r="AS15" s="62">
        <f t="shared" si="19"/>
        <v>0</v>
      </c>
      <c r="AT15" s="62">
        <f t="shared" si="20"/>
        <v>0</v>
      </c>
      <c r="AU15" s="62">
        <f t="shared" si="21"/>
        <v>0</v>
      </c>
      <c r="AV15" s="62">
        <f t="shared" si="22"/>
        <v>0</v>
      </c>
      <c r="AW15" s="62">
        <f t="shared" si="23"/>
        <v>0</v>
      </c>
      <c r="AX15" s="62">
        <f t="shared" si="24"/>
        <v>0</v>
      </c>
      <c r="AY15" s="62">
        <f t="shared" si="25"/>
        <v>0</v>
      </c>
      <c r="AZ15" s="62">
        <f t="shared" si="26"/>
        <v>0</v>
      </c>
      <c r="BA15" s="62">
        <f t="shared" si="27"/>
        <v>0</v>
      </c>
      <c r="BB15" s="62">
        <f t="shared" si="28"/>
        <v>0</v>
      </c>
      <c r="BC15" s="63">
        <f t="shared" si="29"/>
        <v>16</v>
      </c>
      <c r="BD15" s="64"/>
      <c r="BE15" s="584">
        <f t="shared" si="47"/>
        <v>8</v>
      </c>
      <c r="BF15" s="5">
        <f t="shared" ref="BF15:BF81" si="56">COUNTIF($D15:$AH15,"DTS")+COUNTIF($D15:$AH15,"DTS1")</f>
        <v>0</v>
      </c>
      <c r="BG15" s="5">
        <f t="shared" si="30"/>
        <v>0</v>
      </c>
      <c r="BH15" s="5">
        <f t="shared" ref="BH15:BH81" si="57">COUNTIF($D15:$AH15,"DTS4S")+COUNTIF($D15:$AH15,"DTS4S1")</f>
        <v>0</v>
      </c>
      <c r="BI15" s="5">
        <f t="shared" ref="BI15:BI81" si="58">COUNTIF($D15:$AH15,"NTS4S")+COUNTIF($D15:$AH15,"NTS4S1")</f>
        <v>0</v>
      </c>
      <c r="BJ15" s="5">
        <f t="shared" si="31"/>
        <v>0</v>
      </c>
      <c r="BK15" s="5">
        <f t="shared" ref="BK15:BK81" si="59">COUNTIF($D15:$AH15,"NTS5S")+COUNTIF($D15:$AH15,"NTS5S1")</f>
        <v>0</v>
      </c>
      <c r="BL15" s="5">
        <f t="shared" si="32"/>
        <v>0</v>
      </c>
      <c r="BM15" s="5">
        <f t="shared" si="33"/>
        <v>0</v>
      </c>
      <c r="BN15" s="145">
        <f t="shared" si="34"/>
        <v>0</v>
      </c>
      <c r="BO15" s="147">
        <f>+BE15+ABR!BO15</f>
        <v>36.666666666666671</v>
      </c>
      <c r="BP15" s="65">
        <f>+BO15+(JAN!BN15+FEV!BN15+MAR!BN15+ABR!BN15+BN15)*(12/24)-$BO$12</f>
        <v>1.1666666666666714</v>
      </c>
      <c r="BQ15" s="66">
        <f t="shared" si="35"/>
        <v>0</v>
      </c>
      <c r="BR15" s="584">
        <f t="shared" si="48"/>
        <v>36.666666666666671</v>
      </c>
      <c r="BS15" s="584">
        <f>+BR15-$BO$12</f>
        <v>0.6666666666666714</v>
      </c>
      <c r="BT15" s="67">
        <f t="shared" si="36"/>
        <v>3.1402820999878678E-2</v>
      </c>
      <c r="BU15" s="68">
        <f t="shared" si="37"/>
        <v>0</v>
      </c>
      <c r="BV15" s="5">
        <f t="shared" si="38"/>
        <v>0</v>
      </c>
      <c r="BW15" s="68">
        <f t="shared" si="39"/>
        <v>0</v>
      </c>
      <c r="BX15" s="68">
        <f t="shared" si="40"/>
        <v>0</v>
      </c>
      <c r="BY15" s="69">
        <f t="shared" si="41"/>
        <v>0</v>
      </c>
      <c r="BZ15" s="68">
        <f>+BN15+ABR!BZ15</f>
        <v>1</v>
      </c>
      <c r="CA15" s="68">
        <f>+ABR!CA15+BX15</f>
        <v>6</v>
      </c>
      <c r="CB15" s="69">
        <f t="shared" si="42"/>
        <v>5</v>
      </c>
      <c r="CE15" s="163">
        <f t="shared" si="43"/>
        <v>8</v>
      </c>
      <c r="CF15" s="127">
        <f t="shared" ref="CF15:CF73" si="60">+BC15+BF15+BG15+BJ15+BK15+BL15+BM15+BH15+BI15</f>
        <v>16</v>
      </c>
      <c r="CG15" s="165">
        <f t="shared" si="49"/>
        <v>192</v>
      </c>
      <c r="CH15" s="165">
        <f t="shared" si="50"/>
        <v>0</v>
      </c>
      <c r="CI15" s="165">
        <f t="shared" si="51"/>
        <v>192</v>
      </c>
      <c r="CJ15" s="159">
        <f t="shared" si="44"/>
        <v>0</v>
      </c>
      <c r="CK15" s="444">
        <f>BY15-BV15+ABR!CK15</f>
        <v>5</v>
      </c>
      <c r="CL15" s="450">
        <f t="shared" si="52"/>
        <v>60</v>
      </c>
      <c r="CM15" s="450"/>
      <c r="CN15" s="126">
        <f t="shared" si="53"/>
        <v>8</v>
      </c>
      <c r="CO15" s="130">
        <f t="shared" si="54"/>
        <v>192</v>
      </c>
      <c r="CP15" s="127">
        <f t="shared" si="45"/>
        <v>16</v>
      </c>
      <c r="CQ15" s="127">
        <f t="shared" si="55"/>
        <v>16</v>
      </c>
    </row>
    <row r="16" spans="1:95" ht="21" customHeight="1" thickBot="1" x14ac:dyDescent="0.3">
      <c r="A16" s="1239" t="s">
        <v>61</v>
      </c>
      <c r="B16" s="1234">
        <v>4</v>
      </c>
      <c r="C16" s="1240" t="s">
        <v>2</v>
      </c>
      <c r="D16" s="435" t="s">
        <v>57</v>
      </c>
      <c r="E16" s="527"/>
      <c r="F16" s="527"/>
      <c r="G16" s="440" t="s">
        <v>24</v>
      </c>
      <c r="H16" s="459" t="s">
        <v>25</v>
      </c>
      <c r="I16" s="506" t="s">
        <v>56</v>
      </c>
      <c r="J16" s="506"/>
      <c r="K16" s="435" t="s">
        <v>24</v>
      </c>
      <c r="L16" s="435" t="s">
        <v>24</v>
      </c>
      <c r="M16" s="1220"/>
      <c r="N16" s="1221"/>
      <c r="O16" s="459" t="s">
        <v>24</v>
      </c>
      <c r="P16" s="435" t="s">
        <v>25</v>
      </c>
      <c r="Q16" s="498"/>
      <c r="R16" s="498"/>
      <c r="S16" s="435" t="s">
        <v>26</v>
      </c>
      <c r="T16" s="435" t="s">
        <v>25</v>
      </c>
      <c r="U16" s="505"/>
      <c r="V16" s="983" t="s">
        <v>24</v>
      </c>
      <c r="W16" s="435" t="s">
        <v>24</v>
      </c>
      <c r="X16" s="435" t="s">
        <v>25</v>
      </c>
      <c r="Y16" s="498"/>
      <c r="Z16" s="498"/>
      <c r="AA16" s="435" t="s">
        <v>24</v>
      </c>
      <c r="AB16" s="440" t="s">
        <v>25</v>
      </c>
      <c r="AC16" s="500"/>
      <c r="AD16" s="531" t="s">
        <v>24</v>
      </c>
      <c r="AE16" s="435" t="s">
        <v>24</v>
      </c>
      <c r="AF16" s="435" t="s">
        <v>25</v>
      </c>
      <c r="AG16" s="498"/>
      <c r="AH16" s="498"/>
      <c r="AI16" s="125">
        <f t="shared" si="10"/>
        <v>9</v>
      </c>
      <c r="AJ16" s="62">
        <f t="shared" si="11"/>
        <v>6</v>
      </c>
      <c r="AK16" s="62">
        <f t="shared" si="12"/>
        <v>0</v>
      </c>
      <c r="AL16" s="62">
        <f t="shared" si="13"/>
        <v>0</v>
      </c>
      <c r="AM16" s="62">
        <f t="shared" si="14"/>
        <v>0</v>
      </c>
      <c r="AN16" s="62">
        <f t="shared" si="15"/>
        <v>1</v>
      </c>
      <c r="AO16" s="62">
        <f t="shared" si="16"/>
        <v>0</v>
      </c>
      <c r="AP16" s="62">
        <f t="shared" si="17"/>
        <v>0</v>
      </c>
      <c r="AQ16" s="62">
        <f t="shared" si="18"/>
        <v>0</v>
      </c>
      <c r="AR16" s="62">
        <f t="shared" si="46"/>
        <v>0</v>
      </c>
      <c r="AS16" s="62">
        <f t="shared" si="19"/>
        <v>0</v>
      </c>
      <c r="AT16" s="62">
        <f t="shared" si="20"/>
        <v>0</v>
      </c>
      <c r="AU16" s="62">
        <f t="shared" si="21"/>
        <v>0</v>
      </c>
      <c r="AV16" s="62">
        <f t="shared" si="22"/>
        <v>0</v>
      </c>
      <c r="AW16" s="62">
        <f t="shared" si="23"/>
        <v>0</v>
      </c>
      <c r="AX16" s="62">
        <f t="shared" si="24"/>
        <v>0</v>
      </c>
      <c r="AY16" s="62">
        <f t="shared" si="25"/>
        <v>0</v>
      </c>
      <c r="AZ16" s="62">
        <f t="shared" si="26"/>
        <v>0</v>
      </c>
      <c r="BA16" s="62">
        <f t="shared" si="27"/>
        <v>0</v>
      </c>
      <c r="BB16" s="62">
        <f t="shared" si="28"/>
        <v>0</v>
      </c>
      <c r="BC16" s="63">
        <f t="shared" si="29"/>
        <v>16</v>
      </c>
      <c r="BD16" s="64"/>
      <c r="BE16" s="584">
        <f t="shared" si="47"/>
        <v>8</v>
      </c>
      <c r="BF16" s="5">
        <f t="shared" si="56"/>
        <v>0</v>
      </c>
      <c r="BG16" s="5">
        <f t="shared" si="30"/>
        <v>1</v>
      </c>
      <c r="BH16" s="5">
        <f t="shared" si="57"/>
        <v>0</v>
      </c>
      <c r="BI16" s="5">
        <f t="shared" si="58"/>
        <v>0</v>
      </c>
      <c r="BJ16" s="5">
        <f t="shared" si="31"/>
        <v>0</v>
      </c>
      <c r="BK16" s="5">
        <f t="shared" si="59"/>
        <v>0</v>
      </c>
      <c r="BL16" s="5">
        <f t="shared" si="32"/>
        <v>0</v>
      </c>
      <c r="BM16" s="5">
        <f t="shared" si="33"/>
        <v>0</v>
      </c>
      <c r="BN16" s="145">
        <f t="shared" si="34"/>
        <v>1</v>
      </c>
      <c r="BO16" s="147">
        <f>+BE16+ABR!BO16</f>
        <v>34.833333333333336</v>
      </c>
      <c r="BP16" s="65">
        <f>+BO16+(JAN!BN16+FEV!BN16+MAR!BN16+ABR!BN16+BN16)*(12/24)-$BO$12</f>
        <v>0.8333333333333357</v>
      </c>
      <c r="BQ16" s="66">
        <f t="shared" si="35"/>
        <v>0</v>
      </c>
      <c r="BR16" s="584">
        <f t="shared" si="48"/>
        <v>35.333333333333336</v>
      </c>
      <c r="BS16" s="584">
        <f>+BR16-$BO$12</f>
        <v>-0.6666666666666643</v>
      </c>
      <c r="BT16" s="67">
        <f t="shared" si="36"/>
        <v>-6.1027361273896519E-3</v>
      </c>
      <c r="BU16" s="68">
        <f t="shared" si="37"/>
        <v>1</v>
      </c>
      <c r="BV16" s="5">
        <f t="shared" si="38"/>
        <v>0</v>
      </c>
      <c r="BW16" s="68">
        <f t="shared" si="39"/>
        <v>0</v>
      </c>
      <c r="BX16" s="68">
        <f t="shared" si="40"/>
        <v>0</v>
      </c>
      <c r="BY16" s="69">
        <f t="shared" si="41"/>
        <v>1</v>
      </c>
      <c r="BZ16" s="68">
        <f>+BN16+ABR!BZ16</f>
        <v>4</v>
      </c>
      <c r="CA16" s="68">
        <f>+ABR!CA16+BX16</f>
        <v>9</v>
      </c>
      <c r="CB16" s="69">
        <f t="shared" si="42"/>
        <v>5</v>
      </c>
      <c r="CE16" s="163">
        <f t="shared" si="43"/>
        <v>8</v>
      </c>
      <c r="CF16" s="127">
        <f t="shared" si="60"/>
        <v>17</v>
      </c>
      <c r="CG16" s="165">
        <f t="shared" si="49"/>
        <v>192</v>
      </c>
      <c r="CH16" s="165">
        <f t="shared" si="50"/>
        <v>12</v>
      </c>
      <c r="CI16" s="165">
        <f t="shared" si="51"/>
        <v>204</v>
      </c>
      <c r="CJ16" s="159">
        <f t="shared" si="44"/>
        <v>12</v>
      </c>
      <c r="CK16" s="444">
        <f>BY16-BV16+ABR!CK16</f>
        <v>7</v>
      </c>
      <c r="CL16" s="450">
        <f t="shared" si="52"/>
        <v>84</v>
      </c>
      <c r="CM16" s="450"/>
      <c r="CN16" s="126">
        <f t="shared" si="53"/>
        <v>8</v>
      </c>
      <c r="CO16" s="130">
        <f t="shared" si="54"/>
        <v>204</v>
      </c>
      <c r="CP16" s="127">
        <f t="shared" si="45"/>
        <v>16</v>
      </c>
      <c r="CQ16" s="127">
        <f t="shared" si="55"/>
        <v>17</v>
      </c>
    </row>
    <row r="17" spans="1:99" ht="21" customHeight="1" thickBot="1" x14ac:dyDescent="0.3">
      <c r="A17" s="1239" t="s">
        <v>62</v>
      </c>
      <c r="B17" s="1412">
        <v>5</v>
      </c>
      <c r="C17" s="1240" t="s">
        <v>2</v>
      </c>
      <c r="D17" s="435" t="s">
        <v>25</v>
      </c>
      <c r="E17" s="498" t="s">
        <v>299</v>
      </c>
      <c r="F17" s="527"/>
      <c r="G17" s="440" t="s">
        <v>24</v>
      </c>
      <c r="H17" s="459" t="s">
        <v>25</v>
      </c>
      <c r="I17" s="435"/>
      <c r="J17" s="435" t="s">
        <v>26</v>
      </c>
      <c r="K17" s="435" t="s">
        <v>31</v>
      </c>
      <c r="L17" s="435" t="s">
        <v>27</v>
      </c>
      <c r="M17" s="520" t="s">
        <v>31</v>
      </c>
      <c r="N17" s="504" t="s">
        <v>312</v>
      </c>
      <c r="O17" s="459" t="s">
        <v>31</v>
      </c>
      <c r="P17" s="435" t="s">
        <v>25</v>
      </c>
      <c r="Q17" s="498" t="s">
        <v>27</v>
      </c>
      <c r="R17" s="498"/>
      <c r="S17" s="435" t="s">
        <v>25</v>
      </c>
      <c r="T17" s="435" t="s">
        <v>25</v>
      </c>
      <c r="U17" s="505"/>
      <c r="V17" s="459" t="s">
        <v>40</v>
      </c>
      <c r="W17" s="435" t="s">
        <v>40</v>
      </c>
      <c r="X17" s="435" t="s">
        <v>40</v>
      </c>
      <c r="Y17" s="726" t="s">
        <v>40</v>
      </c>
      <c r="Z17" s="531" t="s">
        <v>24</v>
      </c>
      <c r="AA17" s="435" t="s">
        <v>24</v>
      </c>
      <c r="AB17" s="440" t="s">
        <v>25</v>
      </c>
      <c r="AC17" s="983" t="s">
        <v>25</v>
      </c>
      <c r="AD17" s="435" t="s">
        <v>25</v>
      </c>
      <c r="AE17" s="435"/>
      <c r="AF17" s="435" t="s">
        <v>25</v>
      </c>
      <c r="AG17" s="498"/>
      <c r="AH17" s="531" t="s">
        <v>24</v>
      </c>
      <c r="AI17" s="125">
        <f t="shared" si="10"/>
        <v>4</v>
      </c>
      <c r="AJ17" s="62">
        <f t="shared" si="11"/>
        <v>9</v>
      </c>
      <c r="AK17" s="62">
        <f t="shared" si="12"/>
        <v>0</v>
      </c>
      <c r="AL17" s="62">
        <f t="shared" si="13"/>
        <v>0</v>
      </c>
      <c r="AM17" s="62">
        <f t="shared" si="14"/>
        <v>0</v>
      </c>
      <c r="AN17" s="62">
        <f t="shared" si="15"/>
        <v>1</v>
      </c>
      <c r="AO17" s="62">
        <f t="shared" si="16"/>
        <v>2</v>
      </c>
      <c r="AP17" s="62">
        <f t="shared" si="17"/>
        <v>3</v>
      </c>
      <c r="AQ17" s="62">
        <f t="shared" si="18"/>
        <v>0</v>
      </c>
      <c r="AR17" s="62">
        <f t="shared" si="46"/>
        <v>0</v>
      </c>
      <c r="AS17" s="62">
        <f t="shared" si="19"/>
        <v>0</v>
      </c>
      <c r="AT17" s="62">
        <f t="shared" si="20"/>
        <v>0</v>
      </c>
      <c r="AU17" s="62">
        <f t="shared" si="21"/>
        <v>0</v>
      </c>
      <c r="AV17" s="62">
        <f t="shared" si="22"/>
        <v>0</v>
      </c>
      <c r="AW17" s="62">
        <f t="shared" si="23"/>
        <v>0</v>
      </c>
      <c r="AX17" s="62">
        <f t="shared" si="24"/>
        <v>0</v>
      </c>
      <c r="AY17" s="62">
        <f t="shared" si="25"/>
        <v>0</v>
      </c>
      <c r="AZ17" s="62">
        <f t="shared" si="26"/>
        <v>0</v>
      </c>
      <c r="BA17" s="62">
        <f t="shared" si="27"/>
        <v>4</v>
      </c>
      <c r="BB17" s="62">
        <f t="shared" si="28"/>
        <v>0</v>
      </c>
      <c r="BC17" s="63">
        <f t="shared" si="29"/>
        <v>20</v>
      </c>
      <c r="BD17" s="64"/>
      <c r="BE17" s="584">
        <f t="shared" si="47"/>
        <v>9.3333333333333339</v>
      </c>
      <c r="BF17" s="5">
        <f t="shared" si="56"/>
        <v>1</v>
      </c>
      <c r="BG17" s="5">
        <f t="shared" si="30"/>
        <v>1</v>
      </c>
      <c r="BH17" s="5">
        <f t="shared" si="57"/>
        <v>0</v>
      </c>
      <c r="BI17" s="5">
        <f t="shared" si="58"/>
        <v>0</v>
      </c>
      <c r="BJ17" s="5">
        <f t="shared" si="31"/>
        <v>0</v>
      </c>
      <c r="BK17" s="5">
        <f t="shared" si="59"/>
        <v>0</v>
      </c>
      <c r="BL17" s="5">
        <f t="shared" si="32"/>
        <v>0</v>
      </c>
      <c r="BM17" s="5">
        <f t="shared" si="33"/>
        <v>0</v>
      </c>
      <c r="BN17" s="145">
        <f t="shared" si="34"/>
        <v>0</v>
      </c>
      <c r="BO17" s="147">
        <f>+BE17+ABR!BO17</f>
        <v>37.333333333333336</v>
      </c>
      <c r="BP17" s="65">
        <f>+BO17+(JAN!BN18+FEV!BN17+MAR!BN17+ABR!BN17+BN17)*(12/24)-$BO$12</f>
        <v>1.3333333333333357</v>
      </c>
      <c r="BQ17" s="66">
        <f t="shared" si="35"/>
        <v>0</v>
      </c>
      <c r="BR17" s="584">
        <f t="shared" si="48"/>
        <v>38.333333333333336</v>
      </c>
      <c r="BS17" s="584">
        <f t="shared" ref="BS17:BS18" si="61">+BR17-$BO$12</f>
        <v>2.3333333333333357</v>
      </c>
      <c r="BT17" s="67">
        <f t="shared" si="36"/>
        <v>7.8284767408963951E-2</v>
      </c>
      <c r="BU17" s="68">
        <f t="shared" si="37"/>
        <v>2</v>
      </c>
      <c r="BV17" s="5">
        <f t="shared" si="38"/>
        <v>0</v>
      </c>
      <c r="BW17" s="68">
        <f t="shared" si="39"/>
        <v>0</v>
      </c>
      <c r="BX17" s="68">
        <f t="shared" si="40"/>
        <v>0</v>
      </c>
      <c r="BY17" s="69">
        <f t="shared" si="41"/>
        <v>2</v>
      </c>
      <c r="BZ17" s="68">
        <f>+BN17+ABR!BZ17</f>
        <v>0</v>
      </c>
      <c r="CA17" s="68">
        <f>+ABR!CA17+BX17</f>
        <v>6</v>
      </c>
      <c r="CB17" s="69">
        <f t="shared" si="42"/>
        <v>6</v>
      </c>
      <c r="CE17" s="163">
        <f t="shared" si="43"/>
        <v>9.3333333333333339</v>
      </c>
      <c r="CF17" s="127">
        <f t="shared" si="60"/>
        <v>22</v>
      </c>
      <c r="CG17" s="165">
        <f t="shared" si="49"/>
        <v>224</v>
      </c>
      <c r="CH17" s="165">
        <f t="shared" si="50"/>
        <v>24</v>
      </c>
      <c r="CI17" s="165">
        <f t="shared" si="51"/>
        <v>248</v>
      </c>
      <c r="CJ17" s="159">
        <f t="shared" si="44"/>
        <v>0</v>
      </c>
      <c r="CK17" s="444">
        <f>BY17-BV17+ABR!CK17</f>
        <v>13</v>
      </c>
      <c r="CL17" s="916">
        <f>CK17*12+BV17*8+12</f>
        <v>168</v>
      </c>
      <c r="CM17" s="1218"/>
      <c r="CN17" s="126">
        <f t="shared" si="53"/>
        <v>9.3333333333333339</v>
      </c>
      <c r="CO17" s="130">
        <f t="shared" si="54"/>
        <v>248</v>
      </c>
      <c r="CP17" s="127">
        <f t="shared" si="45"/>
        <v>20</v>
      </c>
      <c r="CQ17" s="127">
        <f t="shared" si="55"/>
        <v>22</v>
      </c>
    </row>
    <row r="18" spans="1:99" ht="21" customHeight="1" thickBot="1" x14ac:dyDescent="0.3">
      <c r="A18" s="1239" t="s">
        <v>63</v>
      </c>
      <c r="B18" s="1234">
        <v>6</v>
      </c>
      <c r="C18" s="1241" t="s">
        <v>2</v>
      </c>
      <c r="D18" s="435" t="s">
        <v>25</v>
      </c>
      <c r="E18" s="498"/>
      <c r="F18" s="498" t="s">
        <v>50</v>
      </c>
      <c r="G18" s="440" t="s">
        <v>24</v>
      </c>
      <c r="H18" s="459" t="s">
        <v>31</v>
      </c>
      <c r="I18" s="435" t="s">
        <v>26</v>
      </c>
      <c r="J18" s="435"/>
      <c r="K18" s="435" t="s">
        <v>24</v>
      </c>
      <c r="L18" s="435" t="s">
        <v>24</v>
      </c>
      <c r="M18" s="520"/>
      <c r="N18" s="504"/>
      <c r="O18" s="459" t="s">
        <v>24</v>
      </c>
      <c r="P18" s="435" t="s">
        <v>31</v>
      </c>
      <c r="Q18" s="498" t="s">
        <v>26</v>
      </c>
      <c r="R18" s="527"/>
      <c r="S18" s="433"/>
      <c r="T18" s="435" t="s">
        <v>25</v>
      </c>
      <c r="U18" s="440" t="s">
        <v>25</v>
      </c>
      <c r="V18" s="500"/>
      <c r="W18" s="433"/>
      <c r="X18" s="435" t="s">
        <v>25</v>
      </c>
      <c r="Y18" s="498"/>
      <c r="Z18" s="527"/>
      <c r="AA18" s="435" t="s">
        <v>24</v>
      </c>
      <c r="AB18" s="440" t="s">
        <v>26</v>
      </c>
      <c r="AC18" s="500" t="s">
        <v>24</v>
      </c>
      <c r="AD18" s="506"/>
      <c r="AE18" s="435" t="s">
        <v>24</v>
      </c>
      <c r="AF18" s="433" t="s">
        <v>24</v>
      </c>
      <c r="AG18" s="527"/>
      <c r="AH18" s="498"/>
      <c r="AI18" s="125">
        <f t="shared" si="10"/>
        <v>8</v>
      </c>
      <c r="AJ18" s="62">
        <f t="shared" si="11"/>
        <v>4</v>
      </c>
      <c r="AK18" s="62">
        <f t="shared" si="12"/>
        <v>0</v>
      </c>
      <c r="AL18" s="62">
        <f t="shared" si="13"/>
        <v>0</v>
      </c>
      <c r="AM18" s="62">
        <f t="shared" si="14"/>
        <v>0</v>
      </c>
      <c r="AN18" s="62">
        <f t="shared" si="15"/>
        <v>3</v>
      </c>
      <c r="AO18" s="62">
        <f t="shared" si="16"/>
        <v>0</v>
      </c>
      <c r="AP18" s="62">
        <f t="shared" si="17"/>
        <v>2</v>
      </c>
      <c r="AQ18" s="62">
        <f t="shared" si="18"/>
        <v>0</v>
      </c>
      <c r="AR18" s="62">
        <f t="shared" si="46"/>
        <v>0</v>
      </c>
      <c r="AS18" s="62">
        <f t="shared" si="19"/>
        <v>0</v>
      </c>
      <c r="AT18" s="62">
        <f t="shared" si="20"/>
        <v>0</v>
      </c>
      <c r="AU18" s="62">
        <f t="shared" si="21"/>
        <v>0</v>
      </c>
      <c r="AV18" s="62">
        <f t="shared" si="22"/>
        <v>0</v>
      </c>
      <c r="AW18" s="62">
        <f t="shared" si="23"/>
        <v>0</v>
      </c>
      <c r="AX18" s="62">
        <f t="shared" si="24"/>
        <v>0</v>
      </c>
      <c r="AY18" s="62">
        <f t="shared" si="25"/>
        <v>0</v>
      </c>
      <c r="AZ18" s="62">
        <f t="shared" si="26"/>
        <v>0</v>
      </c>
      <c r="BA18" s="62">
        <f t="shared" si="27"/>
        <v>0</v>
      </c>
      <c r="BB18" s="62">
        <f t="shared" si="28"/>
        <v>0</v>
      </c>
      <c r="BC18" s="63">
        <f t="shared" si="29"/>
        <v>15</v>
      </c>
      <c r="BD18" s="64"/>
      <c r="BE18" s="584">
        <f t="shared" si="47"/>
        <v>7.5</v>
      </c>
      <c r="BF18" s="5">
        <f t="shared" si="56"/>
        <v>0</v>
      </c>
      <c r="BG18" s="5">
        <f t="shared" si="30"/>
        <v>0</v>
      </c>
      <c r="BH18" s="5">
        <f t="shared" si="57"/>
        <v>0</v>
      </c>
      <c r="BI18" s="5">
        <f t="shared" si="58"/>
        <v>0</v>
      </c>
      <c r="BJ18" s="5">
        <f t="shared" si="31"/>
        <v>0</v>
      </c>
      <c r="BK18" s="5">
        <f t="shared" si="59"/>
        <v>0</v>
      </c>
      <c r="BL18" s="5">
        <f t="shared" si="32"/>
        <v>1</v>
      </c>
      <c r="BM18" s="5">
        <f t="shared" si="33"/>
        <v>0</v>
      </c>
      <c r="BN18" s="145">
        <f t="shared" si="34"/>
        <v>0</v>
      </c>
      <c r="BO18" s="147">
        <f>+BE18+ABR!BO18</f>
        <v>33.333333333333336</v>
      </c>
      <c r="BP18" s="65">
        <f>+BO18+(JAN!BN19+FEV!BN18+MAR!BN18+ABR!BN18+BN18)*(12/24)-$BO$12</f>
        <v>-2.1666666666666643</v>
      </c>
      <c r="BQ18" s="66">
        <f t="shared" si="35"/>
        <v>4.3333333333333286</v>
      </c>
      <c r="BR18" s="584">
        <f t="shared" si="48"/>
        <v>33.833333333333336</v>
      </c>
      <c r="BS18" s="584">
        <f t="shared" si="61"/>
        <v>-2.1666666666666643</v>
      </c>
      <c r="BT18" s="67">
        <f t="shared" si="36"/>
        <v>-4.8296487895566509E-2</v>
      </c>
      <c r="BU18" s="68">
        <f t="shared" si="37"/>
        <v>0</v>
      </c>
      <c r="BV18" s="5">
        <f t="shared" si="38"/>
        <v>0</v>
      </c>
      <c r="BW18" s="68">
        <f t="shared" si="39"/>
        <v>0</v>
      </c>
      <c r="BX18" s="68">
        <f t="shared" si="40"/>
        <v>1</v>
      </c>
      <c r="BY18" s="69">
        <f t="shared" si="41"/>
        <v>1</v>
      </c>
      <c r="BZ18" s="68">
        <f>+BN18+ABR!BZ18</f>
        <v>1</v>
      </c>
      <c r="CA18" s="68">
        <f>+ABR!CA18+BX18</f>
        <v>9</v>
      </c>
      <c r="CB18" s="69">
        <f t="shared" si="42"/>
        <v>8</v>
      </c>
      <c r="CE18" s="163">
        <f t="shared" si="43"/>
        <v>7.5</v>
      </c>
      <c r="CF18" s="127">
        <f t="shared" si="60"/>
        <v>16</v>
      </c>
      <c r="CG18" s="165">
        <f t="shared" si="49"/>
        <v>180</v>
      </c>
      <c r="CH18" s="165">
        <f t="shared" si="50"/>
        <v>12</v>
      </c>
      <c r="CI18" s="165">
        <f t="shared" si="51"/>
        <v>192</v>
      </c>
      <c r="CJ18" s="159">
        <f t="shared" si="44"/>
        <v>0</v>
      </c>
      <c r="CK18" s="444">
        <f>BY18-BV18+ABR!CK18</f>
        <v>7</v>
      </c>
      <c r="CL18" s="450">
        <f t="shared" si="52"/>
        <v>84</v>
      </c>
      <c r="CM18" s="450"/>
      <c r="CN18" s="126">
        <f t="shared" si="53"/>
        <v>7.5</v>
      </c>
      <c r="CO18" s="130">
        <f t="shared" si="54"/>
        <v>192</v>
      </c>
      <c r="CP18" s="127">
        <f t="shared" si="45"/>
        <v>15</v>
      </c>
      <c r="CQ18" s="127">
        <f t="shared" si="55"/>
        <v>16</v>
      </c>
    </row>
    <row r="19" spans="1:99" ht="21" customHeight="1" thickBot="1" x14ac:dyDescent="0.3">
      <c r="A19" s="1242" t="s">
        <v>240</v>
      </c>
      <c r="B19" s="1412">
        <v>7</v>
      </c>
      <c r="C19" s="1235" t="s">
        <v>2</v>
      </c>
      <c r="D19" s="1415"/>
      <c r="E19" s="1245"/>
      <c r="F19" s="1245"/>
      <c r="G19" s="1416"/>
      <c r="H19" s="1417"/>
      <c r="I19" s="1415"/>
      <c r="J19" s="1415"/>
      <c r="K19" s="1415"/>
      <c r="L19" s="1415"/>
      <c r="M19" s="1245"/>
      <c r="N19" s="1418"/>
      <c r="O19" s="1417"/>
      <c r="P19" s="1415"/>
      <c r="Q19" s="1245"/>
      <c r="R19" s="1245"/>
      <c r="S19" s="1415"/>
      <c r="T19" s="1415"/>
      <c r="U19" s="1418"/>
      <c r="V19" s="1419"/>
      <c r="W19" s="1415"/>
      <c r="X19" s="1415"/>
      <c r="Y19" s="1245"/>
      <c r="Z19" s="1245"/>
      <c r="AA19" s="1415"/>
      <c r="AB19" s="1416"/>
      <c r="AC19" s="1419"/>
      <c r="AD19" s="1245"/>
      <c r="AE19" s="1415"/>
      <c r="AF19" s="1415"/>
      <c r="AG19" s="1245"/>
      <c r="AH19" s="1245"/>
      <c r="AI19" s="125">
        <f t="shared" si="10"/>
        <v>0</v>
      </c>
      <c r="AJ19" s="62">
        <f t="shared" si="11"/>
        <v>0</v>
      </c>
      <c r="AK19" s="62">
        <f t="shared" si="12"/>
        <v>0</v>
      </c>
      <c r="AL19" s="62">
        <f t="shared" si="13"/>
        <v>0</v>
      </c>
      <c r="AM19" s="62">
        <f t="shared" si="14"/>
        <v>0</v>
      </c>
      <c r="AN19" s="62">
        <f t="shared" si="15"/>
        <v>0</v>
      </c>
      <c r="AO19" s="62">
        <f t="shared" si="16"/>
        <v>0</v>
      </c>
      <c r="AP19" s="62">
        <f t="shared" si="17"/>
        <v>0</v>
      </c>
      <c r="AQ19" s="62">
        <f t="shared" si="18"/>
        <v>0</v>
      </c>
      <c r="AR19" s="62">
        <f t="shared" si="46"/>
        <v>0</v>
      </c>
      <c r="AS19" s="62">
        <f t="shared" si="19"/>
        <v>0</v>
      </c>
      <c r="AT19" s="62">
        <f t="shared" si="20"/>
        <v>0</v>
      </c>
      <c r="AU19" s="62">
        <f t="shared" si="21"/>
        <v>0</v>
      </c>
      <c r="AV19" s="62">
        <f t="shared" si="22"/>
        <v>0</v>
      </c>
      <c r="AW19" s="62">
        <f t="shared" si="23"/>
        <v>0</v>
      </c>
      <c r="AX19" s="62">
        <f t="shared" si="24"/>
        <v>0</v>
      </c>
      <c r="AY19" s="62">
        <f t="shared" si="25"/>
        <v>0</v>
      </c>
      <c r="AZ19" s="62">
        <f t="shared" si="26"/>
        <v>0</v>
      </c>
      <c r="BA19" s="62">
        <f t="shared" si="27"/>
        <v>0</v>
      </c>
      <c r="BB19" s="62">
        <f t="shared" si="28"/>
        <v>0</v>
      </c>
      <c r="BC19" s="63">
        <f t="shared" si="29"/>
        <v>0</v>
      </c>
      <c r="BD19" s="64"/>
      <c r="BE19" s="584">
        <f t="shared" si="47"/>
        <v>0</v>
      </c>
      <c r="BF19" s="5">
        <f t="shared" si="56"/>
        <v>0</v>
      </c>
      <c r="BG19" s="5">
        <f t="shared" si="30"/>
        <v>0</v>
      </c>
      <c r="BH19" s="5">
        <f t="shared" si="57"/>
        <v>0</v>
      </c>
      <c r="BI19" s="5">
        <f t="shared" si="58"/>
        <v>0</v>
      </c>
      <c r="BJ19" s="5">
        <f t="shared" si="31"/>
        <v>0</v>
      </c>
      <c r="BK19" s="5">
        <f t="shared" si="59"/>
        <v>0</v>
      </c>
      <c r="BL19" s="5">
        <f t="shared" si="32"/>
        <v>0</v>
      </c>
      <c r="BM19" s="5">
        <f t="shared" si="33"/>
        <v>0</v>
      </c>
      <c r="BN19" s="145">
        <f t="shared" si="34"/>
        <v>0</v>
      </c>
      <c r="BO19" s="147"/>
      <c r="BP19" s="65"/>
      <c r="BQ19" s="66"/>
      <c r="BR19" s="584">
        <f t="shared" si="48"/>
        <v>0</v>
      </c>
      <c r="BS19" s="584"/>
      <c r="BT19" s="67"/>
      <c r="BU19" s="68"/>
      <c r="BV19" s="5"/>
      <c r="BW19" s="68"/>
      <c r="BX19" s="68"/>
      <c r="BY19" s="69">
        <f t="shared" si="41"/>
        <v>0</v>
      </c>
      <c r="BZ19" s="68">
        <f>+BN19+ABR!BZ19</f>
        <v>0</v>
      </c>
      <c r="CA19" s="68">
        <f>+ABR!CA19+BX19</f>
        <v>11</v>
      </c>
      <c r="CB19" s="69">
        <f t="shared" si="42"/>
        <v>11</v>
      </c>
      <c r="CC19" s="148"/>
      <c r="CE19" s="163">
        <f t="shared" si="43"/>
        <v>0</v>
      </c>
      <c r="CF19" s="127">
        <f t="shared" si="60"/>
        <v>0</v>
      </c>
      <c r="CG19" s="165">
        <f t="shared" si="49"/>
        <v>0</v>
      </c>
      <c r="CH19" s="165">
        <f t="shared" si="50"/>
        <v>0</v>
      </c>
      <c r="CI19" s="165">
        <f t="shared" si="51"/>
        <v>0</v>
      </c>
      <c r="CJ19" s="159">
        <f t="shared" si="44"/>
        <v>0</v>
      </c>
      <c r="CK19" s="444">
        <f>BY19-BV19+ABR!CK19</f>
        <v>7</v>
      </c>
      <c r="CL19" s="450">
        <f t="shared" si="52"/>
        <v>84</v>
      </c>
      <c r="CM19" s="450"/>
      <c r="CN19" s="126">
        <f t="shared" si="53"/>
        <v>0</v>
      </c>
      <c r="CO19" s="130">
        <f t="shared" si="54"/>
        <v>0</v>
      </c>
      <c r="CP19" s="127">
        <f t="shared" si="45"/>
        <v>0</v>
      </c>
      <c r="CQ19" s="127">
        <f t="shared" si="55"/>
        <v>0</v>
      </c>
    </row>
    <row r="20" spans="1:99" ht="21" customHeight="1" thickBot="1" x14ac:dyDescent="0.3">
      <c r="A20" s="1557" t="s">
        <v>64</v>
      </c>
      <c r="B20" s="1234">
        <v>8</v>
      </c>
      <c r="C20" s="124" t="s">
        <v>65</v>
      </c>
      <c r="D20" s="472"/>
      <c r="E20" s="702"/>
      <c r="F20" s="702"/>
      <c r="G20" s="474"/>
      <c r="H20" s="472"/>
      <c r="I20" s="473"/>
      <c r="J20" s="473"/>
      <c r="K20" s="473"/>
      <c r="L20" s="473"/>
      <c r="M20" s="703"/>
      <c r="N20" s="704"/>
      <c r="O20" s="472"/>
      <c r="P20" s="473"/>
      <c r="Q20" s="702"/>
      <c r="R20" s="702"/>
      <c r="S20" s="473"/>
      <c r="T20" s="473"/>
      <c r="U20" s="669"/>
      <c r="V20" s="668"/>
      <c r="W20" s="473"/>
      <c r="X20" s="473"/>
      <c r="Y20" s="702"/>
      <c r="Z20" s="702"/>
      <c r="AA20" s="473"/>
      <c r="AB20" s="474"/>
      <c r="AC20" s="668"/>
      <c r="AD20" s="513"/>
      <c r="AE20" s="473"/>
      <c r="AF20" s="473"/>
      <c r="AG20" s="702"/>
      <c r="AH20" s="417"/>
      <c r="AI20" s="125">
        <f t="shared" si="10"/>
        <v>0</v>
      </c>
      <c r="AJ20" s="62">
        <f t="shared" si="11"/>
        <v>0</v>
      </c>
      <c r="AK20" s="62">
        <f t="shared" si="12"/>
        <v>0</v>
      </c>
      <c r="AL20" s="62">
        <f t="shared" si="13"/>
        <v>0</v>
      </c>
      <c r="AM20" s="62">
        <f t="shared" si="14"/>
        <v>0</v>
      </c>
      <c r="AN20" s="62">
        <f t="shared" si="15"/>
        <v>0</v>
      </c>
      <c r="AO20" s="62">
        <f t="shared" si="16"/>
        <v>0</v>
      </c>
      <c r="AP20" s="62">
        <f t="shared" si="17"/>
        <v>0</v>
      </c>
      <c r="AQ20" s="62">
        <f t="shared" si="18"/>
        <v>0</v>
      </c>
      <c r="AR20" s="62">
        <f t="shared" si="46"/>
        <v>0</v>
      </c>
      <c r="AS20" s="62">
        <f t="shared" si="19"/>
        <v>0</v>
      </c>
      <c r="AT20" s="62">
        <f t="shared" si="20"/>
        <v>0</v>
      </c>
      <c r="AU20" s="62">
        <f t="shared" si="21"/>
        <v>0</v>
      </c>
      <c r="AV20" s="62">
        <f t="shared" si="22"/>
        <v>0</v>
      </c>
      <c r="AW20" s="62">
        <f t="shared" si="23"/>
        <v>0</v>
      </c>
      <c r="AX20" s="62">
        <f t="shared" si="24"/>
        <v>0</v>
      </c>
      <c r="AY20" s="62">
        <f t="shared" si="25"/>
        <v>0</v>
      </c>
      <c r="AZ20" s="62">
        <f t="shared" si="26"/>
        <v>0</v>
      </c>
      <c r="BA20" s="62">
        <f t="shared" si="27"/>
        <v>0</v>
      </c>
      <c r="BB20" s="62">
        <f t="shared" si="28"/>
        <v>0</v>
      </c>
      <c r="BC20" s="63">
        <f t="shared" si="29"/>
        <v>0</v>
      </c>
      <c r="BD20" s="309">
        <f>+AI20*$BD$2+AJ20*$BD$6+AN20*$BD$2+AO20*$BD$6+AQ20*8/24+AU20*8/24+AV20*8/24+AW20*8/24+AX20*12/24+AY20*8/24+AZ20*$BD$2+BA20*8/24+BN20*(0/24)+(AM20*$BE$2)+AK20*$BF$2+AL20*$BF$6</f>
        <v>0</v>
      </c>
      <c r="BE20" s="584">
        <f t="shared" si="47"/>
        <v>0</v>
      </c>
      <c r="BF20" s="5">
        <f t="shared" si="56"/>
        <v>0</v>
      </c>
      <c r="BG20" s="5">
        <f t="shared" si="30"/>
        <v>0</v>
      </c>
      <c r="BH20" s="5">
        <f t="shared" si="57"/>
        <v>0</v>
      </c>
      <c r="BI20" s="5">
        <f t="shared" si="58"/>
        <v>0</v>
      </c>
      <c r="BJ20" s="5">
        <f t="shared" si="31"/>
        <v>0</v>
      </c>
      <c r="BK20" s="5">
        <f t="shared" si="59"/>
        <v>0</v>
      </c>
      <c r="BL20" s="5">
        <f t="shared" si="32"/>
        <v>0</v>
      </c>
      <c r="BM20" s="5">
        <f t="shared" si="33"/>
        <v>0</v>
      </c>
      <c r="BN20" s="145">
        <f t="shared" si="34"/>
        <v>0</v>
      </c>
      <c r="BO20" s="147">
        <f>+BE20+ABR!BO20</f>
        <v>0</v>
      </c>
      <c r="BP20" s="65"/>
      <c r="BQ20" s="1607"/>
      <c r="BR20" s="1592"/>
      <c r="BS20" s="1592"/>
      <c r="BT20" s="1595"/>
      <c r="BU20" s="1598">
        <f>+BF20+BG20+BF22+BG22</f>
        <v>0</v>
      </c>
      <c r="BV20" s="1598">
        <f>+BH20+BI20+BH22+BI22</f>
        <v>0</v>
      </c>
      <c r="BW20" s="1598">
        <f>+BJ20+BK20+BJ22+BK22</f>
        <v>0</v>
      </c>
      <c r="BX20" s="1598">
        <f>+BL20+BM20+BL22+BM22</f>
        <v>0</v>
      </c>
      <c r="BY20" s="1586">
        <f>+BU20+BV20+BW20+BX20</f>
        <v>0</v>
      </c>
      <c r="BZ20" s="68">
        <f>+BN20+ABR!BZ20</f>
        <v>0</v>
      </c>
      <c r="CA20" s="68">
        <f>+ABR!CA20+BX20</f>
        <v>0</v>
      </c>
      <c r="CB20" s="1586">
        <f>+CA20-BZ20</f>
        <v>0</v>
      </c>
      <c r="CE20" s="1589">
        <f t="shared" si="43"/>
        <v>0</v>
      </c>
      <c r="CF20" s="127">
        <f t="shared" si="60"/>
        <v>0</v>
      </c>
      <c r="CG20" s="165">
        <f t="shared" si="49"/>
        <v>0</v>
      </c>
      <c r="CH20" s="165">
        <f t="shared" si="50"/>
        <v>0</v>
      </c>
      <c r="CI20" s="165">
        <f t="shared" si="51"/>
        <v>0</v>
      </c>
      <c r="CJ20" s="159">
        <f t="shared" si="44"/>
        <v>0</v>
      </c>
      <c r="CK20" s="444">
        <f>BY20-BV20+ABR!CK20</f>
        <v>0</v>
      </c>
      <c r="CL20" s="890">
        <f>CK20*12+BV20*8</f>
        <v>0</v>
      </c>
      <c r="CM20" s="890"/>
      <c r="CN20" s="126">
        <f t="shared" si="53"/>
        <v>0</v>
      </c>
      <c r="CO20" s="130">
        <f t="shared" si="54"/>
        <v>0</v>
      </c>
      <c r="CP20" s="127">
        <f t="shared" si="45"/>
        <v>0</v>
      </c>
      <c r="CQ20" s="127">
        <f t="shared" si="55"/>
        <v>0</v>
      </c>
    </row>
    <row r="21" spans="1:99" ht="12.6" customHeight="1" thickBot="1" x14ac:dyDescent="0.3">
      <c r="A21" s="1558"/>
      <c r="B21" s="1412">
        <v>9</v>
      </c>
      <c r="C21" s="19"/>
      <c r="D21" s="459"/>
      <c r="E21" s="498"/>
      <c r="F21" s="498"/>
      <c r="G21" s="440"/>
      <c r="H21" s="459"/>
      <c r="I21" s="435"/>
      <c r="J21" s="435"/>
      <c r="K21" s="435"/>
      <c r="L21" s="435"/>
      <c r="M21" s="520"/>
      <c r="N21" s="504"/>
      <c r="O21" s="459"/>
      <c r="P21" s="435"/>
      <c r="Q21" s="498"/>
      <c r="R21" s="498"/>
      <c r="S21" s="435"/>
      <c r="T21" s="435"/>
      <c r="U21" s="505"/>
      <c r="V21" s="500"/>
      <c r="W21" s="435"/>
      <c r="X21" s="435"/>
      <c r="Y21" s="498"/>
      <c r="Z21" s="498"/>
      <c r="AA21" s="435"/>
      <c r="AB21" s="440"/>
      <c r="AC21" s="500"/>
      <c r="AD21" s="506"/>
      <c r="AE21" s="435"/>
      <c r="AF21" s="435"/>
      <c r="AG21" s="498"/>
      <c r="AH21" s="421"/>
      <c r="AI21" s="125">
        <f t="shared" si="10"/>
        <v>0</v>
      </c>
      <c r="AJ21" s="62">
        <f t="shared" si="11"/>
        <v>0</v>
      </c>
      <c r="AK21" s="62">
        <f t="shared" si="12"/>
        <v>0</v>
      </c>
      <c r="AL21" s="62">
        <f t="shared" si="13"/>
        <v>0</v>
      </c>
      <c r="AM21" s="62">
        <f t="shared" si="14"/>
        <v>0</v>
      </c>
      <c r="AN21" s="62">
        <f t="shared" si="15"/>
        <v>0</v>
      </c>
      <c r="AO21" s="62">
        <f t="shared" si="16"/>
        <v>0</v>
      </c>
      <c r="AP21" s="62">
        <f t="shared" si="17"/>
        <v>0</v>
      </c>
      <c r="AQ21" s="62">
        <f t="shared" si="18"/>
        <v>0</v>
      </c>
      <c r="AR21" s="62">
        <f t="shared" si="46"/>
        <v>0</v>
      </c>
      <c r="AS21" s="62">
        <f t="shared" si="19"/>
        <v>0</v>
      </c>
      <c r="AT21" s="62">
        <f t="shared" si="20"/>
        <v>0</v>
      </c>
      <c r="AU21" s="62">
        <f t="shared" si="21"/>
        <v>0</v>
      </c>
      <c r="AV21" s="62">
        <f t="shared" si="22"/>
        <v>0</v>
      </c>
      <c r="AW21" s="62">
        <f t="shared" si="23"/>
        <v>0</v>
      </c>
      <c r="AX21" s="62">
        <f t="shared" si="24"/>
        <v>0</v>
      </c>
      <c r="AY21" s="62">
        <f t="shared" si="25"/>
        <v>0</v>
      </c>
      <c r="AZ21" s="62">
        <f t="shared" si="26"/>
        <v>0</v>
      </c>
      <c r="BA21" s="62">
        <f t="shared" si="27"/>
        <v>0</v>
      </c>
      <c r="BB21" s="62">
        <f t="shared" si="28"/>
        <v>0</v>
      </c>
      <c r="BC21" s="63">
        <f t="shared" si="29"/>
        <v>0</v>
      </c>
      <c r="BD21" s="64"/>
      <c r="BE21" s="584">
        <f t="shared" si="47"/>
        <v>0</v>
      </c>
      <c r="BF21" s="267">
        <f t="shared" si="56"/>
        <v>0</v>
      </c>
      <c r="BG21" s="267">
        <f t="shared" si="30"/>
        <v>0</v>
      </c>
      <c r="BH21" s="267">
        <f t="shared" si="57"/>
        <v>0</v>
      </c>
      <c r="BI21" s="267">
        <f t="shared" si="58"/>
        <v>0</v>
      </c>
      <c r="BJ21" s="267">
        <f t="shared" si="31"/>
        <v>0</v>
      </c>
      <c r="BK21" s="267">
        <f t="shared" si="59"/>
        <v>0</v>
      </c>
      <c r="BL21" s="267">
        <f t="shared" si="32"/>
        <v>0</v>
      </c>
      <c r="BM21" s="267">
        <f t="shared" si="33"/>
        <v>0</v>
      </c>
      <c r="BN21" s="268">
        <f t="shared" si="34"/>
        <v>0</v>
      </c>
      <c r="BO21" s="147">
        <f>+BE21+ABR!BO21</f>
        <v>0</v>
      </c>
      <c r="BP21" s="65"/>
      <c r="BQ21" s="1608"/>
      <c r="BR21" s="1593"/>
      <c r="BS21" s="1593"/>
      <c r="BT21" s="1596"/>
      <c r="BU21" s="1599"/>
      <c r="BV21" s="1599"/>
      <c r="BW21" s="1599"/>
      <c r="BX21" s="1599"/>
      <c r="BY21" s="1587"/>
      <c r="BZ21" s="68">
        <f>+BN21+ABR!BZ21</f>
        <v>0</v>
      </c>
      <c r="CA21" s="68">
        <f>+ABR!CA21+BX21</f>
        <v>0</v>
      </c>
      <c r="CB21" s="1587"/>
      <c r="CE21" s="1590"/>
      <c r="CF21" s="127">
        <f t="shared" si="60"/>
        <v>0</v>
      </c>
      <c r="CG21" s="165">
        <f t="shared" si="49"/>
        <v>0</v>
      </c>
      <c r="CH21" s="165">
        <f t="shared" si="50"/>
        <v>0</v>
      </c>
      <c r="CI21" s="165">
        <f t="shared" si="51"/>
        <v>0</v>
      </c>
      <c r="CJ21" s="159">
        <f t="shared" si="44"/>
        <v>0</v>
      </c>
      <c r="CK21" s="444">
        <f>BY21-BV21+ABR!CK21</f>
        <v>0</v>
      </c>
      <c r="CL21" s="891"/>
      <c r="CM21" s="891"/>
      <c r="CN21" s="126">
        <f t="shared" si="53"/>
        <v>0</v>
      </c>
      <c r="CO21" s="130">
        <f t="shared" si="54"/>
        <v>0</v>
      </c>
      <c r="CP21" s="127">
        <f t="shared" si="45"/>
        <v>0</v>
      </c>
      <c r="CQ21" s="127">
        <f t="shared" si="55"/>
        <v>0</v>
      </c>
    </row>
    <row r="22" spans="1:99" ht="21" customHeight="1" thickBot="1" x14ac:dyDescent="0.3">
      <c r="A22" s="1559"/>
      <c r="B22" s="1234">
        <v>10</v>
      </c>
      <c r="C22" s="128" t="s">
        <v>3</v>
      </c>
      <c r="D22" s="410"/>
      <c r="E22" s="524"/>
      <c r="F22" s="524"/>
      <c r="G22" s="476"/>
      <c r="H22" s="410"/>
      <c r="I22" s="475"/>
      <c r="J22" s="475"/>
      <c r="K22" s="475"/>
      <c r="L22" s="475"/>
      <c r="M22" s="707"/>
      <c r="N22" s="413"/>
      <c r="O22" s="410"/>
      <c r="P22" s="475"/>
      <c r="Q22" s="524"/>
      <c r="R22" s="524"/>
      <c r="S22" s="475"/>
      <c r="T22" s="475"/>
      <c r="U22" s="523"/>
      <c r="V22" s="514"/>
      <c r="W22" s="475"/>
      <c r="X22" s="475"/>
      <c r="Y22" s="524"/>
      <c r="Z22" s="524"/>
      <c r="AA22" s="475"/>
      <c r="AB22" s="476"/>
      <c r="AC22" s="514"/>
      <c r="AD22" s="482"/>
      <c r="AE22" s="475"/>
      <c r="AF22" s="475"/>
      <c r="AG22" s="524"/>
      <c r="AH22" s="568"/>
      <c r="AI22" s="125">
        <f t="shared" si="10"/>
        <v>0</v>
      </c>
      <c r="AJ22" s="62">
        <f t="shared" si="11"/>
        <v>0</v>
      </c>
      <c r="AK22" s="62">
        <f t="shared" si="12"/>
        <v>0</v>
      </c>
      <c r="AL22" s="62">
        <f t="shared" si="13"/>
        <v>0</v>
      </c>
      <c r="AM22" s="62">
        <f t="shared" si="14"/>
        <v>0</v>
      </c>
      <c r="AN22" s="62">
        <f t="shared" si="15"/>
        <v>0</v>
      </c>
      <c r="AO22" s="62">
        <f t="shared" si="16"/>
        <v>0</v>
      </c>
      <c r="AP22" s="62">
        <f t="shared" si="17"/>
        <v>0</v>
      </c>
      <c r="AQ22" s="62">
        <f t="shared" si="18"/>
        <v>0</v>
      </c>
      <c r="AR22" s="62">
        <f t="shared" si="46"/>
        <v>0</v>
      </c>
      <c r="AS22" s="62">
        <f t="shared" si="19"/>
        <v>0</v>
      </c>
      <c r="AT22" s="62">
        <f t="shared" si="20"/>
        <v>0</v>
      </c>
      <c r="AU22" s="62">
        <f t="shared" si="21"/>
        <v>0</v>
      </c>
      <c r="AV22" s="62">
        <f t="shared" si="22"/>
        <v>0</v>
      </c>
      <c r="AW22" s="62">
        <f t="shared" si="23"/>
        <v>0</v>
      </c>
      <c r="AX22" s="62">
        <f t="shared" si="24"/>
        <v>0</v>
      </c>
      <c r="AY22" s="62">
        <f t="shared" si="25"/>
        <v>0</v>
      </c>
      <c r="AZ22" s="62">
        <f t="shared" si="26"/>
        <v>0</v>
      </c>
      <c r="BA22" s="62">
        <f t="shared" si="27"/>
        <v>0</v>
      </c>
      <c r="BB22" s="62">
        <f t="shared" si="28"/>
        <v>0</v>
      </c>
      <c r="BC22" s="63">
        <f t="shared" si="29"/>
        <v>0</v>
      </c>
      <c r="BD22" s="309">
        <f>+AI22*$BD$2+AJ22*$BD$6+AN22*$BD$2+AO22*$BD$6+AQ22*8/24+AU22*8/24+AV22*8/24+AW22*8/24+AX22*12/24+AY22*8/24+AZ22*$BD$2+BA22*8/24+BN22*(0/24)+(AM22*$BE$2)+AK22*$BF$2+AL22*$BF$6</f>
        <v>0</v>
      </c>
      <c r="BE22" s="584">
        <f t="shared" si="47"/>
        <v>0</v>
      </c>
      <c r="BF22" s="5">
        <f t="shared" si="56"/>
        <v>0</v>
      </c>
      <c r="BG22" s="5">
        <f t="shared" si="30"/>
        <v>0</v>
      </c>
      <c r="BH22" s="5">
        <f t="shared" si="57"/>
        <v>0</v>
      </c>
      <c r="BI22" s="5">
        <f t="shared" si="58"/>
        <v>0</v>
      </c>
      <c r="BJ22" s="5">
        <f t="shared" si="31"/>
        <v>0</v>
      </c>
      <c r="BK22" s="5">
        <f t="shared" si="59"/>
        <v>0</v>
      </c>
      <c r="BL22" s="5">
        <f t="shared" si="32"/>
        <v>0</v>
      </c>
      <c r="BM22" s="5">
        <f t="shared" si="33"/>
        <v>0</v>
      </c>
      <c r="BN22" s="145">
        <f t="shared" si="34"/>
        <v>0</v>
      </c>
      <c r="BO22" s="147">
        <f>+BE22+ABR!BO22</f>
        <v>0</v>
      </c>
      <c r="BP22" s="65"/>
      <c r="BQ22" s="1609"/>
      <c r="BR22" s="1594"/>
      <c r="BS22" s="1594"/>
      <c r="BT22" s="1597"/>
      <c r="BU22" s="1600"/>
      <c r="BV22" s="1600"/>
      <c r="BW22" s="1600"/>
      <c r="BX22" s="1600"/>
      <c r="BY22" s="1588"/>
      <c r="BZ22" s="68">
        <f>+BN22+ABR!BZ22</f>
        <v>0</v>
      </c>
      <c r="CA22" s="68">
        <f>+ABR!CA22+BX22</f>
        <v>0</v>
      </c>
      <c r="CB22" s="1588"/>
      <c r="CE22" s="1591"/>
      <c r="CF22" s="127">
        <f t="shared" si="60"/>
        <v>0</v>
      </c>
      <c r="CG22" s="165">
        <f t="shared" si="49"/>
        <v>0</v>
      </c>
      <c r="CH22" s="165">
        <f t="shared" si="50"/>
        <v>0</v>
      </c>
      <c r="CI22" s="165">
        <f t="shared" si="51"/>
        <v>0</v>
      </c>
      <c r="CJ22" s="159">
        <f t="shared" si="44"/>
        <v>0</v>
      </c>
      <c r="CK22" s="444">
        <f>BY22-BV22+ABR!CK22</f>
        <v>0</v>
      </c>
      <c r="CL22" s="892"/>
      <c r="CM22" s="892"/>
      <c r="CN22" s="126">
        <f t="shared" si="53"/>
        <v>0</v>
      </c>
      <c r="CO22" s="130">
        <f t="shared" si="54"/>
        <v>0</v>
      </c>
      <c r="CP22" s="127">
        <f t="shared" si="45"/>
        <v>0</v>
      </c>
      <c r="CQ22" s="127">
        <f t="shared" si="55"/>
        <v>0</v>
      </c>
    </row>
    <row r="23" spans="1:99" ht="21" customHeight="1" thickBot="1" x14ac:dyDescent="0.3">
      <c r="A23" s="129" t="s">
        <v>66</v>
      </c>
      <c r="B23" s="1412">
        <v>11</v>
      </c>
      <c r="C23" s="658" t="s">
        <v>3</v>
      </c>
      <c r="D23" s="470" t="s">
        <v>25</v>
      </c>
      <c r="E23" s="510"/>
      <c r="F23" s="510"/>
      <c r="G23" s="471" t="s">
        <v>24</v>
      </c>
      <c r="H23" s="509" t="s">
        <v>25</v>
      </c>
      <c r="I23" s="666" t="s">
        <v>56</v>
      </c>
      <c r="J23" s="666"/>
      <c r="K23" s="470" t="s">
        <v>24</v>
      </c>
      <c r="L23" s="470" t="s">
        <v>32</v>
      </c>
      <c r="M23" s="1420" t="s">
        <v>288</v>
      </c>
      <c r="N23" s="1421" t="s">
        <v>289</v>
      </c>
      <c r="O23" s="509" t="s">
        <v>32</v>
      </c>
      <c r="P23" s="470" t="s">
        <v>32</v>
      </c>
      <c r="Q23" s="1422" t="s">
        <v>288</v>
      </c>
      <c r="R23" s="1422" t="s">
        <v>289</v>
      </c>
      <c r="S23" s="470" t="s">
        <v>32</v>
      </c>
      <c r="T23" s="470" t="s">
        <v>32</v>
      </c>
      <c r="U23" s="471" t="s">
        <v>32</v>
      </c>
      <c r="V23" s="509" t="s">
        <v>32</v>
      </c>
      <c r="W23" s="470" t="s">
        <v>32</v>
      </c>
      <c r="X23" s="470" t="s">
        <v>32</v>
      </c>
      <c r="Y23" s="1422" t="s">
        <v>288</v>
      </c>
      <c r="Z23" s="1422" t="s">
        <v>289</v>
      </c>
      <c r="AA23" s="470" t="s">
        <v>32</v>
      </c>
      <c r="AB23" s="471" t="s">
        <v>25</v>
      </c>
      <c r="AC23" s="665"/>
      <c r="AD23" s="666"/>
      <c r="AE23" s="470" t="s">
        <v>24</v>
      </c>
      <c r="AF23" s="470" t="s">
        <v>25</v>
      </c>
      <c r="AG23" s="510" t="s">
        <v>25</v>
      </c>
      <c r="AH23" s="510"/>
      <c r="AI23" s="125">
        <f t="shared" si="10"/>
        <v>3</v>
      </c>
      <c r="AJ23" s="62">
        <f t="shared" si="11"/>
        <v>5</v>
      </c>
      <c r="AK23" s="62">
        <f t="shared" si="12"/>
        <v>0</v>
      </c>
      <c r="AL23" s="62">
        <f t="shared" si="13"/>
        <v>0</v>
      </c>
      <c r="AM23" s="62">
        <f t="shared" si="14"/>
        <v>0</v>
      </c>
      <c r="AN23" s="62">
        <f t="shared" si="15"/>
        <v>0</v>
      </c>
      <c r="AO23" s="62">
        <f t="shared" si="16"/>
        <v>0</v>
      </c>
      <c r="AP23" s="62">
        <f t="shared" si="17"/>
        <v>0</v>
      </c>
      <c r="AQ23" s="62">
        <f t="shared" si="18"/>
        <v>10</v>
      </c>
      <c r="AR23" s="62">
        <f t="shared" si="46"/>
        <v>0</v>
      </c>
      <c r="AS23" s="62">
        <f t="shared" si="19"/>
        <v>0</v>
      </c>
      <c r="AT23" s="62">
        <f t="shared" si="20"/>
        <v>0</v>
      </c>
      <c r="AU23" s="62">
        <f t="shared" si="21"/>
        <v>0</v>
      </c>
      <c r="AV23" s="62">
        <f t="shared" si="22"/>
        <v>0</v>
      </c>
      <c r="AW23" s="62">
        <f t="shared" si="23"/>
        <v>0</v>
      </c>
      <c r="AX23" s="62">
        <f t="shared" si="24"/>
        <v>0</v>
      </c>
      <c r="AY23" s="62">
        <f t="shared" si="25"/>
        <v>0</v>
      </c>
      <c r="AZ23" s="62">
        <f t="shared" si="26"/>
        <v>0</v>
      </c>
      <c r="BA23" s="62">
        <f t="shared" si="27"/>
        <v>0</v>
      </c>
      <c r="BB23" s="62">
        <f t="shared" si="28"/>
        <v>0</v>
      </c>
      <c r="BC23" s="63">
        <f t="shared" si="29"/>
        <v>14.666666666666668</v>
      </c>
      <c r="BD23" s="64"/>
      <c r="BE23" s="584">
        <f t="shared" si="47"/>
        <v>7.3333333333333339</v>
      </c>
      <c r="BF23" s="5">
        <f t="shared" si="56"/>
        <v>0</v>
      </c>
      <c r="BG23" s="5">
        <f t="shared" si="30"/>
        <v>1</v>
      </c>
      <c r="BH23" s="5">
        <f t="shared" si="57"/>
        <v>0</v>
      </c>
      <c r="BI23" s="5">
        <f t="shared" si="58"/>
        <v>0</v>
      </c>
      <c r="BJ23" s="5">
        <f t="shared" si="31"/>
        <v>0</v>
      </c>
      <c r="BK23" s="5">
        <f t="shared" si="59"/>
        <v>0</v>
      </c>
      <c r="BL23" s="5">
        <f t="shared" si="32"/>
        <v>0</v>
      </c>
      <c r="BM23" s="5">
        <f t="shared" si="33"/>
        <v>0</v>
      </c>
      <c r="BN23" s="145">
        <f t="shared" si="34"/>
        <v>0</v>
      </c>
      <c r="BO23" s="147">
        <f>+BE23+ABR!BO23</f>
        <v>36.5</v>
      </c>
      <c r="BP23" s="65">
        <f>+BO23+(JAN!BN23+FEV!BN23+MAR!BN23+ABR!BN23+BN23)*(12/24)-$BO$12</f>
        <v>1</v>
      </c>
      <c r="BQ23" s="66">
        <f t="shared" si="35"/>
        <v>0</v>
      </c>
      <c r="BR23" s="584">
        <f t="shared" ref="BR23:BR29" si="62">+BO23+BY23*$BD$2</f>
        <v>37</v>
      </c>
      <c r="BS23" s="584">
        <f t="shared" ref="BS23:BS29" si="63">+BR23-$BO$12</f>
        <v>1</v>
      </c>
      <c r="BT23" s="67">
        <f t="shared" ref="BT23:BT31" si="64">+(BR23/$BR$99)-1</f>
        <v>4.0779210281695732E-2</v>
      </c>
      <c r="BU23" s="68">
        <f t="shared" ref="BU23:BU32" si="65">+BF23+BG23</f>
        <v>1</v>
      </c>
      <c r="BV23" s="68">
        <f>+BH23+BI23</f>
        <v>0</v>
      </c>
      <c r="BW23" s="68">
        <f t="shared" ref="BW23:BW32" si="66">+BJ23+BK23</f>
        <v>0</v>
      </c>
      <c r="BX23" s="68">
        <f t="shared" ref="BX23:BX32" si="67">+BL23+BM23</f>
        <v>0</v>
      </c>
      <c r="BY23" s="69">
        <f t="shared" si="41"/>
        <v>1</v>
      </c>
      <c r="BZ23" s="68">
        <f>+BN23+ABR!BZ23</f>
        <v>1</v>
      </c>
      <c r="CA23" s="68">
        <f>+ABR!CA23+BX23</f>
        <v>17</v>
      </c>
      <c r="CB23" s="69">
        <f>+CA23-BZ23</f>
        <v>16</v>
      </c>
      <c r="CC23" s="230"/>
      <c r="CD23" s="230"/>
      <c r="CE23" s="163">
        <f t="shared" ref="CE23:CE32" si="68">+BE23</f>
        <v>7.3333333333333339</v>
      </c>
      <c r="CF23" s="127">
        <f t="shared" si="60"/>
        <v>15.666666666666668</v>
      </c>
      <c r="CG23" s="165">
        <f t="shared" si="49"/>
        <v>96</v>
      </c>
      <c r="CH23" s="165">
        <f t="shared" si="50"/>
        <v>12</v>
      </c>
      <c r="CI23" s="165">
        <f t="shared" si="51"/>
        <v>108</v>
      </c>
      <c r="CJ23" s="159">
        <f t="shared" si="44"/>
        <v>80</v>
      </c>
      <c r="CK23" s="444">
        <f>BY23-BV23+ABR!CK23</f>
        <v>6</v>
      </c>
      <c r="CL23" s="450">
        <f>CK23*12+BV23*8</f>
        <v>72</v>
      </c>
      <c r="CM23" s="450"/>
      <c r="CN23" s="126">
        <f t="shared" si="53"/>
        <v>7.3333333333333339</v>
      </c>
      <c r="CO23" s="130">
        <f t="shared" si="54"/>
        <v>108</v>
      </c>
      <c r="CP23" s="127">
        <f t="shared" si="45"/>
        <v>14.666666666666668</v>
      </c>
      <c r="CQ23" s="127">
        <f t="shared" si="55"/>
        <v>15.666666666666668</v>
      </c>
      <c r="CR23" s="230"/>
      <c r="CS23" s="230"/>
      <c r="CT23" s="230"/>
      <c r="CU23" s="230"/>
    </row>
    <row r="24" spans="1:99" ht="21" customHeight="1" thickBot="1" x14ac:dyDescent="0.3">
      <c r="A24" s="134" t="s">
        <v>67</v>
      </c>
      <c r="B24" s="1234">
        <v>12</v>
      </c>
      <c r="C24" s="19" t="s">
        <v>3</v>
      </c>
      <c r="D24" s="438" t="s">
        <v>25</v>
      </c>
      <c r="E24" s="502" t="s">
        <v>56</v>
      </c>
      <c r="F24" s="502"/>
      <c r="G24" s="455" t="s">
        <v>24</v>
      </c>
      <c r="H24" s="460" t="s">
        <v>26</v>
      </c>
      <c r="I24" s="458"/>
      <c r="J24" s="1429" t="s">
        <v>190</v>
      </c>
      <c r="K24" s="438" t="s">
        <v>24</v>
      </c>
      <c r="L24" s="438" t="s">
        <v>24</v>
      </c>
      <c r="M24" s="428" t="s">
        <v>190</v>
      </c>
      <c r="N24" s="507"/>
      <c r="O24" s="460" t="s">
        <v>24</v>
      </c>
      <c r="P24" s="438" t="s">
        <v>25</v>
      </c>
      <c r="Q24" s="502"/>
      <c r="R24" s="428" t="s">
        <v>190</v>
      </c>
      <c r="S24" s="438" t="s">
        <v>25</v>
      </c>
      <c r="T24" s="438" t="s">
        <v>25</v>
      </c>
      <c r="U24" s="467"/>
      <c r="V24" s="503"/>
      <c r="W24" s="438" t="s">
        <v>24</v>
      </c>
      <c r="X24" s="438" t="s">
        <v>25</v>
      </c>
      <c r="Y24" s="502"/>
      <c r="Z24" s="502"/>
      <c r="AA24" s="438" t="s">
        <v>24</v>
      </c>
      <c r="AB24" s="455" t="s">
        <v>25</v>
      </c>
      <c r="AC24" s="503"/>
      <c r="AD24" s="458" t="s">
        <v>24</v>
      </c>
      <c r="AE24" s="438" t="s">
        <v>24</v>
      </c>
      <c r="AF24" s="438" t="s">
        <v>25</v>
      </c>
      <c r="AG24" s="502"/>
      <c r="AH24" s="502"/>
      <c r="AI24" s="125">
        <f t="shared" si="10"/>
        <v>8</v>
      </c>
      <c r="AJ24" s="62">
        <f t="shared" si="11"/>
        <v>7</v>
      </c>
      <c r="AK24" s="62">
        <f t="shared" si="12"/>
        <v>0</v>
      </c>
      <c r="AL24" s="62">
        <f t="shared" si="13"/>
        <v>0</v>
      </c>
      <c r="AM24" s="62">
        <f t="shared" si="14"/>
        <v>0</v>
      </c>
      <c r="AN24" s="62">
        <f t="shared" si="15"/>
        <v>1</v>
      </c>
      <c r="AO24" s="62">
        <f t="shared" si="16"/>
        <v>0</v>
      </c>
      <c r="AP24" s="62">
        <f t="shared" si="17"/>
        <v>0</v>
      </c>
      <c r="AQ24" s="62">
        <f t="shared" si="18"/>
        <v>0</v>
      </c>
      <c r="AR24" s="62">
        <f t="shared" si="46"/>
        <v>0</v>
      </c>
      <c r="AS24" s="62">
        <f t="shared" si="19"/>
        <v>0</v>
      </c>
      <c r="AT24" s="62">
        <f t="shared" si="20"/>
        <v>0</v>
      </c>
      <c r="AU24" s="62">
        <f t="shared" si="21"/>
        <v>0</v>
      </c>
      <c r="AV24" s="62">
        <f t="shared" si="22"/>
        <v>0</v>
      </c>
      <c r="AW24" s="62">
        <f t="shared" si="23"/>
        <v>0</v>
      </c>
      <c r="AX24" s="62">
        <f t="shared" si="24"/>
        <v>0</v>
      </c>
      <c r="AY24" s="62">
        <f t="shared" si="25"/>
        <v>0</v>
      </c>
      <c r="AZ24" s="62">
        <f t="shared" si="26"/>
        <v>0</v>
      </c>
      <c r="BA24" s="62">
        <f t="shared" si="27"/>
        <v>0</v>
      </c>
      <c r="BB24" s="62">
        <f t="shared" si="28"/>
        <v>0</v>
      </c>
      <c r="BC24" s="63">
        <f t="shared" si="29"/>
        <v>16</v>
      </c>
      <c r="BD24" s="64"/>
      <c r="BE24" s="584">
        <f t="shared" si="47"/>
        <v>8</v>
      </c>
      <c r="BF24" s="5">
        <f t="shared" si="56"/>
        <v>0</v>
      </c>
      <c r="BG24" s="5">
        <f t="shared" si="30"/>
        <v>1</v>
      </c>
      <c r="BH24" s="5">
        <f t="shared" si="57"/>
        <v>0</v>
      </c>
      <c r="BI24" s="5">
        <f t="shared" si="58"/>
        <v>0</v>
      </c>
      <c r="BJ24" s="5">
        <f t="shared" si="31"/>
        <v>3</v>
      </c>
      <c r="BK24" s="5">
        <f t="shared" si="59"/>
        <v>0</v>
      </c>
      <c r="BL24" s="5">
        <f t="shared" si="32"/>
        <v>0</v>
      </c>
      <c r="BM24" s="5">
        <f t="shared" si="33"/>
        <v>0</v>
      </c>
      <c r="BN24" s="145">
        <f t="shared" si="34"/>
        <v>0</v>
      </c>
      <c r="BO24" s="147">
        <f>+BE24+ABR!BO24</f>
        <v>35.833333333333336</v>
      </c>
      <c r="BP24" s="65">
        <f>+BO24+(JAN!BN24+FEV!BN24+MAR!BN24+ABR!BN24+BN24)*(12/24)-$BO$12</f>
        <v>0.8333333333333357</v>
      </c>
      <c r="BQ24" s="66">
        <f t="shared" si="35"/>
        <v>0</v>
      </c>
      <c r="BR24" s="584">
        <f t="shared" si="62"/>
        <v>37.833333333333336</v>
      </c>
      <c r="BS24" s="584">
        <f t="shared" si="63"/>
        <v>1.8333333333333357</v>
      </c>
      <c r="BT24" s="67">
        <f t="shared" si="64"/>
        <v>6.4220183486238369E-2</v>
      </c>
      <c r="BU24" s="68">
        <f t="shared" si="65"/>
        <v>1</v>
      </c>
      <c r="BV24" s="68">
        <f t="shared" ref="BV24:BV32" si="69">+BH24+BI24</f>
        <v>0</v>
      </c>
      <c r="BW24" s="68">
        <f t="shared" si="66"/>
        <v>3</v>
      </c>
      <c r="BX24" s="68">
        <f t="shared" si="67"/>
        <v>0</v>
      </c>
      <c r="BY24" s="69">
        <f t="shared" si="41"/>
        <v>4</v>
      </c>
      <c r="BZ24" s="68">
        <f>+BN24+ABR!BZ24</f>
        <v>2</v>
      </c>
      <c r="CA24" s="68">
        <f>+ABR!CA24+BX24</f>
        <v>5</v>
      </c>
      <c r="CB24" s="69">
        <f t="shared" ref="CB24:CB32" si="70">+CA24-BZ24</f>
        <v>3</v>
      </c>
      <c r="CE24" s="163">
        <f t="shared" si="68"/>
        <v>8</v>
      </c>
      <c r="CF24" s="127">
        <f t="shared" si="60"/>
        <v>20</v>
      </c>
      <c r="CG24" s="165">
        <f t="shared" si="49"/>
        <v>192</v>
      </c>
      <c r="CH24" s="165">
        <f t="shared" si="50"/>
        <v>48</v>
      </c>
      <c r="CI24" s="165">
        <f t="shared" si="51"/>
        <v>240</v>
      </c>
      <c r="CJ24" s="159">
        <f t="shared" si="44"/>
        <v>0</v>
      </c>
      <c r="CK24" s="444">
        <f>BY24-BV24+ABR!CK24</f>
        <v>11</v>
      </c>
      <c r="CL24" s="450">
        <f t="shared" ref="CL24:CL32" si="71">CK24*12+BV24*8</f>
        <v>132</v>
      </c>
      <c r="CM24" s="450"/>
      <c r="CN24" s="126">
        <f t="shared" si="53"/>
        <v>8</v>
      </c>
      <c r="CO24" s="130">
        <f t="shared" si="54"/>
        <v>240</v>
      </c>
      <c r="CP24" s="127">
        <f t="shared" si="45"/>
        <v>16</v>
      </c>
      <c r="CQ24" s="127">
        <f t="shared" si="55"/>
        <v>20</v>
      </c>
    </row>
    <row r="25" spans="1:99" ht="21" customHeight="1" thickBot="1" x14ac:dyDescent="0.3">
      <c r="A25" s="129" t="s">
        <v>68</v>
      </c>
      <c r="B25" s="1412">
        <v>13</v>
      </c>
      <c r="C25" s="19" t="s">
        <v>3</v>
      </c>
      <c r="D25" s="1053"/>
      <c r="E25" s="1053"/>
      <c r="F25" s="1053"/>
      <c r="G25" s="1051"/>
      <c r="H25" s="1054"/>
      <c r="I25" s="1053"/>
      <c r="J25" s="1053"/>
      <c r="K25" s="1053"/>
      <c r="L25" s="1053"/>
      <c r="M25" s="1053"/>
      <c r="N25" s="1051"/>
      <c r="O25" s="1054"/>
      <c r="P25" s="1053"/>
      <c r="Q25" s="1053"/>
      <c r="R25" s="1053"/>
      <c r="S25" s="1053"/>
      <c r="T25" s="1053"/>
      <c r="U25" s="1051"/>
      <c r="V25" s="1054"/>
      <c r="W25" s="1053"/>
      <c r="X25" s="1053"/>
      <c r="Y25" s="1053"/>
      <c r="Z25" s="1053"/>
      <c r="AA25" s="1053"/>
      <c r="AB25" s="1051"/>
      <c r="AC25" s="1054"/>
      <c r="AD25" s="1053"/>
      <c r="AE25" s="1053"/>
      <c r="AF25" s="1053"/>
      <c r="AG25" s="1053"/>
      <c r="AH25" s="1053"/>
      <c r="AI25" s="125">
        <f t="shared" si="10"/>
        <v>0</v>
      </c>
      <c r="AJ25" s="62">
        <f t="shared" si="11"/>
        <v>0</v>
      </c>
      <c r="AK25" s="62">
        <f t="shared" si="12"/>
        <v>0</v>
      </c>
      <c r="AL25" s="62">
        <f t="shared" si="13"/>
        <v>0</v>
      </c>
      <c r="AM25" s="62">
        <f t="shared" si="14"/>
        <v>0</v>
      </c>
      <c r="AN25" s="62">
        <f t="shared" si="15"/>
        <v>0</v>
      </c>
      <c r="AO25" s="62">
        <f t="shared" si="16"/>
        <v>0</v>
      </c>
      <c r="AP25" s="62">
        <f t="shared" si="17"/>
        <v>0</v>
      </c>
      <c r="AQ25" s="62">
        <f t="shared" si="18"/>
        <v>0</v>
      </c>
      <c r="AR25" s="62">
        <f t="shared" si="46"/>
        <v>0</v>
      </c>
      <c r="AS25" s="62">
        <f t="shared" si="19"/>
        <v>0</v>
      </c>
      <c r="AT25" s="62">
        <f t="shared" si="20"/>
        <v>0</v>
      </c>
      <c r="AU25" s="62">
        <f t="shared" si="21"/>
        <v>0</v>
      </c>
      <c r="AV25" s="62">
        <f t="shared" si="22"/>
        <v>0</v>
      </c>
      <c r="AW25" s="62">
        <f t="shared" si="23"/>
        <v>0</v>
      </c>
      <c r="AX25" s="62">
        <f t="shared" si="24"/>
        <v>0</v>
      </c>
      <c r="AY25" s="62">
        <f t="shared" si="25"/>
        <v>0</v>
      </c>
      <c r="AZ25" s="62">
        <f t="shared" si="26"/>
        <v>0</v>
      </c>
      <c r="BA25" s="62">
        <f t="shared" si="27"/>
        <v>0</v>
      </c>
      <c r="BB25" s="62">
        <f t="shared" si="28"/>
        <v>0</v>
      </c>
      <c r="BC25" s="63">
        <f t="shared" si="29"/>
        <v>0</v>
      </c>
      <c r="BD25" s="64"/>
      <c r="BE25" s="584">
        <f t="shared" si="47"/>
        <v>0</v>
      </c>
      <c r="BF25" s="5">
        <f t="shared" si="56"/>
        <v>0</v>
      </c>
      <c r="BG25" s="5">
        <f t="shared" si="30"/>
        <v>0</v>
      </c>
      <c r="BH25" s="5">
        <f t="shared" si="57"/>
        <v>0</v>
      </c>
      <c r="BI25" s="5">
        <f t="shared" si="58"/>
        <v>0</v>
      </c>
      <c r="BJ25" s="5">
        <f t="shared" si="31"/>
        <v>0</v>
      </c>
      <c r="BK25" s="5">
        <f t="shared" si="59"/>
        <v>0</v>
      </c>
      <c r="BL25" s="5">
        <f t="shared" si="32"/>
        <v>0</v>
      </c>
      <c r="BM25" s="5">
        <f t="shared" si="33"/>
        <v>0</v>
      </c>
      <c r="BN25" s="145">
        <f t="shared" si="34"/>
        <v>0</v>
      </c>
      <c r="BO25" s="147"/>
      <c r="BP25" s="65"/>
      <c r="BQ25" s="66"/>
      <c r="BR25" s="584"/>
      <c r="BS25" s="584"/>
      <c r="BT25" s="67"/>
      <c r="BU25" s="68"/>
      <c r="BV25" s="68"/>
      <c r="BW25" s="68"/>
      <c r="BX25" s="68"/>
      <c r="BY25" s="69"/>
      <c r="BZ25" s="68">
        <f>+BN25+ABR!BZ25</f>
        <v>0</v>
      </c>
      <c r="CA25" s="68">
        <f>+ABR!CA25+BX25</f>
        <v>0</v>
      </c>
      <c r="CB25" s="69"/>
      <c r="CE25" s="163">
        <f t="shared" si="68"/>
        <v>0</v>
      </c>
      <c r="CF25" s="127">
        <f t="shared" si="60"/>
        <v>0</v>
      </c>
      <c r="CG25" s="165">
        <f t="shared" si="49"/>
        <v>0</v>
      </c>
      <c r="CH25" s="165">
        <f t="shared" si="50"/>
        <v>0</v>
      </c>
      <c r="CI25" s="165">
        <f t="shared" si="51"/>
        <v>0</v>
      </c>
      <c r="CJ25" s="159">
        <f t="shared" si="44"/>
        <v>0</v>
      </c>
      <c r="CK25" s="444">
        <f>BY25-BV25+ABR!CK25</f>
        <v>1</v>
      </c>
      <c r="CL25" s="450">
        <f t="shared" si="71"/>
        <v>12</v>
      </c>
      <c r="CM25" s="450"/>
      <c r="CN25" s="126">
        <f t="shared" si="53"/>
        <v>0</v>
      </c>
      <c r="CO25" s="130">
        <f t="shared" si="54"/>
        <v>0</v>
      </c>
      <c r="CP25" s="127">
        <f t="shared" si="45"/>
        <v>0</v>
      </c>
      <c r="CQ25" s="127">
        <f t="shared" si="55"/>
        <v>0</v>
      </c>
    </row>
    <row r="26" spans="1:99" ht="21" customHeight="1" thickBot="1" x14ac:dyDescent="0.3">
      <c r="A26" s="134" t="s">
        <v>69</v>
      </c>
      <c r="B26" s="1234">
        <v>14</v>
      </c>
      <c r="C26" s="19" t="s">
        <v>3</v>
      </c>
      <c r="D26" s="438" t="s">
        <v>37</v>
      </c>
      <c r="E26" s="439" t="s">
        <v>37</v>
      </c>
      <c r="F26" s="439"/>
      <c r="G26" s="455"/>
      <c r="H26" s="460" t="s">
        <v>37</v>
      </c>
      <c r="I26" s="438" t="s">
        <v>37</v>
      </c>
      <c r="J26" s="438" t="s">
        <v>37</v>
      </c>
      <c r="K26" s="438" t="s">
        <v>37</v>
      </c>
      <c r="L26" s="438" t="s">
        <v>37</v>
      </c>
      <c r="M26" s="1400"/>
      <c r="N26" s="1401"/>
      <c r="O26" s="460" t="s">
        <v>37</v>
      </c>
      <c r="P26" s="438" t="s">
        <v>37</v>
      </c>
      <c r="Q26" s="439" t="s">
        <v>37</v>
      </c>
      <c r="R26" s="439" t="s">
        <v>37</v>
      </c>
      <c r="S26" s="438" t="s">
        <v>37</v>
      </c>
      <c r="T26" s="438"/>
      <c r="U26" s="455"/>
      <c r="V26" s="460" t="s">
        <v>37</v>
      </c>
      <c r="W26" s="438" t="s">
        <v>37</v>
      </c>
      <c r="X26" s="438" t="s">
        <v>37</v>
      </c>
      <c r="Y26" s="439" t="s">
        <v>37</v>
      </c>
      <c r="Z26" s="439" t="s">
        <v>37</v>
      </c>
      <c r="AA26" s="438"/>
      <c r="AB26" s="455"/>
      <c r="AC26" s="460" t="s">
        <v>37</v>
      </c>
      <c r="AD26" s="438" t="s">
        <v>37</v>
      </c>
      <c r="AE26" s="438" t="s">
        <v>37</v>
      </c>
      <c r="AF26" s="438" t="s">
        <v>37</v>
      </c>
      <c r="AG26" s="439" t="s">
        <v>37</v>
      </c>
      <c r="AH26" s="439"/>
      <c r="AI26" s="125">
        <f t="shared" si="10"/>
        <v>0</v>
      </c>
      <c r="AJ26" s="62">
        <f t="shared" si="11"/>
        <v>0</v>
      </c>
      <c r="AK26" s="62">
        <f t="shared" si="12"/>
        <v>0</v>
      </c>
      <c r="AL26" s="62">
        <f t="shared" si="13"/>
        <v>0</v>
      </c>
      <c r="AM26" s="62">
        <f t="shared" si="14"/>
        <v>0</v>
      </c>
      <c r="AN26" s="62">
        <f t="shared" si="15"/>
        <v>0</v>
      </c>
      <c r="AO26" s="62">
        <f t="shared" si="16"/>
        <v>0</v>
      </c>
      <c r="AP26" s="62">
        <f t="shared" si="17"/>
        <v>0</v>
      </c>
      <c r="AQ26" s="62">
        <f t="shared" si="18"/>
        <v>0</v>
      </c>
      <c r="AR26" s="62">
        <f t="shared" si="46"/>
        <v>0</v>
      </c>
      <c r="AS26" s="62">
        <f t="shared" si="19"/>
        <v>0</v>
      </c>
      <c r="AT26" s="62">
        <f t="shared" si="20"/>
        <v>0</v>
      </c>
      <c r="AU26" s="62">
        <f t="shared" si="21"/>
        <v>0</v>
      </c>
      <c r="AV26" s="62">
        <f t="shared" si="22"/>
        <v>22</v>
      </c>
      <c r="AW26" s="62">
        <f t="shared" si="23"/>
        <v>0</v>
      </c>
      <c r="AX26" s="62">
        <f t="shared" si="24"/>
        <v>0</v>
      </c>
      <c r="AY26" s="62">
        <f t="shared" si="25"/>
        <v>0</v>
      </c>
      <c r="AZ26" s="62">
        <f t="shared" si="26"/>
        <v>0</v>
      </c>
      <c r="BA26" s="62">
        <f t="shared" si="27"/>
        <v>0</v>
      </c>
      <c r="BB26" s="62">
        <f t="shared" si="28"/>
        <v>0</v>
      </c>
      <c r="BC26" s="63">
        <f t="shared" si="29"/>
        <v>14.666666666666666</v>
      </c>
      <c r="BD26" s="64"/>
      <c r="BE26" s="584">
        <f t="shared" si="47"/>
        <v>7.333333333333333</v>
      </c>
      <c r="BF26" s="5">
        <f t="shared" si="56"/>
        <v>0</v>
      </c>
      <c r="BG26" s="5">
        <f t="shared" si="30"/>
        <v>0</v>
      </c>
      <c r="BH26" s="5">
        <f t="shared" si="57"/>
        <v>0</v>
      </c>
      <c r="BI26" s="5">
        <f t="shared" si="58"/>
        <v>0</v>
      </c>
      <c r="BJ26" s="5">
        <f t="shared" si="31"/>
        <v>0</v>
      </c>
      <c r="BK26" s="5">
        <f t="shared" si="59"/>
        <v>0</v>
      </c>
      <c r="BL26" s="5">
        <f t="shared" si="32"/>
        <v>0</v>
      </c>
      <c r="BM26" s="5">
        <f t="shared" si="33"/>
        <v>0</v>
      </c>
      <c r="BN26" s="145">
        <f t="shared" si="34"/>
        <v>0</v>
      </c>
      <c r="BO26" s="147">
        <f>+BE26+ABR!BO26</f>
        <v>36.166666666666664</v>
      </c>
      <c r="BP26" s="65">
        <f>+BO26+(JAN!BN26+FEV!BN26+MAR!BN26+ABR!BN26+BN26)*(12/24)-$BO$12</f>
        <v>0.1666666666666643</v>
      </c>
      <c r="BQ26" s="66">
        <f t="shared" si="35"/>
        <v>0</v>
      </c>
      <c r="BR26" s="584">
        <f t="shared" si="62"/>
        <v>36.166666666666664</v>
      </c>
      <c r="BS26" s="584">
        <f t="shared" si="63"/>
        <v>0.1666666666666643</v>
      </c>
      <c r="BT26" s="67">
        <f t="shared" si="64"/>
        <v>1.7338237077152874E-2</v>
      </c>
      <c r="BU26" s="68">
        <f t="shared" si="65"/>
        <v>0</v>
      </c>
      <c r="BV26" s="68">
        <f t="shared" si="69"/>
        <v>0</v>
      </c>
      <c r="BW26" s="68">
        <f t="shared" si="66"/>
        <v>0</v>
      </c>
      <c r="BX26" s="68">
        <f t="shared" si="67"/>
        <v>0</v>
      </c>
      <c r="BY26" s="69">
        <f t="shared" si="41"/>
        <v>0</v>
      </c>
      <c r="BZ26" s="68">
        <f>+BN26+ABR!BZ26</f>
        <v>0</v>
      </c>
      <c r="CA26" s="68">
        <f>+ABR!CA26+BX26</f>
        <v>5</v>
      </c>
      <c r="CB26" s="69">
        <f t="shared" si="70"/>
        <v>5</v>
      </c>
      <c r="CC26" s="148"/>
      <c r="CE26" s="163">
        <f t="shared" si="68"/>
        <v>7.333333333333333</v>
      </c>
      <c r="CF26" s="127">
        <f t="shared" si="60"/>
        <v>14.666666666666666</v>
      </c>
      <c r="CG26" s="165">
        <f t="shared" si="49"/>
        <v>0</v>
      </c>
      <c r="CH26" s="165">
        <f t="shared" si="50"/>
        <v>0</v>
      </c>
      <c r="CI26" s="165">
        <f t="shared" si="51"/>
        <v>0</v>
      </c>
      <c r="CJ26" s="159">
        <f t="shared" si="44"/>
        <v>176</v>
      </c>
      <c r="CK26" s="444">
        <f>BY26-BV26+ABR!CK26</f>
        <v>3</v>
      </c>
      <c r="CL26" s="450">
        <f t="shared" si="71"/>
        <v>36</v>
      </c>
      <c r="CM26" s="450"/>
      <c r="CN26" s="126">
        <f t="shared" si="53"/>
        <v>7.333333333333333</v>
      </c>
      <c r="CO26" s="130">
        <f t="shared" si="54"/>
        <v>0</v>
      </c>
      <c r="CP26" s="127">
        <f t="shared" si="45"/>
        <v>14.666666666666666</v>
      </c>
      <c r="CQ26" s="127">
        <f t="shared" si="55"/>
        <v>14.666666666666666</v>
      </c>
    </row>
    <row r="27" spans="1:99" ht="21" customHeight="1" thickBot="1" x14ac:dyDescent="0.3">
      <c r="A27" s="129" t="s">
        <v>70</v>
      </c>
      <c r="B27" s="1412">
        <v>15</v>
      </c>
      <c r="C27" s="19" t="s">
        <v>3</v>
      </c>
      <c r="D27" s="438" t="s">
        <v>25</v>
      </c>
      <c r="E27" s="502"/>
      <c r="F27" s="502" t="s">
        <v>50</v>
      </c>
      <c r="G27" s="455" t="s">
        <v>24</v>
      </c>
      <c r="H27" s="460" t="s">
        <v>25</v>
      </c>
      <c r="I27" s="458"/>
      <c r="J27" s="458"/>
      <c r="K27" s="438" t="s">
        <v>24</v>
      </c>
      <c r="L27" s="438" t="s">
        <v>24</v>
      </c>
      <c r="M27" s="453"/>
      <c r="N27" s="507"/>
      <c r="O27" s="460" t="s">
        <v>24</v>
      </c>
      <c r="P27" s="438" t="s">
        <v>25</v>
      </c>
      <c r="Q27" s="502"/>
      <c r="R27" s="502"/>
      <c r="S27" s="438" t="s">
        <v>25</v>
      </c>
      <c r="T27" s="438" t="s">
        <v>25</v>
      </c>
      <c r="U27" s="467"/>
      <c r="V27" s="503"/>
      <c r="W27" s="438" t="s">
        <v>24</v>
      </c>
      <c r="X27" s="438" t="s">
        <v>25</v>
      </c>
      <c r="Y27" s="502" t="s">
        <v>25</v>
      </c>
      <c r="Z27" s="502"/>
      <c r="AA27" s="438" t="s">
        <v>24</v>
      </c>
      <c r="AB27" s="455" t="s">
        <v>25</v>
      </c>
      <c r="AC27" s="503"/>
      <c r="AD27" s="458"/>
      <c r="AE27" s="438" t="s">
        <v>24</v>
      </c>
      <c r="AF27" s="438" t="s">
        <v>25</v>
      </c>
      <c r="AG27" s="502"/>
      <c r="AH27" s="502"/>
      <c r="AI27" s="125">
        <f t="shared" si="10"/>
        <v>7</v>
      </c>
      <c r="AJ27" s="62">
        <f t="shared" si="11"/>
        <v>9</v>
      </c>
      <c r="AK27" s="62">
        <f t="shared" si="12"/>
        <v>0</v>
      </c>
      <c r="AL27" s="62">
        <f t="shared" si="13"/>
        <v>0</v>
      </c>
      <c r="AM27" s="62">
        <f t="shared" si="14"/>
        <v>0</v>
      </c>
      <c r="AN27" s="62">
        <f t="shared" si="15"/>
        <v>0</v>
      </c>
      <c r="AO27" s="62">
        <f t="shared" si="16"/>
        <v>0</v>
      </c>
      <c r="AP27" s="62">
        <f t="shared" si="17"/>
        <v>0</v>
      </c>
      <c r="AQ27" s="62">
        <f t="shared" si="18"/>
        <v>0</v>
      </c>
      <c r="AR27" s="62">
        <f t="shared" si="46"/>
        <v>0</v>
      </c>
      <c r="AS27" s="62">
        <f t="shared" si="19"/>
        <v>0</v>
      </c>
      <c r="AT27" s="62">
        <f t="shared" si="20"/>
        <v>0</v>
      </c>
      <c r="AU27" s="62">
        <f t="shared" si="21"/>
        <v>0</v>
      </c>
      <c r="AV27" s="62">
        <f t="shared" si="22"/>
        <v>0</v>
      </c>
      <c r="AW27" s="62">
        <f t="shared" si="23"/>
        <v>0</v>
      </c>
      <c r="AX27" s="62">
        <f t="shared" si="24"/>
        <v>0</v>
      </c>
      <c r="AY27" s="62">
        <f t="shared" si="25"/>
        <v>0</v>
      </c>
      <c r="AZ27" s="62">
        <f t="shared" si="26"/>
        <v>0</v>
      </c>
      <c r="BA27" s="62">
        <f t="shared" si="27"/>
        <v>0</v>
      </c>
      <c r="BB27" s="62">
        <f t="shared" si="28"/>
        <v>0</v>
      </c>
      <c r="BC27" s="63">
        <f t="shared" si="29"/>
        <v>16</v>
      </c>
      <c r="BD27" s="64"/>
      <c r="BE27" s="584">
        <f t="shared" si="47"/>
        <v>8</v>
      </c>
      <c r="BF27" s="5">
        <f t="shared" si="56"/>
        <v>0</v>
      </c>
      <c r="BG27" s="5">
        <f t="shared" si="30"/>
        <v>0</v>
      </c>
      <c r="BH27" s="5">
        <f t="shared" si="57"/>
        <v>0</v>
      </c>
      <c r="BI27" s="5">
        <f t="shared" si="58"/>
        <v>0</v>
      </c>
      <c r="BJ27" s="5">
        <f t="shared" si="31"/>
        <v>0</v>
      </c>
      <c r="BK27" s="5">
        <f t="shared" si="59"/>
        <v>0</v>
      </c>
      <c r="BL27" s="5">
        <f t="shared" si="32"/>
        <v>1</v>
      </c>
      <c r="BM27" s="5">
        <f t="shared" si="33"/>
        <v>0</v>
      </c>
      <c r="BN27" s="145">
        <f t="shared" si="34"/>
        <v>0</v>
      </c>
      <c r="BO27" s="147">
        <f>+BE27+ABR!BO27</f>
        <v>36.833333333333336</v>
      </c>
      <c r="BP27" s="65">
        <f>+BO27+(JAN!BN28+FEV!BN27+MAR!BN27+ABR!BN27+BN27)*(12/24)-$BO$12</f>
        <v>1.3333333333333357</v>
      </c>
      <c r="BQ27" s="66">
        <f t="shared" si="35"/>
        <v>0</v>
      </c>
      <c r="BR27" s="584">
        <f t="shared" si="62"/>
        <v>37.333333333333336</v>
      </c>
      <c r="BS27" s="584">
        <f t="shared" si="63"/>
        <v>1.3333333333333357</v>
      </c>
      <c r="BT27" s="67">
        <f t="shared" si="64"/>
        <v>5.0155599563512787E-2</v>
      </c>
      <c r="BU27" s="68">
        <f t="shared" si="65"/>
        <v>0</v>
      </c>
      <c r="BV27" s="68">
        <f t="shared" si="69"/>
        <v>0</v>
      </c>
      <c r="BW27" s="68">
        <f t="shared" si="66"/>
        <v>0</v>
      </c>
      <c r="BX27" s="68">
        <f t="shared" si="67"/>
        <v>1</v>
      </c>
      <c r="BY27" s="69">
        <f t="shared" si="41"/>
        <v>1</v>
      </c>
      <c r="BZ27" s="68">
        <f>+BN27+ABR!BZ27</f>
        <v>1</v>
      </c>
      <c r="CA27" s="68">
        <f>+ABR!CA27+BX27</f>
        <v>17</v>
      </c>
      <c r="CB27" s="69">
        <f t="shared" si="70"/>
        <v>16</v>
      </c>
      <c r="CE27" s="163">
        <f t="shared" si="68"/>
        <v>8</v>
      </c>
      <c r="CF27" s="127">
        <f t="shared" si="60"/>
        <v>17</v>
      </c>
      <c r="CG27" s="165">
        <f t="shared" si="49"/>
        <v>192</v>
      </c>
      <c r="CH27" s="165">
        <f t="shared" si="50"/>
        <v>12</v>
      </c>
      <c r="CI27" s="165">
        <f t="shared" si="51"/>
        <v>204</v>
      </c>
      <c r="CJ27" s="159">
        <f t="shared" si="44"/>
        <v>0</v>
      </c>
      <c r="CK27" s="444">
        <f>BY27-BV27+ABR!CK27</f>
        <v>5</v>
      </c>
      <c r="CL27" s="450">
        <f t="shared" si="71"/>
        <v>60</v>
      </c>
      <c r="CM27" s="450"/>
      <c r="CN27" s="126">
        <f t="shared" si="53"/>
        <v>8</v>
      </c>
      <c r="CO27" s="130">
        <f t="shared" si="54"/>
        <v>204</v>
      </c>
      <c r="CP27" s="127">
        <f t="shared" si="45"/>
        <v>16</v>
      </c>
      <c r="CQ27" s="127">
        <f t="shared" si="55"/>
        <v>17</v>
      </c>
    </row>
    <row r="28" spans="1:99" ht="21" customHeight="1" thickBot="1" x14ac:dyDescent="0.3">
      <c r="A28" s="134" t="s">
        <v>71</v>
      </c>
      <c r="B28" s="1234">
        <v>16</v>
      </c>
      <c r="C28" s="19" t="s">
        <v>3</v>
      </c>
      <c r="D28" s="438" t="s">
        <v>296</v>
      </c>
      <c r="E28" s="439" t="s">
        <v>288</v>
      </c>
      <c r="F28" s="439" t="s">
        <v>289</v>
      </c>
      <c r="G28" s="455" t="s">
        <v>32</v>
      </c>
      <c r="H28" s="460" t="s">
        <v>32</v>
      </c>
      <c r="I28" s="438" t="s">
        <v>32</v>
      </c>
      <c r="J28" s="438" t="s">
        <v>32</v>
      </c>
      <c r="K28" s="435" t="s">
        <v>27</v>
      </c>
      <c r="L28" s="435" t="s">
        <v>25</v>
      </c>
      <c r="M28" s="1431" t="s">
        <v>191</v>
      </c>
      <c r="N28" s="504"/>
      <c r="O28" s="459" t="s">
        <v>24</v>
      </c>
      <c r="P28" s="435" t="s">
        <v>25</v>
      </c>
      <c r="Q28" s="498"/>
      <c r="R28" s="498"/>
      <c r="S28" s="435" t="s">
        <v>25</v>
      </c>
      <c r="T28" s="435" t="s">
        <v>25</v>
      </c>
      <c r="U28" s="505" t="s">
        <v>27</v>
      </c>
      <c r="V28" s="500"/>
      <c r="W28" s="435" t="s">
        <v>24</v>
      </c>
      <c r="X28" s="435" t="s">
        <v>25</v>
      </c>
      <c r="Y28" s="498"/>
      <c r="Z28" s="498"/>
      <c r="AA28" s="435" t="s">
        <v>31</v>
      </c>
      <c r="AB28" s="440" t="s">
        <v>25</v>
      </c>
      <c r="AC28" s="500"/>
      <c r="AD28" s="506"/>
      <c r="AE28" s="435" t="s">
        <v>24</v>
      </c>
      <c r="AF28" s="435" t="s">
        <v>25</v>
      </c>
      <c r="AG28" s="498" t="s">
        <v>25</v>
      </c>
      <c r="AH28" s="498"/>
      <c r="AI28" s="125">
        <f t="shared" si="10"/>
        <v>3</v>
      </c>
      <c r="AJ28" s="62">
        <f t="shared" si="11"/>
        <v>8</v>
      </c>
      <c r="AK28" s="62">
        <f t="shared" si="12"/>
        <v>0</v>
      </c>
      <c r="AL28" s="62">
        <f t="shared" si="13"/>
        <v>0</v>
      </c>
      <c r="AM28" s="62">
        <f t="shared" si="14"/>
        <v>0</v>
      </c>
      <c r="AN28" s="62">
        <f t="shared" si="15"/>
        <v>0</v>
      </c>
      <c r="AO28" s="62">
        <f t="shared" si="16"/>
        <v>2</v>
      </c>
      <c r="AP28" s="62">
        <f t="shared" si="17"/>
        <v>1</v>
      </c>
      <c r="AQ28" s="62">
        <f t="shared" si="18"/>
        <v>4</v>
      </c>
      <c r="AR28" s="62">
        <f t="shared" si="46"/>
        <v>0</v>
      </c>
      <c r="AS28" s="62">
        <f t="shared" si="19"/>
        <v>0</v>
      </c>
      <c r="AT28" s="62">
        <f t="shared" si="20"/>
        <v>0</v>
      </c>
      <c r="AU28" s="62">
        <f t="shared" si="21"/>
        <v>0</v>
      </c>
      <c r="AV28" s="62">
        <f t="shared" si="22"/>
        <v>0</v>
      </c>
      <c r="AW28" s="62">
        <f t="shared" si="23"/>
        <v>0</v>
      </c>
      <c r="AX28" s="62">
        <f t="shared" si="24"/>
        <v>0</v>
      </c>
      <c r="AY28" s="62">
        <f t="shared" si="25"/>
        <v>0</v>
      </c>
      <c r="AZ28" s="62">
        <f t="shared" si="26"/>
        <v>0</v>
      </c>
      <c r="BA28" s="62">
        <f t="shared" si="27"/>
        <v>0</v>
      </c>
      <c r="BB28" s="62">
        <f t="shared" si="28"/>
        <v>0</v>
      </c>
      <c r="BC28" s="63">
        <f t="shared" si="29"/>
        <v>15.666666666666666</v>
      </c>
      <c r="BD28" s="64"/>
      <c r="BE28" s="584">
        <f t="shared" si="47"/>
        <v>7.833333333333333</v>
      </c>
      <c r="BF28" s="5">
        <f t="shared" si="56"/>
        <v>0</v>
      </c>
      <c r="BG28" s="5">
        <f t="shared" si="30"/>
        <v>0</v>
      </c>
      <c r="BH28" s="5">
        <f t="shared" si="57"/>
        <v>0</v>
      </c>
      <c r="BI28" s="5">
        <f t="shared" si="58"/>
        <v>0</v>
      </c>
      <c r="BJ28" s="5">
        <f t="shared" si="31"/>
        <v>0</v>
      </c>
      <c r="BK28" s="5">
        <f t="shared" si="59"/>
        <v>1</v>
      </c>
      <c r="BL28" s="5">
        <f t="shared" si="32"/>
        <v>0</v>
      </c>
      <c r="BM28" s="5">
        <f t="shared" si="33"/>
        <v>0</v>
      </c>
      <c r="BN28" s="145">
        <f t="shared" si="34"/>
        <v>0</v>
      </c>
      <c r="BO28" s="147">
        <f>+BE28+ABR!BO28</f>
        <v>35.5</v>
      </c>
      <c r="BP28" s="65">
        <f>+BO28+(JAN!BN29+FEV!BN28+MAR!BN28+ABR!BN28+BN28)*(12/24)-$BO$12</f>
        <v>0</v>
      </c>
      <c r="BQ28" s="66">
        <f t="shared" si="35"/>
        <v>0</v>
      </c>
      <c r="BR28" s="584">
        <f t="shared" si="62"/>
        <v>36</v>
      </c>
      <c r="BS28" s="584">
        <f t="shared" si="63"/>
        <v>0</v>
      </c>
      <c r="BT28" s="67">
        <f t="shared" si="64"/>
        <v>1.2650042436244346E-2</v>
      </c>
      <c r="BU28" s="68">
        <f t="shared" si="65"/>
        <v>0</v>
      </c>
      <c r="BV28" s="68">
        <f t="shared" si="69"/>
        <v>0</v>
      </c>
      <c r="BW28" s="68">
        <f t="shared" si="66"/>
        <v>1</v>
      </c>
      <c r="BX28" s="68">
        <f t="shared" si="67"/>
        <v>0</v>
      </c>
      <c r="BY28" s="69">
        <f t="shared" si="41"/>
        <v>1</v>
      </c>
      <c r="BZ28" s="68">
        <f>+BN28+ABR!BZ28</f>
        <v>1</v>
      </c>
      <c r="CA28" s="68">
        <f>+ABR!CA28+BX28</f>
        <v>9</v>
      </c>
      <c r="CB28" s="69">
        <f t="shared" si="70"/>
        <v>8</v>
      </c>
      <c r="CE28" s="163">
        <f t="shared" si="68"/>
        <v>7.833333333333333</v>
      </c>
      <c r="CF28" s="127">
        <f t="shared" si="60"/>
        <v>16.666666666666664</v>
      </c>
      <c r="CG28" s="165">
        <f t="shared" si="49"/>
        <v>156</v>
      </c>
      <c r="CH28" s="165">
        <f t="shared" si="50"/>
        <v>12</v>
      </c>
      <c r="CI28" s="165">
        <f t="shared" si="51"/>
        <v>168</v>
      </c>
      <c r="CJ28" s="159">
        <f t="shared" si="44"/>
        <v>32</v>
      </c>
      <c r="CK28" s="444">
        <f>BY28-BV28+ABR!CK28</f>
        <v>9</v>
      </c>
      <c r="CL28" s="916">
        <f t="shared" si="71"/>
        <v>108</v>
      </c>
      <c r="CM28" s="450"/>
      <c r="CN28" s="126">
        <f t="shared" si="53"/>
        <v>7.833333333333333</v>
      </c>
      <c r="CO28" s="130">
        <f t="shared" si="54"/>
        <v>168</v>
      </c>
      <c r="CP28" s="127">
        <f t="shared" si="45"/>
        <v>15.666666666666666</v>
      </c>
      <c r="CQ28" s="127">
        <f t="shared" si="55"/>
        <v>16.666666666666664</v>
      </c>
    </row>
    <row r="29" spans="1:99" ht="21" customHeight="1" thickBot="1" x14ac:dyDescent="0.3">
      <c r="A29" s="129" t="s">
        <v>72</v>
      </c>
      <c r="B29" s="1412">
        <v>17</v>
      </c>
      <c r="C29" s="19" t="s">
        <v>3</v>
      </c>
      <c r="D29" s="435" t="s">
        <v>25</v>
      </c>
      <c r="E29" s="498" t="s">
        <v>56</v>
      </c>
      <c r="F29" s="498"/>
      <c r="G29" s="440" t="s">
        <v>24</v>
      </c>
      <c r="H29" s="459" t="s">
        <v>25</v>
      </c>
      <c r="I29" s="506"/>
      <c r="J29" s="506"/>
      <c r="K29" s="435" t="s">
        <v>24</v>
      </c>
      <c r="L29" s="435" t="s">
        <v>24</v>
      </c>
      <c r="M29" s="1220"/>
      <c r="N29" s="1221"/>
      <c r="O29" s="459" t="s">
        <v>24</v>
      </c>
      <c r="P29" s="435" t="s">
        <v>25</v>
      </c>
      <c r="Q29" s="498"/>
      <c r="R29" s="498" t="s">
        <v>191</v>
      </c>
      <c r="S29" s="435" t="s">
        <v>25</v>
      </c>
      <c r="T29" s="435" t="s">
        <v>25</v>
      </c>
      <c r="U29" s="505"/>
      <c r="V29" s="500"/>
      <c r="W29" s="435" t="s">
        <v>24</v>
      </c>
      <c r="X29" s="435" t="s">
        <v>25</v>
      </c>
      <c r="Y29" s="498"/>
      <c r="Z29" s="498" t="s">
        <v>24</v>
      </c>
      <c r="AA29" s="435" t="s">
        <v>24</v>
      </c>
      <c r="AB29" s="440" t="s">
        <v>25</v>
      </c>
      <c r="AC29" s="500"/>
      <c r="AD29" s="506"/>
      <c r="AE29" s="435" t="s">
        <v>32</v>
      </c>
      <c r="AF29" s="435" t="s">
        <v>32</v>
      </c>
      <c r="AG29" s="498"/>
      <c r="AH29" s="498"/>
      <c r="AI29" s="125">
        <f t="shared" si="10"/>
        <v>7</v>
      </c>
      <c r="AJ29" s="62">
        <f t="shared" si="11"/>
        <v>7</v>
      </c>
      <c r="AK29" s="62">
        <f t="shared" si="12"/>
        <v>0</v>
      </c>
      <c r="AL29" s="62">
        <f t="shared" si="13"/>
        <v>0</v>
      </c>
      <c r="AM29" s="62">
        <f t="shared" si="14"/>
        <v>0</v>
      </c>
      <c r="AN29" s="62">
        <f t="shared" si="15"/>
        <v>0</v>
      </c>
      <c r="AO29" s="62">
        <f t="shared" si="16"/>
        <v>0</v>
      </c>
      <c r="AP29" s="62">
        <f t="shared" si="17"/>
        <v>0</v>
      </c>
      <c r="AQ29" s="62">
        <f t="shared" si="18"/>
        <v>2</v>
      </c>
      <c r="AR29" s="62">
        <f t="shared" si="46"/>
        <v>0</v>
      </c>
      <c r="AS29" s="62">
        <f t="shared" si="19"/>
        <v>0</v>
      </c>
      <c r="AT29" s="62">
        <f t="shared" si="20"/>
        <v>0</v>
      </c>
      <c r="AU29" s="62">
        <f t="shared" si="21"/>
        <v>0</v>
      </c>
      <c r="AV29" s="62">
        <f t="shared" si="22"/>
        <v>0</v>
      </c>
      <c r="AW29" s="62">
        <f t="shared" si="23"/>
        <v>0</v>
      </c>
      <c r="AX29" s="62">
        <f t="shared" si="24"/>
        <v>0</v>
      </c>
      <c r="AY29" s="62">
        <f t="shared" si="25"/>
        <v>0</v>
      </c>
      <c r="AZ29" s="62">
        <f t="shared" si="26"/>
        <v>0</v>
      </c>
      <c r="BA29" s="62">
        <f t="shared" si="27"/>
        <v>0</v>
      </c>
      <c r="BB29" s="62">
        <f t="shared" si="28"/>
        <v>0</v>
      </c>
      <c r="BC29" s="63">
        <f t="shared" si="29"/>
        <v>15.333333333333334</v>
      </c>
      <c r="BD29" s="335"/>
      <c r="BE29" s="584">
        <f t="shared" si="47"/>
        <v>7.666666666666667</v>
      </c>
      <c r="BF29" s="334">
        <f>COUNTIF($D29:$AH29,"DTS")+COUNTIF($D29:$AH29,"DTS1")</f>
        <v>0</v>
      </c>
      <c r="BG29" s="334">
        <f>COUNTIF($D29:$AH29,"NTS")+COUNTIF($D29:$AH29,"NTS1")</f>
        <v>1</v>
      </c>
      <c r="BH29" s="5">
        <f t="shared" si="57"/>
        <v>0</v>
      </c>
      <c r="BI29" s="5">
        <f t="shared" si="58"/>
        <v>0</v>
      </c>
      <c r="BJ29" s="334">
        <f>COUNTIF($D29:$AH29,"DTS5S")+COUNTIF($D29:$AH29,"DTS5S1")</f>
        <v>0</v>
      </c>
      <c r="BK29" s="334">
        <f>COUNTIF($D29:$AH29,"NTS5S")+COUNTIF($D29:$AH29,"NTS5S1")</f>
        <v>1</v>
      </c>
      <c r="BL29" s="334">
        <f>COUNTIF($D29:$AH29,"DTSDS")+COUNTIF($D29:$AH29,"DTSDS1")</f>
        <v>0</v>
      </c>
      <c r="BM29" s="334">
        <f>COUNTIF($D29:$AH29,"NTSDS")+COUNTIF($D29:$AH29,"NTSDS1")</f>
        <v>0</v>
      </c>
      <c r="BN29" s="333">
        <f>COUNTIF($D29:$AH29,"FOTS")</f>
        <v>0</v>
      </c>
      <c r="BO29" s="147">
        <f>+BE29+ABR!BO29</f>
        <v>37.166666666666664</v>
      </c>
      <c r="BP29" s="65">
        <f>+BO29+(JAN!BN30+FEV!BN29+MAR!BN29+ABR!BN29+BN29)*(12/24)-$BO$12</f>
        <v>1.1666666666666643</v>
      </c>
      <c r="BQ29" s="66">
        <f t="shared" si="35"/>
        <v>0</v>
      </c>
      <c r="BR29" s="584">
        <f t="shared" si="62"/>
        <v>38.166666666666664</v>
      </c>
      <c r="BS29" s="584">
        <f t="shared" si="63"/>
        <v>2.1666666666666643</v>
      </c>
      <c r="BT29" s="67">
        <f t="shared" si="64"/>
        <v>7.3596572768055424E-2</v>
      </c>
      <c r="BU29" s="68">
        <f t="shared" si="65"/>
        <v>1</v>
      </c>
      <c r="BV29" s="68">
        <f t="shared" si="69"/>
        <v>0</v>
      </c>
      <c r="BW29" s="68">
        <f t="shared" si="66"/>
        <v>1</v>
      </c>
      <c r="BX29" s="68">
        <f t="shared" si="67"/>
        <v>0</v>
      </c>
      <c r="BY29" s="69">
        <f t="shared" si="41"/>
        <v>2</v>
      </c>
      <c r="BZ29" s="68">
        <f>+BN29+ABR!BZ29</f>
        <v>0</v>
      </c>
      <c r="CA29" s="68">
        <f>+ABR!CA29+BX29</f>
        <v>13</v>
      </c>
      <c r="CB29" s="69">
        <f t="shared" si="70"/>
        <v>13</v>
      </c>
      <c r="CE29" s="163">
        <f t="shared" si="68"/>
        <v>7.666666666666667</v>
      </c>
      <c r="CF29" s="127">
        <f t="shared" si="60"/>
        <v>17.333333333333336</v>
      </c>
      <c r="CG29" s="165">
        <f t="shared" si="49"/>
        <v>168</v>
      </c>
      <c r="CH29" s="165">
        <f t="shared" si="50"/>
        <v>24</v>
      </c>
      <c r="CI29" s="165">
        <f t="shared" si="51"/>
        <v>192</v>
      </c>
      <c r="CJ29" s="159">
        <f t="shared" si="44"/>
        <v>16</v>
      </c>
      <c r="CK29" s="444">
        <f>BY29-BV29+ABR!CK29</f>
        <v>9</v>
      </c>
      <c r="CL29" s="916">
        <f>CK29*12+BV29*8+1</f>
        <v>109</v>
      </c>
      <c r="CM29" s="916"/>
      <c r="CN29" s="126">
        <f t="shared" si="53"/>
        <v>7.666666666666667</v>
      </c>
      <c r="CO29" s="130">
        <f t="shared" si="54"/>
        <v>192</v>
      </c>
      <c r="CP29" s="127">
        <f t="shared" si="45"/>
        <v>15.333333333333334</v>
      </c>
      <c r="CQ29" s="127">
        <f t="shared" si="55"/>
        <v>17.333333333333336</v>
      </c>
    </row>
    <row r="30" spans="1:99" ht="21" customHeight="1" thickBot="1" x14ac:dyDescent="0.3">
      <c r="A30" s="134" t="s">
        <v>73</v>
      </c>
      <c r="B30" s="1234">
        <v>18</v>
      </c>
      <c r="C30" s="19" t="s">
        <v>3</v>
      </c>
      <c r="D30" s="435" t="s">
        <v>25</v>
      </c>
      <c r="E30" s="1411" t="s">
        <v>299</v>
      </c>
      <c r="F30" s="498"/>
      <c r="G30" s="440" t="s">
        <v>24</v>
      </c>
      <c r="H30" s="459" t="s">
        <v>25</v>
      </c>
      <c r="I30" s="506"/>
      <c r="J30" s="506" t="s">
        <v>312</v>
      </c>
      <c r="K30" s="435" t="s">
        <v>24</v>
      </c>
      <c r="L30" s="435" t="s">
        <v>24</v>
      </c>
      <c r="M30" s="520"/>
      <c r="N30" s="504" t="s">
        <v>192</v>
      </c>
      <c r="O30" s="459" t="s">
        <v>24</v>
      </c>
      <c r="P30" s="435" t="s">
        <v>25</v>
      </c>
      <c r="Q30" s="498"/>
      <c r="R30" s="498"/>
      <c r="S30" s="435" t="s">
        <v>25</v>
      </c>
      <c r="T30" s="435" t="s">
        <v>25</v>
      </c>
      <c r="U30" s="505"/>
      <c r="V30" s="500"/>
      <c r="W30" s="435" t="s">
        <v>24</v>
      </c>
      <c r="X30" s="435" t="s">
        <v>25</v>
      </c>
      <c r="Y30" s="498"/>
      <c r="Z30" s="498" t="s">
        <v>26</v>
      </c>
      <c r="AA30" s="435" t="s">
        <v>24</v>
      </c>
      <c r="AB30" s="440" t="s">
        <v>25</v>
      </c>
      <c r="AC30" s="500"/>
      <c r="AD30" s="506"/>
      <c r="AE30" s="435" t="s">
        <v>24</v>
      </c>
      <c r="AF30" s="435" t="s">
        <v>25</v>
      </c>
      <c r="AG30" s="498"/>
      <c r="AH30" s="498"/>
      <c r="AI30" s="125">
        <f t="shared" si="10"/>
        <v>7</v>
      </c>
      <c r="AJ30" s="62">
        <f t="shared" si="11"/>
        <v>8</v>
      </c>
      <c r="AK30" s="62">
        <f t="shared" si="12"/>
        <v>0</v>
      </c>
      <c r="AL30" s="62">
        <f t="shared" si="13"/>
        <v>0</v>
      </c>
      <c r="AM30" s="62">
        <f t="shared" si="14"/>
        <v>0</v>
      </c>
      <c r="AN30" s="62">
        <f t="shared" si="15"/>
        <v>1</v>
      </c>
      <c r="AO30" s="62">
        <f t="shared" si="16"/>
        <v>0</v>
      </c>
      <c r="AP30" s="62">
        <f t="shared" si="17"/>
        <v>0</v>
      </c>
      <c r="AQ30" s="62">
        <f t="shared" si="18"/>
        <v>0</v>
      </c>
      <c r="AR30" s="62">
        <f t="shared" si="46"/>
        <v>0</v>
      </c>
      <c r="AS30" s="62">
        <f t="shared" si="19"/>
        <v>0</v>
      </c>
      <c r="AT30" s="62">
        <f t="shared" si="20"/>
        <v>0</v>
      </c>
      <c r="AU30" s="62">
        <f t="shared" si="21"/>
        <v>0</v>
      </c>
      <c r="AV30" s="62">
        <f t="shared" si="22"/>
        <v>0</v>
      </c>
      <c r="AW30" s="62">
        <f t="shared" si="23"/>
        <v>0</v>
      </c>
      <c r="AX30" s="62">
        <f t="shared" si="24"/>
        <v>0</v>
      </c>
      <c r="AY30" s="62">
        <f t="shared" si="25"/>
        <v>0</v>
      </c>
      <c r="AZ30" s="62">
        <f t="shared" si="26"/>
        <v>0</v>
      </c>
      <c r="BA30" s="62">
        <f t="shared" si="27"/>
        <v>0</v>
      </c>
      <c r="BB30" s="62">
        <f t="shared" si="28"/>
        <v>0</v>
      </c>
      <c r="BC30" s="63">
        <f t="shared" si="29"/>
        <v>16</v>
      </c>
      <c r="BD30" s="64"/>
      <c r="BE30" s="584">
        <f t="shared" si="47"/>
        <v>8</v>
      </c>
      <c r="BF30" s="5">
        <f>COUNTIF($D30:$AH30,"DTS")+COUNTIF($D30:$AH30,"DTS1")</f>
        <v>1</v>
      </c>
      <c r="BG30" s="5">
        <f>COUNTIF($D30:$AH30,"NTS")+COUNTIF($D30:$AH30,"NTS1")</f>
        <v>1</v>
      </c>
      <c r="BH30" s="5">
        <f t="shared" si="57"/>
        <v>0</v>
      </c>
      <c r="BI30" s="5">
        <f t="shared" si="58"/>
        <v>0</v>
      </c>
      <c r="BJ30" s="5">
        <f>COUNTIF($D30:$AH30,"DTS5S")+COUNTIF($D30:$AH30,"DTS5S1")</f>
        <v>0</v>
      </c>
      <c r="BK30" s="5">
        <f>COUNTIF($D30:$AH30,"NTS5S")+COUNTIF($D30:$AH30,"NTS5S1")</f>
        <v>0</v>
      </c>
      <c r="BL30" s="5">
        <f>COUNTIF($D30:$AH30,"DTSDS")+COUNTIF($D30:$AH30,"DTSDS1")</f>
        <v>1</v>
      </c>
      <c r="BM30" s="5">
        <f>COUNTIF($D30:$AH30,"NTSDS")+COUNTIF($D30:$AH30,"NTSDS1")</f>
        <v>0</v>
      </c>
      <c r="BN30" s="145">
        <f>COUNTIF($D30:$AH30,"FOTS")</f>
        <v>0</v>
      </c>
      <c r="BO30" s="147">
        <f>+BE30+ABR!BO30</f>
        <v>31.166666666666668</v>
      </c>
      <c r="BP30" s="900">
        <f>+BO30+(JAN!BN31+FEV!BN30+MAR!BN30+ABR!BN30+BN30)*(12/24)-$BO$12+"144:00"</f>
        <v>1.1666666666666679</v>
      </c>
      <c r="BQ30" s="66">
        <f t="shared" si="35"/>
        <v>0</v>
      </c>
      <c r="BR30" s="901">
        <f>+BO30+BY30*$BD$2+"144:00"</f>
        <v>38.666666666666671</v>
      </c>
      <c r="BS30" s="584">
        <f>+BR30-$BO$12</f>
        <v>2.6666666666666714</v>
      </c>
      <c r="BT30" s="67">
        <f t="shared" si="64"/>
        <v>8.7661156690781228E-2</v>
      </c>
      <c r="BU30" s="68">
        <f t="shared" si="65"/>
        <v>2</v>
      </c>
      <c r="BV30" s="68">
        <f t="shared" si="69"/>
        <v>0</v>
      </c>
      <c r="BW30" s="68">
        <f t="shared" si="66"/>
        <v>0</v>
      </c>
      <c r="BX30" s="68">
        <f t="shared" si="67"/>
        <v>1</v>
      </c>
      <c r="BY30" s="69">
        <f t="shared" si="41"/>
        <v>3</v>
      </c>
      <c r="BZ30" s="986">
        <v>2</v>
      </c>
      <c r="CA30" s="68">
        <f>+ABR!CA30+BX30</f>
        <v>3</v>
      </c>
      <c r="CB30" s="69">
        <f t="shared" si="70"/>
        <v>1</v>
      </c>
      <c r="CE30" s="163">
        <f t="shared" si="68"/>
        <v>8</v>
      </c>
      <c r="CF30" s="127">
        <f t="shared" si="60"/>
        <v>19</v>
      </c>
      <c r="CG30" s="165">
        <f t="shared" si="49"/>
        <v>192</v>
      </c>
      <c r="CH30" s="165">
        <f t="shared" si="50"/>
        <v>36</v>
      </c>
      <c r="CI30" s="165">
        <f t="shared" si="51"/>
        <v>228</v>
      </c>
      <c r="CJ30" s="159">
        <f t="shared" si="44"/>
        <v>0</v>
      </c>
      <c r="CK30" s="444">
        <f>BY30-BV30+ABR!CK30</f>
        <v>11</v>
      </c>
      <c r="CL30" s="916">
        <f t="shared" si="71"/>
        <v>132</v>
      </c>
      <c r="CM30" s="450"/>
      <c r="CN30" s="126">
        <f t="shared" si="53"/>
        <v>8</v>
      </c>
      <c r="CO30" s="130">
        <f t="shared" si="54"/>
        <v>228</v>
      </c>
      <c r="CP30" s="127">
        <f t="shared" si="45"/>
        <v>16</v>
      </c>
      <c r="CQ30" s="127">
        <f t="shared" si="55"/>
        <v>19</v>
      </c>
    </row>
    <row r="31" spans="1:99" ht="21" customHeight="1" thickBot="1" x14ac:dyDescent="0.3">
      <c r="A31" s="129" t="s">
        <v>74</v>
      </c>
      <c r="B31" s="1412">
        <v>19</v>
      </c>
      <c r="C31" s="19" t="s">
        <v>3</v>
      </c>
      <c r="D31" s="435" t="s">
        <v>25</v>
      </c>
      <c r="E31" s="498" t="s">
        <v>56</v>
      </c>
      <c r="F31" s="498"/>
      <c r="G31" s="440" t="s">
        <v>27</v>
      </c>
      <c r="H31" s="459" t="s">
        <v>25</v>
      </c>
      <c r="I31" s="506"/>
      <c r="J31" s="506" t="s">
        <v>26</v>
      </c>
      <c r="K31" s="435" t="s">
        <v>24</v>
      </c>
      <c r="L31" s="435" t="s">
        <v>24</v>
      </c>
      <c r="M31" s="520" t="s">
        <v>48</v>
      </c>
      <c r="N31" s="985" t="s">
        <v>50</v>
      </c>
      <c r="O31" s="459" t="s">
        <v>24</v>
      </c>
      <c r="P31" s="435" t="s">
        <v>25</v>
      </c>
      <c r="Q31" s="498"/>
      <c r="R31" s="498" t="s">
        <v>27</v>
      </c>
      <c r="S31" s="435" t="s">
        <v>31</v>
      </c>
      <c r="T31" s="435" t="s">
        <v>31</v>
      </c>
      <c r="U31" s="505"/>
      <c r="V31" s="500"/>
      <c r="W31" s="435" t="s">
        <v>24</v>
      </c>
      <c r="X31" s="435" t="s">
        <v>25</v>
      </c>
      <c r="Y31" s="498"/>
      <c r="Z31" s="531" t="s">
        <v>24</v>
      </c>
      <c r="AA31" s="435" t="s">
        <v>24</v>
      </c>
      <c r="AB31" s="440" t="s">
        <v>25</v>
      </c>
      <c r="AC31" s="500" t="s">
        <v>25</v>
      </c>
      <c r="AD31" s="506"/>
      <c r="AE31" s="435" t="s">
        <v>24</v>
      </c>
      <c r="AF31" s="435" t="s">
        <v>25</v>
      </c>
      <c r="AG31" s="498"/>
      <c r="AH31" s="498"/>
      <c r="AI31" s="125">
        <f t="shared" si="10"/>
        <v>7</v>
      </c>
      <c r="AJ31" s="62">
        <f t="shared" si="11"/>
        <v>7</v>
      </c>
      <c r="AK31" s="62">
        <f t="shared" si="12"/>
        <v>0</v>
      </c>
      <c r="AL31" s="62">
        <f t="shared" si="13"/>
        <v>0</v>
      </c>
      <c r="AM31" s="62">
        <f t="shared" si="14"/>
        <v>0</v>
      </c>
      <c r="AN31" s="62">
        <f t="shared" si="15"/>
        <v>1</v>
      </c>
      <c r="AO31" s="62">
        <f t="shared" si="16"/>
        <v>2</v>
      </c>
      <c r="AP31" s="62">
        <f t="shared" si="17"/>
        <v>2</v>
      </c>
      <c r="AQ31" s="62">
        <f t="shared" si="18"/>
        <v>0</v>
      </c>
      <c r="AR31" s="62">
        <f t="shared" si="46"/>
        <v>0</v>
      </c>
      <c r="AS31" s="62">
        <f t="shared" si="19"/>
        <v>0</v>
      </c>
      <c r="AT31" s="62">
        <f t="shared" si="20"/>
        <v>0</v>
      </c>
      <c r="AU31" s="62">
        <f t="shared" si="21"/>
        <v>0</v>
      </c>
      <c r="AV31" s="62">
        <f t="shared" si="22"/>
        <v>0</v>
      </c>
      <c r="AW31" s="62">
        <f t="shared" si="23"/>
        <v>0</v>
      </c>
      <c r="AX31" s="62">
        <f t="shared" si="24"/>
        <v>0</v>
      </c>
      <c r="AY31" s="62">
        <f t="shared" si="25"/>
        <v>0</v>
      </c>
      <c r="AZ31" s="62">
        <f t="shared" si="26"/>
        <v>0</v>
      </c>
      <c r="BA31" s="62">
        <f t="shared" si="27"/>
        <v>0</v>
      </c>
      <c r="BB31" s="62">
        <f t="shared" si="28"/>
        <v>0</v>
      </c>
      <c r="BC31" s="63">
        <f t="shared" si="29"/>
        <v>17</v>
      </c>
      <c r="BD31" s="64"/>
      <c r="BE31" s="584">
        <f>+AI31*$BD$2+AJ31*$BD$6+AN31*$BD$2+AO31*$BD$6+AQ31*8/24+AU31*8/24+AV31*8/24+AW31*8/24+AX31*12/24+AY31*8/24+AZ31*$BD$2+BA31*8/24+BN31*(0/24)+(AM31*$BE$2)+AK31*$BF$2+AL31*$BF$6+AR31*$BD$2</f>
        <v>8.5</v>
      </c>
      <c r="BF31" s="5">
        <f t="shared" si="56"/>
        <v>0</v>
      </c>
      <c r="BG31" s="5">
        <f t="shared" si="30"/>
        <v>1</v>
      </c>
      <c r="BH31" s="5">
        <f t="shared" si="57"/>
        <v>0</v>
      </c>
      <c r="BI31" s="5">
        <f t="shared" si="58"/>
        <v>0</v>
      </c>
      <c r="BJ31" s="5">
        <f t="shared" si="31"/>
        <v>1</v>
      </c>
      <c r="BK31" s="5">
        <f t="shared" si="59"/>
        <v>0</v>
      </c>
      <c r="BL31" s="5">
        <f t="shared" si="32"/>
        <v>1</v>
      </c>
      <c r="BM31" s="5">
        <f t="shared" si="33"/>
        <v>0</v>
      </c>
      <c r="BN31" s="145">
        <f t="shared" si="34"/>
        <v>0</v>
      </c>
      <c r="BO31" s="147">
        <f>+BE31+ABR!BO31</f>
        <v>32.166666666666671</v>
      </c>
      <c r="BP31" s="900">
        <f>+BO31+(JAN!BN32+FEV!BN31+MAR!BN31+ABR!BN31+BN31)*(12/24)-$BO$12+"144:00"</f>
        <v>2.1666666666666714</v>
      </c>
      <c r="BQ31" s="66">
        <f t="shared" si="35"/>
        <v>0</v>
      </c>
      <c r="BR31" s="901">
        <f>+BO31+BY31*$BD$2+"144:00"</f>
        <v>39.666666666666671</v>
      </c>
      <c r="BS31" s="584">
        <f>+BR31-$BO$12</f>
        <v>3.6666666666666714</v>
      </c>
      <c r="BT31" s="67">
        <f t="shared" si="64"/>
        <v>0.11579032453623239</v>
      </c>
      <c r="BU31" s="68">
        <f t="shared" si="65"/>
        <v>1</v>
      </c>
      <c r="BV31" s="68">
        <f t="shared" si="69"/>
        <v>0</v>
      </c>
      <c r="BW31" s="68">
        <f t="shared" si="66"/>
        <v>1</v>
      </c>
      <c r="BX31" s="68">
        <f t="shared" si="67"/>
        <v>1</v>
      </c>
      <c r="BY31" s="69">
        <f t="shared" si="41"/>
        <v>3</v>
      </c>
      <c r="BZ31" s="68">
        <f>+BN31+ABR!BZ31</f>
        <v>0</v>
      </c>
      <c r="CA31" s="68">
        <f>+ABR!CA31+BX31</f>
        <v>3</v>
      </c>
      <c r="CB31" s="69">
        <f t="shared" si="70"/>
        <v>3</v>
      </c>
      <c r="CE31" s="163">
        <f t="shared" si="68"/>
        <v>8.5</v>
      </c>
      <c r="CF31" s="127">
        <f t="shared" si="60"/>
        <v>20</v>
      </c>
      <c r="CG31" s="165">
        <f t="shared" si="49"/>
        <v>204</v>
      </c>
      <c r="CH31" s="165">
        <f t="shared" si="50"/>
        <v>36</v>
      </c>
      <c r="CI31" s="165">
        <f t="shared" si="51"/>
        <v>240</v>
      </c>
      <c r="CJ31" s="159">
        <f t="shared" si="44"/>
        <v>0</v>
      </c>
      <c r="CK31" s="444">
        <f>BY31-BV31+ABR!CK31</f>
        <v>8</v>
      </c>
      <c r="CL31" s="450">
        <f t="shared" si="71"/>
        <v>96</v>
      </c>
      <c r="CM31" s="450"/>
      <c r="CN31" s="126">
        <f t="shared" si="53"/>
        <v>8.5</v>
      </c>
      <c r="CO31" s="130">
        <f t="shared" si="54"/>
        <v>240</v>
      </c>
      <c r="CP31" s="127">
        <f t="shared" si="45"/>
        <v>17</v>
      </c>
      <c r="CQ31" s="127">
        <f t="shared" si="55"/>
        <v>20</v>
      </c>
    </row>
    <row r="32" spans="1:99" ht="21" customHeight="1" thickBot="1" x14ac:dyDescent="0.3">
      <c r="A32" s="134" t="s">
        <v>269</v>
      </c>
      <c r="B32" s="1234">
        <v>20</v>
      </c>
      <c r="C32" s="19" t="s">
        <v>3</v>
      </c>
      <c r="D32" s="435"/>
      <c r="E32" s="498"/>
      <c r="F32" s="498"/>
      <c r="G32" s="440"/>
      <c r="H32" s="459"/>
      <c r="I32" s="435"/>
      <c r="J32" s="435"/>
      <c r="K32" s="435"/>
      <c r="L32" s="435"/>
      <c r="M32" s="520"/>
      <c r="N32" s="504"/>
      <c r="O32" s="459"/>
      <c r="P32" s="435"/>
      <c r="Q32" s="498"/>
      <c r="R32" s="498"/>
      <c r="S32" s="435"/>
      <c r="T32" s="435"/>
      <c r="U32" s="440"/>
      <c r="V32" s="459"/>
      <c r="W32" s="435"/>
      <c r="X32" s="435"/>
      <c r="Y32" s="432"/>
      <c r="Z32" s="432"/>
      <c r="AA32" s="435"/>
      <c r="AB32" s="440"/>
      <c r="AC32" s="459"/>
      <c r="AD32" s="435"/>
      <c r="AE32" s="435"/>
      <c r="AF32" s="435"/>
      <c r="AG32" s="432"/>
      <c r="AH32" s="432"/>
      <c r="AI32" s="125">
        <f t="shared" si="10"/>
        <v>0</v>
      </c>
      <c r="AJ32" s="62">
        <f t="shared" si="11"/>
        <v>0</v>
      </c>
      <c r="AK32" s="62">
        <f t="shared" si="12"/>
        <v>0</v>
      </c>
      <c r="AL32" s="62">
        <f t="shared" si="13"/>
        <v>0</v>
      </c>
      <c r="AM32" s="62">
        <f t="shared" si="14"/>
        <v>0</v>
      </c>
      <c r="AN32" s="62">
        <f t="shared" si="15"/>
        <v>0</v>
      </c>
      <c r="AO32" s="62">
        <f t="shared" si="16"/>
        <v>0</v>
      </c>
      <c r="AP32" s="62">
        <f t="shared" si="17"/>
        <v>0</v>
      </c>
      <c r="AQ32" s="62">
        <f t="shared" si="18"/>
        <v>0</v>
      </c>
      <c r="AR32" s="62">
        <f t="shared" si="46"/>
        <v>0</v>
      </c>
      <c r="AS32" s="62">
        <f t="shared" si="19"/>
        <v>0</v>
      </c>
      <c r="AT32" s="62">
        <f t="shared" si="20"/>
        <v>0</v>
      </c>
      <c r="AU32" s="62">
        <f t="shared" si="21"/>
        <v>0</v>
      </c>
      <c r="AV32" s="62">
        <f t="shared" si="22"/>
        <v>0</v>
      </c>
      <c r="AW32" s="62">
        <f t="shared" si="23"/>
        <v>0</v>
      </c>
      <c r="AX32" s="62">
        <f t="shared" si="24"/>
        <v>0</v>
      </c>
      <c r="AY32" s="62">
        <f t="shared" si="25"/>
        <v>0</v>
      </c>
      <c r="AZ32" s="62">
        <f t="shared" si="26"/>
        <v>0</v>
      </c>
      <c r="BA32" s="62">
        <f t="shared" si="27"/>
        <v>0</v>
      </c>
      <c r="BB32" s="62">
        <f t="shared" si="28"/>
        <v>0</v>
      </c>
      <c r="BC32" s="63">
        <f t="shared" si="29"/>
        <v>0</v>
      </c>
      <c r="BD32" s="64"/>
      <c r="BE32" s="584">
        <f t="shared" si="47"/>
        <v>0</v>
      </c>
      <c r="BF32" s="5">
        <f t="shared" si="56"/>
        <v>0</v>
      </c>
      <c r="BG32" s="5">
        <f t="shared" si="30"/>
        <v>0</v>
      </c>
      <c r="BH32" s="5">
        <f t="shared" si="57"/>
        <v>0</v>
      </c>
      <c r="BI32" s="5">
        <f t="shared" si="58"/>
        <v>0</v>
      </c>
      <c r="BJ32" s="5">
        <f t="shared" si="31"/>
        <v>0</v>
      </c>
      <c r="BK32" s="5">
        <f t="shared" si="59"/>
        <v>0</v>
      </c>
      <c r="BL32" s="5">
        <f t="shared" si="32"/>
        <v>0</v>
      </c>
      <c r="BM32" s="5">
        <f t="shared" si="33"/>
        <v>0</v>
      </c>
      <c r="BN32" s="145">
        <f t="shared" si="34"/>
        <v>0</v>
      </c>
      <c r="BO32" s="147"/>
      <c r="BP32" s="65"/>
      <c r="BQ32" s="66"/>
      <c r="BR32" s="584"/>
      <c r="BS32" s="584"/>
      <c r="BT32" s="67"/>
      <c r="BU32" s="68">
        <f t="shared" si="65"/>
        <v>0</v>
      </c>
      <c r="BV32" s="68">
        <f t="shared" si="69"/>
        <v>0</v>
      </c>
      <c r="BW32" s="68">
        <f t="shared" si="66"/>
        <v>0</v>
      </c>
      <c r="BX32" s="68">
        <f t="shared" si="67"/>
        <v>0</v>
      </c>
      <c r="BY32" s="69">
        <f t="shared" si="41"/>
        <v>0</v>
      </c>
      <c r="BZ32" s="68">
        <f>+BN32+ABR!BZ32</f>
        <v>0</v>
      </c>
      <c r="CA32" s="68">
        <f>+FEV!CA32+BX32</f>
        <v>0</v>
      </c>
      <c r="CB32" s="69">
        <f t="shared" si="70"/>
        <v>0</v>
      </c>
      <c r="CE32" s="163">
        <f t="shared" si="68"/>
        <v>0</v>
      </c>
      <c r="CF32" s="127">
        <f t="shared" si="60"/>
        <v>0</v>
      </c>
      <c r="CG32" s="165">
        <f t="shared" si="49"/>
        <v>0</v>
      </c>
      <c r="CH32" s="165">
        <f t="shared" si="50"/>
        <v>0</v>
      </c>
      <c r="CI32" s="165">
        <f t="shared" si="51"/>
        <v>0</v>
      </c>
      <c r="CJ32" s="159">
        <f t="shared" si="44"/>
        <v>0</v>
      </c>
      <c r="CK32" s="444">
        <f>BY32-BV32+ABR!CK32</f>
        <v>0</v>
      </c>
      <c r="CL32" s="450">
        <f t="shared" si="71"/>
        <v>0</v>
      </c>
      <c r="CM32" s="450"/>
      <c r="CN32" s="126">
        <f t="shared" si="53"/>
        <v>0</v>
      </c>
      <c r="CO32" s="130">
        <f t="shared" si="54"/>
        <v>0</v>
      </c>
      <c r="CP32" s="127">
        <f t="shared" si="45"/>
        <v>0</v>
      </c>
      <c r="CQ32" s="127">
        <f t="shared" si="55"/>
        <v>0</v>
      </c>
    </row>
    <row r="33" spans="1:95" s="23" customFormat="1" ht="24" customHeight="1" thickBot="1" x14ac:dyDescent="0.25">
      <c r="A33" s="60" t="s">
        <v>21</v>
      </c>
      <c r="B33" s="60" t="s">
        <v>22</v>
      </c>
      <c r="C33" s="225" t="s">
        <v>23</v>
      </c>
      <c r="D33" s="1147">
        <v>1</v>
      </c>
      <c r="E33" s="265">
        <v>2</v>
      </c>
      <c r="F33" s="265">
        <v>3</v>
      </c>
      <c r="G33" s="641">
        <v>4</v>
      </c>
      <c r="H33" s="307">
        <v>5</v>
      </c>
      <c r="I33" s="265">
        <v>6</v>
      </c>
      <c r="J33" s="265">
        <v>7</v>
      </c>
      <c r="K33" s="264">
        <v>8</v>
      </c>
      <c r="L33" s="265">
        <v>9</v>
      </c>
      <c r="M33" s="265">
        <v>10</v>
      </c>
      <c r="N33" s="640">
        <v>11</v>
      </c>
      <c r="O33" s="307">
        <v>12</v>
      </c>
      <c r="P33" s="265">
        <v>13</v>
      </c>
      <c r="Q33" s="265">
        <v>14</v>
      </c>
      <c r="R33" s="265">
        <v>15</v>
      </c>
      <c r="S33" s="264">
        <v>16</v>
      </c>
      <c r="T33" s="265">
        <v>17</v>
      </c>
      <c r="U33" s="640">
        <v>18</v>
      </c>
      <c r="V33" s="307">
        <v>19</v>
      </c>
      <c r="W33" s="265">
        <v>20</v>
      </c>
      <c r="X33" s="265">
        <v>21</v>
      </c>
      <c r="Y33" s="265">
        <v>22</v>
      </c>
      <c r="Z33" s="265">
        <v>23</v>
      </c>
      <c r="AA33" s="264">
        <v>24</v>
      </c>
      <c r="AB33" s="640">
        <v>25</v>
      </c>
      <c r="AC33" s="307">
        <v>26</v>
      </c>
      <c r="AD33" s="265">
        <v>27</v>
      </c>
      <c r="AE33" s="265">
        <v>28</v>
      </c>
      <c r="AF33" s="265">
        <v>29</v>
      </c>
      <c r="AG33" s="265">
        <v>30</v>
      </c>
      <c r="AH33" s="265">
        <v>31</v>
      </c>
      <c r="AI33" s="133">
        <f>SUM(AI13:AI32)</f>
        <v>86</v>
      </c>
      <c r="AJ33" s="133">
        <f t="shared" ref="AJ33:BC33" si="72">SUM(AJ13:AJ32)</f>
        <v>92</v>
      </c>
      <c r="AK33" s="133">
        <f t="shared" si="72"/>
        <v>0</v>
      </c>
      <c r="AL33" s="133">
        <f t="shared" si="72"/>
        <v>0</v>
      </c>
      <c r="AM33" s="133">
        <f t="shared" si="72"/>
        <v>0</v>
      </c>
      <c r="AN33" s="133">
        <f t="shared" si="72"/>
        <v>9</v>
      </c>
      <c r="AO33" s="133">
        <f t="shared" si="72"/>
        <v>6</v>
      </c>
      <c r="AP33" s="133">
        <f t="shared" si="72"/>
        <v>8</v>
      </c>
      <c r="AQ33" s="133">
        <f t="shared" si="72"/>
        <v>16</v>
      </c>
      <c r="AR33" s="133">
        <f t="shared" si="72"/>
        <v>0</v>
      </c>
      <c r="AS33" s="133">
        <f t="shared" si="72"/>
        <v>0</v>
      </c>
      <c r="AT33" s="133">
        <f>SUM(AT13:AT32)</f>
        <v>0</v>
      </c>
      <c r="AU33" s="133">
        <f t="shared" si="72"/>
        <v>0</v>
      </c>
      <c r="AV33" s="133">
        <f t="shared" si="72"/>
        <v>22</v>
      </c>
      <c r="AW33" s="133">
        <f t="shared" si="72"/>
        <v>0</v>
      </c>
      <c r="AX33" s="133">
        <f t="shared" si="72"/>
        <v>0</v>
      </c>
      <c r="AY33" s="133">
        <f t="shared" si="72"/>
        <v>3</v>
      </c>
      <c r="AZ33" s="133">
        <f t="shared" si="72"/>
        <v>0</v>
      </c>
      <c r="BA33" s="133">
        <f t="shared" si="72"/>
        <v>4</v>
      </c>
      <c r="BB33" s="133">
        <f t="shared" si="72"/>
        <v>0</v>
      </c>
      <c r="BC33" s="133">
        <f t="shared" si="72"/>
        <v>224.33333333333334</v>
      </c>
      <c r="BD33" s="73"/>
      <c r="BE33" s="584"/>
      <c r="BF33" s="267">
        <f t="shared" si="56"/>
        <v>0</v>
      </c>
      <c r="BG33" s="267">
        <f t="shared" si="30"/>
        <v>0</v>
      </c>
      <c r="BH33" s="267">
        <f t="shared" si="57"/>
        <v>0</v>
      </c>
      <c r="BI33" s="267">
        <f t="shared" si="58"/>
        <v>0</v>
      </c>
      <c r="BJ33" s="267">
        <f t="shared" si="31"/>
        <v>0</v>
      </c>
      <c r="BK33" s="267">
        <f t="shared" si="59"/>
        <v>0</v>
      </c>
      <c r="BL33" s="267">
        <f t="shared" si="32"/>
        <v>0</v>
      </c>
      <c r="BM33" s="267">
        <f t="shared" si="33"/>
        <v>0</v>
      </c>
      <c r="BN33" s="268">
        <f t="shared" si="34"/>
        <v>0</v>
      </c>
      <c r="BO33" s="149" t="s">
        <v>142</v>
      </c>
      <c r="BP33" s="76">
        <f>AVERAGE(BP14:BP32)</f>
        <v>0.66666666666666785</v>
      </c>
      <c r="BQ33" s="76"/>
      <c r="BR33" s="75" t="s">
        <v>142</v>
      </c>
      <c r="BS33" s="76">
        <f>AVERAGE(BS13:BS32)</f>
        <v>0.76190476190476331</v>
      </c>
      <c r="BT33" s="77">
        <f t="shared" ref="BT33" si="73">AVERAGE(BT14:BT32)</f>
        <v>3.7894167425751975E-2</v>
      </c>
      <c r="BU33" s="77"/>
      <c r="BV33" s="77"/>
      <c r="BW33" s="77"/>
      <c r="BX33" s="77"/>
      <c r="BY33" s="77"/>
      <c r="BZ33" s="77"/>
      <c r="CA33" s="77"/>
      <c r="CB33" s="899">
        <f>SUM(CB13:CB32)</f>
        <v>114</v>
      </c>
      <c r="CE33" s="163"/>
      <c r="CF33" s="127"/>
      <c r="CG33" s="165"/>
      <c r="CH33" s="165"/>
      <c r="CI33" s="165"/>
      <c r="CJ33" s="159"/>
      <c r="CK33" s="444">
        <f>BY33-BV33+ABR!CK33</f>
        <v>0</v>
      </c>
      <c r="CL33" s="450"/>
      <c r="CM33" s="450"/>
      <c r="CN33" s="126"/>
      <c r="CO33" s="130">
        <f t="shared" si="54"/>
        <v>0</v>
      </c>
      <c r="CP33" s="127"/>
      <c r="CQ33" s="127"/>
    </row>
    <row r="34" spans="1:95" ht="21" customHeight="1" thickBot="1" x14ac:dyDescent="0.3">
      <c r="A34" s="615" t="s">
        <v>75</v>
      </c>
      <c r="B34" s="1219">
        <v>21</v>
      </c>
      <c r="C34" s="24" t="s">
        <v>1</v>
      </c>
      <c r="D34" s="1226" t="s">
        <v>296</v>
      </c>
      <c r="E34" s="1226" t="s">
        <v>32</v>
      </c>
      <c r="F34" s="434" t="s">
        <v>288</v>
      </c>
      <c r="G34" s="491" t="s">
        <v>289</v>
      </c>
      <c r="H34" s="1227" t="s">
        <v>32</v>
      </c>
      <c r="I34" s="1226" t="s">
        <v>32</v>
      </c>
      <c r="J34" s="1226" t="s">
        <v>288</v>
      </c>
      <c r="K34" s="1226" t="s">
        <v>289</v>
      </c>
      <c r="L34" s="1226" t="s">
        <v>32</v>
      </c>
      <c r="M34" s="1226" t="s">
        <v>32</v>
      </c>
      <c r="N34" s="1432" t="s">
        <v>191</v>
      </c>
      <c r="O34" s="1227"/>
      <c r="P34" s="1226" t="s">
        <v>32</v>
      </c>
      <c r="Q34" s="1226" t="s">
        <v>32</v>
      </c>
      <c r="R34" s="1226" t="s">
        <v>288</v>
      </c>
      <c r="S34" s="1226" t="s">
        <v>289</v>
      </c>
      <c r="T34" s="1226" t="s">
        <v>32</v>
      </c>
      <c r="U34" s="1228" t="s">
        <v>32</v>
      </c>
      <c r="V34" s="500"/>
      <c r="W34" s="506"/>
      <c r="X34" s="435" t="s">
        <v>57</v>
      </c>
      <c r="Y34" s="435" t="s">
        <v>57</v>
      </c>
      <c r="Z34" s="498"/>
      <c r="AA34" s="498"/>
      <c r="AB34" s="440" t="s">
        <v>57</v>
      </c>
      <c r="AC34" s="459" t="s">
        <v>57</v>
      </c>
      <c r="AD34" s="506"/>
      <c r="AE34" s="506"/>
      <c r="AF34" s="435" t="s">
        <v>32</v>
      </c>
      <c r="AG34" s="438" t="s">
        <v>32</v>
      </c>
      <c r="AH34" s="520" t="s">
        <v>288</v>
      </c>
      <c r="AI34" s="125">
        <f t="shared" ref="AI34:AI54" si="74">COUNTIF($D34:$AH34,"D")</f>
        <v>0</v>
      </c>
      <c r="AJ34" s="62">
        <f t="shared" ref="AJ34:AJ54" si="75">COUNTIF($D34:$AH34,"N")</f>
        <v>0</v>
      </c>
      <c r="AK34" s="62">
        <f>COUNTIF($D34:$AH34,"DTS4S")+COUNTIF($D34:$AH34,"DTS4S1")</f>
        <v>0</v>
      </c>
      <c r="AL34" s="62">
        <f>COUNTIF($D34:$AH34,"NTS4S")+COUNTIF($D34:$AH34,"NTS4S1")</f>
        <v>0</v>
      </c>
      <c r="AM34" s="62">
        <f t="shared" ref="AM34:AM54" si="76">COUNTIF($D34:$AH34,"S")</f>
        <v>0</v>
      </c>
      <c r="AN34" s="62">
        <f t="shared" ref="AN34:AN54" si="77">COUNTIF($D34:$AH34,"DT")</f>
        <v>0</v>
      </c>
      <c r="AO34" s="62">
        <f t="shared" ref="AO34:AO54" si="78">COUNTIF($D34:$AH34,"NT")</f>
        <v>0</v>
      </c>
      <c r="AP34" s="62">
        <f t="shared" ref="AP34:AP54" si="79">COUNTIF($D34:$AH34,"t")</f>
        <v>0</v>
      </c>
      <c r="AQ34" s="62">
        <f t="shared" ref="AQ34:AQ54" si="80">COUNTIF($D34:$AH34,"FE")</f>
        <v>11</v>
      </c>
      <c r="AR34" s="62">
        <f>COUNTIF($D34:$AH34,"LN")</f>
        <v>0</v>
      </c>
      <c r="AS34" s="62">
        <f t="shared" ref="AS34:AS54" si="81">COUNTIF($D34:$AH34,"DS")</f>
        <v>0</v>
      </c>
      <c r="AT34" s="62">
        <f t="shared" ref="AT34:AT54" si="82">COUNTIF($D34:$AH34,"DISP")</f>
        <v>0</v>
      </c>
      <c r="AU34" s="62">
        <f t="shared" ref="AU34:AU54" si="83">COUNTIF($D34:$AH34,"L")</f>
        <v>0</v>
      </c>
      <c r="AV34" s="62">
        <f t="shared" ref="AV34:AV54" si="84">COUNTIF($D34:$AH34,"B")</f>
        <v>0</v>
      </c>
      <c r="AW34" s="62">
        <f t="shared" ref="AW34:AW54" si="85">COUNTIF($D34:$AH34,"SA")</f>
        <v>0</v>
      </c>
      <c r="AX34" s="62">
        <f t="shared" ref="AX34:AX54" si="86">COUNTIF($D34:$AH34,"SAT")</f>
        <v>0</v>
      </c>
      <c r="AY34" s="62">
        <f t="shared" ref="AY34:AY54" si="87">COUNTIF($D34:$AH34,"SE")</f>
        <v>0</v>
      </c>
      <c r="AZ34" s="62">
        <f t="shared" ref="AZ34:AZ54" si="88">COUNTIF($D34:$AH34,"OJTD")+COUNTIF($D34:$AH34,"OJTN")</f>
        <v>0</v>
      </c>
      <c r="BA34" s="62">
        <f t="shared" ref="BA34:BA54" si="89">COUNTIF($D34:$AH34,"TR")</f>
        <v>0</v>
      </c>
      <c r="BB34" s="62">
        <f t="shared" ref="BB34:BB54" si="90">COUNTIF($D34:$AH34,"F")</f>
        <v>0</v>
      </c>
      <c r="BC34" s="63">
        <f t="shared" ref="BC34:BC54" si="91">+AI34+AJ34+AN34+AO34+((AQ34+AU34+AV34+AY34)*8)/12+AW34+AX34+AZ34+BA34+AM34</f>
        <v>7.333333333333333</v>
      </c>
      <c r="BD34" s="64"/>
      <c r="BE34" s="584">
        <f t="shared" si="47"/>
        <v>3.6666666666666665</v>
      </c>
      <c r="BF34" s="5">
        <f t="shared" si="56"/>
        <v>0</v>
      </c>
      <c r="BG34" s="5">
        <f t="shared" si="30"/>
        <v>0</v>
      </c>
      <c r="BH34" s="5">
        <f t="shared" si="57"/>
        <v>0</v>
      </c>
      <c r="BI34" s="5">
        <f t="shared" si="58"/>
        <v>0</v>
      </c>
      <c r="BJ34" s="5">
        <f t="shared" si="31"/>
        <v>0</v>
      </c>
      <c r="BK34" s="5">
        <f t="shared" si="59"/>
        <v>1</v>
      </c>
      <c r="BL34" s="5">
        <f t="shared" si="32"/>
        <v>0</v>
      </c>
      <c r="BM34" s="5">
        <f t="shared" si="33"/>
        <v>0</v>
      </c>
      <c r="BN34" s="145">
        <f t="shared" si="34"/>
        <v>4</v>
      </c>
      <c r="BO34" s="147">
        <f>+BE34+ABR!BO34</f>
        <v>31.833333333333336</v>
      </c>
      <c r="BP34" s="65">
        <f>+BO34+(JAN!BN34+FEV!BN34+MAR!BN34+ABR!BN34+BN34)*(12/24)-$BO$12</f>
        <v>-2.1666666666666643</v>
      </c>
      <c r="BQ34" s="66">
        <f t="shared" ref="BQ34:BQ35" si="92">IF(BP34&gt;=(-11/24),0,(-BP34)/(12/24))</f>
        <v>4.3333333333333286</v>
      </c>
      <c r="BR34" s="584">
        <f>+BO34+BY34*$BD$2</f>
        <v>32.333333333333336</v>
      </c>
      <c r="BS34" s="584">
        <f t="shared" ref="BS34" si="93">+BR34-$BO$12</f>
        <v>-3.6666666666666643</v>
      </c>
      <c r="BT34" s="67">
        <f>+(BR34/$BR$99)-1</f>
        <v>-9.0490239663743366E-2</v>
      </c>
      <c r="BU34" s="68">
        <f>+BF34+BG34</f>
        <v>0</v>
      </c>
      <c r="BV34" s="68">
        <f>+BH34+BI34</f>
        <v>0</v>
      </c>
      <c r="BW34" s="68">
        <f>+BJ34+BK34</f>
        <v>1</v>
      </c>
      <c r="BX34" s="68">
        <f>+BL34+BM34</f>
        <v>0</v>
      </c>
      <c r="BY34" s="69">
        <f>+BU34+BV34+BW34+BX34</f>
        <v>1</v>
      </c>
      <c r="BZ34" s="68">
        <f>+BN34+ABR!BZ34</f>
        <v>4</v>
      </c>
      <c r="CA34" s="68">
        <f>+ABR!CA34+BX34</f>
        <v>22</v>
      </c>
      <c r="CB34" s="69">
        <f>+CA34-BZ34</f>
        <v>18</v>
      </c>
      <c r="CE34" s="163">
        <f t="shared" ref="CE34:CE52" si="94">+BE34</f>
        <v>3.6666666666666665</v>
      </c>
      <c r="CF34" s="127">
        <f t="shared" ref="CF34:CF52" si="95">+BC34+BF34+BG34+BJ34+BK34+BL34+BM34+BH34+BI34</f>
        <v>8.3333333333333321</v>
      </c>
      <c r="CG34" s="165">
        <f t="shared" si="49"/>
        <v>0</v>
      </c>
      <c r="CH34" s="165">
        <f t="shared" si="50"/>
        <v>12</v>
      </c>
      <c r="CI34" s="165">
        <f t="shared" si="51"/>
        <v>12</v>
      </c>
      <c r="CJ34" s="159">
        <f t="shared" si="44"/>
        <v>136</v>
      </c>
      <c r="CK34" s="444">
        <f>BY34-BV34+ABR!CK34</f>
        <v>9</v>
      </c>
      <c r="CL34" s="916">
        <f>CK34*12+BV34*8+"2"+14</f>
        <v>124</v>
      </c>
      <c r="CM34" s="1218"/>
      <c r="CN34" s="126">
        <f t="shared" si="53"/>
        <v>3.6666666666666665</v>
      </c>
      <c r="CO34" s="130">
        <f t="shared" si="54"/>
        <v>12</v>
      </c>
      <c r="CP34" s="127">
        <f t="shared" si="45"/>
        <v>7.333333333333333</v>
      </c>
      <c r="CQ34" s="127">
        <f t="shared" si="55"/>
        <v>8.3333333333333321</v>
      </c>
    </row>
    <row r="35" spans="1:95" ht="21" customHeight="1" thickBot="1" x14ac:dyDescent="0.3">
      <c r="A35" s="1675" t="s">
        <v>243</v>
      </c>
      <c r="B35" s="614">
        <v>22</v>
      </c>
      <c r="C35" s="24" t="s">
        <v>76</v>
      </c>
      <c r="D35" s="435"/>
      <c r="E35" s="435"/>
      <c r="F35" s="520"/>
      <c r="G35" s="504"/>
      <c r="H35" s="459"/>
      <c r="I35" s="435"/>
      <c r="J35" s="498"/>
      <c r="K35" s="498"/>
      <c r="L35" s="435"/>
      <c r="M35" s="435"/>
      <c r="N35" s="505"/>
      <c r="O35" s="500"/>
      <c r="P35" s="435" t="s">
        <v>24</v>
      </c>
      <c r="Q35" s="435" t="s">
        <v>25</v>
      </c>
      <c r="R35" s="498"/>
      <c r="S35" s="498"/>
      <c r="T35" s="435" t="s">
        <v>24</v>
      </c>
      <c r="U35" s="440" t="s">
        <v>25</v>
      </c>
      <c r="V35" s="500"/>
      <c r="W35" s="506"/>
      <c r="X35" s="435" t="s">
        <v>24</v>
      </c>
      <c r="Y35" s="435" t="s">
        <v>31</v>
      </c>
      <c r="Z35" s="531" t="s">
        <v>24</v>
      </c>
      <c r="AA35" s="531" t="s">
        <v>24</v>
      </c>
      <c r="AB35" s="440" t="s">
        <v>24</v>
      </c>
      <c r="AC35" s="459" t="s">
        <v>25</v>
      </c>
      <c r="AD35" s="506"/>
      <c r="AE35" s="506"/>
      <c r="AF35" s="435"/>
      <c r="AG35" s="435"/>
      <c r="AH35" s="520"/>
      <c r="AI35" s="125">
        <f t="shared" si="74"/>
        <v>6</v>
      </c>
      <c r="AJ35" s="62">
        <f t="shared" si="75"/>
        <v>3</v>
      </c>
      <c r="AK35" s="62">
        <f t="shared" ref="AK35:AK54" si="96">COUNTIF($D35:$AH35,"DTS4S")+COUNTIF($D35:$AH35,"DTS4S1")</f>
        <v>0</v>
      </c>
      <c r="AL35" s="62">
        <f t="shared" ref="AL35:AL54" si="97">COUNTIF($D35:$AH35,"NTS4S")+COUNTIF($D35:$AH35,"NTS4S1")</f>
        <v>0</v>
      </c>
      <c r="AM35" s="62">
        <f t="shared" si="76"/>
        <v>0</v>
      </c>
      <c r="AN35" s="62">
        <f t="shared" si="77"/>
        <v>0</v>
      </c>
      <c r="AO35" s="62">
        <f t="shared" si="78"/>
        <v>0</v>
      </c>
      <c r="AP35" s="62">
        <f t="shared" si="79"/>
        <v>1</v>
      </c>
      <c r="AQ35" s="62">
        <f t="shared" si="80"/>
        <v>0</v>
      </c>
      <c r="AR35" s="62">
        <f t="shared" ref="AR35:AR54" si="98">COUNTIF($D35:$AH35,"LN")</f>
        <v>0</v>
      </c>
      <c r="AS35" s="62">
        <f t="shared" si="81"/>
        <v>0</v>
      </c>
      <c r="AT35" s="62">
        <f t="shared" si="82"/>
        <v>0</v>
      </c>
      <c r="AU35" s="62">
        <f t="shared" si="83"/>
        <v>0</v>
      </c>
      <c r="AV35" s="62">
        <f t="shared" si="84"/>
        <v>0</v>
      </c>
      <c r="AW35" s="62">
        <f t="shared" si="85"/>
        <v>0</v>
      </c>
      <c r="AX35" s="62">
        <f t="shared" si="86"/>
        <v>0</v>
      </c>
      <c r="AY35" s="62">
        <f t="shared" si="87"/>
        <v>0</v>
      </c>
      <c r="AZ35" s="62">
        <f t="shared" si="88"/>
        <v>0</v>
      </c>
      <c r="BA35" s="62">
        <f t="shared" si="89"/>
        <v>0</v>
      </c>
      <c r="BB35" s="62">
        <f t="shared" si="90"/>
        <v>0</v>
      </c>
      <c r="BC35" s="63">
        <f t="shared" si="91"/>
        <v>9</v>
      </c>
      <c r="BD35" s="20">
        <f>+AI35*$BD$2+AJ35*$BD$6+AN35*$BD$2+AO35*$BD$6+AQ35*8/24+AU35*8/24+AV35*8/24+AW35*8/24+AX35*12/24+AY35*8/24+AZ35*$BD$2+BA35*8/24+BN35*(0/24)+(AM35*$BE$2)+AK35*$BF$2+AL35*$BF$6+AR35*$BD$2</f>
        <v>4.5</v>
      </c>
      <c r="BE35" s="1592">
        <f>BD35+BD37</f>
        <v>8</v>
      </c>
      <c r="BF35" s="5">
        <f t="shared" si="56"/>
        <v>0</v>
      </c>
      <c r="BG35" s="5">
        <f t="shared" si="30"/>
        <v>0</v>
      </c>
      <c r="BH35" s="5">
        <f t="shared" si="57"/>
        <v>0</v>
      </c>
      <c r="BI35" s="5">
        <f t="shared" si="58"/>
        <v>0</v>
      </c>
      <c r="BJ35" s="5">
        <f t="shared" si="31"/>
        <v>0</v>
      </c>
      <c r="BK35" s="5">
        <f t="shared" si="59"/>
        <v>0</v>
      </c>
      <c r="BL35" s="5">
        <f t="shared" si="32"/>
        <v>0</v>
      </c>
      <c r="BM35" s="5">
        <f t="shared" si="33"/>
        <v>0</v>
      </c>
      <c r="BN35" s="1534">
        <f>COUNTIF($D35:$AH35,"FOTS")+COUNTIF($D37:$AH37,"FOTS")</f>
        <v>0</v>
      </c>
      <c r="BO35" s="147">
        <f>+BE35+ABR!BO35</f>
        <v>35</v>
      </c>
      <c r="BP35" s="1610">
        <f>+BO35+(JAN!BN35+FEV!BN35+MAR!BN35+ABR!BN35+BN35)*(12/24)-$BO$12</f>
        <v>1</v>
      </c>
      <c r="BQ35" s="1607">
        <f t="shared" si="92"/>
        <v>0</v>
      </c>
      <c r="BR35" s="1592">
        <f>+BO35+BY35*$BD$2</f>
        <v>35.5</v>
      </c>
      <c r="BS35" s="1592">
        <f>+BR35-$BO$12</f>
        <v>-0.5</v>
      </c>
      <c r="BT35" s="1604">
        <f>+(BR35/$BR$99)-1</f>
        <v>-1.4145414864812356E-3</v>
      </c>
      <c r="BU35" s="1598">
        <f>+BF35+BG35+BF37+BG37</f>
        <v>0</v>
      </c>
      <c r="BV35" s="1598">
        <f>+BH35+BI35+BH37+BI37</f>
        <v>0</v>
      </c>
      <c r="BW35" s="1598">
        <f>+BJ35+BK35+BJ37+BK37</f>
        <v>1</v>
      </c>
      <c r="BX35" s="1598">
        <f>+BL35+BM35+BL37+BM37</f>
        <v>0</v>
      </c>
      <c r="BY35" s="1586">
        <f t="shared" ref="BY35:BY54" si="99">+BU35+BV35+BW35+BX35</f>
        <v>1</v>
      </c>
      <c r="BZ35" s="68">
        <f>+BN35+ABR!BZ35</f>
        <v>4</v>
      </c>
      <c r="CA35" s="1598">
        <f>+ABR!CA35+BX35</f>
        <v>9</v>
      </c>
      <c r="CB35" s="1586">
        <f>+CA35-BZ35+CA37-BZ37</f>
        <v>5</v>
      </c>
      <c r="CE35" s="163">
        <f t="shared" si="94"/>
        <v>8</v>
      </c>
      <c r="CF35" s="127">
        <f t="shared" si="95"/>
        <v>9</v>
      </c>
      <c r="CG35" s="165">
        <f t="shared" si="49"/>
        <v>192</v>
      </c>
      <c r="CH35" s="165">
        <f t="shared" si="50"/>
        <v>0</v>
      </c>
      <c r="CI35" s="165">
        <f t="shared" si="51"/>
        <v>192</v>
      </c>
      <c r="CJ35" s="159">
        <f t="shared" si="44"/>
        <v>0</v>
      </c>
      <c r="CK35" s="444">
        <f>BY35-BV35+ABR!CK35</f>
        <v>6</v>
      </c>
      <c r="CL35" s="617">
        <f>CK35*12+BV35*8</f>
        <v>72</v>
      </c>
      <c r="CM35" s="617"/>
      <c r="CN35" s="126">
        <f t="shared" si="53"/>
        <v>8</v>
      </c>
      <c r="CO35" s="130">
        <f t="shared" si="54"/>
        <v>192</v>
      </c>
      <c r="CP35" s="127">
        <f t="shared" si="45"/>
        <v>9</v>
      </c>
      <c r="CQ35" s="127">
        <f t="shared" si="55"/>
        <v>9</v>
      </c>
    </row>
    <row r="36" spans="1:95" ht="11.1" customHeight="1" thickBot="1" x14ac:dyDescent="0.3">
      <c r="A36" s="1675"/>
      <c r="B36" s="1219">
        <v>23</v>
      </c>
      <c r="C36" s="24"/>
      <c r="D36" s="435"/>
      <c r="E36" s="435"/>
      <c r="F36" s="520"/>
      <c r="G36" s="504"/>
      <c r="H36" s="459"/>
      <c r="I36" s="435"/>
      <c r="J36" s="498"/>
      <c r="K36" s="498"/>
      <c r="L36" s="435"/>
      <c r="M36" s="435"/>
      <c r="N36" s="505"/>
      <c r="O36" s="500"/>
      <c r="P36" s="435"/>
      <c r="Q36" s="435"/>
      <c r="R36" s="498"/>
      <c r="S36" s="498"/>
      <c r="T36" s="435"/>
      <c r="U36" s="440"/>
      <c r="V36" s="500"/>
      <c r="W36" s="506"/>
      <c r="X36" s="435"/>
      <c r="Y36" s="435"/>
      <c r="Z36" s="498"/>
      <c r="AA36" s="498"/>
      <c r="AB36" s="440"/>
      <c r="AC36" s="459"/>
      <c r="AD36" s="506"/>
      <c r="AE36" s="506"/>
      <c r="AF36" s="435"/>
      <c r="AG36" s="435"/>
      <c r="AH36" s="520"/>
      <c r="AI36" s="125">
        <f t="shared" si="74"/>
        <v>0</v>
      </c>
      <c r="AJ36" s="62">
        <f t="shared" si="75"/>
        <v>0</v>
      </c>
      <c r="AK36" s="62">
        <f t="shared" si="96"/>
        <v>0</v>
      </c>
      <c r="AL36" s="62">
        <f t="shared" si="97"/>
        <v>0</v>
      </c>
      <c r="AM36" s="62">
        <f t="shared" si="76"/>
        <v>0</v>
      </c>
      <c r="AN36" s="62">
        <f t="shared" si="77"/>
        <v>0</v>
      </c>
      <c r="AO36" s="62">
        <f t="shared" si="78"/>
        <v>0</v>
      </c>
      <c r="AP36" s="62">
        <f t="shared" si="79"/>
        <v>0</v>
      </c>
      <c r="AQ36" s="62">
        <f t="shared" si="80"/>
        <v>0</v>
      </c>
      <c r="AR36" s="62">
        <f t="shared" si="98"/>
        <v>0</v>
      </c>
      <c r="AS36" s="62">
        <f t="shared" si="81"/>
        <v>0</v>
      </c>
      <c r="AT36" s="62">
        <f t="shared" si="82"/>
        <v>0</v>
      </c>
      <c r="AU36" s="62">
        <f t="shared" si="83"/>
        <v>0</v>
      </c>
      <c r="AV36" s="62">
        <f t="shared" si="84"/>
        <v>0</v>
      </c>
      <c r="AW36" s="62">
        <f t="shared" si="85"/>
        <v>0</v>
      </c>
      <c r="AX36" s="62">
        <f t="shared" si="86"/>
        <v>0</v>
      </c>
      <c r="AY36" s="62">
        <f t="shared" si="87"/>
        <v>0</v>
      </c>
      <c r="AZ36" s="62">
        <f t="shared" si="88"/>
        <v>0</v>
      </c>
      <c r="BA36" s="62">
        <f t="shared" si="89"/>
        <v>0</v>
      </c>
      <c r="BB36" s="62">
        <f t="shared" si="90"/>
        <v>0</v>
      </c>
      <c r="BC36" s="63">
        <f t="shared" si="91"/>
        <v>0</v>
      </c>
      <c r="BD36" s="71"/>
      <c r="BE36" s="1593"/>
      <c r="BF36" s="5">
        <f t="shared" si="56"/>
        <v>0</v>
      </c>
      <c r="BG36" s="5">
        <f t="shared" si="30"/>
        <v>0</v>
      </c>
      <c r="BH36" s="5">
        <f t="shared" si="57"/>
        <v>0</v>
      </c>
      <c r="BI36" s="5">
        <f t="shared" si="58"/>
        <v>0</v>
      </c>
      <c r="BJ36" s="5">
        <f t="shared" si="31"/>
        <v>0</v>
      </c>
      <c r="BK36" s="5">
        <f t="shared" si="59"/>
        <v>0</v>
      </c>
      <c r="BL36" s="5">
        <f t="shared" si="32"/>
        <v>0</v>
      </c>
      <c r="BM36" s="5">
        <f t="shared" si="33"/>
        <v>0</v>
      </c>
      <c r="BN36" s="1535"/>
      <c r="BO36" s="147">
        <f>+BE36+ABR!BO36</f>
        <v>0</v>
      </c>
      <c r="BP36" s="1611"/>
      <c r="BQ36" s="1608"/>
      <c r="BR36" s="1593"/>
      <c r="BS36" s="1593"/>
      <c r="BT36" s="1605" t="e">
        <f>+(BR35/$BK$99)-1</f>
        <v>#DIV/0!</v>
      </c>
      <c r="BU36" s="1599"/>
      <c r="BV36" s="1599"/>
      <c r="BW36" s="1599"/>
      <c r="BX36" s="1599"/>
      <c r="BY36" s="1587"/>
      <c r="BZ36" s="68">
        <f>+BN36+ABR!BZ36</f>
        <v>0</v>
      </c>
      <c r="CA36" s="1599"/>
      <c r="CB36" s="1587"/>
      <c r="CE36" s="163">
        <f t="shared" si="94"/>
        <v>0</v>
      </c>
      <c r="CF36" s="127">
        <f t="shared" si="95"/>
        <v>0</v>
      </c>
      <c r="CG36" s="165">
        <f t="shared" si="49"/>
        <v>0</v>
      </c>
      <c r="CH36" s="165">
        <f t="shared" si="50"/>
        <v>0</v>
      </c>
      <c r="CI36" s="165">
        <f t="shared" si="51"/>
        <v>0</v>
      </c>
      <c r="CJ36" s="159">
        <f t="shared" si="44"/>
        <v>0</v>
      </c>
      <c r="CK36" s="444">
        <f>BY36-BV36+ABR!CK36</f>
        <v>0</v>
      </c>
      <c r="CL36" s="891"/>
      <c r="CM36" s="618"/>
      <c r="CN36" s="126">
        <f t="shared" si="53"/>
        <v>0</v>
      </c>
      <c r="CO36" s="130">
        <f t="shared" si="54"/>
        <v>0</v>
      </c>
      <c r="CP36" s="127">
        <f t="shared" si="45"/>
        <v>0</v>
      </c>
      <c r="CQ36" s="127">
        <f t="shared" si="55"/>
        <v>0</v>
      </c>
    </row>
    <row r="37" spans="1:95" ht="21" customHeight="1" thickBot="1" x14ac:dyDescent="0.3">
      <c r="A37" s="1675"/>
      <c r="B37" s="614">
        <v>24</v>
      </c>
      <c r="C37" s="24" t="s">
        <v>2</v>
      </c>
      <c r="D37" s="435" t="s">
        <v>296</v>
      </c>
      <c r="E37" s="435" t="s">
        <v>32</v>
      </c>
      <c r="F37" s="434" t="s">
        <v>288</v>
      </c>
      <c r="G37" s="491" t="s">
        <v>289</v>
      </c>
      <c r="H37" s="459" t="s">
        <v>32</v>
      </c>
      <c r="I37" s="435" t="s">
        <v>32</v>
      </c>
      <c r="J37" s="432" t="s">
        <v>288</v>
      </c>
      <c r="K37" s="432" t="s">
        <v>289</v>
      </c>
      <c r="L37" s="435" t="s">
        <v>32</v>
      </c>
      <c r="M37" s="435" t="s">
        <v>32</v>
      </c>
      <c r="N37" s="440" t="s">
        <v>32</v>
      </c>
      <c r="O37" s="500"/>
      <c r="P37" s="435"/>
      <c r="Q37" s="435"/>
      <c r="R37" s="498" t="s">
        <v>49</v>
      </c>
      <c r="S37" s="498"/>
      <c r="T37" s="435"/>
      <c r="U37" s="440"/>
      <c r="V37" s="500"/>
      <c r="W37" s="506"/>
      <c r="X37" s="435"/>
      <c r="Y37" s="435"/>
      <c r="Z37" s="498"/>
      <c r="AA37" s="498"/>
      <c r="AB37" s="440"/>
      <c r="AC37" s="459"/>
      <c r="AD37" s="506"/>
      <c r="AE37" s="506"/>
      <c r="AF37" s="435" t="s">
        <v>24</v>
      </c>
      <c r="AG37" s="438" t="s">
        <v>24</v>
      </c>
      <c r="AH37" s="520" t="s">
        <v>25</v>
      </c>
      <c r="AI37" s="125">
        <f t="shared" si="74"/>
        <v>2</v>
      </c>
      <c r="AJ37" s="62">
        <f t="shared" si="75"/>
        <v>1</v>
      </c>
      <c r="AK37" s="62">
        <f t="shared" si="96"/>
        <v>0</v>
      </c>
      <c r="AL37" s="62">
        <f t="shared" si="97"/>
        <v>0</v>
      </c>
      <c r="AM37" s="62">
        <f t="shared" si="76"/>
        <v>0</v>
      </c>
      <c r="AN37" s="62">
        <f t="shared" si="77"/>
        <v>0</v>
      </c>
      <c r="AO37" s="62">
        <f t="shared" si="78"/>
        <v>0</v>
      </c>
      <c r="AP37" s="62">
        <f t="shared" si="79"/>
        <v>0</v>
      </c>
      <c r="AQ37" s="62">
        <f t="shared" si="80"/>
        <v>6</v>
      </c>
      <c r="AR37" s="62">
        <f t="shared" si="98"/>
        <v>0</v>
      </c>
      <c r="AS37" s="62">
        <f t="shared" si="81"/>
        <v>0</v>
      </c>
      <c r="AT37" s="62">
        <f t="shared" si="82"/>
        <v>0</v>
      </c>
      <c r="AU37" s="62">
        <f t="shared" si="83"/>
        <v>0</v>
      </c>
      <c r="AV37" s="62">
        <f t="shared" si="84"/>
        <v>0</v>
      </c>
      <c r="AW37" s="62">
        <f t="shared" si="85"/>
        <v>0</v>
      </c>
      <c r="AX37" s="62">
        <f t="shared" si="86"/>
        <v>0</v>
      </c>
      <c r="AY37" s="62">
        <f t="shared" si="87"/>
        <v>0</v>
      </c>
      <c r="AZ37" s="62">
        <f t="shared" si="88"/>
        <v>0</v>
      </c>
      <c r="BA37" s="62">
        <f t="shared" si="89"/>
        <v>0</v>
      </c>
      <c r="BB37" s="62">
        <f t="shared" si="90"/>
        <v>0</v>
      </c>
      <c r="BC37" s="63">
        <f t="shared" si="91"/>
        <v>7</v>
      </c>
      <c r="BD37" s="20">
        <f>+AI37*$BD$2+AJ37*$BD$6+AN37*$BD$2+AO37*$BD$6+AQ37*8/24+AU37*8/24+AV37*8/24+AW37*8/24+AX37*12/24+AY37*8/24+AZ37*$BD$2+BA37*8/24+BN37*(0/24)+(AM37*$BE$2)+AK37*$BF$2+AL37*$BF$6+AR37*$BD$2</f>
        <v>3.5</v>
      </c>
      <c r="BE37" s="1594"/>
      <c r="BF37" s="5">
        <f t="shared" si="56"/>
        <v>0</v>
      </c>
      <c r="BG37" s="5">
        <f t="shared" si="30"/>
        <v>0</v>
      </c>
      <c r="BH37" s="5">
        <f t="shared" si="57"/>
        <v>0</v>
      </c>
      <c r="BI37" s="5">
        <f t="shared" si="58"/>
        <v>0</v>
      </c>
      <c r="BJ37" s="5">
        <f t="shared" si="31"/>
        <v>0</v>
      </c>
      <c r="BK37" s="5">
        <f t="shared" si="59"/>
        <v>1</v>
      </c>
      <c r="BL37" s="5">
        <f t="shared" si="32"/>
        <v>0</v>
      </c>
      <c r="BM37" s="5">
        <f t="shared" si="33"/>
        <v>0</v>
      </c>
      <c r="BN37" s="1536"/>
      <c r="BO37" s="147">
        <f>+BE37+ABR!BO37</f>
        <v>0</v>
      </c>
      <c r="BP37" s="1612"/>
      <c r="BQ37" s="1609"/>
      <c r="BR37" s="1594"/>
      <c r="BS37" s="1594"/>
      <c r="BT37" s="1606" t="e">
        <f>+(BR37/$BK$99)-1</f>
        <v>#DIV/0!</v>
      </c>
      <c r="BU37" s="1600"/>
      <c r="BV37" s="1600"/>
      <c r="BW37" s="1600"/>
      <c r="BX37" s="1600"/>
      <c r="BY37" s="1588"/>
      <c r="BZ37" s="68">
        <f>+BN37+ABR!BZ37</f>
        <v>0</v>
      </c>
      <c r="CA37" s="1600"/>
      <c r="CB37" s="1588"/>
      <c r="CE37" s="163">
        <f t="shared" si="94"/>
        <v>0</v>
      </c>
      <c r="CF37" s="127">
        <f t="shared" si="95"/>
        <v>8</v>
      </c>
      <c r="CG37" s="165">
        <f t="shared" si="49"/>
        <v>-48</v>
      </c>
      <c r="CH37" s="165">
        <f t="shared" si="50"/>
        <v>12</v>
      </c>
      <c r="CI37" s="165">
        <f t="shared" si="51"/>
        <v>-36</v>
      </c>
      <c r="CJ37" s="159">
        <f t="shared" si="44"/>
        <v>48</v>
      </c>
      <c r="CK37" s="444">
        <f>BY37-BV37+ABR!CK37</f>
        <v>0</v>
      </c>
      <c r="CL37" s="892"/>
      <c r="CM37" s="619"/>
      <c r="CN37" s="126">
        <f t="shared" si="53"/>
        <v>0</v>
      </c>
      <c r="CO37" s="130">
        <f t="shared" si="54"/>
        <v>-36</v>
      </c>
      <c r="CP37" s="127">
        <f t="shared" si="45"/>
        <v>7</v>
      </c>
      <c r="CQ37" s="127">
        <f t="shared" si="55"/>
        <v>8</v>
      </c>
    </row>
    <row r="38" spans="1:95" ht="21" customHeight="1" thickBot="1" x14ac:dyDescent="0.3">
      <c r="A38" s="615" t="s">
        <v>78</v>
      </c>
      <c r="B38" s="1219">
        <v>25</v>
      </c>
      <c r="C38" s="24" t="s">
        <v>2</v>
      </c>
      <c r="D38" s="435" t="s">
        <v>24</v>
      </c>
      <c r="E38" s="435" t="s">
        <v>24</v>
      </c>
      <c r="F38" s="520"/>
      <c r="G38" s="1414" t="s">
        <v>192</v>
      </c>
      <c r="H38" s="459" t="s">
        <v>24</v>
      </c>
      <c r="I38" s="435" t="s">
        <v>31</v>
      </c>
      <c r="J38" s="498"/>
      <c r="K38" s="498" t="s">
        <v>26</v>
      </c>
      <c r="L38" s="435" t="s">
        <v>26</v>
      </c>
      <c r="M38" s="435" t="s">
        <v>24</v>
      </c>
      <c r="N38" s="505"/>
      <c r="O38" s="500" t="s">
        <v>26</v>
      </c>
      <c r="P38" s="435" t="s">
        <v>31</v>
      </c>
      <c r="Q38" s="435" t="s">
        <v>26</v>
      </c>
      <c r="R38" s="498"/>
      <c r="S38" s="502"/>
      <c r="T38" s="435" t="s">
        <v>24</v>
      </c>
      <c r="U38" s="440" t="s">
        <v>24</v>
      </c>
      <c r="V38" s="500"/>
      <c r="W38" s="506" t="s">
        <v>26</v>
      </c>
      <c r="X38" s="435" t="s">
        <v>24</v>
      </c>
      <c r="Y38" s="531" t="s">
        <v>24</v>
      </c>
      <c r="Z38" s="498"/>
      <c r="AA38" s="498" t="s">
        <v>24</v>
      </c>
      <c r="AB38" s="440" t="s">
        <v>24</v>
      </c>
      <c r="AC38" s="459" t="s">
        <v>25</v>
      </c>
      <c r="AD38" s="506"/>
      <c r="AE38" s="506"/>
      <c r="AF38" s="435" t="s">
        <v>57</v>
      </c>
      <c r="AG38" s="435" t="s">
        <v>57</v>
      </c>
      <c r="AH38" s="520"/>
      <c r="AI38" s="125">
        <f t="shared" si="74"/>
        <v>10</v>
      </c>
      <c r="AJ38" s="62">
        <f t="shared" si="75"/>
        <v>1</v>
      </c>
      <c r="AK38" s="62">
        <f t="shared" si="96"/>
        <v>0</v>
      </c>
      <c r="AL38" s="62">
        <f t="shared" si="97"/>
        <v>0</v>
      </c>
      <c r="AM38" s="62">
        <f t="shared" si="76"/>
        <v>0</v>
      </c>
      <c r="AN38" s="62">
        <f t="shared" si="77"/>
        <v>5</v>
      </c>
      <c r="AO38" s="62">
        <f t="shared" si="78"/>
        <v>0</v>
      </c>
      <c r="AP38" s="62">
        <f t="shared" si="79"/>
        <v>2</v>
      </c>
      <c r="AQ38" s="62">
        <f t="shared" si="80"/>
        <v>0</v>
      </c>
      <c r="AR38" s="62">
        <f t="shared" si="98"/>
        <v>0</v>
      </c>
      <c r="AS38" s="62">
        <f t="shared" si="81"/>
        <v>0</v>
      </c>
      <c r="AT38" s="62">
        <f t="shared" si="82"/>
        <v>0</v>
      </c>
      <c r="AU38" s="62">
        <f t="shared" si="83"/>
        <v>0</v>
      </c>
      <c r="AV38" s="62">
        <f t="shared" si="84"/>
        <v>0</v>
      </c>
      <c r="AW38" s="62">
        <f t="shared" si="85"/>
        <v>0</v>
      </c>
      <c r="AX38" s="62">
        <f t="shared" si="86"/>
        <v>0</v>
      </c>
      <c r="AY38" s="62">
        <f t="shared" si="87"/>
        <v>0</v>
      </c>
      <c r="AZ38" s="62">
        <f t="shared" si="88"/>
        <v>0</v>
      </c>
      <c r="BA38" s="62">
        <f t="shared" si="89"/>
        <v>0</v>
      </c>
      <c r="BB38" s="62">
        <f t="shared" si="90"/>
        <v>0</v>
      </c>
      <c r="BC38" s="63">
        <f t="shared" si="91"/>
        <v>16</v>
      </c>
      <c r="BD38" s="64"/>
      <c r="BE38" s="584">
        <f t="shared" si="47"/>
        <v>8</v>
      </c>
      <c r="BF38" s="5">
        <f t="shared" si="56"/>
        <v>0</v>
      </c>
      <c r="BG38" s="5">
        <f t="shared" si="30"/>
        <v>0</v>
      </c>
      <c r="BH38" s="5">
        <f t="shared" si="57"/>
        <v>0</v>
      </c>
      <c r="BI38" s="5">
        <f t="shared" si="58"/>
        <v>0</v>
      </c>
      <c r="BJ38" s="5">
        <f t="shared" si="31"/>
        <v>0</v>
      </c>
      <c r="BK38" s="5">
        <f t="shared" si="59"/>
        <v>0</v>
      </c>
      <c r="BL38" s="5">
        <f t="shared" si="32"/>
        <v>1</v>
      </c>
      <c r="BM38" s="5">
        <f t="shared" si="33"/>
        <v>0</v>
      </c>
      <c r="BN38" s="145">
        <f t="shared" si="34"/>
        <v>2</v>
      </c>
      <c r="BO38" s="147">
        <f>+BE38+ABR!BO38</f>
        <v>36.666666666666671</v>
      </c>
      <c r="BP38" s="65">
        <f>+BO38+(JAN!BN39+FEV!BN38+MAR!BN38+ABR!BN38+BN38)*(12/24)-$BO$12</f>
        <v>1.6666666666666714</v>
      </c>
      <c r="BQ38" s="66">
        <f t="shared" ref="BQ38:BQ52" si="100">IF(BP38&gt;=(-11/24),0,(-BP38)/(12/24))</f>
        <v>0</v>
      </c>
      <c r="BR38" s="584">
        <f t="shared" ref="BR38:BR51" si="101">+BO38+BY38*$BD$2</f>
        <v>37.166666666666671</v>
      </c>
      <c r="BS38" s="584">
        <f>+BR38-$BO$12</f>
        <v>1.1666666666666714</v>
      </c>
      <c r="BT38" s="67">
        <f>+(BR38/$BR$99)-1</f>
        <v>4.546740492260426E-2</v>
      </c>
      <c r="BU38" s="68">
        <f>+BF38+BG38</f>
        <v>0</v>
      </c>
      <c r="BV38" s="68">
        <f t="shared" ref="BV38:BV54" si="102">+BH38+BI38</f>
        <v>0</v>
      </c>
      <c r="BW38" s="68">
        <f>+BJ38+BK38</f>
        <v>0</v>
      </c>
      <c r="BX38" s="68">
        <f>+BL38+BM38</f>
        <v>1</v>
      </c>
      <c r="BY38" s="69">
        <f t="shared" si="99"/>
        <v>1</v>
      </c>
      <c r="BZ38" s="68">
        <f>+BN38+ABR!BZ38</f>
        <v>2</v>
      </c>
      <c r="CA38" s="68">
        <f>+ABR!CA38+BX38</f>
        <v>10</v>
      </c>
      <c r="CB38" s="69">
        <f>+CA38-BZ38</f>
        <v>8</v>
      </c>
      <c r="CE38" s="163">
        <f t="shared" si="94"/>
        <v>8</v>
      </c>
      <c r="CF38" s="127">
        <f t="shared" si="95"/>
        <v>17</v>
      </c>
      <c r="CG38" s="165">
        <f t="shared" si="49"/>
        <v>192</v>
      </c>
      <c r="CH38" s="165">
        <f t="shared" si="50"/>
        <v>12</v>
      </c>
      <c r="CI38" s="165">
        <f t="shared" si="51"/>
        <v>204</v>
      </c>
      <c r="CJ38" s="159">
        <f t="shared" si="44"/>
        <v>24</v>
      </c>
      <c r="CK38" s="444">
        <f>BY38-BV38+ABR!CK38</f>
        <v>9</v>
      </c>
      <c r="CL38" s="916">
        <f>CK38*12+BV38*8-"04"</f>
        <v>104</v>
      </c>
      <c r="CM38" s="916"/>
      <c r="CN38" s="126">
        <f t="shared" si="53"/>
        <v>8</v>
      </c>
      <c r="CO38" s="130">
        <f t="shared" si="54"/>
        <v>204</v>
      </c>
      <c r="CP38" s="127">
        <f t="shared" si="45"/>
        <v>16</v>
      </c>
      <c r="CQ38" s="127">
        <f t="shared" si="55"/>
        <v>17</v>
      </c>
    </row>
    <row r="39" spans="1:95" ht="21" customHeight="1" thickBot="1" x14ac:dyDescent="0.3">
      <c r="A39" s="615" t="s">
        <v>143</v>
      </c>
      <c r="B39" s="614">
        <v>26</v>
      </c>
      <c r="C39" s="24" t="s">
        <v>238</v>
      </c>
      <c r="D39" s="435" t="s">
        <v>24</v>
      </c>
      <c r="E39" s="435" t="s">
        <v>24</v>
      </c>
      <c r="F39" s="520" t="s">
        <v>191</v>
      </c>
      <c r="G39" s="504"/>
      <c r="H39" s="459" t="s">
        <v>24</v>
      </c>
      <c r="I39" s="435" t="s">
        <v>25</v>
      </c>
      <c r="J39" s="498"/>
      <c r="K39" s="498"/>
      <c r="L39" s="435" t="s">
        <v>25</v>
      </c>
      <c r="M39" s="435" t="s">
        <v>25</v>
      </c>
      <c r="N39" s="505"/>
      <c r="O39" s="500"/>
      <c r="P39" s="435" t="s">
        <v>24</v>
      </c>
      <c r="Q39" s="435" t="s">
        <v>25</v>
      </c>
      <c r="R39" s="531" t="s">
        <v>191</v>
      </c>
      <c r="S39" s="498"/>
      <c r="T39" s="435" t="s">
        <v>24</v>
      </c>
      <c r="U39" s="440" t="s">
        <v>25</v>
      </c>
      <c r="V39" s="500" t="s">
        <v>25</v>
      </c>
      <c r="W39" s="506"/>
      <c r="X39" s="435" t="s">
        <v>24</v>
      </c>
      <c r="Y39" s="435" t="s">
        <v>25</v>
      </c>
      <c r="Z39" s="498"/>
      <c r="AA39" s="498"/>
      <c r="AB39" s="440" t="s">
        <v>24</v>
      </c>
      <c r="AC39" s="459" t="s">
        <v>25</v>
      </c>
      <c r="AD39" s="506"/>
      <c r="AE39" s="531" t="s">
        <v>24</v>
      </c>
      <c r="AF39" s="435" t="s">
        <v>24</v>
      </c>
      <c r="AG39" s="435" t="s">
        <v>24</v>
      </c>
      <c r="AH39" s="520"/>
      <c r="AI39" s="125">
        <f t="shared" si="74"/>
        <v>10</v>
      </c>
      <c r="AJ39" s="62">
        <f t="shared" si="75"/>
        <v>8</v>
      </c>
      <c r="AK39" s="62">
        <f t="shared" si="96"/>
        <v>0</v>
      </c>
      <c r="AL39" s="62">
        <f t="shared" si="97"/>
        <v>0</v>
      </c>
      <c r="AM39" s="62">
        <f t="shared" si="76"/>
        <v>0</v>
      </c>
      <c r="AN39" s="62">
        <f t="shared" si="77"/>
        <v>0</v>
      </c>
      <c r="AO39" s="62">
        <f t="shared" si="78"/>
        <v>0</v>
      </c>
      <c r="AP39" s="62">
        <f t="shared" si="79"/>
        <v>0</v>
      </c>
      <c r="AQ39" s="62">
        <f t="shared" si="80"/>
        <v>0</v>
      </c>
      <c r="AR39" s="62">
        <f t="shared" si="98"/>
        <v>0</v>
      </c>
      <c r="AS39" s="62">
        <f t="shared" si="81"/>
        <v>0</v>
      </c>
      <c r="AT39" s="62">
        <f t="shared" si="82"/>
        <v>0</v>
      </c>
      <c r="AU39" s="62">
        <f t="shared" si="83"/>
        <v>0</v>
      </c>
      <c r="AV39" s="62">
        <f t="shared" si="84"/>
        <v>0</v>
      </c>
      <c r="AW39" s="62">
        <f t="shared" si="85"/>
        <v>0</v>
      </c>
      <c r="AX39" s="62">
        <f t="shared" si="86"/>
        <v>0</v>
      </c>
      <c r="AY39" s="62">
        <f t="shared" si="87"/>
        <v>0</v>
      </c>
      <c r="AZ39" s="62">
        <f t="shared" si="88"/>
        <v>0</v>
      </c>
      <c r="BA39" s="62">
        <f t="shared" si="89"/>
        <v>0</v>
      </c>
      <c r="BB39" s="62">
        <f t="shared" si="90"/>
        <v>0</v>
      </c>
      <c r="BC39" s="63">
        <f t="shared" si="91"/>
        <v>18</v>
      </c>
      <c r="BD39" s="64"/>
      <c r="BE39" s="584">
        <f t="shared" si="47"/>
        <v>9</v>
      </c>
      <c r="BF39" s="5">
        <f t="shared" si="56"/>
        <v>0</v>
      </c>
      <c r="BG39" s="5">
        <f t="shared" si="30"/>
        <v>0</v>
      </c>
      <c r="BH39" s="5">
        <f t="shared" si="57"/>
        <v>0</v>
      </c>
      <c r="BI39" s="5">
        <f t="shared" si="58"/>
        <v>0</v>
      </c>
      <c r="BJ39" s="5">
        <f t="shared" si="31"/>
        <v>0</v>
      </c>
      <c r="BK39" s="5">
        <f t="shared" si="59"/>
        <v>2</v>
      </c>
      <c r="BL39" s="5">
        <f t="shared" si="32"/>
        <v>0</v>
      </c>
      <c r="BM39" s="5">
        <f t="shared" si="33"/>
        <v>0</v>
      </c>
      <c r="BN39" s="145">
        <f t="shared" si="34"/>
        <v>0</v>
      </c>
      <c r="BO39" s="147">
        <f>+BE39+ABR!BO39</f>
        <v>37.5</v>
      </c>
      <c r="BP39" s="65">
        <f>+BO39+(JAN!BN40+FEV!BN39+MAR!BN39+ABR!BN39+BN39)*(12/24)-$BO$12</f>
        <v>1.5</v>
      </c>
      <c r="BQ39" s="66">
        <f t="shared" si="100"/>
        <v>0</v>
      </c>
      <c r="BR39" s="584">
        <f t="shared" si="101"/>
        <v>38.5</v>
      </c>
      <c r="BS39" s="584">
        <f t="shared" ref="BS39:BS51" si="103">+BR39-$BO$12</f>
        <v>2.5</v>
      </c>
      <c r="BT39" s="67">
        <f t="shared" ref="BT39:BT52" si="104">+(BR39/$BR$99)-1</f>
        <v>8.2972962049872478E-2</v>
      </c>
      <c r="BU39" s="68">
        <f t="shared" ref="BU39:BU54" si="105">+BF39+BG39</f>
        <v>0</v>
      </c>
      <c r="BV39" s="68">
        <f t="shared" si="102"/>
        <v>0</v>
      </c>
      <c r="BW39" s="68">
        <f t="shared" ref="BW39:BW54" si="106">+BJ39+BK39</f>
        <v>2</v>
      </c>
      <c r="BX39" s="68">
        <f t="shared" ref="BX39:BX54" si="107">+BL39+BM39</f>
        <v>0</v>
      </c>
      <c r="BY39" s="69">
        <f t="shared" si="99"/>
        <v>2</v>
      </c>
      <c r="BZ39" s="68">
        <f>+BN39+ABR!BZ39</f>
        <v>0</v>
      </c>
      <c r="CA39" s="68">
        <f>+ABR!CA39+BX39</f>
        <v>4</v>
      </c>
      <c r="CB39" s="69">
        <f t="shared" ref="CB39:CB52" si="108">+CA39-BZ39</f>
        <v>4</v>
      </c>
      <c r="CE39" s="163">
        <f t="shared" si="94"/>
        <v>9</v>
      </c>
      <c r="CF39" s="127">
        <f t="shared" si="95"/>
        <v>20</v>
      </c>
      <c r="CG39" s="165">
        <f t="shared" si="49"/>
        <v>216</v>
      </c>
      <c r="CH39" s="165">
        <f t="shared" si="50"/>
        <v>24</v>
      </c>
      <c r="CI39" s="165">
        <f t="shared" si="51"/>
        <v>240</v>
      </c>
      <c r="CJ39" s="159">
        <f t="shared" si="44"/>
        <v>0</v>
      </c>
      <c r="CK39" s="444">
        <f>BY39-BV39+ABR!CK39</f>
        <v>11</v>
      </c>
      <c r="CL39" s="916">
        <f>CK39*12+BV39*8+12</f>
        <v>144</v>
      </c>
      <c r="CM39" s="1218"/>
      <c r="CN39" s="126">
        <f t="shared" si="53"/>
        <v>9</v>
      </c>
      <c r="CO39" s="130">
        <f t="shared" si="54"/>
        <v>240</v>
      </c>
      <c r="CP39" s="127">
        <f t="shared" si="45"/>
        <v>18</v>
      </c>
      <c r="CQ39" s="127">
        <f t="shared" si="55"/>
        <v>20</v>
      </c>
    </row>
    <row r="40" spans="1:95" ht="21" customHeight="1" thickBot="1" x14ac:dyDescent="0.3">
      <c r="A40" s="615" t="s">
        <v>186</v>
      </c>
      <c r="B40" s="1219">
        <v>27</v>
      </c>
      <c r="C40" s="24" t="s">
        <v>238</v>
      </c>
      <c r="D40" s="435" t="s">
        <v>24</v>
      </c>
      <c r="E40" s="435" t="s">
        <v>24</v>
      </c>
      <c r="F40" s="520"/>
      <c r="G40" s="504"/>
      <c r="H40" s="459" t="s">
        <v>24</v>
      </c>
      <c r="I40" s="435" t="s">
        <v>26</v>
      </c>
      <c r="J40" s="527"/>
      <c r="K40" s="498"/>
      <c r="L40" s="433" t="s">
        <v>25</v>
      </c>
      <c r="M40" s="435" t="s">
        <v>25</v>
      </c>
      <c r="N40" s="505"/>
      <c r="O40" s="500"/>
      <c r="P40" s="435" t="s">
        <v>24</v>
      </c>
      <c r="Q40" s="435" t="s">
        <v>24</v>
      </c>
      <c r="R40" s="527"/>
      <c r="S40" s="527"/>
      <c r="T40" s="435" t="s">
        <v>24</v>
      </c>
      <c r="U40" s="440" t="s">
        <v>25</v>
      </c>
      <c r="V40" s="983" t="s">
        <v>25</v>
      </c>
      <c r="W40" s="527"/>
      <c r="X40" s="435" t="s">
        <v>24</v>
      </c>
      <c r="Y40" s="435" t="s">
        <v>25</v>
      </c>
      <c r="Z40" s="527"/>
      <c r="AA40" s="527"/>
      <c r="AB40" s="440" t="s">
        <v>27</v>
      </c>
      <c r="AC40" s="459" t="s">
        <v>25</v>
      </c>
      <c r="AD40" s="506"/>
      <c r="AE40" s="435" t="s">
        <v>24</v>
      </c>
      <c r="AF40" s="435" t="s">
        <v>24</v>
      </c>
      <c r="AG40" s="433"/>
      <c r="AH40" s="520" t="s">
        <v>25</v>
      </c>
      <c r="AI40" s="125">
        <f t="shared" si="74"/>
        <v>9</v>
      </c>
      <c r="AJ40" s="62">
        <f t="shared" si="75"/>
        <v>7</v>
      </c>
      <c r="AK40" s="62">
        <f t="shared" si="96"/>
        <v>0</v>
      </c>
      <c r="AL40" s="62">
        <f t="shared" si="97"/>
        <v>0</v>
      </c>
      <c r="AM40" s="62">
        <f t="shared" si="76"/>
        <v>0</v>
      </c>
      <c r="AN40" s="62">
        <f t="shared" si="77"/>
        <v>1</v>
      </c>
      <c r="AO40" s="62">
        <f t="shared" si="78"/>
        <v>1</v>
      </c>
      <c r="AP40" s="62">
        <f t="shared" si="79"/>
        <v>0</v>
      </c>
      <c r="AQ40" s="62">
        <f t="shared" si="80"/>
        <v>0</v>
      </c>
      <c r="AR40" s="62">
        <f t="shared" si="98"/>
        <v>0</v>
      </c>
      <c r="AS40" s="62">
        <f t="shared" si="81"/>
        <v>0</v>
      </c>
      <c r="AT40" s="62">
        <f t="shared" si="82"/>
        <v>0</v>
      </c>
      <c r="AU40" s="62">
        <f t="shared" si="83"/>
        <v>0</v>
      </c>
      <c r="AV40" s="62">
        <f t="shared" si="84"/>
        <v>0</v>
      </c>
      <c r="AW40" s="62">
        <f t="shared" si="85"/>
        <v>0</v>
      </c>
      <c r="AX40" s="62">
        <f t="shared" si="86"/>
        <v>0</v>
      </c>
      <c r="AY40" s="62">
        <f t="shared" si="87"/>
        <v>0</v>
      </c>
      <c r="AZ40" s="62">
        <f t="shared" si="88"/>
        <v>0</v>
      </c>
      <c r="BA40" s="62">
        <f t="shared" si="89"/>
        <v>0</v>
      </c>
      <c r="BB40" s="62">
        <f t="shared" si="90"/>
        <v>0</v>
      </c>
      <c r="BC40" s="63">
        <f t="shared" si="91"/>
        <v>18</v>
      </c>
      <c r="BD40" s="64"/>
      <c r="BE40" s="584">
        <f t="shared" si="47"/>
        <v>9</v>
      </c>
      <c r="BF40" s="5">
        <f t="shared" si="56"/>
        <v>0</v>
      </c>
      <c r="BG40" s="5">
        <f t="shared" si="30"/>
        <v>0</v>
      </c>
      <c r="BH40" s="5">
        <f t="shared" si="57"/>
        <v>0</v>
      </c>
      <c r="BI40" s="5">
        <f t="shared" si="58"/>
        <v>0</v>
      </c>
      <c r="BJ40" s="5">
        <f t="shared" si="31"/>
        <v>0</v>
      </c>
      <c r="BK40" s="5">
        <f t="shared" si="59"/>
        <v>0</v>
      </c>
      <c r="BL40" s="5">
        <f t="shared" si="32"/>
        <v>0</v>
      </c>
      <c r="BM40" s="5">
        <f t="shared" si="33"/>
        <v>0</v>
      </c>
      <c r="BN40" s="145">
        <f t="shared" si="34"/>
        <v>0</v>
      </c>
      <c r="BO40" s="147">
        <f>+BE40+ABR!BO40</f>
        <v>36.5</v>
      </c>
      <c r="BP40" s="65">
        <f>+BO40+(JAN!BN41+FEV!BN40+MAR!BN40+ABR!BN40+BN40)*(12/24)-$BO$12</f>
        <v>0.5</v>
      </c>
      <c r="BQ40" s="66">
        <f t="shared" si="100"/>
        <v>0</v>
      </c>
      <c r="BR40" s="584">
        <f t="shared" si="101"/>
        <v>36.5</v>
      </c>
      <c r="BS40" s="584">
        <f t="shared" si="103"/>
        <v>0.5</v>
      </c>
      <c r="BT40" s="67">
        <f t="shared" si="104"/>
        <v>2.6714626358969928E-2</v>
      </c>
      <c r="BU40" s="68">
        <f t="shared" si="105"/>
        <v>0</v>
      </c>
      <c r="BV40" s="68">
        <f t="shared" si="102"/>
        <v>0</v>
      </c>
      <c r="BW40" s="68">
        <f t="shared" si="106"/>
        <v>0</v>
      </c>
      <c r="BX40" s="68">
        <f t="shared" si="107"/>
        <v>0</v>
      </c>
      <c r="BY40" s="69">
        <f t="shared" si="99"/>
        <v>0</v>
      </c>
      <c r="BZ40" s="68">
        <f>+BN40+ABR!BZ40</f>
        <v>0</v>
      </c>
      <c r="CA40" s="68">
        <f>+ABR!CA40+BX40</f>
        <v>12</v>
      </c>
      <c r="CB40" s="69">
        <f t="shared" si="108"/>
        <v>12</v>
      </c>
      <c r="CE40" s="163">
        <f t="shared" si="94"/>
        <v>9</v>
      </c>
      <c r="CF40" s="127">
        <f t="shared" si="95"/>
        <v>18</v>
      </c>
      <c r="CG40" s="165">
        <f t="shared" si="49"/>
        <v>216</v>
      </c>
      <c r="CH40" s="165">
        <f t="shared" si="50"/>
        <v>0</v>
      </c>
      <c r="CI40" s="165">
        <f t="shared" si="51"/>
        <v>216</v>
      </c>
      <c r="CJ40" s="159">
        <f t="shared" si="44"/>
        <v>0</v>
      </c>
      <c r="CK40" s="444">
        <f>BY40-BV40+ABR!CK40</f>
        <v>10</v>
      </c>
      <c r="CL40" s="916">
        <f>CK40*12+BV40*8+29</f>
        <v>149</v>
      </c>
      <c r="CM40" s="1218"/>
      <c r="CN40" s="126">
        <f t="shared" si="53"/>
        <v>9</v>
      </c>
      <c r="CO40" s="130">
        <f t="shared" si="54"/>
        <v>216</v>
      </c>
      <c r="CP40" s="127">
        <f t="shared" si="45"/>
        <v>18</v>
      </c>
      <c r="CQ40" s="127">
        <f t="shared" si="55"/>
        <v>18</v>
      </c>
    </row>
    <row r="41" spans="1:95" ht="21" customHeight="1" thickBot="1" x14ac:dyDescent="0.3">
      <c r="A41" s="615" t="s">
        <v>242</v>
      </c>
      <c r="B41" s="614">
        <v>28</v>
      </c>
      <c r="C41" s="24" t="s">
        <v>238</v>
      </c>
      <c r="D41" s="478" t="s">
        <v>24</v>
      </c>
      <c r="E41" s="478" t="s">
        <v>24</v>
      </c>
      <c r="F41" s="715"/>
      <c r="G41" s="716"/>
      <c r="H41" s="477" t="s">
        <v>27</v>
      </c>
      <c r="I41" s="478" t="s">
        <v>25</v>
      </c>
      <c r="J41" s="515" t="s">
        <v>191</v>
      </c>
      <c r="K41" s="515"/>
      <c r="L41" s="478" t="s">
        <v>25</v>
      </c>
      <c r="M41" s="478" t="s">
        <v>25</v>
      </c>
      <c r="N41" s="518" t="s">
        <v>27</v>
      </c>
      <c r="O41" s="663"/>
      <c r="P41" s="478" t="s">
        <v>24</v>
      </c>
      <c r="Q41" s="478" t="s">
        <v>31</v>
      </c>
      <c r="R41" s="515" t="s">
        <v>26</v>
      </c>
      <c r="S41" s="515"/>
      <c r="T41" s="478" t="s">
        <v>24</v>
      </c>
      <c r="U41" s="479" t="s">
        <v>25</v>
      </c>
      <c r="V41" s="663" t="s">
        <v>25</v>
      </c>
      <c r="W41" s="664"/>
      <c r="X41" s="478" t="s">
        <v>24</v>
      </c>
      <c r="Y41" s="478" t="s">
        <v>25</v>
      </c>
      <c r="Z41" s="515"/>
      <c r="AA41" s="515"/>
      <c r="AB41" s="479" t="s">
        <v>32</v>
      </c>
      <c r="AC41" s="477" t="s">
        <v>32</v>
      </c>
      <c r="AD41" s="478" t="s">
        <v>32</v>
      </c>
      <c r="AE41" s="478" t="s">
        <v>32</v>
      </c>
      <c r="AF41" s="478" t="s">
        <v>32</v>
      </c>
      <c r="AG41" s="478" t="s">
        <v>32</v>
      </c>
      <c r="AH41" s="715" t="s">
        <v>288</v>
      </c>
      <c r="AI41" s="125">
        <f t="shared" si="74"/>
        <v>5</v>
      </c>
      <c r="AJ41" s="62">
        <f t="shared" si="75"/>
        <v>6</v>
      </c>
      <c r="AK41" s="62">
        <f t="shared" si="96"/>
        <v>0</v>
      </c>
      <c r="AL41" s="62">
        <f t="shared" si="97"/>
        <v>0</v>
      </c>
      <c r="AM41" s="62">
        <f t="shared" si="76"/>
        <v>0</v>
      </c>
      <c r="AN41" s="62">
        <f t="shared" si="77"/>
        <v>1</v>
      </c>
      <c r="AO41" s="62">
        <f t="shared" si="78"/>
        <v>2</v>
      </c>
      <c r="AP41" s="62">
        <f t="shared" si="79"/>
        <v>1</v>
      </c>
      <c r="AQ41" s="62">
        <f t="shared" si="80"/>
        <v>6</v>
      </c>
      <c r="AR41" s="62">
        <f t="shared" si="98"/>
        <v>0</v>
      </c>
      <c r="AS41" s="62">
        <f t="shared" si="81"/>
        <v>0</v>
      </c>
      <c r="AT41" s="62">
        <f t="shared" si="82"/>
        <v>0</v>
      </c>
      <c r="AU41" s="62">
        <f t="shared" si="83"/>
        <v>0</v>
      </c>
      <c r="AV41" s="62">
        <f t="shared" si="84"/>
        <v>0</v>
      </c>
      <c r="AW41" s="62">
        <f t="shared" si="85"/>
        <v>0</v>
      </c>
      <c r="AX41" s="62">
        <f t="shared" si="86"/>
        <v>0</v>
      </c>
      <c r="AY41" s="62">
        <f t="shared" si="87"/>
        <v>0</v>
      </c>
      <c r="AZ41" s="62">
        <f t="shared" si="88"/>
        <v>0</v>
      </c>
      <c r="BA41" s="62">
        <f t="shared" si="89"/>
        <v>0</v>
      </c>
      <c r="BB41" s="62">
        <f t="shared" si="90"/>
        <v>0</v>
      </c>
      <c r="BC41" s="63">
        <f t="shared" si="91"/>
        <v>18</v>
      </c>
      <c r="BD41" s="64"/>
      <c r="BE41" s="584">
        <f t="shared" si="47"/>
        <v>9</v>
      </c>
      <c r="BF41" s="5">
        <f t="shared" si="56"/>
        <v>0</v>
      </c>
      <c r="BG41" s="5">
        <f t="shared" si="30"/>
        <v>0</v>
      </c>
      <c r="BH41" s="5">
        <f t="shared" si="57"/>
        <v>0</v>
      </c>
      <c r="BI41" s="5">
        <f t="shared" si="58"/>
        <v>0</v>
      </c>
      <c r="BJ41" s="5">
        <f t="shared" si="31"/>
        <v>0</v>
      </c>
      <c r="BK41" s="5">
        <f t="shared" si="59"/>
        <v>1</v>
      </c>
      <c r="BL41" s="5">
        <f t="shared" si="32"/>
        <v>0</v>
      </c>
      <c r="BM41" s="5">
        <f t="shared" si="33"/>
        <v>0</v>
      </c>
      <c r="BN41" s="145">
        <f t="shared" si="34"/>
        <v>0</v>
      </c>
      <c r="BO41" s="147">
        <f>+BE41+ABR!BO41</f>
        <v>36.666666666666671</v>
      </c>
      <c r="BP41" s="65">
        <f>+BO41+(JAN!BN42+FEV!BN41+MAR!BN41+ABR!BN41+BN41)*(12/24)-$BO$12</f>
        <v>1.1666666666666714</v>
      </c>
      <c r="BQ41" s="66">
        <f t="shared" si="100"/>
        <v>0</v>
      </c>
      <c r="BR41" s="584">
        <f t="shared" si="101"/>
        <v>37.166666666666671</v>
      </c>
      <c r="BS41" s="584">
        <f t="shared" si="103"/>
        <v>1.1666666666666714</v>
      </c>
      <c r="BT41" s="67">
        <f t="shared" si="104"/>
        <v>4.546740492260426E-2</v>
      </c>
      <c r="BU41" s="68">
        <f t="shared" si="105"/>
        <v>0</v>
      </c>
      <c r="BV41" s="68">
        <f t="shared" si="102"/>
        <v>0</v>
      </c>
      <c r="BW41" s="68">
        <f t="shared" si="106"/>
        <v>1</v>
      </c>
      <c r="BX41" s="68">
        <f t="shared" si="107"/>
        <v>0</v>
      </c>
      <c r="BY41" s="69">
        <f t="shared" si="99"/>
        <v>1</v>
      </c>
      <c r="BZ41" s="68">
        <f>+BN41+ABR!BZ41</f>
        <v>5</v>
      </c>
      <c r="CA41" s="68">
        <f>+ABR!CA41+BX41</f>
        <v>7</v>
      </c>
      <c r="CB41" s="69">
        <f t="shared" si="108"/>
        <v>2</v>
      </c>
      <c r="CE41" s="163">
        <f t="shared" si="94"/>
        <v>9</v>
      </c>
      <c r="CF41" s="127">
        <f t="shared" si="95"/>
        <v>19</v>
      </c>
      <c r="CG41" s="165">
        <f t="shared" si="49"/>
        <v>168</v>
      </c>
      <c r="CH41" s="165">
        <f t="shared" si="50"/>
        <v>12</v>
      </c>
      <c r="CI41" s="165">
        <f t="shared" si="51"/>
        <v>180</v>
      </c>
      <c r="CJ41" s="159">
        <f t="shared" si="44"/>
        <v>48</v>
      </c>
      <c r="CK41" s="444">
        <f>BY41-BV41+ABR!CK41</f>
        <v>10</v>
      </c>
      <c r="CL41" s="916">
        <f>CK41*12+BV41*8+12</f>
        <v>132</v>
      </c>
      <c r="CM41" s="1218"/>
      <c r="CN41" s="126">
        <f t="shared" si="53"/>
        <v>9</v>
      </c>
      <c r="CO41" s="130">
        <f t="shared" si="54"/>
        <v>180</v>
      </c>
      <c r="CP41" s="127">
        <f t="shared" si="45"/>
        <v>18</v>
      </c>
      <c r="CQ41" s="127">
        <f t="shared" si="55"/>
        <v>19</v>
      </c>
    </row>
    <row r="42" spans="1:95" ht="21" customHeight="1" thickBot="1" x14ac:dyDescent="0.3">
      <c r="A42" s="1671" t="s">
        <v>79</v>
      </c>
      <c r="B42" s="1219">
        <v>29</v>
      </c>
      <c r="C42" s="660" t="s">
        <v>65</v>
      </c>
      <c r="D42" s="409"/>
      <c r="E42" s="511"/>
      <c r="F42" s="1425"/>
      <c r="G42" s="1426"/>
      <c r="H42" s="409"/>
      <c r="I42" s="511"/>
      <c r="J42" s="1427"/>
      <c r="K42" s="1427"/>
      <c r="L42" s="511"/>
      <c r="M42" s="511"/>
      <c r="N42" s="565"/>
      <c r="O42" s="566"/>
      <c r="P42" s="511"/>
      <c r="Q42" s="511"/>
      <c r="R42" s="1427"/>
      <c r="S42" s="1427"/>
      <c r="T42" s="511"/>
      <c r="U42" s="512"/>
      <c r="V42" s="566"/>
      <c r="W42" s="567"/>
      <c r="X42" s="511"/>
      <c r="Y42" s="511"/>
      <c r="Z42" s="1427"/>
      <c r="AA42" s="1427"/>
      <c r="AB42" s="512"/>
      <c r="AC42" s="409"/>
      <c r="AD42" s="567"/>
      <c r="AE42" s="567"/>
      <c r="AF42" s="511"/>
      <c r="AG42" s="511"/>
      <c r="AH42" s="1426"/>
      <c r="AI42" s="125"/>
      <c r="AJ42" s="62"/>
      <c r="AK42" s="62"/>
      <c r="AL42" s="62"/>
      <c r="AM42" s="62"/>
      <c r="AN42" s="62"/>
      <c r="AO42" s="62"/>
      <c r="AP42" s="62"/>
      <c r="AQ42" s="62"/>
      <c r="AR42" s="62">
        <f t="shared" si="98"/>
        <v>0</v>
      </c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3">
        <f t="shared" si="91"/>
        <v>0</v>
      </c>
      <c r="BD42" s="64"/>
      <c r="BE42" s="584">
        <f t="shared" si="47"/>
        <v>0</v>
      </c>
      <c r="BF42" s="5"/>
      <c r="BG42" s="5"/>
      <c r="BH42" s="5"/>
      <c r="BI42" s="5"/>
      <c r="BJ42" s="5"/>
      <c r="BK42" s="5"/>
      <c r="BL42" s="5"/>
      <c r="BM42" s="5"/>
      <c r="BN42" s="145"/>
      <c r="BO42" s="147">
        <f>+BE42+ABR!BO42</f>
        <v>0</v>
      </c>
      <c r="BP42" s="65"/>
      <c r="BQ42" s="66"/>
      <c r="BR42" s="584"/>
      <c r="BS42" s="584"/>
      <c r="BT42" s="67"/>
      <c r="BU42" s="68">
        <f t="shared" si="105"/>
        <v>0</v>
      </c>
      <c r="BV42" s="68">
        <f t="shared" si="102"/>
        <v>0</v>
      </c>
      <c r="BW42" s="68">
        <f t="shared" si="106"/>
        <v>0</v>
      </c>
      <c r="BX42" s="68">
        <f t="shared" si="107"/>
        <v>0</v>
      </c>
      <c r="BY42" s="69">
        <f t="shared" si="99"/>
        <v>0</v>
      </c>
      <c r="BZ42" s="68">
        <f>+BN42+ABR!BZ42</f>
        <v>0</v>
      </c>
      <c r="CA42" s="68">
        <f>+ABR!CA42+BX42</f>
        <v>0</v>
      </c>
      <c r="CB42" s="69">
        <f t="shared" si="108"/>
        <v>0</v>
      </c>
      <c r="CE42" s="163">
        <f t="shared" si="94"/>
        <v>0</v>
      </c>
      <c r="CF42" s="127">
        <f t="shared" si="95"/>
        <v>0</v>
      </c>
      <c r="CG42" s="165">
        <f t="shared" si="49"/>
        <v>0</v>
      </c>
      <c r="CH42" s="165">
        <f t="shared" si="50"/>
        <v>0</v>
      </c>
      <c r="CI42" s="165">
        <f t="shared" si="51"/>
        <v>0</v>
      </c>
      <c r="CJ42" s="159">
        <f t="shared" si="44"/>
        <v>0</v>
      </c>
      <c r="CK42" s="444">
        <f>BY42-BV42+ABR!CK42</f>
        <v>0</v>
      </c>
      <c r="CL42" s="450"/>
      <c r="CM42" s="450"/>
      <c r="CN42" s="126">
        <f t="shared" si="53"/>
        <v>0</v>
      </c>
      <c r="CO42" s="130">
        <f t="shared" si="54"/>
        <v>0</v>
      </c>
      <c r="CP42" s="127">
        <f t="shared" si="45"/>
        <v>0</v>
      </c>
      <c r="CQ42" s="127">
        <f t="shared" si="55"/>
        <v>0</v>
      </c>
    </row>
    <row r="43" spans="1:95" ht="12.95" customHeight="1" thickBot="1" x14ac:dyDescent="0.3">
      <c r="A43" s="1672"/>
      <c r="B43" s="614">
        <v>30</v>
      </c>
      <c r="C43" s="24"/>
      <c r="D43" s="460"/>
      <c r="E43" s="438"/>
      <c r="F43" s="453"/>
      <c r="G43" s="507"/>
      <c r="H43" s="460"/>
      <c r="I43" s="438"/>
      <c r="J43" s="502"/>
      <c r="K43" s="502"/>
      <c r="L43" s="438"/>
      <c r="M43" s="438"/>
      <c r="N43" s="467"/>
      <c r="O43" s="503"/>
      <c r="P43" s="438"/>
      <c r="Q43" s="438"/>
      <c r="R43" s="502"/>
      <c r="S43" s="502"/>
      <c r="T43" s="438"/>
      <c r="U43" s="455"/>
      <c r="V43" s="503"/>
      <c r="W43" s="458"/>
      <c r="X43" s="438"/>
      <c r="Y43" s="438"/>
      <c r="Z43" s="502"/>
      <c r="AA43" s="502"/>
      <c r="AB43" s="455"/>
      <c r="AC43" s="460"/>
      <c r="AD43" s="458"/>
      <c r="AE43" s="458"/>
      <c r="AF43" s="438"/>
      <c r="AG43" s="438"/>
      <c r="AH43" s="507"/>
      <c r="AI43" s="125"/>
      <c r="AJ43" s="62"/>
      <c r="AK43" s="62"/>
      <c r="AL43" s="62"/>
      <c r="AM43" s="62"/>
      <c r="AN43" s="62"/>
      <c r="AO43" s="62"/>
      <c r="AP43" s="62"/>
      <c r="AQ43" s="62"/>
      <c r="AR43" s="62">
        <f t="shared" si="98"/>
        <v>0</v>
      </c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3">
        <f t="shared" si="91"/>
        <v>0</v>
      </c>
      <c r="BD43" s="64"/>
      <c r="BE43" s="584">
        <f t="shared" si="47"/>
        <v>0</v>
      </c>
      <c r="BF43" s="5"/>
      <c r="BG43" s="5"/>
      <c r="BH43" s="5"/>
      <c r="BI43" s="5"/>
      <c r="BJ43" s="5"/>
      <c r="BK43" s="5"/>
      <c r="BL43" s="5"/>
      <c r="BM43" s="5"/>
      <c r="BN43" s="145"/>
      <c r="BO43" s="147">
        <f>+BE43+ABR!BO43</f>
        <v>0</v>
      </c>
      <c r="BP43" s="65"/>
      <c r="BQ43" s="66"/>
      <c r="BR43" s="584"/>
      <c r="BS43" s="584"/>
      <c r="BT43" s="67"/>
      <c r="BU43" s="68">
        <f t="shared" si="105"/>
        <v>0</v>
      </c>
      <c r="BV43" s="68">
        <f t="shared" si="102"/>
        <v>0</v>
      </c>
      <c r="BW43" s="68">
        <f t="shared" si="106"/>
        <v>0</v>
      </c>
      <c r="BX43" s="68">
        <f t="shared" si="107"/>
        <v>0</v>
      </c>
      <c r="BY43" s="69">
        <f t="shared" si="99"/>
        <v>0</v>
      </c>
      <c r="BZ43" s="68">
        <f>+BN43+ABR!BZ43</f>
        <v>0</v>
      </c>
      <c r="CA43" s="68">
        <f>+ABR!CA43+BX43</f>
        <v>0</v>
      </c>
      <c r="CB43" s="69">
        <f t="shared" si="108"/>
        <v>0</v>
      </c>
      <c r="CE43" s="163">
        <f t="shared" si="94"/>
        <v>0</v>
      </c>
      <c r="CF43" s="127">
        <f t="shared" si="95"/>
        <v>0</v>
      </c>
      <c r="CG43" s="165">
        <f t="shared" si="49"/>
        <v>0</v>
      </c>
      <c r="CH43" s="165">
        <f t="shared" si="50"/>
        <v>0</v>
      </c>
      <c r="CI43" s="165">
        <f t="shared" si="51"/>
        <v>0</v>
      </c>
      <c r="CJ43" s="159">
        <f t="shared" si="44"/>
        <v>0</v>
      </c>
      <c r="CK43" s="444">
        <f>BY43-BV43+ABR!CK43</f>
        <v>0</v>
      </c>
      <c r="CL43" s="450"/>
      <c r="CM43" s="450"/>
      <c r="CN43" s="126">
        <f t="shared" si="53"/>
        <v>0</v>
      </c>
      <c r="CO43" s="130">
        <f t="shared" si="54"/>
        <v>0</v>
      </c>
      <c r="CP43" s="127">
        <f t="shared" si="45"/>
        <v>0</v>
      </c>
      <c r="CQ43" s="127">
        <f t="shared" si="55"/>
        <v>0</v>
      </c>
    </row>
    <row r="44" spans="1:95" ht="21" customHeight="1" thickBot="1" x14ac:dyDescent="0.3">
      <c r="A44" s="1673"/>
      <c r="B44" s="1219">
        <v>31</v>
      </c>
      <c r="C44" s="661" t="s">
        <v>3</v>
      </c>
      <c r="D44" s="410"/>
      <c r="E44" s="475"/>
      <c r="F44" s="707"/>
      <c r="G44" s="413"/>
      <c r="H44" s="410"/>
      <c r="I44" s="475"/>
      <c r="J44" s="524"/>
      <c r="K44" s="524"/>
      <c r="L44" s="475"/>
      <c r="M44" s="475"/>
      <c r="N44" s="523"/>
      <c r="O44" s="514"/>
      <c r="P44" s="475"/>
      <c r="Q44" s="475"/>
      <c r="R44" s="524"/>
      <c r="S44" s="524"/>
      <c r="T44" s="475"/>
      <c r="U44" s="476"/>
      <c r="V44" s="514"/>
      <c r="W44" s="482"/>
      <c r="X44" s="475"/>
      <c r="Y44" s="475"/>
      <c r="Z44" s="524"/>
      <c r="AA44" s="524"/>
      <c r="AB44" s="476"/>
      <c r="AC44" s="410"/>
      <c r="AD44" s="482"/>
      <c r="AE44" s="482"/>
      <c r="AF44" s="475"/>
      <c r="AG44" s="475"/>
      <c r="AH44" s="413"/>
      <c r="AI44" s="125"/>
      <c r="AJ44" s="62"/>
      <c r="AK44" s="62"/>
      <c r="AL44" s="62"/>
      <c r="AM44" s="62"/>
      <c r="AN44" s="62"/>
      <c r="AO44" s="62"/>
      <c r="AP44" s="62"/>
      <c r="AQ44" s="62"/>
      <c r="AR44" s="62">
        <f t="shared" si="98"/>
        <v>0</v>
      </c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3">
        <f t="shared" si="91"/>
        <v>0</v>
      </c>
      <c r="BD44" s="64"/>
      <c r="BE44" s="584">
        <f t="shared" si="47"/>
        <v>0</v>
      </c>
      <c r="BF44" s="5"/>
      <c r="BG44" s="5"/>
      <c r="BH44" s="5"/>
      <c r="BI44" s="5"/>
      <c r="BJ44" s="5"/>
      <c r="BK44" s="5"/>
      <c r="BL44" s="5"/>
      <c r="BM44" s="5"/>
      <c r="BN44" s="145"/>
      <c r="BO44" s="147">
        <f>+BE44+ABR!BO44</f>
        <v>0</v>
      </c>
      <c r="BP44" s="65"/>
      <c r="BQ44" s="66"/>
      <c r="BR44" s="584"/>
      <c r="BS44" s="584"/>
      <c r="BT44" s="67"/>
      <c r="BU44" s="68">
        <f t="shared" si="105"/>
        <v>0</v>
      </c>
      <c r="BV44" s="68">
        <f t="shared" si="102"/>
        <v>0</v>
      </c>
      <c r="BW44" s="68">
        <f t="shared" si="106"/>
        <v>0</v>
      </c>
      <c r="BX44" s="68">
        <f t="shared" si="107"/>
        <v>0</v>
      </c>
      <c r="BY44" s="69">
        <f t="shared" si="99"/>
        <v>0</v>
      </c>
      <c r="BZ44" s="68">
        <f>+BN44+ABR!BZ44</f>
        <v>0</v>
      </c>
      <c r="CA44" s="68">
        <f>+ABR!CA44+BX44</f>
        <v>0</v>
      </c>
      <c r="CB44" s="69">
        <f t="shared" si="108"/>
        <v>0</v>
      </c>
      <c r="CE44" s="163">
        <f t="shared" si="94"/>
        <v>0</v>
      </c>
      <c r="CF44" s="127">
        <f t="shared" si="95"/>
        <v>0</v>
      </c>
      <c r="CG44" s="165">
        <f t="shared" si="49"/>
        <v>0</v>
      </c>
      <c r="CH44" s="165">
        <f t="shared" si="50"/>
        <v>0</v>
      </c>
      <c r="CI44" s="165">
        <f t="shared" si="51"/>
        <v>0</v>
      </c>
      <c r="CJ44" s="159">
        <f t="shared" si="44"/>
        <v>0</v>
      </c>
      <c r="CK44" s="444">
        <f>BY44-BV44+ABR!CK44</f>
        <v>0</v>
      </c>
      <c r="CL44" s="450"/>
      <c r="CM44" s="450"/>
      <c r="CN44" s="126">
        <f t="shared" si="53"/>
        <v>0</v>
      </c>
      <c r="CO44" s="130">
        <f t="shared" si="54"/>
        <v>0</v>
      </c>
      <c r="CP44" s="127">
        <f t="shared" si="45"/>
        <v>0</v>
      </c>
      <c r="CQ44" s="127">
        <f t="shared" si="55"/>
        <v>0</v>
      </c>
    </row>
    <row r="45" spans="1:95" ht="21" customHeight="1" thickBot="1" x14ac:dyDescent="0.3">
      <c r="A45" s="615" t="s">
        <v>80</v>
      </c>
      <c r="B45" s="614">
        <v>32</v>
      </c>
      <c r="C45" s="24" t="s">
        <v>3</v>
      </c>
      <c r="D45" s="470" t="s">
        <v>31</v>
      </c>
      <c r="E45" s="1423"/>
      <c r="F45" s="711"/>
      <c r="G45" s="712"/>
      <c r="H45" s="509" t="s">
        <v>24</v>
      </c>
      <c r="I45" s="470" t="s">
        <v>25</v>
      </c>
      <c r="J45" s="510" t="s">
        <v>191</v>
      </c>
      <c r="K45" s="510"/>
      <c r="L45" s="470" t="s">
        <v>25</v>
      </c>
      <c r="M45" s="470" t="s">
        <v>25</v>
      </c>
      <c r="N45" s="667"/>
      <c r="O45" s="1424" t="s">
        <v>190</v>
      </c>
      <c r="P45" s="470" t="s">
        <v>24</v>
      </c>
      <c r="Q45" s="470" t="s">
        <v>25</v>
      </c>
      <c r="R45" s="510"/>
      <c r="S45" s="510" t="s">
        <v>26</v>
      </c>
      <c r="T45" s="470" t="s">
        <v>24</v>
      </c>
      <c r="U45" s="471" t="s">
        <v>25</v>
      </c>
      <c r="V45" s="665"/>
      <c r="W45" s="666"/>
      <c r="X45" s="470" t="s">
        <v>24</v>
      </c>
      <c r="Y45" s="470" t="s">
        <v>25</v>
      </c>
      <c r="Z45" s="510" t="s">
        <v>25</v>
      </c>
      <c r="AA45" s="510"/>
      <c r="AB45" s="471" t="s">
        <v>24</v>
      </c>
      <c r="AC45" s="509" t="s">
        <v>25</v>
      </c>
      <c r="AD45" s="666"/>
      <c r="AE45" s="470"/>
      <c r="AF45" s="470" t="s">
        <v>24</v>
      </c>
      <c r="AG45" s="470" t="s">
        <v>24</v>
      </c>
      <c r="AH45" s="711"/>
      <c r="AI45" s="125">
        <f t="shared" si="74"/>
        <v>7</v>
      </c>
      <c r="AJ45" s="62">
        <f t="shared" si="75"/>
        <v>8</v>
      </c>
      <c r="AK45" s="62">
        <f t="shared" si="96"/>
        <v>0</v>
      </c>
      <c r="AL45" s="62">
        <f t="shared" si="97"/>
        <v>0</v>
      </c>
      <c r="AM45" s="62">
        <f t="shared" si="76"/>
        <v>0</v>
      </c>
      <c r="AN45" s="62">
        <f t="shared" si="77"/>
        <v>1</v>
      </c>
      <c r="AO45" s="62">
        <f t="shared" si="78"/>
        <v>0</v>
      </c>
      <c r="AP45" s="62">
        <f t="shared" si="79"/>
        <v>1</v>
      </c>
      <c r="AQ45" s="62">
        <f t="shared" si="80"/>
        <v>0</v>
      </c>
      <c r="AR45" s="62">
        <f t="shared" si="98"/>
        <v>0</v>
      </c>
      <c r="AS45" s="62">
        <f t="shared" si="81"/>
        <v>0</v>
      </c>
      <c r="AT45" s="62">
        <f t="shared" si="82"/>
        <v>0</v>
      </c>
      <c r="AU45" s="62">
        <f t="shared" si="83"/>
        <v>0</v>
      </c>
      <c r="AV45" s="62">
        <f t="shared" si="84"/>
        <v>0</v>
      </c>
      <c r="AW45" s="62">
        <f t="shared" si="85"/>
        <v>0</v>
      </c>
      <c r="AX45" s="62">
        <f t="shared" si="86"/>
        <v>0</v>
      </c>
      <c r="AY45" s="62">
        <f t="shared" si="87"/>
        <v>0</v>
      </c>
      <c r="AZ45" s="62">
        <f t="shared" si="88"/>
        <v>0</v>
      </c>
      <c r="BA45" s="62">
        <f t="shared" si="89"/>
        <v>0</v>
      </c>
      <c r="BB45" s="62">
        <f t="shared" si="90"/>
        <v>0</v>
      </c>
      <c r="BC45" s="63">
        <f t="shared" si="91"/>
        <v>16</v>
      </c>
      <c r="BD45" s="64"/>
      <c r="BE45" s="584">
        <f t="shared" si="47"/>
        <v>8</v>
      </c>
      <c r="BF45" s="5">
        <f>COUNTIF($D45:$AH45,"DTS")+COUNTIF($D45:$AH45,"DTS1")</f>
        <v>0</v>
      </c>
      <c r="BG45" s="5">
        <f>COUNTIF($D45:$AH45,"NTS")+COUNTIF($D45:$AH45,"NTS1")</f>
        <v>0</v>
      </c>
      <c r="BH45" s="5">
        <f t="shared" si="57"/>
        <v>0</v>
      </c>
      <c r="BI45" s="5">
        <f t="shared" si="58"/>
        <v>0</v>
      </c>
      <c r="BJ45" s="5">
        <f>COUNTIF($D45:$AH45,"DTS5S")+COUNTIF($D45:$AH45,"DTS5S1")</f>
        <v>1</v>
      </c>
      <c r="BK45" s="5">
        <f>COUNTIF($D45:$AH45,"NTS5S")+COUNTIF($D45:$AH45,"NTS5S1")</f>
        <v>1</v>
      </c>
      <c r="BL45" s="5">
        <f>COUNTIF($D45:$AH45,"DTSDS")+COUNTIF($D45:$AH45,"DTSDS1")</f>
        <v>0</v>
      </c>
      <c r="BM45" s="5">
        <f>COUNTIF($D45:$AH45,"NTSDS")+COUNTIF($D45:$AH45,"NTSDS1")</f>
        <v>0</v>
      </c>
      <c r="BN45" s="145">
        <f>COUNTIF($D45:$AH45,"FOTS")</f>
        <v>0</v>
      </c>
      <c r="BO45" s="147">
        <f>+BE45+ABR!BO45</f>
        <v>32.833333333333336</v>
      </c>
      <c r="BP45" s="65">
        <f>+BO45+(JAN!BN43+FEV!BN45+MAR!BN45+ABR!BN45+BN45)*(12/24)-$BO$12</f>
        <v>-0.1666666666666643</v>
      </c>
      <c r="BQ45" s="66">
        <f t="shared" si="100"/>
        <v>0</v>
      </c>
      <c r="BR45" s="584">
        <f t="shared" si="101"/>
        <v>33.833333333333336</v>
      </c>
      <c r="BS45" s="584">
        <f t="shared" si="103"/>
        <v>-2.1666666666666643</v>
      </c>
      <c r="BT45" s="67">
        <f t="shared" si="104"/>
        <v>-4.8296487895566509E-2</v>
      </c>
      <c r="BU45" s="68">
        <f t="shared" si="105"/>
        <v>0</v>
      </c>
      <c r="BV45" s="68">
        <f t="shared" si="102"/>
        <v>0</v>
      </c>
      <c r="BW45" s="68">
        <f t="shared" si="106"/>
        <v>2</v>
      </c>
      <c r="BX45" s="68">
        <f t="shared" si="107"/>
        <v>0</v>
      </c>
      <c r="BY45" s="69">
        <f t="shared" si="99"/>
        <v>2</v>
      </c>
      <c r="BZ45" s="68">
        <f>+BN45+ABR!BZ45</f>
        <v>6</v>
      </c>
      <c r="CA45" s="68">
        <f>+ABR!CA45+BX45</f>
        <v>9</v>
      </c>
      <c r="CB45" s="69">
        <f t="shared" si="108"/>
        <v>3</v>
      </c>
      <c r="CE45" s="163">
        <f t="shared" si="94"/>
        <v>8</v>
      </c>
      <c r="CF45" s="127">
        <f t="shared" si="95"/>
        <v>18</v>
      </c>
      <c r="CG45" s="165">
        <f t="shared" si="49"/>
        <v>192</v>
      </c>
      <c r="CH45" s="165">
        <f t="shared" si="50"/>
        <v>24</v>
      </c>
      <c r="CI45" s="165">
        <f t="shared" si="51"/>
        <v>216</v>
      </c>
      <c r="CJ45" s="159">
        <f t="shared" si="44"/>
        <v>0</v>
      </c>
      <c r="CK45" s="444">
        <f>BY45-BV45+ABR!CK45</f>
        <v>11</v>
      </c>
      <c r="CL45" s="916">
        <f t="shared" ref="CL45:CL52" si="109">CK45*12+BV45*8</f>
        <v>132</v>
      </c>
      <c r="CM45" s="450"/>
      <c r="CN45" s="126">
        <f t="shared" si="53"/>
        <v>8</v>
      </c>
      <c r="CO45" s="130">
        <f t="shared" si="54"/>
        <v>216</v>
      </c>
      <c r="CP45" s="127">
        <f t="shared" si="45"/>
        <v>16</v>
      </c>
      <c r="CQ45" s="127">
        <f t="shared" si="55"/>
        <v>18</v>
      </c>
    </row>
    <row r="46" spans="1:95" ht="21" customHeight="1" thickBot="1" x14ac:dyDescent="0.3">
      <c r="A46" s="615" t="s">
        <v>81</v>
      </c>
      <c r="B46" s="1219">
        <v>33</v>
      </c>
      <c r="C46" s="24" t="s">
        <v>3</v>
      </c>
      <c r="D46" s="438" t="s">
        <v>24</v>
      </c>
      <c r="E46" s="438" t="s">
        <v>24</v>
      </c>
      <c r="F46" s="453"/>
      <c r="G46" s="507"/>
      <c r="H46" s="460" t="s">
        <v>24</v>
      </c>
      <c r="I46" s="438" t="s">
        <v>25</v>
      </c>
      <c r="J46" s="502"/>
      <c r="K46" s="502"/>
      <c r="L46" s="438" t="s">
        <v>32</v>
      </c>
      <c r="M46" s="438" t="s">
        <v>32</v>
      </c>
      <c r="N46" s="467"/>
      <c r="O46" s="503"/>
      <c r="P46" s="438" t="s">
        <v>24</v>
      </c>
      <c r="Q46" s="438" t="s">
        <v>25</v>
      </c>
      <c r="R46" s="502" t="s">
        <v>49</v>
      </c>
      <c r="S46" s="502"/>
      <c r="T46" s="438" t="s">
        <v>24</v>
      </c>
      <c r="U46" s="455" t="s">
        <v>25</v>
      </c>
      <c r="V46" s="503"/>
      <c r="W46" s="458"/>
      <c r="X46" s="438" t="s">
        <v>24</v>
      </c>
      <c r="Y46" s="438" t="s">
        <v>25</v>
      </c>
      <c r="Z46" s="502"/>
      <c r="AA46" s="502"/>
      <c r="AB46" s="455" t="s">
        <v>24</v>
      </c>
      <c r="AC46" s="460" t="s">
        <v>25</v>
      </c>
      <c r="AD46" s="458"/>
      <c r="AE46" s="458"/>
      <c r="AF46" s="438" t="s">
        <v>24</v>
      </c>
      <c r="AG46" s="438" t="s">
        <v>24</v>
      </c>
      <c r="AH46" s="520" t="s">
        <v>24</v>
      </c>
      <c r="AI46" s="125">
        <f t="shared" si="74"/>
        <v>10</v>
      </c>
      <c r="AJ46" s="62">
        <f t="shared" si="75"/>
        <v>5</v>
      </c>
      <c r="AK46" s="62">
        <f t="shared" si="96"/>
        <v>0</v>
      </c>
      <c r="AL46" s="62">
        <f t="shared" si="97"/>
        <v>0</v>
      </c>
      <c r="AM46" s="62">
        <f t="shared" si="76"/>
        <v>0</v>
      </c>
      <c r="AN46" s="62">
        <f t="shared" si="77"/>
        <v>0</v>
      </c>
      <c r="AO46" s="62">
        <f t="shared" si="78"/>
        <v>0</v>
      </c>
      <c r="AP46" s="62">
        <f t="shared" si="79"/>
        <v>0</v>
      </c>
      <c r="AQ46" s="62">
        <f t="shared" si="80"/>
        <v>2</v>
      </c>
      <c r="AR46" s="62">
        <f t="shared" si="98"/>
        <v>0</v>
      </c>
      <c r="AS46" s="62">
        <f t="shared" si="81"/>
        <v>0</v>
      </c>
      <c r="AT46" s="62">
        <f t="shared" si="82"/>
        <v>0</v>
      </c>
      <c r="AU46" s="62">
        <f t="shared" si="83"/>
        <v>0</v>
      </c>
      <c r="AV46" s="62">
        <f t="shared" si="84"/>
        <v>0</v>
      </c>
      <c r="AW46" s="62">
        <f t="shared" si="85"/>
        <v>0</v>
      </c>
      <c r="AX46" s="62">
        <f t="shared" si="86"/>
        <v>0</v>
      </c>
      <c r="AY46" s="62">
        <f t="shared" si="87"/>
        <v>0</v>
      </c>
      <c r="AZ46" s="62">
        <f t="shared" si="88"/>
        <v>0</v>
      </c>
      <c r="BA46" s="62">
        <f t="shared" si="89"/>
        <v>0</v>
      </c>
      <c r="BB46" s="62">
        <f t="shared" si="90"/>
        <v>0</v>
      </c>
      <c r="BC46" s="63">
        <f t="shared" si="91"/>
        <v>16.333333333333332</v>
      </c>
      <c r="BD46" s="64"/>
      <c r="BE46" s="584">
        <f>+AI46*$BD$2+AJ46*$BD$6+AN46*$BD$2+AO46*$BD$6+AQ46*8/24+AU46*8/24+AV46*8/24+AW46*8/24+AX46*12/24+AY46*8/24+AZ46*$BD$2+BA46*8/24+BN46*(0/24)+(AM46*$BE$2)+AK46*$BF$2+AL46*$BF$6+AR46*$BD$2-"01:00"</f>
        <v>8.125</v>
      </c>
      <c r="BF46" s="5">
        <f t="shared" si="56"/>
        <v>0</v>
      </c>
      <c r="BG46" s="5">
        <f t="shared" si="30"/>
        <v>0</v>
      </c>
      <c r="BH46" s="5">
        <f t="shared" si="57"/>
        <v>0</v>
      </c>
      <c r="BI46" s="5">
        <f t="shared" si="58"/>
        <v>0</v>
      </c>
      <c r="BJ46" s="5">
        <f t="shared" si="31"/>
        <v>0</v>
      </c>
      <c r="BK46" s="5">
        <f t="shared" si="59"/>
        <v>1</v>
      </c>
      <c r="BL46" s="5">
        <f t="shared" si="32"/>
        <v>0</v>
      </c>
      <c r="BM46" s="5">
        <f t="shared" si="33"/>
        <v>0</v>
      </c>
      <c r="BN46" s="145">
        <f t="shared" si="34"/>
        <v>0</v>
      </c>
      <c r="BO46" s="147">
        <f>+BE46+ABR!BO46</f>
        <v>36.791666666666671</v>
      </c>
      <c r="BP46" s="65">
        <f>+BO46+(JAN!BN44+FEV!BN46+MAR!BN46+ABR!BN46+BN46)*(12/24)-$BO$12</f>
        <v>0.7916666666666714</v>
      </c>
      <c r="BQ46" s="66">
        <f t="shared" si="100"/>
        <v>0</v>
      </c>
      <c r="BR46" s="584">
        <f t="shared" si="101"/>
        <v>37.291666666666671</v>
      </c>
      <c r="BS46" s="584">
        <f t="shared" si="103"/>
        <v>1.2916666666666714</v>
      </c>
      <c r="BT46" s="67">
        <f t="shared" si="104"/>
        <v>4.8983550903285655E-2</v>
      </c>
      <c r="BU46" s="68">
        <f t="shared" si="105"/>
        <v>0</v>
      </c>
      <c r="BV46" s="68">
        <f t="shared" si="102"/>
        <v>0</v>
      </c>
      <c r="BW46" s="68">
        <f t="shared" si="106"/>
        <v>1</v>
      </c>
      <c r="BX46" s="68">
        <f t="shared" si="107"/>
        <v>0</v>
      </c>
      <c r="BY46" s="69">
        <f t="shared" si="99"/>
        <v>1</v>
      </c>
      <c r="BZ46" s="68">
        <f>+BN46+ABR!BZ46</f>
        <v>4</v>
      </c>
      <c r="CA46" s="68">
        <f>+ABR!CA46+BX46</f>
        <v>4</v>
      </c>
      <c r="CB46" s="69">
        <f t="shared" si="108"/>
        <v>0</v>
      </c>
      <c r="CE46" s="163">
        <f t="shared" si="94"/>
        <v>8.125</v>
      </c>
      <c r="CF46" s="127">
        <f t="shared" si="95"/>
        <v>17.333333333333332</v>
      </c>
      <c r="CG46" s="165">
        <f t="shared" si="49"/>
        <v>179</v>
      </c>
      <c r="CH46" s="165">
        <f t="shared" si="50"/>
        <v>12</v>
      </c>
      <c r="CI46" s="165">
        <f t="shared" si="51"/>
        <v>191</v>
      </c>
      <c r="CJ46" s="159">
        <f t="shared" si="44"/>
        <v>16</v>
      </c>
      <c r="CK46" s="444">
        <f>BY46-BV46+ABR!CK46</f>
        <v>7</v>
      </c>
      <c r="CL46" s="450">
        <f t="shared" si="109"/>
        <v>84</v>
      </c>
      <c r="CM46" s="450"/>
      <c r="CN46" s="126">
        <f t="shared" si="53"/>
        <v>8.125</v>
      </c>
      <c r="CO46" s="130">
        <f t="shared" si="54"/>
        <v>191</v>
      </c>
      <c r="CP46" s="127">
        <f t="shared" si="45"/>
        <v>16.333333333333332</v>
      </c>
      <c r="CQ46" s="127">
        <f t="shared" si="55"/>
        <v>17.333333333333332</v>
      </c>
    </row>
    <row r="47" spans="1:95" ht="21" customHeight="1" thickBot="1" x14ac:dyDescent="0.3">
      <c r="A47" s="615" t="s">
        <v>82</v>
      </c>
      <c r="B47" s="614">
        <v>34</v>
      </c>
      <c r="C47" s="24" t="s">
        <v>3</v>
      </c>
      <c r="D47" s="438" t="s">
        <v>24</v>
      </c>
      <c r="E47" s="438" t="s">
        <v>24</v>
      </c>
      <c r="F47" s="453" t="s">
        <v>190</v>
      </c>
      <c r="G47" s="507"/>
      <c r="H47" s="460" t="s">
        <v>27</v>
      </c>
      <c r="I47" s="438" t="s">
        <v>25</v>
      </c>
      <c r="J47" s="502"/>
      <c r="K47" s="428" t="s">
        <v>192</v>
      </c>
      <c r="L47" s="438" t="s">
        <v>25</v>
      </c>
      <c r="M47" s="438" t="s">
        <v>25</v>
      </c>
      <c r="N47" s="467"/>
      <c r="O47" s="503" t="s">
        <v>312</v>
      </c>
      <c r="P47" s="438" t="s">
        <v>24</v>
      </c>
      <c r="Q47" s="438" t="s">
        <v>25</v>
      </c>
      <c r="R47" s="502"/>
      <c r="S47" s="502"/>
      <c r="T47" s="438" t="s">
        <v>57</v>
      </c>
      <c r="U47" s="455" t="s">
        <v>57</v>
      </c>
      <c r="V47" s="503"/>
      <c r="W47" s="458"/>
      <c r="X47" s="438" t="s">
        <v>24</v>
      </c>
      <c r="Y47" s="438" t="s">
        <v>25</v>
      </c>
      <c r="Z47" s="502"/>
      <c r="AA47" s="502"/>
      <c r="AB47" s="455" t="s">
        <v>24</v>
      </c>
      <c r="AC47" s="460" t="s">
        <v>25</v>
      </c>
      <c r="AD47" s="428" t="s">
        <v>25</v>
      </c>
      <c r="AE47" s="458"/>
      <c r="AF47" s="438" t="s">
        <v>24</v>
      </c>
      <c r="AG47" s="438" t="s">
        <v>24</v>
      </c>
      <c r="AH47" s="428"/>
      <c r="AI47" s="125">
        <f t="shared" si="74"/>
        <v>7</v>
      </c>
      <c r="AJ47" s="62">
        <f t="shared" si="75"/>
        <v>7</v>
      </c>
      <c r="AK47" s="62">
        <f t="shared" si="96"/>
        <v>0</v>
      </c>
      <c r="AL47" s="62">
        <f t="shared" si="97"/>
        <v>0</v>
      </c>
      <c r="AM47" s="62">
        <f t="shared" si="76"/>
        <v>0</v>
      </c>
      <c r="AN47" s="62">
        <f t="shared" si="77"/>
        <v>0</v>
      </c>
      <c r="AO47" s="62">
        <f t="shared" si="78"/>
        <v>1</v>
      </c>
      <c r="AP47" s="62">
        <f t="shared" si="79"/>
        <v>0</v>
      </c>
      <c r="AQ47" s="62">
        <f t="shared" si="80"/>
        <v>0</v>
      </c>
      <c r="AR47" s="62">
        <f t="shared" si="98"/>
        <v>0</v>
      </c>
      <c r="AS47" s="62">
        <f t="shared" si="81"/>
        <v>0</v>
      </c>
      <c r="AT47" s="62">
        <f t="shared" si="82"/>
        <v>0</v>
      </c>
      <c r="AU47" s="62">
        <f t="shared" si="83"/>
        <v>0</v>
      </c>
      <c r="AV47" s="62">
        <f t="shared" si="84"/>
        <v>0</v>
      </c>
      <c r="AW47" s="62">
        <f t="shared" si="85"/>
        <v>0</v>
      </c>
      <c r="AX47" s="62">
        <f t="shared" si="86"/>
        <v>0</v>
      </c>
      <c r="AY47" s="62">
        <f t="shared" si="87"/>
        <v>0</v>
      </c>
      <c r="AZ47" s="62">
        <f t="shared" si="88"/>
        <v>0</v>
      </c>
      <c r="BA47" s="62">
        <f t="shared" si="89"/>
        <v>0</v>
      </c>
      <c r="BB47" s="62">
        <f t="shared" si="90"/>
        <v>0</v>
      </c>
      <c r="BC47" s="63">
        <f t="shared" si="91"/>
        <v>15</v>
      </c>
      <c r="BD47" s="64"/>
      <c r="BE47" s="584">
        <f t="shared" si="47"/>
        <v>7.5</v>
      </c>
      <c r="BF47" s="5">
        <f t="shared" si="56"/>
        <v>1</v>
      </c>
      <c r="BG47" s="5">
        <f t="shared" si="30"/>
        <v>0</v>
      </c>
      <c r="BH47" s="5">
        <f t="shared" si="57"/>
        <v>0</v>
      </c>
      <c r="BI47" s="5">
        <f t="shared" si="58"/>
        <v>0</v>
      </c>
      <c r="BJ47" s="5">
        <f t="shared" si="31"/>
        <v>1</v>
      </c>
      <c r="BK47" s="5">
        <f t="shared" si="59"/>
        <v>0</v>
      </c>
      <c r="BL47" s="5">
        <f t="shared" si="32"/>
        <v>1</v>
      </c>
      <c r="BM47" s="5">
        <f t="shared" si="33"/>
        <v>0</v>
      </c>
      <c r="BN47" s="145">
        <f t="shared" si="34"/>
        <v>2</v>
      </c>
      <c r="BO47" s="147">
        <f>+BE47+ABR!BO47</f>
        <v>35.166666666666671</v>
      </c>
      <c r="BP47" s="65">
        <f>+BO47+(JAN!BN45+FEV!BN47+MAR!BN47+ABR!BN47+BN47)*(12/24)-$BO$12</f>
        <v>1.6666666666666714</v>
      </c>
      <c r="BQ47" s="66">
        <f t="shared" si="100"/>
        <v>0</v>
      </c>
      <c r="BR47" s="584">
        <f t="shared" si="101"/>
        <v>36.666666666666671</v>
      </c>
      <c r="BS47" s="584">
        <f t="shared" si="103"/>
        <v>0.6666666666666714</v>
      </c>
      <c r="BT47" s="67">
        <f t="shared" si="104"/>
        <v>3.1402820999878678E-2</v>
      </c>
      <c r="BU47" s="68">
        <f t="shared" si="105"/>
        <v>1</v>
      </c>
      <c r="BV47" s="68">
        <f t="shared" si="102"/>
        <v>0</v>
      </c>
      <c r="BW47" s="68">
        <f t="shared" si="106"/>
        <v>1</v>
      </c>
      <c r="BX47" s="68">
        <f t="shared" si="107"/>
        <v>1</v>
      </c>
      <c r="BY47" s="69">
        <f t="shared" si="99"/>
        <v>3</v>
      </c>
      <c r="BZ47" s="68">
        <f>+BN47+ABR!BZ47</f>
        <v>5</v>
      </c>
      <c r="CA47" s="68">
        <f>+ABR!CA47+BX47</f>
        <v>7</v>
      </c>
      <c r="CB47" s="69">
        <f t="shared" si="108"/>
        <v>2</v>
      </c>
      <c r="CE47" s="163">
        <f t="shared" si="94"/>
        <v>7.5</v>
      </c>
      <c r="CF47" s="127">
        <f t="shared" si="95"/>
        <v>18</v>
      </c>
      <c r="CG47" s="165">
        <f t="shared" si="49"/>
        <v>180</v>
      </c>
      <c r="CH47" s="165">
        <f t="shared" si="50"/>
        <v>36</v>
      </c>
      <c r="CI47" s="165">
        <f t="shared" si="51"/>
        <v>216</v>
      </c>
      <c r="CJ47" s="159">
        <f t="shared" si="44"/>
        <v>24</v>
      </c>
      <c r="CK47" s="444">
        <f>BY47-BV47+ABR!CK47</f>
        <v>14</v>
      </c>
      <c r="CL47" s="916">
        <f t="shared" si="109"/>
        <v>168</v>
      </c>
      <c r="CM47" s="450"/>
      <c r="CN47" s="126">
        <f t="shared" si="53"/>
        <v>7.5</v>
      </c>
      <c r="CO47" s="130">
        <f t="shared" si="54"/>
        <v>216</v>
      </c>
      <c r="CP47" s="127">
        <f t="shared" si="45"/>
        <v>15</v>
      </c>
      <c r="CQ47" s="127">
        <f t="shared" si="55"/>
        <v>18</v>
      </c>
    </row>
    <row r="48" spans="1:95" ht="21" customHeight="1" thickBot="1" x14ac:dyDescent="0.3">
      <c r="A48" s="615" t="s">
        <v>83</v>
      </c>
      <c r="B48" s="1219">
        <v>35</v>
      </c>
      <c r="C48" s="24" t="s">
        <v>3</v>
      </c>
      <c r="D48" s="438" t="s">
        <v>24</v>
      </c>
      <c r="E48" s="438" t="s">
        <v>24</v>
      </c>
      <c r="F48" s="1413" t="s">
        <v>191</v>
      </c>
      <c r="G48" s="507"/>
      <c r="H48" s="460"/>
      <c r="I48" s="438" t="s">
        <v>32</v>
      </c>
      <c r="J48" s="439" t="s">
        <v>288</v>
      </c>
      <c r="K48" s="439" t="s">
        <v>289</v>
      </c>
      <c r="L48" s="438" t="s">
        <v>32</v>
      </c>
      <c r="M48" s="438" t="s">
        <v>32</v>
      </c>
      <c r="N48" s="455" t="s">
        <v>32</v>
      </c>
      <c r="O48" s="460" t="s">
        <v>32</v>
      </c>
      <c r="P48" s="438" t="s">
        <v>25</v>
      </c>
      <c r="Q48" s="438" t="s">
        <v>25</v>
      </c>
      <c r="R48" s="502"/>
      <c r="S48" s="502"/>
      <c r="T48" s="438" t="s">
        <v>31</v>
      </c>
      <c r="U48" s="455" t="s">
        <v>31</v>
      </c>
      <c r="V48" s="503" t="s">
        <v>25</v>
      </c>
      <c r="W48" s="458"/>
      <c r="X48" s="438" t="s">
        <v>24</v>
      </c>
      <c r="Y48" s="438" t="s">
        <v>25</v>
      </c>
      <c r="Z48" s="502"/>
      <c r="AA48" s="502" t="s">
        <v>26</v>
      </c>
      <c r="AB48" s="455" t="s">
        <v>24</v>
      </c>
      <c r="AC48" s="460" t="s">
        <v>25</v>
      </c>
      <c r="AD48" s="458"/>
      <c r="AE48" s="458"/>
      <c r="AF48" s="438" t="s">
        <v>24</v>
      </c>
      <c r="AG48" s="438" t="s">
        <v>27</v>
      </c>
      <c r="AH48" s="520" t="s">
        <v>27</v>
      </c>
      <c r="AI48" s="125">
        <f t="shared" si="74"/>
        <v>5</v>
      </c>
      <c r="AJ48" s="62">
        <f t="shared" si="75"/>
        <v>5</v>
      </c>
      <c r="AK48" s="62">
        <f t="shared" si="96"/>
        <v>0</v>
      </c>
      <c r="AL48" s="62">
        <f t="shared" si="97"/>
        <v>0</v>
      </c>
      <c r="AM48" s="62">
        <f t="shared" si="76"/>
        <v>0</v>
      </c>
      <c r="AN48" s="62">
        <f t="shared" si="77"/>
        <v>1</v>
      </c>
      <c r="AO48" s="62">
        <f t="shared" si="78"/>
        <v>2</v>
      </c>
      <c r="AP48" s="62">
        <f t="shared" si="79"/>
        <v>2</v>
      </c>
      <c r="AQ48" s="62">
        <f t="shared" si="80"/>
        <v>5</v>
      </c>
      <c r="AR48" s="62">
        <f t="shared" si="98"/>
        <v>0</v>
      </c>
      <c r="AS48" s="62">
        <f t="shared" si="81"/>
        <v>0</v>
      </c>
      <c r="AT48" s="62">
        <f t="shared" si="82"/>
        <v>0</v>
      </c>
      <c r="AU48" s="62">
        <f t="shared" si="83"/>
        <v>0</v>
      </c>
      <c r="AV48" s="62">
        <f t="shared" si="84"/>
        <v>0</v>
      </c>
      <c r="AW48" s="62">
        <f t="shared" si="85"/>
        <v>0</v>
      </c>
      <c r="AX48" s="62">
        <f t="shared" si="86"/>
        <v>0</v>
      </c>
      <c r="AY48" s="62">
        <f t="shared" si="87"/>
        <v>0</v>
      </c>
      <c r="AZ48" s="62">
        <f t="shared" si="88"/>
        <v>0</v>
      </c>
      <c r="BA48" s="62">
        <f t="shared" si="89"/>
        <v>0</v>
      </c>
      <c r="BB48" s="62">
        <f t="shared" si="90"/>
        <v>0</v>
      </c>
      <c r="BC48" s="63">
        <f t="shared" si="91"/>
        <v>16.333333333333332</v>
      </c>
      <c r="BD48" s="64"/>
      <c r="BE48" s="584">
        <f t="shared" si="47"/>
        <v>8.1666666666666661</v>
      </c>
      <c r="BF48" s="5">
        <f t="shared" si="56"/>
        <v>0</v>
      </c>
      <c r="BG48" s="5">
        <f t="shared" si="30"/>
        <v>0</v>
      </c>
      <c r="BH48" s="5">
        <f t="shared" si="57"/>
        <v>0</v>
      </c>
      <c r="BI48" s="5">
        <f t="shared" si="58"/>
        <v>0</v>
      </c>
      <c r="BJ48" s="5">
        <f t="shared" si="31"/>
        <v>0</v>
      </c>
      <c r="BK48" s="5">
        <f t="shared" si="59"/>
        <v>1</v>
      </c>
      <c r="BL48" s="5">
        <f t="shared" si="32"/>
        <v>0</v>
      </c>
      <c r="BM48" s="5">
        <f t="shared" si="33"/>
        <v>0</v>
      </c>
      <c r="BN48" s="145">
        <f t="shared" si="34"/>
        <v>0</v>
      </c>
      <c r="BO48" s="147">
        <f>+BE48+ABR!BO48</f>
        <v>35.833333333333336</v>
      </c>
      <c r="BP48" s="65">
        <f>+BO48+(JAN!BN27+FEV!BN48+MAR!BN48+ABR!BN48+BN48)*(12/24)-$BO$12</f>
        <v>1.8333333333333357</v>
      </c>
      <c r="BQ48" s="66">
        <f t="shared" si="100"/>
        <v>0</v>
      </c>
      <c r="BR48" s="584">
        <f t="shared" si="101"/>
        <v>36.333333333333336</v>
      </c>
      <c r="BS48" s="584">
        <f t="shared" si="103"/>
        <v>0.3333333333333357</v>
      </c>
      <c r="BT48" s="67">
        <f t="shared" si="104"/>
        <v>2.2026431718061623E-2</v>
      </c>
      <c r="BU48" s="68">
        <f t="shared" si="105"/>
        <v>0</v>
      </c>
      <c r="BV48" s="68">
        <f t="shared" si="102"/>
        <v>0</v>
      </c>
      <c r="BW48" s="68">
        <f t="shared" si="106"/>
        <v>1</v>
      </c>
      <c r="BX48" s="68">
        <f t="shared" si="107"/>
        <v>0</v>
      </c>
      <c r="BY48" s="69">
        <f t="shared" si="99"/>
        <v>1</v>
      </c>
      <c r="BZ48" s="68">
        <f>+BN48+ABR!BZ48</f>
        <v>4</v>
      </c>
      <c r="CA48" s="68">
        <f>+ABR!CA48+BX48</f>
        <v>10</v>
      </c>
      <c r="CB48" s="69">
        <f t="shared" si="108"/>
        <v>6</v>
      </c>
      <c r="CE48" s="163">
        <f t="shared" si="94"/>
        <v>8.1666666666666661</v>
      </c>
      <c r="CF48" s="127">
        <f t="shared" si="95"/>
        <v>17.333333333333332</v>
      </c>
      <c r="CG48" s="165">
        <f t="shared" si="49"/>
        <v>156</v>
      </c>
      <c r="CH48" s="165">
        <f t="shared" si="50"/>
        <v>12</v>
      </c>
      <c r="CI48" s="165">
        <f t="shared" si="51"/>
        <v>168</v>
      </c>
      <c r="CJ48" s="159">
        <f t="shared" si="44"/>
        <v>40</v>
      </c>
      <c r="CK48" s="444">
        <f>BY48-BV48+ABR!CK48</f>
        <v>9</v>
      </c>
      <c r="CL48" s="916">
        <f t="shared" si="109"/>
        <v>108</v>
      </c>
      <c r="CM48" s="450"/>
      <c r="CN48" s="126">
        <f t="shared" si="53"/>
        <v>8.1666666666666661</v>
      </c>
      <c r="CO48" s="130">
        <f t="shared" si="54"/>
        <v>168</v>
      </c>
      <c r="CP48" s="127">
        <f t="shared" si="45"/>
        <v>16.333333333333332</v>
      </c>
      <c r="CQ48" s="127">
        <f t="shared" si="55"/>
        <v>17.333333333333332</v>
      </c>
    </row>
    <row r="49" spans="1:95" ht="21" customHeight="1" thickBot="1" x14ac:dyDescent="0.3">
      <c r="A49" s="615" t="s">
        <v>84</v>
      </c>
      <c r="B49" s="614">
        <v>36</v>
      </c>
      <c r="C49" s="24" t="s">
        <v>3</v>
      </c>
      <c r="D49" s="435" t="s">
        <v>24</v>
      </c>
      <c r="E49" s="435" t="s">
        <v>24</v>
      </c>
      <c r="F49" s="520"/>
      <c r="G49" s="504" t="s">
        <v>192</v>
      </c>
      <c r="H49" s="459" t="s">
        <v>24</v>
      </c>
      <c r="I49" s="435" t="s">
        <v>25</v>
      </c>
      <c r="J49" s="498"/>
      <c r="K49" s="498"/>
      <c r="L49" s="435" t="s">
        <v>24</v>
      </c>
      <c r="M49" s="435" t="s">
        <v>25</v>
      </c>
      <c r="N49" s="505" t="s">
        <v>191</v>
      </c>
      <c r="O49" s="500"/>
      <c r="P49" s="435" t="s">
        <v>24</v>
      </c>
      <c r="Q49" s="435" t="s">
        <v>25</v>
      </c>
      <c r="R49" s="498"/>
      <c r="S49" s="498"/>
      <c r="T49" s="435" t="s">
        <v>24</v>
      </c>
      <c r="U49" s="440" t="s">
        <v>25</v>
      </c>
      <c r="V49" s="500"/>
      <c r="W49" s="506"/>
      <c r="X49" s="435" t="s">
        <v>24</v>
      </c>
      <c r="Y49" s="435" t="s">
        <v>25</v>
      </c>
      <c r="Z49" s="498"/>
      <c r="AA49" s="498"/>
      <c r="AB49" s="440" t="s">
        <v>24</v>
      </c>
      <c r="AC49" s="459" t="s">
        <v>25</v>
      </c>
      <c r="AD49" s="506"/>
      <c r="AE49" s="506"/>
      <c r="AF49" s="435" t="s">
        <v>24</v>
      </c>
      <c r="AG49" s="435" t="s">
        <v>24</v>
      </c>
      <c r="AH49" s="531" t="s">
        <v>25</v>
      </c>
      <c r="AI49" s="125">
        <f t="shared" si="74"/>
        <v>10</v>
      </c>
      <c r="AJ49" s="62">
        <f t="shared" si="75"/>
        <v>7</v>
      </c>
      <c r="AK49" s="62">
        <f t="shared" si="96"/>
        <v>0</v>
      </c>
      <c r="AL49" s="62">
        <f t="shared" si="97"/>
        <v>0</v>
      </c>
      <c r="AM49" s="62">
        <f t="shared" si="76"/>
        <v>0</v>
      </c>
      <c r="AN49" s="62">
        <f t="shared" si="77"/>
        <v>0</v>
      </c>
      <c r="AO49" s="62">
        <f t="shared" si="78"/>
        <v>0</v>
      </c>
      <c r="AP49" s="62">
        <f t="shared" si="79"/>
        <v>0</v>
      </c>
      <c r="AQ49" s="62">
        <f t="shared" si="80"/>
        <v>0</v>
      </c>
      <c r="AR49" s="62">
        <f t="shared" si="98"/>
        <v>0</v>
      </c>
      <c r="AS49" s="62">
        <f t="shared" si="81"/>
        <v>0</v>
      </c>
      <c r="AT49" s="62">
        <f t="shared" si="82"/>
        <v>0</v>
      </c>
      <c r="AU49" s="62">
        <f t="shared" si="83"/>
        <v>0</v>
      </c>
      <c r="AV49" s="62">
        <f t="shared" si="84"/>
        <v>0</v>
      </c>
      <c r="AW49" s="62">
        <f t="shared" si="85"/>
        <v>0</v>
      </c>
      <c r="AX49" s="62">
        <f t="shared" si="86"/>
        <v>0</v>
      </c>
      <c r="AY49" s="62">
        <f t="shared" si="87"/>
        <v>0</v>
      </c>
      <c r="AZ49" s="62">
        <f t="shared" si="88"/>
        <v>0</v>
      </c>
      <c r="BA49" s="62">
        <f t="shared" si="89"/>
        <v>0</v>
      </c>
      <c r="BB49" s="62">
        <f t="shared" si="90"/>
        <v>0</v>
      </c>
      <c r="BC49" s="63">
        <f t="shared" si="91"/>
        <v>17</v>
      </c>
      <c r="BD49" s="64"/>
      <c r="BE49" s="584">
        <f t="shared" si="47"/>
        <v>8.5</v>
      </c>
      <c r="BF49" s="5">
        <f t="shared" si="56"/>
        <v>0</v>
      </c>
      <c r="BG49" s="5">
        <f t="shared" si="30"/>
        <v>0</v>
      </c>
      <c r="BH49" s="5">
        <f t="shared" si="57"/>
        <v>0</v>
      </c>
      <c r="BI49" s="5">
        <f t="shared" si="58"/>
        <v>0</v>
      </c>
      <c r="BJ49" s="5">
        <f t="shared" si="31"/>
        <v>0</v>
      </c>
      <c r="BK49" s="5">
        <f t="shared" si="59"/>
        <v>1</v>
      </c>
      <c r="BL49" s="5">
        <f t="shared" si="32"/>
        <v>1</v>
      </c>
      <c r="BM49" s="5">
        <f t="shared" si="33"/>
        <v>0</v>
      </c>
      <c r="BN49" s="145">
        <f t="shared" si="34"/>
        <v>0</v>
      </c>
      <c r="BO49" s="147">
        <f>+BE49+ABR!BO49</f>
        <v>37.666666666666671</v>
      </c>
      <c r="BP49" s="65">
        <f>+BO49+(JAN!BN46+FEV!BN49+MAR!BN49+ABR!BN49+BN49)*(12/24)-$BO$12</f>
        <v>1.6666666666666714</v>
      </c>
      <c r="BQ49" s="66">
        <f t="shared" si="100"/>
        <v>0</v>
      </c>
      <c r="BR49" s="584">
        <f t="shared" si="101"/>
        <v>38.666666666666671</v>
      </c>
      <c r="BS49" s="584">
        <f t="shared" si="103"/>
        <v>2.6666666666666714</v>
      </c>
      <c r="BT49" s="67">
        <f t="shared" si="104"/>
        <v>8.7661156690781228E-2</v>
      </c>
      <c r="BU49" s="68">
        <f t="shared" si="105"/>
        <v>0</v>
      </c>
      <c r="BV49" s="68">
        <f t="shared" si="102"/>
        <v>0</v>
      </c>
      <c r="BW49" s="68">
        <f t="shared" si="106"/>
        <v>1</v>
      </c>
      <c r="BX49" s="68">
        <f t="shared" si="107"/>
        <v>1</v>
      </c>
      <c r="BY49" s="69">
        <f t="shared" si="99"/>
        <v>2</v>
      </c>
      <c r="BZ49" s="68">
        <f>+BN49+ABR!BZ49</f>
        <v>0</v>
      </c>
      <c r="CA49" s="68">
        <f>+ABR!CA49+BX49</f>
        <v>8</v>
      </c>
      <c r="CB49" s="69">
        <f t="shared" si="108"/>
        <v>8</v>
      </c>
      <c r="CC49" s="148"/>
      <c r="CE49" s="163">
        <f t="shared" si="94"/>
        <v>8.5</v>
      </c>
      <c r="CF49" s="127">
        <f t="shared" si="95"/>
        <v>19</v>
      </c>
      <c r="CG49" s="165">
        <f t="shared" si="49"/>
        <v>204</v>
      </c>
      <c r="CH49" s="165">
        <f t="shared" si="50"/>
        <v>24</v>
      </c>
      <c r="CI49" s="165">
        <f t="shared" si="51"/>
        <v>228</v>
      </c>
      <c r="CJ49" s="159">
        <f t="shared" si="44"/>
        <v>0</v>
      </c>
      <c r="CK49" s="444">
        <f>BY49-BV49+ABR!CK49</f>
        <v>15</v>
      </c>
      <c r="CL49" s="916">
        <f>CK49*12+BV49*8+18</f>
        <v>198</v>
      </c>
      <c r="CM49" s="1218"/>
      <c r="CN49" s="126">
        <f t="shared" si="53"/>
        <v>8.5</v>
      </c>
      <c r="CO49" s="130">
        <f t="shared" si="54"/>
        <v>228</v>
      </c>
      <c r="CP49" s="127">
        <f t="shared" si="45"/>
        <v>17</v>
      </c>
      <c r="CQ49" s="127">
        <f t="shared" si="55"/>
        <v>19</v>
      </c>
    </row>
    <row r="50" spans="1:95" ht="21" customHeight="1" thickBot="1" x14ac:dyDescent="0.3">
      <c r="A50" s="615" t="s">
        <v>85</v>
      </c>
      <c r="B50" s="1219">
        <v>37</v>
      </c>
      <c r="C50" s="24" t="s">
        <v>3</v>
      </c>
      <c r="D50" s="435" t="s">
        <v>296</v>
      </c>
      <c r="E50" s="435" t="s">
        <v>32</v>
      </c>
      <c r="F50" s="434" t="s">
        <v>288</v>
      </c>
      <c r="G50" s="491" t="s">
        <v>289</v>
      </c>
      <c r="H50" s="460" t="s">
        <v>24</v>
      </c>
      <c r="I50" s="438" t="s">
        <v>25</v>
      </c>
      <c r="J50" s="502"/>
      <c r="K50" s="502"/>
      <c r="L50" s="438" t="s">
        <v>25</v>
      </c>
      <c r="M50" s="438" t="s">
        <v>25</v>
      </c>
      <c r="N50" s="467"/>
      <c r="O50" s="503"/>
      <c r="P50" s="438" t="s">
        <v>24</v>
      </c>
      <c r="Q50" s="438" t="s">
        <v>25</v>
      </c>
      <c r="R50" s="502" t="s">
        <v>49</v>
      </c>
      <c r="S50" s="502"/>
      <c r="T50" s="438" t="s">
        <v>24</v>
      </c>
      <c r="U50" s="455" t="s">
        <v>25</v>
      </c>
      <c r="V50" s="503"/>
      <c r="W50" s="458"/>
      <c r="X50" s="438" t="s">
        <v>24</v>
      </c>
      <c r="Y50" s="438" t="s">
        <v>25</v>
      </c>
      <c r="Z50" s="502"/>
      <c r="AA50" s="502" t="s">
        <v>27</v>
      </c>
      <c r="AB50" s="455" t="s">
        <v>31</v>
      </c>
      <c r="AC50" s="460" t="s">
        <v>25</v>
      </c>
      <c r="AD50" s="458" t="s">
        <v>25</v>
      </c>
      <c r="AE50" s="458"/>
      <c r="AF50" s="438" t="s">
        <v>24</v>
      </c>
      <c r="AG50" s="438" t="s">
        <v>24</v>
      </c>
      <c r="AH50" s="453" t="s">
        <v>288</v>
      </c>
      <c r="AI50" s="125">
        <f t="shared" si="74"/>
        <v>6</v>
      </c>
      <c r="AJ50" s="62">
        <f t="shared" si="75"/>
        <v>8</v>
      </c>
      <c r="AK50" s="62">
        <f t="shared" si="96"/>
        <v>0</v>
      </c>
      <c r="AL50" s="62">
        <f t="shared" si="97"/>
        <v>0</v>
      </c>
      <c r="AM50" s="62">
        <f t="shared" si="76"/>
        <v>0</v>
      </c>
      <c r="AN50" s="62">
        <f t="shared" si="77"/>
        <v>0</v>
      </c>
      <c r="AO50" s="62">
        <f t="shared" si="78"/>
        <v>1</v>
      </c>
      <c r="AP50" s="62">
        <f t="shared" si="79"/>
        <v>1</v>
      </c>
      <c r="AQ50" s="62">
        <f t="shared" si="80"/>
        <v>1</v>
      </c>
      <c r="AR50" s="62">
        <f t="shared" si="98"/>
        <v>0</v>
      </c>
      <c r="AS50" s="62">
        <f t="shared" si="81"/>
        <v>0</v>
      </c>
      <c r="AT50" s="62">
        <f t="shared" si="82"/>
        <v>0</v>
      </c>
      <c r="AU50" s="62">
        <f t="shared" si="83"/>
        <v>0</v>
      </c>
      <c r="AV50" s="62">
        <f t="shared" si="84"/>
        <v>0</v>
      </c>
      <c r="AW50" s="62">
        <f t="shared" si="85"/>
        <v>0</v>
      </c>
      <c r="AX50" s="62">
        <f t="shared" si="86"/>
        <v>0</v>
      </c>
      <c r="AY50" s="62">
        <f t="shared" si="87"/>
        <v>0</v>
      </c>
      <c r="AZ50" s="62">
        <f t="shared" si="88"/>
        <v>0</v>
      </c>
      <c r="BA50" s="62">
        <f t="shared" si="89"/>
        <v>0</v>
      </c>
      <c r="BB50" s="62">
        <f t="shared" si="90"/>
        <v>0</v>
      </c>
      <c r="BC50" s="63">
        <f t="shared" si="91"/>
        <v>15.666666666666666</v>
      </c>
      <c r="BD50" s="64"/>
      <c r="BE50" s="584">
        <f t="shared" si="47"/>
        <v>7.833333333333333</v>
      </c>
      <c r="BF50" s="5">
        <f t="shared" si="56"/>
        <v>0</v>
      </c>
      <c r="BG50" s="5">
        <f t="shared" si="30"/>
        <v>0</v>
      </c>
      <c r="BH50" s="5">
        <f t="shared" si="57"/>
        <v>0</v>
      </c>
      <c r="BI50" s="5">
        <f t="shared" si="58"/>
        <v>0</v>
      </c>
      <c r="BJ50" s="5">
        <f t="shared" si="31"/>
        <v>0</v>
      </c>
      <c r="BK50" s="5">
        <f t="shared" si="59"/>
        <v>1</v>
      </c>
      <c r="BL50" s="5">
        <f t="shared" si="32"/>
        <v>0</v>
      </c>
      <c r="BM50" s="5">
        <f t="shared" si="33"/>
        <v>0</v>
      </c>
      <c r="BN50" s="145">
        <f t="shared" si="34"/>
        <v>0</v>
      </c>
      <c r="BO50" s="147">
        <f>+BE50+ABR!BO50</f>
        <v>36.166666666666671</v>
      </c>
      <c r="BP50" s="65">
        <f>+BO50+(JAN!BN48+FEV!BN50+MAR!BN50+ABR!BN50+BN50)*(12/24)-$BO$12</f>
        <v>0.1666666666666714</v>
      </c>
      <c r="BQ50" s="66">
        <f t="shared" si="100"/>
        <v>0</v>
      </c>
      <c r="BR50" s="584">
        <f t="shared" si="101"/>
        <v>36.666666666666671</v>
      </c>
      <c r="BS50" s="584">
        <f t="shared" si="103"/>
        <v>0.6666666666666714</v>
      </c>
      <c r="BT50" s="67">
        <f t="shared" si="104"/>
        <v>3.1402820999878678E-2</v>
      </c>
      <c r="BU50" s="68">
        <f t="shared" si="105"/>
        <v>0</v>
      </c>
      <c r="BV50" s="68">
        <f t="shared" si="102"/>
        <v>0</v>
      </c>
      <c r="BW50" s="68">
        <f t="shared" si="106"/>
        <v>1</v>
      </c>
      <c r="BX50" s="68">
        <f t="shared" si="107"/>
        <v>0</v>
      </c>
      <c r="BY50" s="69">
        <f t="shared" si="99"/>
        <v>1</v>
      </c>
      <c r="BZ50" s="68">
        <f>+BN50+ABR!BZ50</f>
        <v>0</v>
      </c>
      <c r="CA50" s="68">
        <f>+ABR!CA50+BX50</f>
        <v>6</v>
      </c>
      <c r="CB50" s="69">
        <f t="shared" si="108"/>
        <v>6</v>
      </c>
      <c r="CC50" s="148"/>
      <c r="CE50" s="163">
        <f t="shared" si="94"/>
        <v>7.833333333333333</v>
      </c>
      <c r="CF50" s="127">
        <f t="shared" si="95"/>
        <v>16.666666666666664</v>
      </c>
      <c r="CG50" s="165">
        <f t="shared" si="49"/>
        <v>180</v>
      </c>
      <c r="CH50" s="165">
        <f t="shared" si="50"/>
        <v>12</v>
      </c>
      <c r="CI50" s="165">
        <f t="shared" si="51"/>
        <v>192</v>
      </c>
      <c r="CJ50" s="159">
        <f t="shared" si="44"/>
        <v>8</v>
      </c>
      <c r="CK50" s="444">
        <f>BY50-BV50+ABR!CK50</f>
        <v>6</v>
      </c>
      <c r="CL50" s="450">
        <f t="shared" si="109"/>
        <v>72</v>
      </c>
      <c r="CM50" s="450"/>
      <c r="CN50" s="126">
        <f t="shared" si="53"/>
        <v>7.833333333333333</v>
      </c>
      <c r="CO50" s="130">
        <f t="shared" si="54"/>
        <v>192</v>
      </c>
      <c r="CP50" s="127">
        <f t="shared" si="45"/>
        <v>15.666666666666666</v>
      </c>
      <c r="CQ50" s="127">
        <f t="shared" si="55"/>
        <v>16.666666666666664</v>
      </c>
    </row>
    <row r="51" spans="1:95" ht="20.100000000000001" customHeight="1" thickBot="1" x14ac:dyDescent="0.3">
      <c r="A51" s="615" t="s">
        <v>86</v>
      </c>
      <c r="B51" s="614">
        <v>38</v>
      </c>
      <c r="C51" s="24" t="s">
        <v>3</v>
      </c>
      <c r="D51" s="435" t="s">
        <v>24</v>
      </c>
      <c r="E51" s="435" t="s">
        <v>24</v>
      </c>
      <c r="F51" s="520"/>
      <c r="G51" s="504"/>
      <c r="H51" s="459" t="s">
        <v>24</v>
      </c>
      <c r="I51" s="435" t="s">
        <v>25</v>
      </c>
      <c r="J51" s="498"/>
      <c r="K51" s="498"/>
      <c r="L51" s="435" t="s">
        <v>25</v>
      </c>
      <c r="M51" s="435" t="s">
        <v>25</v>
      </c>
      <c r="N51" s="505"/>
      <c r="O51" s="500"/>
      <c r="P51" s="435" t="s">
        <v>24</v>
      </c>
      <c r="Q51" s="435" t="s">
        <v>25</v>
      </c>
      <c r="R51" s="498"/>
      <c r="S51" s="498"/>
      <c r="T51" s="435" t="s">
        <v>24</v>
      </c>
      <c r="U51" s="440" t="s">
        <v>25</v>
      </c>
      <c r="V51" s="500"/>
      <c r="W51" s="506" t="s">
        <v>24</v>
      </c>
      <c r="X51" s="435" t="s">
        <v>24</v>
      </c>
      <c r="Y51" s="435" t="s">
        <v>25</v>
      </c>
      <c r="Z51" s="498"/>
      <c r="AA51" s="498"/>
      <c r="AB51" s="440" t="s">
        <v>24</v>
      </c>
      <c r="AC51" s="459" t="s">
        <v>25</v>
      </c>
      <c r="AD51" s="506"/>
      <c r="AE51" s="506"/>
      <c r="AF51" s="435" t="s">
        <v>24</v>
      </c>
      <c r="AG51" s="435" t="s">
        <v>24</v>
      </c>
      <c r="AH51" s="520"/>
      <c r="AI51" s="125">
        <f t="shared" si="74"/>
        <v>10</v>
      </c>
      <c r="AJ51" s="62">
        <f t="shared" si="75"/>
        <v>7</v>
      </c>
      <c r="AK51" s="62">
        <f t="shared" si="96"/>
        <v>0</v>
      </c>
      <c r="AL51" s="62">
        <f t="shared" si="97"/>
        <v>0</v>
      </c>
      <c r="AM51" s="62">
        <f t="shared" si="76"/>
        <v>0</v>
      </c>
      <c r="AN51" s="62">
        <f t="shared" si="77"/>
        <v>0</v>
      </c>
      <c r="AO51" s="62">
        <f t="shared" si="78"/>
        <v>0</v>
      </c>
      <c r="AP51" s="62">
        <f t="shared" si="79"/>
        <v>0</v>
      </c>
      <c r="AQ51" s="62">
        <f t="shared" si="80"/>
        <v>0</v>
      </c>
      <c r="AR51" s="62">
        <f t="shared" si="98"/>
        <v>0</v>
      </c>
      <c r="AS51" s="62">
        <f t="shared" si="81"/>
        <v>0</v>
      </c>
      <c r="AT51" s="62">
        <f t="shared" si="82"/>
        <v>0</v>
      </c>
      <c r="AU51" s="62">
        <f t="shared" si="83"/>
        <v>0</v>
      </c>
      <c r="AV51" s="62">
        <f t="shared" si="84"/>
        <v>0</v>
      </c>
      <c r="AW51" s="62">
        <f t="shared" si="85"/>
        <v>0</v>
      </c>
      <c r="AX51" s="62">
        <f t="shared" si="86"/>
        <v>0</v>
      </c>
      <c r="AY51" s="62">
        <f t="shared" si="87"/>
        <v>0</v>
      </c>
      <c r="AZ51" s="62">
        <f t="shared" si="88"/>
        <v>0</v>
      </c>
      <c r="BA51" s="62">
        <f t="shared" si="89"/>
        <v>0</v>
      </c>
      <c r="BB51" s="62">
        <f t="shared" si="90"/>
        <v>0</v>
      </c>
      <c r="BC51" s="63">
        <f t="shared" si="91"/>
        <v>17</v>
      </c>
      <c r="BD51" s="64">
        <f t="shared" ref="BD51" si="110">IF((BE51-$BD$11)&lt;(-23/24),2,IF((BE51-$BD$11)&lt;0,1,0))</f>
        <v>0</v>
      </c>
      <c r="BE51" s="584">
        <f t="shared" si="47"/>
        <v>8.5</v>
      </c>
      <c r="BF51" s="5">
        <f t="shared" si="56"/>
        <v>0</v>
      </c>
      <c r="BG51" s="5">
        <f t="shared" si="30"/>
        <v>0</v>
      </c>
      <c r="BH51" s="5">
        <f t="shared" si="57"/>
        <v>0</v>
      </c>
      <c r="BI51" s="5">
        <f t="shared" si="58"/>
        <v>0</v>
      </c>
      <c r="BJ51" s="5">
        <f t="shared" si="31"/>
        <v>0</v>
      </c>
      <c r="BK51" s="5">
        <f t="shared" si="59"/>
        <v>0</v>
      </c>
      <c r="BL51" s="5">
        <f t="shared" si="32"/>
        <v>0</v>
      </c>
      <c r="BM51" s="5">
        <f t="shared" si="33"/>
        <v>0</v>
      </c>
      <c r="BN51" s="145">
        <f t="shared" si="34"/>
        <v>0</v>
      </c>
      <c r="BO51" s="147">
        <f>+BE51+ABR!BO51</f>
        <v>35.833333333333336</v>
      </c>
      <c r="BP51" s="65">
        <f>+BO51+(JAN!BN49+FEV!BN51+MAR!BN51+ABR!BN51+BN51)*(12/24)-$BO$12</f>
        <v>0.8333333333333357</v>
      </c>
      <c r="BQ51" s="66">
        <f t="shared" si="100"/>
        <v>0</v>
      </c>
      <c r="BR51" s="584">
        <f t="shared" si="101"/>
        <v>35.833333333333336</v>
      </c>
      <c r="BS51" s="584">
        <f t="shared" si="103"/>
        <v>-0.1666666666666643</v>
      </c>
      <c r="BT51" s="67">
        <f t="shared" si="104"/>
        <v>7.9618477953360411E-3</v>
      </c>
      <c r="BU51" s="68">
        <f t="shared" si="105"/>
        <v>0</v>
      </c>
      <c r="BV51" s="68">
        <f t="shared" si="102"/>
        <v>0</v>
      </c>
      <c r="BW51" s="68">
        <f t="shared" si="106"/>
        <v>0</v>
      </c>
      <c r="BX51" s="68">
        <f t="shared" si="107"/>
        <v>0</v>
      </c>
      <c r="BY51" s="69">
        <f t="shared" si="99"/>
        <v>0</v>
      </c>
      <c r="BZ51" s="68">
        <f>+BN51+ABR!BZ51</f>
        <v>2</v>
      </c>
      <c r="CA51" s="68">
        <f>+ABR!CA51+BX51</f>
        <v>12</v>
      </c>
      <c r="CB51" s="69">
        <f t="shared" si="108"/>
        <v>10</v>
      </c>
      <c r="CE51" s="163">
        <f t="shared" si="94"/>
        <v>8.5</v>
      </c>
      <c r="CF51" s="127">
        <f t="shared" si="95"/>
        <v>17</v>
      </c>
      <c r="CG51" s="165">
        <f t="shared" si="49"/>
        <v>204</v>
      </c>
      <c r="CH51" s="165">
        <f t="shared" si="50"/>
        <v>0</v>
      </c>
      <c r="CI51" s="165">
        <f t="shared" si="51"/>
        <v>204</v>
      </c>
      <c r="CJ51" s="159">
        <f t="shared" si="44"/>
        <v>0</v>
      </c>
      <c r="CK51" s="444">
        <f>BY51-BV51+ABR!CK51</f>
        <v>8</v>
      </c>
      <c r="CL51" s="450">
        <f t="shared" si="109"/>
        <v>96</v>
      </c>
      <c r="CM51" s="450"/>
      <c r="CN51" s="126">
        <f t="shared" si="53"/>
        <v>8.5</v>
      </c>
      <c r="CO51" s="130">
        <f t="shared" si="54"/>
        <v>204</v>
      </c>
      <c r="CP51" s="127">
        <f t="shared" si="45"/>
        <v>17</v>
      </c>
      <c r="CQ51" s="127">
        <f t="shared" si="55"/>
        <v>17</v>
      </c>
    </row>
    <row r="52" spans="1:95" ht="21" customHeight="1" thickBot="1" x14ac:dyDescent="0.3">
      <c r="A52" s="615" t="s">
        <v>87</v>
      </c>
      <c r="B52" s="1219">
        <v>39</v>
      </c>
      <c r="C52" s="24" t="s">
        <v>3</v>
      </c>
      <c r="D52" s="435" t="s">
        <v>24</v>
      </c>
      <c r="E52" s="435" t="s">
        <v>24</v>
      </c>
      <c r="F52" s="520" t="s">
        <v>49</v>
      </c>
      <c r="G52" s="504"/>
      <c r="H52" s="459" t="s">
        <v>24</v>
      </c>
      <c r="I52" s="435" t="s">
        <v>25</v>
      </c>
      <c r="J52" s="498"/>
      <c r="K52" s="498"/>
      <c r="L52" s="435" t="s">
        <v>27</v>
      </c>
      <c r="M52" s="435" t="s">
        <v>25</v>
      </c>
      <c r="N52" s="505" t="s">
        <v>49</v>
      </c>
      <c r="O52" s="500"/>
      <c r="P52" s="435" t="s">
        <v>24</v>
      </c>
      <c r="Q52" s="435" t="s">
        <v>25</v>
      </c>
      <c r="R52" s="498"/>
      <c r="S52" s="498"/>
      <c r="T52" s="435" t="s">
        <v>24</v>
      </c>
      <c r="U52" s="440" t="s">
        <v>25</v>
      </c>
      <c r="V52" s="500"/>
      <c r="W52" s="506"/>
      <c r="X52" s="435" t="s">
        <v>32</v>
      </c>
      <c r="Y52" s="435" t="s">
        <v>32</v>
      </c>
      <c r="Z52" s="498" t="s">
        <v>288</v>
      </c>
      <c r="AA52" s="498" t="s">
        <v>289</v>
      </c>
      <c r="AB52" s="440" t="s">
        <v>32</v>
      </c>
      <c r="AC52" s="459" t="s">
        <v>32</v>
      </c>
      <c r="AD52" s="506"/>
      <c r="AE52" s="506"/>
      <c r="AF52" s="435" t="s">
        <v>24</v>
      </c>
      <c r="AG52" s="435" t="s">
        <v>24</v>
      </c>
      <c r="AH52" s="520"/>
      <c r="AI52" s="125">
        <f t="shared" si="74"/>
        <v>7</v>
      </c>
      <c r="AJ52" s="62">
        <f t="shared" si="75"/>
        <v>4</v>
      </c>
      <c r="AK52" s="62">
        <f t="shared" si="96"/>
        <v>0</v>
      </c>
      <c r="AL52" s="62">
        <f t="shared" si="97"/>
        <v>0</v>
      </c>
      <c r="AM52" s="62">
        <f t="shared" si="76"/>
        <v>0</v>
      </c>
      <c r="AN52" s="62">
        <f t="shared" si="77"/>
        <v>0</v>
      </c>
      <c r="AO52" s="62">
        <f t="shared" si="78"/>
        <v>1</v>
      </c>
      <c r="AP52" s="62">
        <f t="shared" si="79"/>
        <v>0</v>
      </c>
      <c r="AQ52" s="62">
        <f t="shared" si="80"/>
        <v>4</v>
      </c>
      <c r="AR52" s="62">
        <f t="shared" si="98"/>
        <v>0</v>
      </c>
      <c r="AS52" s="62">
        <f t="shared" si="81"/>
        <v>0</v>
      </c>
      <c r="AT52" s="62">
        <f t="shared" si="82"/>
        <v>0</v>
      </c>
      <c r="AU52" s="62">
        <f t="shared" si="83"/>
        <v>0</v>
      </c>
      <c r="AV52" s="62">
        <f t="shared" si="84"/>
        <v>0</v>
      </c>
      <c r="AW52" s="62">
        <f t="shared" si="85"/>
        <v>0</v>
      </c>
      <c r="AX52" s="62">
        <f t="shared" si="86"/>
        <v>0</v>
      </c>
      <c r="AY52" s="62">
        <f t="shared" si="87"/>
        <v>0</v>
      </c>
      <c r="AZ52" s="62">
        <f>COUNTIF($D52:$AH52,"OJTD")+COUNTIF($D52:$AH52,"OJTN")</f>
        <v>0</v>
      </c>
      <c r="BA52" s="62">
        <f t="shared" si="89"/>
        <v>0</v>
      </c>
      <c r="BB52" s="62">
        <f t="shared" si="90"/>
        <v>0</v>
      </c>
      <c r="BC52" s="63">
        <f t="shared" si="91"/>
        <v>14.666666666666666</v>
      </c>
      <c r="BD52" s="64"/>
      <c r="BE52" s="584">
        <f t="shared" si="47"/>
        <v>7.333333333333333</v>
      </c>
      <c r="BF52" s="5">
        <f t="shared" si="56"/>
        <v>0</v>
      </c>
      <c r="BG52" s="5">
        <f t="shared" si="30"/>
        <v>0</v>
      </c>
      <c r="BH52" s="5">
        <f t="shared" si="57"/>
        <v>0</v>
      </c>
      <c r="BI52" s="5">
        <f t="shared" si="58"/>
        <v>0</v>
      </c>
      <c r="BJ52" s="5">
        <f t="shared" si="31"/>
        <v>0</v>
      </c>
      <c r="BK52" s="5">
        <f t="shared" si="59"/>
        <v>2</v>
      </c>
      <c r="BL52" s="5">
        <f t="shared" si="32"/>
        <v>0</v>
      </c>
      <c r="BM52" s="5">
        <f t="shared" si="33"/>
        <v>0</v>
      </c>
      <c r="BN52" s="145">
        <f t="shared" si="34"/>
        <v>0</v>
      </c>
      <c r="BO52" s="147">
        <f>+BE52+ABR!BO52</f>
        <v>29.5</v>
      </c>
      <c r="BP52" s="900">
        <f>+BO52+(JAN!BN52+FEV!BN52+MAR!BN52+ABR!BN52+BN52)*(12/24)-$BO$12+"144:00"</f>
        <v>-0.5</v>
      </c>
      <c r="BQ52" s="66">
        <f t="shared" si="100"/>
        <v>1</v>
      </c>
      <c r="BR52" s="901">
        <f>+BO52+BY52*$BD$2+"144:00"</f>
        <v>36.5</v>
      </c>
      <c r="BS52" s="584">
        <f>+BR52-$BO$12</f>
        <v>0.5</v>
      </c>
      <c r="BT52" s="67">
        <f t="shared" si="104"/>
        <v>2.6714626358969928E-2</v>
      </c>
      <c r="BU52" s="68">
        <f t="shared" si="105"/>
        <v>0</v>
      </c>
      <c r="BV52" s="68">
        <f t="shared" si="102"/>
        <v>0</v>
      </c>
      <c r="BW52" s="68">
        <f t="shared" si="106"/>
        <v>2</v>
      </c>
      <c r="BX52" s="68">
        <f t="shared" si="107"/>
        <v>0</v>
      </c>
      <c r="BY52" s="69">
        <f t="shared" si="99"/>
        <v>2</v>
      </c>
      <c r="BZ52" s="68">
        <f>+BN52+ABR!BZ52</f>
        <v>0</v>
      </c>
      <c r="CA52" s="68">
        <f>+ABR!CA52+BX52</f>
        <v>0</v>
      </c>
      <c r="CB52" s="69">
        <f t="shared" si="108"/>
        <v>0</v>
      </c>
      <c r="CE52" s="163">
        <f t="shared" si="94"/>
        <v>7.333333333333333</v>
      </c>
      <c r="CF52" s="127">
        <f t="shared" si="95"/>
        <v>16.666666666666664</v>
      </c>
      <c r="CG52" s="165">
        <f t="shared" si="49"/>
        <v>144</v>
      </c>
      <c r="CH52" s="165">
        <f t="shared" si="50"/>
        <v>24</v>
      </c>
      <c r="CI52" s="165">
        <f t="shared" si="51"/>
        <v>168</v>
      </c>
      <c r="CJ52" s="159">
        <f t="shared" si="44"/>
        <v>32</v>
      </c>
      <c r="CK52" s="444">
        <f>BY52-BV52+ABR!CK52</f>
        <v>6</v>
      </c>
      <c r="CL52" s="450">
        <f t="shared" si="109"/>
        <v>72</v>
      </c>
      <c r="CM52" s="450"/>
      <c r="CN52" s="126">
        <f t="shared" si="53"/>
        <v>7.333333333333333</v>
      </c>
      <c r="CO52" s="130">
        <f t="shared" si="54"/>
        <v>168</v>
      </c>
      <c r="CP52" s="127">
        <f t="shared" si="45"/>
        <v>14.666666666666666</v>
      </c>
      <c r="CQ52" s="127">
        <f t="shared" si="55"/>
        <v>16.666666666666664</v>
      </c>
    </row>
    <row r="53" spans="1:95" ht="21" customHeight="1" thickBot="1" x14ac:dyDescent="0.3">
      <c r="A53" s="615" t="s">
        <v>88</v>
      </c>
      <c r="B53" s="614">
        <v>40</v>
      </c>
      <c r="C53" s="24" t="s">
        <v>3</v>
      </c>
      <c r="D53" s="435"/>
      <c r="E53" s="435"/>
      <c r="F53" s="520"/>
      <c r="G53" s="504"/>
      <c r="H53" s="459"/>
      <c r="I53" s="435"/>
      <c r="J53" s="498"/>
      <c r="K53" s="498"/>
      <c r="L53" s="435"/>
      <c r="M53" s="435"/>
      <c r="N53" s="505"/>
      <c r="O53" s="500"/>
      <c r="P53" s="435"/>
      <c r="Q53" s="435"/>
      <c r="R53" s="498"/>
      <c r="S53" s="498"/>
      <c r="T53" s="435"/>
      <c r="U53" s="440"/>
      <c r="V53" s="500"/>
      <c r="W53" s="506"/>
      <c r="X53" s="435"/>
      <c r="Y53" s="435"/>
      <c r="Z53" s="498"/>
      <c r="AA53" s="498"/>
      <c r="AB53" s="440"/>
      <c r="AC53" s="459"/>
      <c r="AD53" s="506"/>
      <c r="AE53" s="506"/>
      <c r="AF53" s="435"/>
      <c r="AG53" s="435"/>
      <c r="AH53" s="434"/>
      <c r="AI53" s="125">
        <f t="shared" si="74"/>
        <v>0</v>
      </c>
      <c r="AJ53" s="62">
        <f t="shared" si="75"/>
        <v>0</v>
      </c>
      <c r="AK53" s="62">
        <f t="shared" si="96"/>
        <v>0</v>
      </c>
      <c r="AL53" s="62">
        <f t="shared" si="97"/>
        <v>0</v>
      </c>
      <c r="AM53" s="62">
        <f t="shared" si="76"/>
        <v>0</v>
      </c>
      <c r="AN53" s="62">
        <f t="shared" si="77"/>
        <v>0</v>
      </c>
      <c r="AO53" s="62">
        <f t="shared" si="78"/>
        <v>0</v>
      </c>
      <c r="AP53" s="62">
        <f t="shared" si="79"/>
        <v>0</v>
      </c>
      <c r="AQ53" s="62">
        <f t="shared" si="80"/>
        <v>0</v>
      </c>
      <c r="AR53" s="62">
        <f t="shared" si="98"/>
        <v>0</v>
      </c>
      <c r="AS53" s="62">
        <f t="shared" si="81"/>
        <v>0</v>
      </c>
      <c r="AT53" s="62">
        <f t="shared" si="82"/>
        <v>0</v>
      </c>
      <c r="AU53" s="62">
        <f t="shared" si="83"/>
        <v>0</v>
      </c>
      <c r="AV53" s="62">
        <f t="shared" si="84"/>
        <v>0</v>
      </c>
      <c r="AW53" s="62">
        <f t="shared" si="85"/>
        <v>0</v>
      </c>
      <c r="AX53" s="62">
        <f t="shared" si="86"/>
        <v>0</v>
      </c>
      <c r="AY53" s="62">
        <f t="shared" si="87"/>
        <v>0</v>
      </c>
      <c r="AZ53" s="62">
        <f t="shared" si="88"/>
        <v>0</v>
      </c>
      <c r="BA53" s="62">
        <f t="shared" si="89"/>
        <v>0</v>
      </c>
      <c r="BB53" s="62">
        <f t="shared" si="90"/>
        <v>0</v>
      </c>
      <c r="BC53" s="63">
        <f t="shared" si="91"/>
        <v>0</v>
      </c>
      <c r="BD53" s="64"/>
      <c r="BE53" s="584">
        <f t="shared" si="47"/>
        <v>0</v>
      </c>
      <c r="BF53" s="5">
        <f t="shared" si="56"/>
        <v>0</v>
      </c>
      <c r="BG53" s="5">
        <f t="shared" si="30"/>
        <v>0</v>
      </c>
      <c r="BH53" s="5">
        <f t="shared" si="57"/>
        <v>0</v>
      </c>
      <c r="BI53" s="5">
        <f t="shared" si="58"/>
        <v>0</v>
      </c>
      <c r="BJ53" s="5">
        <f t="shared" si="31"/>
        <v>0</v>
      </c>
      <c r="BK53" s="5">
        <f t="shared" si="59"/>
        <v>0</v>
      </c>
      <c r="BL53" s="5">
        <f t="shared" si="32"/>
        <v>0</v>
      </c>
      <c r="BM53" s="5">
        <f t="shared" si="33"/>
        <v>0</v>
      </c>
      <c r="BN53" s="145">
        <f t="shared" si="34"/>
        <v>0</v>
      </c>
      <c r="BO53" s="147">
        <f>+BE53+ABR!BO53</f>
        <v>0</v>
      </c>
      <c r="BP53" s="65"/>
      <c r="BQ53" s="66"/>
      <c r="BR53" s="584"/>
      <c r="BS53" s="584"/>
      <c r="BT53" s="67"/>
      <c r="BU53" s="68">
        <f t="shared" si="105"/>
        <v>0</v>
      </c>
      <c r="BV53" s="68">
        <f t="shared" si="102"/>
        <v>0</v>
      </c>
      <c r="BW53" s="68">
        <f t="shared" si="106"/>
        <v>0</v>
      </c>
      <c r="BX53" s="68">
        <f t="shared" si="107"/>
        <v>0</v>
      </c>
      <c r="BY53" s="69">
        <f t="shared" si="99"/>
        <v>0</v>
      </c>
      <c r="BZ53" s="68">
        <f>+BN53+ABR!BZ53</f>
        <v>0</v>
      </c>
      <c r="CA53" s="68">
        <f>+ABR!CA53+BX53</f>
        <v>0</v>
      </c>
      <c r="CB53" s="69"/>
      <c r="CE53" s="163"/>
      <c r="CF53" s="127"/>
      <c r="CG53" s="165">
        <f t="shared" si="49"/>
        <v>0</v>
      </c>
      <c r="CH53" s="165">
        <f t="shared" si="50"/>
        <v>0</v>
      </c>
      <c r="CI53" s="165">
        <f t="shared" si="51"/>
        <v>0</v>
      </c>
      <c r="CJ53" s="159">
        <f t="shared" si="44"/>
        <v>0</v>
      </c>
      <c r="CK53" s="444">
        <f>BY53-BV53+ABR!CK53</f>
        <v>0</v>
      </c>
      <c r="CL53" s="450"/>
      <c r="CM53" s="450"/>
      <c r="CN53" s="126">
        <f t="shared" si="53"/>
        <v>0</v>
      </c>
      <c r="CO53" s="130">
        <f t="shared" si="54"/>
        <v>0</v>
      </c>
      <c r="CP53" s="127">
        <f t="shared" si="45"/>
        <v>0</v>
      </c>
      <c r="CQ53" s="127">
        <f t="shared" si="55"/>
        <v>0</v>
      </c>
    </row>
    <row r="54" spans="1:95" ht="21" customHeight="1" thickBot="1" x14ac:dyDescent="0.3">
      <c r="A54" s="615" t="s">
        <v>89</v>
      </c>
      <c r="B54" s="1219">
        <v>41</v>
      </c>
      <c r="C54" s="24" t="s">
        <v>3</v>
      </c>
      <c r="D54" s="435"/>
      <c r="E54" s="435"/>
      <c r="F54" s="434"/>
      <c r="G54" s="491"/>
      <c r="H54" s="459"/>
      <c r="I54" s="435"/>
      <c r="J54" s="432"/>
      <c r="K54" s="432"/>
      <c r="L54" s="435"/>
      <c r="M54" s="435"/>
      <c r="N54" s="440"/>
      <c r="O54" s="459"/>
      <c r="P54" s="435"/>
      <c r="Q54" s="435"/>
      <c r="R54" s="432"/>
      <c r="S54" s="432"/>
      <c r="T54" s="435"/>
      <c r="U54" s="440"/>
      <c r="V54" s="459"/>
      <c r="W54" s="435"/>
      <c r="X54" s="435"/>
      <c r="Y54" s="435"/>
      <c r="Z54" s="432"/>
      <c r="AA54" s="432"/>
      <c r="AB54" s="440"/>
      <c r="AC54" s="459"/>
      <c r="AD54" s="435"/>
      <c r="AE54" s="435"/>
      <c r="AF54" s="435"/>
      <c r="AG54" s="435"/>
      <c r="AH54" s="434"/>
      <c r="AI54" s="125">
        <f t="shared" si="74"/>
        <v>0</v>
      </c>
      <c r="AJ54" s="62">
        <f t="shared" si="75"/>
        <v>0</v>
      </c>
      <c r="AK54" s="62">
        <f t="shared" si="96"/>
        <v>0</v>
      </c>
      <c r="AL54" s="62">
        <f t="shared" si="97"/>
        <v>0</v>
      </c>
      <c r="AM54" s="62">
        <f t="shared" si="76"/>
        <v>0</v>
      </c>
      <c r="AN54" s="62">
        <f t="shared" si="77"/>
        <v>0</v>
      </c>
      <c r="AO54" s="62">
        <f t="shared" si="78"/>
        <v>0</v>
      </c>
      <c r="AP54" s="62">
        <f t="shared" si="79"/>
        <v>0</v>
      </c>
      <c r="AQ54" s="62">
        <f t="shared" si="80"/>
        <v>0</v>
      </c>
      <c r="AR54" s="62">
        <f t="shared" si="98"/>
        <v>0</v>
      </c>
      <c r="AS54" s="62">
        <f t="shared" si="81"/>
        <v>0</v>
      </c>
      <c r="AT54" s="62">
        <f t="shared" si="82"/>
        <v>0</v>
      </c>
      <c r="AU54" s="62">
        <f t="shared" si="83"/>
        <v>0</v>
      </c>
      <c r="AV54" s="62">
        <f t="shared" si="84"/>
        <v>0</v>
      </c>
      <c r="AW54" s="62">
        <f t="shared" si="85"/>
        <v>0</v>
      </c>
      <c r="AX54" s="62">
        <f t="shared" si="86"/>
        <v>0</v>
      </c>
      <c r="AY54" s="62">
        <f t="shared" si="87"/>
        <v>0</v>
      </c>
      <c r="AZ54" s="62">
        <f t="shared" si="88"/>
        <v>0</v>
      </c>
      <c r="BA54" s="62">
        <f t="shared" si="89"/>
        <v>0</v>
      </c>
      <c r="BB54" s="62">
        <f t="shared" si="90"/>
        <v>0</v>
      </c>
      <c r="BC54" s="63">
        <f t="shared" si="91"/>
        <v>0</v>
      </c>
      <c r="BD54" s="64"/>
      <c r="BE54" s="584">
        <f t="shared" si="47"/>
        <v>0</v>
      </c>
      <c r="BF54" s="5">
        <f t="shared" si="56"/>
        <v>0</v>
      </c>
      <c r="BG54" s="5">
        <f t="shared" si="30"/>
        <v>0</v>
      </c>
      <c r="BH54" s="5">
        <f t="shared" si="57"/>
        <v>0</v>
      </c>
      <c r="BI54" s="5">
        <f t="shared" si="58"/>
        <v>0</v>
      </c>
      <c r="BJ54" s="5">
        <f t="shared" si="31"/>
        <v>0</v>
      </c>
      <c r="BK54" s="5">
        <f t="shared" si="59"/>
        <v>0</v>
      </c>
      <c r="BL54" s="5">
        <f t="shared" si="32"/>
        <v>0</v>
      </c>
      <c r="BM54" s="5">
        <f t="shared" si="33"/>
        <v>0</v>
      </c>
      <c r="BN54" s="145">
        <f t="shared" si="34"/>
        <v>0</v>
      </c>
      <c r="BO54" s="147">
        <f>+BE54+ABR!BO54</f>
        <v>0</v>
      </c>
      <c r="BP54" s="65"/>
      <c r="BQ54" s="66"/>
      <c r="BR54" s="584"/>
      <c r="BS54" s="584"/>
      <c r="BT54" s="67"/>
      <c r="BU54" s="68">
        <f t="shared" si="105"/>
        <v>0</v>
      </c>
      <c r="BV54" s="68">
        <f t="shared" si="102"/>
        <v>0</v>
      </c>
      <c r="BW54" s="68">
        <f t="shared" si="106"/>
        <v>0</v>
      </c>
      <c r="BX54" s="68">
        <f t="shared" si="107"/>
        <v>0</v>
      </c>
      <c r="BY54" s="69">
        <f t="shared" si="99"/>
        <v>0</v>
      </c>
      <c r="BZ54" s="68">
        <f>+BN54+ABR!BZ54</f>
        <v>0</v>
      </c>
      <c r="CA54" s="68">
        <f>+ABR!CA54+BX54</f>
        <v>0</v>
      </c>
      <c r="CB54" s="69"/>
      <c r="CE54" s="163">
        <f t="shared" ref="CE54:CE73" si="111">+BE54</f>
        <v>0</v>
      </c>
      <c r="CF54" s="127">
        <f t="shared" ref="CF54:CF60" si="112">+BC54+BF54+BG54+BJ54+BK54+BL54+BM54+BH54+BI54</f>
        <v>0</v>
      </c>
      <c r="CG54" s="165">
        <f t="shared" si="49"/>
        <v>0</v>
      </c>
      <c r="CH54" s="165">
        <f t="shared" si="50"/>
        <v>0</v>
      </c>
      <c r="CI54" s="165">
        <f t="shared" si="51"/>
        <v>0</v>
      </c>
      <c r="CJ54" s="159">
        <f t="shared" si="44"/>
        <v>0</v>
      </c>
      <c r="CK54" s="444">
        <f>BY54-BV54+ABR!CK54</f>
        <v>0</v>
      </c>
      <c r="CL54" s="450">
        <f>CK54*12+BV54*8</f>
        <v>0</v>
      </c>
      <c r="CM54" s="450"/>
      <c r="CN54" s="126">
        <f t="shared" si="53"/>
        <v>0</v>
      </c>
      <c r="CO54" s="130">
        <f t="shared" si="54"/>
        <v>0</v>
      </c>
      <c r="CP54" s="127">
        <f t="shared" si="45"/>
        <v>0</v>
      </c>
      <c r="CQ54" s="127">
        <f t="shared" si="55"/>
        <v>0</v>
      </c>
    </row>
    <row r="55" spans="1:95" ht="21" customHeight="1" thickBot="1" x14ac:dyDescent="0.3">
      <c r="A55" s="60" t="s">
        <v>21</v>
      </c>
      <c r="B55" s="60" t="s">
        <v>22</v>
      </c>
      <c r="C55" s="225" t="s">
        <v>23</v>
      </c>
      <c r="D55" s="264">
        <v>1</v>
      </c>
      <c r="E55" s="265">
        <v>2</v>
      </c>
      <c r="F55" s="265">
        <v>3</v>
      </c>
      <c r="G55" s="640">
        <v>4</v>
      </c>
      <c r="H55" s="307">
        <v>5</v>
      </c>
      <c r="I55" s="265">
        <v>6</v>
      </c>
      <c r="J55" s="265">
        <v>7</v>
      </c>
      <c r="K55" s="265">
        <v>8</v>
      </c>
      <c r="L55" s="264">
        <v>9</v>
      </c>
      <c r="M55" s="265">
        <v>10</v>
      </c>
      <c r="N55" s="640">
        <v>11</v>
      </c>
      <c r="O55" s="307">
        <v>12</v>
      </c>
      <c r="P55" s="265">
        <v>13</v>
      </c>
      <c r="Q55" s="265">
        <v>14</v>
      </c>
      <c r="R55" s="265">
        <v>15</v>
      </c>
      <c r="S55" s="265">
        <v>16</v>
      </c>
      <c r="T55" s="264">
        <v>17</v>
      </c>
      <c r="U55" s="640">
        <v>18</v>
      </c>
      <c r="V55" s="307">
        <v>19</v>
      </c>
      <c r="W55" s="265">
        <v>20</v>
      </c>
      <c r="X55" s="265">
        <v>21</v>
      </c>
      <c r="Y55" s="265">
        <v>22</v>
      </c>
      <c r="Z55" s="265">
        <v>23</v>
      </c>
      <c r="AA55" s="265">
        <v>24</v>
      </c>
      <c r="AB55" s="641">
        <v>25</v>
      </c>
      <c r="AC55" s="307">
        <v>26</v>
      </c>
      <c r="AD55" s="265">
        <v>27</v>
      </c>
      <c r="AE55" s="265">
        <v>28</v>
      </c>
      <c r="AF55" s="264">
        <v>29</v>
      </c>
      <c r="AG55" s="265">
        <v>30</v>
      </c>
      <c r="AH55" s="265">
        <v>31</v>
      </c>
      <c r="AI55" s="133">
        <f>SUM(AI34:AI54)</f>
        <v>104</v>
      </c>
      <c r="AJ55" s="133">
        <f t="shared" ref="AJ55:BC55" si="113">SUM(AJ34:AJ54)</f>
        <v>77</v>
      </c>
      <c r="AK55" s="133">
        <f t="shared" si="113"/>
        <v>0</v>
      </c>
      <c r="AL55" s="133">
        <f t="shared" si="113"/>
        <v>0</v>
      </c>
      <c r="AM55" s="133">
        <f t="shared" si="113"/>
        <v>0</v>
      </c>
      <c r="AN55" s="133">
        <f t="shared" si="113"/>
        <v>9</v>
      </c>
      <c r="AO55" s="133">
        <f t="shared" si="113"/>
        <v>8</v>
      </c>
      <c r="AP55" s="133">
        <f t="shared" si="113"/>
        <v>8</v>
      </c>
      <c r="AQ55" s="133">
        <f t="shared" si="113"/>
        <v>35</v>
      </c>
      <c r="AR55" s="133">
        <f t="shared" si="113"/>
        <v>0</v>
      </c>
      <c r="AS55" s="133">
        <f t="shared" si="113"/>
        <v>0</v>
      </c>
      <c r="AT55" s="133">
        <f>SUM(AT34:AT54)</f>
        <v>0</v>
      </c>
      <c r="AU55" s="133">
        <f t="shared" si="113"/>
        <v>0</v>
      </c>
      <c r="AV55" s="133">
        <f t="shared" si="113"/>
        <v>0</v>
      </c>
      <c r="AW55" s="133">
        <f t="shared" si="113"/>
        <v>0</v>
      </c>
      <c r="AX55" s="133">
        <f t="shared" si="113"/>
        <v>0</v>
      </c>
      <c r="AY55" s="133">
        <f t="shared" si="113"/>
        <v>0</v>
      </c>
      <c r="AZ55" s="133">
        <f t="shared" si="113"/>
        <v>0</v>
      </c>
      <c r="BA55" s="133">
        <f t="shared" si="113"/>
        <v>0</v>
      </c>
      <c r="BB55" s="133">
        <f t="shared" si="113"/>
        <v>0</v>
      </c>
      <c r="BC55" s="133">
        <f t="shared" si="113"/>
        <v>221.33333333333331</v>
      </c>
      <c r="BD55" s="73"/>
      <c r="BE55" s="584"/>
      <c r="BF55" s="267">
        <f t="shared" si="56"/>
        <v>0</v>
      </c>
      <c r="BG55" s="267">
        <f t="shared" si="30"/>
        <v>0</v>
      </c>
      <c r="BH55" s="267">
        <f t="shared" si="57"/>
        <v>0</v>
      </c>
      <c r="BI55" s="267">
        <f t="shared" si="58"/>
        <v>0</v>
      </c>
      <c r="BJ55" s="267">
        <f t="shared" si="31"/>
        <v>0</v>
      </c>
      <c r="BK55" s="267">
        <f t="shared" si="59"/>
        <v>0</v>
      </c>
      <c r="BL55" s="267">
        <f t="shared" si="32"/>
        <v>0</v>
      </c>
      <c r="BM55" s="267">
        <f t="shared" si="33"/>
        <v>0</v>
      </c>
      <c r="BN55" s="268">
        <f t="shared" si="34"/>
        <v>0</v>
      </c>
      <c r="BO55" s="150" t="s">
        <v>142</v>
      </c>
      <c r="BP55" s="79">
        <f>AVERAGE(BP33:BP54)</f>
        <v>0.70833333333333592</v>
      </c>
      <c r="BQ55" s="79"/>
      <c r="BR55" s="78" t="s">
        <v>142</v>
      </c>
      <c r="BS55" s="79">
        <f>AVERAGE(BS33:BS54)</f>
        <v>0.38134920634920894</v>
      </c>
      <c r="BT55" s="80"/>
      <c r="BU55" s="81"/>
      <c r="BV55" s="81"/>
      <c r="BW55" s="81"/>
      <c r="BX55" s="81"/>
      <c r="BY55" s="81"/>
      <c r="BZ55" s="81"/>
      <c r="CA55" s="81"/>
      <c r="CB55" s="82">
        <f>SUM(CB34:CB54)</f>
        <v>84</v>
      </c>
      <c r="CE55" s="163"/>
      <c r="CF55" s="127"/>
      <c r="CG55" s="165"/>
      <c r="CH55" s="165"/>
      <c r="CI55" s="165"/>
      <c r="CJ55" s="159"/>
      <c r="CK55" s="444">
        <f>BY55-BV55+ABR!CK55</f>
        <v>0</v>
      </c>
      <c r="CL55" s="450"/>
      <c r="CM55" s="450"/>
      <c r="CN55" s="126"/>
      <c r="CO55" s="130">
        <f t="shared" si="54"/>
        <v>0</v>
      </c>
      <c r="CP55" s="127"/>
      <c r="CQ55" s="127"/>
    </row>
    <row r="56" spans="1:95" ht="26.1" customHeight="1" thickBot="1" x14ac:dyDescent="0.3">
      <c r="A56" s="646" t="s">
        <v>90</v>
      </c>
      <c r="B56" s="652">
        <v>42</v>
      </c>
      <c r="C56" s="25" t="s">
        <v>1</v>
      </c>
      <c r="D56" s="498"/>
      <c r="E56" s="435" t="s">
        <v>25</v>
      </c>
      <c r="F56" s="435" t="s">
        <v>25</v>
      </c>
      <c r="G56" s="505" t="s">
        <v>49</v>
      </c>
      <c r="H56" s="500"/>
      <c r="I56" s="435" t="s">
        <v>24</v>
      </c>
      <c r="J56" s="435" t="s">
        <v>25</v>
      </c>
      <c r="K56" s="498"/>
      <c r="L56" s="498"/>
      <c r="M56" s="435" t="s">
        <v>24</v>
      </c>
      <c r="N56" s="440" t="s">
        <v>25</v>
      </c>
      <c r="O56" s="500" t="s">
        <v>56</v>
      </c>
      <c r="P56" s="506"/>
      <c r="Q56" s="435" t="s">
        <v>24</v>
      </c>
      <c r="R56" s="435" t="s">
        <v>25</v>
      </c>
      <c r="S56" s="498"/>
      <c r="T56" s="498"/>
      <c r="U56" s="440" t="s">
        <v>24</v>
      </c>
      <c r="V56" s="459" t="s">
        <v>25</v>
      </c>
      <c r="W56" s="506"/>
      <c r="X56" s="506"/>
      <c r="Y56" s="435" t="s">
        <v>24</v>
      </c>
      <c r="Z56" s="435" t="s">
        <v>24</v>
      </c>
      <c r="AA56" s="520"/>
      <c r="AB56" s="504"/>
      <c r="AC56" s="459" t="s">
        <v>24</v>
      </c>
      <c r="AD56" s="435" t="s">
        <v>25</v>
      </c>
      <c r="AE56" s="498"/>
      <c r="AF56" s="498"/>
      <c r="AG56" s="435" t="s">
        <v>25</v>
      </c>
      <c r="AH56" s="435" t="s">
        <v>25</v>
      </c>
      <c r="AI56" s="125">
        <f t="shared" ref="AI56:AI75" si="114">COUNTIF($D56:$AH56,"D")</f>
        <v>7</v>
      </c>
      <c r="AJ56" s="62">
        <f t="shared" ref="AJ56:AJ75" si="115">COUNTIF($D56:$AH56,"N")</f>
        <v>9</v>
      </c>
      <c r="AK56" s="62">
        <f t="shared" ref="AK56:AK75" si="116">COUNTIF($D56:$AH56,"DTS4S")+COUNTIF($D56:$AH56,"DTS4S1")</f>
        <v>0</v>
      </c>
      <c r="AL56" s="62">
        <f t="shared" ref="AL56:AL75" si="117">COUNTIF($D56:$AH56,"NTS4S")+COUNTIF($D56:$AH56,"NTS4S1")</f>
        <v>0</v>
      </c>
      <c r="AM56" s="62">
        <f t="shared" ref="AM56:AM75" si="118">COUNTIF($D56:$AH56,"S")</f>
        <v>0</v>
      </c>
      <c r="AN56" s="62">
        <f t="shared" ref="AN56:AN75" si="119">COUNTIF($D56:$AH56,"DT")</f>
        <v>0</v>
      </c>
      <c r="AO56" s="62">
        <f t="shared" ref="AO56:AO75" si="120">COUNTIF($D56:$AH56,"NT")</f>
        <v>0</v>
      </c>
      <c r="AP56" s="62">
        <f t="shared" ref="AP56:AP75" si="121">COUNTIF($D56:$AH56,"t")</f>
        <v>0</v>
      </c>
      <c r="AQ56" s="62">
        <f t="shared" ref="AQ56:AQ75" si="122">COUNTIF($D56:$AH56,"FE")</f>
        <v>0</v>
      </c>
      <c r="AR56" s="62">
        <f>COUNTIF($D56:$AH56,"LN")</f>
        <v>0</v>
      </c>
      <c r="AS56" s="62">
        <f t="shared" ref="AS56:AS75" si="123">COUNTIF($D56:$AH56,"DS")</f>
        <v>0</v>
      </c>
      <c r="AT56" s="62">
        <f t="shared" ref="AT56:AT75" si="124">COUNTIF($D56:$AH56,"DISP")</f>
        <v>0</v>
      </c>
      <c r="AU56" s="62">
        <f t="shared" ref="AU56:AU75" si="125">COUNTIF($D56:$AH56,"L")</f>
        <v>0</v>
      </c>
      <c r="AV56" s="62">
        <f t="shared" ref="AV56:AV75" si="126">COUNTIF($D56:$AH56,"B")</f>
        <v>0</v>
      </c>
      <c r="AW56" s="62">
        <f t="shared" ref="AW56:AW75" si="127">COUNTIF($D56:$AH56,"SA")</f>
        <v>0</v>
      </c>
      <c r="AX56" s="62">
        <f t="shared" ref="AX56:AX75" si="128">COUNTIF($D56:$AH56,"SAT")</f>
        <v>0</v>
      </c>
      <c r="AY56" s="62">
        <f t="shared" ref="AY56:AY75" si="129">COUNTIF($D56:$AH56,"SE")</f>
        <v>0</v>
      </c>
      <c r="AZ56" s="62">
        <f t="shared" ref="AZ56:AZ75" si="130">COUNTIF($D56:$AH56,"OJTD")+COUNTIF($D56:$AH56,"OJTN")</f>
        <v>0</v>
      </c>
      <c r="BA56" s="62">
        <f t="shared" ref="BA56:BA75" si="131">COUNTIF($D56:$AH56,"TR")</f>
        <v>0</v>
      </c>
      <c r="BB56" s="62">
        <f t="shared" ref="BB56:BB75" si="132">COUNTIF($D56:$AH56,"F")</f>
        <v>0</v>
      </c>
      <c r="BC56" s="63">
        <f t="shared" ref="BC56:BC75" si="133">+AI56+AJ56+AN56+AO56+((AQ56+AU56+AV56+AY56)*8)/12+AW56+AX56+AZ56+BA56+AM56</f>
        <v>16</v>
      </c>
      <c r="BD56" s="64"/>
      <c r="BE56" s="584">
        <f>+AI56*$BD$2+AJ56*$BD$6+AN56*$BD$2+AO56*$BD$6+AQ56*8/24+AU56*8/24+AV56*8/24+AW56*8/24+AX56*12/24+AY56*8/24+AZ56*$BD$2+BA56*8/24+BN56*(0/24)+(AM56*$BE$2)+AK56*$BF$2+AL56*$BF$6+AR56*$BD$2</f>
        <v>8</v>
      </c>
      <c r="BF56" s="5">
        <f t="shared" si="56"/>
        <v>0</v>
      </c>
      <c r="BG56" s="5">
        <f t="shared" si="30"/>
        <v>1</v>
      </c>
      <c r="BH56" s="5">
        <f t="shared" si="57"/>
        <v>0</v>
      </c>
      <c r="BI56" s="5">
        <f t="shared" si="58"/>
        <v>0</v>
      </c>
      <c r="BJ56" s="5">
        <f t="shared" si="31"/>
        <v>0</v>
      </c>
      <c r="BK56" s="5">
        <f t="shared" si="59"/>
        <v>1</v>
      </c>
      <c r="BL56" s="5">
        <f t="shared" si="32"/>
        <v>0</v>
      </c>
      <c r="BM56" s="5">
        <f t="shared" si="33"/>
        <v>0</v>
      </c>
      <c r="BN56" s="145">
        <f t="shared" si="34"/>
        <v>0</v>
      </c>
      <c r="BO56" s="147">
        <f>+BE56+ABR!BO56</f>
        <v>36.333333333333336</v>
      </c>
      <c r="BP56" s="65">
        <f>+BO56+(JAN!BN54+FEV!BN56+MAR!BN56+ABR!BN56+BN56)*(12/24)-$BO$12</f>
        <v>0.8333333333333357</v>
      </c>
      <c r="BQ56" s="66">
        <f t="shared" ref="BQ56:BQ62" si="134">IF(BP56&gt;=(-11/24),0,(-BP56)/(12/24))</f>
        <v>0</v>
      </c>
      <c r="BR56" s="584">
        <f t="shared" ref="BR56:BR62" si="135">+BO56+BY56*$BD$2</f>
        <v>37.333333333333336</v>
      </c>
      <c r="BS56" s="584">
        <f t="shared" ref="BS56:BS62" si="136">+BR56-$BO$12</f>
        <v>1.3333333333333357</v>
      </c>
      <c r="BT56" s="67">
        <f t="shared" ref="BT56:BT58" si="137">+(BR56/$BR$99)-1</f>
        <v>5.0155599563512787E-2</v>
      </c>
      <c r="BU56" s="68">
        <f t="shared" ref="BU56:BU75" si="138">+BF56+BG56</f>
        <v>1</v>
      </c>
      <c r="BV56" s="68">
        <f t="shared" ref="BV56:BV75" si="139">+BH56+BI56</f>
        <v>0</v>
      </c>
      <c r="BW56" s="68">
        <f t="shared" ref="BW56:BW75" si="140">+BJ56+BK56</f>
        <v>1</v>
      </c>
      <c r="BX56" s="68">
        <f t="shared" ref="BX56:BX75" si="141">+BL56+BM56</f>
        <v>0</v>
      </c>
      <c r="BY56" s="69">
        <f t="shared" ref="BY56:BY74" si="142">+BU56+BV56+BW56+BX56</f>
        <v>2</v>
      </c>
      <c r="BZ56" s="68">
        <f>+BN56+ABR!BZ56</f>
        <v>1</v>
      </c>
      <c r="CA56" s="68">
        <f>+ABR!CA56+BX56</f>
        <v>10</v>
      </c>
      <c r="CB56" s="69">
        <f t="shared" ref="CB56:CB58" si="143">+CA56-BZ56</f>
        <v>9</v>
      </c>
      <c r="CE56" s="163">
        <f t="shared" si="111"/>
        <v>8</v>
      </c>
      <c r="CF56" s="127">
        <f t="shared" si="112"/>
        <v>18</v>
      </c>
      <c r="CG56" s="165">
        <f t="shared" si="49"/>
        <v>192</v>
      </c>
      <c r="CH56" s="165">
        <f t="shared" si="50"/>
        <v>24</v>
      </c>
      <c r="CI56" s="165">
        <f t="shared" si="51"/>
        <v>216</v>
      </c>
      <c r="CJ56" s="159">
        <f t="shared" si="44"/>
        <v>0</v>
      </c>
      <c r="CK56" s="444">
        <f>BY56-BV56+ABR!CK56</f>
        <v>8</v>
      </c>
      <c r="CL56" s="450">
        <f t="shared" ref="CL56:CL60" si="144">CK56*12+BV56*8</f>
        <v>96</v>
      </c>
      <c r="CM56" s="450"/>
      <c r="CN56" s="126">
        <f t="shared" si="53"/>
        <v>8</v>
      </c>
      <c r="CO56" s="130">
        <f t="shared" si="54"/>
        <v>216</v>
      </c>
      <c r="CP56" s="127">
        <f t="shared" si="45"/>
        <v>16</v>
      </c>
      <c r="CQ56" s="127">
        <f t="shared" si="55"/>
        <v>18</v>
      </c>
    </row>
    <row r="57" spans="1:95" ht="21" customHeight="1" thickBot="1" x14ac:dyDescent="0.3">
      <c r="A57" s="646" t="s">
        <v>91</v>
      </c>
      <c r="B57" s="652">
        <v>43</v>
      </c>
      <c r="C57" s="25" t="s">
        <v>1</v>
      </c>
      <c r="D57" s="498"/>
      <c r="E57" s="435"/>
      <c r="F57" s="435"/>
      <c r="G57" s="505"/>
      <c r="H57" s="500"/>
      <c r="I57" s="435"/>
      <c r="J57" s="435"/>
      <c r="K57" s="498"/>
      <c r="L57" s="498"/>
      <c r="M57" s="435"/>
      <c r="N57" s="440"/>
      <c r="O57" s="500"/>
      <c r="P57" s="506"/>
      <c r="Q57" s="435"/>
      <c r="R57" s="435"/>
      <c r="S57" s="498"/>
      <c r="T57" s="498"/>
      <c r="U57" s="440"/>
      <c r="V57" s="459"/>
      <c r="W57" s="506"/>
      <c r="X57" s="506"/>
      <c r="Y57" s="435"/>
      <c r="Z57" s="435"/>
      <c r="AA57" s="520"/>
      <c r="AB57" s="504"/>
      <c r="AC57" s="459"/>
      <c r="AD57" s="435"/>
      <c r="AE57" s="498"/>
      <c r="AF57" s="498"/>
      <c r="AG57" s="435"/>
      <c r="AH57" s="435"/>
      <c r="AI57" s="125">
        <f t="shared" si="114"/>
        <v>0</v>
      </c>
      <c r="AJ57" s="62">
        <f t="shared" si="115"/>
        <v>0</v>
      </c>
      <c r="AK57" s="62">
        <f t="shared" si="116"/>
        <v>0</v>
      </c>
      <c r="AL57" s="62">
        <f t="shared" si="117"/>
        <v>0</v>
      </c>
      <c r="AM57" s="62">
        <f t="shared" si="118"/>
        <v>0</v>
      </c>
      <c r="AN57" s="62">
        <f t="shared" si="119"/>
        <v>0</v>
      </c>
      <c r="AO57" s="62">
        <f t="shared" si="120"/>
        <v>0</v>
      </c>
      <c r="AP57" s="62">
        <f t="shared" si="121"/>
        <v>0</v>
      </c>
      <c r="AQ57" s="62">
        <f t="shared" si="122"/>
        <v>0</v>
      </c>
      <c r="AR57" s="62">
        <f t="shared" ref="AR57:AR75" si="145">COUNTIF($D57:$AH57,"LN")</f>
        <v>0</v>
      </c>
      <c r="AS57" s="62">
        <f t="shared" si="123"/>
        <v>0</v>
      </c>
      <c r="AT57" s="62">
        <f t="shared" si="124"/>
        <v>0</v>
      </c>
      <c r="AU57" s="62">
        <f t="shared" si="125"/>
        <v>0</v>
      </c>
      <c r="AV57" s="62">
        <f t="shared" si="126"/>
        <v>0</v>
      </c>
      <c r="AW57" s="62">
        <f t="shared" si="127"/>
        <v>0</v>
      </c>
      <c r="AX57" s="62">
        <f t="shared" si="128"/>
        <v>0</v>
      </c>
      <c r="AY57" s="62">
        <f t="shared" si="129"/>
        <v>0</v>
      </c>
      <c r="AZ57" s="62">
        <f t="shared" si="130"/>
        <v>0</v>
      </c>
      <c r="BA57" s="62">
        <f t="shared" si="131"/>
        <v>0</v>
      </c>
      <c r="BB57" s="62">
        <f t="shared" si="132"/>
        <v>0</v>
      </c>
      <c r="BC57" s="63">
        <f t="shared" si="133"/>
        <v>0</v>
      </c>
      <c r="BD57" s="64"/>
      <c r="BE57" s="584">
        <f t="shared" si="47"/>
        <v>0</v>
      </c>
      <c r="BF57" s="5">
        <f t="shared" si="56"/>
        <v>0</v>
      </c>
      <c r="BG57" s="5">
        <f t="shared" si="30"/>
        <v>0</v>
      </c>
      <c r="BH57" s="5">
        <f t="shared" si="57"/>
        <v>0</v>
      </c>
      <c r="BI57" s="5">
        <f t="shared" si="58"/>
        <v>0</v>
      </c>
      <c r="BJ57" s="5">
        <f t="shared" si="31"/>
        <v>0</v>
      </c>
      <c r="BK57" s="5">
        <f t="shared" si="59"/>
        <v>0</v>
      </c>
      <c r="BL57" s="5">
        <f t="shared" si="32"/>
        <v>0</v>
      </c>
      <c r="BM57" s="5">
        <f t="shared" si="33"/>
        <v>0</v>
      </c>
      <c r="BN57" s="145">
        <f t="shared" si="34"/>
        <v>0</v>
      </c>
      <c r="BO57" s="147">
        <f>+BE57+ABR!BO57</f>
        <v>0</v>
      </c>
      <c r="BP57" s="65"/>
      <c r="BQ57" s="66">
        <f t="shared" si="134"/>
        <v>0</v>
      </c>
      <c r="BR57" s="584">
        <f t="shared" si="135"/>
        <v>0</v>
      </c>
      <c r="BS57" s="584"/>
      <c r="BT57" s="67"/>
      <c r="BU57" s="68">
        <f t="shared" si="138"/>
        <v>0</v>
      </c>
      <c r="BV57" s="68">
        <f t="shared" si="139"/>
        <v>0</v>
      </c>
      <c r="BW57" s="68">
        <f t="shared" si="140"/>
        <v>0</v>
      </c>
      <c r="BX57" s="68">
        <f t="shared" si="141"/>
        <v>0</v>
      </c>
      <c r="BY57" s="69">
        <f t="shared" si="142"/>
        <v>0</v>
      </c>
      <c r="BZ57" s="68">
        <f>+BN57+ABR!BZ57</f>
        <v>0</v>
      </c>
      <c r="CA57" s="68">
        <f>+ABR!CA57+BX57</f>
        <v>0</v>
      </c>
      <c r="CB57" s="69">
        <f t="shared" si="143"/>
        <v>0</v>
      </c>
      <c r="CE57" s="163">
        <f t="shared" si="111"/>
        <v>0</v>
      </c>
      <c r="CF57" s="127">
        <f t="shared" si="112"/>
        <v>0</v>
      </c>
      <c r="CG57" s="165">
        <f t="shared" si="49"/>
        <v>0</v>
      </c>
      <c r="CH57" s="165">
        <f t="shared" si="50"/>
        <v>0</v>
      </c>
      <c r="CI57" s="165">
        <f t="shared" si="51"/>
        <v>0</v>
      </c>
      <c r="CJ57" s="159">
        <f t="shared" si="44"/>
        <v>0</v>
      </c>
      <c r="CK57" s="444">
        <f>BY57-BV57+ABR!CK57</f>
        <v>0</v>
      </c>
      <c r="CL57" s="450">
        <f t="shared" si="144"/>
        <v>0</v>
      </c>
      <c r="CM57" s="450"/>
      <c r="CN57" s="126">
        <f t="shared" si="53"/>
        <v>0</v>
      </c>
      <c r="CO57" s="130">
        <f t="shared" si="54"/>
        <v>0</v>
      </c>
      <c r="CP57" s="127">
        <f t="shared" si="45"/>
        <v>0</v>
      </c>
      <c r="CQ57" s="127">
        <f t="shared" si="55"/>
        <v>0</v>
      </c>
    </row>
    <row r="58" spans="1:95" ht="21" customHeight="1" thickBot="1" x14ac:dyDescent="0.3">
      <c r="A58" s="646" t="s">
        <v>92</v>
      </c>
      <c r="B58" s="652">
        <v>44</v>
      </c>
      <c r="C58" s="25" t="s">
        <v>2</v>
      </c>
      <c r="D58" s="498"/>
      <c r="E58" s="435" t="s">
        <v>25</v>
      </c>
      <c r="F58" s="435" t="s">
        <v>25</v>
      </c>
      <c r="G58" s="505"/>
      <c r="H58" s="500" t="s">
        <v>27</v>
      </c>
      <c r="I58" s="435" t="s">
        <v>31</v>
      </c>
      <c r="J58" s="435" t="s">
        <v>25</v>
      </c>
      <c r="K58" s="498"/>
      <c r="L58" s="498"/>
      <c r="M58" s="435" t="s">
        <v>24</v>
      </c>
      <c r="N58" s="440" t="s">
        <v>25</v>
      </c>
      <c r="O58" s="500"/>
      <c r="P58" s="506" t="s">
        <v>27</v>
      </c>
      <c r="Q58" s="435" t="s">
        <v>31</v>
      </c>
      <c r="R58" s="435" t="s">
        <v>25</v>
      </c>
      <c r="S58" s="498" t="s">
        <v>25</v>
      </c>
      <c r="T58" s="498"/>
      <c r="U58" s="440" t="s">
        <v>24</v>
      </c>
      <c r="V58" s="460" t="s">
        <v>25</v>
      </c>
      <c r="W58" s="506"/>
      <c r="X58" s="506"/>
      <c r="Y58" s="435" t="s">
        <v>32</v>
      </c>
      <c r="Z58" s="435" t="s">
        <v>32</v>
      </c>
      <c r="AA58" s="531" t="s">
        <v>24</v>
      </c>
      <c r="AB58" s="504"/>
      <c r="AC58" s="459" t="s">
        <v>32</v>
      </c>
      <c r="AD58" s="435" t="s">
        <v>32</v>
      </c>
      <c r="AE58" s="498"/>
      <c r="AF58" s="498"/>
      <c r="AG58" s="435" t="s">
        <v>25</v>
      </c>
      <c r="AH58" s="435" t="s">
        <v>25</v>
      </c>
      <c r="AI58" s="125">
        <f t="shared" si="114"/>
        <v>3</v>
      </c>
      <c r="AJ58" s="62">
        <f t="shared" si="115"/>
        <v>9</v>
      </c>
      <c r="AK58" s="62">
        <f t="shared" si="116"/>
        <v>0</v>
      </c>
      <c r="AL58" s="62">
        <f t="shared" si="117"/>
        <v>0</v>
      </c>
      <c r="AM58" s="62">
        <f t="shared" si="118"/>
        <v>0</v>
      </c>
      <c r="AN58" s="62">
        <f t="shared" si="119"/>
        <v>0</v>
      </c>
      <c r="AO58" s="62">
        <f t="shared" si="120"/>
        <v>2</v>
      </c>
      <c r="AP58" s="62">
        <f t="shared" si="121"/>
        <v>2</v>
      </c>
      <c r="AQ58" s="62">
        <f t="shared" si="122"/>
        <v>4</v>
      </c>
      <c r="AR58" s="62">
        <f t="shared" si="145"/>
        <v>0</v>
      </c>
      <c r="AS58" s="62">
        <f t="shared" si="123"/>
        <v>0</v>
      </c>
      <c r="AT58" s="62">
        <f t="shared" si="124"/>
        <v>0</v>
      </c>
      <c r="AU58" s="62">
        <f t="shared" si="125"/>
        <v>0</v>
      </c>
      <c r="AV58" s="62">
        <f t="shared" si="126"/>
        <v>0</v>
      </c>
      <c r="AW58" s="62">
        <f t="shared" si="127"/>
        <v>0</v>
      </c>
      <c r="AX58" s="62">
        <f t="shared" si="128"/>
        <v>0</v>
      </c>
      <c r="AY58" s="62">
        <f t="shared" si="129"/>
        <v>0</v>
      </c>
      <c r="AZ58" s="62">
        <f t="shared" si="130"/>
        <v>0</v>
      </c>
      <c r="BA58" s="62">
        <f t="shared" si="131"/>
        <v>0</v>
      </c>
      <c r="BB58" s="62">
        <f t="shared" si="132"/>
        <v>0</v>
      </c>
      <c r="BC58" s="63">
        <f t="shared" si="133"/>
        <v>16.666666666666668</v>
      </c>
      <c r="BD58" s="64"/>
      <c r="BE58" s="584">
        <f t="shared" si="47"/>
        <v>8.3333333333333339</v>
      </c>
      <c r="BF58" s="5">
        <f t="shared" si="56"/>
        <v>0</v>
      </c>
      <c r="BG58" s="5">
        <f t="shared" si="30"/>
        <v>0</v>
      </c>
      <c r="BH58" s="5">
        <f t="shared" si="57"/>
        <v>0</v>
      </c>
      <c r="BI58" s="5">
        <f t="shared" si="58"/>
        <v>0</v>
      </c>
      <c r="BJ58" s="5">
        <f t="shared" si="31"/>
        <v>0</v>
      </c>
      <c r="BK58" s="5">
        <f t="shared" si="59"/>
        <v>0</v>
      </c>
      <c r="BL58" s="5">
        <f t="shared" si="32"/>
        <v>0</v>
      </c>
      <c r="BM58" s="5">
        <f t="shared" si="33"/>
        <v>0</v>
      </c>
      <c r="BN58" s="145">
        <f t="shared" si="34"/>
        <v>0</v>
      </c>
      <c r="BO58" s="147">
        <f>+BE58+ABR!BO58</f>
        <v>36.666666666666671</v>
      </c>
      <c r="BP58" s="65">
        <f>+BO58+(JAN!BN56+FEV!BN58+MAR!BN58+ABR!BN58+BN58)*(12/24)-$BO$12</f>
        <v>0.6666666666666714</v>
      </c>
      <c r="BQ58" s="66">
        <f t="shared" si="134"/>
        <v>0</v>
      </c>
      <c r="BR58" s="584">
        <f t="shared" si="135"/>
        <v>36.666666666666671</v>
      </c>
      <c r="BS58" s="584">
        <f t="shared" si="136"/>
        <v>0.6666666666666714</v>
      </c>
      <c r="BT58" s="67">
        <f t="shared" si="137"/>
        <v>3.1402820999878678E-2</v>
      </c>
      <c r="BU58" s="68">
        <f t="shared" si="138"/>
        <v>0</v>
      </c>
      <c r="BV58" s="68">
        <f t="shared" si="139"/>
        <v>0</v>
      </c>
      <c r="BW58" s="68">
        <f t="shared" si="140"/>
        <v>0</v>
      </c>
      <c r="BX58" s="68">
        <f t="shared" si="141"/>
        <v>0</v>
      </c>
      <c r="BY58" s="69">
        <f t="shared" si="142"/>
        <v>0</v>
      </c>
      <c r="BZ58" s="68">
        <f>+BN58+ABR!BZ58</f>
        <v>0</v>
      </c>
      <c r="CA58" s="68">
        <f>+ABR!CA58+BX58</f>
        <v>19</v>
      </c>
      <c r="CB58" s="69">
        <f t="shared" si="143"/>
        <v>19</v>
      </c>
      <c r="CE58" s="163">
        <f t="shared" si="111"/>
        <v>8.3333333333333339</v>
      </c>
      <c r="CF58" s="127">
        <f t="shared" si="112"/>
        <v>16.666666666666668</v>
      </c>
      <c r="CG58" s="165">
        <f t="shared" si="49"/>
        <v>168</v>
      </c>
      <c r="CH58" s="165">
        <f t="shared" si="50"/>
        <v>0</v>
      </c>
      <c r="CI58" s="165">
        <f t="shared" si="51"/>
        <v>168</v>
      </c>
      <c r="CJ58" s="159">
        <f t="shared" si="44"/>
        <v>32</v>
      </c>
      <c r="CK58" s="444">
        <f>BY58-BV58+ABR!CK58</f>
        <v>8</v>
      </c>
      <c r="CL58" s="450">
        <f t="shared" si="144"/>
        <v>96</v>
      </c>
      <c r="CM58" s="450"/>
      <c r="CN58" s="126">
        <f t="shared" si="53"/>
        <v>8.3333333333333339</v>
      </c>
      <c r="CO58" s="130">
        <f t="shared" si="54"/>
        <v>168</v>
      </c>
      <c r="CP58" s="127">
        <f t="shared" si="45"/>
        <v>16.666666666666668</v>
      </c>
      <c r="CQ58" s="127">
        <f t="shared" si="55"/>
        <v>16.666666666666668</v>
      </c>
    </row>
    <row r="59" spans="1:95" ht="21" customHeight="1" thickBot="1" x14ac:dyDescent="0.3">
      <c r="A59" s="646" t="s">
        <v>93</v>
      </c>
      <c r="B59" s="652">
        <v>45</v>
      </c>
      <c r="C59" s="25" t="s">
        <v>2</v>
      </c>
      <c r="D59" s="432" t="s">
        <v>37</v>
      </c>
      <c r="E59" s="436" t="s">
        <v>37</v>
      </c>
      <c r="F59" s="436"/>
      <c r="G59" s="443"/>
      <c r="H59" s="454" t="s">
        <v>37</v>
      </c>
      <c r="I59" s="436" t="s">
        <v>37</v>
      </c>
      <c r="J59" s="436" t="s">
        <v>37</v>
      </c>
      <c r="K59" s="436" t="s">
        <v>37</v>
      </c>
      <c r="L59" s="436" t="s">
        <v>37</v>
      </c>
      <c r="M59" s="436"/>
      <c r="N59" s="443"/>
      <c r="O59" s="454" t="s">
        <v>37</v>
      </c>
      <c r="P59" s="436" t="s">
        <v>37</v>
      </c>
      <c r="Q59" s="436" t="s">
        <v>37</v>
      </c>
      <c r="R59" s="436" t="s">
        <v>37</v>
      </c>
      <c r="S59" s="436" t="s">
        <v>37</v>
      </c>
      <c r="T59" s="436"/>
      <c r="U59" s="443"/>
      <c r="V59" s="386" t="s">
        <v>37</v>
      </c>
      <c r="W59" s="436" t="s">
        <v>37</v>
      </c>
      <c r="X59" s="436" t="s">
        <v>37</v>
      </c>
      <c r="Y59" s="436" t="s">
        <v>37</v>
      </c>
      <c r="Z59" s="436" t="s">
        <v>37</v>
      </c>
      <c r="AA59" s="436"/>
      <c r="AB59" s="443"/>
      <c r="AC59" s="454" t="s">
        <v>37</v>
      </c>
      <c r="AD59" s="436" t="s">
        <v>37</v>
      </c>
      <c r="AE59" s="436" t="s">
        <v>37</v>
      </c>
      <c r="AF59" s="436" t="s">
        <v>37</v>
      </c>
      <c r="AG59" s="436" t="s">
        <v>37</v>
      </c>
      <c r="AH59" s="436"/>
      <c r="AI59" s="125">
        <f t="shared" si="114"/>
        <v>0</v>
      </c>
      <c r="AJ59" s="62">
        <f t="shared" si="115"/>
        <v>0</v>
      </c>
      <c r="AK59" s="62">
        <f t="shared" si="116"/>
        <v>0</v>
      </c>
      <c r="AL59" s="62">
        <f t="shared" si="117"/>
        <v>0</v>
      </c>
      <c r="AM59" s="62">
        <f t="shared" si="118"/>
        <v>0</v>
      </c>
      <c r="AN59" s="62">
        <f t="shared" si="119"/>
        <v>0</v>
      </c>
      <c r="AO59" s="62">
        <f t="shared" si="120"/>
        <v>0</v>
      </c>
      <c r="AP59" s="62">
        <f t="shared" si="121"/>
        <v>0</v>
      </c>
      <c r="AQ59" s="62">
        <f t="shared" si="122"/>
        <v>0</v>
      </c>
      <c r="AR59" s="62">
        <f t="shared" si="145"/>
        <v>0</v>
      </c>
      <c r="AS59" s="62">
        <f t="shared" si="123"/>
        <v>0</v>
      </c>
      <c r="AT59" s="62">
        <f t="shared" si="124"/>
        <v>0</v>
      </c>
      <c r="AU59" s="62">
        <f t="shared" si="125"/>
        <v>0</v>
      </c>
      <c r="AV59" s="62">
        <f t="shared" si="126"/>
        <v>22</v>
      </c>
      <c r="AW59" s="62">
        <f t="shared" si="127"/>
        <v>0</v>
      </c>
      <c r="AX59" s="62">
        <f t="shared" si="128"/>
        <v>0</v>
      </c>
      <c r="AY59" s="62">
        <f t="shared" si="129"/>
        <v>0</v>
      </c>
      <c r="AZ59" s="62">
        <f t="shared" si="130"/>
        <v>0</v>
      </c>
      <c r="BA59" s="62">
        <f t="shared" si="131"/>
        <v>0</v>
      </c>
      <c r="BB59" s="62">
        <f t="shared" si="132"/>
        <v>0</v>
      </c>
      <c r="BC59" s="63">
        <f t="shared" si="133"/>
        <v>14.666666666666666</v>
      </c>
      <c r="BD59" s="64"/>
      <c r="BE59" s="584">
        <f t="shared" si="47"/>
        <v>7.333333333333333</v>
      </c>
      <c r="BF59" s="5">
        <f t="shared" si="56"/>
        <v>0</v>
      </c>
      <c r="BG59" s="5">
        <f t="shared" si="30"/>
        <v>0</v>
      </c>
      <c r="BH59" s="5">
        <f t="shared" si="57"/>
        <v>0</v>
      </c>
      <c r="BI59" s="5">
        <f t="shared" si="58"/>
        <v>0</v>
      </c>
      <c r="BJ59" s="5">
        <f t="shared" si="31"/>
        <v>0</v>
      </c>
      <c r="BK59" s="5">
        <f t="shared" si="59"/>
        <v>0</v>
      </c>
      <c r="BL59" s="5">
        <f t="shared" si="32"/>
        <v>0</v>
      </c>
      <c r="BM59" s="5">
        <f t="shared" si="33"/>
        <v>0</v>
      </c>
      <c r="BN59" s="145">
        <f t="shared" si="34"/>
        <v>0</v>
      </c>
      <c r="BO59" s="147">
        <f>+BE59+ABR!BO59</f>
        <v>36.166666666666664</v>
      </c>
      <c r="BP59" s="65">
        <f>+BO59+(JAN!BN57+FEV!BN59+MAR!BN59+ABR!BN59+BN59)*(12/24)-$BO$12</f>
        <v>0.1666666666666643</v>
      </c>
      <c r="BQ59" s="66">
        <f t="shared" si="134"/>
        <v>0</v>
      </c>
      <c r="BR59" s="584">
        <f t="shared" si="135"/>
        <v>36.166666666666664</v>
      </c>
      <c r="BS59" s="584">
        <f t="shared" si="136"/>
        <v>0.1666666666666643</v>
      </c>
      <c r="BT59" s="67">
        <f>+(BR59/$BR$99)-1</f>
        <v>1.7338237077152874E-2</v>
      </c>
      <c r="BU59" s="68">
        <f t="shared" si="138"/>
        <v>0</v>
      </c>
      <c r="BV59" s="68">
        <f t="shared" si="139"/>
        <v>0</v>
      </c>
      <c r="BW59" s="68">
        <f t="shared" si="140"/>
        <v>0</v>
      </c>
      <c r="BX59" s="68">
        <f t="shared" si="141"/>
        <v>0</v>
      </c>
      <c r="BY59" s="69">
        <f t="shared" si="142"/>
        <v>0</v>
      </c>
      <c r="BZ59" s="68">
        <f>+BN59+ABR!BZ59</f>
        <v>0</v>
      </c>
      <c r="CA59" s="68">
        <f>+ABR!CA59+BX59</f>
        <v>1</v>
      </c>
      <c r="CB59" s="69">
        <f>+CA59-BZ59</f>
        <v>1</v>
      </c>
      <c r="CE59" s="163">
        <f t="shared" si="111"/>
        <v>7.333333333333333</v>
      </c>
      <c r="CF59" s="127">
        <f t="shared" si="112"/>
        <v>14.666666666666666</v>
      </c>
      <c r="CG59" s="165">
        <f t="shared" si="49"/>
        <v>0</v>
      </c>
      <c r="CH59" s="165">
        <f t="shared" si="50"/>
        <v>0</v>
      </c>
      <c r="CI59" s="165">
        <f t="shared" si="51"/>
        <v>0</v>
      </c>
      <c r="CJ59" s="159">
        <f t="shared" si="44"/>
        <v>176</v>
      </c>
      <c r="CK59" s="444">
        <f>BY59-BV59+ABR!CK59</f>
        <v>0</v>
      </c>
      <c r="CL59" s="450">
        <f t="shared" si="144"/>
        <v>0</v>
      </c>
      <c r="CM59" s="450"/>
      <c r="CN59" s="126">
        <f t="shared" si="53"/>
        <v>7.333333333333333</v>
      </c>
      <c r="CO59" s="130">
        <f t="shared" si="54"/>
        <v>0</v>
      </c>
      <c r="CP59" s="127">
        <f t="shared" si="45"/>
        <v>14.666666666666666</v>
      </c>
      <c r="CQ59" s="127">
        <f t="shared" si="55"/>
        <v>14.666666666666666</v>
      </c>
    </row>
    <row r="60" spans="1:95" ht="21" customHeight="1" thickBot="1" x14ac:dyDescent="0.3">
      <c r="A60" s="646" t="s">
        <v>94</v>
      </c>
      <c r="B60" s="652">
        <v>46</v>
      </c>
      <c r="C60" s="25" t="s">
        <v>2</v>
      </c>
      <c r="D60" s="498"/>
      <c r="E60" s="435" t="s">
        <v>25</v>
      </c>
      <c r="F60" s="435" t="s">
        <v>25</v>
      </c>
      <c r="G60" s="505"/>
      <c r="H60" s="500"/>
      <c r="I60" s="435" t="s">
        <v>24</v>
      </c>
      <c r="J60" s="435" t="s">
        <v>25</v>
      </c>
      <c r="K60" s="498"/>
      <c r="L60" s="498"/>
      <c r="M60" s="435" t="s">
        <v>24</v>
      </c>
      <c r="N60" s="1228" t="s">
        <v>39</v>
      </c>
      <c r="O60" s="1228"/>
      <c r="P60" s="1228"/>
      <c r="Q60" s="1228" t="s">
        <v>39</v>
      </c>
      <c r="R60" s="1228" t="s">
        <v>39</v>
      </c>
      <c r="S60" s="1228"/>
      <c r="T60" s="498"/>
      <c r="U60" s="440" t="s">
        <v>24</v>
      </c>
      <c r="V60" s="460" t="s">
        <v>25</v>
      </c>
      <c r="W60" s="506"/>
      <c r="X60" s="506"/>
      <c r="Y60" s="435" t="s">
        <v>24</v>
      </c>
      <c r="Z60" s="435" t="s">
        <v>24</v>
      </c>
      <c r="AA60" s="520"/>
      <c r="AB60" s="504"/>
      <c r="AC60" s="459" t="s">
        <v>24</v>
      </c>
      <c r="AD60" s="435" t="s">
        <v>25</v>
      </c>
      <c r="AE60" s="498" t="s">
        <v>25</v>
      </c>
      <c r="AF60" s="498"/>
      <c r="AG60" s="435" t="s">
        <v>25</v>
      </c>
      <c r="AH60" s="435" t="s">
        <v>25</v>
      </c>
      <c r="AI60" s="125">
        <f t="shared" si="114"/>
        <v>6</v>
      </c>
      <c r="AJ60" s="62">
        <f t="shared" si="115"/>
        <v>8</v>
      </c>
      <c r="AK60" s="62">
        <f t="shared" si="116"/>
        <v>0</v>
      </c>
      <c r="AL60" s="62">
        <f t="shared" si="117"/>
        <v>0</v>
      </c>
      <c r="AM60" s="62">
        <f t="shared" si="118"/>
        <v>0</v>
      </c>
      <c r="AN60" s="62">
        <f t="shared" si="119"/>
        <v>0</v>
      </c>
      <c r="AO60" s="62">
        <f t="shared" si="120"/>
        <v>0</v>
      </c>
      <c r="AP60" s="62">
        <f t="shared" si="121"/>
        <v>0</v>
      </c>
      <c r="AQ60" s="62">
        <f t="shared" si="122"/>
        <v>0</v>
      </c>
      <c r="AR60" s="62">
        <f t="shared" si="145"/>
        <v>0</v>
      </c>
      <c r="AS60" s="62">
        <f t="shared" si="123"/>
        <v>0</v>
      </c>
      <c r="AT60" s="62">
        <f t="shared" si="124"/>
        <v>0</v>
      </c>
      <c r="AU60" s="62">
        <f t="shared" si="125"/>
        <v>0</v>
      </c>
      <c r="AV60" s="62">
        <f t="shared" si="126"/>
        <v>0</v>
      </c>
      <c r="AW60" s="62">
        <f t="shared" si="127"/>
        <v>0</v>
      </c>
      <c r="AX60" s="62">
        <f t="shared" si="128"/>
        <v>0</v>
      </c>
      <c r="AY60" s="62">
        <f t="shared" si="129"/>
        <v>3</v>
      </c>
      <c r="AZ60" s="62">
        <f t="shared" si="130"/>
        <v>0</v>
      </c>
      <c r="BA60" s="62">
        <f t="shared" si="131"/>
        <v>0</v>
      </c>
      <c r="BB60" s="62">
        <f t="shared" si="132"/>
        <v>0</v>
      </c>
      <c r="BC60" s="63">
        <f t="shared" si="133"/>
        <v>16</v>
      </c>
      <c r="BD60" s="64"/>
      <c r="BE60" s="584">
        <f t="shared" si="47"/>
        <v>8</v>
      </c>
      <c r="BF60" s="5">
        <f t="shared" si="56"/>
        <v>0</v>
      </c>
      <c r="BG60" s="5">
        <f t="shared" si="30"/>
        <v>0</v>
      </c>
      <c r="BH60" s="5">
        <f t="shared" si="57"/>
        <v>0</v>
      </c>
      <c r="BI60" s="5">
        <f t="shared" si="58"/>
        <v>0</v>
      </c>
      <c r="BJ60" s="5">
        <f t="shared" si="31"/>
        <v>0</v>
      </c>
      <c r="BK60" s="5">
        <f t="shared" si="59"/>
        <v>0</v>
      </c>
      <c r="BL60" s="5">
        <f t="shared" si="32"/>
        <v>0</v>
      </c>
      <c r="BM60" s="5">
        <f t="shared" si="33"/>
        <v>0</v>
      </c>
      <c r="BN60" s="145">
        <f t="shared" si="34"/>
        <v>0</v>
      </c>
      <c r="BO60" s="147">
        <f>+BE60+ABR!BO60</f>
        <v>37.5</v>
      </c>
      <c r="BP60" s="65">
        <f>+BO60+(JAN!BN58+FEV!BN60+MAR!BN60+ABR!BN60+BN60)*(12/24)-$BO$12</f>
        <v>2</v>
      </c>
      <c r="BQ60" s="66">
        <f t="shared" si="134"/>
        <v>0</v>
      </c>
      <c r="BR60" s="584">
        <f t="shared" si="135"/>
        <v>37.5</v>
      </c>
      <c r="BS60" s="584">
        <f t="shared" si="136"/>
        <v>1.5</v>
      </c>
      <c r="BT60" s="67">
        <f>+(BR60/$BR$99)-1</f>
        <v>5.4843794204421314E-2</v>
      </c>
      <c r="BU60" s="68">
        <f t="shared" si="138"/>
        <v>0</v>
      </c>
      <c r="BV60" s="68">
        <f t="shared" si="139"/>
        <v>0</v>
      </c>
      <c r="BW60" s="68">
        <f t="shared" si="140"/>
        <v>0</v>
      </c>
      <c r="BX60" s="68">
        <f t="shared" si="141"/>
        <v>0</v>
      </c>
      <c r="BY60" s="69">
        <f t="shared" si="142"/>
        <v>0</v>
      </c>
      <c r="BZ60" s="68">
        <f>+BN60+ABR!BZ60</f>
        <v>1</v>
      </c>
      <c r="CA60" s="68">
        <f>+ABR!CA60+BX60</f>
        <v>15</v>
      </c>
      <c r="CB60" s="69">
        <f t="shared" ref="CB60:CB63" si="146">+CA60-BZ60</f>
        <v>14</v>
      </c>
      <c r="CE60" s="163">
        <f t="shared" si="111"/>
        <v>8</v>
      </c>
      <c r="CF60" s="127">
        <f t="shared" si="112"/>
        <v>16</v>
      </c>
      <c r="CG60" s="165">
        <f t="shared" si="49"/>
        <v>192</v>
      </c>
      <c r="CH60" s="165">
        <f t="shared" si="50"/>
        <v>0</v>
      </c>
      <c r="CI60" s="165">
        <f t="shared" si="51"/>
        <v>192</v>
      </c>
      <c r="CJ60" s="159">
        <f t="shared" si="44"/>
        <v>0</v>
      </c>
      <c r="CK60" s="444">
        <f>BY60-BV60+ABR!CK60</f>
        <v>5</v>
      </c>
      <c r="CL60" s="617">
        <f t="shared" si="144"/>
        <v>60</v>
      </c>
      <c r="CM60" s="617"/>
      <c r="CN60" s="126">
        <f t="shared" si="53"/>
        <v>8</v>
      </c>
      <c r="CO60" s="130">
        <f t="shared" si="54"/>
        <v>192</v>
      </c>
      <c r="CP60" s="127">
        <f t="shared" si="45"/>
        <v>16</v>
      </c>
      <c r="CQ60" s="127">
        <f t="shared" si="55"/>
        <v>16</v>
      </c>
    </row>
    <row r="61" spans="1:95" ht="21" customHeight="1" thickBot="1" x14ac:dyDescent="0.3">
      <c r="A61" s="646" t="s">
        <v>95</v>
      </c>
      <c r="B61" s="652">
        <v>47</v>
      </c>
      <c r="C61" s="25" t="s">
        <v>2</v>
      </c>
      <c r="D61" s="458"/>
      <c r="E61" s="435" t="s">
        <v>25</v>
      </c>
      <c r="F61" s="435" t="s">
        <v>25</v>
      </c>
      <c r="G61" s="505"/>
      <c r="H61" s="500"/>
      <c r="I61" s="435" t="s">
        <v>27</v>
      </c>
      <c r="J61" s="435" t="s">
        <v>25</v>
      </c>
      <c r="K61" s="498"/>
      <c r="L61" s="498"/>
      <c r="M61" s="435" t="s">
        <v>24</v>
      </c>
      <c r="N61" s="440" t="s">
        <v>25</v>
      </c>
      <c r="O61" s="500"/>
      <c r="P61" s="506"/>
      <c r="Q61" s="435" t="s">
        <v>24</v>
      </c>
      <c r="R61" s="435" t="s">
        <v>25</v>
      </c>
      <c r="S61" s="498"/>
      <c r="T61" s="498"/>
      <c r="U61" s="440" t="s">
        <v>24</v>
      </c>
      <c r="V61" s="460" t="s">
        <v>25</v>
      </c>
      <c r="W61" s="506"/>
      <c r="X61" s="506" t="s">
        <v>24</v>
      </c>
      <c r="Y61" s="435" t="s">
        <v>24</v>
      </c>
      <c r="Z61" s="435" t="s">
        <v>24</v>
      </c>
      <c r="AA61" s="520"/>
      <c r="AB61" s="504"/>
      <c r="AC61" s="459" t="s">
        <v>24</v>
      </c>
      <c r="AD61" s="435" t="s">
        <v>25</v>
      </c>
      <c r="AE61" s="498"/>
      <c r="AF61" s="498"/>
      <c r="AG61" s="435" t="s">
        <v>25</v>
      </c>
      <c r="AH61" s="435" t="s">
        <v>25</v>
      </c>
      <c r="AI61" s="125">
        <f t="shared" si="114"/>
        <v>7</v>
      </c>
      <c r="AJ61" s="62">
        <f t="shared" si="115"/>
        <v>9</v>
      </c>
      <c r="AK61" s="62">
        <f t="shared" si="116"/>
        <v>0</v>
      </c>
      <c r="AL61" s="62">
        <f t="shared" si="117"/>
        <v>0</v>
      </c>
      <c r="AM61" s="62">
        <f t="shared" si="118"/>
        <v>0</v>
      </c>
      <c r="AN61" s="62">
        <f t="shared" si="119"/>
        <v>0</v>
      </c>
      <c r="AO61" s="62">
        <f t="shared" si="120"/>
        <v>1</v>
      </c>
      <c r="AP61" s="62">
        <f t="shared" si="121"/>
        <v>0</v>
      </c>
      <c r="AQ61" s="62">
        <f t="shared" si="122"/>
        <v>0</v>
      </c>
      <c r="AR61" s="62">
        <f t="shared" si="145"/>
        <v>0</v>
      </c>
      <c r="AS61" s="62">
        <f t="shared" si="123"/>
        <v>0</v>
      </c>
      <c r="AT61" s="62">
        <f t="shared" si="124"/>
        <v>0</v>
      </c>
      <c r="AU61" s="62">
        <f t="shared" si="125"/>
        <v>0</v>
      </c>
      <c r="AV61" s="62">
        <f t="shared" si="126"/>
        <v>0</v>
      </c>
      <c r="AW61" s="62">
        <f t="shared" si="127"/>
        <v>0</v>
      </c>
      <c r="AX61" s="62">
        <f t="shared" si="128"/>
        <v>0</v>
      </c>
      <c r="AY61" s="62">
        <f t="shared" si="129"/>
        <v>0</v>
      </c>
      <c r="AZ61" s="62">
        <f t="shared" si="130"/>
        <v>0</v>
      </c>
      <c r="BA61" s="62">
        <f t="shared" si="131"/>
        <v>0</v>
      </c>
      <c r="BB61" s="62">
        <f t="shared" si="132"/>
        <v>0</v>
      </c>
      <c r="BC61" s="63">
        <f t="shared" si="133"/>
        <v>17</v>
      </c>
      <c r="BD61" s="64">
        <f t="shared" ref="BD61" si="147">IF((BE61-$BD$11)&lt;(-23/24),2,IF((BE61-$BD$11)&lt;0,1,0))</f>
        <v>0</v>
      </c>
      <c r="BE61" s="584">
        <f t="shared" si="47"/>
        <v>8.5</v>
      </c>
      <c r="BF61" s="5">
        <f t="shared" si="56"/>
        <v>0</v>
      </c>
      <c r="BG61" s="5">
        <f t="shared" si="30"/>
        <v>0</v>
      </c>
      <c r="BH61" s="5">
        <f t="shared" si="57"/>
        <v>0</v>
      </c>
      <c r="BI61" s="5">
        <f t="shared" si="58"/>
        <v>0</v>
      </c>
      <c r="BJ61" s="5">
        <f t="shared" si="31"/>
        <v>0</v>
      </c>
      <c r="BK61" s="5">
        <f t="shared" si="59"/>
        <v>0</v>
      </c>
      <c r="BL61" s="5">
        <f t="shared" si="32"/>
        <v>0</v>
      </c>
      <c r="BM61" s="5">
        <f t="shared" si="33"/>
        <v>0</v>
      </c>
      <c r="BN61" s="145">
        <f t="shared" si="34"/>
        <v>0</v>
      </c>
      <c r="BO61" s="147">
        <f>+BE61+ABR!BO61</f>
        <v>37</v>
      </c>
      <c r="BP61" s="65">
        <f>+BO61+(JAN!BN17+FEV!BN61+MAR!BN61+ABR!BN61+BN61)*(12/24)-$BO$12</f>
        <v>2</v>
      </c>
      <c r="BQ61" s="66">
        <f t="shared" si="134"/>
        <v>0</v>
      </c>
      <c r="BR61" s="584">
        <f t="shared" si="135"/>
        <v>37</v>
      </c>
      <c r="BS61" s="584">
        <f t="shared" si="136"/>
        <v>1</v>
      </c>
      <c r="BT61" s="67">
        <f>+(BR61/$BR$99)-1</f>
        <v>4.0779210281695732E-2</v>
      </c>
      <c r="BU61" s="68">
        <f t="shared" si="138"/>
        <v>0</v>
      </c>
      <c r="BV61" s="68">
        <f t="shared" si="139"/>
        <v>0</v>
      </c>
      <c r="BW61" s="68">
        <f t="shared" si="140"/>
        <v>0</v>
      </c>
      <c r="BX61" s="68">
        <f t="shared" si="141"/>
        <v>0</v>
      </c>
      <c r="BY61" s="69">
        <f t="shared" si="142"/>
        <v>0</v>
      </c>
      <c r="BZ61" s="68">
        <f>+BN61+ABR!BZ61</f>
        <v>2</v>
      </c>
      <c r="CA61" s="68">
        <f>+ABR!CA61+BX61</f>
        <v>5</v>
      </c>
      <c r="CB61" s="69">
        <f t="shared" si="146"/>
        <v>3</v>
      </c>
      <c r="CE61" s="163">
        <f t="shared" si="111"/>
        <v>8.5</v>
      </c>
      <c r="CF61" s="127">
        <f t="shared" si="60"/>
        <v>17</v>
      </c>
      <c r="CG61" s="165">
        <f t="shared" si="49"/>
        <v>204</v>
      </c>
      <c r="CH61" s="165">
        <f t="shared" si="50"/>
        <v>0</v>
      </c>
      <c r="CI61" s="165">
        <f t="shared" si="51"/>
        <v>204</v>
      </c>
      <c r="CJ61" s="159">
        <f t="shared" si="44"/>
        <v>0</v>
      </c>
      <c r="CK61" s="444">
        <f>BY61-BV61+ABR!CK61</f>
        <v>5</v>
      </c>
      <c r="CL61" s="1231">
        <f>CK61*12+BV61*8+1</f>
        <v>61</v>
      </c>
      <c r="CM61" s="1231"/>
      <c r="CN61" s="126">
        <f t="shared" si="53"/>
        <v>8.5</v>
      </c>
      <c r="CO61" s="130">
        <f t="shared" si="54"/>
        <v>204</v>
      </c>
      <c r="CP61" s="127">
        <f t="shared" si="45"/>
        <v>17</v>
      </c>
      <c r="CQ61" s="127">
        <f t="shared" si="55"/>
        <v>17</v>
      </c>
    </row>
    <row r="62" spans="1:95" ht="21" customHeight="1" thickBot="1" x14ac:dyDescent="0.3">
      <c r="A62" s="646" t="s">
        <v>241</v>
      </c>
      <c r="B62" s="652">
        <v>48</v>
      </c>
      <c r="C62" s="25" t="s">
        <v>2</v>
      </c>
      <c r="D62" s="1053" t="s">
        <v>37</v>
      </c>
      <c r="E62" s="72" t="s">
        <v>37</v>
      </c>
      <c r="F62" s="72"/>
      <c r="G62" s="1156"/>
      <c r="H62" s="1025" t="s">
        <v>37</v>
      </c>
      <c r="I62" s="72" t="s">
        <v>37</v>
      </c>
      <c r="J62" s="72" t="s">
        <v>37</v>
      </c>
      <c r="K62" s="72" t="s">
        <v>37</v>
      </c>
      <c r="L62" s="72" t="s">
        <v>37</v>
      </c>
      <c r="M62" s="72"/>
      <c r="N62" s="440"/>
      <c r="O62" s="459" t="s">
        <v>37</v>
      </c>
      <c r="P62" s="435" t="s">
        <v>37</v>
      </c>
      <c r="Q62" s="435" t="s">
        <v>37</v>
      </c>
      <c r="R62" s="435" t="s">
        <v>37</v>
      </c>
      <c r="S62" s="432" t="s">
        <v>37</v>
      </c>
      <c r="T62" s="432"/>
      <c r="U62" s="440"/>
      <c r="V62" s="460" t="s">
        <v>37</v>
      </c>
      <c r="W62" s="435" t="s">
        <v>37</v>
      </c>
      <c r="X62" s="435" t="s">
        <v>37</v>
      </c>
      <c r="Y62" s="435" t="s">
        <v>37</v>
      </c>
      <c r="Z62" s="435" t="s">
        <v>37</v>
      </c>
      <c r="AA62" s="434"/>
      <c r="AB62" s="491"/>
      <c r="AC62" s="459" t="s">
        <v>37</v>
      </c>
      <c r="AD62" s="435" t="s">
        <v>37</v>
      </c>
      <c r="AE62" s="432" t="s">
        <v>37</v>
      </c>
      <c r="AF62" s="432" t="s">
        <v>37</v>
      </c>
      <c r="AG62" s="435" t="s">
        <v>37</v>
      </c>
      <c r="AH62" s="435"/>
      <c r="AI62" s="125">
        <f t="shared" si="114"/>
        <v>0</v>
      </c>
      <c r="AJ62" s="62">
        <f t="shared" si="115"/>
        <v>0</v>
      </c>
      <c r="AK62" s="62">
        <f t="shared" si="116"/>
        <v>0</v>
      </c>
      <c r="AL62" s="62">
        <f t="shared" si="117"/>
        <v>0</v>
      </c>
      <c r="AM62" s="62">
        <f t="shared" si="118"/>
        <v>0</v>
      </c>
      <c r="AN62" s="62">
        <f t="shared" si="119"/>
        <v>0</v>
      </c>
      <c r="AO62" s="62">
        <f t="shared" si="120"/>
        <v>0</v>
      </c>
      <c r="AP62" s="62">
        <f t="shared" si="121"/>
        <v>0</v>
      </c>
      <c r="AQ62" s="62">
        <f t="shared" si="122"/>
        <v>0</v>
      </c>
      <c r="AR62" s="62">
        <f t="shared" si="145"/>
        <v>0</v>
      </c>
      <c r="AS62" s="62">
        <f t="shared" si="123"/>
        <v>0</v>
      </c>
      <c r="AT62" s="62">
        <f t="shared" si="124"/>
        <v>0</v>
      </c>
      <c r="AU62" s="62">
        <f t="shared" si="125"/>
        <v>0</v>
      </c>
      <c r="AV62" s="62">
        <f t="shared" si="126"/>
        <v>22</v>
      </c>
      <c r="AW62" s="62">
        <f t="shared" si="127"/>
        <v>0</v>
      </c>
      <c r="AX62" s="62">
        <f t="shared" si="128"/>
        <v>0</v>
      </c>
      <c r="AY62" s="62">
        <f t="shared" si="129"/>
        <v>0</v>
      </c>
      <c r="AZ62" s="62">
        <f t="shared" si="130"/>
        <v>0</v>
      </c>
      <c r="BA62" s="62">
        <f t="shared" si="131"/>
        <v>0</v>
      </c>
      <c r="BB62" s="62">
        <f t="shared" si="132"/>
        <v>0</v>
      </c>
      <c r="BC62" s="63">
        <f t="shared" si="133"/>
        <v>14.666666666666666</v>
      </c>
      <c r="BD62" s="64"/>
      <c r="BE62" s="584">
        <f t="shared" si="47"/>
        <v>7.333333333333333</v>
      </c>
      <c r="BF62" s="5">
        <f t="shared" si="56"/>
        <v>0</v>
      </c>
      <c r="BG62" s="5">
        <f t="shared" si="30"/>
        <v>0</v>
      </c>
      <c r="BH62" s="5">
        <f t="shared" si="57"/>
        <v>0</v>
      </c>
      <c r="BI62" s="5">
        <f t="shared" si="58"/>
        <v>0</v>
      </c>
      <c r="BJ62" s="5">
        <f t="shared" si="31"/>
        <v>0</v>
      </c>
      <c r="BK62" s="5">
        <f t="shared" si="59"/>
        <v>0</v>
      </c>
      <c r="BL62" s="5">
        <f t="shared" si="32"/>
        <v>0</v>
      </c>
      <c r="BM62" s="5">
        <f t="shared" si="33"/>
        <v>0</v>
      </c>
      <c r="BN62" s="145">
        <f t="shared" si="34"/>
        <v>0</v>
      </c>
      <c r="BO62" s="147">
        <f>+BE62+ABR!BO62</f>
        <v>35.833333333333336</v>
      </c>
      <c r="BP62" s="65">
        <f>+BO62+(JAN!BN60+FEV!BN62+MAR!BN62+ABR!BN62+BN62)*(12/24)-$BO$12</f>
        <v>0.8333333333333357</v>
      </c>
      <c r="BQ62" s="66">
        <f t="shared" si="134"/>
        <v>0</v>
      </c>
      <c r="BR62" s="584">
        <f t="shared" si="135"/>
        <v>35.833333333333336</v>
      </c>
      <c r="BS62" s="584">
        <f t="shared" si="136"/>
        <v>-0.1666666666666643</v>
      </c>
      <c r="BT62" s="67">
        <f>+(BR62/$BR$99)-1</f>
        <v>7.9618477953360411E-3</v>
      </c>
      <c r="BU62" s="68">
        <f t="shared" si="138"/>
        <v>0</v>
      </c>
      <c r="BV62" s="68">
        <f t="shared" si="139"/>
        <v>0</v>
      </c>
      <c r="BW62" s="68">
        <f t="shared" si="140"/>
        <v>0</v>
      </c>
      <c r="BX62" s="68">
        <f t="shared" si="141"/>
        <v>0</v>
      </c>
      <c r="BY62" s="69">
        <f t="shared" si="142"/>
        <v>0</v>
      </c>
      <c r="BZ62" s="68">
        <f>+BN62+ABR!BZ62</f>
        <v>2</v>
      </c>
      <c r="CA62" s="68">
        <f>+ABR!CA62+BX62</f>
        <v>2</v>
      </c>
      <c r="CB62" s="69">
        <f t="shared" si="146"/>
        <v>0</v>
      </c>
      <c r="CE62" s="163">
        <f t="shared" si="111"/>
        <v>7.333333333333333</v>
      </c>
      <c r="CF62" s="127">
        <f t="shared" si="60"/>
        <v>14.666666666666666</v>
      </c>
      <c r="CG62" s="165">
        <f t="shared" si="49"/>
        <v>0</v>
      </c>
      <c r="CH62" s="165">
        <f t="shared" si="50"/>
        <v>0</v>
      </c>
      <c r="CI62" s="165">
        <f t="shared" si="51"/>
        <v>0</v>
      </c>
      <c r="CJ62" s="159">
        <f t="shared" si="44"/>
        <v>176</v>
      </c>
      <c r="CK62" s="444">
        <f>BY62-BV62+ABR!CK62</f>
        <v>1</v>
      </c>
      <c r="CL62" s="996">
        <f>CK62*12+BV62*8</f>
        <v>12</v>
      </c>
      <c r="CM62" s="996"/>
      <c r="CN62" s="126">
        <f t="shared" si="53"/>
        <v>7.333333333333333</v>
      </c>
      <c r="CO62" s="130">
        <f t="shared" si="54"/>
        <v>0</v>
      </c>
      <c r="CP62" s="127">
        <f t="shared" si="45"/>
        <v>14.666666666666666</v>
      </c>
      <c r="CQ62" s="127">
        <f t="shared" si="55"/>
        <v>14.666666666666666</v>
      </c>
    </row>
    <row r="63" spans="1:95" ht="20.100000000000001" customHeight="1" thickBot="1" x14ac:dyDescent="0.3">
      <c r="A63" s="1648" t="s">
        <v>144</v>
      </c>
      <c r="B63" s="652">
        <v>49</v>
      </c>
      <c r="C63" s="25" t="s">
        <v>65</v>
      </c>
      <c r="D63" s="498"/>
      <c r="E63" s="435"/>
      <c r="F63" s="435"/>
      <c r="G63" s="505"/>
      <c r="H63" s="500"/>
      <c r="I63" s="435"/>
      <c r="J63" s="435"/>
      <c r="K63" s="498"/>
      <c r="L63" s="498"/>
      <c r="M63" s="435"/>
      <c r="N63" s="440"/>
      <c r="O63" s="500"/>
      <c r="Q63" s="435"/>
      <c r="R63" s="435"/>
      <c r="S63" s="498"/>
      <c r="T63" s="498"/>
      <c r="U63" s="440"/>
      <c r="V63" s="459"/>
      <c r="W63" s="458"/>
      <c r="X63" s="506"/>
      <c r="Y63" s="435"/>
      <c r="Z63" s="435"/>
      <c r="AA63" s="520"/>
      <c r="AB63" s="504"/>
      <c r="AC63" s="459"/>
      <c r="AD63" s="435"/>
      <c r="AE63" s="502"/>
      <c r="AF63" s="498"/>
      <c r="AG63" s="435"/>
      <c r="AH63" s="435"/>
      <c r="AI63" s="125">
        <f t="shared" si="114"/>
        <v>0</v>
      </c>
      <c r="AJ63" s="62">
        <f t="shared" si="115"/>
        <v>0</v>
      </c>
      <c r="AK63" s="62">
        <f t="shared" si="116"/>
        <v>0</v>
      </c>
      <c r="AL63" s="62">
        <f t="shared" si="117"/>
        <v>0</v>
      </c>
      <c r="AM63" s="62">
        <f t="shared" si="118"/>
        <v>0</v>
      </c>
      <c r="AN63" s="62">
        <f t="shared" si="119"/>
        <v>0</v>
      </c>
      <c r="AO63" s="62">
        <f t="shared" si="120"/>
        <v>0</v>
      </c>
      <c r="AP63" s="62">
        <f t="shared" si="121"/>
        <v>0</v>
      </c>
      <c r="AQ63" s="62">
        <f t="shared" si="122"/>
        <v>0</v>
      </c>
      <c r="AR63" s="62">
        <f t="shared" si="145"/>
        <v>0</v>
      </c>
      <c r="AS63" s="62">
        <f t="shared" si="123"/>
        <v>0</v>
      </c>
      <c r="AT63" s="62">
        <f t="shared" si="124"/>
        <v>0</v>
      </c>
      <c r="AU63" s="62">
        <f t="shared" si="125"/>
        <v>0</v>
      </c>
      <c r="AV63" s="62">
        <f t="shared" si="126"/>
        <v>0</v>
      </c>
      <c r="AW63" s="62">
        <f t="shared" si="127"/>
        <v>0</v>
      </c>
      <c r="AX63" s="62">
        <f t="shared" si="128"/>
        <v>0</v>
      </c>
      <c r="AY63" s="62">
        <f t="shared" si="129"/>
        <v>0</v>
      </c>
      <c r="AZ63" s="62">
        <f t="shared" si="130"/>
        <v>0</v>
      </c>
      <c r="BA63" s="62">
        <f t="shared" si="131"/>
        <v>0</v>
      </c>
      <c r="BB63" s="62">
        <f t="shared" si="132"/>
        <v>0</v>
      </c>
      <c r="BC63" s="63">
        <f t="shared" si="133"/>
        <v>0</v>
      </c>
      <c r="BD63" s="64"/>
      <c r="BE63" s="584">
        <f t="shared" si="47"/>
        <v>0</v>
      </c>
      <c r="BF63" s="5">
        <f t="shared" si="56"/>
        <v>0</v>
      </c>
      <c r="BG63" s="5">
        <f t="shared" si="30"/>
        <v>0</v>
      </c>
      <c r="BH63" s="5">
        <f t="shared" si="57"/>
        <v>0</v>
      </c>
      <c r="BI63" s="5">
        <f t="shared" si="58"/>
        <v>0</v>
      </c>
      <c r="BJ63" s="5">
        <f t="shared" si="31"/>
        <v>0</v>
      </c>
      <c r="BK63" s="5">
        <f t="shared" si="59"/>
        <v>0</v>
      </c>
      <c r="BL63" s="5">
        <f t="shared" si="32"/>
        <v>0</v>
      </c>
      <c r="BM63" s="5">
        <f t="shared" si="33"/>
        <v>0</v>
      </c>
      <c r="BN63" s="145">
        <f t="shared" si="34"/>
        <v>0</v>
      </c>
      <c r="BO63" s="147">
        <f>+BE63+ABR!BO63</f>
        <v>0</v>
      </c>
      <c r="BP63" s="65"/>
      <c r="BQ63" s="66"/>
      <c r="BR63" s="584"/>
      <c r="BS63" s="584"/>
      <c r="BT63" s="67"/>
      <c r="BU63" s="68">
        <f t="shared" si="138"/>
        <v>0</v>
      </c>
      <c r="BV63" s="68">
        <f t="shared" si="139"/>
        <v>0</v>
      </c>
      <c r="BW63" s="68">
        <f t="shared" si="140"/>
        <v>0</v>
      </c>
      <c r="BX63" s="68">
        <f t="shared" si="141"/>
        <v>0</v>
      </c>
      <c r="BY63" s="69"/>
      <c r="BZ63" s="68">
        <f>+BN63+ABR!BZ63</f>
        <v>0</v>
      </c>
      <c r="CA63" s="68">
        <f>+ABR!CA63+BX63</f>
        <v>0</v>
      </c>
      <c r="CB63" s="1586">
        <f t="shared" si="146"/>
        <v>0</v>
      </c>
      <c r="CE63" s="163">
        <f t="shared" si="111"/>
        <v>0</v>
      </c>
      <c r="CF63" s="127">
        <f t="shared" si="60"/>
        <v>0</v>
      </c>
      <c r="CG63" s="165">
        <f t="shared" si="49"/>
        <v>0</v>
      </c>
      <c r="CH63" s="165">
        <f t="shared" si="50"/>
        <v>0</v>
      </c>
      <c r="CI63" s="165">
        <f t="shared" si="51"/>
        <v>0</v>
      </c>
      <c r="CJ63" s="159">
        <f t="shared" si="44"/>
        <v>0</v>
      </c>
      <c r="CK63" s="444">
        <f>BY63-BV63+ABR!CK63</f>
        <v>0</v>
      </c>
      <c r="CL63" s="892"/>
      <c r="CM63" s="892"/>
      <c r="CN63" s="126">
        <f t="shared" si="53"/>
        <v>0</v>
      </c>
      <c r="CO63" s="130">
        <f t="shared" si="54"/>
        <v>0</v>
      </c>
      <c r="CP63" s="127">
        <f t="shared" si="45"/>
        <v>0</v>
      </c>
      <c r="CQ63" s="127">
        <f t="shared" si="55"/>
        <v>0</v>
      </c>
    </row>
    <row r="64" spans="1:95" ht="10.5" customHeight="1" thickBot="1" x14ac:dyDescent="0.3">
      <c r="A64" s="1648"/>
      <c r="B64" s="652">
        <v>50</v>
      </c>
      <c r="C64" s="25"/>
      <c r="D64" s="498"/>
      <c r="E64" s="435"/>
      <c r="F64" s="435"/>
      <c r="G64" s="505"/>
      <c r="H64" s="500"/>
      <c r="I64" s="435"/>
      <c r="J64" s="435"/>
      <c r="K64" s="498"/>
      <c r="L64" s="498"/>
      <c r="M64" s="435"/>
      <c r="N64" s="440"/>
      <c r="O64" s="500"/>
      <c r="P64" s="506"/>
      <c r="Q64" s="435"/>
      <c r="R64" s="435"/>
      <c r="S64" s="498"/>
      <c r="T64" s="498"/>
      <c r="U64" s="440"/>
      <c r="V64" s="459"/>
      <c r="W64" s="506"/>
      <c r="X64" s="506"/>
      <c r="Y64" s="435"/>
      <c r="Z64" s="435"/>
      <c r="AA64" s="520"/>
      <c r="AB64" s="504"/>
      <c r="AC64" s="459"/>
      <c r="AD64" s="435"/>
      <c r="AE64" s="498"/>
      <c r="AF64" s="498"/>
      <c r="AG64" s="435"/>
      <c r="AH64" s="435"/>
      <c r="AI64" s="125">
        <f t="shared" si="114"/>
        <v>0</v>
      </c>
      <c r="AJ64" s="62">
        <f t="shared" si="115"/>
        <v>0</v>
      </c>
      <c r="AK64" s="62">
        <f t="shared" si="116"/>
        <v>0</v>
      </c>
      <c r="AL64" s="62">
        <f t="shared" si="117"/>
        <v>0</v>
      </c>
      <c r="AM64" s="62">
        <f t="shared" si="118"/>
        <v>0</v>
      </c>
      <c r="AN64" s="62">
        <f t="shared" si="119"/>
        <v>0</v>
      </c>
      <c r="AO64" s="62">
        <f t="shared" si="120"/>
        <v>0</v>
      </c>
      <c r="AP64" s="62">
        <f t="shared" si="121"/>
        <v>0</v>
      </c>
      <c r="AQ64" s="62">
        <f t="shared" si="122"/>
        <v>0</v>
      </c>
      <c r="AR64" s="62">
        <f t="shared" si="145"/>
        <v>0</v>
      </c>
      <c r="AS64" s="62">
        <f t="shared" si="123"/>
        <v>0</v>
      </c>
      <c r="AT64" s="62">
        <f t="shared" si="124"/>
        <v>0</v>
      </c>
      <c r="AU64" s="62">
        <f t="shared" si="125"/>
        <v>0</v>
      </c>
      <c r="AV64" s="62">
        <f t="shared" si="126"/>
        <v>0</v>
      </c>
      <c r="AW64" s="62">
        <f t="shared" si="127"/>
        <v>0</v>
      </c>
      <c r="AX64" s="62">
        <f t="shared" si="128"/>
        <v>0</v>
      </c>
      <c r="AY64" s="62">
        <f t="shared" si="129"/>
        <v>0</v>
      </c>
      <c r="AZ64" s="62">
        <f t="shared" si="130"/>
        <v>0</v>
      </c>
      <c r="BA64" s="62">
        <f t="shared" si="131"/>
        <v>0</v>
      </c>
      <c r="BB64" s="62">
        <f t="shared" si="132"/>
        <v>0</v>
      </c>
      <c r="BC64" s="63">
        <f t="shared" si="133"/>
        <v>0</v>
      </c>
      <c r="BD64" s="20">
        <f>+AI64*$BD$2+AJ64*$BD$6+AN64*$BD$2+AO64*$BD$6+AQ64*8/24+AU64*8/24+AV64*8/24+AW64*8/24+AX64*12/24+AY64*8/24+AZ64*$BD$2+BA64*8/24+BN64*(0/24)+(AM64*$BE$2)+AK64*$BF$2+AL64*$BF$6</f>
        <v>0</v>
      </c>
      <c r="BE64" s="584">
        <f t="shared" si="47"/>
        <v>0</v>
      </c>
      <c r="BF64" s="5">
        <f t="shared" si="56"/>
        <v>0</v>
      </c>
      <c r="BG64" s="5">
        <f t="shared" si="30"/>
        <v>0</v>
      </c>
      <c r="BH64" s="5">
        <f t="shared" si="57"/>
        <v>0</v>
      </c>
      <c r="BI64" s="5">
        <f t="shared" si="58"/>
        <v>0</v>
      </c>
      <c r="BJ64" s="5">
        <f t="shared" si="31"/>
        <v>0</v>
      </c>
      <c r="BK64" s="5">
        <f t="shared" si="59"/>
        <v>0</v>
      </c>
      <c r="BL64" s="5">
        <f t="shared" si="32"/>
        <v>0</v>
      </c>
      <c r="BM64" s="5">
        <f t="shared" si="33"/>
        <v>0</v>
      </c>
      <c r="BN64" s="145">
        <f t="shared" si="34"/>
        <v>0</v>
      </c>
      <c r="BO64" s="147">
        <f>+BE64+ABR!BO64</f>
        <v>0</v>
      </c>
      <c r="BP64" s="65"/>
      <c r="BQ64" s="870"/>
      <c r="BR64" s="869"/>
      <c r="BS64" s="869"/>
      <c r="BT64" s="871"/>
      <c r="BU64" s="68">
        <f t="shared" si="138"/>
        <v>0</v>
      </c>
      <c r="BV64" s="68">
        <f t="shared" si="139"/>
        <v>0</v>
      </c>
      <c r="BW64" s="68">
        <f t="shared" si="140"/>
        <v>0</v>
      </c>
      <c r="BX64" s="68">
        <f t="shared" si="141"/>
        <v>0</v>
      </c>
      <c r="BY64" s="872">
        <f>+BU64+BV64+BW64+BX64</f>
        <v>0</v>
      </c>
      <c r="BZ64" s="68">
        <f>+BN64+ABR!BZ64</f>
        <v>0</v>
      </c>
      <c r="CA64" s="68">
        <f>+ABR!CA64+BX64</f>
        <v>0</v>
      </c>
      <c r="CB64" s="1587"/>
      <c r="CE64" s="163">
        <f t="shared" si="111"/>
        <v>0</v>
      </c>
      <c r="CF64" s="127">
        <f t="shared" si="60"/>
        <v>0</v>
      </c>
      <c r="CG64" s="165">
        <f t="shared" si="49"/>
        <v>0</v>
      </c>
      <c r="CH64" s="165">
        <f t="shared" si="50"/>
        <v>0</v>
      </c>
      <c r="CI64" s="165">
        <f t="shared" si="51"/>
        <v>0</v>
      </c>
      <c r="CJ64" s="159">
        <f t="shared" si="44"/>
        <v>0</v>
      </c>
      <c r="CK64" s="444">
        <f>BY64-BV64+ABR!CK64</f>
        <v>0</v>
      </c>
      <c r="CL64" s="450">
        <f>CK64*12+BV64*8</f>
        <v>0</v>
      </c>
      <c r="CM64" s="450"/>
      <c r="CN64" s="126">
        <f t="shared" si="53"/>
        <v>0</v>
      </c>
      <c r="CO64" s="130">
        <f t="shared" si="54"/>
        <v>0</v>
      </c>
      <c r="CP64" s="127">
        <f t="shared" si="45"/>
        <v>0</v>
      </c>
      <c r="CQ64" s="127">
        <f t="shared" si="55"/>
        <v>0</v>
      </c>
    </row>
    <row r="65" spans="1:95" ht="23.45" customHeight="1" thickBot="1" x14ac:dyDescent="0.3">
      <c r="A65" s="1648"/>
      <c r="B65" s="652">
        <v>51</v>
      </c>
      <c r="C65" s="25" t="s">
        <v>3</v>
      </c>
      <c r="D65" s="502"/>
      <c r="E65" s="438"/>
      <c r="F65" s="438"/>
      <c r="G65" s="467"/>
      <c r="H65" s="503"/>
      <c r="I65" s="438"/>
      <c r="J65" s="438"/>
      <c r="K65" s="502"/>
      <c r="L65" s="502"/>
      <c r="M65" s="438"/>
      <c r="N65" s="455"/>
      <c r="O65" s="503"/>
      <c r="P65" s="458"/>
      <c r="Q65" s="438"/>
      <c r="R65" s="438"/>
      <c r="S65" s="502"/>
      <c r="T65" s="502"/>
      <c r="U65" s="455"/>
      <c r="V65" s="460"/>
      <c r="W65" s="458"/>
      <c r="X65" s="458"/>
      <c r="Y65" s="438"/>
      <c r="Z65" s="438"/>
      <c r="AA65" s="453"/>
      <c r="AB65" s="507"/>
      <c r="AC65" s="460"/>
      <c r="AD65" s="438"/>
      <c r="AE65" s="502"/>
      <c r="AF65" s="502"/>
      <c r="AG65" s="438"/>
      <c r="AH65" s="438"/>
      <c r="AI65" s="125">
        <f t="shared" si="114"/>
        <v>0</v>
      </c>
      <c r="AJ65" s="62">
        <f t="shared" si="115"/>
        <v>0</v>
      </c>
      <c r="AK65" s="62">
        <f t="shared" si="116"/>
        <v>0</v>
      </c>
      <c r="AL65" s="62">
        <f t="shared" si="117"/>
        <v>0</v>
      </c>
      <c r="AM65" s="62">
        <f t="shared" si="118"/>
        <v>0</v>
      </c>
      <c r="AN65" s="62">
        <f t="shared" si="119"/>
        <v>0</v>
      </c>
      <c r="AO65" s="62">
        <f t="shared" si="120"/>
        <v>0</v>
      </c>
      <c r="AP65" s="62">
        <f t="shared" si="121"/>
        <v>0</v>
      </c>
      <c r="AQ65" s="62">
        <f t="shared" si="122"/>
        <v>0</v>
      </c>
      <c r="AR65" s="62">
        <f t="shared" si="145"/>
        <v>0</v>
      </c>
      <c r="AS65" s="62">
        <f t="shared" si="123"/>
        <v>0</v>
      </c>
      <c r="AT65" s="62">
        <f t="shared" si="124"/>
        <v>0</v>
      </c>
      <c r="AU65" s="62">
        <f t="shared" si="125"/>
        <v>0</v>
      </c>
      <c r="AV65" s="62">
        <f t="shared" si="126"/>
        <v>0</v>
      </c>
      <c r="AW65" s="62">
        <f t="shared" si="127"/>
        <v>0</v>
      </c>
      <c r="AX65" s="62">
        <f t="shared" si="128"/>
        <v>0</v>
      </c>
      <c r="AY65" s="62">
        <f t="shared" si="129"/>
        <v>0</v>
      </c>
      <c r="AZ65" s="62">
        <f t="shared" si="130"/>
        <v>0</v>
      </c>
      <c r="BA65" s="62">
        <f t="shared" si="131"/>
        <v>0</v>
      </c>
      <c r="BB65" s="62">
        <f t="shared" si="132"/>
        <v>0</v>
      </c>
      <c r="BC65" s="63">
        <f t="shared" si="133"/>
        <v>0</v>
      </c>
      <c r="BD65" s="71"/>
      <c r="BE65" s="584">
        <f t="shared" si="47"/>
        <v>0</v>
      </c>
      <c r="BF65" s="5">
        <f t="shared" si="56"/>
        <v>0</v>
      </c>
      <c r="BG65" s="5">
        <f t="shared" si="30"/>
        <v>0</v>
      </c>
      <c r="BH65" s="5">
        <f t="shared" si="57"/>
        <v>0</v>
      </c>
      <c r="BI65" s="5">
        <f t="shared" si="58"/>
        <v>0</v>
      </c>
      <c r="BJ65" s="5">
        <f t="shared" si="31"/>
        <v>0</v>
      </c>
      <c r="BK65" s="5">
        <f t="shared" si="59"/>
        <v>0</v>
      </c>
      <c r="BL65" s="5">
        <f t="shared" si="32"/>
        <v>0</v>
      </c>
      <c r="BM65" s="5">
        <f t="shared" si="33"/>
        <v>0</v>
      </c>
      <c r="BN65" s="145">
        <f t="shared" si="34"/>
        <v>0</v>
      </c>
      <c r="BO65" s="147">
        <f>+BE65+ABR!BO65</f>
        <v>0</v>
      </c>
      <c r="BP65" s="65"/>
      <c r="BQ65" s="870"/>
      <c r="BR65" s="869"/>
      <c r="BS65" s="869"/>
      <c r="BT65" s="871"/>
      <c r="BU65" s="68">
        <f t="shared" si="138"/>
        <v>0</v>
      </c>
      <c r="BV65" s="68">
        <f t="shared" si="139"/>
        <v>0</v>
      </c>
      <c r="BW65" s="68">
        <f t="shared" si="140"/>
        <v>0</v>
      </c>
      <c r="BX65" s="68">
        <f t="shared" si="141"/>
        <v>0</v>
      </c>
      <c r="BY65" s="872"/>
      <c r="BZ65" s="68">
        <f>+BN65+ABR!BZ65</f>
        <v>0</v>
      </c>
      <c r="CA65" s="68">
        <f>+ABR!CA65+BX65</f>
        <v>0</v>
      </c>
      <c r="CB65" s="1588"/>
      <c r="CE65" s="163">
        <f t="shared" si="111"/>
        <v>0</v>
      </c>
      <c r="CF65" s="127">
        <f t="shared" si="60"/>
        <v>0</v>
      </c>
      <c r="CG65" s="165">
        <f t="shared" si="49"/>
        <v>0</v>
      </c>
      <c r="CH65" s="165">
        <f t="shared" si="50"/>
        <v>0</v>
      </c>
      <c r="CI65" s="165">
        <f t="shared" si="51"/>
        <v>0</v>
      </c>
      <c r="CJ65" s="159">
        <f t="shared" si="44"/>
        <v>0</v>
      </c>
      <c r="CK65" s="444">
        <f>BY65-BV65+ABR!CK65</f>
        <v>0</v>
      </c>
      <c r="CL65" s="450">
        <f>CK65*12+BV65*8</f>
        <v>0</v>
      </c>
      <c r="CM65" s="450"/>
      <c r="CN65" s="126">
        <f t="shared" si="53"/>
        <v>0</v>
      </c>
      <c r="CO65" s="130">
        <f t="shared" si="54"/>
        <v>0</v>
      </c>
      <c r="CP65" s="127">
        <f t="shared" si="45"/>
        <v>0</v>
      </c>
      <c r="CQ65" s="127">
        <f t="shared" si="55"/>
        <v>0</v>
      </c>
    </row>
    <row r="66" spans="1:95" ht="21" customHeight="1" thickBot="1" x14ac:dyDescent="0.3">
      <c r="A66" s="646" t="s">
        <v>96</v>
      </c>
      <c r="B66" s="652">
        <v>52</v>
      </c>
      <c r="C66" s="25" t="s">
        <v>3</v>
      </c>
      <c r="D66" s="502" t="s">
        <v>50</v>
      </c>
      <c r="E66" s="438" t="s">
        <v>25</v>
      </c>
      <c r="F66" s="438" t="s">
        <v>25</v>
      </c>
      <c r="G66" s="467"/>
      <c r="H66" s="503"/>
      <c r="I66" s="438" t="s">
        <v>24</v>
      </c>
      <c r="J66" s="438" t="s">
        <v>25</v>
      </c>
      <c r="K66" s="502"/>
      <c r="L66" s="502"/>
      <c r="M66" s="438" t="s">
        <v>57</v>
      </c>
      <c r="N66" s="455" t="s">
        <v>57</v>
      </c>
      <c r="O66" s="503"/>
      <c r="P66" s="458"/>
      <c r="Q66" s="438" t="s">
        <v>32</v>
      </c>
      <c r="R66" s="438" t="s">
        <v>32</v>
      </c>
      <c r="S66" s="439" t="s">
        <v>288</v>
      </c>
      <c r="T66" s="439" t="s">
        <v>289</v>
      </c>
      <c r="U66" s="455" t="s">
        <v>32</v>
      </c>
      <c r="V66" s="460" t="s">
        <v>32</v>
      </c>
      <c r="W66" s="438" t="s">
        <v>32</v>
      </c>
      <c r="X66" s="458"/>
      <c r="Y66" s="438" t="s">
        <v>24</v>
      </c>
      <c r="Z66" s="438" t="s">
        <v>24</v>
      </c>
      <c r="AA66" s="1224"/>
      <c r="AB66" s="1225"/>
      <c r="AC66" s="460" t="s">
        <v>24</v>
      </c>
      <c r="AD66" s="438" t="s">
        <v>25</v>
      </c>
      <c r="AE66" s="502"/>
      <c r="AF66" s="502"/>
      <c r="AG66" s="438" t="s">
        <v>25</v>
      </c>
      <c r="AH66" s="438" t="s">
        <v>25</v>
      </c>
      <c r="AI66" s="125">
        <f t="shared" si="114"/>
        <v>4</v>
      </c>
      <c r="AJ66" s="62">
        <f t="shared" si="115"/>
        <v>6</v>
      </c>
      <c r="AK66" s="62">
        <f t="shared" si="116"/>
        <v>0</v>
      </c>
      <c r="AL66" s="62">
        <f t="shared" si="117"/>
        <v>0</v>
      </c>
      <c r="AM66" s="62">
        <f t="shared" si="118"/>
        <v>0</v>
      </c>
      <c r="AN66" s="62">
        <f t="shared" si="119"/>
        <v>0</v>
      </c>
      <c r="AO66" s="62">
        <f t="shared" si="120"/>
        <v>0</v>
      </c>
      <c r="AP66" s="62">
        <f t="shared" si="121"/>
        <v>0</v>
      </c>
      <c r="AQ66" s="62">
        <f t="shared" si="122"/>
        <v>5</v>
      </c>
      <c r="AR66" s="62">
        <f t="shared" si="145"/>
        <v>0</v>
      </c>
      <c r="AS66" s="62">
        <f t="shared" si="123"/>
        <v>0</v>
      </c>
      <c r="AT66" s="62">
        <f t="shared" si="124"/>
        <v>0</v>
      </c>
      <c r="AU66" s="62">
        <f t="shared" si="125"/>
        <v>0</v>
      </c>
      <c r="AV66" s="62">
        <f t="shared" si="126"/>
        <v>0</v>
      </c>
      <c r="AW66" s="62">
        <f t="shared" si="127"/>
        <v>0</v>
      </c>
      <c r="AX66" s="62">
        <f t="shared" si="128"/>
        <v>0</v>
      </c>
      <c r="AY66" s="62">
        <f t="shared" si="129"/>
        <v>0</v>
      </c>
      <c r="AZ66" s="62">
        <f t="shared" si="130"/>
        <v>0</v>
      </c>
      <c r="BA66" s="62">
        <f t="shared" si="131"/>
        <v>0</v>
      </c>
      <c r="BB66" s="62">
        <f t="shared" si="132"/>
        <v>0</v>
      </c>
      <c r="BC66" s="63">
        <f t="shared" si="133"/>
        <v>13.333333333333334</v>
      </c>
      <c r="BD66" s="20"/>
      <c r="BE66" s="584">
        <f t="shared" si="47"/>
        <v>6.666666666666667</v>
      </c>
      <c r="BF66" s="5">
        <f t="shared" si="56"/>
        <v>0</v>
      </c>
      <c r="BG66" s="5">
        <f t="shared" si="30"/>
        <v>0</v>
      </c>
      <c r="BH66" s="5">
        <f t="shared" si="57"/>
        <v>0</v>
      </c>
      <c r="BI66" s="5">
        <f t="shared" si="58"/>
        <v>0</v>
      </c>
      <c r="BJ66" s="5">
        <f t="shared" si="31"/>
        <v>0</v>
      </c>
      <c r="BK66" s="5">
        <f t="shared" si="59"/>
        <v>0</v>
      </c>
      <c r="BL66" s="5">
        <f t="shared" si="32"/>
        <v>1</v>
      </c>
      <c r="BM66" s="5">
        <f t="shared" si="33"/>
        <v>0</v>
      </c>
      <c r="BN66" s="145">
        <f t="shared" si="34"/>
        <v>2</v>
      </c>
      <c r="BO66" s="147">
        <f>+BE66+ABR!BO66</f>
        <v>33.5</v>
      </c>
      <c r="BP66" s="65">
        <f>+BO66+(JAN!BN64+FEV!BN66+MAR!BN66+ABR!BN66+BN66)*(12/24)-$BO$12</f>
        <v>-0.5</v>
      </c>
      <c r="BQ66" s="66">
        <f t="shared" ref="BQ66:BQ83" si="148">IF(BP66&gt;=(-11/24),0,(-BP66)/(12/24))</f>
        <v>1</v>
      </c>
      <c r="BR66" s="584">
        <f t="shared" ref="BR66:BR70" si="149">+BO66+BY66*$BD$2</f>
        <v>34</v>
      </c>
      <c r="BS66" s="584">
        <f t="shared" ref="BS66:BS70" si="150">+BR66-$BO$12</f>
        <v>-2</v>
      </c>
      <c r="BT66" s="67">
        <f t="shared" ref="BT66:BT73" si="151">+(BR66/$BR$99)-1</f>
        <v>-4.3608293254658093E-2</v>
      </c>
      <c r="BU66" s="68">
        <f t="shared" si="138"/>
        <v>0</v>
      </c>
      <c r="BV66" s="68">
        <f t="shared" si="139"/>
        <v>0</v>
      </c>
      <c r="BW66" s="68">
        <f t="shared" si="140"/>
        <v>0</v>
      </c>
      <c r="BX66" s="68">
        <f t="shared" si="141"/>
        <v>1</v>
      </c>
      <c r="BY66" s="69">
        <f>+BU66+BV66+BW66+BX66</f>
        <v>1</v>
      </c>
      <c r="BZ66" s="68">
        <f>+BN66+ABR!BZ66</f>
        <v>4</v>
      </c>
      <c r="CA66" s="68">
        <f>+ABR!CA66+BX66</f>
        <v>6</v>
      </c>
      <c r="CB66" s="69">
        <f t="shared" ref="CB66:CB73" si="152">+CA66-BZ66</f>
        <v>2</v>
      </c>
      <c r="CE66" s="163">
        <f t="shared" si="111"/>
        <v>6.666666666666667</v>
      </c>
      <c r="CF66" s="127">
        <f t="shared" si="60"/>
        <v>14.333333333333334</v>
      </c>
      <c r="CG66" s="165">
        <f t="shared" si="49"/>
        <v>120</v>
      </c>
      <c r="CH66" s="165">
        <f t="shared" si="50"/>
        <v>12</v>
      </c>
      <c r="CI66" s="165">
        <f t="shared" si="51"/>
        <v>132</v>
      </c>
      <c r="CJ66" s="159">
        <f t="shared" si="44"/>
        <v>64</v>
      </c>
      <c r="CK66" s="444">
        <f>BY66-BV66+ABR!CK66</f>
        <v>6</v>
      </c>
      <c r="CL66" s="450">
        <f t="shared" ref="CL66:CL73" si="153">CK66*12+BV66*8</f>
        <v>72</v>
      </c>
      <c r="CM66" s="450"/>
      <c r="CN66" s="126">
        <f t="shared" si="53"/>
        <v>6.666666666666667</v>
      </c>
      <c r="CO66" s="130">
        <f t="shared" si="54"/>
        <v>132</v>
      </c>
      <c r="CP66" s="127">
        <f t="shared" si="45"/>
        <v>13.333333333333334</v>
      </c>
      <c r="CQ66" s="127">
        <f t="shared" si="55"/>
        <v>14.333333333333334</v>
      </c>
    </row>
    <row r="67" spans="1:95" ht="21" customHeight="1" thickBot="1" x14ac:dyDescent="0.3">
      <c r="A67" s="646" t="s">
        <v>97</v>
      </c>
      <c r="B67" s="652">
        <v>53</v>
      </c>
      <c r="C67" s="25" t="s">
        <v>3</v>
      </c>
      <c r="D67" s="502"/>
      <c r="E67" s="438" t="s">
        <v>25</v>
      </c>
      <c r="F67" s="438" t="s">
        <v>25</v>
      </c>
      <c r="G67" s="467" t="s">
        <v>191</v>
      </c>
      <c r="H67" s="503"/>
      <c r="I67" s="438" t="s">
        <v>24</v>
      </c>
      <c r="J67" s="438" t="s">
        <v>25</v>
      </c>
      <c r="K67" s="502"/>
      <c r="L67" s="502"/>
      <c r="M67" s="438" t="s">
        <v>24</v>
      </c>
      <c r="N67" s="455" t="s">
        <v>25</v>
      </c>
      <c r="O67" s="503"/>
      <c r="P67" s="458"/>
      <c r="Q67" s="438" t="s">
        <v>24</v>
      </c>
      <c r="R67" s="438" t="s">
        <v>25</v>
      </c>
      <c r="S67" s="502"/>
      <c r="T67" s="502"/>
      <c r="U67" s="455" t="s">
        <v>24</v>
      </c>
      <c r="V67" s="460" t="s">
        <v>25</v>
      </c>
      <c r="W67" s="458" t="s">
        <v>25</v>
      </c>
      <c r="X67" s="458"/>
      <c r="Y67" s="438" t="s">
        <v>24</v>
      </c>
      <c r="Z67" s="438" t="s">
        <v>24</v>
      </c>
      <c r="AA67" s="453"/>
      <c r="AB67" s="507"/>
      <c r="AC67" s="460" t="s">
        <v>24</v>
      </c>
      <c r="AD67" s="438" t="s">
        <v>25</v>
      </c>
      <c r="AE67" s="502"/>
      <c r="AF67" s="502"/>
      <c r="AG67" s="438" t="s">
        <v>25</v>
      </c>
      <c r="AH67" s="438" t="s">
        <v>25</v>
      </c>
      <c r="AI67" s="125">
        <f t="shared" si="114"/>
        <v>7</v>
      </c>
      <c r="AJ67" s="62">
        <f t="shared" si="115"/>
        <v>10</v>
      </c>
      <c r="AK67" s="62">
        <f t="shared" si="116"/>
        <v>0</v>
      </c>
      <c r="AL67" s="62">
        <f t="shared" si="117"/>
        <v>0</v>
      </c>
      <c r="AM67" s="62">
        <f t="shared" si="118"/>
        <v>0</v>
      </c>
      <c r="AN67" s="62">
        <f t="shared" si="119"/>
        <v>0</v>
      </c>
      <c r="AO67" s="62">
        <f t="shared" si="120"/>
        <v>0</v>
      </c>
      <c r="AP67" s="62">
        <f t="shared" si="121"/>
        <v>0</v>
      </c>
      <c r="AQ67" s="62">
        <f t="shared" si="122"/>
        <v>0</v>
      </c>
      <c r="AR67" s="62">
        <f t="shared" si="145"/>
        <v>0</v>
      </c>
      <c r="AS67" s="62">
        <f t="shared" si="123"/>
        <v>0</v>
      </c>
      <c r="AT67" s="62">
        <f t="shared" si="124"/>
        <v>0</v>
      </c>
      <c r="AU67" s="62">
        <f t="shared" si="125"/>
        <v>0</v>
      </c>
      <c r="AV67" s="62">
        <f t="shared" si="126"/>
        <v>0</v>
      </c>
      <c r="AW67" s="62">
        <f t="shared" si="127"/>
        <v>0</v>
      </c>
      <c r="AX67" s="62">
        <f t="shared" si="128"/>
        <v>0</v>
      </c>
      <c r="AY67" s="62">
        <f t="shared" si="129"/>
        <v>0</v>
      </c>
      <c r="AZ67" s="62">
        <f t="shared" si="130"/>
        <v>0</v>
      </c>
      <c r="BA67" s="62">
        <f t="shared" si="131"/>
        <v>0</v>
      </c>
      <c r="BB67" s="62">
        <f t="shared" si="132"/>
        <v>0</v>
      </c>
      <c r="BC67" s="63">
        <f t="shared" si="133"/>
        <v>17</v>
      </c>
      <c r="BD67" s="64"/>
      <c r="BE67" s="584">
        <f t="shared" si="47"/>
        <v>8.5</v>
      </c>
      <c r="BF67" s="5">
        <f t="shared" si="56"/>
        <v>0</v>
      </c>
      <c r="BG67" s="5">
        <f t="shared" si="30"/>
        <v>0</v>
      </c>
      <c r="BH67" s="5">
        <f t="shared" si="57"/>
        <v>0</v>
      </c>
      <c r="BI67" s="5">
        <f t="shared" si="58"/>
        <v>0</v>
      </c>
      <c r="BJ67" s="5">
        <f t="shared" si="31"/>
        <v>0</v>
      </c>
      <c r="BK67" s="5">
        <f t="shared" si="59"/>
        <v>1</v>
      </c>
      <c r="BL67" s="5">
        <f t="shared" si="32"/>
        <v>0</v>
      </c>
      <c r="BM67" s="5">
        <f t="shared" si="33"/>
        <v>0</v>
      </c>
      <c r="BN67" s="145">
        <f t="shared" si="34"/>
        <v>0</v>
      </c>
      <c r="BO67" s="147">
        <f>+BE67+ABR!BO67</f>
        <v>38.166666666666671</v>
      </c>
      <c r="BP67" s="65">
        <f>+BO67+(JAN!BN65+FEV!BN67+MAR!BN67+ABR!BN67+BN67)*(12/24)-$BO$12</f>
        <v>2.1666666666666714</v>
      </c>
      <c r="BQ67" s="66">
        <f t="shared" si="148"/>
        <v>0</v>
      </c>
      <c r="BR67" s="584">
        <f t="shared" si="149"/>
        <v>38.666666666666671</v>
      </c>
      <c r="BS67" s="584">
        <f t="shared" si="150"/>
        <v>2.6666666666666714</v>
      </c>
      <c r="BT67" s="67">
        <f t="shared" si="151"/>
        <v>8.7661156690781228E-2</v>
      </c>
      <c r="BU67" s="68">
        <f t="shared" si="138"/>
        <v>0</v>
      </c>
      <c r="BV67" s="68">
        <f t="shared" si="139"/>
        <v>0</v>
      </c>
      <c r="BW67" s="68">
        <f t="shared" si="140"/>
        <v>1</v>
      </c>
      <c r="BX67" s="68">
        <f t="shared" si="141"/>
        <v>0</v>
      </c>
      <c r="BY67" s="69">
        <f>+BU67+BV67+BW67+BX67</f>
        <v>1</v>
      </c>
      <c r="BZ67" s="68">
        <f>+BN67+ABR!BZ67</f>
        <v>0</v>
      </c>
      <c r="CA67" s="68">
        <f>+ABR!CA67+BX67</f>
        <v>9</v>
      </c>
      <c r="CB67" s="69">
        <f t="shared" si="152"/>
        <v>9</v>
      </c>
      <c r="CE67" s="163">
        <f t="shared" si="111"/>
        <v>8.5</v>
      </c>
      <c r="CF67" s="127">
        <f t="shared" si="60"/>
        <v>18</v>
      </c>
      <c r="CG67" s="165">
        <f t="shared" si="49"/>
        <v>204</v>
      </c>
      <c r="CH67" s="165">
        <f t="shared" si="50"/>
        <v>12</v>
      </c>
      <c r="CI67" s="165">
        <f t="shared" si="51"/>
        <v>216</v>
      </c>
      <c r="CJ67" s="159">
        <f t="shared" si="44"/>
        <v>0</v>
      </c>
      <c r="CK67" s="444">
        <f>BY67-BV67+ABR!CK67</f>
        <v>11</v>
      </c>
      <c r="CL67" s="916">
        <f t="shared" si="153"/>
        <v>132</v>
      </c>
      <c r="CM67" s="450"/>
      <c r="CN67" s="126">
        <f t="shared" si="53"/>
        <v>8.5</v>
      </c>
      <c r="CO67" s="130">
        <f t="shared" si="54"/>
        <v>216</v>
      </c>
      <c r="CP67" s="127">
        <f t="shared" si="45"/>
        <v>17</v>
      </c>
      <c r="CQ67" s="127">
        <f t="shared" si="55"/>
        <v>18</v>
      </c>
    </row>
    <row r="68" spans="1:95" ht="21" customHeight="1" thickBot="1" x14ac:dyDescent="0.3">
      <c r="A68" s="646" t="s">
        <v>98</v>
      </c>
      <c r="B68" s="652">
        <v>54</v>
      </c>
      <c r="C68" s="25" t="s">
        <v>3</v>
      </c>
      <c r="D68" s="502"/>
      <c r="E68" s="438" t="s">
        <v>25</v>
      </c>
      <c r="F68" s="438" t="s">
        <v>25</v>
      </c>
      <c r="G68" s="467"/>
      <c r="H68" s="503"/>
      <c r="I68" s="438" t="s">
        <v>24</v>
      </c>
      <c r="J68" s="438" t="s">
        <v>25</v>
      </c>
      <c r="K68" s="502"/>
      <c r="L68" s="428" t="s">
        <v>192</v>
      </c>
      <c r="M68" s="438" t="s">
        <v>24</v>
      </c>
      <c r="N68" s="455" t="s">
        <v>25</v>
      </c>
      <c r="O68" s="503"/>
      <c r="P68" s="458" t="s">
        <v>26</v>
      </c>
      <c r="Q68" s="428" t="s">
        <v>190</v>
      </c>
      <c r="R68" s="438" t="s">
        <v>25</v>
      </c>
      <c r="S68" s="502" t="s">
        <v>25</v>
      </c>
      <c r="T68" s="502"/>
      <c r="U68" s="455" t="s">
        <v>24</v>
      </c>
      <c r="V68" s="460" t="s">
        <v>25</v>
      </c>
      <c r="W68" s="458"/>
      <c r="X68" s="458"/>
      <c r="Y68" s="438" t="s">
        <v>24</v>
      </c>
      <c r="Z68" s="438" t="s">
        <v>24</v>
      </c>
      <c r="AA68" s="453"/>
      <c r="AB68" s="507"/>
      <c r="AC68" s="460" t="s">
        <v>24</v>
      </c>
      <c r="AD68" s="438" t="s">
        <v>25</v>
      </c>
      <c r="AE68" s="502" t="s">
        <v>25</v>
      </c>
      <c r="AF68" s="502"/>
      <c r="AG68" s="438" t="s">
        <v>25</v>
      </c>
      <c r="AH68" s="438" t="s">
        <v>25</v>
      </c>
      <c r="AI68" s="125">
        <f t="shared" si="114"/>
        <v>6</v>
      </c>
      <c r="AJ68" s="62">
        <f t="shared" si="115"/>
        <v>11</v>
      </c>
      <c r="AK68" s="62">
        <f t="shared" si="116"/>
        <v>0</v>
      </c>
      <c r="AL68" s="62">
        <f t="shared" si="117"/>
        <v>0</v>
      </c>
      <c r="AM68" s="62">
        <f t="shared" si="118"/>
        <v>0</v>
      </c>
      <c r="AN68" s="62">
        <f t="shared" si="119"/>
        <v>1</v>
      </c>
      <c r="AO68" s="62">
        <f t="shared" si="120"/>
        <v>0</v>
      </c>
      <c r="AP68" s="62">
        <f t="shared" si="121"/>
        <v>0</v>
      </c>
      <c r="AQ68" s="62">
        <f t="shared" si="122"/>
        <v>0</v>
      </c>
      <c r="AR68" s="62">
        <f t="shared" si="145"/>
        <v>0</v>
      </c>
      <c r="AS68" s="62">
        <f t="shared" si="123"/>
        <v>0</v>
      </c>
      <c r="AT68" s="62">
        <f t="shared" si="124"/>
        <v>0</v>
      </c>
      <c r="AU68" s="62">
        <f t="shared" si="125"/>
        <v>0</v>
      </c>
      <c r="AV68" s="62">
        <f t="shared" si="126"/>
        <v>0</v>
      </c>
      <c r="AW68" s="62">
        <f t="shared" si="127"/>
        <v>0</v>
      </c>
      <c r="AX68" s="62">
        <f t="shared" si="128"/>
        <v>0</v>
      </c>
      <c r="AY68" s="62">
        <f t="shared" si="129"/>
        <v>0</v>
      </c>
      <c r="AZ68" s="62">
        <f t="shared" si="130"/>
        <v>0</v>
      </c>
      <c r="BA68" s="62">
        <f t="shared" si="131"/>
        <v>0</v>
      </c>
      <c r="BB68" s="62">
        <f t="shared" si="132"/>
        <v>0</v>
      </c>
      <c r="BC68" s="63">
        <f t="shared" si="133"/>
        <v>18</v>
      </c>
      <c r="BD68" s="64"/>
      <c r="BE68" s="584">
        <f t="shared" si="47"/>
        <v>9</v>
      </c>
      <c r="BF68" s="5">
        <f t="shared" si="56"/>
        <v>0</v>
      </c>
      <c r="BG68" s="5">
        <f t="shared" si="30"/>
        <v>0</v>
      </c>
      <c r="BH68" s="5">
        <f t="shared" si="57"/>
        <v>0</v>
      </c>
      <c r="BI68" s="5">
        <f t="shared" si="58"/>
        <v>0</v>
      </c>
      <c r="BJ68" s="5">
        <f t="shared" si="31"/>
        <v>1</v>
      </c>
      <c r="BK68" s="5">
        <f t="shared" si="59"/>
        <v>0</v>
      </c>
      <c r="BL68" s="5">
        <f t="shared" si="32"/>
        <v>1</v>
      </c>
      <c r="BM68" s="5">
        <f t="shared" si="33"/>
        <v>0</v>
      </c>
      <c r="BN68" s="145">
        <f t="shared" si="34"/>
        <v>0</v>
      </c>
      <c r="BO68" s="147">
        <f>+BE68+ABR!BO68</f>
        <v>37.166666666666671</v>
      </c>
      <c r="BP68" s="65">
        <f>+BO68+(JAN!BN66+FEV!BN68+MAR!BN68+ABR!BN68+BN68)*(12/24)-$BO$12</f>
        <v>1.6666666666666714</v>
      </c>
      <c r="BQ68" s="66">
        <f t="shared" si="148"/>
        <v>0</v>
      </c>
      <c r="BR68" s="584">
        <f t="shared" si="149"/>
        <v>38.166666666666671</v>
      </c>
      <c r="BS68" s="584">
        <f t="shared" si="150"/>
        <v>2.1666666666666714</v>
      </c>
      <c r="BT68" s="67">
        <f t="shared" si="151"/>
        <v>7.3596572768055646E-2</v>
      </c>
      <c r="BU68" s="68">
        <f t="shared" si="138"/>
        <v>0</v>
      </c>
      <c r="BV68" s="68">
        <f t="shared" si="139"/>
        <v>0</v>
      </c>
      <c r="BW68" s="68">
        <f t="shared" si="140"/>
        <v>1</v>
      </c>
      <c r="BX68" s="68">
        <f t="shared" si="141"/>
        <v>1</v>
      </c>
      <c r="BY68" s="69">
        <f t="shared" si="142"/>
        <v>2</v>
      </c>
      <c r="BZ68" s="68">
        <f>+BN68+ABR!BZ68</f>
        <v>1</v>
      </c>
      <c r="CA68" s="68">
        <f>+ABR!CA68+BX68</f>
        <v>25</v>
      </c>
      <c r="CB68" s="69">
        <f t="shared" si="152"/>
        <v>24</v>
      </c>
      <c r="CE68" s="163">
        <f t="shared" si="111"/>
        <v>9</v>
      </c>
      <c r="CF68" s="127">
        <f t="shared" si="60"/>
        <v>20</v>
      </c>
      <c r="CG68" s="165">
        <f t="shared" si="49"/>
        <v>216</v>
      </c>
      <c r="CH68" s="165">
        <f t="shared" si="50"/>
        <v>24</v>
      </c>
      <c r="CI68" s="165">
        <f t="shared" si="51"/>
        <v>240</v>
      </c>
      <c r="CJ68" s="159">
        <f t="shared" si="44"/>
        <v>0</v>
      </c>
      <c r="CK68" s="444">
        <f>BY68-BV68+ABR!CK68</f>
        <v>11</v>
      </c>
      <c r="CL68" s="916">
        <f t="shared" si="153"/>
        <v>132</v>
      </c>
      <c r="CM68" s="450"/>
      <c r="CN68" s="126">
        <f t="shared" si="53"/>
        <v>9</v>
      </c>
      <c r="CO68" s="130">
        <f t="shared" si="54"/>
        <v>240</v>
      </c>
      <c r="CP68" s="127">
        <f t="shared" si="45"/>
        <v>18</v>
      </c>
      <c r="CQ68" s="127">
        <f t="shared" si="55"/>
        <v>20</v>
      </c>
    </row>
    <row r="69" spans="1:95" ht="21" customHeight="1" thickBot="1" x14ac:dyDescent="0.3">
      <c r="A69" s="646" t="s">
        <v>99</v>
      </c>
      <c r="B69" s="652">
        <v>55</v>
      </c>
      <c r="C69" s="25" t="s">
        <v>3</v>
      </c>
      <c r="D69" s="502"/>
      <c r="E69" s="438" t="s">
        <v>57</v>
      </c>
      <c r="F69" s="438" t="s">
        <v>57</v>
      </c>
      <c r="G69" s="467"/>
      <c r="H69" s="569" t="s">
        <v>190</v>
      </c>
      <c r="I69" s="438" t="s">
        <v>24</v>
      </c>
      <c r="J69" s="438" t="s">
        <v>25</v>
      </c>
      <c r="K69" s="502"/>
      <c r="L69" s="502"/>
      <c r="M69" s="438" t="s">
        <v>24</v>
      </c>
      <c r="N69" s="455" t="s">
        <v>25</v>
      </c>
      <c r="O69" s="503"/>
      <c r="P69" s="458"/>
      <c r="Q69" s="438" t="s">
        <v>24</v>
      </c>
      <c r="R69" s="438" t="s">
        <v>25</v>
      </c>
      <c r="S69" s="502"/>
      <c r="T69" s="502" t="s">
        <v>26</v>
      </c>
      <c r="U69" s="455" t="s">
        <v>24</v>
      </c>
      <c r="V69" s="460" t="s">
        <v>25</v>
      </c>
      <c r="W69" s="458"/>
      <c r="X69" s="458"/>
      <c r="Y69" s="438" t="s">
        <v>24</v>
      </c>
      <c r="Z69" s="438" t="s">
        <v>24</v>
      </c>
      <c r="AA69" s="453" t="s">
        <v>25</v>
      </c>
      <c r="AB69" s="507"/>
      <c r="AC69" s="460" t="s">
        <v>24</v>
      </c>
      <c r="AD69" s="438" t="s">
        <v>25</v>
      </c>
      <c r="AE69" s="502"/>
      <c r="AF69" s="502"/>
      <c r="AG69" s="438" t="s">
        <v>26</v>
      </c>
      <c r="AH69" s="438" t="s">
        <v>31</v>
      </c>
      <c r="AI69" s="125">
        <f t="shared" si="114"/>
        <v>7</v>
      </c>
      <c r="AJ69" s="62">
        <f t="shared" si="115"/>
        <v>6</v>
      </c>
      <c r="AK69" s="62">
        <f t="shared" si="116"/>
        <v>0</v>
      </c>
      <c r="AL69" s="62">
        <f t="shared" si="117"/>
        <v>0</v>
      </c>
      <c r="AM69" s="62">
        <f t="shared" si="118"/>
        <v>0</v>
      </c>
      <c r="AN69" s="62">
        <f t="shared" si="119"/>
        <v>2</v>
      </c>
      <c r="AO69" s="62">
        <f t="shared" si="120"/>
        <v>0</v>
      </c>
      <c r="AP69" s="62">
        <f t="shared" si="121"/>
        <v>1</v>
      </c>
      <c r="AQ69" s="62">
        <f t="shared" si="122"/>
        <v>0</v>
      </c>
      <c r="AR69" s="62">
        <f t="shared" si="145"/>
        <v>0</v>
      </c>
      <c r="AS69" s="62">
        <f t="shared" si="123"/>
        <v>0</v>
      </c>
      <c r="AT69" s="62">
        <f t="shared" si="124"/>
        <v>0</v>
      </c>
      <c r="AU69" s="62">
        <f t="shared" si="125"/>
        <v>0</v>
      </c>
      <c r="AV69" s="62">
        <f t="shared" si="126"/>
        <v>0</v>
      </c>
      <c r="AW69" s="62">
        <f t="shared" si="127"/>
        <v>0</v>
      </c>
      <c r="AX69" s="62">
        <f t="shared" si="128"/>
        <v>0</v>
      </c>
      <c r="AY69" s="62">
        <f t="shared" si="129"/>
        <v>0</v>
      </c>
      <c r="AZ69" s="62">
        <f t="shared" si="130"/>
        <v>0</v>
      </c>
      <c r="BA69" s="62">
        <f t="shared" si="131"/>
        <v>0</v>
      </c>
      <c r="BB69" s="62">
        <f t="shared" si="132"/>
        <v>0</v>
      </c>
      <c r="BC69" s="63">
        <f t="shared" si="133"/>
        <v>15</v>
      </c>
      <c r="BD69" s="64"/>
      <c r="BE69" s="584">
        <f t="shared" si="47"/>
        <v>7.5</v>
      </c>
      <c r="BF69" s="5">
        <f t="shared" si="56"/>
        <v>0</v>
      </c>
      <c r="BG69" s="5">
        <f t="shared" si="30"/>
        <v>0</v>
      </c>
      <c r="BH69" s="5">
        <f t="shared" si="57"/>
        <v>0</v>
      </c>
      <c r="BI69" s="5">
        <f t="shared" si="58"/>
        <v>0</v>
      </c>
      <c r="BJ69" s="5">
        <f t="shared" si="31"/>
        <v>1</v>
      </c>
      <c r="BK69" s="5">
        <f t="shared" si="59"/>
        <v>0</v>
      </c>
      <c r="BL69" s="5">
        <f t="shared" si="32"/>
        <v>0</v>
      </c>
      <c r="BM69" s="5">
        <f t="shared" si="33"/>
        <v>0</v>
      </c>
      <c r="BN69" s="145">
        <f t="shared" si="34"/>
        <v>2</v>
      </c>
      <c r="BO69" s="147">
        <f>+BE69+ABR!BO69</f>
        <v>34.166666666666671</v>
      </c>
      <c r="BP69" s="65">
        <f>+BO69+(JAN!BN67+FEV!BN69+MAR!BN69+ABR!BN69+BN69)*(12/24)-$BO$12</f>
        <v>0.6666666666666714</v>
      </c>
      <c r="BQ69" s="66">
        <f t="shared" si="148"/>
        <v>0</v>
      </c>
      <c r="BR69" s="584">
        <f t="shared" si="149"/>
        <v>34.666666666666671</v>
      </c>
      <c r="BS69" s="584">
        <f t="shared" si="150"/>
        <v>-1.3333333333333286</v>
      </c>
      <c r="BT69" s="67">
        <f t="shared" si="151"/>
        <v>-2.4855514691023761E-2</v>
      </c>
      <c r="BU69" s="68">
        <f t="shared" si="138"/>
        <v>0</v>
      </c>
      <c r="BV69" s="68">
        <f t="shared" si="139"/>
        <v>0</v>
      </c>
      <c r="BW69" s="68">
        <f t="shared" si="140"/>
        <v>1</v>
      </c>
      <c r="BX69" s="68">
        <f t="shared" si="141"/>
        <v>0</v>
      </c>
      <c r="BY69" s="69">
        <f t="shared" si="142"/>
        <v>1</v>
      </c>
      <c r="BZ69" s="68">
        <f>+BN69+ABR!BZ69</f>
        <v>5</v>
      </c>
      <c r="CA69" s="68">
        <f>+ABR!CA69+BX69</f>
        <v>12</v>
      </c>
      <c r="CB69" s="69">
        <f t="shared" si="152"/>
        <v>7</v>
      </c>
      <c r="CE69" s="163">
        <f t="shared" si="111"/>
        <v>7.5</v>
      </c>
      <c r="CF69" s="127">
        <f t="shared" si="60"/>
        <v>16</v>
      </c>
      <c r="CG69" s="165">
        <f t="shared" si="49"/>
        <v>180</v>
      </c>
      <c r="CH69" s="165">
        <f t="shared" si="50"/>
        <v>12</v>
      </c>
      <c r="CI69" s="165">
        <f t="shared" si="51"/>
        <v>192</v>
      </c>
      <c r="CJ69" s="159">
        <f t="shared" si="44"/>
        <v>24</v>
      </c>
      <c r="CK69" s="444">
        <f>BY69-BV69+ABR!CK69</f>
        <v>10</v>
      </c>
      <c r="CL69" s="916">
        <f t="shared" si="153"/>
        <v>120</v>
      </c>
      <c r="CM69" s="450"/>
      <c r="CN69" s="126">
        <f t="shared" si="53"/>
        <v>7.5</v>
      </c>
      <c r="CO69" s="130">
        <f t="shared" si="54"/>
        <v>192</v>
      </c>
      <c r="CP69" s="127">
        <f t="shared" si="45"/>
        <v>15</v>
      </c>
      <c r="CQ69" s="127">
        <f t="shared" si="55"/>
        <v>16</v>
      </c>
    </row>
    <row r="70" spans="1:95" ht="21" customHeight="1" thickBot="1" x14ac:dyDescent="0.3">
      <c r="A70" s="646" t="s">
        <v>100</v>
      </c>
      <c r="B70" s="652">
        <v>56</v>
      </c>
      <c r="C70" s="25" t="s">
        <v>3</v>
      </c>
      <c r="D70" s="502" t="s">
        <v>50</v>
      </c>
      <c r="E70" s="438" t="s">
        <v>25</v>
      </c>
      <c r="F70" s="438" t="s">
        <v>25</v>
      </c>
      <c r="G70" s="467"/>
      <c r="H70" s="503"/>
      <c r="I70" s="438" t="s">
        <v>24</v>
      </c>
      <c r="J70" s="438" t="s">
        <v>25</v>
      </c>
      <c r="K70" s="1397" t="s">
        <v>191</v>
      </c>
      <c r="L70" s="452"/>
      <c r="M70" s="447" t="s">
        <v>57</v>
      </c>
      <c r="N70" s="493" t="s">
        <v>25</v>
      </c>
      <c r="O70" s="528"/>
      <c r="P70" s="447" t="s">
        <v>32</v>
      </c>
      <c r="Q70" s="438" t="s">
        <v>32</v>
      </c>
      <c r="R70" s="438" t="s">
        <v>32</v>
      </c>
      <c r="S70" s="502" t="s">
        <v>288</v>
      </c>
      <c r="T70" s="502" t="s">
        <v>289</v>
      </c>
      <c r="U70" s="455" t="s">
        <v>32</v>
      </c>
      <c r="V70" s="460" t="s">
        <v>32</v>
      </c>
      <c r="W70" s="458" t="s">
        <v>32</v>
      </c>
      <c r="X70" s="458" t="s">
        <v>32</v>
      </c>
      <c r="Y70" s="1053" t="s">
        <v>32</v>
      </c>
      <c r="Z70" s="1053" t="s">
        <v>32</v>
      </c>
      <c r="AA70" s="1223" t="s">
        <v>288</v>
      </c>
      <c r="AB70" s="1138" t="s">
        <v>289</v>
      </c>
      <c r="AC70" s="1054" t="s">
        <v>32</v>
      </c>
      <c r="AD70" s="1053" t="s">
        <v>32</v>
      </c>
      <c r="AE70" s="1223" t="s">
        <v>288</v>
      </c>
      <c r="AF70" s="1223" t="s">
        <v>289</v>
      </c>
      <c r="AG70" s="1053" t="s">
        <v>32</v>
      </c>
      <c r="AH70" s="1053" t="s">
        <v>32</v>
      </c>
      <c r="AI70" s="125">
        <f t="shared" si="114"/>
        <v>1</v>
      </c>
      <c r="AJ70" s="62">
        <f t="shared" si="115"/>
        <v>4</v>
      </c>
      <c r="AK70" s="62">
        <f t="shared" si="116"/>
        <v>0</v>
      </c>
      <c r="AL70" s="62">
        <f t="shared" si="117"/>
        <v>0</v>
      </c>
      <c r="AM70" s="62">
        <f t="shared" si="118"/>
        <v>0</v>
      </c>
      <c r="AN70" s="62">
        <f t="shared" si="119"/>
        <v>0</v>
      </c>
      <c r="AO70" s="62">
        <f t="shared" si="120"/>
        <v>0</v>
      </c>
      <c r="AP70" s="62">
        <f t="shared" si="121"/>
        <v>0</v>
      </c>
      <c r="AQ70" s="62">
        <f t="shared" si="122"/>
        <v>13</v>
      </c>
      <c r="AR70" s="62">
        <f t="shared" si="145"/>
        <v>0</v>
      </c>
      <c r="AS70" s="62">
        <f t="shared" si="123"/>
        <v>0</v>
      </c>
      <c r="AT70" s="62">
        <f t="shared" si="124"/>
        <v>0</v>
      </c>
      <c r="AU70" s="62">
        <f t="shared" si="125"/>
        <v>0</v>
      </c>
      <c r="AV70" s="62">
        <f t="shared" si="126"/>
        <v>0</v>
      </c>
      <c r="AW70" s="62">
        <f t="shared" si="127"/>
        <v>0</v>
      </c>
      <c r="AX70" s="62">
        <f t="shared" si="128"/>
        <v>0</v>
      </c>
      <c r="AY70" s="62">
        <f t="shared" si="129"/>
        <v>0</v>
      </c>
      <c r="AZ70" s="62">
        <f t="shared" si="130"/>
        <v>0</v>
      </c>
      <c r="BA70" s="62">
        <f t="shared" si="131"/>
        <v>0</v>
      </c>
      <c r="BB70" s="62">
        <f t="shared" si="132"/>
        <v>0</v>
      </c>
      <c r="BC70" s="63">
        <f t="shared" si="133"/>
        <v>13.666666666666666</v>
      </c>
      <c r="BD70" s="64"/>
      <c r="BE70" s="584">
        <f t="shared" si="47"/>
        <v>6.833333333333333</v>
      </c>
      <c r="BF70" s="5">
        <f t="shared" si="56"/>
        <v>0</v>
      </c>
      <c r="BG70" s="5">
        <f t="shared" si="30"/>
        <v>0</v>
      </c>
      <c r="BH70" s="5">
        <f t="shared" si="57"/>
        <v>0</v>
      </c>
      <c r="BI70" s="5">
        <f t="shared" si="58"/>
        <v>0</v>
      </c>
      <c r="BJ70" s="5">
        <f t="shared" si="31"/>
        <v>0</v>
      </c>
      <c r="BK70" s="5">
        <f t="shared" si="59"/>
        <v>1</v>
      </c>
      <c r="BL70" s="5">
        <f t="shared" si="32"/>
        <v>1</v>
      </c>
      <c r="BM70" s="5">
        <f t="shared" si="33"/>
        <v>0</v>
      </c>
      <c r="BN70" s="145">
        <f t="shared" si="34"/>
        <v>1</v>
      </c>
      <c r="BO70" s="147">
        <f>+BE70+ABR!BO70</f>
        <v>36</v>
      </c>
      <c r="BP70" s="65">
        <f>+BO70+(JAN!BN68+FEV!BN70+MAR!BN70+ABR!BN70+BN70)*(12/24)-$BO$12</f>
        <v>0.5</v>
      </c>
      <c r="BQ70" s="66">
        <f t="shared" si="148"/>
        <v>0</v>
      </c>
      <c r="BR70" s="584">
        <f t="shared" si="149"/>
        <v>37</v>
      </c>
      <c r="BS70" s="584">
        <f t="shared" si="150"/>
        <v>1</v>
      </c>
      <c r="BT70" s="67">
        <f t="shared" si="151"/>
        <v>4.0779210281695732E-2</v>
      </c>
      <c r="BU70" s="68">
        <f t="shared" si="138"/>
        <v>0</v>
      </c>
      <c r="BV70" s="68">
        <f t="shared" si="139"/>
        <v>0</v>
      </c>
      <c r="BW70" s="68">
        <f t="shared" si="140"/>
        <v>1</v>
      </c>
      <c r="BX70" s="68">
        <f t="shared" si="141"/>
        <v>1</v>
      </c>
      <c r="BY70" s="69">
        <f t="shared" si="142"/>
        <v>2</v>
      </c>
      <c r="BZ70" s="68">
        <f>+BN70+ABR!BZ70</f>
        <v>1</v>
      </c>
      <c r="CA70" s="68">
        <f>+ABR!CA70+BX70</f>
        <v>2</v>
      </c>
      <c r="CB70" s="69">
        <f t="shared" si="152"/>
        <v>1</v>
      </c>
      <c r="CE70" s="163">
        <f t="shared" si="111"/>
        <v>6.833333333333333</v>
      </c>
      <c r="CF70" s="127">
        <f t="shared" si="60"/>
        <v>15.666666666666666</v>
      </c>
      <c r="CG70" s="165">
        <f t="shared" si="49"/>
        <v>60</v>
      </c>
      <c r="CH70" s="165">
        <f t="shared" si="50"/>
        <v>24</v>
      </c>
      <c r="CI70" s="165">
        <f t="shared" si="51"/>
        <v>84</v>
      </c>
      <c r="CJ70" s="159">
        <f t="shared" si="44"/>
        <v>116</v>
      </c>
      <c r="CK70" s="444">
        <f>BY70-BV70+ABR!CK70</f>
        <v>8</v>
      </c>
      <c r="CL70" s="916">
        <f>CK70*12+BV70*8+12</f>
        <v>108</v>
      </c>
      <c r="CM70" s="1218"/>
      <c r="CN70" s="126">
        <f t="shared" si="53"/>
        <v>6.833333333333333</v>
      </c>
      <c r="CO70" s="130">
        <f t="shared" si="54"/>
        <v>84</v>
      </c>
      <c r="CP70" s="127">
        <f t="shared" si="45"/>
        <v>13.666666666666666</v>
      </c>
      <c r="CQ70" s="127">
        <f t="shared" si="55"/>
        <v>15.666666666666666</v>
      </c>
    </row>
    <row r="71" spans="1:95" ht="21" customHeight="1" thickBot="1" x14ac:dyDescent="0.3">
      <c r="A71" s="646" t="s">
        <v>102</v>
      </c>
      <c r="B71" s="652">
        <v>57</v>
      </c>
      <c r="C71" s="25" t="s">
        <v>3</v>
      </c>
      <c r="D71" s="497"/>
      <c r="E71" s="436"/>
      <c r="F71" s="436"/>
      <c r="G71" s="522"/>
      <c r="H71" s="499"/>
      <c r="I71" s="436"/>
      <c r="J71" s="436"/>
      <c r="K71" s="497"/>
      <c r="L71" s="497"/>
      <c r="M71" s="436"/>
      <c r="N71" s="443"/>
      <c r="O71" s="499"/>
      <c r="P71" s="497"/>
      <c r="Q71" s="436"/>
      <c r="R71" s="436"/>
      <c r="S71" s="497"/>
      <c r="T71" s="497"/>
      <c r="U71" s="443"/>
      <c r="V71" s="454"/>
      <c r="W71" s="497"/>
      <c r="X71" s="497"/>
      <c r="Y71" s="436"/>
      <c r="Z71" s="436"/>
      <c r="AA71" s="497"/>
      <c r="AB71" s="522"/>
      <c r="AC71" s="454"/>
      <c r="AD71" s="436"/>
      <c r="AE71" s="497"/>
      <c r="AF71" s="497"/>
      <c r="AG71" s="436"/>
      <c r="AH71" s="436"/>
      <c r="AI71" s="125">
        <f t="shared" si="114"/>
        <v>0</v>
      </c>
      <c r="AJ71" s="62">
        <f t="shared" si="115"/>
        <v>0</v>
      </c>
      <c r="AK71" s="62">
        <f t="shared" si="116"/>
        <v>0</v>
      </c>
      <c r="AL71" s="62">
        <f t="shared" si="117"/>
        <v>0</v>
      </c>
      <c r="AM71" s="62">
        <f t="shared" si="118"/>
        <v>0</v>
      </c>
      <c r="AN71" s="62">
        <f t="shared" si="119"/>
        <v>0</v>
      </c>
      <c r="AO71" s="62">
        <f t="shared" si="120"/>
        <v>0</v>
      </c>
      <c r="AP71" s="62">
        <f t="shared" si="121"/>
        <v>0</v>
      </c>
      <c r="AQ71" s="62">
        <f t="shared" si="122"/>
        <v>0</v>
      </c>
      <c r="AR71" s="62">
        <f t="shared" si="145"/>
        <v>0</v>
      </c>
      <c r="AS71" s="62">
        <f t="shared" si="123"/>
        <v>0</v>
      </c>
      <c r="AT71" s="62">
        <f t="shared" si="124"/>
        <v>0</v>
      </c>
      <c r="AU71" s="62">
        <f t="shared" si="125"/>
        <v>0</v>
      </c>
      <c r="AV71" s="62">
        <f t="shared" si="126"/>
        <v>0</v>
      </c>
      <c r="AW71" s="62">
        <f t="shared" si="127"/>
        <v>0</v>
      </c>
      <c r="AX71" s="62">
        <f t="shared" si="128"/>
        <v>0</v>
      </c>
      <c r="AY71" s="62">
        <f t="shared" si="129"/>
        <v>0</v>
      </c>
      <c r="AZ71" s="62">
        <f t="shared" si="130"/>
        <v>0</v>
      </c>
      <c r="BA71" s="62">
        <f t="shared" si="131"/>
        <v>0</v>
      </c>
      <c r="BB71" s="62">
        <f t="shared" si="132"/>
        <v>0</v>
      </c>
      <c r="BC71" s="63">
        <f t="shared" si="133"/>
        <v>0</v>
      </c>
      <c r="BD71" s="64"/>
      <c r="BE71" s="584">
        <f t="shared" si="47"/>
        <v>0</v>
      </c>
      <c r="BF71" s="5">
        <f t="shared" si="56"/>
        <v>0</v>
      </c>
      <c r="BG71" s="5">
        <f t="shared" si="30"/>
        <v>0</v>
      </c>
      <c r="BH71" s="5">
        <f t="shared" si="57"/>
        <v>0</v>
      </c>
      <c r="BI71" s="5">
        <f t="shared" si="58"/>
        <v>0</v>
      </c>
      <c r="BJ71" s="5">
        <f t="shared" si="31"/>
        <v>0</v>
      </c>
      <c r="BK71" s="5">
        <f t="shared" si="59"/>
        <v>0</v>
      </c>
      <c r="BL71" s="5">
        <f t="shared" si="32"/>
        <v>0</v>
      </c>
      <c r="BM71" s="5">
        <f t="shared" si="33"/>
        <v>0</v>
      </c>
      <c r="BN71" s="145">
        <f t="shared" si="34"/>
        <v>0</v>
      </c>
      <c r="BO71" s="147"/>
      <c r="BP71" s="65"/>
      <c r="BQ71" s="66"/>
      <c r="BR71" s="584"/>
      <c r="BS71" s="584"/>
      <c r="BT71" s="67"/>
      <c r="BU71" s="68"/>
      <c r="BV71" s="68"/>
      <c r="BW71" s="68"/>
      <c r="BX71" s="68"/>
      <c r="BY71" s="69"/>
      <c r="BZ71" s="68"/>
      <c r="CA71" s="68"/>
      <c r="CB71" s="69">
        <f t="shared" si="152"/>
        <v>0</v>
      </c>
      <c r="CE71" s="163">
        <f t="shared" si="111"/>
        <v>0</v>
      </c>
      <c r="CF71" s="127">
        <f t="shared" si="60"/>
        <v>0</v>
      </c>
      <c r="CG71" s="165">
        <f t="shared" si="49"/>
        <v>0</v>
      </c>
      <c r="CH71" s="165">
        <f t="shared" si="50"/>
        <v>0</v>
      </c>
      <c r="CI71" s="165">
        <f t="shared" si="51"/>
        <v>0</v>
      </c>
      <c r="CJ71" s="159">
        <f t="shared" si="44"/>
        <v>0</v>
      </c>
      <c r="CK71" s="444">
        <f>BY71-BV71+ABR!CK71</f>
        <v>0</v>
      </c>
      <c r="CL71" s="450"/>
      <c r="CM71" s="450"/>
      <c r="CN71" s="126">
        <f t="shared" si="53"/>
        <v>0</v>
      </c>
      <c r="CO71" s="130">
        <f t="shared" si="54"/>
        <v>0</v>
      </c>
      <c r="CP71" s="127">
        <f t="shared" si="45"/>
        <v>0</v>
      </c>
      <c r="CQ71" s="127">
        <f t="shared" si="55"/>
        <v>0</v>
      </c>
    </row>
    <row r="72" spans="1:95" ht="21" customHeight="1" thickBot="1" x14ac:dyDescent="0.3">
      <c r="A72" s="646" t="s">
        <v>103</v>
      </c>
      <c r="B72" s="652">
        <v>58</v>
      </c>
      <c r="C72" s="25" t="s">
        <v>3</v>
      </c>
      <c r="D72" s="432" t="s">
        <v>296</v>
      </c>
      <c r="E72" s="435" t="s">
        <v>32</v>
      </c>
      <c r="F72" s="435" t="s">
        <v>32</v>
      </c>
      <c r="G72" s="440" t="s">
        <v>32</v>
      </c>
      <c r="H72" s="459" t="s">
        <v>32</v>
      </c>
      <c r="I72" s="435" t="s">
        <v>32</v>
      </c>
      <c r="J72" s="435" t="s">
        <v>25</v>
      </c>
      <c r="K72" s="498"/>
      <c r="L72" s="498"/>
      <c r="M72" s="435" t="s">
        <v>24</v>
      </c>
      <c r="N72" s="456" t="s">
        <v>48</v>
      </c>
      <c r="O72" s="500"/>
      <c r="P72" s="506"/>
      <c r="Q72" s="435" t="s">
        <v>24</v>
      </c>
      <c r="R72" s="435" t="s">
        <v>31</v>
      </c>
      <c r="S72" s="498" t="s">
        <v>26</v>
      </c>
      <c r="T72" s="498"/>
      <c r="U72" s="440" t="s">
        <v>24</v>
      </c>
      <c r="V72" s="459" t="s">
        <v>26</v>
      </c>
      <c r="W72" s="531" t="s">
        <v>25</v>
      </c>
      <c r="X72" s="506"/>
      <c r="Y72" s="435" t="s">
        <v>24</v>
      </c>
      <c r="Z72" s="435" t="s">
        <v>31</v>
      </c>
      <c r="AA72" s="520"/>
      <c r="AB72" s="504" t="s">
        <v>24</v>
      </c>
      <c r="AC72" s="459" t="s">
        <v>24</v>
      </c>
      <c r="AD72" s="435" t="s">
        <v>26</v>
      </c>
      <c r="AE72" s="498"/>
      <c r="AF72" s="498"/>
      <c r="AG72" s="435" t="s">
        <v>25</v>
      </c>
      <c r="AH72" s="435" t="s">
        <v>25</v>
      </c>
      <c r="AI72" s="125">
        <f t="shared" si="114"/>
        <v>6</v>
      </c>
      <c r="AJ72" s="62">
        <f t="shared" si="115"/>
        <v>4</v>
      </c>
      <c r="AK72" s="62">
        <f t="shared" si="116"/>
        <v>0</v>
      </c>
      <c r="AL72" s="62">
        <f t="shared" si="117"/>
        <v>0</v>
      </c>
      <c r="AM72" s="62">
        <f t="shared" si="118"/>
        <v>0</v>
      </c>
      <c r="AN72" s="62">
        <f t="shared" si="119"/>
        <v>3</v>
      </c>
      <c r="AO72" s="62">
        <f t="shared" si="120"/>
        <v>0</v>
      </c>
      <c r="AP72" s="62">
        <f t="shared" si="121"/>
        <v>2</v>
      </c>
      <c r="AQ72" s="62">
        <f t="shared" si="122"/>
        <v>5</v>
      </c>
      <c r="AR72" s="62">
        <f t="shared" si="145"/>
        <v>0</v>
      </c>
      <c r="AS72" s="62">
        <f t="shared" si="123"/>
        <v>0</v>
      </c>
      <c r="AT72" s="62">
        <f t="shared" si="124"/>
        <v>0</v>
      </c>
      <c r="AU72" s="62">
        <f t="shared" si="125"/>
        <v>0</v>
      </c>
      <c r="AV72" s="62">
        <f t="shared" si="126"/>
        <v>0</v>
      </c>
      <c r="AW72" s="62">
        <f t="shared" si="127"/>
        <v>0</v>
      </c>
      <c r="AX72" s="62">
        <f t="shared" si="128"/>
        <v>0</v>
      </c>
      <c r="AY72" s="62">
        <f t="shared" si="129"/>
        <v>0</v>
      </c>
      <c r="AZ72" s="62">
        <f t="shared" si="130"/>
        <v>0</v>
      </c>
      <c r="BA72" s="62">
        <f t="shared" si="131"/>
        <v>0</v>
      </c>
      <c r="BB72" s="62">
        <f t="shared" si="132"/>
        <v>0</v>
      </c>
      <c r="BC72" s="63">
        <f t="shared" si="133"/>
        <v>16.333333333333332</v>
      </c>
      <c r="BD72" s="64"/>
      <c r="BE72" s="584">
        <f>+AI72*$BD$2+AJ72*$BD$6+AN72*$BD$2+AO72*$BD$6+AQ72*8/24+AU72*8/24+AV72*8/24+AW72*8/24+AX72*12/24+AY72*8/24+AZ72*$BD$2+BA72*8/24+BN72*(0/24)+(AM72*$BE$2)+AK72*$BF$2+AL72*$BF$6+AR72*$BD$2+"03:00"</f>
        <v>8.2916666666666661</v>
      </c>
      <c r="BF72" s="5">
        <f t="shared" si="56"/>
        <v>0</v>
      </c>
      <c r="BG72" s="5">
        <f t="shared" si="30"/>
        <v>0</v>
      </c>
      <c r="BH72" s="5">
        <f t="shared" si="57"/>
        <v>0</v>
      </c>
      <c r="BI72" s="5">
        <f t="shared" si="58"/>
        <v>0</v>
      </c>
      <c r="BJ72" s="5">
        <f t="shared" si="31"/>
        <v>1</v>
      </c>
      <c r="BK72" s="5">
        <f t="shared" si="59"/>
        <v>0</v>
      </c>
      <c r="BL72" s="5">
        <f t="shared" si="32"/>
        <v>0</v>
      </c>
      <c r="BM72" s="5">
        <f t="shared" si="33"/>
        <v>0</v>
      </c>
      <c r="BN72" s="145">
        <f t="shared" si="34"/>
        <v>0</v>
      </c>
      <c r="BO72" s="147">
        <f>+BE72+ABR!BO72</f>
        <v>31.958333333333336</v>
      </c>
      <c r="BP72" s="1157">
        <f>+BO72+(JAN!BN71+FEV!BN72+MAR!BN72+ABR!BN72+BN72)*(12/24)-$BO$12+"144:00"</f>
        <v>1.9583333333333357</v>
      </c>
      <c r="BQ72" s="66">
        <f t="shared" si="148"/>
        <v>0</v>
      </c>
      <c r="BR72" s="901">
        <f>+BO72+BY72*$BD$2+"144:00"</f>
        <v>38.458333333333336</v>
      </c>
      <c r="BS72" s="584">
        <f>+BR72-$BO$12</f>
        <v>2.4583333333333357</v>
      </c>
      <c r="BT72" s="67">
        <f t="shared" si="151"/>
        <v>8.1800913389645347E-2</v>
      </c>
      <c r="BU72" s="68">
        <f t="shared" si="138"/>
        <v>0</v>
      </c>
      <c r="BV72" s="68">
        <f t="shared" si="139"/>
        <v>0</v>
      </c>
      <c r="BW72" s="68">
        <f t="shared" si="140"/>
        <v>1</v>
      </c>
      <c r="BX72" s="68">
        <f t="shared" si="141"/>
        <v>0</v>
      </c>
      <c r="BY72" s="69">
        <f t="shared" si="142"/>
        <v>1</v>
      </c>
      <c r="BZ72" s="68">
        <f>+BN72+ABR!BZ72</f>
        <v>0</v>
      </c>
      <c r="CA72" s="68">
        <f>+ABR!CA72+BX72</f>
        <v>0</v>
      </c>
      <c r="CB72" s="69">
        <f t="shared" si="152"/>
        <v>0</v>
      </c>
      <c r="CE72" s="163">
        <f t="shared" si="111"/>
        <v>8.2916666666666661</v>
      </c>
      <c r="CF72" s="127">
        <f t="shared" si="60"/>
        <v>17.333333333333332</v>
      </c>
      <c r="CG72" s="165">
        <f t="shared" si="49"/>
        <v>159</v>
      </c>
      <c r="CH72" s="165">
        <f t="shared" si="50"/>
        <v>12</v>
      </c>
      <c r="CI72" s="165">
        <f t="shared" si="51"/>
        <v>171</v>
      </c>
      <c r="CJ72" s="159">
        <f t="shared" si="44"/>
        <v>40</v>
      </c>
      <c r="CK72" s="444">
        <f>BY72-BV72+ABR!CK72</f>
        <v>5</v>
      </c>
      <c r="CL72" s="450">
        <f t="shared" si="153"/>
        <v>60</v>
      </c>
      <c r="CM72" s="450"/>
      <c r="CN72" s="126">
        <f t="shared" si="53"/>
        <v>8.2916666666666661</v>
      </c>
      <c r="CO72" s="130">
        <f t="shared" si="54"/>
        <v>171</v>
      </c>
      <c r="CP72" s="127">
        <f t="shared" si="45"/>
        <v>16.333333333333332</v>
      </c>
      <c r="CQ72" s="127">
        <f t="shared" si="55"/>
        <v>17.333333333333332</v>
      </c>
    </row>
    <row r="73" spans="1:95" ht="21" customHeight="1" thickBot="1" x14ac:dyDescent="0.3">
      <c r="A73" s="646" t="s">
        <v>271</v>
      </c>
      <c r="B73" s="652">
        <v>59</v>
      </c>
      <c r="C73" s="25" t="s">
        <v>3</v>
      </c>
      <c r="D73" s="432" t="s">
        <v>296</v>
      </c>
      <c r="E73" s="435" t="s">
        <v>32</v>
      </c>
      <c r="F73" s="435" t="s">
        <v>25</v>
      </c>
      <c r="G73" s="505" t="s">
        <v>49</v>
      </c>
      <c r="H73" s="500"/>
      <c r="I73" s="435" t="s">
        <v>24</v>
      </c>
      <c r="J73" s="435" t="s">
        <v>25</v>
      </c>
      <c r="K73" s="498"/>
      <c r="L73" s="498"/>
      <c r="M73" s="435" t="s">
        <v>24</v>
      </c>
      <c r="N73" s="440" t="s">
        <v>25</v>
      </c>
      <c r="O73" s="500"/>
      <c r="P73" s="506"/>
      <c r="Q73" s="435" t="s">
        <v>24</v>
      </c>
      <c r="R73" s="435" t="s">
        <v>26</v>
      </c>
      <c r="S73" s="531" t="s">
        <v>25</v>
      </c>
      <c r="T73" s="498"/>
      <c r="U73" s="440" t="s">
        <v>24</v>
      </c>
      <c r="V73" s="459" t="s">
        <v>25</v>
      </c>
      <c r="W73" s="506"/>
      <c r="X73" s="506"/>
      <c r="Y73" s="435" t="s">
        <v>24</v>
      </c>
      <c r="Z73" s="435" t="s">
        <v>24</v>
      </c>
      <c r="AA73" s="520"/>
      <c r="AB73" s="504"/>
      <c r="AC73" s="459" t="s">
        <v>24</v>
      </c>
      <c r="AD73" s="435" t="s">
        <v>25</v>
      </c>
      <c r="AE73" s="498"/>
      <c r="AF73" s="498"/>
      <c r="AG73" s="435" t="s">
        <v>25</v>
      </c>
      <c r="AH73" s="435" t="s">
        <v>25</v>
      </c>
      <c r="AI73" s="125">
        <f t="shared" si="114"/>
        <v>7</v>
      </c>
      <c r="AJ73" s="62">
        <f t="shared" si="115"/>
        <v>8</v>
      </c>
      <c r="AK73" s="62">
        <f t="shared" si="116"/>
        <v>0</v>
      </c>
      <c r="AL73" s="62">
        <f t="shared" si="117"/>
        <v>0</v>
      </c>
      <c r="AM73" s="62">
        <f t="shared" si="118"/>
        <v>0</v>
      </c>
      <c r="AN73" s="62">
        <f t="shared" si="119"/>
        <v>1</v>
      </c>
      <c r="AO73" s="62">
        <f t="shared" si="120"/>
        <v>0</v>
      </c>
      <c r="AP73" s="62">
        <f t="shared" si="121"/>
        <v>0</v>
      </c>
      <c r="AQ73" s="62">
        <f t="shared" si="122"/>
        <v>1</v>
      </c>
      <c r="AR73" s="62">
        <f t="shared" si="145"/>
        <v>0</v>
      </c>
      <c r="AS73" s="62">
        <f t="shared" si="123"/>
        <v>0</v>
      </c>
      <c r="AT73" s="62">
        <f t="shared" si="124"/>
        <v>0</v>
      </c>
      <c r="AU73" s="62">
        <f t="shared" si="125"/>
        <v>0</v>
      </c>
      <c r="AV73" s="62">
        <f t="shared" si="126"/>
        <v>0</v>
      </c>
      <c r="AW73" s="62">
        <f t="shared" si="127"/>
        <v>0</v>
      </c>
      <c r="AX73" s="62">
        <f t="shared" si="128"/>
        <v>0</v>
      </c>
      <c r="AY73" s="62">
        <f t="shared" si="129"/>
        <v>0</v>
      </c>
      <c r="AZ73" s="62">
        <f t="shared" si="130"/>
        <v>0</v>
      </c>
      <c r="BA73" s="62">
        <f t="shared" si="131"/>
        <v>0</v>
      </c>
      <c r="BB73" s="62">
        <f t="shared" si="132"/>
        <v>0</v>
      </c>
      <c r="BC73" s="63">
        <f t="shared" si="133"/>
        <v>16.666666666666668</v>
      </c>
      <c r="BD73" s="64"/>
      <c r="BE73" s="584">
        <f t="shared" si="47"/>
        <v>8.3333333333333339</v>
      </c>
      <c r="BF73" s="5">
        <f t="shared" si="56"/>
        <v>0</v>
      </c>
      <c r="BG73" s="5">
        <f t="shared" si="30"/>
        <v>0</v>
      </c>
      <c r="BH73" s="5">
        <f t="shared" si="57"/>
        <v>0</v>
      </c>
      <c r="BI73" s="5">
        <f t="shared" si="58"/>
        <v>0</v>
      </c>
      <c r="BJ73" s="5">
        <f t="shared" si="31"/>
        <v>0</v>
      </c>
      <c r="BK73" s="5">
        <f t="shared" si="59"/>
        <v>1</v>
      </c>
      <c r="BL73" s="5">
        <f t="shared" si="32"/>
        <v>0</v>
      </c>
      <c r="BM73" s="5">
        <f t="shared" si="33"/>
        <v>0</v>
      </c>
      <c r="BN73" s="145">
        <f t="shared" si="34"/>
        <v>0</v>
      </c>
      <c r="BO73" s="147">
        <f>+BE73+ABR!BO73</f>
        <v>32</v>
      </c>
      <c r="BP73" s="1157">
        <f>+BO73+(JAN!BN72+FEV!BN73+MAR!BN73+ABR!BN73+BN73)*(12/24)-$BO$12+"144:00"</f>
        <v>2</v>
      </c>
      <c r="BQ73" s="66">
        <f t="shared" si="148"/>
        <v>0</v>
      </c>
      <c r="BR73" s="901">
        <f>+BO73+BY73*$BD$2+"144:00"</f>
        <v>38.5</v>
      </c>
      <c r="BS73" s="584">
        <f>+BR73-$BO$12</f>
        <v>2.5</v>
      </c>
      <c r="BT73" s="67">
        <f t="shared" si="151"/>
        <v>8.2972962049872478E-2</v>
      </c>
      <c r="BU73" s="68">
        <f t="shared" si="138"/>
        <v>0</v>
      </c>
      <c r="BV73" s="68">
        <f t="shared" si="139"/>
        <v>0</v>
      </c>
      <c r="BW73" s="68">
        <f t="shared" si="140"/>
        <v>1</v>
      </c>
      <c r="BX73" s="68">
        <f t="shared" si="141"/>
        <v>0</v>
      </c>
      <c r="BY73" s="69">
        <f t="shared" si="142"/>
        <v>1</v>
      </c>
      <c r="BZ73" s="68">
        <f>+BN73+ABR!BZ73</f>
        <v>0</v>
      </c>
      <c r="CA73" s="68">
        <f>+ABR!CA73+BX73</f>
        <v>0</v>
      </c>
      <c r="CB73" s="69">
        <f t="shared" si="152"/>
        <v>0</v>
      </c>
      <c r="CE73" s="163">
        <f t="shared" si="111"/>
        <v>8.3333333333333339</v>
      </c>
      <c r="CF73" s="127">
        <f t="shared" si="60"/>
        <v>17.666666666666668</v>
      </c>
      <c r="CG73" s="165">
        <f t="shared" si="49"/>
        <v>192</v>
      </c>
      <c r="CH73" s="165">
        <f t="shared" si="50"/>
        <v>12</v>
      </c>
      <c r="CI73" s="165">
        <f t="shared" si="51"/>
        <v>204</v>
      </c>
      <c r="CJ73" s="159">
        <f t="shared" si="44"/>
        <v>8</v>
      </c>
      <c r="CK73" s="444">
        <f>BY73-BV73+ABR!CK73</f>
        <v>7</v>
      </c>
      <c r="CL73" s="450">
        <f t="shared" si="153"/>
        <v>84</v>
      </c>
      <c r="CM73" s="450"/>
      <c r="CN73" s="126">
        <f t="shared" si="53"/>
        <v>8.3333333333333339</v>
      </c>
      <c r="CO73" s="130">
        <f t="shared" si="54"/>
        <v>204</v>
      </c>
      <c r="CP73" s="127">
        <f t="shared" si="45"/>
        <v>16.666666666666668</v>
      </c>
      <c r="CQ73" s="127">
        <f t="shared" si="55"/>
        <v>17.666666666666668</v>
      </c>
    </row>
    <row r="74" spans="1:95" ht="21" customHeight="1" thickBot="1" x14ac:dyDescent="0.3">
      <c r="A74" s="646" t="s">
        <v>271</v>
      </c>
      <c r="B74" s="652">
        <v>60</v>
      </c>
      <c r="C74" s="25" t="s">
        <v>3</v>
      </c>
      <c r="D74" s="432"/>
      <c r="E74" s="435"/>
      <c r="F74" s="435"/>
      <c r="G74" s="440"/>
      <c r="H74" s="459"/>
      <c r="I74" s="435"/>
      <c r="J74" s="435"/>
      <c r="K74" s="498"/>
      <c r="L74" s="498"/>
      <c r="M74" s="435"/>
      <c r="N74" s="440"/>
      <c r="O74" s="500"/>
      <c r="P74" s="506"/>
      <c r="Q74" s="435"/>
      <c r="R74" s="435"/>
      <c r="S74" s="498"/>
      <c r="T74" s="498"/>
      <c r="U74" s="440"/>
      <c r="V74" s="459"/>
      <c r="W74" s="435"/>
      <c r="X74" s="435"/>
      <c r="Y74" s="435"/>
      <c r="Z74" s="435"/>
      <c r="AA74" s="520"/>
      <c r="AB74" s="504"/>
      <c r="AC74" s="459"/>
      <c r="AD74" s="435"/>
      <c r="AE74" s="498"/>
      <c r="AF74" s="498"/>
      <c r="AG74" s="435"/>
      <c r="AH74" s="435"/>
      <c r="AI74" s="125">
        <f t="shared" si="114"/>
        <v>0</v>
      </c>
      <c r="AJ74" s="62">
        <f t="shared" si="115"/>
        <v>0</v>
      </c>
      <c r="AK74" s="62">
        <f t="shared" si="116"/>
        <v>0</v>
      </c>
      <c r="AL74" s="62">
        <f t="shared" si="117"/>
        <v>0</v>
      </c>
      <c r="AM74" s="62">
        <f t="shared" si="118"/>
        <v>0</v>
      </c>
      <c r="AN74" s="62">
        <f t="shared" si="119"/>
        <v>0</v>
      </c>
      <c r="AO74" s="62">
        <f t="shared" si="120"/>
        <v>0</v>
      </c>
      <c r="AP74" s="62">
        <f t="shared" si="121"/>
        <v>0</v>
      </c>
      <c r="AQ74" s="62">
        <f t="shared" si="122"/>
        <v>0</v>
      </c>
      <c r="AR74" s="62">
        <f t="shared" si="145"/>
        <v>0</v>
      </c>
      <c r="AS74" s="62">
        <f t="shared" si="123"/>
        <v>0</v>
      </c>
      <c r="AT74" s="62">
        <f t="shared" si="124"/>
        <v>0</v>
      </c>
      <c r="AU74" s="62">
        <f t="shared" si="125"/>
        <v>0</v>
      </c>
      <c r="AV74" s="62">
        <f t="shared" si="126"/>
        <v>0</v>
      </c>
      <c r="AW74" s="62">
        <f t="shared" si="127"/>
        <v>0</v>
      </c>
      <c r="AX74" s="62">
        <f t="shared" si="128"/>
        <v>0</v>
      </c>
      <c r="AY74" s="62">
        <f t="shared" si="129"/>
        <v>0</v>
      </c>
      <c r="AZ74" s="62">
        <f t="shared" si="130"/>
        <v>0</v>
      </c>
      <c r="BA74" s="62">
        <f t="shared" si="131"/>
        <v>0</v>
      </c>
      <c r="BB74" s="62">
        <f t="shared" si="132"/>
        <v>0</v>
      </c>
      <c r="BC74" s="63">
        <f t="shared" si="133"/>
        <v>0</v>
      </c>
      <c r="BD74" s="64"/>
      <c r="BE74" s="584">
        <f t="shared" si="47"/>
        <v>0</v>
      </c>
      <c r="BF74" s="5">
        <f t="shared" si="56"/>
        <v>0</v>
      </c>
      <c r="BG74" s="5">
        <f t="shared" si="30"/>
        <v>0</v>
      </c>
      <c r="BH74" s="5">
        <f t="shared" si="57"/>
        <v>0</v>
      </c>
      <c r="BI74" s="5">
        <f t="shared" si="58"/>
        <v>0</v>
      </c>
      <c r="BJ74" s="5">
        <f t="shared" si="31"/>
        <v>0</v>
      </c>
      <c r="BK74" s="5">
        <f t="shared" si="59"/>
        <v>0</v>
      </c>
      <c r="BL74" s="5">
        <f t="shared" si="32"/>
        <v>0</v>
      </c>
      <c r="BM74" s="5">
        <f t="shared" si="33"/>
        <v>0</v>
      </c>
      <c r="BN74" s="145">
        <f t="shared" si="34"/>
        <v>0</v>
      </c>
      <c r="BO74" s="147">
        <f>+BE74+ABR!BO74</f>
        <v>0</v>
      </c>
      <c r="BP74" s="65"/>
      <c r="BQ74" s="66"/>
      <c r="BR74" s="584"/>
      <c r="BS74" s="584"/>
      <c r="BT74" s="67"/>
      <c r="BU74" s="68">
        <f t="shared" si="138"/>
        <v>0</v>
      </c>
      <c r="BV74" s="68">
        <f t="shared" si="139"/>
        <v>0</v>
      </c>
      <c r="BW74" s="68">
        <f t="shared" si="140"/>
        <v>0</v>
      </c>
      <c r="BX74" s="68">
        <f t="shared" si="141"/>
        <v>0</v>
      </c>
      <c r="BY74" s="69">
        <f t="shared" si="142"/>
        <v>0</v>
      </c>
      <c r="BZ74" s="68">
        <f>+BN74+ABR!BZ74</f>
        <v>0</v>
      </c>
      <c r="CA74" s="68">
        <f>+ABR!CA74+BX74</f>
        <v>0</v>
      </c>
      <c r="CB74" s="69"/>
      <c r="CE74" s="163"/>
      <c r="CF74" s="127"/>
      <c r="CG74" s="165">
        <f t="shared" si="49"/>
        <v>0</v>
      </c>
      <c r="CH74" s="165">
        <f t="shared" si="50"/>
        <v>0</v>
      </c>
      <c r="CI74" s="165">
        <f t="shared" si="51"/>
        <v>0</v>
      </c>
      <c r="CJ74" s="159">
        <f t="shared" si="44"/>
        <v>0</v>
      </c>
      <c r="CK74" s="444">
        <f>BY74-BV74+ABR!CK74</f>
        <v>0</v>
      </c>
      <c r="CL74" s="450"/>
      <c r="CM74" s="450"/>
      <c r="CN74" s="126">
        <f t="shared" si="53"/>
        <v>0</v>
      </c>
      <c r="CO74" s="130">
        <f t="shared" si="54"/>
        <v>0</v>
      </c>
      <c r="CP74" s="127">
        <f t="shared" si="45"/>
        <v>0</v>
      </c>
      <c r="CQ74" s="127">
        <f t="shared" si="55"/>
        <v>0</v>
      </c>
    </row>
    <row r="75" spans="1:95" ht="21" customHeight="1" thickBot="1" x14ac:dyDescent="0.3">
      <c r="A75" s="646" t="s">
        <v>272</v>
      </c>
      <c r="B75" s="652">
        <v>61</v>
      </c>
      <c r="C75" s="25" t="s">
        <v>3</v>
      </c>
      <c r="D75" s="435"/>
      <c r="E75" s="432"/>
      <c r="F75" s="432"/>
      <c r="G75" s="440"/>
      <c r="H75" s="459"/>
      <c r="I75" s="435"/>
      <c r="J75" s="435"/>
      <c r="K75" s="435"/>
      <c r="L75" s="435"/>
      <c r="M75" s="434"/>
      <c r="N75" s="491"/>
      <c r="O75" s="459"/>
      <c r="P75" s="435"/>
      <c r="Q75" s="432"/>
      <c r="R75" s="432"/>
      <c r="S75" s="435"/>
      <c r="T75" s="435"/>
      <c r="U75" s="440"/>
      <c r="V75" s="459"/>
      <c r="W75" s="435"/>
      <c r="X75" s="435"/>
      <c r="Y75" s="432"/>
      <c r="Z75" s="432"/>
      <c r="AA75" s="435"/>
      <c r="AB75" s="440"/>
      <c r="AC75" s="459"/>
      <c r="AD75" s="435"/>
      <c r="AE75" s="435"/>
      <c r="AF75" s="435"/>
      <c r="AG75" s="432"/>
      <c r="AH75" s="432"/>
      <c r="AI75" s="125">
        <f t="shared" si="114"/>
        <v>0</v>
      </c>
      <c r="AJ75" s="62">
        <f t="shared" si="115"/>
        <v>0</v>
      </c>
      <c r="AK75" s="62">
        <f t="shared" si="116"/>
        <v>0</v>
      </c>
      <c r="AL75" s="62">
        <f t="shared" si="117"/>
        <v>0</v>
      </c>
      <c r="AM75" s="62">
        <f t="shared" si="118"/>
        <v>0</v>
      </c>
      <c r="AN75" s="62">
        <f t="shared" si="119"/>
        <v>0</v>
      </c>
      <c r="AO75" s="62">
        <f t="shared" si="120"/>
        <v>0</v>
      </c>
      <c r="AP75" s="62">
        <f t="shared" si="121"/>
        <v>0</v>
      </c>
      <c r="AQ75" s="62">
        <f t="shared" si="122"/>
        <v>0</v>
      </c>
      <c r="AR75" s="62">
        <f t="shared" si="145"/>
        <v>0</v>
      </c>
      <c r="AS75" s="62">
        <f t="shared" si="123"/>
        <v>0</v>
      </c>
      <c r="AT75" s="62">
        <f t="shared" si="124"/>
        <v>0</v>
      </c>
      <c r="AU75" s="62">
        <f t="shared" si="125"/>
        <v>0</v>
      </c>
      <c r="AV75" s="62">
        <f t="shared" si="126"/>
        <v>0</v>
      </c>
      <c r="AW75" s="62">
        <f t="shared" si="127"/>
        <v>0</v>
      </c>
      <c r="AX75" s="62">
        <f t="shared" si="128"/>
        <v>0</v>
      </c>
      <c r="AY75" s="62">
        <f t="shared" si="129"/>
        <v>0</v>
      </c>
      <c r="AZ75" s="62">
        <f t="shared" si="130"/>
        <v>0</v>
      </c>
      <c r="BA75" s="62">
        <f t="shared" si="131"/>
        <v>0</v>
      </c>
      <c r="BB75" s="62">
        <f t="shared" si="132"/>
        <v>0</v>
      </c>
      <c r="BC75" s="63">
        <f t="shared" si="133"/>
        <v>0</v>
      </c>
      <c r="BD75" s="64"/>
      <c r="BE75" s="584">
        <f t="shared" si="47"/>
        <v>0</v>
      </c>
      <c r="BF75" s="5"/>
      <c r="BG75" s="5"/>
      <c r="BH75" s="5"/>
      <c r="BI75" s="5"/>
      <c r="BJ75" s="5"/>
      <c r="BK75" s="5"/>
      <c r="BL75" s="5"/>
      <c r="BM75" s="5"/>
      <c r="BN75" s="145"/>
      <c r="BO75" s="147">
        <f>+BE75+ABR!BO75</f>
        <v>0</v>
      </c>
      <c r="BP75" s="65"/>
      <c r="BQ75" s="66"/>
      <c r="BR75" s="584"/>
      <c r="BS75" s="584"/>
      <c r="BT75" s="67"/>
      <c r="BU75" s="68">
        <f t="shared" si="138"/>
        <v>0</v>
      </c>
      <c r="BV75" s="68">
        <f t="shared" si="139"/>
        <v>0</v>
      </c>
      <c r="BW75" s="68">
        <f t="shared" si="140"/>
        <v>0</v>
      </c>
      <c r="BX75" s="68">
        <f t="shared" si="141"/>
        <v>0</v>
      </c>
      <c r="BY75" s="69"/>
      <c r="BZ75" s="68">
        <f>+BN75+ABR!BZ75</f>
        <v>0</v>
      </c>
      <c r="CA75" s="68">
        <f>+FEV!CA75+BX75</f>
        <v>0</v>
      </c>
      <c r="CB75" s="69"/>
      <c r="CE75" s="163">
        <f t="shared" ref="CE75:CE97" si="154">+BE75</f>
        <v>0</v>
      </c>
      <c r="CF75" s="127">
        <f t="shared" ref="CF75:CF97" si="155">+BC75+BF75+BG75+BJ75+BK75+BL75+BM75+BH75+BI75</f>
        <v>0</v>
      </c>
      <c r="CG75" s="165">
        <f t="shared" si="49"/>
        <v>0</v>
      </c>
      <c r="CH75" s="165">
        <f t="shared" si="50"/>
        <v>0</v>
      </c>
      <c r="CI75" s="165">
        <f t="shared" si="51"/>
        <v>0</v>
      </c>
      <c r="CJ75" s="159">
        <f t="shared" si="44"/>
        <v>0</v>
      </c>
      <c r="CK75" s="444">
        <f>BY75-BV75+ABR!CK75</f>
        <v>0</v>
      </c>
      <c r="CL75" s="450">
        <f>CK75*12+BV75*8</f>
        <v>0</v>
      </c>
      <c r="CM75" s="450"/>
      <c r="CN75" s="126">
        <f t="shared" si="53"/>
        <v>0</v>
      </c>
      <c r="CO75" s="130">
        <f t="shared" si="54"/>
        <v>0</v>
      </c>
      <c r="CP75" s="127">
        <f t="shared" si="45"/>
        <v>0</v>
      </c>
      <c r="CQ75" s="127">
        <f t="shared" si="55"/>
        <v>0</v>
      </c>
    </row>
    <row r="76" spans="1:95" ht="21" customHeight="1" thickBot="1" x14ac:dyDescent="0.3">
      <c r="A76" s="863" t="s">
        <v>21</v>
      </c>
      <c r="B76" s="863" t="s">
        <v>22</v>
      </c>
      <c r="C76" s="864" t="s">
        <v>23</v>
      </c>
      <c r="D76" s="1147">
        <v>1</v>
      </c>
      <c r="E76" s="264">
        <v>2</v>
      </c>
      <c r="F76" s="265">
        <v>3</v>
      </c>
      <c r="G76" s="640">
        <v>4</v>
      </c>
      <c r="H76" s="307">
        <v>5</v>
      </c>
      <c r="I76" s="265">
        <v>6</v>
      </c>
      <c r="J76" s="265">
        <v>7</v>
      </c>
      <c r="K76" s="265">
        <v>8</v>
      </c>
      <c r="L76" s="265">
        <v>9</v>
      </c>
      <c r="M76" s="264">
        <v>10</v>
      </c>
      <c r="N76" s="640">
        <v>11</v>
      </c>
      <c r="O76" s="307">
        <v>12</v>
      </c>
      <c r="P76" s="265">
        <v>13</v>
      </c>
      <c r="Q76" s="265">
        <v>14</v>
      </c>
      <c r="R76" s="265">
        <v>15</v>
      </c>
      <c r="S76" s="265">
        <v>16</v>
      </c>
      <c r="T76" s="265">
        <v>17</v>
      </c>
      <c r="U76" s="641">
        <v>18</v>
      </c>
      <c r="V76" s="307">
        <v>19</v>
      </c>
      <c r="W76" s="265">
        <v>20</v>
      </c>
      <c r="X76" s="265">
        <v>21</v>
      </c>
      <c r="Y76" s="264">
        <v>22</v>
      </c>
      <c r="Z76" s="265">
        <v>23</v>
      </c>
      <c r="AA76" s="265">
        <v>24</v>
      </c>
      <c r="AB76" s="640">
        <v>25</v>
      </c>
      <c r="AC76" s="307">
        <v>26</v>
      </c>
      <c r="AD76" s="265">
        <v>27</v>
      </c>
      <c r="AE76" s="265">
        <v>28</v>
      </c>
      <c r="AF76" s="265">
        <v>29</v>
      </c>
      <c r="AG76" s="264">
        <v>30</v>
      </c>
      <c r="AH76" s="265">
        <v>31</v>
      </c>
      <c r="AI76" s="133">
        <f>SUM(AI56:AI75)</f>
        <v>61</v>
      </c>
      <c r="AJ76" s="133">
        <f t="shared" ref="AJ76:BB76" si="156">SUM(AJ56:AJ75)</f>
        <v>84</v>
      </c>
      <c r="AK76" s="133">
        <f t="shared" si="156"/>
        <v>0</v>
      </c>
      <c r="AL76" s="133">
        <f t="shared" si="156"/>
        <v>0</v>
      </c>
      <c r="AM76" s="133">
        <f t="shared" si="156"/>
        <v>0</v>
      </c>
      <c r="AN76" s="133">
        <f t="shared" si="156"/>
        <v>7</v>
      </c>
      <c r="AO76" s="133">
        <f t="shared" si="156"/>
        <v>3</v>
      </c>
      <c r="AP76" s="133">
        <f t="shared" si="156"/>
        <v>5</v>
      </c>
      <c r="AQ76" s="133">
        <f t="shared" si="156"/>
        <v>28</v>
      </c>
      <c r="AR76" s="133">
        <f t="shared" si="156"/>
        <v>0</v>
      </c>
      <c r="AS76" s="133">
        <f t="shared" si="156"/>
        <v>0</v>
      </c>
      <c r="AT76" s="133">
        <f>SUM(AT56:AT75)</f>
        <v>0</v>
      </c>
      <c r="AU76" s="133">
        <f t="shared" si="156"/>
        <v>0</v>
      </c>
      <c r="AV76" s="133">
        <f t="shared" si="156"/>
        <v>44</v>
      </c>
      <c r="AW76" s="133">
        <f t="shared" si="156"/>
        <v>0</v>
      </c>
      <c r="AX76" s="133">
        <f t="shared" si="156"/>
        <v>0</v>
      </c>
      <c r="AY76" s="133">
        <f t="shared" si="156"/>
        <v>3</v>
      </c>
      <c r="AZ76" s="133">
        <f t="shared" si="156"/>
        <v>0</v>
      </c>
      <c r="BA76" s="133">
        <f t="shared" si="156"/>
        <v>0</v>
      </c>
      <c r="BB76" s="133">
        <f t="shared" si="156"/>
        <v>0</v>
      </c>
      <c r="BC76" s="395">
        <f>SUM(BC56:BC75)</f>
        <v>205</v>
      </c>
      <c r="BD76" s="73"/>
      <c r="BE76" s="584"/>
      <c r="BF76" s="267">
        <f t="shared" si="56"/>
        <v>0</v>
      </c>
      <c r="BG76" s="267">
        <f t="shared" ref="BG76:BG97" si="157">COUNTIF($D76:$AH76,"NTS")+COUNTIF($D76:$AH76,"NTS1")</f>
        <v>0</v>
      </c>
      <c r="BH76" s="267">
        <f t="shared" si="57"/>
        <v>0</v>
      </c>
      <c r="BI76" s="267">
        <f t="shared" si="58"/>
        <v>0</v>
      </c>
      <c r="BJ76" s="267">
        <f t="shared" ref="BJ76:BJ97" si="158">COUNTIF($D76:$AH76,"DTS5S")+COUNTIF($D76:$AH76,"DTS5S1")</f>
        <v>0</v>
      </c>
      <c r="BK76" s="267">
        <f t="shared" si="59"/>
        <v>0</v>
      </c>
      <c r="BL76" s="267">
        <f t="shared" ref="BL76:BL97" si="159">COUNTIF($D76:$AH76,"DTSDS")+COUNTIF($D76:$AH76,"DTSDS1")</f>
        <v>0</v>
      </c>
      <c r="BM76" s="267">
        <f t="shared" ref="BM76:BM97" si="160">COUNTIF($D76:$AH76,"NTSDS")+COUNTIF($D76:$AH76,"NTSDS1")</f>
        <v>0</v>
      </c>
      <c r="BN76" s="268">
        <f t="shared" ref="BN76:BN97" si="161">COUNTIF($D76:$AH76,"FOTS")</f>
        <v>0</v>
      </c>
      <c r="BO76" s="151" t="s">
        <v>142</v>
      </c>
      <c r="BP76" s="85">
        <f>AVERAGE(BP56:BP75)</f>
        <v>1.1506410256410275</v>
      </c>
      <c r="BQ76" s="85"/>
      <c r="BR76" s="84" t="s">
        <v>142</v>
      </c>
      <c r="BS76" s="85">
        <f>AVERAGE(BS56:BS75)</f>
        <v>0.91987179487179671</v>
      </c>
      <c r="BT76" s="86"/>
      <c r="BU76" s="87"/>
      <c r="BV76" s="87"/>
      <c r="BW76" s="87"/>
      <c r="BX76" s="87"/>
      <c r="BY76" s="87"/>
      <c r="BZ76" s="87"/>
      <c r="CA76" s="87"/>
      <c r="CB76" s="88">
        <f>SUM(CB56:CB75)</f>
        <v>89</v>
      </c>
      <c r="CE76" s="163"/>
      <c r="CF76" s="127"/>
      <c r="CG76" s="165"/>
      <c r="CH76" s="165"/>
      <c r="CI76" s="165"/>
      <c r="CJ76" s="159"/>
      <c r="CK76" s="444">
        <f>BY76-BV76+ABR!CK76</f>
        <v>0</v>
      </c>
      <c r="CL76" s="450"/>
      <c r="CM76" s="450"/>
      <c r="CN76" s="126">
        <f t="shared" si="53"/>
        <v>0</v>
      </c>
      <c r="CO76" s="130">
        <f t="shared" si="54"/>
        <v>0</v>
      </c>
      <c r="CP76" s="127"/>
      <c r="CQ76" s="127">
        <f t="shared" si="55"/>
        <v>0</v>
      </c>
    </row>
    <row r="77" spans="1:95" ht="21" customHeight="1" thickBot="1" x14ac:dyDescent="0.3">
      <c r="A77" s="690" t="s">
        <v>104</v>
      </c>
      <c r="B77" s="1390">
        <v>62</v>
      </c>
      <c r="C77" s="692" t="s">
        <v>1</v>
      </c>
      <c r="D77" s="498"/>
      <c r="E77" s="498"/>
      <c r="F77" s="435" t="s">
        <v>32</v>
      </c>
      <c r="G77" s="440" t="s">
        <v>32</v>
      </c>
      <c r="H77" s="500"/>
      <c r="I77" s="531" t="s">
        <v>190</v>
      </c>
      <c r="J77" s="435" t="s">
        <v>24</v>
      </c>
      <c r="K77" s="435" t="s">
        <v>25</v>
      </c>
      <c r="L77" s="498"/>
      <c r="M77" s="498"/>
      <c r="N77" s="1228" t="s">
        <v>39</v>
      </c>
      <c r="O77" s="1228" t="s">
        <v>39</v>
      </c>
      <c r="P77" s="1228"/>
      <c r="Q77" s="1228"/>
      <c r="R77" s="1228" t="s">
        <v>39</v>
      </c>
      <c r="S77" s="1228" t="s">
        <v>39</v>
      </c>
      <c r="T77" s="527"/>
      <c r="U77" s="526"/>
      <c r="V77" s="459" t="s">
        <v>24</v>
      </c>
      <c r="W77" s="435" t="s">
        <v>24</v>
      </c>
      <c r="X77" s="531" t="s">
        <v>25</v>
      </c>
      <c r="Y77" s="531" t="s">
        <v>25</v>
      </c>
      <c r="Z77" s="435" t="s">
        <v>25</v>
      </c>
      <c r="AA77" s="435" t="s">
        <v>25</v>
      </c>
      <c r="AB77" s="505"/>
      <c r="AC77" s="500"/>
      <c r="AD77" s="435" t="s">
        <v>24</v>
      </c>
      <c r="AE77" s="435" t="s">
        <v>25</v>
      </c>
      <c r="AF77" s="498"/>
      <c r="AG77" s="498" t="s">
        <v>24</v>
      </c>
      <c r="AH77" s="435" t="s">
        <v>24</v>
      </c>
      <c r="AI77" s="125">
        <f t="shared" ref="AI77:AI97" si="162">COUNTIF($D77:$AH77,"D")</f>
        <v>6</v>
      </c>
      <c r="AJ77" s="62">
        <f t="shared" ref="AJ77:AJ97" si="163">COUNTIF($D77:$AH77,"N")</f>
        <v>6</v>
      </c>
      <c r="AK77" s="62">
        <f>COUNTIF($D77:$AH77,"DTS4S")+COUNTIF($D77:$AH77,"DTS4S1")</f>
        <v>0</v>
      </c>
      <c r="AL77" s="62">
        <f>COUNTIF($D77:$AH77,"NTS4S")+COUNTIF($D77:$AH77,"NTS4S1")</f>
        <v>0</v>
      </c>
      <c r="AM77" s="62">
        <f t="shared" ref="AM77:AM97" si="164">COUNTIF($D77:$AH77,"S")</f>
        <v>0</v>
      </c>
      <c r="AN77" s="62">
        <f t="shared" ref="AN77:AN97" si="165">COUNTIF($D77:$AH77,"DT")</f>
        <v>0</v>
      </c>
      <c r="AO77" s="62">
        <f t="shared" ref="AO77:AO97" si="166">COUNTIF($D77:$AH77,"NT")</f>
        <v>0</v>
      </c>
      <c r="AP77" s="62">
        <f t="shared" ref="AP77:AP97" si="167">COUNTIF($D77:$AH77,"t")</f>
        <v>0</v>
      </c>
      <c r="AQ77" s="62">
        <f t="shared" ref="AQ77:AQ97" si="168">COUNTIF($D77:$AH77,"FE")</f>
        <v>2</v>
      </c>
      <c r="AR77" s="62">
        <f>COUNTIF($D77:$AH77,"LN")</f>
        <v>0</v>
      </c>
      <c r="AS77" s="62">
        <f t="shared" ref="AS77:AS97" si="169">COUNTIF($D77:$AH77,"DS")</f>
        <v>0</v>
      </c>
      <c r="AT77" s="62">
        <f t="shared" ref="AT77:AT97" si="170">COUNTIF($D77:$AH77,"DISP")</f>
        <v>0</v>
      </c>
      <c r="AU77" s="62">
        <f t="shared" ref="AU77:AU97" si="171">COUNTIF($D77:$AH77,"L")</f>
        <v>0</v>
      </c>
      <c r="AV77" s="62">
        <f t="shared" ref="AV77:AV97" si="172">COUNTIF($D77:$AH77,"B")</f>
        <v>0</v>
      </c>
      <c r="AW77" s="62">
        <f t="shared" ref="AW77:AW97" si="173">COUNTIF($D77:$AH77,"SA")</f>
        <v>0</v>
      </c>
      <c r="AX77" s="62">
        <f t="shared" ref="AX77:AX97" si="174">COUNTIF($D77:$AH77,"SAT")</f>
        <v>0</v>
      </c>
      <c r="AY77" s="62">
        <f t="shared" ref="AY77:AY97" si="175">COUNTIF($D77:$AH77,"SE")</f>
        <v>4</v>
      </c>
      <c r="AZ77" s="62">
        <f t="shared" ref="AZ77:AZ97" si="176">COUNTIF($D77:$AH77,"OJTD")+COUNTIF($D77:$AH77,"OJTN")</f>
        <v>0</v>
      </c>
      <c r="BA77" s="62">
        <f t="shared" ref="BA77:BA97" si="177">COUNTIF($D77:$AH77,"TR")</f>
        <v>0</v>
      </c>
      <c r="BB77" s="62">
        <f t="shared" ref="BB77:BB97" si="178">COUNTIF($D77:$AH77,"F")</f>
        <v>0</v>
      </c>
      <c r="BC77" s="63">
        <f t="shared" ref="BC77:BC97" si="179">+AI77+AJ77+AN77+AO77+((AQ77+AU77+AV77+AY77)*8)/12+AW77+AX77+AZ77+BA77+AM77</f>
        <v>16</v>
      </c>
      <c r="BD77" s="64"/>
      <c r="BE77" s="584">
        <f t="shared" si="47"/>
        <v>8</v>
      </c>
      <c r="BF77" s="5">
        <f t="shared" si="56"/>
        <v>0</v>
      </c>
      <c r="BG77" s="5">
        <f t="shared" si="157"/>
        <v>0</v>
      </c>
      <c r="BH77" s="5">
        <f t="shared" si="57"/>
        <v>0</v>
      </c>
      <c r="BI77" s="5">
        <f t="shared" si="58"/>
        <v>0</v>
      </c>
      <c r="BJ77" s="5">
        <f t="shared" si="158"/>
        <v>1</v>
      </c>
      <c r="BK77" s="5">
        <f t="shared" si="59"/>
        <v>0</v>
      </c>
      <c r="BL77" s="5">
        <f t="shared" si="159"/>
        <v>0</v>
      </c>
      <c r="BM77" s="5">
        <f t="shared" si="160"/>
        <v>0</v>
      </c>
      <c r="BN77" s="145">
        <f t="shared" si="161"/>
        <v>0</v>
      </c>
      <c r="BO77" s="147">
        <f>+BE77+ABR!BO77</f>
        <v>36.166666666666671</v>
      </c>
      <c r="BP77" s="65">
        <f>+BO77+(JAN!BN75+FEV!BN77+MAR!BN77+ABR!BN77+BN77)*(12/24)-$BO$12</f>
        <v>2.6666666666666714</v>
      </c>
      <c r="BQ77" s="66">
        <f t="shared" ref="BQ77" si="180">IF(BP77&gt;=(-11/24),0,(-BP77)/(12/24))</f>
        <v>0</v>
      </c>
      <c r="BR77" s="584">
        <f>+BO77+BY77*$BD$2</f>
        <v>36.666666666666671</v>
      </c>
      <c r="BS77" s="584">
        <f t="shared" ref="BS77" si="181">+BR77-$BO$12</f>
        <v>0.6666666666666714</v>
      </c>
      <c r="BT77" s="67">
        <f>+(BR77/$BR$99)-1</f>
        <v>3.1402820999878678E-2</v>
      </c>
      <c r="BU77" s="68">
        <f t="shared" ref="BU77:BU97" si="182">+BF77+BG77</f>
        <v>0</v>
      </c>
      <c r="BV77" s="68">
        <f>+BH77+BI77</f>
        <v>0</v>
      </c>
      <c r="BW77" s="68">
        <f t="shared" ref="BW77:BW97" si="183">+BJ77+BK77</f>
        <v>1</v>
      </c>
      <c r="BX77" s="68">
        <f t="shared" ref="BX77:BX97" si="184">+BL77+BM77</f>
        <v>0</v>
      </c>
      <c r="BY77" s="69">
        <f>+BU77+BV77+BW77+BX77</f>
        <v>1</v>
      </c>
      <c r="BZ77" s="68">
        <f>+BN77+ABR!BZ77</f>
        <v>5</v>
      </c>
      <c r="CA77" s="68">
        <f>+ABR!CA77+BX77</f>
        <v>6</v>
      </c>
      <c r="CB77" s="69">
        <f>+CA77-BZ77</f>
        <v>1</v>
      </c>
      <c r="CC77" s="23"/>
      <c r="CD77" s="23"/>
      <c r="CE77" s="163">
        <f t="shared" si="154"/>
        <v>8</v>
      </c>
      <c r="CF77" s="127">
        <f t="shared" si="155"/>
        <v>17</v>
      </c>
      <c r="CG77" s="165">
        <f t="shared" si="49"/>
        <v>176</v>
      </c>
      <c r="CH77" s="165">
        <f t="shared" si="50"/>
        <v>12</v>
      </c>
      <c r="CI77" s="165">
        <f t="shared" si="51"/>
        <v>188</v>
      </c>
      <c r="CJ77" s="159">
        <f t="shared" ref="CJ77:CJ97" si="185">+(AQ77+AU77+AV77)*8+(BN77)*12</f>
        <v>16</v>
      </c>
      <c r="CK77" s="444">
        <f>BY77-BV77+ABR!CK77</f>
        <v>10</v>
      </c>
      <c r="CL77" s="916">
        <f t="shared" ref="CL77:CL81" si="186">CK77*12+BV77*8</f>
        <v>120</v>
      </c>
      <c r="CM77" s="450"/>
      <c r="CN77" s="126">
        <f t="shared" si="53"/>
        <v>8</v>
      </c>
      <c r="CO77" s="130">
        <f t="shared" si="54"/>
        <v>188</v>
      </c>
      <c r="CP77" s="127">
        <f t="shared" ref="CP77:CP97" si="187">+BC77</f>
        <v>16</v>
      </c>
      <c r="CQ77" s="127">
        <f t="shared" si="55"/>
        <v>17</v>
      </c>
    </row>
    <row r="78" spans="1:95" ht="21" customHeight="1" thickBot="1" x14ac:dyDescent="0.3">
      <c r="A78" s="865" t="s">
        <v>105</v>
      </c>
      <c r="B78" s="866">
        <v>63</v>
      </c>
      <c r="C78" s="867" t="s">
        <v>275</v>
      </c>
      <c r="D78" s="498"/>
      <c r="E78" s="498"/>
      <c r="F78" s="435"/>
      <c r="G78" s="440"/>
      <c r="H78" s="500"/>
      <c r="I78" s="506"/>
      <c r="J78" s="435"/>
      <c r="K78" s="435"/>
      <c r="L78" s="498"/>
      <c r="M78" s="498"/>
      <c r="N78" s="440"/>
      <c r="O78" s="459"/>
      <c r="P78" s="506"/>
      <c r="Q78" s="506"/>
      <c r="R78" s="435"/>
      <c r="S78" s="435"/>
      <c r="T78" s="520"/>
      <c r="U78" s="504"/>
      <c r="V78" s="459"/>
      <c r="W78" s="435"/>
      <c r="X78" s="498"/>
      <c r="Y78" s="498"/>
      <c r="Z78" s="435"/>
      <c r="AA78" s="435"/>
      <c r="AB78" s="505"/>
      <c r="AC78" s="500"/>
      <c r="AD78" s="435"/>
      <c r="AE78" s="435"/>
      <c r="AF78" s="498"/>
      <c r="AG78" s="498"/>
      <c r="AH78" s="435"/>
      <c r="AI78" s="125">
        <f t="shared" si="162"/>
        <v>0</v>
      </c>
      <c r="AJ78" s="62">
        <f t="shared" si="163"/>
        <v>0</v>
      </c>
      <c r="AK78" s="62">
        <f>COUNTIF($D78:$AH78,"DTS4S")+COUNTIF($D78:$AH78,"DTS4S1")</f>
        <v>0</v>
      </c>
      <c r="AL78" s="62">
        <f>COUNTIF($D78:$AH78,"NTS4S")+COUNTIF($D78:$AH78,"NTS4S1")</f>
        <v>0</v>
      </c>
      <c r="AM78" s="62">
        <f t="shared" si="164"/>
        <v>0</v>
      </c>
      <c r="AN78" s="62">
        <f t="shared" si="165"/>
        <v>0</v>
      </c>
      <c r="AO78" s="62">
        <f t="shared" si="166"/>
        <v>0</v>
      </c>
      <c r="AP78" s="62">
        <f t="shared" si="167"/>
        <v>0</v>
      </c>
      <c r="AQ78" s="62">
        <f t="shared" si="168"/>
        <v>0</v>
      </c>
      <c r="AR78" s="62">
        <f t="shared" ref="AR78:AR97" si="188">COUNTIF($D78:$AH78,"LN")</f>
        <v>0</v>
      </c>
      <c r="AS78" s="62">
        <f t="shared" si="169"/>
        <v>0</v>
      </c>
      <c r="AT78" s="62">
        <f t="shared" si="170"/>
        <v>0</v>
      </c>
      <c r="AU78" s="62">
        <f t="shared" si="171"/>
        <v>0</v>
      </c>
      <c r="AV78" s="62">
        <f t="shared" si="172"/>
        <v>0</v>
      </c>
      <c r="AW78" s="62">
        <f t="shared" si="173"/>
        <v>0</v>
      </c>
      <c r="AX78" s="62">
        <f t="shared" si="174"/>
        <v>0</v>
      </c>
      <c r="AY78" s="62">
        <f t="shared" si="175"/>
        <v>0</v>
      </c>
      <c r="AZ78" s="62">
        <f t="shared" si="176"/>
        <v>0</v>
      </c>
      <c r="BA78" s="62">
        <f t="shared" si="177"/>
        <v>0</v>
      </c>
      <c r="BB78" s="62">
        <f t="shared" si="178"/>
        <v>0</v>
      </c>
      <c r="BC78" s="63">
        <f t="shared" si="179"/>
        <v>0</v>
      </c>
      <c r="BD78" s="64"/>
      <c r="BE78" s="584">
        <f t="shared" ref="BE78:BE97" si="189">+AI78*$BD$2+AJ78*$BD$6+AN78*$BD$2+AO78*$BD$6+AQ78*8/24+AU78*8/24+AV78*8/24+AW78*8/24+AX78*12/24+AY78*8/24+AZ78*$BD$2+BA78*8/24+BN78*(0/24)+(AM78*$BE$2)+AK78*$BF$2+AL78*$BF$6+AR78*$BD$2</f>
        <v>0</v>
      </c>
      <c r="BF78" s="5">
        <f t="shared" si="56"/>
        <v>0</v>
      </c>
      <c r="BG78" s="5">
        <f t="shared" si="157"/>
        <v>0</v>
      </c>
      <c r="BH78" s="5">
        <f t="shared" si="57"/>
        <v>0</v>
      </c>
      <c r="BI78" s="5">
        <f t="shared" si="58"/>
        <v>0</v>
      </c>
      <c r="BJ78" s="5">
        <f t="shared" si="158"/>
        <v>0</v>
      </c>
      <c r="BK78" s="5">
        <f t="shared" si="59"/>
        <v>0</v>
      </c>
      <c r="BL78" s="5">
        <f t="shared" si="159"/>
        <v>0</v>
      </c>
      <c r="BM78" s="5">
        <f t="shared" si="160"/>
        <v>0</v>
      </c>
      <c r="BN78" s="145">
        <f t="shared" si="161"/>
        <v>0</v>
      </c>
      <c r="BO78" s="147">
        <f>+BE78+ABR!BO78</f>
        <v>0</v>
      </c>
      <c r="BP78" s="65"/>
      <c r="BQ78" s="66"/>
      <c r="BR78" s="584"/>
      <c r="BS78" s="584"/>
      <c r="BT78" s="67"/>
      <c r="BU78" s="68">
        <f t="shared" si="182"/>
        <v>0</v>
      </c>
      <c r="BV78" s="68">
        <f t="shared" ref="BV78:BV97" si="190">+BH78+BI78</f>
        <v>0</v>
      </c>
      <c r="BW78" s="68">
        <f t="shared" si="183"/>
        <v>0</v>
      </c>
      <c r="BX78" s="68">
        <f t="shared" si="184"/>
        <v>0</v>
      </c>
      <c r="BY78" s="69">
        <f>+BU78+BV78+BW78+BX78</f>
        <v>0</v>
      </c>
      <c r="BZ78" s="68">
        <f>+BN78+ABR!BZ78</f>
        <v>0</v>
      </c>
      <c r="CA78" s="68">
        <f>+ABR!CA78+BX78</f>
        <v>0</v>
      </c>
      <c r="CB78" s="69"/>
      <c r="CE78" s="163">
        <f t="shared" si="154"/>
        <v>0</v>
      </c>
      <c r="CF78" s="127">
        <f t="shared" si="155"/>
        <v>0</v>
      </c>
      <c r="CG78" s="165">
        <f t="shared" ref="CG78:CG97" si="191">+BE78*24-(AQ78+AU78+AV78)*8</f>
        <v>0</v>
      </c>
      <c r="CH78" s="165">
        <f t="shared" ref="CH78:CH97" si="192">+(BF78+BG78+BJ78+BK78+BL78+BM78)*12+(BH78+BI78)*8</f>
        <v>0</v>
      </c>
      <c r="CI78" s="165">
        <f t="shared" ref="CI78:CI97" si="193">+CG78+CH78</f>
        <v>0</v>
      </c>
      <c r="CJ78" s="159">
        <f t="shared" si="185"/>
        <v>0</v>
      </c>
      <c r="CK78" s="444">
        <f>BY78-BV78+ABR!CK78</f>
        <v>0</v>
      </c>
      <c r="CL78" s="450">
        <f t="shared" si="186"/>
        <v>0</v>
      </c>
      <c r="CM78" s="450"/>
      <c r="CN78" s="126">
        <f t="shared" ref="CN78:CN97" si="194">+CE78</f>
        <v>0</v>
      </c>
      <c r="CO78" s="130">
        <f t="shared" ref="CO78:CO96" si="195">CI78</f>
        <v>0</v>
      </c>
      <c r="CP78" s="127">
        <f t="shared" si="187"/>
        <v>0</v>
      </c>
      <c r="CQ78" s="127">
        <f t="shared" ref="CQ78:CQ97" si="196">+CF78</f>
        <v>0</v>
      </c>
    </row>
    <row r="79" spans="1:95" ht="20.100000000000001" customHeight="1" thickBot="1" x14ac:dyDescent="0.3">
      <c r="A79" s="868" t="s">
        <v>106</v>
      </c>
      <c r="B79" s="1390">
        <v>64</v>
      </c>
      <c r="C79" s="90" t="s">
        <v>2</v>
      </c>
      <c r="D79" s="498"/>
      <c r="E79" s="498"/>
      <c r="F79" s="435" t="s">
        <v>24</v>
      </c>
      <c r="G79" s="440" t="s">
        <v>25</v>
      </c>
      <c r="H79" s="500"/>
      <c r="I79" s="506"/>
      <c r="J79" s="435" t="s">
        <v>24</v>
      </c>
      <c r="K79" s="435" t="s">
        <v>25</v>
      </c>
      <c r="L79" s="498"/>
      <c r="M79" s="498"/>
      <c r="N79" s="440" t="s">
        <v>24</v>
      </c>
      <c r="O79" s="459" t="s">
        <v>25</v>
      </c>
      <c r="P79" s="506"/>
      <c r="Q79" s="506"/>
      <c r="R79" s="435" t="s">
        <v>24</v>
      </c>
      <c r="S79" s="435" t="s">
        <v>24</v>
      </c>
      <c r="T79" s="520"/>
      <c r="U79" s="504"/>
      <c r="V79" s="459" t="s">
        <v>24</v>
      </c>
      <c r="W79" s="435" t="s">
        <v>25</v>
      </c>
      <c r="X79" s="498"/>
      <c r="Y79" s="531" t="s">
        <v>25</v>
      </c>
      <c r="Z79" s="435" t="s">
        <v>25</v>
      </c>
      <c r="AA79" s="435" t="s">
        <v>25</v>
      </c>
      <c r="AB79" s="505"/>
      <c r="AC79" s="500"/>
      <c r="AD79" s="435" t="s">
        <v>24</v>
      </c>
      <c r="AE79" s="435" t="s">
        <v>25</v>
      </c>
      <c r="AF79" s="498" t="s">
        <v>25</v>
      </c>
      <c r="AG79" s="498"/>
      <c r="AH79" s="435" t="s">
        <v>24</v>
      </c>
      <c r="AI79" s="125">
        <f t="shared" si="162"/>
        <v>8</v>
      </c>
      <c r="AJ79" s="62">
        <f t="shared" si="163"/>
        <v>9</v>
      </c>
      <c r="AK79" s="62">
        <f t="shared" ref="AK79:AK97" si="197">COUNTIF($D79:$AH79,"DTS4S")+COUNTIF($D79:$AH79,"DTS4S1")</f>
        <v>0</v>
      </c>
      <c r="AL79" s="62">
        <f t="shared" ref="AL79:AL97" si="198">COUNTIF($D79:$AH79,"NTS4S")+COUNTIF($D79:$AH79,"NTS4S1")</f>
        <v>0</v>
      </c>
      <c r="AM79" s="62">
        <f t="shared" si="164"/>
        <v>0</v>
      </c>
      <c r="AN79" s="62">
        <f t="shared" si="165"/>
        <v>0</v>
      </c>
      <c r="AO79" s="62">
        <f t="shared" si="166"/>
        <v>0</v>
      </c>
      <c r="AP79" s="62">
        <f t="shared" si="167"/>
        <v>0</v>
      </c>
      <c r="AQ79" s="62">
        <f t="shared" si="168"/>
        <v>0</v>
      </c>
      <c r="AR79" s="62">
        <f t="shared" si="188"/>
        <v>0</v>
      </c>
      <c r="AS79" s="62">
        <f t="shared" si="169"/>
        <v>0</v>
      </c>
      <c r="AT79" s="62">
        <f t="shared" si="170"/>
        <v>0</v>
      </c>
      <c r="AU79" s="62">
        <f t="shared" si="171"/>
        <v>0</v>
      </c>
      <c r="AV79" s="62">
        <f t="shared" si="172"/>
        <v>0</v>
      </c>
      <c r="AW79" s="62">
        <f t="shared" si="173"/>
        <v>0</v>
      </c>
      <c r="AX79" s="62">
        <f t="shared" si="174"/>
        <v>0</v>
      </c>
      <c r="AY79" s="62">
        <f t="shared" si="175"/>
        <v>0</v>
      </c>
      <c r="AZ79" s="62">
        <f t="shared" si="176"/>
        <v>0</v>
      </c>
      <c r="BA79" s="62">
        <f t="shared" si="177"/>
        <v>0</v>
      </c>
      <c r="BB79" s="62">
        <f t="shared" si="178"/>
        <v>0</v>
      </c>
      <c r="BC79" s="63">
        <f t="shared" si="179"/>
        <v>17</v>
      </c>
      <c r="BD79" s="64"/>
      <c r="BE79" s="584">
        <f t="shared" si="189"/>
        <v>8.5</v>
      </c>
      <c r="BF79" s="5">
        <f t="shared" si="56"/>
        <v>0</v>
      </c>
      <c r="BG79" s="5">
        <f t="shared" si="157"/>
        <v>0</v>
      </c>
      <c r="BH79" s="5">
        <f t="shared" si="57"/>
        <v>0</v>
      </c>
      <c r="BI79" s="5">
        <f t="shared" si="58"/>
        <v>0</v>
      </c>
      <c r="BJ79" s="5">
        <f t="shared" si="158"/>
        <v>0</v>
      </c>
      <c r="BK79" s="5">
        <f t="shared" si="59"/>
        <v>0</v>
      </c>
      <c r="BL79" s="5">
        <f t="shared" si="159"/>
        <v>0</v>
      </c>
      <c r="BM79" s="5">
        <f t="shared" si="160"/>
        <v>0</v>
      </c>
      <c r="BN79" s="145">
        <f t="shared" si="161"/>
        <v>0</v>
      </c>
      <c r="BO79" s="147">
        <f>+BE79+ABR!BO79</f>
        <v>35.5</v>
      </c>
      <c r="BP79" s="65">
        <f>+BO79+(JAN!BN77+FEV!BN79+MAR!BN79+ABR!BN79+BN79)*(12/24)-$BO$12</f>
        <v>0</v>
      </c>
      <c r="BQ79" s="66">
        <f t="shared" si="148"/>
        <v>0</v>
      </c>
      <c r="BR79" s="584">
        <f>+BO79+BY79*$BD$2</f>
        <v>35.5</v>
      </c>
      <c r="BS79" s="584">
        <f t="shared" ref="BS79:BS83" si="199">+BR79-$BO$12</f>
        <v>-0.5</v>
      </c>
      <c r="BT79" s="67">
        <f>+(BR79/$BR$99)-1</f>
        <v>-1.4145414864812356E-3</v>
      </c>
      <c r="BU79" s="68">
        <f t="shared" si="182"/>
        <v>0</v>
      </c>
      <c r="BV79" s="68">
        <f t="shared" si="190"/>
        <v>0</v>
      </c>
      <c r="BW79" s="68">
        <f t="shared" si="183"/>
        <v>0</v>
      </c>
      <c r="BX79" s="68">
        <f t="shared" si="184"/>
        <v>0</v>
      </c>
      <c r="BY79" s="69">
        <f>+BU79+BV79+BW79+BX79</f>
        <v>0</v>
      </c>
      <c r="BZ79" s="68">
        <f>+BN79+ABR!BZ79</f>
        <v>1</v>
      </c>
      <c r="CA79" s="68">
        <f>+ABR!CA79+BX79</f>
        <v>3</v>
      </c>
      <c r="CB79" s="69">
        <f>+CA79-BZ79</f>
        <v>2</v>
      </c>
      <c r="CE79" s="163">
        <f t="shared" si="154"/>
        <v>8.5</v>
      </c>
      <c r="CF79" s="127">
        <f t="shared" si="155"/>
        <v>17</v>
      </c>
      <c r="CG79" s="165">
        <f t="shared" si="191"/>
        <v>204</v>
      </c>
      <c r="CH79" s="165">
        <f t="shared" si="192"/>
        <v>0</v>
      </c>
      <c r="CI79" s="165">
        <f t="shared" si="193"/>
        <v>204</v>
      </c>
      <c r="CJ79" s="159">
        <f t="shared" si="185"/>
        <v>0</v>
      </c>
      <c r="CK79" s="444">
        <f>BY79-BV79+ABR!CK79</f>
        <v>6</v>
      </c>
      <c r="CL79" s="916">
        <f>CK79*12+BV79*8+12</f>
        <v>84</v>
      </c>
      <c r="CM79" s="1218"/>
      <c r="CN79" s="126">
        <f t="shared" si="194"/>
        <v>8.5</v>
      </c>
      <c r="CO79" s="130">
        <f t="shared" si="195"/>
        <v>204</v>
      </c>
      <c r="CP79" s="127">
        <f t="shared" si="187"/>
        <v>17</v>
      </c>
      <c r="CQ79" s="127">
        <f t="shared" si="196"/>
        <v>17</v>
      </c>
    </row>
    <row r="80" spans="1:95" ht="21" customHeight="1" thickBot="1" x14ac:dyDescent="0.3">
      <c r="A80" s="613" t="s">
        <v>107</v>
      </c>
      <c r="B80" s="866">
        <v>65</v>
      </c>
      <c r="C80" s="26" t="s">
        <v>2</v>
      </c>
      <c r="D80" s="498"/>
      <c r="E80" s="498"/>
      <c r="F80" s="435" t="s">
        <v>24</v>
      </c>
      <c r="G80" s="440" t="s">
        <v>25</v>
      </c>
      <c r="H80" s="983" t="s">
        <v>191</v>
      </c>
      <c r="I80" s="506"/>
      <c r="J80" s="435" t="s">
        <v>24</v>
      </c>
      <c r="K80" s="435" t="s">
        <v>25</v>
      </c>
      <c r="L80" s="498" t="s">
        <v>299</v>
      </c>
      <c r="M80" s="531" t="s">
        <v>193</v>
      </c>
      <c r="N80" s="440" t="s">
        <v>31</v>
      </c>
      <c r="O80" s="459" t="s">
        <v>25</v>
      </c>
      <c r="P80" s="506"/>
      <c r="Q80" s="506"/>
      <c r="R80" s="435" t="s">
        <v>24</v>
      </c>
      <c r="S80" s="435" t="s">
        <v>24</v>
      </c>
      <c r="T80" s="520"/>
      <c r="U80" s="504"/>
      <c r="V80" s="459" t="s">
        <v>24</v>
      </c>
      <c r="W80" s="435" t="s">
        <v>25</v>
      </c>
      <c r="X80" s="498"/>
      <c r="Y80" s="531"/>
      <c r="Z80" s="435" t="s">
        <v>25</v>
      </c>
      <c r="AA80" s="435" t="s">
        <v>25</v>
      </c>
      <c r="AB80" s="505"/>
      <c r="AC80" s="500" t="s">
        <v>24</v>
      </c>
      <c r="AD80" s="435" t="s">
        <v>24</v>
      </c>
      <c r="AE80" s="435" t="s">
        <v>25</v>
      </c>
      <c r="AF80" s="498"/>
      <c r="AG80" s="531" t="s">
        <v>24</v>
      </c>
      <c r="AH80" s="435" t="s">
        <v>24</v>
      </c>
      <c r="AI80" s="125">
        <f t="shared" si="162"/>
        <v>9</v>
      </c>
      <c r="AJ80" s="62">
        <f t="shared" si="163"/>
        <v>7</v>
      </c>
      <c r="AK80" s="62">
        <f t="shared" si="197"/>
        <v>0</v>
      </c>
      <c r="AL80" s="62">
        <f t="shared" si="198"/>
        <v>0</v>
      </c>
      <c r="AM80" s="62">
        <f t="shared" si="164"/>
        <v>0</v>
      </c>
      <c r="AN80" s="62">
        <f t="shared" si="165"/>
        <v>0</v>
      </c>
      <c r="AO80" s="62">
        <f t="shared" si="166"/>
        <v>0</v>
      </c>
      <c r="AP80" s="62">
        <f t="shared" si="167"/>
        <v>1</v>
      </c>
      <c r="AQ80" s="62">
        <f t="shared" si="168"/>
        <v>0</v>
      </c>
      <c r="AR80" s="62">
        <f t="shared" si="188"/>
        <v>0</v>
      </c>
      <c r="AS80" s="62">
        <f t="shared" si="169"/>
        <v>0</v>
      </c>
      <c r="AT80" s="62">
        <f t="shared" si="170"/>
        <v>0</v>
      </c>
      <c r="AU80" s="62">
        <f t="shared" si="171"/>
        <v>0</v>
      </c>
      <c r="AV80" s="62">
        <f t="shared" si="172"/>
        <v>0</v>
      </c>
      <c r="AW80" s="62">
        <f t="shared" si="173"/>
        <v>0</v>
      </c>
      <c r="AX80" s="62">
        <f t="shared" si="174"/>
        <v>0</v>
      </c>
      <c r="AY80" s="62">
        <f t="shared" si="175"/>
        <v>0</v>
      </c>
      <c r="AZ80" s="62">
        <f t="shared" si="176"/>
        <v>0</v>
      </c>
      <c r="BA80" s="62">
        <f t="shared" si="177"/>
        <v>0</v>
      </c>
      <c r="BB80" s="62">
        <f t="shared" si="178"/>
        <v>0</v>
      </c>
      <c r="BC80" s="63">
        <f t="shared" si="179"/>
        <v>16</v>
      </c>
      <c r="BD80" s="64"/>
      <c r="BE80" s="584">
        <f t="shared" si="189"/>
        <v>8</v>
      </c>
      <c r="BF80" s="5">
        <f t="shared" si="56"/>
        <v>0</v>
      </c>
      <c r="BG80" s="5">
        <f t="shared" si="157"/>
        <v>1</v>
      </c>
      <c r="BH80" s="5">
        <f t="shared" si="57"/>
        <v>0</v>
      </c>
      <c r="BI80" s="5">
        <f t="shared" si="58"/>
        <v>0</v>
      </c>
      <c r="BJ80" s="5">
        <f t="shared" si="158"/>
        <v>0</v>
      </c>
      <c r="BK80" s="5">
        <f t="shared" si="59"/>
        <v>1</v>
      </c>
      <c r="BL80" s="5">
        <f t="shared" si="159"/>
        <v>0</v>
      </c>
      <c r="BM80" s="5">
        <f t="shared" si="160"/>
        <v>1</v>
      </c>
      <c r="BN80" s="145">
        <f t="shared" si="161"/>
        <v>0</v>
      </c>
      <c r="BO80" s="147">
        <f>+BE80+ABR!BO80</f>
        <v>38.333333333333336</v>
      </c>
      <c r="BP80" s="65">
        <f>+BO80+(JAN!BN78+FEV!BN80+MAR!BN80+ABR!BN80+BN80)*(12/24)-$BO$12</f>
        <v>3.3333333333333357</v>
      </c>
      <c r="BQ80" s="66">
        <f t="shared" si="148"/>
        <v>0</v>
      </c>
      <c r="BR80" s="584">
        <f>+BO80+BY80*$BD$2</f>
        <v>39.833333333333336</v>
      </c>
      <c r="BS80" s="584">
        <f t="shared" si="199"/>
        <v>3.8333333333333357</v>
      </c>
      <c r="BT80" s="67">
        <f>+(BR80/$BR$99)-1</f>
        <v>0.12047851917714092</v>
      </c>
      <c r="BU80" s="68">
        <f t="shared" si="182"/>
        <v>1</v>
      </c>
      <c r="BV80" s="68">
        <f t="shared" si="190"/>
        <v>0</v>
      </c>
      <c r="BW80" s="68">
        <f t="shared" si="183"/>
        <v>1</v>
      </c>
      <c r="BX80" s="68">
        <f t="shared" si="184"/>
        <v>1</v>
      </c>
      <c r="BY80" s="69">
        <f t="shared" ref="BY80:BY96" si="200">+BU80+BV80+BW80+BX80</f>
        <v>3</v>
      </c>
      <c r="BZ80" s="68">
        <f>+BN80+ABR!BZ80</f>
        <v>6</v>
      </c>
      <c r="CA80" s="68">
        <f>+ABR!CA80+BX80</f>
        <v>7</v>
      </c>
      <c r="CB80" s="69">
        <f>+CA80-BZ80</f>
        <v>1</v>
      </c>
      <c r="CE80" s="163">
        <f t="shared" si="154"/>
        <v>8</v>
      </c>
      <c r="CF80" s="127">
        <f t="shared" si="155"/>
        <v>19</v>
      </c>
      <c r="CG80" s="165">
        <f t="shared" si="191"/>
        <v>192</v>
      </c>
      <c r="CH80" s="165">
        <f t="shared" si="192"/>
        <v>36</v>
      </c>
      <c r="CI80" s="165">
        <f t="shared" si="193"/>
        <v>228</v>
      </c>
      <c r="CJ80" s="159">
        <f t="shared" si="185"/>
        <v>0</v>
      </c>
      <c r="CK80" s="444">
        <f>BY80-BV80+ABR!CK80</f>
        <v>12</v>
      </c>
      <c r="CL80" s="916">
        <f>CK80*12+BV80*8+12</f>
        <v>156</v>
      </c>
      <c r="CM80" s="1218"/>
      <c r="CN80" s="126">
        <f t="shared" si="194"/>
        <v>8</v>
      </c>
      <c r="CO80" s="130">
        <f t="shared" si="195"/>
        <v>228</v>
      </c>
      <c r="CP80" s="127">
        <f t="shared" si="187"/>
        <v>16</v>
      </c>
      <c r="CQ80" s="127">
        <f t="shared" si="196"/>
        <v>19</v>
      </c>
    </row>
    <row r="81" spans="1:95" ht="21" customHeight="1" thickBot="1" x14ac:dyDescent="0.3">
      <c r="A81" s="868" t="s">
        <v>108</v>
      </c>
      <c r="B81" s="1390">
        <v>66</v>
      </c>
      <c r="C81" s="26" t="s">
        <v>2</v>
      </c>
      <c r="D81" s="498" t="s">
        <v>49</v>
      </c>
      <c r="E81" s="498"/>
      <c r="F81" s="435" t="s">
        <v>24</v>
      </c>
      <c r="G81" s="440" t="s">
        <v>25</v>
      </c>
      <c r="H81" s="500"/>
      <c r="I81" s="506"/>
      <c r="J81" s="435" t="s">
        <v>24</v>
      </c>
      <c r="K81" s="435" t="s">
        <v>25</v>
      </c>
      <c r="L81" s="498"/>
      <c r="M81" s="498"/>
      <c r="N81" s="440" t="s">
        <v>24</v>
      </c>
      <c r="O81" s="459" t="s">
        <v>25</v>
      </c>
      <c r="P81" s="506"/>
      <c r="Q81" s="1433" t="s">
        <v>312</v>
      </c>
      <c r="R81" s="435" t="s">
        <v>24</v>
      </c>
      <c r="S81" s="435" t="s">
        <v>24</v>
      </c>
      <c r="T81" s="520"/>
      <c r="U81" s="504"/>
      <c r="V81" s="459" t="s">
        <v>24</v>
      </c>
      <c r="W81" s="435" t="s">
        <v>24</v>
      </c>
      <c r="X81" s="498"/>
      <c r="Y81" s="498"/>
      <c r="Z81" s="435" t="s">
        <v>25</v>
      </c>
      <c r="AA81" s="435" t="s">
        <v>25</v>
      </c>
      <c r="AB81" s="505"/>
      <c r="AC81" s="500"/>
      <c r="AD81" s="435" t="s">
        <v>24</v>
      </c>
      <c r="AE81" s="435" t="s">
        <v>25</v>
      </c>
      <c r="AF81" s="498"/>
      <c r="AG81" s="498" t="s">
        <v>24</v>
      </c>
      <c r="AH81" s="435" t="s">
        <v>24</v>
      </c>
      <c r="AI81" s="125">
        <f t="shared" si="162"/>
        <v>10</v>
      </c>
      <c r="AJ81" s="62">
        <f t="shared" si="163"/>
        <v>6</v>
      </c>
      <c r="AK81" s="62">
        <f t="shared" si="197"/>
        <v>0</v>
      </c>
      <c r="AL81" s="62">
        <f t="shared" si="198"/>
        <v>0</v>
      </c>
      <c r="AM81" s="62">
        <f t="shared" si="164"/>
        <v>0</v>
      </c>
      <c r="AN81" s="62">
        <f t="shared" si="165"/>
        <v>0</v>
      </c>
      <c r="AO81" s="62">
        <f t="shared" si="166"/>
        <v>0</v>
      </c>
      <c r="AP81" s="62">
        <f t="shared" si="167"/>
        <v>0</v>
      </c>
      <c r="AQ81" s="62">
        <f t="shared" si="168"/>
        <v>0</v>
      </c>
      <c r="AR81" s="62">
        <f t="shared" si="188"/>
        <v>0</v>
      </c>
      <c r="AS81" s="62">
        <f t="shared" si="169"/>
        <v>0</v>
      </c>
      <c r="AT81" s="62">
        <f t="shared" si="170"/>
        <v>0</v>
      </c>
      <c r="AU81" s="62">
        <f t="shared" si="171"/>
        <v>0</v>
      </c>
      <c r="AV81" s="62">
        <f t="shared" si="172"/>
        <v>0</v>
      </c>
      <c r="AW81" s="62">
        <f t="shared" si="173"/>
        <v>0</v>
      </c>
      <c r="AX81" s="62">
        <f t="shared" si="174"/>
        <v>0</v>
      </c>
      <c r="AY81" s="62">
        <f t="shared" si="175"/>
        <v>0</v>
      </c>
      <c r="AZ81" s="62">
        <f t="shared" si="176"/>
        <v>0</v>
      </c>
      <c r="BA81" s="62">
        <f t="shared" si="177"/>
        <v>0</v>
      </c>
      <c r="BB81" s="62">
        <f t="shared" si="178"/>
        <v>0</v>
      </c>
      <c r="BC81" s="63">
        <f t="shared" si="179"/>
        <v>16</v>
      </c>
      <c r="BD81" s="64"/>
      <c r="BE81" s="584">
        <f t="shared" si="189"/>
        <v>8</v>
      </c>
      <c r="BF81" s="5">
        <f t="shared" si="56"/>
        <v>1</v>
      </c>
      <c r="BG81" s="5">
        <f t="shared" si="157"/>
        <v>0</v>
      </c>
      <c r="BH81" s="5">
        <f t="shared" si="57"/>
        <v>0</v>
      </c>
      <c r="BI81" s="5">
        <f t="shared" si="58"/>
        <v>0</v>
      </c>
      <c r="BJ81" s="5">
        <f t="shared" si="158"/>
        <v>0</v>
      </c>
      <c r="BK81" s="5">
        <f t="shared" si="59"/>
        <v>1</v>
      </c>
      <c r="BL81" s="5">
        <f t="shared" si="159"/>
        <v>0</v>
      </c>
      <c r="BM81" s="5">
        <f t="shared" si="160"/>
        <v>0</v>
      </c>
      <c r="BN81" s="145">
        <f t="shared" si="161"/>
        <v>0</v>
      </c>
      <c r="BO81" s="147">
        <f>+BE81+ABR!BO81</f>
        <v>38.166666666666671</v>
      </c>
      <c r="BP81" s="65">
        <f>+BO81+(JAN!BN38+FEV!BN81+MAR!BN81+ABR!BN81+BN81)*(12/24)-$BO$12</f>
        <v>2.1666666666666714</v>
      </c>
      <c r="BQ81" s="66">
        <f t="shared" si="148"/>
        <v>0</v>
      </c>
      <c r="BR81" s="584">
        <f>+BO81+BY81*$BD$2</f>
        <v>39.166666666666671</v>
      </c>
      <c r="BS81" s="584">
        <f t="shared" si="199"/>
        <v>3.1666666666666714</v>
      </c>
      <c r="BT81" s="67">
        <f t="shared" ref="BT81" si="201">+(BR81/$BR$99)-1</f>
        <v>0.10172574061350681</v>
      </c>
      <c r="BU81" s="68">
        <f t="shared" si="182"/>
        <v>1</v>
      </c>
      <c r="BV81" s="68">
        <f t="shared" si="190"/>
        <v>0</v>
      </c>
      <c r="BW81" s="68">
        <f t="shared" si="183"/>
        <v>1</v>
      </c>
      <c r="BX81" s="68">
        <f t="shared" si="184"/>
        <v>0</v>
      </c>
      <c r="BY81" s="69">
        <f t="shared" si="200"/>
        <v>2</v>
      </c>
      <c r="BZ81" s="68">
        <f>+BN81+ABR!BZ81</f>
        <v>0</v>
      </c>
      <c r="CA81" s="68">
        <f>+ABR!CA81+BX81</f>
        <v>12</v>
      </c>
      <c r="CB81" s="69">
        <f t="shared" ref="CB81" si="202">+CA81-BZ81</f>
        <v>12</v>
      </c>
      <c r="CE81" s="163">
        <f t="shared" si="154"/>
        <v>8</v>
      </c>
      <c r="CF81" s="127">
        <f t="shared" si="155"/>
        <v>18</v>
      </c>
      <c r="CG81" s="165">
        <f t="shared" si="191"/>
        <v>192</v>
      </c>
      <c r="CH81" s="165">
        <f t="shared" si="192"/>
        <v>24</v>
      </c>
      <c r="CI81" s="165">
        <f t="shared" si="193"/>
        <v>216</v>
      </c>
      <c r="CJ81" s="159">
        <f t="shared" si="185"/>
        <v>0</v>
      </c>
      <c r="CK81" s="444">
        <f>BY81-BV81+ABR!CK81</f>
        <v>9</v>
      </c>
      <c r="CL81" s="450">
        <f t="shared" si="186"/>
        <v>108</v>
      </c>
      <c r="CM81" s="450"/>
      <c r="CN81" s="126">
        <f t="shared" si="194"/>
        <v>8</v>
      </c>
      <c r="CO81" s="130">
        <f t="shared" si="195"/>
        <v>216</v>
      </c>
      <c r="CP81" s="127">
        <f t="shared" si="187"/>
        <v>16</v>
      </c>
      <c r="CQ81" s="127">
        <f t="shared" si="196"/>
        <v>18</v>
      </c>
    </row>
    <row r="82" spans="1:95" ht="21" customHeight="1" thickBot="1" x14ac:dyDescent="0.3">
      <c r="A82" s="613" t="s">
        <v>109</v>
      </c>
      <c r="B82" s="866">
        <v>67</v>
      </c>
      <c r="C82" s="26" t="s">
        <v>2</v>
      </c>
      <c r="D82" s="527"/>
      <c r="E82" s="527"/>
      <c r="F82" s="435" t="s">
        <v>32</v>
      </c>
      <c r="G82" s="440" t="s">
        <v>32</v>
      </c>
      <c r="H82" s="459" t="s">
        <v>32</v>
      </c>
      <c r="I82" s="435" t="s">
        <v>32</v>
      </c>
      <c r="J82" s="435" t="s">
        <v>32</v>
      </c>
      <c r="K82" s="435" t="s">
        <v>25</v>
      </c>
      <c r="L82" s="498"/>
      <c r="M82" s="527"/>
      <c r="N82" s="440" t="s">
        <v>24</v>
      </c>
      <c r="O82" s="459" t="s">
        <v>25</v>
      </c>
      <c r="P82" s="506"/>
      <c r="Q82" s="506"/>
      <c r="R82" s="435" t="s">
        <v>24</v>
      </c>
      <c r="S82" s="435" t="s">
        <v>27</v>
      </c>
      <c r="T82" s="527"/>
      <c r="U82" s="526"/>
      <c r="V82" s="459" t="s">
        <v>24</v>
      </c>
      <c r="W82" s="435" t="s">
        <v>25</v>
      </c>
      <c r="X82" s="498" t="s">
        <v>25</v>
      </c>
      <c r="Y82" s="498"/>
      <c r="Z82" s="435" t="s">
        <v>25</v>
      </c>
      <c r="AA82" s="435" t="s">
        <v>25</v>
      </c>
      <c r="AB82" s="526"/>
      <c r="AC82" s="500"/>
      <c r="AD82" s="435" t="s">
        <v>25</v>
      </c>
      <c r="AE82" s="435" t="s">
        <v>25</v>
      </c>
      <c r="AF82" s="498"/>
      <c r="AG82" s="498"/>
      <c r="AH82" s="435" t="s">
        <v>24</v>
      </c>
      <c r="AI82" s="125">
        <f t="shared" si="162"/>
        <v>4</v>
      </c>
      <c r="AJ82" s="62">
        <f t="shared" si="163"/>
        <v>8</v>
      </c>
      <c r="AK82" s="62">
        <f t="shared" si="197"/>
        <v>0</v>
      </c>
      <c r="AL82" s="62">
        <f t="shared" si="198"/>
        <v>0</v>
      </c>
      <c r="AM82" s="62">
        <f t="shared" si="164"/>
        <v>0</v>
      </c>
      <c r="AN82" s="62">
        <f t="shared" si="165"/>
        <v>0</v>
      </c>
      <c r="AO82" s="62">
        <f t="shared" si="166"/>
        <v>1</v>
      </c>
      <c r="AP82" s="62">
        <f t="shared" si="167"/>
        <v>0</v>
      </c>
      <c r="AQ82" s="62">
        <f t="shared" si="168"/>
        <v>5</v>
      </c>
      <c r="AR82" s="62">
        <f t="shared" si="188"/>
        <v>0</v>
      </c>
      <c r="AS82" s="62">
        <f t="shared" si="169"/>
        <v>0</v>
      </c>
      <c r="AT82" s="62">
        <f t="shared" si="170"/>
        <v>0</v>
      </c>
      <c r="AU82" s="62">
        <f t="shared" si="171"/>
        <v>0</v>
      </c>
      <c r="AV82" s="62">
        <f t="shared" si="172"/>
        <v>0</v>
      </c>
      <c r="AW82" s="62">
        <f t="shared" si="173"/>
        <v>0</v>
      </c>
      <c r="AX82" s="62">
        <f t="shared" si="174"/>
        <v>0</v>
      </c>
      <c r="AY82" s="62">
        <f t="shared" si="175"/>
        <v>0</v>
      </c>
      <c r="AZ82" s="62">
        <f t="shared" si="176"/>
        <v>0</v>
      </c>
      <c r="BA82" s="62">
        <f t="shared" si="177"/>
        <v>0</v>
      </c>
      <c r="BB82" s="62">
        <f t="shared" si="178"/>
        <v>0</v>
      </c>
      <c r="BC82" s="63">
        <f t="shared" si="179"/>
        <v>16.333333333333332</v>
      </c>
      <c r="BD82" s="64"/>
      <c r="BE82" s="584">
        <f t="shared" si="189"/>
        <v>8.1666666666666661</v>
      </c>
      <c r="BF82" s="5">
        <f t="shared" ref="BF82:BF97" si="203">COUNTIF($D82:$AH82,"DTS")+COUNTIF($D82:$AH82,"DTS1")</f>
        <v>0</v>
      </c>
      <c r="BG82" s="5">
        <f t="shared" si="157"/>
        <v>0</v>
      </c>
      <c r="BH82" s="5">
        <f t="shared" ref="BH82:BH96" si="204">COUNTIF($D82:$AH82,"DTS4S")+COUNTIF($D82:$AH82,"DTS4S1")</f>
        <v>0</v>
      </c>
      <c r="BI82" s="5">
        <f t="shared" ref="BI82:BI96" si="205">COUNTIF($D82:$AH82,"NTS4S")+COUNTIF($D82:$AH82,"NTS4S1")</f>
        <v>0</v>
      </c>
      <c r="BJ82" s="5">
        <f t="shared" si="158"/>
        <v>0</v>
      </c>
      <c r="BK82" s="5">
        <f t="shared" ref="BK82:BK97" si="206">COUNTIF($D82:$AH82,"NTS5S")+COUNTIF($D82:$AH82,"NTS5S1")</f>
        <v>0</v>
      </c>
      <c r="BL82" s="5">
        <f t="shared" si="159"/>
        <v>0</v>
      </c>
      <c r="BM82" s="5">
        <f t="shared" si="160"/>
        <v>0</v>
      </c>
      <c r="BN82" s="145">
        <f t="shared" si="161"/>
        <v>0</v>
      </c>
      <c r="BO82" s="147">
        <f>+BE82+ABR!BO82</f>
        <v>37.333333333333336</v>
      </c>
      <c r="BP82" s="65">
        <f>+BO82+(JAN!BN79+FEV!BN82+MAR!BN82+ABR!BN82+BN82)*(12/24)-$BO$12</f>
        <v>1.3333333333333357</v>
      </c>
      <c r="BQ82" s="66">
        <f t="shared" si="148"/>
        <v>0</v>
      </c>
      <c r="BR82" s="584">
        <f>+BO82+BY82*$BD$2</f>
        <v>37.333333333333336</v>
      </c>
      <c r="BS82" s="584">
        <f t="shared" si="199"/>
        <v>1.3333333333333357</v>
      </c>
      <c r="BT82" s="67">
        <f>+(BR82/$BR$99)-1</f>
        <v>5.0155599563512787E-2</v>
      </c>
      <c r="BU82" s="68">
        <f t="shared" si="182"/>
        <v>0</v>
      </c>
      <c r="BV82" s="68">
        <f t="shared" si="190"/>
        <v>0</v>
      </c>
      <c r="BW82" s="68">
        <f t="shared" si="183"/>
        <v>0</v>
      </c>
      <c r="BX82" s="68">
        <f t="shared" si="184"/>
        <v>0</v>
      </c>
      <c r="BY82" s="69">
        <f t="shared" si="200"/>
        <v>0</v>
      </c>
      <c r="BZ82" s="68">
        <f>+BN82+ABR!BZ82</f>
        <v>4</v>
      </c>
      <c r="CA82" s="68">
        <f>+ABR!CA82+BX82</f>
        <v>9</v>
      </c>
      <c r="CB82" s="69">
        <f>+CA82-BZ82</f>
        <v>5</v>
      </c>
      <c r="CE82" s="163">
        <f t="shared" si="154"/>
        <v>8.1666666666666661</v>
      </c>
      <c r="CF82" s="127">
        <f t="shared" si="155"/>
        <v>16.333333333333332</v>
      </c>
      <c r="CG82" s="165">
        <f t="shared" si="191"/>
        <v>156</v>
      </c>
      <c r="CH82" s="165">
        <f t="shared" si="192"/>
        <v>0</v>
      </c>
      <c r="CI82" s="165">
        <f t="shared" si="193"/>
        <v>156</v>
      </c>
      <c r="CJ82" s="159">
        <f t="shared" si="185"/>
        <v>40</v>
      </c>
      <c r="CK82" s="444">
        <f>BY82-BV82+ABR!CK82</f>
        <v>11</v>
      </c>
      <c r="CL82" s="997">
        <f>CK82*12+BV82*8+"05"</f>
        <v>137</v>
      </c>
      <c r="CM82" s="997"/>
      <c r="CN82" s="126">
        <f t="shared" si="194"/>
        <v>8.1666666666666661</v>
      </c>
      <c r="CO82" s="130">
        <f t="shared" si="195"/>
        <v>156</v>
      </c>
      <c r="CP82" s="127">
        <f t="shared" si="187"/>
        <v>16.333333333333332</v>
      </c>
      <c r="CQ82" s="127">
        <f t="shared" si="196"/>
        <v>16.333333333333332</v>
      </c>
    </row>
    <row r="83" spans="1:95" ht="21" customHeight="1" thickBot="1" x14ac:dyDescent="0.3">
      <c r="A83" s="868" t="s">
        <v>110</v>
      </c>
      <c r="B83" s="1390">
        <v>68</v>
      </c>
      <c r="C83" s="692" t="s">
        <v>2</v>
      </c>
      <c r="D83" s="498"/>
      <c r="E83" s="498"/>
      <c r="F83" s="435" t="s">
        <v>24</v>
      </c>
      <c r="G83" s="440" t="s">
        <v>25</v>
      </c>
      <c r="H83" s="500"/>
      <c r="I83" s="506"/>
      <c r="J83" s="435" t="s">
        <v>24</v>
      </c>
      <c r="K83" s="435" t="s">
        <v>25</v>
      </c>
      <c r="L83" s="498"/>
      <c r="M83" s="502"/>
      <c r="N83" s="440" t="s">
        <v>24</v>
      </c>
      <c r="O83" s="459" t="s">
        <v>25</v>
      </c>
      <c r="P83" s="506"/>
      <c r="Q83" s="506" t="s">
        <v>27</v>
      </c>
      <c r="R83" s="435" t="s">
        <v>31</v>
      </c>
      <c r="S83" s="435" t="s">
        <v>24</v>
      </c>
      <c r="T83" s="1220"/>
      <c r="U83" s="1221"/>
      <c r="V83" s="459" t="s">
        <v>24</v>
      </c>
      <c r="W83" s="435" t="s">
        <v>25</v>
      </c>
      <c r="X83" s="498"/>
      <c r="Y83" s="498" t="s">
        <v>24</v>
      </c>
      <c r="Z83" s="435" t="s">
        <v>25</v>
      </c>
      <c r="AA83" s="435" t="s">
        <v>25</v>
      </c>
      <c r="AB83" s="505"/>
      <c r="AC83" s="500"/>
      <c r="AD83" s="435" t="s">
        <v>24</v>
      </c>
      <c r="AE83" s="435" t="s">
        <v>25</v>
      </c>
      <c r="AF83" s="498"/>
      <c r="AG83" s="498"/>
      <c r="AH83" s="435" t="s">
        <v>24</v>
      </c>
      <c r="AI83" s="125">
        <f t="shared" si="162"/>
        <v>8</v>
      </c>
      <c r="AJ83" s="62">
        <f t="shared" si="163"/>
        <v>7</v>
      </c>
      <c r="AK83" s="62">
        <f t="shared" si="197"/>
        <v>0</v>
      </c>
      <c r="AL83" s="62">
        <f t="shared" si="198"/>
        <v>0</v>
      </c>
      <c r="AM83" s="62">
        <f t="shared" si="164"/>
        <v>0</v>
      </c>
      <c r="AN83" s="62">
        <f t="shared" si="165"/>
        <v>0</v>
      </c>
      <c r="AO83" s="62">
        <f t="shared" si="166"/>
        <v>1</v>
      </c>
      <c r="AP83" s="62">
        <f t="shared" si="167"/>
        <v>1</v>
      </c>
      <c r="AQ83" s="62">
        <f t="shared" si="168"/>
        <v>0</v>
      </c>
      <c r="AR83" s="62">
        <f t="shared" si="188"/>
        <v>0</v>
      </c>
      <c r="AS83" s="62">
        <f t="shared" si="169"/>
        <v>0</v>
      </c>
      <c r="AT83" s="62">
        <f t="shared" si="170"/>
        <v>0</v>
      </c>
      <c r="AU83" s="62">
        <f t="shared" si="171"/>
        <v>0</v>
      </c>
      <c r="AV83" s="62">
        <f t="shared" si="172"/>
        <v>0</v>
      </c>
      <c r="AW83" s="62">
        <f t="shared" si="173"/>
        <v>0</v>
      </c>
      <c r="AX83" s="62">
        <f t="shared" si="174"/>
        <v>0</v>
      </c>
      <c r="AY83" s="62">
        <f t="shared" si="175"/>
        <v>0</v>
      </c>
      <c r="AZ83" s="62">
        <f t="shared" si="176"/>
        <v>0</v>
      </c>
      <c r="BA83" s="62">
        <f t="shared" si="177"/>
        <v>0</v>
      </c>
      <c r="BB83" s="62">
        <f t="shared" si="178"/>
        <v>0</v>
      </c>
      <c r="BC83" s="63">
        <f t="shared" si="179"/>
        <v>16</v>
      </c>
      <c r="BD83" s="64"/>
      <c r="BE83" s="584">
        <f t="shared" si="189"/>
        <v>8</v>
      </c>
      <c r="BF83" s="5">
        <f t="shared" si="203"/>
        <v>0</v>
      </c>
      <c r="BG83" s="5">
        <f t="shared" si="157"/>
        <v>0</v>
      </c>
      <c r="BH83" s="5">
        <f t="shared" si="204"/>
        <v>0</v>
      </c>
      <c r="BI83" s="5">
        <f t="shared" si="205"/>
        <v>0</v>
      </c>
      <c r="BJ83" s="5">
        <f t="shared" si="158"/>
        <v>0</v>
      </c>
      <c r="BK83" s="5">
        <f t="shared" si="206"/>
        <v>0</v>
      </c>
      <c r="BL83" s="5">
        <f t="shared" si="159"/>
        <v>0</v>
      </c>
      <c r="BM83" s="5">
        <f t="shared" si="160"/>
        <v>0</v>
      </c>
      <c r="BN83" s="145">
        <f t="shared" si="161"/>
        <v>0</v>
      </c>
      <c r="BO83" s="147">
        <f>+BE83+ABR!BO83</f>
        <v>35.666666666666671</v>
      </c>
      <c r="BP83" s="65">
        <f>+BO83+(JAN!BN82+FEV!BN83+MAR!BN83+ABR!BN83+BN83)*(12/24)-$BO$12</f>
        <v>0.6666666666666714</v>
      </c>
      <c r="BQ83" s="66">
        <f t="shared" si="148"/>
        <v>0</v>
      </c>
      <c r="BR83" s="584">
        <f>+BO83+BY83*$BD$2</f>
        <v>35.666666666666671</v>
      </c>
      <c r="BS83" s="584">
        <f t="shared" si="199"/>
        <v>-0.3333333333333286</v>
      </c>
      <c r="BT83" s="67">
        <f>+(BR83/$BR$99)-1</f>
        <v>3.2736531544275138E-3</v>
      </c>
      <c r="BU83" s="68">
        <f t="shared" si="182"/>
        <v>0</v>
      </c>
      <c r="BV83" s="68">
        <f t="shared" si="190"/>
        <v>0</v>
      </c>
      <c r="BW83" s="68">
        <f t="shared" si="183"/>
        <v>0</v>
      </c>
      <c r="BX83" s="68">
        <f t="shared" si="184"/>
        <v>0</v>
      </c>
      <c r="BY83" s="69">
        <f t="shared" si="200"/>
        <v>0</v>
      </c>
      <c r="BZ83" s="68">
        <f>+BN83+ABR!BZ83</f>
        <v>2</v>
      </c>
      <c r="CA83" s="68">
        <f>+ABR!CA83+BX83</f>
        <v>8</v>
      </c>
      <c r="CB83" s="69">
        <f>+CA83-BZ83</f>
        <v>6</v>
      </c>
      <c r="CE83" s="163">
        <f t="shared" si="154"/>
        <v>8</v>
      </c>
      <c r="CF83" s="127">
        <f t="shared" si="155"/>
        <v>16</v>
      </c>
      <c r="CG83" s="165">
        <f t="shared" si="191"/>
        <v>192</v>
      </c>
      <c r="CH83" s="165">
        <f t="shared" si="192"/>
        <v>0</v>
      </c>
      <c r="CI83" s="165">
        <f t="shared" si="193"/>
        <v>192</v>
      </c>
      <c r="CJ83" s="159">
        <f t="shared" si="185"/>
        <v>0</v>
      </c>
      <c r="CK83" s="444">
        <f>BY83-BV83+ABR!CK83</f>
        <v>3</v>
      </c>
      <c r="CL83" s="997">
        <f>CK83*12+BV83*8</f>
        <v>36</v>
      </c>
      <c r="CM83" s="1114"/>
      <c r="CN83" s="126">
        <f t="shared" si="194"/>
        <v>8</v>
      </c>
      <c r="CO83" s="130">
        <f t="shared" si="195"/>
        <v>192</v>
      </c>
      <c r="CP83" s="127">
        <f t="shared" si="187"/>
        <v>16</v>
      </c>
      <c r="CQ83" s="127">
        <f t="shared" si="196"/>
        <v>16</v>
      </c>
    </row>
    <row r="84" spans="1:95" ht="21.6" customHeight="1" thickBot="1" x14ac:dyDescent="0.3">
      <c r="A84" s="1674" t="s">
        <v>111</v>
      </c>
      <c r="B84" s="866">
        <v>69</v>
      </c>
      <c r="C84" s="692" t="s">
        <v>65</v>
      </c>
      <c r="D84" s="498"/>
      <c r="E84" s="498"/>
      <c r="F84" s="435"/>
      <c r="G84" s="440"/>
      <c r="H84" s="500"/>
      <c r="I84" s="506"/>
      <c r="J84" s="435"/>
      <c r="K84" s="435"/>
      <c r="L84" s="498"/>
      <c r="M84" s="502"/>
      <c r="N84" s="440"/>
      <c r="O84" s="459"/>
      <c r="P84" s="506"/>
      <c r="Q84" s="506"/>
      <c r="R84" s="435"/>
      <c r="S84" s="435"/>
      <c r="T84" s="520"/>
      <c r="U84" s="504"/>
      <c r="V84" s="459"/>
      <c r="W84" s="435"/>
      <c r="X84" s="498"/>
      <c r="Y84" s="498"/>
      <c r="Z84" s="435"/>
      <c r="AA84" s="435"/>
      <c r="AB84" s="505"/>
      <c r="AC84" s="500"/>
      <c r="AD84" s="435"/>
      <c r="AE84" s="435"/>
      <c r="AF84" s="498"/>
      <c r="AG84" s="498"/>
      <c r="AH84" s="435"/>
      <c r="AI84" s="125">
        <f t="shared" si="162"/>
        <v>0</v>
      </c>
      <c r="AJ84" s="62">
        <f t="shared" si="163"/>
        <v>0</v>
      </c>
      <c r="AK84" s="62">
        <f t="shared" si="197"/>
        <v>0</v>
      </c>
      <c r="AL84" s="62">
        <f t="shared" si="198"/>
        <v>0</v>
      </c>
      <c r="AM84" s="62">
        <f t="shared" si="164"/>
        <v>0</v>
      </c>
      <c r="AN84" s="62">
        <f t="shared" si="165"/>
        <v>0</v>
      </c>
      <c r="AO84" s="62">
        <f t="shared" si="166"/>
        <v>0</v>
      </c>
      <c r="AP84" s="62">
        <f t="shared" si="167"/>
        <v>0</v>
      </c>
      <c r="AQ84" s="62">
        <f t="shared" si="168"/>
        <v>0</v>
      </c>
      <c r="AR84" s="62">
        <f t="shared" si="188"/>
        <v>0</v>
      </c>
      <c r="AS84" s="62">
        <f t="shared" si="169"/>
        <v>0</v>
      </c>
      <c r="AT84" s="62">
        <f t="shared" si="170"/>
        <v>0</v>
      </c>
      <c r="AU84" s="62">
        <f t="shared" si="171"/>
        <v>0</v>
      </c>
      <c r="AV84" s="62">
        <f t="shared" si="172"/>
        <v>0</v>
      </c>
      <c r="AW84" s="62">
        <f t="shared" si="173"/>
        <v>0</v>
      </c>
      <c r="AX84" s="62">
        <f t="shared" si="174"/>
        <v>0</v>
      </c>
      <c r="AY84" s="62">
        <f t="shared" si="175"/>
        <v>0</v>
      </c>
      <c r="AZ84" s="62">
        <f t="shared" si="176"/>
        <v>0</v>
      </c>
      <c r="BA84" s="62">
        <f t="shared" si="177"/>
        <v>0</v>
      </c>
      <c r="BB84" s="62">
        <f t="shared" si="178"/>
        <v>0</v>
      </c>
      <c r="BC84" s="63">
        <f t="shared" si="179"/>
        <v>0</v>
      </c>
      <c r="BD84" s="64"/>
      <c r="BE84" s="584">
        <f t="shared" si="189"/>
        <v>0</v>
      </c>
      <c r="BF84" s="5">
        <f t="shared" si="203"/>
        <v>0</v>
      </c>
      <c r="BG84" s="5">
        <f t="shared" si="157"/>
        <v>0</v>
      </c>
      <c r="BH84" s="5">
        <f t="shared" si="204"/>
        <v>0</v>
      </c>
      <c r="BI84" s="5">
        <f t="shared" si="205"/>
        <v>0</v>
      </c>
      <c r="BJ84" s="5">
        <f t="shared" si="158"/>
        <v>0</v>
      </c>
      <c r="BK84" s="5">
        <f t="shared" si="206"/>
        <v>0</v>
      </c>
      <c r="BL84" s="5">
        <f t="shared" si="159"/>
        <v>0</v>
      </c>
      <c r="BM84" s="5">
        <f t="shared" si="160"/>
        <v>0</v>
      </c>
      <c r="BN84" s="145">
        <f t="shared" si="161"/>
        <v>0</v>
      </c>
      <c r="BO84" s="147">
        <f>+BE84+ABR!BO84</f>
        <v>0</v>
      </c>
      <c r="BP84" s="869"/>
      <c r="BQ84" s="1585"/>
      <c r="BR84" s="869"/>
      <c r="BS84" s="869"/>
      <c r="BT84" s="67"/>
      <c r="BU84" s="68">
        <f t="shared" si="182"/>
        <v>0</v>
      </c>
      <c r="BV84" s="68">
        <f t="shared" si="190"/>
        <v>0</v>
      </c>
      <c r="BW84" s="68">
        <f t="shared" si="183"/>
        <v>0</v>
      </c>
      <c r="BX84" s="68">
        <f t="shared" si="184"/>
        <v>0</v>
      </c>
      <c r="BY84" s="69">
        <f t="shared" si="200"/>
        <v>0</v>
      </c>
      <c r="BZ84" s="68">
        <f>+BN84+ABR!BZ84</f>
        <v>0</v>
      </c>
      <c r="CA84" s="68">
        <f>+ABR!CA84+BX84</f>
        <v>0</v>
      </c>
      <c r="CB84" s="1586">
        <f>+CA84-BZ84</f>
        <v>0</v>
      </c>
      <c r="CE84" s="163">
        <f t="shared" si="154"/>
        <v>0</v>
      </c>
      <c r="CF84" s="127">
        <f t="shared" si="155"/>
        <v>0</v>
      </c>
      <c r="CG84" s="165">
        <f t="shared" si="191"/>
        <v>0</v>
      </c>
      <c r="CH84" s="165">
        <f t="shared" si="192"/>
        <v>0</v>
      </c>
      <c r="CI84" s="165">
        <f t="shared" si="193"/>
        <v>0</v>
      </c>
      <c r="CJ84" s="159">
        <f t="shared" si="185"/>
        <v>0</v>
      </c>
      <c r="CK84" s="444">
        <f>BY84-BV84+ABR!CK84</f>
        <v>0</v>
      </c>
      <c r="CL84" s="892"/>
      <c r="CM84" s="892"/>
      <c r="CN84" s="126">
        <f t="shared" si="194"/>
        <v>0</v>
      </c>
      <c r="CO84" s="130">
        <f t="shared" si="195"/>
        <v>0</v>
      </c>
      <c r="CP84" s="127">
        <f t="shared" si="187"/>
        <v>0</v>
      </c>
      <c r="CQ84" s="127">
        <f t="shared" si="196"/>
        <v>0</v>
      </c>
    </row>
    <row r="85" spans="1:95" ht="11.45" customHeight="1" thickBot="1" x14ac:dyDescent="0.3">
      <c r="A85" s="1674"/>
      <c r="B85" s="1390">
        <v>70</v>
      </c>
      <c r="C85" s="26"/>
      <c r="D85" s="498"/>
      <c r="E85" s="498"/>
      <c r="F85" s="435"/>
      <c r="G85" s="440"/>
      <c r="H85" s="500"/>
      <c r="I85" s="506"/>
      <c r="J85" s="435"/>
      <c r="K85" s="435"/>
      <c r="L85" s="498"/>
      <c r="M85" s="498"/>
      <c r="N85" s="440"/>
      <c r="O85" s="459"/>
      <c r="P85" s="506"/>
      <c r="Q85" s="506"/>
      <c r="R85" s="435"/>
      <c r="S85" s="435"/>
      <c r="T85" s="520"/>
      <c r="U85" s="504"/>
      <c r="V85" s="459"/>
      <c r="W85" s="435"/>
      <c r="X85" s="498"/>
      <c r="Y85" s="498"/>
      <c r="Z85" s="435"/>
      <c r="AA85" s="435"/>
      <c r="AB85" s="505"/>
      <c r="AC85" s="500"/>
      <c r="AD85" s="435"/>
      <c r="AE85" s="435"/>
      <c r="AF85" s="498"/>
      <c r="AG85" s="498"/>
      <c r="AH85" s="435"/>
      <c r="AI85" s="125">
        <f t="shared" si="162"/>
        <v>0</v>
      </c>
      <c r="AJ85" s="62">
        <f t="shared" si="163"/>
        <v>0</v>
      </c>
      <c r="AK85" s="62">
        <f t="shared" si="197"/>
        <v>0</v>
      </c>
      <c r="AL85" s="62">
        <f t="shared" si="198"/>
        <v>0</v>
      </c>
      <c r="AM85" s="62">
        <f t="shared" si="164"/>
        <v>0</v>
      </c>
      <c r="AN85" s="62">
        <f t="shared" si="165"/>
        <v>0</v>
      </c>
      <c r="AO85" s="62">
        <f t="shared" si="166"/>
        <v>0</v>
      </c>
      <c r="AP85" s="62">
        <f t="shared" si="167"/>
        <v>0</v>
      </c>
      <c r="AQ85" s="62">
        <f t="shared" si="168"/>
        <v>0</v>
      </c>
      <c r="AR85" s="62">
        <f t="shared" si="188"/>
        <v>0</v>
      </c>
      <c r="AS85" s="62">
        <f t="shared" si="169"/>
        <v>0</v>
      </c>
      <c r="AT85" s="62">
        <f t="shared" si="170"/>
        <v>0</v>
      </c>
      <c r="AU85" s="62">
        <f t="shared" si="171"/>
        <v>0</v>
      </c>
      <c r="AV85" s="62">
        <f t="shared" si="172"/>
        <v>0</v>
      </c>
      <c r="AW85" s="62">
        <f t="shared" si="173"/>
        <v>0</v>
      </c>
      <c r="AX85" s="62">
        <f t="shared" si="174"/>
        <v>0</v>
      </c>
      <c r="AY85" s="62">
        <f t="shared" si="175"/>
        <v>0</v>
      </c>
      <c r="AZ85" s="62">
        <f t="shared" si="176"/>
        <v>0</v>
      </c>
      <c r="BA85" s="62">
        <f t="shared" si="177"/>
        <v>0</v>
      </c>
      <c r="BB85" s="62">
        <f t="shared" si="178"/>
        <v>0</v>
      </c>
      <c r="BC85" s="63">
        <f t="shared" si="179"/>
        <v>0</v>
      </c>
      <c r="BD85" s="20">
        <f>+AI85*$BD$2+AJ85*$BD$6+AN85*$BD$2+AO85*$BD$6+AQ85*8/24+AU85*8/24+AV85*8/24+AW85*8/24+AX85*12/24+AY85*8/24+AZ85*$BD$2+BA85*8/24+BN85*(0/24)+(AM85*$BE$2)+AK85*$BF$2+AL85*$BF$6</f>
        <v>0</v>
      </c>
      <c r="BE85" s="584">
        <f t="shared" si="189"/>
        <v>0</v>
      </c>
      <c r="BF85" s="5">
        <f t="shared" si="203"/>
        <v>0</v>
      </c>
      <c r="BG85" s="5">
        <f t="shared" si="157"/>
        <v>0</v>
      </c>
      <c r="BH85" s="5">
        <f t="shared" si="204"/>
        <v>0</v>
      </c>
      <c r="BI85" s="5">
        <f t="shared" si="205"/>
        <v>0</v>
      </c>
      <c r="BJ85" s="5">
        <f t="shared" si="158"/>
        <v>0</v>
      </c>
      <c r="BK85" s="5">
        <f t="shared" si="206"/>
        <v>0</v>
      </c>
      <c r="BL85" s="5">
        <f t="shared" si="159"/>
        <v>0</v>
      </c>
      <c r="BM85" s="5">
        <f t="shared" si="160"/>
        <v>0</v>
      </c>
      <c r="BN85" s="145">
        <f t="shared" si="161"/>
        <v>0</v>
      </c>
      <c r="BO85" s="147">
        <f>+BE85+ABR!BO85</f>
        <v>0</v>
      </c>
      <c r="BP85" s="869"/>
      <c r="BQ85" s="1585"/>
      <c r="BR85" s="869"/>
      <c r="BS85" s="869"/>
      <c r="BT85" s="883"/>
      <c r="BU85" s="68">
        <f t="shared" si="182"/>
        <v>0</v>
      </c>
      <c r="BV85" s="68">
        <f t="shared" si="190"/>
        <v>0</v>
      </c>
      <c r="BW85" s="68">
        <f t="shared" si="183"/>
        <v>0</v>
      </c>
      <c r="BX85" s="68">
        <f t="shared" si="184"/>
        <v>0</v>
      </c>
      <c r="BY85" s="69">
        <f>+BU85+BV85+BW85+BX85</f>
        <v>0</v>
      </c>
      <c r="BZ85" s="68">
        <f>+BN85+ABR!BZ85</f>
        <v>0</v>
      </c>
      <c r="CA85" s="68">
        <f>+ABR!CA85+BX85</f>
        <v>0</v>
      </c>
      <c r="CB85" s="1587"/>
      <c r="CE85" s="163">
        <f t="shared" si="154"/>
        <v>0</v>
      </c>
      <c r="CF85" s="127">
        <f t="shared" si="155"/>
        <v>0</v>
      </c>
      <c r="CG85" s="165">
        <f t="shared" si="191"/>
        <v>0</v>
      </c>
      <c r="CH85" s="165">
        <f t="shared" si="192"/>
        <v>0</v>
      </c>
      <c r="CI85" s="165">
        <f t="shared" si="193"/>
        <v>0</v>
      </c>
      <c r="CJ85" s="159">
        <f t="shared" si="185"/>
        <v>0</v>
      </c>
      <c r="CK85" s="444">
        <f>BY85-BV85+ABR!CK85</f>
        <v>0</v>
      </c>
      <c r="CL85" s="450"/>
      <c r="CM85" s="450"/>
      <c r="CN85" s="126">
        <f t="shared" si="194"/>
        <v>0</v>
      </c>
      <c r="CO85" s="130">
        <f t="shared" si="195"/>
        <v>0</v>
      </c>
      <c r="CP85" s="127">
        <f t="shared" si="187"/>
        <v>0</v>
      </c>
      <c r="CQ85" s="127">
        <f t="shared" si="196"/>
        <v>0</v>
      </c>
    </row>
    <row r="86" spans="1:95" ht="21.95" customHeight="1" thickBot="1" x14ac:dyDescent="0.3">
      <c r="A86" s="1674"/>
      <c r="B86" s="866">
        <v>71</v>
      </c>
      <c r="C86" s="867" t="s">
        <v>3</v>
      </c>
      <c r="D86" s="502"/>
      <c r="E86" s="502"/>
      <c r="F86" s="438"/>
      <c r="G86" s="455"/>
      <c r="H86" s="503"/>
      <c r="I86" s="458"/>
      <c r="J86" s="438"/>
      <c r="K86" s="438"/>
      <c r="L86" s="502"/>
      <c r="M86" s="502"/>
      <c r="N86" s="455"/>
      <c r="O86" s="460"/>
      <c r="P86" s="458"/>
      <c r="Q86" s="458"/>
      <c r="R86" s="438"/>
      <c r="S86" s="438"/>
      <c r="T86" s="453"/>
      <c r="U86" s="507"/>
      <c r="V86" s="460"/>
      <c r="W86" s="438"/>
      <c r="X86" s="502"/>
      <c r="Y86" s="502"/>
      <c r="Z86" s="438"/>
      <c r="AA86" s="438"/>
      <c r="AB86" s="467"/>
      <c r="AC86" s="503"/>
      <c r="AD86" s="438"/>
      <c r="AE86" s="438"/>
      <c r="AF86" s="502"/>
      <c r="AG86" s="502"/>
      <c r="AH86" s="438"/>
      <c r="AI86" s="125">
        <f t="shared" si="162"/>
        <v>0</v>
      </c>
      <c r="AJ86" s="62">
        <f t="shared" si="163"/>
        <v>0</v>
      </c>
      <c r="AK86" s="62">
        <f t="shared" si="197"/>
        <v>0</v>
      </c>
      <c r="AL86" s="62">
        <f t="shared" si="198"/>
        <v>0</v>
      </c>
      <c r="AM86" s="62">
        <f t="shared" si="164"/>
        <v>0</v>
      </c>
      <c r="AN86" s="62">
        <f t="shared" si="165"/>
        <v>0</v>
      </c>
      <c r="AO86" s="62">
        <f t="shared" si="166"/>
        <v>0</v>
      </c>
      <c r="AP86" s="62">
        <f t="shared" si="167"/>
        <v>0</v>
      </c>
      <c r="AQ86" s="62">
        <f t="shared" si="168"/>
        <v>0</v>
      </c>
      <c r="AR86" s="62">
        <f t="shared" si="188"/>
        <v>0</v>
      </c>
      <c r="AS86" s="62">
        <f t="shared" si="169"/>
        <v>0</v>
      </c>
      <c r="AT86" s="62">
        <f t="shared" si="170"/>
        <v>0</v>
      </c>
      <c r="AU86" s="62">
        <f t="shared" si="171"/>
        <v>0</v>
      </c>
      <c r="AV86" s="62">
        <f t="shared" si="172"/>
        <v>0</v>
      </c>
      <c r="AW86" s="62">
        <f t="shared" si="173"/>
        <v>0</v>
      </c>
      <c r="AX86" s="62">
        <f t="shared" si="174"/>
        <v>0</v>
      </c>
      <c r="AY86" s="62">
        <f t="shared" si="175"/>
        <v>0</v>
      </c>
      <c r="AZ86" s="62">
        <f t="shared" si="176"/>
        <v>0</v>
      </c>
      <c r="BA86" s="62">
        <f t="shared" si="177"/>
        <v>0</v>
      </c>
      <c r="BB86" s="62">
        <f t="shared" si="178"/>
        <v>0</v>
      </c>
      <c r="BC86" s="63">
        <f t="shared" si="179"/>
        <v>0</v>
      </c>
      <c r="BD86" s="71"/>
      <c r="BE86" s="584">
        <f t="shared" si="189"/>
        <v>0</v>
      </c>
      <c r="BF86" s="5">
        <f t="shared" si="203"/>
        <v>0</v>
      </c>
      <c r="BG86" s="5">
        <f t="shared" si="157"/>
        <v>0</v>
      </c>
      <c r="BH86" s="5">
        <f t="shared" si="204"/>
        <v>0</v>
      </c>
      <c r="BI86" s="5">
        <f t="shared" si="205"/>
        <v>0</v>
      </c>
      <c r="BJ86" s="5">
        <f t="shared" si="158"/>
        <v>0</v>
      </c>
      <c r="BK86" s="5">
        <f t="shared" si="206"/>
        <v>0</v>
      </c>
      <c r="BL86" s="5">
        <f t="shared" si="159"/>
        <v>0</v>
      </c>
      <c r="BM86" s="5">
        <f t="shared" si="160"/>
        <v>0</v>
      </c>
      <c r="BN86" s="145">
        <f t="shared" si="161"/>
        <v>0</v>
      </c>
      <c r="BO86" s="147">
        <f>+BE86+ABR!BO86</f>
        <v>0</v>
      </c>
      <c r="BP86" s="869"/>
      <c r="BQ86" s="1585"/>
      <c r="BR86" s="869"/>
      <c r="BS86" s="869"/>
      <c r="BT86" s="883"/>
      <c r="BU86" s="68">
        <f t="shared" si="182"/>
        <v>0</v>
      </c>
      <c r="BV86" s="68">
        <f t="shared" si="190"/>
        <v>0</v>
      </c>
      <c r="BW86" s="68">
        <f t="shared" si="183"/>
        <v>0</v>
      </c>
      <c r="BX86" s="68">
        <f t="shared" si="184"/>
        <v>0</v>
      </c>
      <c r="BY86" s="69"/>
      <c r="BZ86" s="68">
        <f>+BN86+ABR!BZ86</f>
        <v>0</v>
      </c>
      <c r="CA86" s="68">
        <f>+ABR!CA86+BX86</f>
        <v>0</v>
      </c>
      <c r="CB86" s="1588"/>
      <c r="CE86" s="163"/>
      <c r="CF86" s="127"/>
      <c r="CG86" s="165">
        <f t="shared" si="191"/>
        <v>0</v>
      </c>
      <c r="CH86" s="165">
        <f t="shared" si="192"/>
        <v>0</v>
      </c>
      <c r="CI86" s="165">
        <f t="shared" si="193"/>
        <v>0</v>
      </c>
      <c r="CJ86" s="159">
        <f t="shared" si="185"/>
        <v>0</v>
      </c>
      <c r="CK86" s="444">
        <f>BY86-BV86+ABR!CK86</f>
        <v>0</v>
      </c>
      <c r="CL86" s="450">
        <f t="shared" ref="CL86:CL92" si="207">CK86*12+BV86*8</f>
        <v>0</v>
      </c>
      <c r="CM86" s="450"/>
      <c r="CN86" s="126">
        <f t="shared" si="194"/>
        <v>0</v>
      </c>
      <c r="CO86" s="130">
        <f t="shared" si="195"/>
        <v>0</v>
      </c>
      <c r="CP86" s="127">
        <f t="shared" si="187"/>
        <v>0</v>
      </c>
      <c r="CQ86" s="127">
        <f t="shared" si="196"/>
        <v>0</v>
      </c>
    </row>
    <row r="87" spans="1:95" ht="21" customHeight="1" thickBot="1" x14ac:dyDescent="0.3">
      <c r="A87" s="613" t="s">
        <v>112</v>
      </c>
      <c r="B87" s="1390">
        <v>72</v>
      </c>
      <c r="C87" s="26" t="s">
        <v>3</v>
      </c>
      <c r="D87" s="502"/>
      <c r="E87" s="502"/>
      <c r="F87" s="438"/>
      <c r="G87" s="455"/>
      <c r="H87" s="503"/>
      <c r="I87" s="458"/>
      <c r="J87" s="438"/>
      <c r="K87" s="438"/>
      <c r="L87" s="502"/>
      <c r="M87" s="502"/>
      <c r="N87" s="455"/>
      <c r="O87" s="460"/>
      <c r="P87" s="458"/>
      <c r="Q87" s="458"/>
      <c r="R87" s="438"/>
      <c r="S87" s="438"/>
      <c r="T87" s="453"/>
      <c r="U87" s="507"/>
      <c r="V87" s="460"/>
      <c r="W87" s="438"/>
      <c r="X87" s="502"/>
      <c r="Y87" s="502"/>
      <c r="Z87" s="438"/>
      <c r="AA87" s="438"/>
      <c r="AB87" s="467"/>
      <c r="AC87" s="503"/>
      <c r="AD87" s="438"/>
      <c r="AE87" s="438"/>
      <c r="AF87" s="502"/>
      <c r="AG87" s="502"/>
      <c r="AH87" s="438"/>
      <c r="AI87" s="125">
        <f t="shared" si="162"/>
        <v>0</v>
      </c>
      <c r="AJ87" s="62">
        <f t="shared" si="163"/>
        <v>0</v>
      </c>
      <c r="AK87" s="62">
        <f t="shared" si="197"/>
        <v>0</v>
      </c>
      <c r="AL87" s="62">
        <f t="shared" si="198"/>
        <v>0</v>
      </c>
      <c r="AM87" s="62">
        <f t="shared" si="164"/>
        <v>0</v>
      </c>
      <c r="AN87" s="62">
        <f t="shared" si="165"/>
        <v>0</v>
      </c>
      <c r="AO87" s="62">
        <f t="shared" si="166"/>
        <v>0</v>
      </c>
      <c r="AP87" s="62">
        <f t="shared" si="167"/>
        <v>0</v>
      </c>
      <c r="AQ87" s="62">
        <f t="shared" si="168"/>
        <v>0</v>
      </c>
      <c r="AR87" s="62">
        <f t="shared" si="188"/>
        <v>0</v>
      </c>
      <c r="AS87" s="62">
        <f t="shared" si="169"/>
        <v>0</v>
      </c>
      <c r="AT87" s="62">
        <f t="shared" si="170"/>
        <v>0</v>
      </c>
      <c r="AU87" s="62">
        <f t="shared" si="171"/>
        <v>0</v>
      </c>
      <c r="AV87" s="62">
        <f t="shared" si="172"/>
        <v>0</v>
      </c>
      <c r="AW87" s="62">
        <f t="shared" si="173"/>
        <v>0</v>
      </c>
      <c r="AX87" s="62">
        <f t="shared" si="174"/>
        <v>0</v>
      </c>
      <c r="AY87" s="62">
        <f t="shared" si="175"/>
        <v>0</v>
      </c>
      <c r="AZ87" s="62">
        <f t="shared" si="176"/>
        <v>0</v>
      </c>
      <c r="BA87" s="62">
        <f t="shared" si="177"/>
        <v>0</v>
      </c>
      <c r="BB87" s="62">
        <f t="shared" si="178"/>
        <v>0</v>
      </c>
      <c r="BC87" s="63">
        <f t="shared" si="179"/>
        <v>0</v>
      </c>
      <c r="BD87" s="20">
        <f>+AI87*$BD$2+AJ87*$BD$6+AN87*$BD$2+AO87*$BD$6+AQ87*8/24+AU87*8/24+AV87*8/24+AW87*8/24+AX87*12/24+AY87*8/24+AZ87*$BD$2+BA87*8/24+BN87*(0/24)+(AM87*$BE$2)+AK87*$BF$2+AL87*$BF$6</f>
        <v>0</v>
      </c>
      <c r="BE87" s="584">
        <f t="shared" si="189"/>
        <v>0</v>
      </c>
      <c r="BF87" s="5">
        <f t="shared" si="203"/>
        <v>0</v>
      </c>
      <c r="BG87" s="5">
        <f t="shared" si="157"/>
        <v>0</v>
      </c>
      <c r="BH87" s="5">
        <f t="shared" si="204"/>
        <v>0</v>
      </c>
      <c r="BI87" s="5">
        <f t="shared" si="205"/>
        <v>0</v>
      </c>
      <c r="BJ87" s="5">
        <f t="shared" si="158"/>
        <v>0</v>
      </c>
      <c r="BK87" s="5">
        <f t="shared" si="206"/>
        <v>0</v>
      </c>
      <c r="BL87" s="5">
        <f t="shared" si="159"/>
        <v>0</v>
      </c>
      <c r="BM87" s="5">
        <f t="shared" si="160"/>
        <v>0</v>
      </c>
      <c r="BN87" s="145">
        <f t="shared" si="161"/>
        <v>0</v>
      </c>
      <c r="BO87" s="147">
        <f>+BE87+ABR!BO87</f>
        <v>8.5</v>
      </c>
      <c r="BP87" s="65"/>
      <c r="BQ87" s="66">
        <f t="shared" ref="BQ87:BQ96" si="208">IF(BP87&gt;=(-11/24),0,(-BP87)/(12/24))</f>
        <v>0</v>
      </c>
      <c r="BR87" s="584"/>
      <c r="BS87" s="584"/>
      <c r="BT87" s="67"/>
      <c r="BU87" s="68">
        <f t="shared" si="182"/>
        <v>0</v>
      </c>
      <c r="BV87" s="68">
        <f t="shared" si="190"/>
        <v>0</v>
      </c>
      <c r="BW87" s="68">
        <f t="shared" si="183"/>
        <v>0</v>
      </c>
      <c r="BX87" s="68">
        <f t="shared" si="184"/>
        <v>0</v>
      </c>
      <c r="BY87" s="69">
        <f t="shared" ref="BY87:BY89" si="209">+BU87+BV87+BW87+BX87</f>
        <v>0</v>
      </c>
      <c r="BZ87" s="68">
        <f>+BN87+ABR!BZ87</f>
        <v>0</v>
      </c>
      <c r="CA87" s="68">
        <f>+ABR!CA87+BX87</f>
        <v>0</v>
      </c>
      <c r="CB87" s="69">
        <f t="shared" ref="CB87:CB96" si="210">+CA87-BZ87</f>
        <v>0</v>
      </c>
      <c r="CE87" s="163">
        <f t="shared" si="154"/>
        <v>0</v>
      </c>
      <c r="CF87" s="127">
        <f t="shared" si="155"/>
        <v>0</v>
      </c>
      <c r="CG87" s="165">
        <f t="shared" si="191"/>
        <v>0</v>
      </c>
      <c r="CH87" s="165">
        <f t="shared" si="192"/>
        <v>0</v>
      </c>
      <c r="CI87" s="165">
        <f t="shared" si="193"/>
        <v>0</v>
      </c>
      <c r="CJ87" s="159">
        <f t="shared" si="185"/>
        <v>0</v>
      </c>
      <c r="CK87" s="444">
        <f>BY87-BV87+ABR!CK87</f>
        <v>0</v>
      </c>
      <c r="CL87" s="450">
        <f t="shared" si="207"/>
        <v>0</v>
      </c>
      <c r="CM87" s="450"/>
      <c r="CN87" s="126">
        <f t="shared" si="194"/>
        <v>0</v>
      </c>
      <c r="CO87" s="130">
        <f t="shared" si="195"/>
        <v>0</v>
      </c>
      <c r="CP87" s="127">
        <f t="shared" si="187"/>
        <v>0</v>
      </c>
      <c r="CQ87" s="127">
        <f t="shared" si="196"/>
        <v>0</v>
      </c>
    </row>
    <row r="88" spans="1:95" ht="21" customHeight="1" thickBot="1" x14ac:dyDescent="0.3">
      <c r="A88" s="613" t="s">
        <v>113</v>
      </c>
      <c r="B88" s="866">
        <v>73</v>
      </c>
      <c r="C88" s="26" t="s">
        <v>3</v>
      </c>
      <c r="D88" s="502" t="s">
        <v>27</v>
      </c>
      <c r="E88" s="502"/>
      <c r="F88" s="438" t="s">
        <v>24</v>
      </c>
      <c r="G88" s="455" t="s">
        <v>25</v>
      </c>
      <c r="H88" s="503"/>
      <c r="I88" s="438" t="s">
        <v>24</v>
      </c>
      <c r="J88" s="447"/>
      <c r="K88" s="447"/>
      <c r="L88" s="439" t="s">
        <v>26</v>
      </c>
      <c r="M88" s="502" t="s">
        <v>27</v>
      </c>
      <c r="N88" s="455" t="s">
        <v>31</v>
      </c>
      <c r="O88" s="460" t="s">
        <v>25</v>
      </c>
      <c r="P88" s="458"/>
      <c r="Q88" s="438" t="s">
        <v>24</v>
      </c>
      <c r="R88" s="447"/>
      <c r="S88" s="438" t="s">
        <v>31</v>
      </c>
      <c r="T88" s="453"/>
      <c r="U88" s="507"/>
      <c r="V88" s="460" t="s">
        <v>32</v>
      </c>
      <c r="W88" s="438" t="s">
        <v>32</v>
      </c>
      <c r="X88" s="439" t="s">
        <v>288</v>
      </c>
      <c r="Y88" s="439" t="s">
        <v>289</v>
      </c>
      <c r="Z88" s="438" t="s">
        <v>32</v>
      </c>
      <c r="AA88" s="438" t="s">
        <v>32</v>
      </c>
      <c r="AB88" s="455" t="s">
        <v>32</v>
      </c>
      <c r="AC88" s="460" t="s">
        <v>32</v>
      </c>
      <c r="AD88" s="438" t="s">
        <v>32</v>
      </c>
      <c r="AE88" s="438" t="s">
        <v>32</v>
      </c>
      <c r="AF88" s="439" t="s">
        <v>288</v>
      </c>
      <c r="AG88" s="439" t="s">
        <v>289</v>
      </c>
      <c r="AH88" s="438" t="s">
        <v>32</v>
      </c>
      <c r="AI88" s="125">
        <f t="shared" si="162"/>
        <v>3</v>
      </c>
      <c r="AJ88" s="62">
        <f t="shared" si="163"/>
        <v>2</v>
      </c>
      <c r="AK88" s="62">
        <f t="shared" si="197"/>
        <v>0</v>
      </c>
      <c r="AL88" s="62">
        <f t="shared" si="198"/>
        <v>0</v>
      </c>
      <c r="AM88" s="62">
        <f t="shared" si="164"/>
        <v>0</v>
      </c>
      <c r="AN88" s="62">
        <f t="shared" si="165"/>
        <v>1</v>
      </c>
      <c r="AO88" s="62">
        <f t="shared" si="166"/>
        <v>2</v>
      </c>
      <c r="AP88" s="62">
        <f t="shared" si="167"/>
        <v>2</v>
      </c>
      <c r="AQ88" s="62">
        <f t="shared" si="168"/>
        <v>9</v>
      </c>
      <c r="AR88" s="62">
        <f t="shared" si="188"/>
        <v>0</v>
      </c>
      <c r="AS88" s="62">
        <f t="shared" si="169"/>
        <v>0</v>
      </c>
      <c r="AT88" s="62">
        <f t="shared" si="170"/>
        <v>0</v>
      </c>
      <c r="AU88" s="62">
        <f t="shared" si="171"/>
        <v>0</v>
      </c>
      <c r="AV88" s="62">
        <f t="shared" si="172"/>
        <v>0</v>
      </c>
      <c r="AW88" s="62">
        <f t="shared" si="173"/>
        <v>0</v>
      </c>
      <c r="AX88" s="62">
        <f t="shared" si="174"/>
        <v>0</v>
      </c>
      <c r="AY88" s="62">
        <f t="shared" si="175"/>
        <v>0</v>
      </c>
      <c r="AZ88" s="62">
        <f t="shared" si="176"/>
        <v>0</v>
      </c>
      <c r="BA88" s="62">
        <f t="shared" si="177"/>
        <v>0</v>
      </c>
      <c r="BB88" s="62">
        <f t="shared" si="178"/>
        <v>0</v>
      </c>
      <c r="BC88" s="63">
        <f t="shared" si="179"/>
        <v>14</v>
      </c>
      <c r="BD88" s="64"/>
      <c r="BE88" s="584">
        <f t="shared" si="189"/>
        <v>7</v>
      </c>
      <c r="BF88" s="5">
        <f t="shared" si="203"/>
        <v>0</v>
      </c>
      <c r="BG88" s="5">
        <f t="shared" si="157"/>
        <v>0</v>
      </c>
      <c r="BH88" s="5">
        <f t="shared" si="204"/>
        <v>0</v>
      </c>
      <c r="BI88" s="5">
        <f t="shared" si="205"/>
        <v>0</v>
      </c>
      <c r="BJ88" s="5">
        <f t="shared" si="158"/>
        <v>0</v>
      </c>
      <c r="BK88" s="5">
        <f t="shared" si="206"/>
        <v>0</v>
      </c>
      <c r="BL88" s="5">
        <f t="shared" si="159"/>
        <v>0</v>
      </c>
      <c r="BM88" s="5">
        <f t="shared" si="160"/>
        <v>0</v>
      </c>
      <c r="BN88" s="145">
        <f t="shared" si="161"/>
        <v>0</v>
      </c>
      <c r="BO88" s="147">
        <f>+BE88+ABR!BO88</f>
        <v>37.083333333333329</v>
      </c>
      <c r="BP88" s="65">
        <f>+BO88+(JAN!BN87+FEV!BN88+MAR!BN88+ABR!BN88+BN88)*(12/24)-$BO$12</f>
        <v>1.0833333333333286</v>
      </c>
      <c r="BQ88" s="66">
        <f t="shared" si="208"/>
        <v>0</v>
      </c>
      <c r="BR88" s="584">
        <f t="shared" ref="BR88:BR93" si="211">+BO88+BY88*$BD$2</f>
        <v>37.083333333333329</v>
      </c>
      <c r="BS88" s="584">
        <f t="shared" ref="BS88:BS93" si="212">+BR88-$BO$12</f>
        <v>1.0833333333333286</v>
      </c>
      <c r="BT88" s="67">
        <f t="shared" ref="BT88:BT96" si="213">+(BR88/$BR$99)-1</f>
        <v>4.3123307602149774E-2</v>
      </c>
      <c r="BU88" s="68">
        <f t="shared" si="182"/>
        <v>0</v>
      </c>
      <c r="BV88" s="68">
        <f t="shared" si="190"/>
        <v>0</v>
      </c>
      <c r="BW88" s="68">
        <f t="shared" si="183"/>
        <v>0</v>
      </c>
      <c r="BX88" s="68">
        <f t="shared" si="184"/>
        <v>0</v>
      </c>
      <c r="BY88" s="69">
        <f t="shared" si="209"/>
        <v>0</v>
      </c>
      <c r="BZ88" s="68">
        <f>+BN88+ABR!BZ88</f>
        <v>0</v>
      </c>
      <c r="CA88" s="68">
        <f>+ABR!CA88+BX88</f>
        <v>9</v>
      </c>
      <c r="CB88" s="69">
        <f t="shared" si="210"/>
        <v>9</v>
      </c>
      <c r="CE88" s="163">
        <f t="shared" si="154"/>
        <v>7</v>
      </c>
      <c r="CF88" s="127">
        <f t="shared" si="155"/>
        <v>14</v>
      </c>
      <c r="CG88" s="165">
        <f t="shared" si="191"/>
        <v>96</v>
      </c>
      <c r="CH88" s="165">
        <f t="shared" si="192"/>
        <v>0</v>
      </c>
      <c r="CI88" s="165">
        <f t="shared" si="193"/>
        <v>96</v>
      </c>
      <c r="CJ88" s="159">
        <f t="shared" si="185"/>
        <v>72</v>
      </c>
      <c r="CK88" s="444">
        <f>BY88-BV88+ABR!CK88</f>
        <v>6</v>
      </c>
      <c r="CL88" s="450">
        <f t="shared" si="207"/>
        <v>72</v>
      </c>
      <c r="CM88" s="916"/>
      <c r="CN88" s="126">
        <f t="shared" si="194"/>
        <v>7</v>
      </c>
      <c r="CO88" s="130">
        <f t="shared" si="195"/>
        <v>96</v>
      </c>
      <c r="CP88" s="127">
        <f t="shared" si="187"/>
        <v>14</v>
      </c>
      <c r="CQ88" s="127">
        <f t="shared" si="196"/>
        <v>14</v>
      </c>
    </row>
    <row r="89" spans="1:95" ht="21" customHeight="1" thickBot="1" x14ac:dyDescent="0.3">
      <c r="A89" s="613" t="s">
        <v>114</v>
      </c>
      <c r="B89" s="1390">
        <v>74</v>
      </c>
      <c r="C89" s="26" t="s">
        <v>3</v>
      </c>
      <c r="D89" s="502"/>
      <c r="E89" s="502"/>
      <c r="F89" s="438" t="s">
        <v>32</v>
      </c>
      <c r="G89" s="455" t="s">
        <v>32</v>
      </c>
      <c r="H89" s="460" t="s">
        <v>32</v>
      </c>
      <c r="I89" s="438" t="s">
        <v>32</v>
      </c>
      <c r="J89" s="438" t="s">
        <v>32</v>
      </c>
      <c r="K89" s="438" t="s">
        <v>25</v>
      </c>
      <c r="L89" s="502"/>
      <c r="M89" s="502"/>
      <c r="N89" s="455" t="s">
        <v>24</v>
      </c>
      <c r="O89" s="460" t="s">
        <v>25</v>
      </c>
      <c r="P89" s="428"/>
      <c r="Q89" s="458"/>
      <c r="R89" s="438" t="s">
        <v>24</v>
      </c>
      <c r="S89" s="438" t="s">
        <v>24</v>
      </c>
      <c r="T89" s="453"/>
      <c r="U89" s="507" t="s">
        <v>24</v>
      </c>
      <c r="V89" s="460" t="s">
        <v>24</v>
      </c>
      <c r="W89" s="438" t="s">
        <v>25</v>
      </c>
      <c r="X89" s="502"/>
      <c r="Y89" s="502"/>
      <c r="Z89" s="438" t="s">
        <v>25</v>
      </c>
      <c r="AA89" s="438" t="s">
        <v>25</v>
      </c>
      <c r="AB89" s="467"/>
      <c r="AC89" s="503"/>
      <c r="AD89" s="438" t="s">
        <v>24</v>
      </c>
      <c r="AE89" s="438" t="s">
        <v>25</v>
      </c>
      <c r="AF89" s="502"/>
      <c r="AG89" s="502"/>
      <c r="AH89" s="438" t="s">
        <v>24</v>
      </c>
      <c r="AI89" s="125">
        <f t="shared" si="162"/>
        <v>7</v>
      </c>
      <c r="AJ89" s="62">
        <f t="shared" si="163"/>
        <v>6</v>
      </c>
      <c r="AK89" s="62">
        <f t="shared" si="197"/>
        <v>0</v>
      </c>
      <c r="AL89" s="62">
        <f t="shared" si="198"/>
        <v>0</v>
      </c>
      <c r="AM89" s="62">
        <f t="shared" si="164"/>
        <v>0</v>
      </c>
      <c r="AN89" s="62">
        <f t="shared" si="165"/>
        <v>0</v>
      </c>
      <c r="AO89" s="62">
        <f t="shared" si="166"/>
        <v>0</v>
      </c>
      <c r="AP89" s="62">
        <f t="shared" si="167"/>
        <v>0</v>
      </c>
      <c r="AQ89" s="62">
        <f t="shared" si="168"/>
        <v>5</v>
      </c>
      <c r="AR89" s="62">
        <f t="shared" si="188"/>
        <v>0</v>
      </c>
      <c r="AS89" s="62">
        <f t="shared" si="169"/>
        <v>0</v>
      </c>
      <c r="AT89" s="62">
        <f t="shared" si="170"/>
        <v>0</v>
      </c>
      <c r="AU89" s="62">
        <f t="shared" si="171"/>
        <v>0</v>
      </c>
      <c r="AV89" s="62">
        <f t="shared" si="172"/>
        <v>0</v>
      </c>
      <c r="AW89" s="62">
        <f t="shared" si="173"/>
        <v>0</v>
      </c>
      <c r="AX89" s="62">
        <f t="shared" si="174"/>
        <v>0</v>
      </c>
      <c r="AY89" s="62">
        <f t="shared" si="175"/>
        <v>0</v>
      </c>
      <c r="AZ89" s="62">
        <f t="shared" si="176"/>
        <v>0</v>
      </c>
      <c r="BA89" s="62">
        <f t="shared" si="177"/>
        <v>0</v>
      </c>
      <c r="BB89" s="62">
        <f t="shared" si="178"/>
        <v>0</v>
      </c>
      <c r="BC89" s="63">
        <f t="shared" si="179"/>
        <v>16.333333333333332</v>
      </c>
      <c r="BD89" s="64"/>
      <c r="BE89" s="584">
        <f t="shared" si="189"/>
        <v>8.1666666666666661</v>
      </c>
      <c r="BF89" s="5">
        <f t="shared" si="203"/>
        <v>0</v>
      </c>
      <c r="BG89" s="5">
        <f t="shared" si="157"/>
        <v>0</v>
      </c>
      <c r="BH89" s="5">
        <f t="shared" si="204"/>
        <v>0</v>
      </c>
      <c r="BI89" s="5">
        <f t="shared" si="205"/>
        <v>0</v>
      </c>
      <c r="BJ89" s="5">
        <f t="shared" si="158"/>
        <v>0</v>
      </c>
      <c r="BK89" s="5">
        <f t="shared" si="206"/>
        <v>0</v>
      </c>
      <c r="BL89" s="5">
        <f t="shared" si="159"/>
        <v>0</v>
      </c>
      <c r="BM89" s="5">
        <f t="shared" si="160"/>
        <v>0</v>
      </c>
      <c r="BN89" s="145">
        <f t="shared" si="161"/>
        <v>0</v>
      </c>
      <c r="BO89" s="147">
        <f>+BE89+ABR!BO89</f>
        <v>36.5</v>
      </c>
      <c r="BP89" s="65">
        <f>+BO89+(JAN!BN88+FEV!BN89+MAR!BN89+ABR!BN89+BN89)*(12/24)-$BO$12</f>
        <v>2</v>
      </c>
      <c r="BQ89" s="66">
        <f t="shared" si="208"/>
        <v>0</v>
      </c>
      <c r="BR89" s="584">
        <f t="shared" si="211"/>
        <v>36.5</v>
      </c>
      <c r="BS89" s="584">
        <f t="shared" si="212"/>
        <v>0.5</v>
      </c>
      <c r="BT89" s="67">
        <f t="shared" si="213"/>
        <v>2.6714626358969928E-2</v>
      </c>
      <c r="BU89" s="68">
        <f t="shared" si="182"/>
        <v>0</v>
      </c>
      <c r="BV89" s="68">
        <f t="shared" si="190"/>
        <v>0</v>
      </c>
      <c r="BW89" s="68">
        <f t="shared" si="183"/>
        <v>0</v>
      </c>
      <c r="BX89" s="68">
        <f t="shared" si="184"/>
        <v>0</v>
      </c>
      <c r="BY89" s="69">
        <f t="shared" si="209"/>
        <v>0</v>
      </c>
      <c r="BZ89" s="68">
        <f>+BN89+ABR!BZ89</f>
        <v>3</v>
      </c>
      <c r="CA89" s="68">
        <f>+ABR!CA89+BX89</f>
        <v>4</v>
      </c>
      <c r="CB89" s="69">
        <f t="shared" si="210"/>
        <v>1</v>
      </c>
      <c r="CE89" s="163">
        <f t="shared" si="154"/>
        <v>8.1666666666666661</v>
      </c>
      <c r="CF89" s="127">
        <f t="shared" si="155"/>
        <v>16.333333333333332</v>
      </c>
      <c r="CG89" s="165">
        <f t="shared" si="191"/>
        <v>156</v>
      </c>
      <c r="CH89" s="165">
        <f t="shared" si="192"/>
        <v>0</v>
      </c>
      <c r="CI89" s="165">
        <f t="shared" si="193"/>
        <v>156</v>
      </c>
      <c r="CJ89" s="159">
        <f t="shared" si="185"/>
        <v>40</v>
      </c>
      <c r="CK89" s="444">
        <f>BY89-BV89+ABR!CK89</f>
        <v>4</v>
      </c>
      <c r="CL89" s="1218">
        <f>CK89*12+BV89*8+1</f>
        <v>49</v>
      </c>
      <c r="CM89" s="450"/>
      <c r="CN89" s="126">
        <f t="shared" si="194"/>
        <v>8.1666666666666661</v>
      </c>
      <c r="CO89" s="130">
        <f t="shared" si="195"/>
        <v>156</v>
      </c>
      <c r="CP89" s="127">
        <f t="shared" si="187"/>
        <v>16.333333333333332</v>
      </c>
      <c r="CQ89" s="127">
        <f t="shared" si="196"/>
        <v>16.333333333333332</v>
      </c>
    </row>
    <row r="90" spans="1:95" ht="21" customHeight="1" thickBot="1" x14ac:dyDescent="0.3">
      <c r="A90" s="613" t="s">
        <v>115</v>
      </c>
      <c r="B90" s="866">
        <v>75</v>
      </c>
      <c r="C90" s="26" t="s">
        <v>3</v>
      </c>
      <c r="D90" s="436" t="s">
        <v>37</v>
      </c>
      <c r="E90" s="436" t="s">
        <v>37</v>
      </c>
      <c r="F90" s="449"/>
      <c r="G90" s="490"/>
      <c r="H90" s="386" t="s">
        <v>37</v>
      </c>
      <c r="I90" s="449" t="s">
        <v>37</v>
      </c>
      <c r="J90" s="449" t="s">
        <v>37</v>
      </c>
      <c r="K90" s="449" t="s">
        <v>37</v>
      </c>
      <c r="L90" s="449" t="s">
        <v>37</v>
      </c>
      <c r="M90" s="449"/>
      <c r="N90" s="490"/>
      <c r="O90" s="386" t="s">
        <v>37</v>
      </c>
      <c r="P90" s="449" t="s">
        <v>37</v>
      </c>
      <c r="Q90" s="449" t="s">
        <v>37</v>
      </c>
      <c r="R90" s="449" t="s">
        <v>37</v>
      </c>
      <c r="S90" s="449" t="s">
        <v>37</v>
      </c>
      <c r="T90" s="449"/>
      <c r="U90" s="490"/>
      <c r="V90" s="386" t="s">
        <v>37</v>
      </c>
      <c r="W90" s="449" t="s">
        <v>37</v>
      </c>
      <c r="X90" s="449" t="s">
        <v>37</v>
      </c>
      <c r="Y90" s="449" t="s">
        <v>37</v>
      </c>
      <c r="Z90" s="449" t="s">
        <v>37</v>
      </c>
      <c r="AA90" s="449"/>
      <c r="AB90" s="490"/>
      <c r="AC90" s="386" t="s">
        <v>37</v>
      </c>
      <c r="AD90" s="449" t="s">
        <v>37</v>
      </c>
      <c r="AE90" s="449" t="s">
        <v>37</v>
      </c>
      <c r="AF90" s="449" t="s">
        <v>37</v>
      </c>
      <c r="AG90" s="449" t="s">
        <v>37</v>
      </c>
      <c r="AH90" s="449"/>
      <c r="AI90" s="125">
        <f t="shared" si="162"/>
        <v>0</v>
      </c>
      <c r="AJ90" s="62">
        <f t="shared" si="163"/>
        <v>0</v>
      </c>
      <c r="AK90" s="62">
        <f t="shared" si="197"/>
        <v>0</v>
      </c>
      <c r="AL90" s="62">
        <f t="shared" si="198"/>
        <v>0</v>
      </c>
      <c r="AM90" s="62">
        <f t="shared" si="164"/>
        <v>0</v>
      </c>
      <c r="AN90" s="62">
        <f t="shared" si="165"/>
        <v>0</v>
      </c>
      <c r="AO90" s="62">
        <f t="shared" si="166"/>
        <v>0</v>
      </c>
      <c r="AP90" s="62">
        <f t="shared" si="167"/>
        <v>0</v>
      </c>
      <c r="AQ90" s="62">
        <f t="shared" si="168"/>
        <v>0</v>
      </c>
      <c r="AR90" s="62">
        <f t="shared" si="188"/>
        <v>0</v>
      </c>
      <c r="AS90" s="62">
        <f t="shared" si="169"/>
        <v>0</v>
      </c>
      <c r="AT90" s="62">
        <f t="shared" si="170"/>
        <v>0</v>
      </c>
      <c r="AU90" s="62">
        <f t="shared" si="171"/>
        <v>0</v>
      </c>
      <c r="AV90" s="62">
        <f t="shared" si="172"/>
        <v>22</v>
      </c>
      <c r="AW90" s="62">
        <f t="shared" si="173"/>
        <v>0</v>
      </c>
      <c r="AX90" s="62">
        <f t="shared" si="174"/>
        <v>0</v>
      </c>
      <c r="AY90" s="62">
        <f t="shared" si="175"/>
        <v>0</v>
      </c>
      <c r="AZ90" s="62">
        <f t="shared" si="176"/>
        <v>0</v>
      </c>
      <c r="BA90" s="62">
        <f t="shared" si="177"/>
        <v>0</v>
      </c>
      <c r="BB90" s="62">
        <f t="shared" si="178"/>
        <v>0</v>
      </c>
      <c r="BC90" s="63">
        <f t="shared" si="179"/>
        <v>14.666666666666666</v>
      </c>
      <c r="BD90" s="64"/>
      <c r="BE90" s="584">
        <f t="shared" si="189"/>
        <v>7.333333333333333</v>
      </c>
      <c r="BF90" s="5">
        <f t="shared" si="203"/>
        <v>0</v>
      </c>
      <c r="BG90" s="5">
        <f t="shared" si="157"/>
        <v>0</v>
      </c>
      <c r="BH90" s="5">
        <f t="shared" si="204"/>
        <v>0</v>
      </c>
      <c r="BI90" s="5">
        <f t="shared" si="205"/>
        <v>0</v>
      </c>
      <c r="BJ90" s="5">
        <f t="shared" si="158"/>
        <v>0</v>
      </c>
      <c r="BK90" s="5">
        <f t="shared" si="206"/>
        <v>0</v>
      </c>
      <c r="BL90" s="5">
        <f t="shared" si="159"/>
        <v>0</v>
      </c>
      <c r="BM90" s="5">
        <f t="shared" si="160"/>
        <v>0</v>
      </c>
      <c r="BN90" s="145">
        <f t="shared" si="161"/>
        <v>0</v>
      </c>
      <c r="BO90" s="147">
        <f>+BE90+ABR!BO90</f>
        <v>36</v>
      </c>
      <c r="BP90" s="65">
        <f>+BO90+(JAN!BN89+FEV!BN90+MAR!BN90+ABR!BN90+BN90)*(12/24)-$BO$12</f>
        <v>0</v>
      </c>
      <c r="BQ90" s="66">
        <f t="shared" si="208"/>
        <v>0</v>
      </c>
      <c r="BR90" s="584">
        <f t="shared" si="211"/>
        <v>36</v>
      </c>
      <c r="BS90" s="584">
        <f t="shared" si="212"/>
        <v>0</v>
      </c>
      <c r="BT90" s="67">
        <f t="shared" si="213"/>
        <v>1.2650042436244346E-2</v>
      </c>
      <c r="BU90" s="68">
        <f t="shared" si="182"/>
        <v>0</v>
      </c>
      <c r="BV90" s="68">
        <f t="shared" si="190"/>
        <v>0</v>
      </c>
      <c r="BW90" s="68">
        <f t="shared" si="183"/>
        <v>0</v>
      </c>
      <c r="BX90" s="68">
        <f t="shared" si="184"/>
        <v>0</v>
      </c>
      <c r="BY90" s="69">
        <f t="shared" si="200"/>
        <v>0</v>
      </c>
      <c r="BZ90" s="68">
        <f>+BN90+ABR!BZ90</f>
        <v>0</v>
      </c>
      <c r="CA90" s="68">
        <f>+ABR!CA90+BX90</f>
        <v>5</v>
      </c>
      <c r="CB90" s="69">
        <f t="shared" si="210"/>
        <v>5</v>
      </c>
      <c r="CE90" s="163">
        <f t="shared" si="154"/>
        <v>7.333333333333333</v>
      </c>
      <c r="CF90" s="127">
        <f t="shared" si="155"/>
        <v>14.666666666666666</v>
      </c>
      <c r="CG90" s="165">
        <f t="shared" si="191"/>
        <v>0</v>
      </c>
      <c r="CH90" s="165">
        <f t="shared" si="192"/>
        <v>0</v>
      </c>
      <c r="CI90" s="165">
        <f t="shared" si="193"/>
        <v>0</v>
      </c>
      <c r="CJ90" s="159">
        <f t="shared" si="185"/>
        <v>176</v>
      </c>
      <c r="CK90" s="444">
        <f>BY90-BV90+ABR!CK90</f>
        <v>0</v>
      </c>
      <c r="CL90" s="450">
        <f t="shared" si="207"/>
        <v>0</v>
      </c>
      <c r="CM90" s="450"/>
      <c r="CN90" s="126">
        <f t="shared" si="194"/>
        <v>7.333333333333333</v>
      </c>
      <c r="CO90" s="130">
        <f t="shared" si="195"/>
        <v>0</v>
      </c>
      <c r="CP90" s="127">
        <f t="shared" si="187"/>
        <v>14.666666666666666</v>
      </c>
      <c r="CQ90" s="127">
        <f t="shared" si="196"/>
        <v>14.666666666666666</v>
      </c>
    </row>
    <row r="91" spans="1:95" ht="21" customHeight="1" thickBot="1" x14ac:dyDescent="0.3">
      <c r="A91" s="613" t="s">
        <v>116</v>
      </c>
      <c r="B91" s="1390">
        <v>76</v>
      </c>
      <c r="C91" s="26" t="s">
        <v>3</v>
      </c>
      <c r="D91" s="502"/>
      <c r="E91" s="502" t="s">
        <v>192</v>
      </c>
      <c r="F91" s="438" t="s">
        <v>24</v>
      </c>
      <c r="G91" s="455" t="s">
        <v>25</v>
      </c>
      <c r="H91" s="503"/>
      <c r="I91" s="458"/>
      <c r="J91" s="438" t="s">
        <v>24</v>
      </c>
      <c r="K91" s="438" t="s">
        <v>25</v>
      </c>
      <c r="L91" s="502"/>
      <c r="M91" s="502"/>
      <c r="N91" s="455" t="s">
        <v>24</v>
      </c>
      <c r="O91" s="460" t="s">
        <v>25</v>
      </c>
      <c r="P91" s="428" t="s">
        <v>191</v>
      </c>
      <c r="Q91" s="458"/>
      <c r="R91" s="438" t="s">
        <v>24</v>
      </c>
      <c r="S91" s="438" t="s">
        <v>24</v>
      </c>
      <c r="T91" s="1224"/>
      <c r="U91" s="988" t="s">
        <v>24</v>
      </c>
      <c r="V91" s="460" t="s">
        <v>24</v>
      </c>
      <c r="W91" s="438" t="s">
        <v>25</v>
      </c>
      <c r="X91" s="502"/>
      <c r="Y91" s="502"/>
      <c r="Z91" s="438" t="s">
        <v>25</v>
      </c>
      <c r="AA91" s="438" t="s">
        <v>25</v>
      </c>
      <c r="AB91" s="467"/>
      <c r="AC91" s="503" t="s">
        <v>24</v>
      </c>
      <c r="AD91" s="438" t="s">
        <v>24</v>
      </c>
      <c r="AE91" s="438" t="s">
        <v>25</v>
      </c>
      <c r="AF91" s="452"/>
      <c r="AG91" s="452"/>
      <c r="AH91" s="447" t="s">
        <v>57</v>
      </c>
      <c r="AI91" s="125">
        <f t="shared" si="162"/>
        <v>9</v>
      </c>
      <c r="AJ91" s="62">
        <f t="shared" si="163"/>
        <v>7</v>
      </c>
      <c r="AK91" s="62">
        <f t="shared" si="197"/>
        <v>0</v>
      </c>
      <c r="AL91" s="62">
        <f t="shared" si="198"/>
        <v>0</v>
      </c>
      <c r="AM91" s="62">
        <f t="shared" si="164"/>
        <v>0</v>
      </c>
      <c r="AN91" s="62">
        <f t="shared" si="165"/>
        <v>0</v>
      </c>
      <c r="AO91" s="62">
        <f t="shared" si="166"/>
        <v>0</v>
      </c>
      <c r="AP91" s="62">
        <f t="shared" si="167"/>
        <v>0</v>
      </c>
      <c r="AQ91" s="62">
        <f t="shared" si="168"/>
        <v>0</v>
      </c>
      <c r="AR91" s="62">
        <f t="shared" si="188"/>
        <v>0</v>
      </c>
      <c r="AS91" s="62">
        <f t="shared" si="169"/>
        <v>0</v>
      </c>
      <c r="AT91" s="62">
        <f t="shared" si="170"/>
        <v>0</v>
      </c>
      <c r="AU91" s="62">
        <f t="shared" si="171"/>
        <v>0</v>
      </c>
      <c r="AV91" s="62">
        <f t="shared" si="172"/>
        <v>0</v>
      </c>
      <c r="AW91" s="62">
        <f t="shared" si="173"/>
        <v>0</v>
      </c>
      <c r="AX91" s="62">
        <f t="shared" si="174"/>
        <v>0</v>
      </c>
      <c r="AY91" s="62">
        <f t="shared" si="175"/>
        <v>0</v>
      </c>
      <c r="AZ91" s="62">
        <f t="shared" si="176"/>
        <v>0</v>
      </c>
      <c r="BA91" s="62">
        <f t="shared" si="177"/>
        <v>0</v>
      </c>
      <c r="BB91" s="62">
        <f t="shared" si="178"/>
        <v>0</v>
      </c>
      <c r="BC91" s="63">
        <f t="shared" si="179"/>
        <v>16</v>
      </c>
      <c r="BD91" s="64"/>
      <c r="BE91" s="584">
        <f t="shared" si="189"/>
        <v>8</v>
      </c>
      <c r="BF91" s="5">
        <f t="shared" si="203"/>
        <v>0</v>
      </c>
      <c r="BG91" s="5">
        <f t="shared" si="157"/>
        <v>0</v>
      </c>
      <c r="BH91" s="5">
        <f t="shared" si="204"/>
        <v>0</v>
      </c>
      <c r="BI91" s="5">
        <f t="shared" si="205"/>
        <v>0</v>
      </c>
      <c r="BJ91" s="5">
        <f t="shared" si="158"/>
        <v>0</v>
      </c>
      <c r="BK91" s="5">
        <f t="shared" si="206"/>
        <v>1</v>
      </c>
      <c r="BL91" s="5">
        <f t="shared" si="159"/>
        <v>1</v>
      </c>
      <c r="BM91" s="5">
        <f t="shared" si="160"/>
        <v>0</v>
      </c>
      <c r="BN91" s="145">
        <f t="shared" si="161"/>
        <v>1</v>
      </c>
      <c r="BO91" s="147">
        <f>+BE91+ABR!BO91</f>
        <v>35.833333333333336</v>
      </c>
      <c r="BP91" s="65">
        <f>+BO91+(JAN!BN90+FEV!BN91+MAR!BN91+ABR!BN91+BN91)*(12/24)-$BO$12</f>
        <v>1.8333333333333357</v>
      </c>
      <c r="BQ91" s="66">
        <f t="shared" si="208"/>
        <v>0</v>
      </c>
      <c r="BR91" s="584">
        <f t="shared" si="211"/>
        <v>36.833333333333336</v>
      </c>
      <c r="BS91" s="584">
        <f t="shared" si="212"/>
        <v>0.8333333333333357</v>
      </c>
      <c r="BT91" s="67">
        <f t="shared" si="213"/>
        <v>3.6091015640787205E-2</v>
      </c>
      <c r="BU91" s="68">
        <f t="shared" si="182"/>
        <v>0</v>
      </c>
      <c r="BV91" s="68">
        <f t="shared" si="190"/>
        <v>0</v>
      </c>
      <c r="BW91" s="68">
        <f t="shared" si="183"/>
        <v>1</v>
      </c>
      <c r="BX91" s="68">
        <f t="shared" si="184"/>
        <v>1</v>
      </c>
      <c r="BY91" s="69">
        <f t="shared" si="200"/>
        <v>2</v>
      </c>
      <c r="BZ91" s="68">
        <f>+BN91+ABR!BZ91</f>
        <v>4</v>
      </c>
      <c r="CA91" s="68">
        <f>+ABR!CA91+BX91</f>
        <v>6</v>
      </c>
      <c r="CB91" s="69">
        <f t="shared" si="210"/>
        <v>2</v>
      </c>
      <c r="CE91" s="163">
        <f t="shared" si="154"/>
        <v>8</v>
      </c>
      <c r="CF91" s="127">
        <f t="shared" si="155"/>
        <v>18</v>
      </c>
      <c r="CG91" s="165">
        <f t="shared" si="191"/>
        <v>192</v>
      </c>
      <c r="CH91" s="165">
        <f t="shared" si="192"/>
        <v>24</v>
      </c>
      <c r="CI91" s="165">
        <f t="shared" si="193"/>
        <v>216</v>
      </c>
      <c r="CJ91" s="159">
        <f t="shared" si="185"/>
        <v>12</v>
      </c>
      <c r="CK91" s="444">
        <f>BY91-BV91+ABR!CK91</f>
        <v>11</v>
      </c>
      <c r="CL91" s="916">
        <f t="shared" si="207"/>
        <v>132</v>
      </c>
      <c r="CM91" s="450"/>
      <c r="CN91" s="126">
        <f t="shared" si="194"/>
        <v>8</v>
      </c>
      <c r="CO91" s="130">
        <f t="shared" si="195"/>
        <v>216</v>
      </c>
      <c r="CP91" s="127">
        <f t="shared" si="187"/>
        <v>16</v>
      </c>
      <c r="CQ91" s="127">
        <f t="shared" si="196"/>
        <v>18</v>
      </c>
    </row>
    <row r="92" spans="1:95" ht="21" customHeight="1" thickBot="1" x14ac:dyDescent="0.3">
      <c r="A92" s="613" t="s">
        <v>117</v>
      </c>
      <c r="B92" s="866">
        <v>77</v>
      </c>
      <c r="C92" s="26" t="s">
        <v>3</v>
      </c>
      <c r="D92" s="506"/>
      <c r="E92" s="506"/>
      <c r="F92" s="435" t="s">
        <v>27</v>
      </c>
      <c r="G92" s="440" t="s">
        <v>25</v>
      </c>
      <c r="H92" s="500"/>
      <c r="I92" s="506"/>
      <c r="J92" s="435" t="s">
        <v>24</v>
      </c>
      <c r="K92" s="435" t="s">
        <v>26</v>
      </c>
      <c r="L92" s="527"/>
      <c r="M92" s="527"/>
      <c r="N92" s="456" t="s">
        <v>57</v>
      </c>
      <c r="O92" s="459" t="s">
        <v>25</v>
      </c>
      <c r="P92" s="506"/>
      <c r="Q92" s="506"/>
      <c r="R92" s="435" t="s">
        <v>24</v>
      </c>
      <c r="S92" s="435" t="s">
        <v>24</v>
      </c>
      <c r="T92" s="1220"/>
      <c r="U92" s="1221"/>
      <c r="V92" s="459" t="s">
        <v>24</v>
      </c>
      <c r="W92" s="435" t="s">
        <v>25</v>
      </c>
      <c r="X92" s="498"/>
      <c r="Y92" s="498" t="s">
        <v>24</v>
      </c>
      <c r="Z92" s="435" t="s">
        <v>25</v>
      </c>
      <c r="AA92" s="435" t="s">
        <v>31</v>
      </c>
      <c r="AB92" s="505" t="s">
        <v>26</v>
      </c>
      <c r="AC92" s="500"/>
      <c r="AD92" s="435" t="s">
        <v>24</v>
      </c>
      <c r="AE92" s="435" t="s">
        <v>25</v>
      </c>
      <c r="AF92" s="498" t="s">
        <v>25</v>
      </c>
      <c r="AG92" s="498"/>
      <c r="AH92" s="435" t="s">
        <v>24</v>
      </c>
      <c r="AI92" s="125">
        <f t="shared" si="162"/>
        <v>7</v>
      </c>
      <c r="AJ92" s="62">
        <f t="shared" si="163"/>
        <v>6</v>
      </c>
      <c r="AK92" s="62">
        <f t="shared" si="197"/>
        <v>0</v>
      </c>
      <c r="AL92" s="62">
        <f t="shared" si="198"/>
        <v>0</v>
      </c>
      <c r="AM92" s="62">
        <f t="shared" si="164"/>
        <v>0</v>
      </c>
      <c r="AN92" s="62">
        <f t="shared" si="165"/>
        <v>2</v>
      </c>
      <c r="AO92" s="62">
        <f t="shared" si="166"/>
        <v>1</v>
      </c>
      <c r="AP92" s="62">
        <f t="shared" si="167"/>
        <v>1</v>
      </c>
      <c r="AQ92" s="62">
        <f t="shared" si="168"/>
        <v>0</v>
      </c>
      <c r="AR92" s="62">
        <f t="shared" si="188"/>
        <v>0</v>
      </c>
      <c r="AS92" s="62">
        <f t="shared" si="169"/>
        <v>0</v>
      </c>
      <c r="AT92" s="62">
        <f t="shared" si="170"/>
        <v>0</v>
      </c>
      <c r="AU92" s="62">
        <f t="shared" si="171"/>
        <v>0</v>
      </c>
      <c r="AV92" s="62">
        <f t="shared" si="172"/>
        <v>0</v>
      </c>
      <c r="AW92" s="62">
        <f t="shared" si="173"/>
        <v>0</v>
      </c>
      <c r="AX92" s="62">
        <f t="shared" si="174"/>
        <v>0</v>
      </c>
      <c r="AY92" s="62">
        <f t="shared" si="175"/>
        <v>0</v>
      </c>
      <c r="AZ92" s="62">
        <f t="shared" si="176"/>
        <v>0</v>
      </c>
      <c r="BA92" s="62">
        <f t="shared" si="177"/>
        <v>0</v>
      </c>
      <c r="BB92" s="62">
        <f t="shared" si="178"/>
        <v>0</v>
      </c>
      <c r="BC92" s="63">
        <f t="shared" si="179"/>
        <v>16</v>
      </c>
      <c r="BD92" s="64"/>
      <c r="BE92" s="584">
        <f t="shared" si="189"/>
        <v>8</v>
      </c>
      <c r="BF92" s="5">
        <f t="shared" si="203"/>
        <v>0</v>
      </c>
      <c r="BG92" s="5">
        <f t="shared" si="157"/>
        <v>0</v>
      </c>
      <c r="BH92" s="5">
        <f t="shared" si="204"/>
        <v>0</v>
      </c>
      <c r="BI92" s="5">
        <f t="shared" si="205"/>
        <v>0</v>
      </c>
      <c r="BJ92" s="5">
        <f t="shared" si="158"/>
        <v>0</v>
      </c>
      <c r="BK92" s="5">
        <f t="shared" si="206"/>
        <v>0</v>
      </c>
      <c r="BL92" s="5">
        <f t="shared" si="159"/>
        <v>0</v>
      </c>
      <c r="BM92" s="5">
        <f t="shared" si="160"/>
        <v>0</v>
      </c>
      <c r="BN92" s="145">
        <f t="shared" si="161"/>
        <v>1</v>
      </c>
      <c r="BO92" s="147">
        <f>+BE92+ABR!BO92</f>
        <v>35.666666666666671</v>
      </c>
      <c r="BP92" s="65">
        <f>+BO92+(JAN!BN47+FEV!BN92+MAR!BN92+ABR!BN92+BN92)*(12/24)-$BO$12</f>
        <v>1.1666666666666714</v>
      </c>
      <c r="BQ92" s="66">
        <f t="shared" si="208"/>
        <v>0</v>
      </c>
      <c r="BR92" s="584">
        <f t="shared" si="211"/>
        <v>35.666666666666671</v>
      </c>
      <c r="BS92" s="584">
        <f t="shared" si="212"/>
        <v>-0.3333333333333286</v>
      </c>
      <c r="BT92" s="67">
        <f t="shared" si="213"/>
        <v>3.2736531544275138E-3</v>
      </c>
      <c r="BU92" s="68">
        <f t="shared" si="182"/>
        <v>0</v>
      </c>
      <c r="BV92" s="68">
        <f t="shared" si="190"/>
        <v>0</v>
      </c>
      <c r="BW92" s="68">
        <f t="shared" si="183"/>
        <v>0</v>
      </c>
      <c r="BX92" s="68">
        <f t="shared" si="184"/>
        <v>0</v>
      </c>
      <c r="BY92" s="69"/>
      <c r="BZ92" s="68">
        <f>+BN92+ABR!BZ92</f>
        <v>3</v>
      </c>
      <c r="CA92" s="68">
        <f>+ABR!CA92+BX92</f>
        <v>5</v>
      </c>
      <c r="CB92" s="69">
        <f t="shared" si="210"/>
        <v>2</v>
      </c>
      <c r="CE92" s="163">
        <f t="shared" si="154"/>
        <v>8</v>
      </c>
      <c r="CF92" s="127">
        <f t="shared" si="155"/>
        <v>16</v>
      </c>
      <c r="CG92" s="165">
        <f t="shared" si="191"/>
        <v>192</v>
      </c>
      <c r="CH92" s="165">
        <f t="shared" si="192"/>
        <v>0</v>
      </c>
      <c r="CI92" s="165">
        <f t="shared" si="193"/>
        <v>192</v>
      </c>
      <c r="CJ92" s="159">
        <f t="shared" si="185"/>
        <v>12</v>
      </c>
      <c r="CK92" s="444">
        <f>BY92-BV92+ABR!CK92</f>
        <v>6</v>
      </c>
      <c r="CL92" s="450">
        <f t="shared" si="207"/>
        <v>72</v>
      </c>
      <c r="CM92" s="450"/>
      <c r="CN92" s="126">
        <f t="shared" si="194"/>
        <v>8</v>
      </c>
      <c r="CO92" s="130">
        <f t="shared" si="195"/>
        <v>192</v>
      </c>
      <c r="CP92" s="127">
        <f t="shared" si="187"/>
        <v>16</v>
      </c>
      <c r="CQ92" s="127">
        <f t="shared" si="196"/>
        <v>16</v>
      </c>
    </row>
    <row r="93" spans="1:95" ht="21" customHeight="1" thickBot="1" x14ac:dyDescent="0.3">
      <c r="A93" s="613" t="s">
        <v>118</v>
      </c>
      <c r="B93" s="1390">
        <v>78</v>
      </c>
      <c r="C93" s="26" t="s">
        <v>3</v>
      </c>
      <c r="D93" s="502"/>
      <c r="E93" s="502"/>
      <c r="F93" s="438" t="s">
        <v>24</v>
      </c>
      <c r="G93" s="455" t="s">
        <v>25</v>
      </c>
      <c r="H93" s="503"/>
      <c r="I93" s="458" t="s">
        <v>312</v>
      </c>
      <c r="J93" s="438" t="s">
        <v>24</v>
      </c>
      <c r="K93" s="438" t="s">
        <v>25</v>
      </c>
      <c r="L93" s="502"/>
      <c r="M93" s="502"/>
      <c r="N93" s="455" t="s">
        <v>24</v>
      </c>
      <c r="O93" s="460" t="s">
        <v>25</v>
      </c>
      <c r="P93" s="458"/>
      <c r="Q93" s="458"/>
      <c r="R93" s="438" t="s">
        <v>24</v>
      </c>
      <c r="S93" s="438" t="s">
        <v>24</v>
      </c>
      <c r="T93" s="453" t="s">
        <v>25</v>
      </c>
      <c r="U93" s="507"/>
      <c r="V93" s="460" t="s">
        <v>24</v>
      </c>
      <c r="W93" s="438" t="s">
        <v>25</v>
      </c>
      <c r="X93" s="502"/>
      <c r="Y93" s="502"/>
      <c r="Z93" s="438" t="s">
        <v>25</v>
      </c>
      <c r="AA93" s="438" t="s">
        <v>25</v>
      </c>
      <c r="AB93" s="467"/>
      <c r="AC93" s="569" t="s">
        <v>24</v>
      </c>
      <c r="AD93" s="438" t="s">
        <v>24</v>
      </c>
      <c r="AE93" s="438" t="s">
        <v>32</v>
      </c>
      <c r="AF93" s="502" t="s">
        <v>288</v>
      </c>
      <c r="AG93" s="502" t="s">
        <v>289</v>
      </c>
      <c r="AH93" s="438" t="s">
        <v>32</v>
      </c>
      <c r="AI93" s="125">
        <f t="shared" si="162"/>
        <v>8</v>
      </c>
      <c r="AJ93" s="62">
        <f t="shared" si="163"/>
        <v>7</v>
      </c>
      <c r="AK93" s="62">
        <f t="shared" si="197"/>
        <v>0</v>
      </c>
      <c r="AL93" s="62">
        <f t="shared" si="198"/>
        <v>0</v>
      </c>
      <c r="AM93" s="62">
        <f t="shared" si="164"/>
        <v>0</v>
      </c>
      <c r="AN93" s="62">
        <f t="shared" si="165"/>
        <v>0</v>
      </c>
      <c r="AO93" s="62">
        <f t="shared" si="166"/>
        <v>0</v>
      </c>
      <c r="AP93" s="62">
        <f t="shared" si="167"/>
        <v>0</v>
      </c>
      <c r="AQ93" s="62">
        <f t="shared" si="168"/>
        <v>2</v>
      </c>
      <c r="AR93" s="62">
        <f t="shared" si="188"/>
        <v>0</v>
      </c>
      <c r="AS93" s="62">
        <f t="shared" si="169"/>
        <v>0</v>
      </c>
      <c r="AT93" s="62">
        <f t="shared" si="170"/>
        <v>0</v>
      </c>
      <c r="AU93" s="62">
        <f t="shared" si="171"/>
        <v>0</v>
      </c>
      <c r="AV93" s="62">
        <f t="shared" si="172"/>
        <v>0</v>
      </c>
      <c r="AW93" s="62">
        <f t="shared" si="173"/>
        <v>0</v>
      </c>
      <c r="AX93" s="62">
        <f t="shared" si="174"/>
        <v>0</v>
      </c>
      <c r="AY93" s="62">
        <f t="shared" si="175"/>
        <v>0</v>
      </c>
      <c r="AZ93" s="62">
        <f t="shared" si="176"/>
        <v>0</v>
      </c>
      <c r="BA93" s="62">
        <f t="shared" si="177"/>
        <v>0</v>
      </c>
      <c r="BB93" s="62">
        <f t="shared" si="178"/>
        <v>0</v>
      </c>
      <c r="BC93" s="63">
        <f t="shared" si="179"/>
        <v>16.333333333333332</v>
      </c>
      <c r="BD93" s="64"/>
      <c r="BE93" s="584">
        <f t="shared" si="189"/>
        <v>8.1666666666666661</v>
      </c>
      <c r="BF93" s="5">
        <f t="shared" si="203"/>
        <v>1</v>
      </c>
      <c r="BG93" s="5">
        <f t="shared" si="157"/>
        <v>0</v>
      </c>
      <c r="BH93" s="5">
        <f t="shared" si="204"/>
        <v>0</v>
      </c>
      <c r="BI93" s="5">
        <f t="shared" si="205"/>
        <v>0</v>
      </c>
      <c r="BJ93" s="5">
        <f t="shared" si="158"/>
        <v>0</v>
      </c>
      <c r="BK93" s="5">
        <f t="shared" si="206"/>
        <v>0</v>
      </c>
      <c r="BL93" s="5">
        <f t="shared" si="159"/>
        <v>0</v>
      </c>
      <c r="BM93" s="5">
        <f t="shared" si="160"/>
        <v>0</v>
      </c>
      <c r="BN93" s="145">
        <f t="shared" si="161"/>
        <v>0</v>
      </c>
      <c r="BO93" s="147">
        <f>+BE93+ABR!BO93</f>
        <v>36.333333333333336</v>
      </c>
      <c r="BP93" s="65">
        <f>+BO93+(JAN!BN91+FEV!BN93+MAR!BN93+ABR!BN93+BN93)*(12/24)-$BO$12</f>
        <v>0.3333333333333357</v>
      </c>
      <c r="BQ93" s="66">
        <f t="shared" si="208"/>
        <v>0</v>
      </c>
      <c r="BR93" s="584">
        <f t="shared" si="211"/>
        <v>36.833333333333336</v>
      </c>
      <c r="BS93" s="584">
        <f t="shared" si="212"/>
        <v>0.8333333333333357</v>
      </c>
      <c r="BT93" s="67">
        <f t="shared" si="213"/>
        <v>3.6091015640787205E-2</v>
      </c>
      <c r="BU93" s="68">
        <f t="shared" si="182"/>
        <v>1</v>
      </c>
      <c r="BV93" s="68">
        <f t="shared" si="190"/>
        <v>0</v>
      </c>
      <c r="BW93" s="68">
        <f t="shared" si="183"/>
        <v>0</v>
      </c>
      <c r="BX93" s="68">
        <f t="shared" si="184"/>
        <v>0</v>
      </c>
      <c r="BY93" s="69">
        <f t="shared" si="200"/>
        <v>1</v>
      </c>
      <c r="BZ93" s="68">
        <f>+BN93+ABR!BZ93</f>
        <v>0</v>
      </c>
      <c r="CA93" s="68">
        <f>+ABR!CA93+BX93</f>
        <v>5</v>
      </c>
      <c r="CB93" s="69">
        <f t="shared" si="210"/>
        <v>5</v>
      </c>
      <c r="CE93" s="163">
        <f t="shared" si="154"/>
        <v>8.1666666666666661</v>
      </c>
      <c r="CF93" s="127">
        <f t="shared" si="155"/>
        <v>17.333333333333332</v>
      </c>
      <c r="CG93" s="165">
        <f t="shared" si="191"/>
        <v>180</v>
      </c>
      <c r="CH93" s="165">
        <f t="shared" si="192"/>
        <v>12</v>
      </c>
      <c r="CI93" s="165">
        <f t="shared" si="193"/>
        <v>192</v>
      </c>
      <c r="CJ93" s="159">
        <f t="shared" si="185"/>
        <v>16</v>
      </c>
      <c r="CK93" s="444">
        <f>BY93-BV93+ABR!CK93</f>
        <v>10</v>
      </c>
      <c r="CL93" s="916">
        <f>CK93*12+BV93*8+12</f>
        <v>132</v>
      </c>
      <c r="CM93" s="1218"/>
      <c r="CN93" s="126">
        <f t="shared" si="194"/>
        <v>8.1666666666666661</v>
      </c>
      <c r="CO93" s="130">
        <f t="shared" si="195"/>
        <v>192</v>
      </c>
      <c r="CP93" s="127">
        <f t="shared" si="187"/>
        <v>16.333333333333332</v>
      </c>
      <c r="CQ93" s="127">
        <f t="shared" si="196"/>
        <v>17.333333333333332</v>
      </c>
    </row>
    <row r="94" spans="1:95" ht="21" customHeight="1" thickBot="1" x14ac:dyDescent="0.3">
      <c r="A94" s="613" t="s">
        <v>119</v>
      </c>
      <c r="B94" s="866">
        <v>79</v>
      </c>
      <c r="C94" s="26" t="s">
        <v>3</v>
      </c>
      <c r="D94" s="436" t="s">
        <v>37</v>
      </c>
      <c r="E94" s="436" t="s">
        <v>37</v>
      </c>
      <c r="F94" s="436"/>
      <c r="G94" s="443"/>
      <c r="H94" s="454" t="s">
        <v>37</v>
      </c>
      <c r="I94" s="436" t="s">
        <v>37</v>
      </c>
      <c r="J94" s="436" t="s">
        <v>37</v>
      </c>
      <c r="K94" s="436" t="s">
        <v>37</v>
      </c>
      <c r="L94" s="436" t="s">
        <v>37</v>
      </c>
      <c r="M94" s="436"/>
      <c r="N94" s="443"/>
      <c r="O94" s="454" t="s">
        <v>37</v>
      </c>
      <c r="P94" s="436" t="s">
        <v>37</v>
      </c>
      <c r="Q94" s="436" t="s">
        <v>37</v>
      </c>
      <c r="R94" s="436" t="s">
        <v>37</v>
      </c>
      <c r="S94" s="436" t="s">
        <v>37</v>
      </c>
      <c r="T94" s="436"/>
      <c r="U94" s="443"/>
      <c r="V94" s="454" t="s">
        <v>37</v>
      </c>
      <c r="W94" s="436" t="s">
        <v>37</v>
      </c>
      <c r="X94" s="436" t="s">
        <v>37</v>
      </c>
      <c r="Y94" s="436" t="s">
        <v>37</v>
      </c>
      <c r="Z94" s="436" t="s">
        <v>37</v>
      </c>
      <c r="AA94" s="436"/>
      <c r="AB94" s="443"/>
      <c r="AC94" s="454" t="s">
        <v>37</v>
      </c>
      <c r="AD94" s="436" t="s">
        <v>37</v>
      </c>
      <c r="AE94" s="436" t="s">
        <v>37</v>
      </c>
      <c r="AF94" s="436" t="s">
        <v>37</v>
      </c>
      <c r="AG94" s="436" t="s">
        <v>37</v>
      </c>
      <c r="AH94" s="436"/>
      <c r="AI94" s="125">
        <f t="shared" si="162"/>
        <v>0</v>
      </c>
      <c r="AJ94" s="62">
        <f t="shared" si="163"/>
        <v>0</v>
      </c>
      <c r="AK94" s="62">
        <f t="shared" si="197"/>
        <v>0</v>
      </c>
      <c r="AL94" s="62">
        <f t="shared" si="198"/>
        <v>0</v>
      </c>
      <c r="AM94" s="62">
        <f t="shared" si="164"/>
        <v>0</v>
      </c>
      <c r="AN94" s="62">
        <f t="shared" si="165"/>
        <v>0</v>
      </c>
      <c r="AO94" s="62">
        <f t="shared" si="166"/>
        <v>0</v>
      </c>
      <c r="AP94" s="62">
        <f t="shared" si="167"/>
        <v>0</v>
      </c>
      <c r="AQ94" s="62">
        <f t="shared" si="168"/>
        <v>0</v>
      </c>
      <c r="AR94" s="62">
        <f t="shared" si="188"/>
        <v>0</v>
      </c>
      <c r="AS94" s="62">
        <f t="shared" si="169"/>
        <v>0</v>
      </c>
      <c r="AT94" s="62">
        <f t="shared" si="170"/>
        <v>0</v>
      </c>
      <c r="AU94" s="62">
        <f t="shared" si="171"/>
        <v>0</v>
      </c>
      <c r="AV94" s="62">
        <f t="shared" si="172"/>
        <v>22</v>
      </c>
      <c r="AW94" s="62">
        <f t="shared" si="173"/>
        <v>0</v>
      </c>
      <c r="AX94" s="62">
        <f t="shared" si="174"/>
        <v>0</v>
      </c>
      <c r="AY94" s="62">
        <f t="shared" si="175"/>
        <v>0</v>
      </c>
      <c r="AZ94" s="62">
        <f t="shared" si="176"/>
        <v>0</v>
      </c>
      <c r="BA94" s="62">
        <f t="shared" si="177"/>
        <v>0</v>
      </c>
      <c r="BB94" s="62">
        <f t="shared" si="178"/>
        <v>0</v>
      </c>
      <c r="BC94" s="63">
        <f t="shared" si="179"/>
        <v>14.666666666666666</v>
      </c>
      <c r="BD94" s="64"/>
      <c r="BE94" s="584">
        <f t="shared" si="189"/>
        <v>7.333333333333333</v>
      </c>
      <c r="BF94" s="5">
        <f t="shared" si="203"/>
        <v>0</v>
      </c>
      <c r="BG94" s="5">
        <f t="shared" si="157"/>
        <v>0</v>
      </c>
      <c r="BH94" s="5">
        <f t="shared" si="204"/>
        <v>0</v>
      </c>
      <c r="BI94" s="5">
        <f t="shared" si="205"/>
        <v>0</v>
      </c>
      <c r="BJ94" s="5">
        <f t="shared" si="158"/>
        <v>0</v>
      </c>
      <c r="BK94" s="5">
        <f t="shared" si="206"/>
        <v>0</v>
      </c>
      <c r="BL94" s="5">
        <f t="shared" si="159"/>
        <v>0</v>
      </c>
      <c r="BM94" s="5">
        <f t="shared" si="160"/>
        <v>0</v>
      </c>
      <c r="BN94" s="145">
        <f t="shared" si="161"/>
        <v>0</v>
      </c>
      <c r="BO94" s="147">
        <f>+BE94+ABR!BO94</f>
        <v>30</v>
      </c>
      <c r="BP94" s="900">
        <f>+BO94+(JAN!BN94+FEV!BN94+MAR!BN94+ABR!BN94+BN94)*(12/24)-$BO$12+"144:00"</f>
        <v>0</v>
      </c>
      <c r="BQ94" s="66">
        <f t="shared" si="208"/>
        <v>0</v>
      </c>
      <c r="BR94" s="901">
        <f>+BO94+BY94*$BD$2+"144:00"</f>
        <v>36</v>
      </c>
      <c r="BS94" s="584">
        <f>+BR94-$BO$12</f>
        <v>0</v>
      </c>
      <c r="BT94" s="67">
        <f t="shared" si="213"/>
        <v>1.2650042436244346E-2</v>
      </c>
      <c r="BU94" s="68">
        <f t="shared" si="182"/>
        <v>0</v>
      </c>
      <c r="BV94" s="68">
        <f t="shared" si="190"/>
        <v>0</v>
      </c>
      <c r="BW94" s="68">
        <f t="shared" si="183"/>
        <v>0</v>
      </c>
      <c r="BX94" s="68">
        <f t="shared" si="184"/>
        <v>0</v>
      </c>
      <c r="BY94" s="69">
        <f t="shared" si="200"/>
        <v>0</v>
      </c>
      <c r="BZ94" s="68">
        <f>+BN94+ABR!BZ94</f>
        <v>0</v>
      </c>
      <c r="CA94" s="68">
        <f>+ABR!CA94+BX94</f>
        <v>0</v>
      </c>
      <c r="CB94" s="69">
        <f t="shared" si="210"/>
        <v>0</v>
      </c>
      <c r="CE94" s="163">
        <f t="shared" si="154"/>
        <v>7.333333333333333</v>
      </c>
      <c r="CF94" s="127">
        <f t="shared" si="155"/>
        <v>14.666666666666666</v>
      </c>
      <c r="CG94" s="165">
        <f t="shared" si="191"/>
        <v>0</v>
      </c>
      <c r="CH94" s="165">
        <f t="shared" si="192"/>
        <v>0</v>
      </c>
      <c r="CI94" s="165">
        <f t="shared" si="193"/>
        <v>0</v>
      </c>
      <c r="CJ94" s="159">
        <f t="shared" si="185"/>
        <v>176</v>
      </c>
      <c r="CK94" s="444">
        <f>BY94-BV94+ABR!CK94</f>
        <v>0</v>
      </c>
      <c r="CL94" s="450">
        <f>CK94*12+BV94*8</f>
        <v>0</v>
      </c>
      <c r="CM94" s="450"/>
      <c r="CN94" s="126">
        <f t="shared" si="194"/>
        <v>7.333333333333333</v>
      </c>
      <c r="CO94" s="130">
        <f t="shared" si="195"/>
        <v>0</v>
      </c>
      <c r="CP94" s="127">
        <f t="shared" si="187"/>
        <v>14.666666666666666</v>
      </c>
      <c r="CQ94" s="127">
        <f t="shared" si="196"/>
        <v>14.666666666666666</v>
      </c>
    </row>
    <row r="95" spans="1:95" ht="21" customHeight="1" thickBot="1" x14ac:dyDescent="0.3">
      <c r="A95" s="613" t="s">
        <v>120</v>
      </c>
      <c r="B95" s="1390">
        <v>80</v>
      </c>
      <c r="C95" s="26" t="s">
        <v>3</v>
      </c>
      <c r="D95" s="498"/>
      <c r="E95" s="1392" t="s">
        <v>192</v>
      </c>
      <c r="F95" s="435" t="s">
        <v>24</v>
      </c>
      <c r="G95" s="440" t="s">
        <v>26</v>
      </c>
      <c r="H95" s="500"/>
      <c r="I95" s="506"/>
      <c r="J95" s="435" t="s">
        <v>24</v>
      </c>
      <c r="K95" s="435" t="s">
        <v>25</v>
      </c>
      <c r="L95" s="498" t="s">
        <v>299</v>
      </c>
      <c r="M95" s="498"/>
      <c r="N95" s="526" t="s">
        <v>299</v>
      </c>
      <c r="O95" s="459" t="s">
        <v>25</v>
      </c>
      <c r="P95" s="506"/>
      <c r="Q95" s="506"/>
      <c r="R95" s="435" t="s">
        <v>24</v>
      </c>
      <c r="S95" s="435" t="s">
        <v>24</v>
      </c>
      <c r="T95" s="531" t="s">
        <v>25</v>
      </c>
      <c r="U95" s="504"/>
      <c r="V95" s="459" t="s">
        <v>24</v>
      </c>
      <c r="W95" s="435" t="s">
        <v>25</v>
      </c>
      <c r="X95" s="498"/>
      <c r="Y95" s="498"/>
      <c r="Z95" s="435" t="s">
        <v>25</v>
      </c>
      <c r="AA95" s="435" t="s">
        <v>25</v>
      </c>
      <c r="AB95" s="505"/>
      <c r="AC95" s="500"/>
      <c r="AD95" s="435" t="s">
        <v>24</v>
      </c>
      <c r="AE95" s="435" t="s">
        <v>25</v>
      </c>
      <c r="AF95" s="498"/>
      <c r="AG95" s="498"/>
      <c r="AH95" s="435" t="s">
        <v>24</v>
      </c>
      <c r="AI95" s="125">
        <f t="shared" si="162"/>
        <v>7</v>
      </c>
      <c r="AJ95" s="62">
        <f t="shared" si="163"/>
        <v>7</v>
      </c>
      <c r="AK95" s="62">
        <f t="shared" si="197"/>
        <v>0</v>
      </c>
      <c r="AL95" s="62">
        <f t="shared" si="198"/>
        <v>0</v>
      </c>
      <c r="AM95" s="62">
        <f t="shared" si="164"/>
        <v>0</v>
      </c>
      <c r="AN95" s="62">
        <f t="shared" si="165"/>
        <v>1</v>
      </c>
      <c r="AO95" s="62">
        <f t="shared" si="166"/>
        <v>0</v>
      </c>
      <c r="AP95" s="62">
        <f t="shared" si="167"/>
        <v>0</v>
      </c>
      <c r="AQ95" s="62">
        <f t="shared" si="168"/>
        <v>0</v>
      </c>
      <c r="AR95" s="62">
        <f t="shared" si="188"/>
        <v>0</v>
      </c>
      <c r="AS95" s="62">
        <f t="shared" si="169"/>
        <v>0</v>
      </c>
      <c r="AT95" s="62">
        <f t="shared" si="170"/>
        <v>0</v>
      </c>
      <c r="AU95" s="62">
        <f t="shared" si="171"/>
        <v>0</v>
      </c>
      <c r="AV95" s="62">
        <f t="shared" si="172"/>
        <v>0</v>
      </c>
      <c r="AW95" s="62">
        <f t="shared" si="173"/>
        <v>0</v>
      </c>
      <c r="AX95" s="62">
        <f t="shared" si="174"/>
        <v>0</v>
      </c>
      <c r="AY95" s="62">
        <f t="shared" si="175"/>
        <v>0</v>
      </c>
      <c r="AZ95" s="62">
        <f t="shared" si="176"/>
        <v>0</v>
      </c>
      <c r="BA95" s="62">
        <f t="shared" si="177"/>
        <v>0</v>
      </c>
      <c r="BB95" s="62">
        <f t="shared" si="178"/>
        <v>0</v>
      </c>
      <c r="BC95" s="63">
        <f t="shared" si="179"/>
        <v>15</v>
      </c>
      <c r="BD95" s="64"/>
      <c r="BE95" s="584">
        <f t="shared" si="189"/>
        <v>7.5</v>
      </c>
      <c r="BF95" s="5">
        <f t="shared" si="203"/>
        <v>0</v>
      </c>
      <c r="BG95" s="5">
        <f t="shared" si="157"/>
        <v>2</v>
      </c>
      <c r="BH95" s="5">
        <f t="shared" si="204"/>
        <v>0</v>
      </c>
      <c r="BI95" s="5">
        <f t="shared" si="205"/>
        <v>0</v>
      </c>
      <c r="BJ95" s="5">
        <f t="shared" si="158"/>
        <v>0</v>
      </c>
      <c r="BK95" s="5">
        <f t="shared" si="206"/>
        <v>0</v>
      </c>
      <c r="BL95" s="5">
        <f t="shared" si="159"/>
        <v>1</v>
      </c>
      <c r="BM95" s="5">
        <f t="shared" si="160"/>
        <v>0</v>
      </c>
      <c r="BN95" s="145">
        <f t="shared" si="161"/>
        <v>0</v>
      </c>
      <c r="BO95" s="147">
        <f>+BE95+ABR!BO95</f>
        <v>31.166666666666668</v>
      </c>
      <c r="BP95" s="900">
        <f>+BO95+(JAN!BN94+FEV!BN95+MAR!BN95+ABR!BN95+BN95)*(12/24)-$BO$12+"144:00"</f>
        <v>1.1666666666666679</v>
      </c>
      <c r="BQ95" s="66">
        <f t="shared" si="208"/>
        <v>0</v>
      </c>
      <c r="BR95" s="901">
        <f>+BO95+BY95*$BD$2+"144:00"</f>
        <v>38.666666666666671</v>
      </c>
      <c r="BS95" s="584">
        <f>+BR95-$BO$12</f>
        <v>2.6666666666666714</v>
      </c>
      <c r="BT95" s="67">
        <f t="shared" si="213"/>
        <v>8.7661156690781228E-2</v>
      </c>
      <c r="BU95" s="68">
        <f t="shared" si="182"/>
        <v>2</v>
      </c>
      <c r="BV95" s="68">
        <f t="shared" si="190"/>
        <v>0</v>
      </c>
      <c r="BW95" s="68">
        <f t="shared" si="183"/>
        <v>0</v>
      </c>
      <c r="BX95" s="68">
        <f t="shared" si="184"/>
        <v>1</v>
      </c>
      <c r="BY95" s="69">
        <f t="shared" si="200"/>
        <v>3</v>
      </c>
      <c r="BZ95" s="68">
        <f>+BN95+ABR!BZ95</f>
        <v>0</v>
      </c>
      <c r="CA95" s="68">
        <f>+ABR!CA95+BX95</f>
        <v>3</v>
      </c>
      <c r="CB95" s="69">
        <f t="shared" si="210"/>
        <v>3</v>
      </c>
      <c r="CE95" s="163">
        <f t="shared" si="154"/>
        <v>7.5</v>
      </c>
      <c r="CF95" s="127">
        <f t="shared" si="155"/>
        <v>18</v>
      </c>
      <c r="CG95" s="165">
        <f t="shared" si="191"/>
        <v>180</v>
      </c>
      <c r="CH95" s="165">
        <f t="shared" si="192"/>
        <v>36</v>
      </c>
      <c r="CI95" s="165">
        <f t="shared" si="193"/>
        <v>216</v>
      </c>
      <c r="CJ95" s="159">
        <f t="shared" si="185"/>
        <v>0</v>
      </c>
      <c r="CK95" s="444">
        <f>BY95-BV95+ABR!CK95</f>
        <v>11</v>
      </c>
      <c r="CL95" s="916">
        <f>CK95*12+BV95*8+2</f>
        <v>134</v>
      </c>
      <c r="CM95" s="916"/>
      <c r="CN95" s="126">
        <f t="shared" si="194"/>
        <v>7.5</v>
      </c>
      <c r="CO95" s="130">
        <f t="shared" si="195"/>
        <v>216</v>
      </c>
      <c r="CP95" s="127">
        <f t="shared" si="187"/>
        <v>15</v>
      </c>
      <c r="CQ95" s="127">
        <f t="shared" si="196"/>
        <v>18</v>
      </c>
    </row>
    <row r="96" spans="1:95" ht="21" customHeight="1" thickBot="1" x14ac:dyDescent="0.3">
      <c r="A96" s="613" t="s">
        <v>270</v>
      </c>
      <c r="B96" s="866">
        <v>81</v>
      </c>
      <c r="C96" s="26" t="s">
        <v>3</v>
      </c>
      <c r="D96" s="531" t="s">
        <v>49</v>
      </c>
      <c r="E96" s="498"/>
      <c r="F96" s="435" t="s">
        <v>24</v>
      </c>
      <c r="G96" s="440" t="s">
        <v>25</v>
      </c>
      <c r="H96" s="500" t="s">
        <v>56</v>
      </c>
      <c r="I96" s="506"/>
      <c r="J96" s="435" t="s">
        <v>31</v>
      </c>
      <c r="K96" s="435" t="s">
        <v>25</v>
      </c>
      <c r="L96" s="498"/>
      <c r="M96" s="1392" t="s">
        <v>192</v>
      </c>
      <c r="N96" s="440" t="s">
        <v>24</v>
      </c>
      <c r="O96" s="459" t="s">
        <v>25</v>
      </c>
      <c r="P96" s="506"/>
      <c r="Q96" s="531" t="s">
        <v>190</v>
      </c>
      <c r="R96" s="435" t="s">
        <v>27</v>
      </c>
      <c r="S96" s="435" t="s">
        <v>27</v>
      </c>
      <c r="T96" s="520" t="s">
        <v>27</v>
      </c>
      <c r="U96" s="504"/>
      <c r="V96" s="459" t="s">
        <v>27</v>
      </c>
      <c r="W96" s="435" t="s">
        <v>25</v>
      </c>
      <c r="X96" s="498"/>
      <c r="Y96" s="498"/>
      <c r="Z96" s="435" t="s">
        <v>25</v>
      </c>
      <c r="AA96" s="435" t="s">
        <v>25</v>
      </c>
      <c r="AB96" s="505" t="s">
        <v>27</v>
      </c>
      <c r="AC96" s="500"/>
      <c r="AD96" s="435" t="s">
        <v>27</v>
      </c>
      <c r="AE96" s="435" t="s">
        <v>25</v>
      </c>
      <c r="AF96" s="531" t="s">
        <v>25</v>
      </c>
      <c r="AG96" s="498"/>
      <c r="AH96" s="435" t="s">
        <v>24</v>
      </c>
      <c r="AI96" s="125">
        <f t="shared" si="162"/>
        <v>3</v>
      </c>
      <c r="AJ96" s="62">
        <f t="shared" si="163"/>
        <v>8</v>
      </c>
      <c r="AK96" s="62">
        <f t="shared" si="197"/>
        <v>0</v>
      </c>
      <c r="AL96" s="62">
        <f t="shared" si="198"/>
        <v>0</v>
      </c>
      <c r="AM96" s="62">
        <f t="shared" si="164"/>
        <v>0</v>
      </c>
      <c r="AN96" s="62">
        <f t="shared" si="165"/>
        <v>0</v>
      </c>
      <c r="AO96" s="62">
        <f t="shared" si="166"/>
        <v>6</v>
      </c>
      <c r="AP96" s="62">
        <f t="shared" si="167"/>
        <v>1</v>
      </c>
      <c r="AQ96" s="62">
        <f t="shared" si="168"/>
        <v>0</v>
      </c>
      <c r="AR96" s="62">
        <f t="shared" si="188"/>
        <v>0</v>
      </c>
      <c r="AS96" s="62">
        <f t="shared" si="169"/>
        <v>0</v>
      </c>
      <c r="AT96" s="62">
        <f t="shared" si="170"/>
        <v>0</v>
      </c>
      <c r="AU96" s="62">
        <f t="shared" si="171"/>
        <v>0</v>
      </c>
      <c r="AV96" s="62">
        <f t="shared" si="172"/>
        <v>0</v>
      </c>
      <c r="AW96" s="62">
        <f t="shared" si="173"/>
        <v>0</v>
      </c>
      <c r="AX96" s="62">
        <f t="shared" si="174"/>
        <v>0</v>
      </c>
      <c r="AY96" s="62">
        <f t="shared" si="175"/>
        <v>0</v>
      </c>
      <c r="AZ96" s="62">
        <f t="shared" si="176"/>
        <v>0</v>
      </c>
      <c r="BA96" s="62">
        <f t="shared" si="177"/>
        <v>0</v>
      </c>
      <c r="BB96" s="62">
        <f t="shared" si="178"/>
        <v>0</v>
      </c>
      <c r="BC96" s="63">
        <f t="shared" si="179"/>
        <v>17</v>
      </c>
      <c r="BD96" s="64"/>
      <c r="BE96" s="584">
        <f t="shared" si="189"/>
        <v>8.5</v>
      </c>
      <c r="BF96" s="5">
        <f t="shared" si="203"/>
        <v>0</v>
      </c>
      <c r="BG96" s="5">
        <f t="shared" si="157"/>
        <v>1</v>
      </c>
      <c r="BH96" s="5">
        <f t="shared" si="204"/>
        <v>0</v>
      </c>
      <c r="BI96" s="5">
        <f t="shared" si="205"/>
        <v>0</v>
      </c>
      <c r="BJ96" s="5">
        <f t="shared" si="158"/>
        <v>1</v>
      </c>
      <c r="BK96" s="5">
        <f t="shared" si="206"/>
        <v>1</v>
      </c>
      <c r="BL96" s="5">
        <f t="shared" si="159"/>
        <v>1</v>
      </c>
      <c r="BM96" s="5">
        <f t="shared" si="160"/>
        <v>0</v>
      </c>
      <c r="BN96" s="145">
        <f t="shared" si="161"/>
        <v>0</v>
      </c>
      <c r="BO96" s="147">
        <f>+BE96+ABR!BO96</f>
        <v>32.583333333333336</v>
      </c>
      <c r="BP96" s="900">
        <f>+BO96+(JAN!BN94+FEV!BN96+MAR!BN96+ABR!BN96+BN96)*(12/24)-$BO$12+"144:00"</f>
        <v>2.5833333333333357</v>
      </c>
      <c r="BQ96" s="66">
        <f t="shared" si="208"/>
        <v>0</v>
      </c>
      <c r="BR96" s="901">
        <f>+BO96+BY96*$BD$2+"144:00"</f>
        <v>40.583333333333336</v>
      </c>
      <c r="BS96" s="584">
        <f>+BR96-$BO$12</f>
        <v>4.5833333333333357</v>
      </c>
      <c r="BT96" s="67">
        <f t="shared" si="213"/>
        <v>0.14157539506122929</v>
      </c>
      <c r="BU96" s="68">
        <f t="shared" si="182"/>
        <v>1</v>
      </c>
      <c r="BV96" s="68">
        <f t="shared" si="190"/>
        <v>0</v>
      </c>
      <c r="BW96" s="68">
        <f t="shared" si="183"/>
        <v>2</v>
      </c>
      <c r="BX96" s="68">
        <f t="shared" si="184"/>
        <v>1</v>
      </c>
      <c r="BY96" s="69">
        <f t="shared" si="200"/>
        <v>4</v>
      </c>
      <c r="BZ96" s="68">
        <f>+BN96+ABR!BZ96</f>
        <v>0</v>
      </c>
      <c r="CA96" s="68">
        <f>+ABR!CA96+BX96</f>
        <v>3</v>
      </c>
      <c r="CB96" s="69">
        <f t="shared" si="210"/>
        <v>3</v>
      </c>
      <c r="CE96" s="163">
        <f t="shared" si="154"/>
        <v>8.5</v>
      </c>
      <c r="CF96" s="127">
        <f t="shared" si="155"/>
        <v>21</v>
      </c>
      <c r="CG96" s="165">
        <f t="shared" si="191"/>
        <v>204</v>
      </c>
      <c r="CH96" s="165">
        <f t="shared" si="192"/>
        <v>48</v>
      </c>
      <c r="CI96" s="165">
        <f t="shared" si="193"/>
        <v>252</v>
      </c>
      <c r="CJ96" s="159">
        <f t="shared" si="185"/>
        <v>0</v>
      </c>
      <c r="CK96" s="444">
        <f>BY96-BV96+ABR!CK96</f>
        <v>10</v>
      </c>
      <c r="CL96" s="916">
        <f t="shared" ref="CL96" si="214">CK96*12+BV96*8</f>
        <v>120</v>
      </c>
      <c r="CM96" s="450"/>
      <c r="CN96" s="126">
        <f t="shared" si="194"/>
        <v>8.5</v>
      </c>
      <c r="CO96" s="130">
        <f t="shared" si="195"/>
        <v>252</v>
      </c>
      <c r="CP96" s="127">
        <f t="shared" si="187"/>
        <v>17</v>
      </c>
      <c r="CQ96" s="127">
        <f t="shared" si="196"/>
        <v>21</v>
      </c>
    </row>
    <row r="97" spans="1:95" s="23" customFormat="1" ht="24" customHeight="1" x14ac:dyDescent="0.25">
      <c r="A97" s="613" t="s">
        <v>270</v>
      </c>
      <c r="B97" s="1390">
        <v>82</v>
      </c>
      <c r="C97" s="90" t="s">
        <v>3</v>
      </c>
      <c r="D97" s="1315"/>
      <c r="E97" s="1315"/>
      <c r="F97" s="1313"/>
      <c r="G97" s="1402"/>
      <c r="H97" s="1321"/>
      <c r="I97" s="1316"/>
      <c r="J97" s="1313"/>
      <c r="K97" s="1313"/>
      <c r="L97" s="1315"/>
      <c r="M97" s="1315"/>
      <c r="N97" s="1314"/>
      <c r="O97" s="1317"/>
      <c r="P97" s="1316"/>
      <c r="Q97" s="1316"/>
      <c r="R97" s="1313"/>
      <c r="S97" s="1313"/>
      <c r="T97" s="1318"/>
      <c r="U97" s="1319"/>
      <c r="V97" s="1317"/>
      <c r="W97" s="1313"/>
      <c r="X97" s="1315"/>
      <c r="Y97" s="1315"/>
      <c r="Z97" s="1313"/>
      <c r="AA97" s="1313"/>
      <c r="AB97" s="1320"/>
      <c r="AC97" s="1321"/>
      <c r="AD97" s="1313"/>
      <c r="AE97" s="1313"/>
      <c r="AF97" s="1315"/>
      <c r="AG97" s="1315"/>
      <c r="AH97" s="1313"/>
      <c r="AI97" s="125">
        <f t="shared" si="162"/>
        <v>0</v>
      </c>
      <c r="AJ97" s="62">
        <f t="shared" si="163"/>
        <v>0</v>
      </c>
      <c r="AK97" s="62">
        <f t="shared" si="197"/>
        <v>0</v>
      </c>
      <c r="AL97" s="62">
        <f t="shared" si="198"/>
        <v>0</v>
      </c>
      <c r="AM97" s="62">
        <f t="shared" si="164"/>
        <v>0</v>
      </c>
      <c r="AN97" s="62">
        <f t="shared" si="165"/>
        <v>0</v>
      </c>
      <c r="AO97" s="62">
        <f t="shared" si="166"/>
        <v>0</v>
      </c>
      <c r="AP97" s="62">
        <f t="shared" si="167"/>
        <v>0</v>
      </c>
      <c r="AQ97" s="62">
        <f t="shared" si="168"/>
        <v>0</v>
      </c>
      <c r="AR97" s="62">
        <f t="shared" si="188"/>
        <v>0</v>
      </c>
      <c r="AS97" s="62">
        <f t="shared" si="169"/>
        <v>0</v>
      </c>
      <c r="AT97" s="62">
        <f t="shared" si="170"/>
        <v>0</v>
      </c>
      <c r="AU97" s="62">
        <f t="shared" si="171"/>
        <v>0</v>
      </c>
      <c r="AV97" s="62">
        <f t="shared" si="172"/>
        <v>0</v>
      </c>
      <c r="AW97" s="62">
        <f t="shared" si="173"/>
        <v>0</v>
      </c>
      <c r="AX97" s="62">
        <f t="shared" si="174"/>
        <v>0</v>
      </c>
      <c r="AY97" s="62">
        <f t="shared" si="175"/>
        <v>0</v>
      </c>
      <c r="AZ97" s="62">
        <f t="shared" si="176"/>
        <v>0</v>
      </c>
      <c r="BA97" s="62">
        <f t="shared" si="177"/>
        <v>0</v>
      </c>
      <c r="BB97" s="62">
        <f t="shared" si="178"/>
        <v>0</v>
      </c>
      <c r="BC97" s="63">
        <f t="shared" si="179"/>
        <v>0</v>
      </c>
      <c r="BD97" s="64"/>
      <c r="BE97" s="584">
        <f t="shared" si="189"/>
        <v>0</v>
      </c>
      <c r="BF97" s="5">
        <f t="shared" si="203"/>
        <v>0</v>
      </c>
      <c r="BG97" s="5">
        <f t="shared" si="157"/>
        <v>0</v>
      </c>
      <c r="BH97" s="5"/>
      <c r="BI97" s="5"/>
      <c r="BJ97" s="5">
        <f t="shared" si="158"/>
        <v>0</v>
      </c>
      <c r="BK97" s="5">
        <f t="shared" si="206"/>
        <v>0</v>
      </c>
      <c r="BL97" s="5">
        <f t="shared" si="159"/>
        <v>0</v>
      </c>
      <c r="BM97" s="5">
        <f t="shared" si="160"/>
        <v>0</v>
      </c>
      <c r="BN97" s="145">
        <f t="shared" si="161"/>
        <v>0</v>
      </c>
      <c r="BO97" s="147"/>
      <c r="BP97" s="65"/>
      <c r="BQ97" s="66"/>
      <c r="BR97" s="313"/>
      <c r="BS97" s="584"/>
      <c r="BT97" s="67"/>
      <c r="BU97" s="68">
        <f t="shared" si="182"/>
        <v>0</v>
      </c>
      <c r="BV97" s="68">
        <f t="shared" si="190"/>
        <v>0</v>
      </c>
      <c r="BW97" s="68">
        <f t="shared" si="183"/>
        <v>0</v>
      </c>
      <c r="BX97" s="68">
        <f t="shared" si="184"/>
        <v>0</v>
      </c>
      <c r="BY97" s="69"/>
      <c r="BZ97" s="68">
        <f>+BN97+ABR!BZ97</f>
        <v>0</v>
      </c>
      <c r="CA97" s="68">
        <f>+FEV!CA97+BX97</f>
        <v>0</v>
      </c>
      <c r="CB97" s="69"/>
      <c r="CC97"/>
      <c r="CD97"/>
      <c r="CE97" s="163">
        <f t="shared" si="154"/>
        <v>0</v>
      </c>
      <c r="CF97" s="127">
        <f t="shared" si="155"/>
        <v>0</v>
      </c>
      <c r="CG97" s="165">
        <f t="shared" si="191"/>
        <v>0</v>
      </c>
      <c r="CH97" s="165">
        <f t="shared" si="192"/>
        <v>0</v>
      </c>
      <c r="CI97" s="165">
        <f t="shared" si="193"/>
        <v>0</v>
      </c>
      <c r="CJ97" s="159">
        <f t="shared" si="185"/>
        <v>0</v>
      </c>
      <c r="CK97" s="444">
        <f>BY97-BV97+JAN!CK97</f>
        <v>0</v>
      </c>
      <c r="CL97" s="450">
        <f>CK97*12+BV97*8</f>
        <v>0</v>
      </c>
      <c r="CN97" s="126">
        <f t="shared" si="194"/>
        <v>0</v>
      </c>
      <c r="CO97" s="126">
        <f t="shared" ref="CO97" si="215">+BY97*12</f>
        <v>0</v>
      </c>
      <c r="CP97" s="127">
        <f t="shared" si="187"/>
        <v>0</v>
      </c>
      <c r="CQ97" s="127">
        <f t="shared" si="196"/>
        <v>0</v>
      </c>
    </row>
    <row r="98" spans="1:95" ht="21" customHeight="1" x14ac:dyDescent="0.25">
      <c r="A98" s="91"/>
      <c r="B98" s="91"/>
      <c r="C98" s="91"/>
      <c r="D98" s="1315"/>
      <c r="E98" s="1315"/>
      <c r="F98" s="1313"/>
      <c r="G98" s="1314"/>
      <c r="H98" s="1321"/>
      <c r="I98" s="1316"/>
      <c r="J98" s="1313"/>
      <c r="K98" s="1313"/>
      <c r="L98" s="1315"/>
      <c r="M98" s="1315"/>
      <c r="N98" s="1314"/>
      <c r="O98" s="1317"/>
      <c r="P98" s="1316"/>
      <c r="Q98" s="1316"/>
      <c r="R98" s="1313"/>
      <c r="S98" s="1313"/>
      <c r="T98" s="1318"/>
      <c r="U98" s="1319"/>
      <c r="V98" s="1317"/>
      <c r="W98" s="1313"/>
      <c r="X98" s="1315"/>
      <c r="Y98" s="1315"/>
      <c r="Z98" s="1313"/>
      <c r="AA98" s="1313"/>
      <c r="AB98" s="1320"/>
      <c r="AC98" s="1321"/>
      <c r="AD98" s="1313"/>
      <c r="AE98" s="1313"/>
      <c r="AF98" s="1315"/>
      <c r="AG98" s="1315"/>
      <c r="AH98" s="1313"/>
      <c r="AI98" s="70">
        <f>SUM(AI77:AI97)</f>
        <v>89</v>
      </c>
      <c r="AJ98" s="70">
        <f t="shared" ref="AJ98:BB98" si="216">SUM(AJ77:AJ97)</f>
        <v>86</v>
      </c>
      <c r="AK98" s="70">
        <f t="shared" si="216"/>
        <v>0</v>
      </c>
      <c r="AL98" s="70">
        <f t="shared" si="216"/>
        <v>0</v>
      </c>
      <c r="AM98" s="70">
        <f t="shared" si="216"/>
        <v>0</v>
      </c>
      <c r="AN98" s="70">
        <f t="shared" si="216"/>
        <v>4</v>
      </c>
      <c r="AO98" s="70">
        <f t="shared" si="216"/>
        <v>11</v>
      </c>
      <c r="AP98" s="70">
        <f t="shared" si="216"/>
        <v>6</v>
      </c>
      <c r="AQ98" s="70">
        <f t="shared" si="216"/>
        <v>23</v>
      </c>
      <c r="AR98" s="70">
        <f t="shared" si="216"/>
        <v>0</v>
      </c>
      <c r="AS98" s="70">
        <f t="shared" si="216"/>
        <v>0</v>
      </c>
      <c r="AT98" s="70">
        <f>SUM(AT77:AT97)</f>
        <v>0</v>
      </c>
      <c r="AU98" s="70">
        <f t="shared" si="216"/>
        <v>0</v>
      </c>
      <c r="AV98" s="70">
        <f t="shared" si="216"/>
        <v>44</v>
      </c>
      <c r="AW98" s="70">
        <f t="shared" si="216"/>
        <v>0</v>
      </c>
      <c r="AX98" s="70">
        <f t="shared" si="216"/>
        <v>0</v>
      </c>
      <c r="AY98" s="70">
        <f t="shared" si="216"/>
        <v>4</v>
      </c>
      <c r="AZ98" s="70">
        <f t="shared" si="216"/>
        <v>0</v>
      </c>
      <c r="BA98" s="70">
        <f t="shared" si="216"/>
        <v>0</v>
      </c>
      <c r="BB98" s="70">
        <f t="shared" si="216"/>
        <v>0</v>
      </c>
      <c r="BC98" s="396">
        <f>SUM(BC77:BC97)</f>
        <v>237.33333333333331</v>
      </c>
      <c r="BD98" s="92">
        <f>SUM(BD14:BD97)</f>
        <v>8</v>
      </c>
      <c r="BE98" s="74"/>
      <c r="BF98" s="146">
        <f t="shared" ref="BF98:BM98" si="217">SUM(BF13:BF97)</f>
        <v>5</v>
      </c>
      <c r="BG98" s="146">
        <f t="shared" si="217"/>
        <v>12</v>
      </c>
      <c r="BH98" s="146">
        <f t="shared" si="217"/>
        <v>0</v>
      </c>
      <c r="BI98" s="146">
        <f t="shared" si="217"/>
        <v>0</v>
      </c>
      <c r="BJ98" s="146">
        <f t="shared" si="217"/>
        <v>11</v>
      </c>
      <c r="BK98" s="146">
        <f t="shared" si="217"/>
        <v>22</v>
      </c>
      <c r="BL98" s="146">
        <f t="shared" si="217"/>
        <v>16</v>
      </c>
      <c r="BM98" s="146">
        <f t="shared" si="217"/>
        <v>1</v>
      </c>
      <c r="BN98" s="146">
        <f>SUM(BN13:BN97)</f>
        <v>16</v>
      </c>
      <c r="BO98" s="152" t="s">
        <v>142</v>
      </c>
      <c r="BP98" s="94">
        <f>AVERAGE(BP78:BP97)</f>
        <v>1.2619047619047634</v>
      </c>
      <c r="BQ98" s="94"/>
      <c r="BR98" s="93" t="s">
        <v>142</v>
      </c>
      <c r="BS98" s="94">
        <f>AVERAGE(BS78:BS97)</f>
        <v>1.2619047619047639</v>
      </c>
      <c r="BT98" s="94"/>
      <c r="BU98" s="95"/>
      <c r="BV98" s="95"/>
      <c r="BW98" s="95"/>
      <c r="BX98" s="95"/>
      <c r="BY98" s="95"/>
      <c r="BZ98" s="96"/>
      <c r="CA98" s="96"/>
      <c r="CB98" s="97">
        <f>SUM(CB77:CB97)</f>
        <v>57</v>
      </c>
      <c r="CC98" s="23"/>
      <c r="CD98" s="23"/>
      <c r="CE98" s="173"/>
      <c r="CF98" s="174"/>
      <c r="CG98" s="175"/>
      <c r="CH98" s="175"/>
      <c r="CI98" s="175"/>
      <c r="CJ98" s="176"/>
      <c r="CK98" s="18"/>
      <c r="CL98" s="18">
        <f t="shared" ref="CL98" si="218">CK98*12</f>
        <v>0</v>
      </c>
    </row>
    <row r="99" spans="1:95" s="18" customFormat="1" ht="21" customHeight="1" x14ac:dyDescent="0.25">
      <c r="A99" s="1"/>
      <c r="B99" s="238"/>
      <c r="C99" s="1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26"/>
      <c r="Q99" s="229"/>
      <c r="R99" s="229"/>
      <c r="S99" s="229"/>
      <c r="T99" s="229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6"/>
      <c r="AG99" s="2"/>
      <c r="AH99" s="2"/>
      <c r="AI99" s="429">
        <f>+AI98+AI76+AI55+AI33</f>
        <v>340</v>
      </c>
      <c r="AJ99" s="429">
        <f t="shared" ref="AJ99:BB99" si="219">+AJ98+AJ76+AJ55+AJ33</f>
        <v>339</v>
      </c>
      <c r="AK99" s="429">
        <f t="shared" si="219"/>
        <v>0</v>
      </c>
      <c r="AL99" s="429">
        <f t="shared" si="219"/>
        <v>0</v>
      </c>
      <c r="AM99" s="429">
        <f t="shared" si="219"/>
        <v>0</v>
      </c>
      <c r="AN99" s="429">
        <f t="shared" si="219"/>
        <v>29</v>
      </c>
      <c r="AO99" s="429">
        <f t="shared" si="219"/>
        <v>28</v>
      </c>
      <c r="AP99" s="429">
        <f t="shared" si="219"/>
        <v>27</v>
      </c>
      <c r="AQ99" s="429">
        <f t="shared" si="219"/>
        <v>102</v>
      </c>
      <c r="AR99" s="429">
        <f t="shared" si="219"/>
        <v>0</v>
      </c>
      <c r="AS99" s="429">
        <f t="shared" si="219"/>
        <v>0</v>
      </c>
      <c r="AT99" s="429">
        <f>+AT98+AT76+AT55+AT33</f>
        <v>0</v>
      </c>
      <c r="AU99" s="429">
        <f t="shared" si="219"/>
        <v>0</v>
      </c>
      <c r="AV99" s="429">
        <f t="shared" si="219"/>
        <v>110</v>
      </c>
      <c r="AW99" s="429">
        <f t="shared" si="219"/>
        <v>0</v>
      </c>
      <c r="AX99" s="429">
        <f t="shared" si="219"/>
        <v>0</v>
      </c>
      <c r="AY99" s="429">
        <f t="shared" si="219"/>
        <v>10</v>
      </c>
      <c r="AZ99" s="429">
        <f t="shared" si="219"/>
        <v>0</v>
      </c>
      <c r="BA99" s="429">
        <f t="shared" si="219"/>
        <v>4</v>
      </c>
      <c r="BB99" s="429">
        <f t="shared" si="219"/>
        <v>0</v>
      </c>
      <c r="BC99" s="430">
        <f>+BC98+BC76+BC55+BC33</f>
        <v>888</v>
      </c>
      <c r="BD99" s="98" t="s">
        <v>145</v>
      </c>
      <c r="BE99" s="99">
        <f>AVERAGE(BE13:BE97)</f>
        <v>5.5427083333333345</v>
      </c>
      <c r="BF99" s="49"/>
      <c r="BG99" s="49"/>
      <c r="BH99" s="49"/>
      <c r="BI99" s="49"/>
      <c r="BJ99" s="49"/>
      <c r="BK99" s="49"/>
      <c r="BL99" s="49"/>
      <c r="BM99" s="49"/>
      <c r="BN99" s="100" t="s">
        <v>146</v>
      </c>
      <c r="BO99" s="898">
        <f>AVERAGE(BO13:BO97)</f>
        <v>25.830086580086579</v>
      </c>
      <c r="BP99" s="898">
        <f t="shared" ref="BP99:BS99" si="220">AVERAGE(BP13:BP97)</f>
        <v>0.94817470664928472</v>
      </c>
      <c r="BQ99" s="898">
        <f t="shared" si="220"/>
        <v>0.20114942528735616</v>
      </c>
      <c r="BR99" s="898">
        <f t="shared" si="220"/>
        <v>35.550287356321846</v>
      </c>
      <c r="BS99" s="898">
        <f t="shared" si="220"/>
        <v>0.81321682084394142</v>
      </c>
      <c r="BT99" s="898"/>
      <c r="BU99" s="68">
        <f>SUM(BU13:BU97)</f>
        <v>17</v>
      </c>
      <c r="BV99" s="68">
        <f t="shared" ref="BV99:BZ99" si="221">SUM(BV13:BV97)</f>
        <v>0</v>
      </c>
      <c r="BW99" s="68">
        <f t="shared" si="221"/>
        <v>33</v>
      </c>
      <c r="BX99" s="68">
        <f t="shared" si="221"/>
        <v>17</v>
      </c>
      <c r="BY99" s="68">
        <f t="shared" si="221"/>
        <v>67</v>
      </c>
      <c r="BZ99" s="68">
        <f t="shared" si="221"/>
        <v>100</v>
      </c>
      <c r="CA99" s="68">
        <f>SUM(CA13:CA97)</f>
        <v>444</v>
      </c>
      <c r="CB99" s="68">
        <f>+CB33+CB55+CB76+CB98</f>
        <v>344</v>
      </c>
      <c r="CC99"/>
      <c r="CD99"/>
      <c r="CE99" s="160">
        <f t="shared" ref="CE99" si="222">SUM(CE13:CE98)</f>
        <v>443.41666666666674</v>
      </c>
      <c r="CF99" s="160">
        <f t="shared" ref="CF99:CJ99" si="223">SUM(CF13:CF98)</f>
        <v>955</v>
      </c>
      <c r="CG99" s="160">
        <f t="shared" si="223"/>
        <v>8946</v>
      </c>
      <c r="CH99" s="160">
        <f>SUM(CH13:CH98)</f>
        <v>804</v>
      </c>
      <c r="CI99" s="160">
        <f t="shared" si="223"/>
        <v>9750</v>
      </c>
      <c r="CJ99" s="160">
        <f t="shared" si="223"/>
        <v>1888</v>
      </c>
      <c r="CK99" s="311">
        <f>SUM(CK13:CK98)</f>
        <v>446</v>
      </c>
      <c r="CL99" s="160">
        <f>SUM(CL13:CL98)</f>
        <v>5505</v>
      </c>
    </row>
    <row r="100" spans="1:95" s="18" customFormat="1" ht="21" customHeight="1" thickBot="1" x14ac:dyDescent="0.25">
      <c r="A100" s="1"/>
      <c r="B100" s="238"/>
      <c r="C100" s="1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26"/>
      <c r="Q100" s="227"/>
      <c r="R100" s="227"/>
      <c r="S100" s="227"/>
      <c r="T100" s="227"/>
      <c r="U100" s="227"/>
      <c r="V100" s="227"/>
      <c r="W100" s="227"/>
      <c r="X100" s="227"/>
      <c r="Y100" s="227"/>
      <c r="Z100" s="227"/>
      <c r="AA100" s="227"/>
      <c r="AB100" s="227"/>
      <c r="AC100" s="227"/>
      <c r="AD100" s="227"/>
      <c r="AE100" s="227"/>
      <c r="AF100" s="226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1">
        <f>SUM(AI99:AO99)</f>
        <v>736</v>
      </c>
      <c r="BD100" s="48"/>
      <c r="BE100" s="3"/>
      <c r="BF100" s="49"/>
      <c r="BG100" s="49"/>
      <c r="BH100" s="49"/>
      <c r="BI100" s="49"/>
      <c r="BJ100" s="49"/>
      <c r="BK100" s="49"/>
      <c r="BL100" s="49"/>
      <c r="BM100" s="49"/>
      <c r="BN100" s="49"/>
      <c r="BO100" s="153"/>
      <c r="BP100" s="897">
        <f>SUMIF(BP13:BP32,"&gt;0")+SUMIF(BP34:BP54,"&gt;0")+SUMIF(BP56:BP75,"&gt;0")+SUMIF(BP77:BP97,"&gt;0")</f>
        <v>59.750000000000099</v>
      </c>
      <c r="BQ100" s="897"/>
      <c r="BR100" s="897"/>
      <c r="BS100" s="897">
        <f>SUMIF(BS13:BS32,"&gt;0")+SUMIF(BS34:BS54,"&gt;0")+SUMIF(BS56:BS75,"&gt;0")+SUMIF(BS77:BS97,"&gt;0")</f>
        <v>62.250000000000085</v>
      </c>
      <c r="BT100" s="154"/>
      <c r="BU100" s="156"/>
      <c r="BV100" s="156"/>
      <c r="BW100" s="156"/>
      <c r="BX100" s="156"/>
      <c r="BY100" s="156"/>
      <c r="BZ100" s="156"/>
      <c r="CA100" s="156"/>
      <c r="CB100" s="157"/>
      <c r="CC100" s="158"/>
      <c r="CD100" s="158"/>
      <c r="CE100" s="166"/>
      <c r="CF100" s="167"/>
      <c r="CG100" s="167"/>
      <c r="CH100" s="167"/>
      <c r="CI100" s="167"/>
      <c r="CJ100" s="162"/>
    </row>
    <row r="101" spans="1:95" s="18" customFormat="1" ht="21" customHeight="1" x14ac:dyDescent="0.2">
      <c r="A101" s="1"/>
      <c r="B101" s="238"/>
      <c r="C101" s="1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26"/>
      <c r="Q101" s="227"/>
      <c r="R101" s="227"/>
      <c r="S101" s="227"/>
      <c r="T101" s="227"/>
      <c r="U101" s="227"/>
      <c r="V101" s="227"/>
      <c r="W101" s="228"/>
      <c r="X101" s="227"/>
      <c r="Y101" s="227"/>
      <c r="Z101" s="227"/>
      <c r="AA101" s="227"/>
      <c r="AB101" s="227"/>
      <c r="AC101" s="227"/>
      <c r="AD101" s="227"/>
      <c r="AE101" s="227"/>
      <c r="AF101" s="226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1"/>
      <c r="BD101" s="48"/>
      <c r="BE101" s="3"/>
      <c r="BF101" s="49"/>
      <c r="BG101" s="49"/>
      <c r="BH101" s="49"/>
      <c r="BI101" s="49"/>
      <c r="BJ101" s="49"/>
      <c r="BK101" s="49"/>
      <c r="BL101" s="49"/>
      <c r="BM101" s="49"/>
      <c r="BN101" s="49"/>
      <c r="BO101" s="3">
        <f>SUMIF(BO13:BO32,"&gt;0")+SUMIF(BO34:BO54,"&gt;0")+SUMIF(BO56:BO75,"&gt;0")+SUMIF(BO77:BO97,"&gt;0")</f>
        <v>1988.916666666667</v>
      </c>
      <c r="BP101" s="3"/>
      <c r="BQ101" s="3"/>
      <c r="BR101" s="3"/>
      <c r="BS101" s="3"/>
      <c r="BT101" s="99"/>
      <c r="BU101" s="52"/>
      <c r="BV101" s="52"/>
      <c r="BW101" s="52"/>
      <c r="BX101" s="52"/>
      <c r="BY101" s="52"/>
      <c r="BZ101" s="52"/>
      <c r="CA101" s="52"/>
      <c r="CB101" s="52"/>
    </row>
    <row r="102" spans="1:95" s="18" customFormat="1" ht="21" customHeight="1" x14ac:dyDescent="0.2">
      <c r="A102" s="101"/>
      <c r="B102" s="1638" t="s">
        <v>23</v>
      </c>
      <c r="C102" s="1639"/>
      <c r="D102" s="650">
        <v>1</v>
      </c>
      <c r="E102" s="650">
        <f>D102+1</f>
        <v>2</v>
      </c>
      <c r="F102" s="650">
        <f t="shared" ref="F102:AH102" si="224">E102+1</f>
        <v>3</v>
      </c>
      <c r="G102" s="650">
        <f t="shared" si="224"/>
        <v>4</v>
      </c>
      <c r="H102" s="650">
        <f t="shared" si="224"/>
        <v>5</v>
      </c>
      <c r="I102" s="650">
        <f t="shared" si="224"/>
        <v>6</v>
      </c>
      <c r="J102" s="650">
        <f t="shared" si="224"/>
        <v>7</v>
      </c>
      <c r="K102" s="650">
        <f t="shared" si="224"/>
        <v>8</v>
      </c>
      <c r="L102" s="650">
        <f t="shared" si="224"/>
        <v>9</v>
      </c>
      <c r="M102" s="650">
        <f t="shared" si="224"/>
        <v>10</v>
      </c>
      <c r="N102" s="650">
        <f t="shared" si="224"/>
        <v>11</v>
      </c>
      <c r="O102" s="651">
        <f t="shared" si="224"/>
        <v>12</v>
      </c>
      <c r="P102" s="651">
        <f t="shared" si="224"/>
        <v>13</v>
      </c>
      <c r="Q102" s="651">
        <f t="shared" si="224"/>
        <v>14</v>
      </c>
      <c r="R102" s="651">
        <f t="shared" si="224"/>
        <v>15</v>
      </c>
      <c r="S102" s="651">
        <f t="shared" si="224"/>
        <v>16</v>
      </c>
      <c r="T102" s="651">
        <f t="shared" si="224"/>
        <v>17</v>
      </c>
      <c r="U102" s="651">
        <f t="shared" si="224"/>
        <v>18</v>
      </c>
      <c r="V102" s="651">
        <f t="shared" si="224"/>
        <v>19</v>
      </c>
      <c r="W102" s="651">
        <f t="shared" si="224"/>
        <v>20</v>
      </c>
      <c r="X102" s="651">
        <f t="shared" si="224"/>
        <v>21</v>
      </c>
      <c r="Y102" s="651">
        <f t="shared" si="224"/>
        <v>22</v>
      </c>
      <c r="Z102" s="651">
        <f t="shared" si="224"/>
        <v>23</v>
      </c>
      <c r="AA102" s="651">
        <f t="shared" si="224"/>
        <v>24</v>
      </c>
      <c r="AB102" s="651">
        <f t="shared" si="224"/>
        <v>25</v>
      </c>
      <c r="AC102" s="651">
        <f t="shared" si="224"/>
        <v>26</v>
      </c>
      <c r="AD102" s="651">
        <f t="shared" si="224"/>
        <v>27</v>
      </c>
      <c r="AE102" s="651">
        <f t="shared" si="224"/>
        <v>28</v>
      </c>
      <c r="AF102" s="651">
        <f t="shared" si="224"/>
        <v>29</v>
      </c>
      <c r="AG102" s="651">
        <f t="shared" si="224"/>
        <v>30</v>
      </c>
      <c r="AH102" s="650">
        <f t="shared" si="224"/>
        <v>31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1"/>
      <c r="BD102" s="48"/>
      <c r="BE102" s="3"/>
      <c r="BF102" s="49"/>
      <c r="BG102" s="49"/>
      <c r="BH102" s="49"/>
      <c r="BI102" s="49"/>
      <c r="BJ102" s="49"/>
      <c r="BK102" s="49"/>
      <c r="BL102" s="49"/>
      <c r="BM102" s="49"/>
      <c r="BN102" s="49"/>
      <c r="BO102" s="3"/>
      <c r="BP102" s="3"/>
      <c r="BQ102" s="3"/>
      <c r="BR102" s="3"/>
      <c r="BS102" s="3"/>
      <c r="BT102" s="99"/>
      <c r="BU102" s="52"/>
      <c r="BV102" s="52"/>
      <c r="BW102" s="52"/>
      <c r="BX102" s="52"/>
      <c r="BY102" s="52"/>
      <c r="BZ102" s="52"/>
      <c r="CA102" s="52"/>
      <c r="CB102" s="52"/>
    </row>
    <row r="103" spans="1:95" s="18" customFormat="1" ht="21" customHeight="1" x14ac:dyDescent="0.2">
      <c r="A103" s="1"/>
      <c r="B103" s="1643" t="s">
        <v>147</v>
      </c>
      <c r="C103" s="102" t="s">
        <v>148</v>
      </c>
      <c r="D103" s="5">
        <f>COUNTIF(D13:D14,"fE")+COUNTIF(D13:D14,"fES")+COUNTIF(D13:D14,"fED")+COUNTIF(D13:D14,"fEF")</f>
        <v>0</v>
      </c>
      <c r="E103" s="5">
        <f t="shared" ref="E103:AH103" si="225">COUNTIF(E13:E14,"fE")+COUNTIF(E13:E14,"fES")+COUNTIF(E13:E14,"fED")+COUNTIF(E13:E14,"fEF")</f>
        <v>0</v>
      </c>
      <c r="F103" s="5">
        <f t="shared" si="225"/>
        <v>0</v>
      </c>
      <c r="G103" s="5">
        <f t="shared" si="225"/>
        <v>0</v>
      </c>
      <c r="H103" s="5">
        <f t="shared" si="225"/>
        <v>0</v>
      </c>
      <c r="I103" s="5">
        <f t="shared" si="225"/>
        <v>0</v>
      </c>
      <c r="J103" s="5">
        <f t="shared" si="225"/>
        <v>0</v>
      </c>
      <c r="K103" s="5">
        <f t="shared" si="225"/>
        <v>0</v>
      </c>
      <c r="L103" s="5">
        <f t="shared" si="225"/>
        <v>0</v>
      </c>
      <c r="M103" s="5">
        <f t="shared" si="225"/>
        <v>0</v>
      </c>
      <c r="N103" s="5">
        <f t="shared" si="225"/>
        <v>0</v>
      </c>
      <c r="O103" s="5">
        <f t="shared" si="225"/>
        <v>0</v>
      </c>
      <c r="P103" s="5">
        <f t="shared" si="225"/>
        <v>0</v>
      </c>
      <c r="Q103" s="5">
        <f t="shared" si="225"/>
        <v>0</v>
      </c>
      <c r="R103" s="5">
        <f t="shared" si="225"/>
        <v>0</v>
      </c>
      <c r="S103" s="5">
        <f t="shared" si="225"/>
        <v>0</v>
      </c>
      <c r="T103" s="5">
        <f t="shared" si="225"/>
        <v>0</v>
      </c>
      <c r="U103" s="5">
        <f t="shared" si="225"/>
        <v>0</v>
      </c>
      <c r="V103" s="5">
        <f t="shared" si="225"/>
        <v>0</v>
      </c>
      <c r="W103" s="5">
        <f t="shared" si="225"/>
        <v>0</v>
      </c>
      <c r="X103" s="5">
        <f t="shared" si="225"/>
        <v>0</v>
      </c>
      <c r="Y103" s="5">
        <f t="shared" si="225"/>
        <v>0</v>
      </c>
      <c r="Z103" s="5">
        <f t="shared" si="225"/>
        <v>0</v>
      </c>
      <c r="AA103" s="5">
        <f t="shared" si="225"/>
        <v>0</v>
      </c>
      <c r="AB103" s="5">
        <f t="shared" si="225"/>
        <v>0</v>
      </c>
      <c r="AC103" s="5">
        <f t="shared" si="225"/>
        <v>0</v>
      </c>
      <c r="AD103" s="5">
        <f t="shared" si="225"/>
        <v>0</v>
      </c>
      <c r="AE103" s="5">
        <f t="shared" si="225"/>
        <v>0</v>
      </c>
      <c r="AF103" s="5">
        <f t="shared" si="225"/>
        <v>0</v>
      </c>
      <c r="AG103" s="5">
        <f t="shared" si="225"/>
        <v>0</v>
      </c>
      <c r="AH103" s="5">
        <f t="shared" si="225"/>
        <v>0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48"/>
      <c r="BE103" s="3"/>
      <c r="BF103" s="49"/>
      <c r="BG103" s="49"/>
      <c r="BH103" s="49"/>
      <c r="BI103" s="49"/>
      <c r="BJ103" s="49"/>
      <c r="BK103" s="49"/>
      <c r="BL103" s="49"/>
      <c r="BM103" s="49"/>
      <c r="BN103" s="49"/>
      <c r="BO103" s="50"/>
      <c r="BP103" s="50"/>
      <c r="BQ103" s="50"/>
      <c r="BR103" s="50"/>
      <c r="BS103" s="50"/>
      <c r="BT103" s="51"/>
      <c r="BU103" s="52"/>
      <c r="BV103" s="52"/>
      <c r="BW103" s="52"/>
      <c r="BX103" s="52"/>
      <c r="BY103" s="52"/>
      <c r="BZ103" s="52"/>
      <c r="CA103" s="52"/>
      <c r="CB103" s="52"/>
    </row>
    <row r="104" spans="1:95" s="18" customFormat="1" ht="21" customHeight="1" x14ac:dyDescent="0.2">
      <c r="A104" s="1"/>
      <c r="B104" s="1644"/>
      <c r="C104" s="102" t="s">
        <v>149</v>
      </c>
      <c r="D104" s="5">
        <f>COUNTIF(D15:D20,"fE")+COUNTIF(D15:D20,"fES")+COUNTIF(D15:D20,"fED")+COUNTIF(D15:D20,"fEF")</f>
        <v>0</v>
      </c>
      <c r="E104" s="5">
        <f t="shared" ref="E104:AH104" si="226">COUNTIF(E15:E20,"fE")+COUNTIF(E15:E20,"fES")+COUNTIF(E15:E20,"fED")+COUNTIF(E15:E20,"fEF")</f>
        <v>0</v>
      </c>
      <c r="F104" s="5">
        <f t="shared" si="226"/>
        <v>0</v>
      </c>
      <c r="G104" s="5">
        <f t="shared" si="226"/>
        <v>0</v>
      </c>
      <c r="H104" s="5">
        <f t="shared" si="226"/>
        <v>0</v>
      </c>
      <c r="I104" s="5">
        <f t="shared" si="226"/>
        <v>0</v>
      </c>
      <c r="J104" s="5">
        <f t="shared" si="226"/>
        <v>0</v>
      </c>
      <c r="K104" s="5">
        <f t="shared" si="226"/>
        <v>0</v>
      </c>
      <c r="L104" s="5">
        <f t="shared" si="226"/>
        <v>0</v>
      </c>
      <c r="M104" s="5">
        <f t="shared" si="226"/>
        <v>0</v>
      </c>
      <c r="N104" s="5">
        <f t="shared" si="226"/>
        <v>0</v>
      </c>
      <c r="O104" s="5">
        <f t="shared" si="226"/>
        <v>0</v>
      </c>
      <c r="P104" s="5">
        <f t="shared" si="226"/>
        <v>0</v>
      </c>
      <c r="Q104" s="5">
        <f t="shared" si="226"/>
        <v>0</v>
      </c>
      <c r="R104" s="5">
        <f t="shared" si="226"/>
        <v>0</v>
      </c>
      <c r="S104" s="5">
        <f t="shared" si="226"/>
        <v>0</v>
      </c>
      <c r="T104" s="5">
        <f t="shared" si="226"/>
        <v>0</v>
      </c>
      <c r="U104" s="5">
        <f t="shared" si="226"/>
        <v>0</v>
      </c>
      <c r="V104" s="5">
        <f t="shared" si="226"/>
        <v>0</v>
      </c>
      <c r="W104" s="5">
        <f t="shared" si="226"/>
        <v>0</v>
      </c>
      <c r="X104" s="5">
        <f t="shared" si="226"/>
        <v>0</v>
      </c>
      <c r="Y104" s="5">
        <f t="shared" si="226"/>
        <v>0</v>
      </c>
      <c r="Z104" s="5">
        <f t="shared" si="226"/>
        <v>0</v>
      </c>
      <c r="AA104" s="5">
        <f t="shared" si="226"/>
        <v>0</v>
      </c>
      <c r="AB104" s="5">
        <f t="shared" si="226"/>
        <v>0</v>
      </c>
      <c r="AC104" s="5">
        <f t="shared" si="226"/>
        <v>0</v>
      </c>
      <c r="AD104" s="5">
        <f t="shared" si="226"/>
        <v>0</v>
      </c>
      <c r="AE104" s="5">
        <f t="shared" si="226"/>
        <v>0</v>
      </c>
      <c r="AF104" s="5">
        <f t="shared" si="226"/>
        <v>0</v>
      </c>
      <c r="AG104" s="5">
        <f t="shared" si="226"/>
        <v>0</v>
      </c>
      <c r="AH104" s="5">
        <f t="shared" si="226"/>
        <v>0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48"/>
      <c r="BE104" s="3"/>
      <c r="BF104" s="49"/>
      <c r="BG104" s="49"/>
      <c r="BH104" s="49"/>
      <c r="BI104" s="49"/>
      <c r="BJ104" s="49"/>
      <c r="BK104" s="49"/>
      <c r="BL104" s="49"/>
      <c r="BM104" s="49"/>
      <c r="BN104" s="49"/>
      <c r="BO104" s="50"/>
      <c r="BP104" s="50"/>
      <c r="BQ104" s="50"/>
      <c r="BR104" s="50"/>
      <c r="BS104" s="50"/>
      <c r="BT104" s="51"/>
      <c r="BU104" s="52"/>
      <c r="BV104" s="52"/>
      <c r="BW104" s="52"/>
      <c r="BX104" s="52"/>
      <c r="BY104" s="52"/>
      <c r="BZ104" s="52"/>
      <c r="CA104" s="52"/>
      <c r="CB104" s="52"/>
    </row>
    <row r="105" spans="1:95" s="18" customFormat="1" ht="21" customHeight="1" x14ac:dyDescent="0.2">
      <c r="A105" s="1"/>
      <c r="B105" s="1644"/>
      <c r="C105" s="102" t="s">
        <v>150</v>
      </c>
      <c r="D105" s="5">
        <f>COUNTIF(D22:D32,"fE")+COUNTIF(D22:D32,"fES")+COUNTIF(D22:D32,"fED")+COUNTIF(D22:D32,"fEF")</f>
        <v>1</v>
      </c>
      <c r="E105" s="5">
        <f t="shared" ref="E105:AH105" si="227">COUNTIF(E22:E32,"fE")+COUNTIF(E22:E32,"fES")+COUNTIF(E22:E32,"fED")+COUNTIF(E22:E32,"fEF")</f>
        <v>1</v>
      </c>
      <c r="F105" s="5">
        <f t="shared" si="227"/>
        <v>1</v>
      </c>
      <c r="G105" s="5">
        <f t="shared" si="227"/>
        <v>1</v>
      </c>
      <c r="H105" s="5">
        <f t="shared" si="227"/>
        <v>1</v>
      </c>
      <c r="I105" s="5">
        <f t="shared" si="227"/>
        <v>1</v>
      </c>
      <c r="J105" s="5">
        <f t="shared" si="227"/>
        <v>1</v>
      </c>
      <c r="K105" s="5">
        <f t="shared" si="227"/>
        <v>0</v>
      </c>
      <c r="L105" s="5">
        <f t="shared" si="227"/>
        <v>1</v>
      </c>
      <c r="M105" s="5">
        <f t="shared" si="227"/>
        <v>1</v>
      </c>
      <c r="N105" s="5">
        <f t="shared" si="227"/>
        <v>1</v>
      </c>
      <c r="O105" s="5">
        <f t="shared" si="227"/>
        <v>1</v>
      </c>
      <c r="P105" s="5">
        <f t="shared" si="227"/>
        <v>1</v>
      </c>
      <c r="Q105" s="5">
        <f t="shared" si="227"/>
        <v>1</v>
      </c>
      <c r="R105" s="5">
        <f t="shared" si="227"/>
        <v>1</v>
      </c>
      <c r="S105" s="5">
        <f t="shared" si="227"/>
        <v>1</v>
      </c>
      <c r="T105" s="5">
        <f t="shared" si="227"/>
        <v>1</v>
      </c>
      <c r="U105" s="5">
        <f t="shared" si="227"/>
        <v>1</v>
      </c>
      <c r="V105" s="5">
        <f t="shared" si="227"/>
        <v>1</v>
      </c>
      <c r="W105" s="5">
        <f t="shared" si="227"/>
        <v>1</v>
      </c>
      <c r="X105" s="5">
        <f t="shared" si="227"/>
        <v>1</v>
      </c>
      <c r="Y105" s="5">
        <f t="shared" si="227"/>
        <v>1</v>
      </c>
      <c r="Z105" s="5">
        <f t="shared" si="227"/>
        <v>1</v>
      </c>
      <c r="AA105" s="5">
        <f t="shared" si="227"/>
        <v>1</v>
      </c>
      <c r="AB105" s="5">
        <f t="shared" si="227"/>
        <v>0</v>
      </c>
      <c r="AC105" s="5">
        <f t="shared" si="227"/>
        <v>0</v>
      </c>
      <c r="AD105" s="5">
        <f t="shared" si="227"/>
        <v>0</v>
      </c>
      <c r="AE105" s="5">
        <f t="shared" si="227"/>
        <v>1</v>
      </c>
      <c r="AF105" s="5">
        <f t="shared" si="227"/>
        <v>1</v>
      </c>
      <c r="AG105" s="5">
        <f t="shared" si="227"/>
        <v>0</v>
      </c>
      <c r="AH105" s="5">
        <f t="shared" si="227"/>
        <v>0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48"/>
      <c r="BE105" s="3"/>
      <c r="BF105" s="49"/>
      <c r="BG105" s="49"/>
      <c r="BH105" s="49"/>
      <c r="BI105" s="49"/>
      <c r="BJ105" s="49"/>
      <c r="BK105" s="49"/>
      <c r="BL105" s="49"/>
      <c r="BM105" s="49"/>
      <c r="BN105" s="49"/>
      <c r="BO105" s="50"/>
      <c r="BP105" s="50"/>
      <c r="BQ105" s="50"/>
      <c r="BR105" s="50"/>
      <c r="BS105" s="50"/>
      <c r="BT105" s="51"/>
      <c r="BU105" s="52"/>
      <c r="BV105" s="52"/>
      <c r="BW105" s="52"/>
      <c r="BX105" s="52"/>
      <c r="BY105" s="52"/>
      <c r="BZ105" s="52"/>
      <c r="CA105" s="52"/>
      <c r="CB105" s="52"/>
    </row>
    <row r="106" spans="1:95" s="18" customFormat="1" ht="21" customHeight="1" x14ac:dyDescent="0.2">
      <c r="A106" s="1"/>
      <c r="B106" s="1644"/>
      <c r="C106" s="103" t="s">
        <v>151</v>
      </c>
      <c r="D106" s="14">
        <f>SUM(D103:D105)</f>
        <v>1</v>
      </c>
      <c r="E106" s="14">
        <f t="shared" ref="E106:AH106" si="228">SUM(E103:E105)</f>
        <v>1</v>
      </c>
      <c r="F106" s="14">
        <f t="shared" si="228"/>
        <v>1</v>
      </c>
      <c r="G106" s="14">
        <f t="shared" si="228"/>
        <v>1</v>
      </c>
      <c r="H106" s="14">
        <f t="shared" si="228"/>
        <v>1</v>
      </c>
      <c r="I106" s="14">
        <f t="shared" si="228"/>
        <v>1</v>
      </c>
      <c r="J106" s="14">
        <f t="shared" si="228"/>
        <v>1</v>
      </c>
      <c r="K106" s="14">
        <f t="shared" si="228"/>
        <v>0</v>
      </c>
      <c r="L106" s="14">
        <f t="shared" si="228"/>
        <v>1</v>
      </c>
      <c r="M106" s="14">
        <f t="shared" si="228"/>
        <v>1</v>
      </c>
      <c r="N106" s="14">
        <f t="shared" si="228"/>
        <v>1</v>
      </c>
      <c r="O106" s="14">
        <f t="shared" si="228"/>
        <v>1</v>
      </c>
      <c r="P106" s="14">
        <f t="shared" si="228"/>
        <v>1</v>
      </c>
      <c r="Q106" s="14">
        <f t="shared" si="228"/>
        <v>1</v>
      </c>
      <c r="R106" s="14">
        <f t="shared" si="228"/>
        <v>1</v>
      </c>
      <c r="S106" s="14">
        <f t="shared" si="228"/>
        <v>1</v>
      </c>
      <c r="T106" s="14">
        <f t="shared" si="228"/>
        <v>1</v>
      </c>
      <c r="U106" s="14">
        <f t="shared" si="228"/>
        <v>1</v>
      </c>
      <c r="V106" s="14">
        <f t="shared" si="228"/>
        <v>1</v>
      </c>
      <c r="W106" s="14">
        <f t="shared" si="228"/>
        <v>1</v>
      </c>
      <c r="X106" s="14">
        <f t="shared" si="228"/>
        <v>1</v>
      </c>
      <c r="Y106" s="14">
        <f t="shared" si="228"/>
        <v>1</v>
      </c>
      <c r="Z106" s="14">
        <f t="shared" si="228"/>
        <v>1</v>
      </c>
      <c r="AA106" s="14">
        <f t="shared" si="228"/>
        <v>1</v>
      </c>
      <c r="AB106" s="14">
        <f t="shared" si="228"/>
        <v>0</v>
      </c>
      <c r="AC106" s="14">
        <f t="shared" si="228"/>
        <v>0</v>
      </c>
      <c r="AD106" s="14">
        <f t="shared" si="228"/>
        <v>0</v>
      </c>
      <c r="AE106" s="14">
        <f t="shared" si="228"/>
        <v>1</v>
      </c>
      <c r="AF106" s="14">
        <f t="shared" si="228"/>
        <v>1</v>
      </c>
      <c r="AG106" s="14">
        <f t="shared" si="228"/>
        <v>0</v>
      </c>
      <c r="AH106" s="14">
        <f t="shared" si="228"/>
        <v>0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48"/>
      <c r="BE106" s="3"/>
      <c r="BF106" s="49"/>
      <c r="BG106" s="49"/>
      <c r="BH106" s="49"/>
      <c r="BI106" s="49"/>
      <c r="BJ106" s="49"/>
      <c r="BK106" s="49"/>
      <c r="BL106" s="49"/>
      <c r="BM106" s="49"/>
      <c r="BN106" s="49"/>
      <c r="BO106" s="50"/>
      <c r="BP106" s="50"/>
      <c r="BQ106" s="50"/>
      <c r="BR106" s="50"/>
      <c r="BS106" s="50"/>
      <c r="BT106" s="51"/>
      <c r="BU106" s="52"/>
      <c r="BV106" s="52"/>
      <c r="BW106" s="52"/>
      <c r="BX106" s="52"/>
      <c r="BY106" s="52"/>
      <c r="BZ106" s="52"/>
      <c r="CA106" s="52"/>
      <c r="CB106" s="52"/>
    </row>
    <row r="107" spans="1:95" s="18" customFormat="1" ht="21" customHeight="1" x14ac:dyDescent="0.2">
      <c r="A107" s="1"/>
      <c r="B107" s="1644"/>
      <c r="C107" s="102" t="s">
        <v>36</v>
      </c>
      <c r="D107" s="5">
        <f>COUNTIF(D$13:D$32,"L")</f>
        <v>0</v>
      </c>
      <c r="E107" s="5">
        <f t="shared" ref="E107:AH107" si="229">COUNTIF(E$14:E$32,"L")</f>
        <v>0</v>
      </c>
      <c r="F107" s="5">
        <f t="shared" si="229"/>
        <v>0</v>
      </c>
      <c r="G107" s="5">
        <f t="shared" si="229"/>
        <v>0</v>
      </c>
      <c r="H107" s="5">
        <f t="shared" si="229"/>
        <v>0</v>
      </c>
      <c r="I107" s="5">
        <f t="shared" si="229"/>
        <v>0</v>
      </c>
      <c r="J107" s="5">
        <f t="shared" si="229"/>
        <v>0</v>
      </c>
      <c r="K107" s="5">
        <f t="shared" si="229"/>
        <v>0</v>
      </c>
      <c r="L107" s="5">
        <f t="shared" si="229"/>
        <v>0</v>
      </c>
      <c r="M107" s="5">
        <f t="shared" si="229"/>
        <v>0</v>
      </c>
      <c r="N107" s="5">
        <f t="shared" si="229"/>
        <v>0</v>
      </c>
      <c r="O107" s="5">
        <f t="shared" si="229"/>
        <v>0</v>
      </c>
      <c r="P107" s="5">
        <f t="shared" si="229"/>
        <v>0</v>
      </c>
      <c r="Q107" s="5">
        <f t="shared" si="229"/>
        <v>0</v>
      </c>
      <c r="R107" s="5">
        <f t="shared" si="229"/>
        <v>0</v>
      </c>
      <c r="S107" s="5">
        <f t="shared" si="229"/>
        <v>0</v>
      </c>
      <c r="T107" s="5">
        <f t="shared" si="229"/>
        <v>0</v>
      </c>
      <c r="U107" s="5">
        <f t="shared" si="229"/>
        <v>0</v>
      </c>
      <c r="V107" s="5">
        <f t="shared" si="229"/>
        <v>0</v>
      </c>
      <c r="W107" s="5">
        <f t="shared" si="229"/>
        <v>0</v>
      </c>
      <c r="X107" s="5">
        <f t="shared" si="229"/>
        <v>0</v>
      </c>
      <c r="Y107" s="5">
        <f t="shared" si="229"/>
        <v>0</v>
      </c>
      <c r="Z107" s="5">
        <f t="shared" si="229"/>
        <v>0</v>
      </c>
      <c r="AA107" s="5">
        <f t="shared" si="229"/>
        <v>0</v>
      </c>
      <c r="AB107" s="5">
        <f t="shared" si="229"/>
        <v>0</v>
      </c>
      <c r="AC107" s="5">
        <f t="shared" si="229"/>
        <v>0</v>
      </c>
      <c r="AD107" s="5">
        <f t="shared" si="229"/>
        <v>0</v>
      </c>
      <c r="AE107" s="5">
        <f t="shared" si="229"/>
        <v>0</v>
      </c>
      <c r="AF107" s="5">
        <f t="shared" si="229"/>
        <v>0</v>
      </c>
      <c r="AG107" s="5">
        <f t="shared" si="229"/>
        <v>0</v>
      </c>
      <c r="AH107" s="5">
        <f t="shared" si="229"/>
        <v>0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48"/>
      <c r="BE107" s="3"/>
      <c r="BF107" s="49"/>
      <c r="BG107" s="49"/>
      <c r="BH107" s="49"/>
      <c r="BI107" s="49"/>
      <c r="BJ107" s="49"/>
      <c r="BK107" s="49"/>
      <c r="BL107" s="49"/>
      <c r="BM107" s="49"/>
      <c r="BN107" s="49"/>
      <c r="BO107" s="50"/>
      <c r="BP107" s="50"/>
      <c r="BQ107" s="50"/>
      <c r="BR107" s="50"/>
      <c r="BS107" s="50"/>
      <c r="BT107" s="51"/>
      <c r="BU107" s="52"/>
      <c r="BV107" s="52"/>
      <c r="BW107" s="52"/>
      <c r="BX107" s="52"/>
      <c r="BY107" s="52"/>
      <c r="BZ107" s="52"/>
      <c r="CA107" s="52"/>
      <c r="CB107" s="52"/>
    </row>
    <row r="108" spans="1:95" s="18" customFormat="1" ht="21" customHeight="1" x14ac:dyDescent="0.2">
      <c r="A108" s="1"/>
      <c r="B108" s="1644"/>
      <c r="C108" s="102" t="s">
        <v>37</v>
      </c>
      <c r="D108" s="5">
        <f>COUNTIF(D$13:D$32,"B")</f>
        <v>1</v>
      </c>
      <c r="E108" s="5">
        <f t="shared" ref="E108:AH108" si="230">COUNTIF(E$14:E$32,"B")</f>
        <v>1</v>
      </c>
      <c r="F108" s="5">
        <f t="shared" si="230"/>
        <v>0</v>
      </c>
      <c r="G108" s="5">
        <f t="shared" si="230"/>
        <v>0</v>
      </c>
      <c r="H108" s="5">
        <f t="shared" si="230"/>
        <v>1</v>
      </c>
      <c r="I108" s="5">
        <f t="shared" si="230"/>
        <v>1</v>
      </c>
      <c r="J108" s="5">
        <f t="shared" si="230"/>
        <v>1</v>
      </c>
      <c r="K108" s="5">
        <f t="shared" si="230"/>
        <v>1</v>
      </c>
      <c r="L108" s="5">
        <f t="shared" si="230"/>
        <v>1</v>
      </c>
      <c r="M108" s="5">
        <f t="shared" si="230"/>
        <v>0</v>
      </c>
      <c r="N108" s="5">
        <f t="shared" si="230"/>
        <v>0</v>
      </c>
      <c r="O108" s="5">
        <f t="shared" si="230"/>
        <v>1</v>
      </c>
      <c r="P108" s="5">
        <f t="shared" si="230"/>
        <v>1</v>
      </c>
      <c r="Q108" s="5">
        <f t="shared" si="230"/>
        <v>1</v>
      </c>
      <c r="R108" s="5">
        <f t="shared" si="230"/>
        <v>1</v>
      </c>
      <c r="S108" s="5">
        <f t="shared" si="230"/>
        <v>1</v>
      </c>
      <c r="T108" s="5">
        <f t="shared" si="230"/>
        <v>0</v>
      </c>
      <c r="U108" s="5">
        <f t="shared" si="230"/>
        <v>0</v>
      </c>
      <c r="V108" s="5">
        <f t="shared" si="230"/>
        <v>1</v>
      </c>
      <c r="W108" s="5">
        <f t="shared" si="230"/>
        <v>1</v>
      </c>
      <c r="X108" s="5">
        <f t="shared" si="230"/>
        <v>1</v>
      </c>
      <c r="Y108" s="5">
        <f t="shared" si="230"/>
        <v>1</v>
      </c>
      <c r="Z108" s="5">
        <f t="shared" si="230"/>
        <v>1</v>
      </c>
      <c r="AA108" s="5">
        <f t="shared" si="230"/>
        <v>0</v>
      </c>
      <c r="AB108" s="5">
        <f t="shared" si="230"/>
        <v>0</v>
      </c>
      <c r="AC108" s="5">
        <f t="shared" si="230"/>
        <v>1</v>
      </c>
      <c r="AD108" s="5">
        <f t="shared" si="230"/>
        <v>1</v>
      </c>
      <c r="AE108" s="5">
        <f t="shared" si="230"/>
        <v>1</v>
      </c>
      <c r="AF108" s="5">
        <f t="shared" si="230"/>
        <v>1</v>
      </c>
      <c r="AG108" s="5">
        <f t="shared" si="230"/>
        <v>1</v>
      </c>
      <c r="AH108" s="5">
        <f t="shared" si="230"/>
        <v>0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48"/>
      <c r="BE108" s="3"/>
      <c r="BF108" s="49"/>
      <c r="BG108" s="49"/>
      <c r="BH108" s="49"/>
      <c r="BI108" s="49"/>
      <c r="BJ108" s="49"/>
      <c r="BK108" s="49"/>
      <c r="BL108" s="49"/>
      <c r="BM108" s="49"/>
      <c r="BN108" s="49"/>
      <c r="BO108" s="50"/>
      <c r="BP108" s="50"/>
      <c r="BQ108" s="50"/>
      <c r="BR108" s="50"/>
      <c r="BS108" s="50"/>
      <c r="BT108" s="51"/>
      <c r="BU108" s="52"/>
      <c r="BV108" s="52"/>
      <c r="BW108" s="52"/>
      <c r="BX108" s="52"/>
      <c r="BY108" s="52"/>
      <c r="BZ108" s="52"/>
      <c r="CA108" s="52"/>
      <c r="CB108" s="52"/>
    </row>
    <row r="109" spans="1:95" s="18" customFormat="1" ht="21" customHeight="1" x14ac:dyDescent="0.2">
      <c r="A109" s="1"/>
      <c r="B109" s="1644"/>
      <c r="C109" s="102" t="s">
        <v>38</v>
      </c>
      <c r="D109" s="5">
        <f>COUNTIF(D$13:D$32,"SA")</f>
        <v>0</v>
      </c>
      <c r="E109" s="5">
        <f t="shared" ref="E109:AH109" si="231">COUNTIF(E$14:E$32,"SA")</f>
        <v>0</v>
      </c>
      <c r="F109" s="5">
        <f t="shared" si="231"/>
        <v>0</v>
      </c>
      <c r="G109" s="5">
        <f t="shared" si="231"/>
        <v>0</v>
      </c>
      <c r="H109" s="5">
        <f t="shared" si="231"/>
        <v>0</v>
      </c>
      <c r="I109" s="5">
        <f t="shared" si="231"/>
        <v>0</v>
      </c>
      <c r="J109" s="5">
        <f t="shared" si="231"/>
        <v>0</v>
      </c>
      <c r="K109" s="5">
        <f t="shared" si="231"/>
        <v>0</v>
      </c>
      <c r="L109" s="5">
        <f t="shared" si="231"/>
        <v>0</v>
      </c>
      <c r="M109" s="5">
        <f t="shared" si="231"/>
        <v>0</v>
      </c>
      <c r="N109" s="5">
        <f t="shared" si="231"/>
        <v>0</v>
      </c>
      <c r="O109" s="5">
        <f t="shared" si="231"/>
        <v>0</v>
      </c>
      <c r="P109" s="5">
        <f t="shared" si="231"/>
        <v>0</v>
      </c>
      <c r="Q109" s="5">
        <f t="shared" si="231"/>
        <v>0</v>
      </c>
      <c r="R109" s="5">
        <f t="shared" si="231"/>
        <v>0</v>
      </c>
      <c r="S109" s="5">
        <f t="shared" si="231"/>
        <v>0</v>
      </c>
      <c r="T109" s="5">
        <f t="shared" si="231"/>
        <v>0</v>
      </c>
      <c r="U109" s="5">
        <f t="shared" si="231"/>
        <v>0</v>
      </c>
      <c r="V109" s="5">
        <f t="shared" si="231"/>
        <v>0</v>
      </c>
      <c r="W109" s="5">
        <f t="shared" si="231"/>
        <v>0</v>
      </c>
      <c r="X109" s="5">
        <f t="shared" si="231"/>
        <v>0</v>
      </c>
      <c r="Y109" s="5">
        <f t="shared" si="231"/>
        <v>0</v>
      </c>
      <c r="Z109" s="5">
        <f t="shared" si="231"/>
        <v>0</v>
      </c>
      <c r="AA109" s="5">
        <f t="shared" si="231"/>
        <v>0</v>
      </c>
      <c r="AB109" s="5">
        <f t="shared" si="231"/>
        <v>0</v>
      </c>
      <c r="AC109" s="5">
        <f t="shared" si="231"/>
        <v>0</v>
      </c>
      <c r="AD109" s="5">
        <f t="shared" si="231"/>
        <v>0</v>
      </c>
      <c r="AE109" s="5">
        <f t="shared" si="231"/>
        <v>0</v>
      </c>
      <c r="AF109" s="5">
        <f t="shared" si="231"/>
        <v>0</v>
      </c>
      <c r="AG109" s="5">
        <f t="shared" si="231"/>
        <v>0</v>
      </c>
      <c r="AH109" s="5">
        <f t="shared" si="231"/>
        <v>0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48"/>
      <c r="BE109" s="3"/>
      <c r="BF109" s="49"/>
      <c r="BG109" s="49"/>
      <c r="BH109" s="49"/>
      <c r="BI109" s="49"/>
      <c r="BJ109" s="49"/>
      <c r="BK109" s="49"/>
      <c r="BL109" s="49"/>
      <c r="BM109" s="49"/>
      <c r="BN109" s="49"/>
      <c r="BO109" s="50"/>
      <c r="BP109" s="50"/>
      <c r="BQ109" s="50"/>
      <c r="BR109" s="50"/>
      <c r="BS109" s="50"/>
      <c r="BT109" s="51"/>
      <c r="BU109" s="52"/>
      <c r="BV109" s="52"/>
      <c r="BW109" s="52"/>
      <c r="BX109" s="52"/>
      <c r="BY109" s="52"/>
      <c r="BZ109" s="52"/>
      <c r="CA109" s="52"/>
      <c r="CB109" s="52"/>
    </row>
    <row r="110" spans="1:95" s="18" customFormat="1" ht="21" customHeight="1" x14ac:dyDescent="0.2">
      <c r="A110" s="1"/>
      <c r="B110" s="1644"/>
      <c r="C110" s="102" t="s">
        <v>134</v>
      </c>
      <c r="D110" s="5">
        <f>COUNTIF(D$13:D$32,"SAT")</f>
        <v>0</v>
      </c>
      <c r="E110" s="5">
        <f t="shared" ref="E110:AH110" si="232">COUNTIF(E$14:E$32,"SAT")</f>
        <v>0</v>
      </c>
      <c r="F110" s="5">
        <f t="shared" si="232"/>
        <v>0</v>
      </c>
      <c r="G110" s="5">
        <f t="shared" si="232"/>
        <v>0</v>
      </c>
      <c r="H110" s="5">
        <f t="shared" si="232"/>
        <v>0</v>
      </c>
      <c r="I110" s="5">
        <f t="shared" si="232"/>
        <v>0</v>
      </c>
      <c r="J110" s="5">
        <f t="shared" si="232"/>
        <v>0</v>
      </c>
      <c r="K110" s="5">
        <f t="shared" si="232"/>
        <v>0</v>
      </c>
      <c r="L110" s="5">
        <f t="shared" si="232"/>
        <v>0</v>
      </c>
      <c r="M110" s="5">
        <f t="shared" si="232"/>
        <v>0</v>
      </c>
      <c r="N110" s="5">
        <f t="shared" si="232"/>
        <v>0</v>
      </c>
      <c r="O110" s="5">
        <f t="shared" si="232"/>
        <v>0</v>
      </c>
      <c r="P110" s="5">
        <f t="shared" si="232"/>
        <v>0</v>
      </c>
      <c r="Q110" s="5">
        <f t="shared" si="232"/>
        <v>0</v>
      </c>
      <c r="R110" s="5">
        <f t="shared" si="232"/>
        <v>0</v>
      </c>
      <c r="S110" s="5">
        <f t="shared" si="232"/>
        <v>0</v>
      </c>
      <c r="T110" s="5">
        <f t="shared" si="232"/>
        <v>0</v>
      </c>
      <c r="U110" s="5">
        <f t="shared" si="232"/>
        <v>0</v>
      </c>
      <c r="V110" s="5">
        <f t="shared" si="232"/>
        <v>0</v>
      </c>
      <c r="W110" s="5">
        <f t="shared" si="232"/>
        <v>0</v>
      </c>
      <c r="X110" s="5">
        <f t="shared" si="232"/>
        <v>0</v>
      </c>
      <c r="Y110" s="5">
        <f t="shared" si="232"/>
        <v>0</v>
      </c>
      <c r="Z110" s="5">
        <f t="shared" si="232"/>
        <v>0</v>
      </c>
      <c r="AA110" s="5">
        <f t="shared" si="232"/>
        <v>0</v>
      </c>
      <c r="AB110" s="5">
        <f t="shared" si="232"/>
        <v>0</v>
      </c>
      <c r="AC110" s="5">
        <f t="shared" si="232"/>
        <v>0</v>
      </c>
      <c r="AD110" s="5">
        <f t="shared" si="232"/>
        <v>0</v>
      </c>
      <c r="AE110" s="5">
        <f t="shared" si="232"/>
        <v>0</v>
      </c>
      <c r="AF110" s="5">
        <f t="shared" si="232"/>
        <v>0</v>
      </c>
      <c r="AG110" s="5">
        <f t="shared" si="232"/>
        <v>0</v>
      </c>
      <c r="AH110" s="5">
        <f t="shared" si="232"/>
        <v>0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48"/>
      <c r="BE110" s="3"/>
      <c r="BF110" s="49"/>
      <c r="BG110" s="49"/>
      <c r="BH110" s="49"/>
      <c r="BI110" s="49"/>
      <c r="BJ110" s="49"/>
      <c r="BK110" s="49"/>
      <c r="BL110" s="49"/>
      <c r="BM110" s="49"/>
      <c r="BN110" s="49"/>
      <c r="BO110" s="50"/>
      <c r="BP110" s="50"/>
      <c r="BQ110" s="50"/>
      <c r="BR110" s="50"/>
      <c r="BS110" s="50"/>
      <c r="BT110" s="51"/>
      <c r="BU110" s="52"/>
      <c r="BV110" s="52"/>
      <c r="BW110" s="52"/>
      <c r="BX110" s="52"/>
      <c r="BY110" s="52"/>
      <c r="BZ110" s="52"/>
      <c r="CA110" s="52"/>
      <c r="CB110" s="52"/>
    </row>
    <row r="111" spans="1:95" s="18" customFormat="1" ht="21" customHeight="1" x14ac:dyDescent="0.2">
      <c r="A111" s="1"/>
      <c r="B111" s="1644"/>
      <c r="C111" s="102" t="s">
        <v>39</v>
      </c>
      <c r="D111" s="5">
        <f>COUNTIF(D$13:D$32,"SE")</f>
        <v>0</v>
      </c>
      <c r="E111" s="5">
        <f t="shared" ref="E111:AH111" si="233">COUNTIF(E$14:E$32,"SE")</f>
        <v>0</v>
      </c>
      <c r="F111" s="5">
        <f t="shared" si="233"/>
        <v>0</v>
      </c>
      <c r="G111" s="5">
        <f t="shared" si="233"/>
        <v>0</v>
      </c>
      <c r="H111" s="5">
        <f t="shared" si="233"/>
        <v>0</v>
      </c>
      <c r="I111" s="5">
        <f t="shared" si="233"/>
        <v>0</v>
      </c>
      <c r="J111" s="5">
        <f t="shared" si="233"/>
        <v>0</v>
      </c>
      <c r="K111" s="5">
        <f t="shared" si="233"/>
        <v>0</v>
      </c>
      <c r="L111" s="5">
        <f t="shared" si="233"/>
        <v>0</v>
      </c>
      <c r="M111" s="5">
        <f t="shared" si="233"/>
        <v>0</v>
      </c>
      <c r="N111" s="5">
        <f t="shared" si="233"/>
        <v>0</v>
      </c>
      <c r="O111" s="5">
        <f t="shared" si="233"/>
        <v>0</v>
      </c>
      <c r="P111" s="5">
        <f t="shared" si="233"/>
        <v>0</v>
      </c>
      <c r="Q111" s="5">
        <f t="shared" si="233"/>
        <v>0</v>
      </c>
      <c r="R111" s="5">
        <f t="shared" si="233"/>
        <v>0</v>
      </c>
      <c r="S111" s="5">
        <f t="shared" si="233"/>
        <v>0</v>
      </c>
      <c r="T111" s="5">
        <f t="shared" si="233"/>
        <v>0</v>
      </c>
      <c r="U111" s="5">
        <f t="shared" si="233"/>
        <v>0</v>
      </c>
      <c r="V111" s="5">
        <f t="shared" si="233"/>
        <v>0</v>
      </c>
      <c r="W111" s="5">
        <f t="shared" si="233"/>
        <v>0</v>
      </c>
      <c r="X111" s="5">
        <f t="shared" si="233"/>
        <v>0</v>
      </c>
      <c r="Y111" s="5">
        <f t="shared" si="233"/>
        <v>0</v>
      </c>
      <c r="Z111" s="5">
        <f t="shared" si="233"/>
        <v>1</v>
      </c>
      <c r="AA111" s="5">
        <f t="shared" si="233"/>
        <v>1</v>
      </c>
      <c r="AB111" s="5">
        <f t="shared" si="233"/>
        <v>0</v>
      </c>
      <c r="AC111" s="5">
        <f t="shared" si="233"/>
        <v>0</v>
      </c>
      <c r="AD111" s="5">
        <f t="shared" si="233"/>
        <v>0</v>
      </c>
      <c r="AE111" s="5">
        <f t="shared" si="233"/>
        <v>0</v>
      </c>
      <c r="AF111" s="5">
        <f t="shared" si="233"/>
        <v>0</v>
      </c>
      <c r="AG111" s="5">
        <f t="shared" si="233"/>
        <v>0</v>
      </c>
      <c r="AH111" s="5">
        <f t="shared" si="233"/>
        <v>0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48"/>
      <c r="BE111" s="3"/>
      <c r="BF111" s="49"/>
      <c r="BG111" s="49"/>
      <c r="BH111" s="49"/>
      <c r="BI111" s="49"/>
      <c r="BJ111" s="49"/>
      <c r="BK111" s="49"/>
      <c r="BL111" s="49"/>
      <c r="BM111" s="49"/>
      <c r="BN111" s="49"/>
      <c r="BO111" s="50"/>
      <c r="BP111" s="50"/>
      <c r="BQ111" s="50"/>
      <c r="BR111" s="50"/>
      <c r="BS111" s="50"/>
      <c r="BT111" s="51"/>
      <c r="BU111" s="52"/>
      <c r="BV111" s="52"/>
      <c r="BW111" s="52"/>
      <c r="BX111" s="52"/>
      <c r="BY111" s="52"/>
      <c r="BZ111" s="52"/>
      <c r="CA111" s="52"/>
      <c r="CB111" s="52"/>
    </row>
    <row r="112" spans="1:95" s="58" customFormat="1" ht="21" customHeight="1" x14ac:dyDescent="0.2">
      <c r="A112" s="1"/>
      <c r="B112" s="1644"/>
      <c r="C112" s="102" t="s">
        <v>40</v>
      </c>
      <c r="D112" s="5">
        <f>COUNTIF(D$13:D$32,"TR")</f>
        <v>0</v>
      </c>
      <c r="E112" s="5">
        <f t="shared" ref="E112:AH112" si="234">COUNTIF(E$14:E$32,"TR")</f>
        <v>0</v>
      </c>
      <c r="F112" s="5">
        <f t="shared" si="234"/>
        <v>0</v>
      </c>
      <c r="G112" s="5">
        <f t="shared" si="234"/>
        <v>0</v>
      </c>
      <c r="H112" s="5">
        <f t="shared" si="234"/>
        <v>0</v>
      </c>
      <c r="I112" s="5">
        <f t="shared" si="234"/>
        <v>0</v>
      </c>
      <c r="J112" s="5">
        <f t="shared" si="234"/>
        <v>0</v>
      </c>
      <c r="K112" s="5">
        <f t="shared" si="234"/>
        <v>0</v>
      </c>
      <c r="L112" s="5">
        <f t="shared" si="234"/>
        <v>0</v>
      </c>
      <c r="M112" s="5">
        <f t="shared" si="234"/>
        <v>0</v>
      </c>
      <c r="N112" s="5">
        <f t="shared" si="234"/>
        <v>0</v>
      </c>
      <c r="O112" s="5">
        <f t="shared" si="234"/>
        <v>0</v>
      </c>
      <c r="P112" s="5">
        <f t="shared" si="234"/>
        <v>0</v>
      </c>
      <c r="Q112" s="5">
        <f t="shared" si="234"/>
        <v>0</v>
      </c>
      <c r="R112" s="5">
        <f t="shared" si="234"/>
        <v>0</v>
      </c>
      <c r="S112" s="5">
        <f t="shared" si="234"/>
        <v>0</v>
      </c>
      <c r="T112" s="5">
        <f t="shared" si="234"/>
        <v>0</v>
      </c>
      <c r="U112" s="5">
        <f t="shared" si="234"/>
        <v>0</v>
      </c>
      <c r="V112" s="5">
        <f t="shared" si="234"/>
        <v>1</v>
      </c>
      <c r="W112" s="5">
        <f t="shared" si="234"/>
        <v>1</v>
      </c>
      <c r="X112" s="5">
        <f t="shared" si="234"/>
        <v>1</v>
      </c>
      <c r="Y112" s="5">
        <f t="shared" si="234"/>
        <v>1</v>
      </c>
      <c r="Z112" s="5">
        <f t="shared" si="234"/>
        <v>0</v>
      </c>
      <c r="AA112" s="5">
        <f t="shared" si="234"/>
        <v>0</v>
      </c>
      <c r="AB112" s="5">
        <f t="shared" si="234"/>
        <v>0</v>
      </c>
      <c r="AC112" s="5">
        <f t="shared" si="234"/>
        <v>0</v>
      </c>
      <c r="AD112" s="5">
        <f t="shared" si="234"/>
        <v>0</v>
      </c>
      <c r="AE112" s="5">
        <f t="shared" si="234"/>
        <v>0</v>
      </c>
      <c r="AF112" s="5">
        <f t="shared" si="234"/>
        <v>0</v>
      </c>
      <c r="AG112" s="5">
        <f t="shared" si="234"/>
        <v>0</v>
      </c>
      <c r="AH112" s="5">
        <f t="shared" si="234"/>
        <v>0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48"/>
      <c r="BE112" s="3"/>
      <c r="BF112" s="49"/>
      <c r="BG112" s="49"/>
      <c r="BH112" s="49"/>
      <c r="BI112" s="49"/>
      <c r="BJ112" s="49"/>
      <c r="BK112" s="49"/>
      <c r="BL112" s="49"/>
      <c r="BM112" s="49"/>
      <c r="BN112" s="49"/>
      <c r="BO112" s="50"/>
      <c r="BP112" s="50"/>
      <c r="BQ112" s="50"/>
      <c r="BR112" s="50"/>
      <c r="BS112" s="50"/>
      <c r="BT112" s="51"/>
      <c r="BU112" s="52"/>
      <c r="BV112" s="52"/>
      <c r="BW112" s="52"/>
      <c r="BX112" s="52"/>
      <c r="BY112" s="52"/>
      <c r="BZ112" s="52"/>
      <c r="CA112" s="52"/>
      <c r="CB112" s="52"/>
      <c r="CC112" s="18"/>
      <c r="CD112" s="18"/>
      <c r="CE112" s="18"/>
      <c r="CF112" s="18"/>
      <c r="CG112" s="18"/>
      <c r="CH112" s="18"/>
      <c r="CI112" s="18"/>
      <c r="CJ112" s="18"/>
    </row>
    <row r="113" spans="1:88" s="58" customFormat="1" ht="21" customHeight="1" x14ac:dyDescent="0.2">
      <c r="A113" s="49"/>
      <c r="B113" s="1644"/>
      <c r="C113" s="103" t="s">
        <v>57</v>
      </c>
      <c r="D113" s="14">
        <f t="shared" ref="D113:AH113" si="235">COUNTIF(D$14:D$32,"FOTS")</f>
        <v>1</v>
      </c>
      <c r="E113" s="14">
        <f t="shared" si="235"/>
        <v>0</v>
      </c>
      <c r="F113" s="14">
        <f t="shared" si="235"/>
        <v>0</v>
      </c>
      <c r="G113" s="14">
        <f t="shared" si="235"/>
        <v>0</v>
      </c>
      <c r="H113" s="14">
        <f t="shared" si="235"/>
        <v>0</v>
      </c>
      <c r="I113" s="14">
        <f t="shared" si="235"/>
        <v>0</v>
      </c>
      <c r="J113" s="14">
        <f t="shared" si="235"/>
        <v>0</v>
      </c>
      <c r="K113" s="14">
        <f t="shared" si="235"/>
        <v>0</v>
      </c>
      <c r="L113" s="14">
        <f t="shared" si="235"/>
        <v>0</v>
      </c>
      <c r="M113" s="14">
        <f t="shared" si="235"/>
        <v>0</v>
      </c>
      <c r="N113" s="14">
        <f t="shared" si="235"/>
        <v>0</v>
      </c>
      <c r="O113" s="14">
        <f t="shared" si="235"/>
        <v>0</v>
      </c>
      <c r="P113" s="14">
        <f t="shared" si="235"/>
        <v>0</v>
      </c>
      <c r="Q113" s="14">
        <f t="shared" si="235"/>
        <v>0</v>
      </c>
      <c r="R113" s="14">
        <f t="shared" si="235"/>
        <v>0</v>
      </c>
      <c r="S113" s="14">
        <f t="shared" si="235"/>
        <v>0</v>
      </c>
      <c r="T113" s="14">
        <f t="shared" si="235"/>
        <v>0</v>
      </c>
      <c r="U113" s="14">
        <f t="shared" si="235"/>
        <v>0</v>
      </c>
      <c r="V113" s="14">
        <f t="shared" si="235"/>
        <v>0</v>
      </c>
      <c r="W113" s="14">
        <f t="shared" si="235"/>
        <v>0</v>
      </c>
      <c r="X113" s="14">
        <f t="shared" si="235"/>
        <v>0</v>
      </c>
      <c r="Y113" s="14">
        <f t="shared" si="235"/>
        <v>0</v>
      </c>
      <c r="Z113" s="14">
        <f t="shared" si="235"/>
        <v>0</v>
      </c>
      <c r="AA113" s="14">
        <f t="shared" si="235"/>
        <v>0</v>
      </c>
      <c r="AB113" s="14">
        <f t="shared" si="235"/>
        <v>0</v>
      </c>
      <c r="AC113" s="14">
        <f t="shared" si="235"/>
        <v>0</v>
      </c>
      <c r="AD113" s="14">
        <f t="shared" si="235"/>
        <v>0</v>
      </c>
      <c r="AE113" s="14">
        <f t="shared" si="235"/>
        <v>0</v>
      </c>
      <c r="AF113" s="14">
        <f t="shared" si="235"/>
        <v>0</v>
      </c>
      <c r="AG113" s="14">
        <f t="shared" si="235"/>
        <v>0</v>
      </c>
      <c r="AH113" s="14">
        <f t="shared" si="235"/>
        <v>0</v>
      </c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98"/>
      <c r="BE113" s="99"/>
      <c r="BF113" s="49"/>
      <c r="BG113" s="49"/>
      <c r="BH113" s="49"/>
      <c r="BI113" s="49"/>
      <c r="BJ113" s="49"/>
      <c r="BK113" s="49"/>
      <c r="BL113" s="49"/>
      <c r="BM113" s="49"/>
      <c r="BN113" s="49"/>
      <c r="BO113" s="51"/>
      <c r="BP113" s="51"/>
      <c r="BQ113" s="51"/>
      <c r="BR113" s="51"/>
      <c r="BS113" s="51"/>
      <c r="BT113" s="51"/>
      <c r="BU113" s="55"/>
      <c r="BV113" s="55"/>
      <c r="BW113" s="55"/>
      <c r="BX113" s="55"/>
      <c r="BY113" s="55"/>
      <c r="BZ113" s="55"/>
      <c r="CA113" s="55"/>
      <c r="CB113" s="55"/>
    </row>
    <row r="114" spans="1:88" s="18" customFormat="1" ht="21" customHeight="1" x14ac:dyDescent="0.2">
      <c r="A114" s="49"/>
      <c r="B114" s="1645"/>
      <c r="C114" s="103" t="s">
        <v>35</v>
      </c>
      <c r="D114" s="14">
        <f t="shared" ref="D114:AH114" si="236">COUNTIF(D$14:D$32,"DISP")</f>
        <v>0</v>
      </c>
      <c r="E114" s="14">
        <f t="shared" si="236"/>
        <v>0</v>
      </c>
      <c r="F114" s="14">
        <f t="shared" si="236"/>
        <v>0</v>
      </c>
      <c r="G114" s="14">
        <f t="shared" si="236"/>
        <v>0</v>
      </c>
      <c r="H114" s="14">
        <f t="shared" si="236"/>
        <v>0</v>
      </c>
      <c r="I114" s="14">
        <f t="shared" si="236"/>
        <v>0</v>
      </c>
      <c r="J114" s="14">
        <f t="shared" si="236"/>
        <v>0</v>
      </c>
      <c r="K114" s="14">
        <f t="shared" si="236"/>
        <v>0</v>
      </c>
      <c r="L114" s="14">
        <f t="shared" si="236"/>
        <v>0</v>
      </c>
      <c r="M114" s="14">
        <f t="shared" si="236"/>
        <v>0</v>
      </c>
      <c r="N114" s="14">
        <f t="shared" si="236"/>
        <v>0</v>
      </c>
      <c r="O114" s="14">
        <f t="shared" si="236"/>
        <v>0</v>
      </c>
      <c r="P114" s="14">
        <f t="shared" si="236"/>
        <v>0</v>
      </c>
      <c r="Q114" s="14">
        <f t="shared" si="236"/>
        <v>0</v>
      </c>
      <c r="R114" s="14">
        <f t="shared" si="236"/>
        <v>0</v>
      </c>
      <c r="S114" s="14">
        <f t="shared" si="236"/>
        <v>0</v>
      </c>
      <c r="T114" s="14">
        <f t="shared" si="236"/>
        <v>0</v>
      </c>
      <c r="U114" s="14">
        <f t="shared" si="236"/>
        <v>0</v>
      </c>
      <c r="V114" s="14">
        <f t="shared" si="236"/>
        <v>0</v>
      </c>
      <c r="W114" s="14">
        <f t="shared" si="236"/>
        <v>0</v>
      </c>
      <c r="X114" s="14">
        <f t="shared" si="236"/>
        <v>0</v>
      </c>
      <c r="Y114" s="14">
        <f t="shared" si="236"/>
        <v>0</v>
      </c>
      <c r="Z114" s="14">
        <f t="shared" si="236"/>
        <v>0</v>
      </c>
      <c r="AA114" s="14">
        <f t="shared" si="236"/>
        <v>0</v>
      </c>
      <c r="AB114" s="14">
        <f t="shared" si="236"/>
        <v>0</v>
      </c>
      <c r="AC114" s="14">
        <f t="shared" si="236"/>
        <v>0</v>
      </c>
      <c r="AD114" s="14">
        <f t="shared" si="236"/>
        <v>0</v>
      </c>
      <c r="AE114" s="14">
        <f t="shared" si="236"/>
        <v>0</v>
      </c>
      <c r="AF114" s="14">
        <f t="shared" si="236"/>
        <v>0</v>
      </c>
      <c r="AG114" s="14">
        <f t="shared" si="236"/>
        <v>0</v>
      </c>
      <c r="AH114" s="14">
        <f t="shared" si="236"/>
        <v>0</v>
      </c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98"/>
      <c r="BE114" s="99"/>
      <c r="BF114" s="49"/>
      <c r="BG114" s="49"/>
      <c r="BH114" s="49"/>
      <c r="BI114" s="49"/>
      <c r="BJ114" s="49"/>
      <c r="BK114" s="49"/>
      <c r="BL114" s="49"/>
      <c r="BM114" s="49"/>
      <c r="BN114" s="49"/>
      <c r="BO114" s="51"/>
      <c r="BP114" s="51"/>
      <c r="BQ114" s="51"/>
      <c r="BR114" s="51"/>
      <c r="BS114" s="51"/>
      <c r="BT114" s="51"/>
      <c r="BU114" s="55"/>
      <c r="BV114" s="55"/>
      <c r="BW114" s="55"/>
      <c r="BX114" s="55"/>
      <c r="BY114" s="55"/>
      <c r="BZ114" s="55"/>
      <c r="CA114" s="55"/>
      <c r="CB114" s="55"/>
      <c r="CC114" s="58"/>
      <c r="CD114" s="58"/>
      <c r="CE114" s="58"/>
      <c r="CF114" s="58"/>
      <c r="CG114" s="58"/>
      <c r="CH114" s="58"/>
      <c r="CI114" s="58"/>
      <c r="CJ114" s="58"/>
    </row>
    <row r="115" spans="1:88" s="18" customFormat="1" ht="21" customHeight="1" x14ac:dyDescent="0.2">
      <c r="A115" s="101"/>
      <c r="B115" s="1638" t="s">
        <v>23</v>
      </c>
      <c r="C115" s="1639"/>
      <c r="D115" s="131">
        <v>1</v>
      </c>
      <c r="E115" s="131">
        <f t="shared" ref="E115:AH115" si="237">D115+1</f>
        <v>2</v>
      </c>
      <c r="F115" s="131">
        <f t="shared" si="237"/>
        <v>3</v>
      </c>
      <c r="G115" s="131">
        <f t="shared" si="237"/>
        <v>4</v>
      </c>
      <c r="H115" s="131">
        <f t="shared" si="237"/>
        <v>5</v>
      </c>
      <c r="I115" s="132">
        <f t="shared" si="237"/>
        <v>6</v>
      </c>
      <c r="J115" s="131">
        <f t="shared" si="237"/>
        <v>7</v>
      </c>
      <c r="K115" s="131">
        <f t="shared" si="237"/>
        <v>8</v>
      </c>
      <c r="L115" s="131">
        <f t="shared" si="237"/>
        <v>9</v>
      </c>
      <c r="M115" s="131">
        <f t="shared" si="237"/>
        <v>10</v>
      </c>
      <c r="N115" s="131">
        <f t="shared" si="237"/>
        <v>11</v>
      </c>
      <c r="O115" s="131">
        <f t="shared" si="237"/>
        <v>12</v>
      </c>
      <c r="P115" s="131">
        <f t="shared" si="237"/>
        <v>13</v>
      </c>
      <c r="Q115" s="131">
        <f t="shared" si="237"/>
        <v>14</v>
      </c>
      <c r="R115" s="131">
        <f t="shared" si="237"/>
        <v>15</v>
      </c>
      <c r="S115" s="131">
        <f t="shared" si="237"/>
        <v>16</v>
      </c>
      <c r="T115" s="131">
        <f t="shared" si="237"/>
        <v>17</v>
      </c>
      <c r="U115" s="131">
        <f t="shared" si="237"/>
        <v>18</v>
      </c>
      <c r="V115" s="131">
        <f t="shared" si="237"/>
        <v>19</v>
      </c>
      <c r="W115" s="131">
        <f t="shared" si="237"/>
        <v>20</v>
      </c>
      <c r="X115" s="131">
        <f t="shared" si="237"/>
        <v>21</v>
      </c>
      <c r="Y115" s="131">
        <f t="shared" si="237"/>
        <v>22</v>
      </c>
      <c r="Z115" s="131">
        <f t="shared" si="237"/>
        <v>23</v>
      </c>
      <c r="AA115" s="131">
        <f t="shared" si="237"/>
        <v>24</v>
      </c>
      <c r="AB115" s="131">
        <f t="shared" si="237"/>
        <v>25</v>
      </c>
      <c r="AC115" s="131">
        <f t="shared" si="237"/>
        <v>26</v>
      </c>
      <c r="AD115" s="131">
        <f t="shared" si="237"/>
        <v>27</v>
      </c>
      <c r="AE115" s="131">
        <f t="shared" si="237"/>
        <v>28</v>
      </c>
      <c r="AF115" s="131">
        <f t="shared" si="237"/>
        <v>29</v>
      </c>
      <c r="AG115" s="131">
        <f t="shared" si="237"/>
        <v>30</v>
      </c>
      <c r="AH115" s="131">
        <f t="shared" si="237"/>
        <v>31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48"/>
      <c r="BE115" s="3"/>
      <c r="BF115" s="1"/>
      <c r="BG115" s="1"/>
      <c r="BH115" s="1"/>
      <c r="BI115" s="1"/>
      <c r="BJ115" s="1"/>
      <c r="BK115" s="1"/>
      <c r="BL115" s="1"/>
      <c r="BM115" s="1"/>
      <c r="BN115" s="1"/>
      <c r="BO115" s="50"/>
      <c r="BP115" s="50"/>
      <c r="BQ115" s="50"/>
      <c r="BR115" s="50"/>
      <c r="BS115" s="50"/>
      <c r="BT115" s="51"/>
      <c r="BU115" s="52"/>
      <c r="BV115" s="52"/>
      <c r="BW115" s="52"/>
      <c r="BX115" s="53"/>
      <c r="BY115" s="53"/>
      <c r="BZ115" s="53"/>
      <c r="CA115" s="53"/>
      <c r="CB115" s="53"/>
    </row>
    <row r="116" spans="1:88" s="18" customFormat="1" ht="21" customHeight="1" x14ac:dyDescent="0.2">
      <c r="A116" s="1"/>
      <c r="B116" s="1640" t="s">
        <v>152</v>
      </c>
      <c r="C116" s="585" t="s">
        <v>148</v>
      </c>
      <c r="D116" s="5">
        <f>COUNTIF(D34:D35,"fE")+COUNTIF(D34:D35,"fES")+COUNTIF(D34:D35,"fED")+COUNTIF(D34:D35,"fEF")</f>
        <v>1</v>
      </c>
      <c r="E116" s="5">
        <f t="shared" ref="E116:AH116" si="238">COUNTIF(E34:E35,"fE")+COUNTIF(E34:E35,"fES")+COUNTIF(E34:E35,"fED")+COUNTIF(E34:E35,"fEF")</f>
        <v>1</v>
      </c>
      <c r="F116" s="5">
        <f t="shared" si="238"/>
        <v>1</v>
      </c>
      <c r="G116" s="5">
        <f t="shared" si="238"/>
        <v>1</v>
      </c>
      <c r="H116" s="5">
        <f t="shared" si="238"/>
        <v>1</v>
      </c>
      <c r="I116" s="5">
        <f t="shared" si="238"/>
        <v>1</v>
      </c>
      <c r="J116" s="5">
        <f t="shared" si="238"/>
        <v>1</v>
      </c>
      <c r="K116" s="5">
        <f t="shared" si="238"/>
        <v>1</v>
      </c>
      <c r="L116" s="5">
        <f t="shared" si="238"/>
        <v>1</v>
      </c>
      <c r="M116" s="5">
        <f t="shared" si="238"/>
        <v>1</v>
      </c>
      <c r="N116" s="5">
        <f t="shared" si="238"/>
        <v>0</v>
      </c>
      <c r="O116" s="5">
        <f t="shared" si="238"/>
        <v>0</v>
      </c>
      <c r="P116" s="5">
        <f t="shared" si="238"/>
        <v>1</v>
      </c>
      <c r="Q116" s="5">
        <f t="shared" si="238"/>
        <v>1</v>
      </c>
      <c r="R116" s="5">
        <f t="shared" si="238"/>
        <v>1</v>
      </c>
      <c r="S116" s="5">
        <f t="shared" si="238"/>
        <v>1</v>
      </c>
      <c r="T116" s="5">
        <f t="shared" si="238"/>
        <v>1</v>
      </c>
      <c r="U116" s="5">
        <f t="shared" si="238"/>
        <v>1</v>
      </c>
      <c r="V116" s="5">
        <f t="shared" si="238"/>
        <v>0</v>
      </c>
      <c r="W116" s="5">
        <f t="shared" si="238"/>
        <v>0</v>
      </c>
      <c r="X116" s="5">
        <f t="shared" si="238"/>
        <v>0</v>
      </c>
      <c r="Y116" s="5">
        <f t="shared" si="238"/>
        <v>0</v>
      </c>
      <c r="Z116" s="5">
        <f t="shared" si="238"/>
        <v>0</v>
      </c>
      <c r="AA116" s="5">
        <f t="shared" si="238"/>
        <v>0</v>
      </c>
      <c r="AB116" s="5">
        <f t="shared" si="238"/>
        <v>0</v>
      </c>
      <c r="AC116" s="5">
        <f t="shared" si="238"/>
        <v>0</v>
      </c>
      <c r="AD116" s="5">
        <f t="shared" si="238"/>
        <v>0</v>
      </c>
      <c r="AE116" s="5">
        <f t="shared" si="238"/>
        <v>0</v>
      </c>
      <c r="AF116" s="5">
        <f t="shared" si="238"/>
        <v>1</v>
      </c>
      <c r="AG116" s="5">
        <f t="shared" si="238"/>
        <v>1</v>
      </c>
      <c r="AH116" s="5">
        <f t="shared" si="238"/>
        <v>1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48"/>
      <c r="BE116" s="3"/>
      <c r="BF116" s="49"/>
      <c r="BG116" s="49"/>
      <c r="BH116" s="49"/>
      <c r="BI116" s="49"/>
      <c r="BJ116" s="49"/>
      <c r="BK116" s="49"/>
      <c r="BL116" s="49"/>
      <c r="BM116" s="49"/>
      <c r="BN116" s="49"/>
      <c r="BO116" s="50"/>
      <c r="BP116" s="50"/>
      <c r="BQ116" s="50"/>
      <c r="BR116" s="50"/>
      <c r="BS116" s="50"/>
      <c r="BT116" s="51"/>
      <c r="BU116" s="52"/>
      <c r="BV116" s="52"/>
      <c r="BW116" s="52"/>
      <c r="BX116" s="52"/>
      <c r="BY116" s="52"/>
      <c r="BZ116" s="52"/>
      <c r="CA116" s="52"/>
      <c r="CB116" s="52"/>
    </row>
    <row r="117" spans="1:88" s="18" customFormat="1" ht="21" customHeight="1" x14ac:dyDescent="0.2">
      <c r="A117" s="1"/>
      <c r="B117" s="1640"/>
      <c r="C117" s="585" t="s">
        <v>149</v>
      </c>
      <c r="D117" s="5">
        <f>COUNTIF(D37:D42,"fE")+COUNTIF(D37:D42,"fES")+COUNTIF(D37:D42,"fED")+COUNTIF(D37:D42,"fEF")</f>
        <v>1</v>
      </c>
      <c r="E117" s="5">
        <f t="shared" ref="E117:AH117" si="239">COUNTIF(E37:E42,"fE")+COUNTIF(E37:E42,"fES")+COUNTIF(E37:E42,"fED")+COUNTIF(E37:E42,"fEF")</f>
        <v>1</v>
      </c>
      <c r="F117" s="5">
        <f t="shared" si="239"/>
        <v>1</v>
      </c>
      <c r="G117" s="5">
        <f t="shared" si="239"/>
        <v>1</v>
      </c>
      <c r="H117" s="5">
        <f t="shared" si="239"/>
        <v>1</v>
      </c>
      <c r="I117" s="5">
        <f t="shared" si="239"/>
        <v>1</v>
      </c>
      <c r="J117" s="5">
        <f t="shared" si="239"/>
        <v>1</v>
      </c>
      <c r="K117" s="5">
        <f t="shared" si="239"/>
        <v>1</v>
      </c>
      <c r="L117" s="5">
        <f t="shared" si="239"/>
        <v>1</v>
      </c>
      <c r="M117" s="5">
        <f t="shared" si="239"/>
        <v>1</v>
      </c>
      <c r="N117" s="5">
        <f t="shared" si="239"/>
        <v>1</v>
      </c>
      <c r="O117" s="5">
        <f t="shared" si="239"/>
        <v>0</v>
      </c>
      <c r="P117" s="5">
        <f t="shared" si="239"/>
        <v>0</v>
      </c>
      <c r="Q117" s="5">
        <f t="shared" si="239"/>
        <v>0</v>
      </c>
      <c r="R117" s="5">
        <f t="shared" si="239"/>
        <v>0</v>
      </c>
      <c r="S117" s="5">
        <f t="shared" si="239"/>
        <v>0</v>
      </c>
      <c r="T117" s="5">
        <f t="shared" si="239"/>
        <v>0</v>
      </c>
      <c r="U117" s="5">
        <f t="shared" si="239"/>
        <v>0</v>
      </c>
      <c r="V117" s="5">
        <f t="shared" si="239"/>
        <v>0</v>
      </c>
      <c r="W117" s="5">
        <f t="shared" si="239"/>
        <v>0</v>
      </c>
      <c r="X117" s="5">
        <f t="shared" si="239"/>
        <v>0</v>
      </c>
      <c r="Y117" s="5">
        <f t="shared" si="239"/>
        <v>0</v>
      </c>
      <c r="Z117" s="5">
        <f t="shared" si="239"/>
        <v>0</v>
      </c>
      <c r="AA117" s="5">
        <f t="shared" si="239"/>
        <v>0</v>
      </c>
      <c r="AB117" s="5">
        <f t="shared" si="239"/>
        <v>1</v>
      </c>
      <c r="AC117" s="5">
        <f t="shared" si="239"/>
        <v>1</v>
      </c>
      <c r="AD117" s="5">
        <f t="shared" si="239"/>
        <v>1</v>
      </c>
      <c r="AE117" s="5">
        <f t="shared" si="239"/>
        <v>1</v>
      </c>
      <c r="AF117" s="5">
        <f t="shared" si="239"/>
        <v>1</v>
      </c>
      <c r="AG117" s="5">
        <f t="shared" si="239"/>
        <v>1</v>
      </c>
      <c r="AH117" s="5">
        <f t="shared" si="239"/>
        <v>1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48"/>
      <c r="BE117" s="3"/>
      <c r="BF117" s="49"/>
      <c r="BG117" s="49"/>
      <c r="BH117" s="49"/>
      <c r="BI117" s="49"/>
      <c r="BJ117" s="49"/>
      <c r="BK117" s="49"/>
      <c r="BL117" s="49"/>
      <c r="BM117" s="49"/>
      <c r="BN117" s="49"/>
      <c r="BO117" s="50"/>
      <c r="BP117" s="50"/>
      <c r="BQ117" s="50"/>
      <c r="BR117" s="50"/>
      <c r="BS117" s="50"/>
      <c r="BT117" s="51"/>
      <c r="BU117" s="52"/>
      <c r="BV117" s="52"/>
      <c r="BW117" s="52"/>
      <c r="BX117" s="52"/>
      <c r="BY117" s="52"/>
      <c r="BZ117" s="52"/>
      <c r="CA117" s="52"/>
      <c r="CB117" s="52"/>
    </row>
    <row r="118" spans="1:88" s="18" customFormat="1" ht="21" customHeight="1" x14ac:dyDescent="0.2">
      <c r="A118" s="1"/>
      <c r="B118" s="1640"/>
      <c r="C118" s="585" t="s">
        <v>150</v>
      </c>
      <c r="D118" s="5">
        <f>+COUNTIF(D45:D54,"fE")+COUNTIF(D45:D54,"fES")+COUNTIF(D45:D54,"fED")+COUNTIF(D45:D54,"fEF")</f>
        <v>1</v>
      </c>
      <c r="E118" s="5">
        <f t="shared" ref="E118:AH118" si="240">+COUNTIF(E45:E54,"fE")+COUNTIF(E45:E54,"fES")+COUNTIF(E45:E54,"fED")+COUNTIF(E45:E54,"fEF")</f>
        <v>1</v>
      </c>
      <c r="F118" s="5">
        <f t="shared" si="240"/>
        <v>1</v>
      </c>
      <c r="G118" s="5">
        <f t="shared" si="240"/>
        <v>1</v>
      </c>
      <c r="H118" s="5">
        <f t="shared" si="240"/>
        <v>0</v>
      </c>
      <c r="I118" s="5">
        <f t="shared" si="240"/>
        <v>1</v>
      </c>
      <c r="J118" s="5">
        <f t="shared" si="240"/>
        <v>1</v>
      </c>
      <c r="K118" s="5">
        <f t="shared" si="240"/>
        <v>1</v>
      </c>
      <c r="L118" s="5">
        <f t="shared" si="240"/>
        <v>2</v>
      </c>
      <c r="M118" s="5">
        <f t="shared" si="240"/>
        <v>2</v>
      </c>
      <c r="N118" s="5">
        <f t="shared" si="240"/>
        <v>1</v>
      </c>
      <c r="O118" s="5">
        <f t="shared" si="240"/>
        <v>1</v>
      </c>
      <c r="P118" s="5">
        <f t="shared" si="240"/>
        <v>0</v>
      </c>
      <c r="Q118" s="5">
        <f t="shared" si="240"/>
        <v>0</v>
      </c>
      <c r="R118" s="5">
        <f t="shared" si="240"/>
        <v>0</v>
      </c>
      <c r="S118" s="5">
        <f t="shared" si="240"/>
        <v>0</v>
      </c>
      <c r="T118" s="5">
        <f t="shared" si="240"/>
        <v>0</v>
      </c>
      <c r="U118" s="5">
        <f t="shared" si="240"/>
        <v>0</v>
      </c>
      <c r="V118" s="5">
        <f t="shared" si="240"/>
        <v>0</v>
      </c>
      <c r="W118" s="5">
        <f t="shared" si="240"/>
        <v>0</v>
      </c>
      <c r="X118" s="5">
        <f t="shared" si="240"/>
        <v>1</v>
      </c>
      <c r="Y118" s="5">
        <f t="shared" si="240"/>
        <v>1</v>
      </c>
      <c r="Z118" s="5">
        <f t="shared" si="240"/>
        <v>1</v>
      </c>
      <c r="AA118" s="5">
        <f t="shared" si="240"/>
        <v>1</v>
      </c>
      <c r="AB118" s="5">
        <f t="shared" si="240"/>
        <v>1</v>
      </c>
      <c r="AC118" s="5">
        <f t="shared" si="240"/>
        <v>1</v>
      </c>
      <c r="AD118" s="5">
        <f t="shared" si="240"/>
        <v>0</v>
      </c>
      <c r="AE118" s="5">
        <f t="shared" si="240"/>
        <v>0</v>
      </c>
      <c r="AF118" s="5">
        <f t="shared" si="240"/>
        <v>0</v>
      </c>
      <c r="AG118" s="5">
        <f t="shared" si="240"/>
        <v>0</v>
      </c>
      <c r="AH118" s="5">
        <f t="shared" si="240"/>
        <v>1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48"/>
      <c r="BE118" s="3"/>
      <c r="BF118" s="49"/>
      <c r="BG118" s="49"/>
      <c r="BH118" s="49"/>
      <c r="BI118" s="49"/>
      <c r="BJ118" s="49"/>
      <c r="BK118" s="49"/>
      <c r="BL118" s="49"/>
      <c r="BM118" s="49"/>
      <c r="BN118" s="49"/>
      <c r="BO118" s="50"/>
      <c r="BP118" s="50"/>
      <c r="BQ118" s="50"/>
      <c r="BR118" s="50"/>
      <c r="BS118" s="50"/>
      <c r="BT118" s="51"/>
      <c r="BU118" s="52"/>
      <c r="BV118" s="52"/>
      <c r="BW118" s="52"/>
      <c r="BX118" s="52"/>
      <c r="BY118" s="52"/>
      <c r="BZ118" s="52"/>
      <c r="CA118" s="52"/>
      <c r="CB118" s="52"/>
    </row>
    <row r="119" spans="1:88" s="18" customFormat="1" ht="21" customHeight="1" x14ac:dyDescent="0.2">
      <c r="A119" s="1"/>
      <c r="B119" s="1640"/>
      <c r="C119" s="103" t="s">
        <v>151</v>
      </c>
      <c r="D119" s="14">
        <f>SUM(D116:D118)</f>
        <v>3</v>
      </c>
      <c r="E119" s="14">
        <f t="shared" ref="E119:AI119" si="241">SUM(E116:E118)</f>
        <v>3</v>
      </c>
      <c r="F119" s="14">
        <f t="shared" si="241"/>
        <v>3</v>
      </c>
      <c r="G119" s="14">
        <f t="shared" si="241"/>
        <v>3</v>
      </c>
      <c r="H119" s="14">
        <f t="shared" si="241"/>
        <v>2</v>
      </c>
      <c r="I119" s="14">
        <f t="shared" si="241"/>
        <v>3</v>
      </c>
      <c r="J119" s="14">
        <f t="shared" si="241"/>
        <v>3</v>
      </c>
      <c r="K119" s="14">
        <f t="shared" si="241"/>
        <v>3</v>
      </c>
      <c r="L119" s="14">
        <f t="shared" si="241"/>
        <v>4</v>
      </c>
      <c r="M119" s="14">
        <f t="shared" si="241"/>
        <v>4</v>
      </c>
      <c r="N119" s="14">
        <f t="shared" si="241"/>
        <v>2</v>
      </c>
      <c r="O119" s="14">
        <f t="shared" si="241"/>
        <v>1</v>
      </c>
      <c r="P119" s="14">
        <f t="shared" si="241"/>
        <v>1</v>
      </c>
      <c r="Q119" s="14">
        <f t="shared" si="241"/>
        <v>1</v>
      </c>
      <c r="R119" s="14">
        <f t="shared" si="241"/>
        <v>1</v>
      </c>
      <c r="S119" s="14">
        <f t="shared" si="241"/>
        <v>1</v>
      </c>
      <c r="T119" s="14">
        <f t="shared" si="241"/>
        <v>1</v>
      </c>
      <c r="U119" s="14">
        <f t="shared" si="241"/>
        <v>1</v>
      </c>
      <c r="V119" s="14">
        <f t="shared" si="241"/>
        <v>0</v>
      </c>
      <c r="W119" s="14">
        <f t="shared" si="241"/>
        <v>0</v>
      </c>
      <c r="X119" s="14">
        <f t="shared" si="241"/>
        <v>1</v>
      </c>
      <c r="Y119" s="14">
        <f t="shared" si="241"/>
        <v>1</v>
      </c>
      <c r="Z119" s="14">
        <f t="shared" si="241"/>
        <v>1</v>
      </c>
      <c r="AA119" s="14">
        <f t="shared" si="241"/>
        <v>1</v>
      </c>
      <c r="AB119" s="14">
        <f t="shared" si="241"/>
        <v>2</v>
      </c>
      <c r="AC119" s="14">
        <f t="shared" si="241"/>
        <v>2</v>
      </c>
      <c r="AD119" s="14">
        <f t="shared" si="241"/>
        <v>1</v>
      </c>
      <c r="AE119" s="14">
        <f t="shared" si="241"/>
        <v>1</v>
      </c>
      <c r="AF119" s="14">
        <f t="shared" si="241"/>
        <v>2</v>
      </c>
      <c r="AG119" s="14">
        <f t="shared" si="241"/>
        <v>2</v>
      </c>
      <c r="AH119" s="14">
        <f t="shared" si="241"/>
        <v>3</v>
      </c>
      <c r="AI119" s="14">
        <f t="shared" si="241"/>
        <v>0</v>
      </c>
      <c r="AJ119" s="2"/>
      <c r="AK119" s="2"/>
      <c r="AL119" s="2"/>
      <c r="AM119" s="2"/>
      <c r="AN119" s="2"/>
      <c r="AO119" s="2"/>
      <c r="AP119" s="2"/>
      <c r="AQ119" s="2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48"/>
      <c r="BE119" s="3"/>
      <c r="BF119" s="49"/>
      <c r="BG119" s="49"/>
      <c r="BH119" s="49"/>
      <c r="BI119" s="49"/>
      <c r="BJ119" s="49"/>
      <c r="BK119" s="49"/>
      <c r="BL119" s="49"/>
      <c r="BM119" s="49"/>
      <c r="BN119" s="49"/>
      <c r="BO119" s="50"/>
      <c r="BP119" s="50"/>
      <c r="BQ119" s="50"/>
      <c r="BR119" s="50"/>
      <c r="BS119" s="50"/>
      <c r="BT119" s="51"/>
      <c r="BU119" s="52"/>
      <c r="BV119" s="52"/>
      <c r="BW119" s="52"/>
      <c r="BX119" s="52"/>
      <c r="BY119" s="52"/>
      <c r="BZ119" s="52"/>
      <c r="CA119" s="52"/>
      <c r="CB119" s="52"/>
    </row>
    <row r="120" spans="1:88" s="18" customFormat="1" ht="21" customHeight="1" x14ac:dyDescent="0.2">
      <c r="A120" s="1"/>
      <c r="B120" s="1640"/>
      <c r="C120" s="585" t="s">
        <v>36</v>
      </c>
      <c r="D120" s="5">
        <f>COUNTIF(D$34:D$54,"L")</f>
        <v>0</v>
      </c>
      <c r="E120" s="5">
        <f t="shared" ref="E120:AH120" si="242">COUNTIF(E$34:E$54,"L")</f>
        <v>0</v>
      </c>
      <c r="F120" s="5">
        <f t="shared" si="242"/>
        <v>0</v>
      </c>
      <c r="G120" s="5">
        <f t="shared" si="242"/>
        <v>0</v>
      </c>
      <c r="H120" s="5">
        <f t="shared" si="242"/>
        <v>0</v>
      </c>
      <c r="I120" s="5">
        <f t="shared" si="242"/>
        <v>0</v>
      </c>
      <c r="J120" s="5">
        <f t="shared" si="242"/>
        <v>0</v>
      </c>
      <c r="K120" s="5">
        <f t="shared" si="242"/>
        <v>0</v>
      </c>
      <c r="L120" s="5">
        <f t="shared" si="242"/>
        <v>0</v>
      </c>
      <c r="M120" s="5">
        <f t="shared" si="242"/>
        <v>0</v>
      </c>
      <c r="N120" s="5">
        <f t="shared" si="242"/>
        <v>0</v>
      </c>
      <c r="O120" s="5">
        <f t="shared" si="242"/>
        <v>0</v>
      </c>
      <c r="P120" s="5">
        <f t="shared" si="242"/>
        <v>0</v>
      </c>
      <c r="Q120" s="5">
        <f t="shared" si="242"/>
        <v>0</v>
      </c>
      <c r="R120" s="5">
        <f t="shared" si="242"/>
        <v>0</v>
      </c>
      <c r="S120" s="5">
        <f t="shared" si="242"/>
        <v>0</v>
      </c>
      <c r="T120" s="5">
        <f t="shared" si="242"/>
        <v>0</v>
      </c>
      <c r="U120" s="5">
        <f t="shared" si="242"/>
        <v>0</v>
      </c>
      <c r="V120" s="5">
        <f t="shared" si="242"/>
        <v>0</v>
      </c>
      <c r="W120" s="5">
        <f t="shared" si="242"/>
        <v>0</v>
      </c>
      <c r="X120" s="5">
        <f t="shared" si="242"/>
        <v>0</v>
      </c>
      <c r="Y120" s="5">
        <f t="shared" si="242"/>
        <v>0</v>
      </c>
      <c r="Z120" s="5">
        <f t="shared" si="242"/>
        <v>0</v>
      </c>
      <c r="AA120" s="5">
        <f t="shared" si="242"/>
        <v>0</v>
      </c>
      <c r="AB120" s="5">
        <f t="shared" si="242"/>
        <v>0</v>
      </c>
      <c r="AC120" s="5">
        <f t="shared" si="242"/>
        <v>0</v>
      </c>
      <c r="AD120" s="5">
        <f t="shared" si="242"/>
        <v>0</v>
      </c>
      <c r="AE120" s="5">
        <f t="shared" si="242"/>
        <v>0</v>
      </c>
      <c r="AF120" s="5">
        <f t="shared" si="242"/>
        <v>0</v>
      </c>
      <c r="AG120" s="5">
        <f t="shared" si="242"/>
        <v>0</v>
      </c>
      <c r="AH120" s="5">
        <f t="shared" si="242"/>
        <v>0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48"/>
      <c r="BE120" s="3"/>
      <c r="BF120" s="49"/>
      <c r="BG120" s="49"/>
      <c r="BH120" s="49"/>
      <c r="BI120" s="49"/>
      <c r="BJ120" s="49"/>
      <c r="BK120" s="49"/>
      <c r="BL120" s="49"/>
      <c r="BM120" s="49"/>
      <c r="BN120" s="49"/>
      <c r="BO120" s="50"/>
      <c r="BP120" s="50"/>
      <c r="BQ120" s="50"/>
      <c r="BR120" s="50"/>
      <c r="BS120" s="50"/>
      <c r="BT120" s="51"/>
      <c r="BU120" s="52"/>
      <c r="BV120" s="52"/>
      <c r="BW120" s="52"/>
      <c r="BX120" s="52"/>
      <c r="BY120" s="52"/>
      <c r="BZ120" s="52"/>
      <c r="CA120" s="52"/>
      <c r="CB120" s="52"/>
    </row>
    <row r="121" spans="1:88" s="18" customFormat="1" ht="21" customHeight="1" x14ac:dyDescent="0.2">
      <c r="A121" s="1"/>
      <c r="B121" s="1640"/>
      <c r="C121" s="585" t="s">
        <v>37</v>
      </c>
      <c r="D121" s="5">
        <f>COUNTIF(D$34:D$54,"B")</f>
        <v>0</v>
      </c>
      <c r="E121" s="5">
        <f t="shared" ref="E121:AH121" si="243">COUNTIF(E$34:E$54,"B")</f>
        <v>0</v>
      </c>
      <c r="F121" s="5">
        <f t="shared" si="243"/>
        <v>0</v>
      </c>
      <c r="G121" s="5">
        <f t="shared" si="243"/>
        <v>0</v>
      </c>
      <c r="H121" s="5">
        <f t="shared" si="243"/>
        <v>0</v>
      </c>
      <c r="I121" s="5">
        <f t="shared" si="243"/>
        <v>0</v>
      </c>
      <c r="J121" s="5">
        <f t="shared" si="243"/>
        <v>0</v>
      </c>
      <c r="K121" s="5">
        <f t="shared" si="243"/>
        <v>0</v>
      </c>
      <c r="L121" s="5">
        <f t="shared" si="243"/>
        <v>0</v>
      </c>
      <c r="M121" s="5">
        <f t="shared" si="243"/>
        <v>0</v>
      </c>
      <c r="N121" s="5">
        <f t="shared" si="243"/>
        <v>0</v>
      </c>
      <c r="O121" s="5">
        <f t="shared" si="243"/>
        <v>0</v>
      </c>
      <c r="P121" s="5">
        <f t="shared" si="243"/>
        <v>0</v>
      </c>
      <c r="Q121" s="5">
        <f t="shared" si="243"/>
        <v>0</v>
      </c>
      <c r="R121" s="5">
        <f t="shared" si="243"/>
        <v>0</v>
      </c>
      <c r="S121" s="5">
        <f t="shared" si="243"/>
        <v>0</v>
      </c>
      <c r="T121" s="5">
        <f t="shared" si="243"/>
        <v>0</v>
      </c>
      <c r="U121" s="5">
        <f t="shared" si="243"/>
        <v>0</v>
      </c>
      <c r="V121" s="5">
        <f t="shared" si="243"/>
        <v>0</v>
      </c>
      <c r="W121" s="5">
        <f t="shared" si="243"/>
        <v>0</v>
      </c>
      <c r="X121" s="5">
        <f t="shared" si="243"/>
        <v>0</v>
      </c>
      <c r="Y121" s="5">
        <f t="shared" si="243"/>
        <v>0</v>
      </c>
      <c r="Z121" s="5">
        <f t="shared" si="243"/>
        <v>0</v>
      </c>
      <c r="AA121" s="5">
        <f t="shared" si="243"/>
        <v>0</v>
      </c>
      <c r="AB121" s="5">
        <f t="shared" si="243"/>
        <v>0</v>
      </c>
      <c r="AC121" s="5">
        <f t="shared" si="243"/>
        <v>0</v>
      </c>
      <c r="AD121" s="5">
        <f t="shared" si="243"/>
        <v>0</v>
      </c>
      <c r="AE121" s="5">
        <f t="shared" si="243"/>
        <v>0</v>
      </c>
      <c r="AF121" s="5">
        <f t="shared" si="243"/>
        <v>0</v>
      </c>
      <c r="AG121" s="5">
        <f t="shared" si="243"/>
        <v>0</v>
      </c>
      <c r="AH121" s="5">
        <f t="shared" si="243"/>
        <v>0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48"/>
      <c r="BE121" s="3"/>
      <c r="BF121" s="49"/>
      <c r="BG121" s="49"/>
      <c r="BH121" s="49"/>
      <c r="BI121" s="49"/>
      <c r="BJ121" s="49"/>
      <c r="BK121" s="49"/>
      <c r="BL121" s="49"/>
      <c r="BM121" s="49"/>
      <c r="BN121" s="49"/>
      <c r="BO121" s="50"/>
      <c r="BP121" s="50"/>
      <c r="BQ121" s="50"/>
      <c r="BR121" s="50"/>
      <c r="BS121" s="50"/>
      <c r="BT121" s="51"/>
      <c r="BU121" s="52"/>
      <c r="BV121" s="52"/>
      <c r="BW121" s="52"/>
      <c r="BX121" s="52"/>
      <c r="BY121" s="52"/>
      <c r="BZ121" s="52"/>
      <c r="CA121" s="52"/>
      <c r="CB121" s="52"/>
    </row>
    <row r="122" spans="1:88" s="18" customFormat="1" ht="21" customHeight="1" x14ac:dyDescent="0.2">
      <c r="A122" s="1"/>
      <c r="B122" s="1640"/>
      <c r="C122" s="585" t="s">
        <v>38</v>
      </c>
      <c r="D122" s="5">
        <f>COUNTIF(D$34:D$54,"SA")</f>
        <v>0</v>
      </c>
      <c r="E122" s="5">
        <f t="shared" ref="E122:AH122" si="244">COUNTIF(E$34:E$54,"SA")</f>
        <v>0</v>
      </c>
      <c r="F122" s="5">
        <f t="shared" si="244"/>
        <v>0</v>
      </c>
      <c r="G122" s="5">
        <f t="shared" si="244"/>
        <v>0</v>
      </c>
      <c r="H122" s="5">
        <f t="shared" si="244"/>
        <v>0</v>
      </c>
      <c r="I122" s="5">
        <f t="shared" si="244"/>
        <v>0</v>
      </c>
      <c r="J122" s="5">
        <f t="shared" si="244"/>
        <v>0</v>
      </c>
      <c r="K122" s="5">
        <f t="shared" si="244"/>
        <v>0</v>
      </c>
      <c r="L122" s="5">
        <f t="shared" si="244"/>
        <v>0</v>
      </c>
      <c r="M122" s="5">
        <f t="shared" si="244"/>
        <v>0</v>
      </c>
      <c r="N122" s="5">
        <f t="shared" si="244"/>
        <v>0</v>
      </c>
      <c r="O122" s="5">
        <f t="shared" si="244"/>
        <v>0</v>
      </c>
      <c r="P122" s="5">
        <f t="shared" si="244"/>
        <v>0</v>
      </c>
      <c r="Q122" s="5">
        <f t="shared" si="244"/>
        <v>0</v>
      </c>
      <c r="R122" s="5">
        <f t="shared" si="244"/>
        <v>0</v>
      </c>
      <c r="S122" s="5">
        <f t="shared" si="244"/>
        <v>0</v>
      </c>
      <c r="T122" s="5">
        <f t="shared" si="244"/>
        <v>0</v>
      </c>
      <c r="U122" s="5">
        <f t="shared" si="244"/>
        <v>0</v>
      </c>
      <c r="V122" s="5">
        <f t="shared" si="244"/>
        <v>0</v>
      </c>
      <c r="W122" s="5">
        <f t="shared" si="244"/>
        <v>0</v>
      </c>
      <c r="X122" s="5">
        <f t="shared" si="244"/>
        <v>0</v>
      </c>
      <c r="Y122" s="5">
        <f t="shared" si="244"/>
        <v>0</v>
      </c>
      <c r="Z122" s="5">
        <f t="shared" si="244"/>
        <v>0</v>
      </c>
      <c r="AA122" s="5">
        <f t="shared" si="244"/>
        <v>0</v>
      </c>
      <c r="AB122" s="5">
        <f t="shared" si="244"/>
        <v>0</v>
      </c>
      <c r="AC122" s="5">
        <f t="shared" si="244"/>
        <v>0</v>
      </c>
      <c r="AD122" s="5">
        <f t="shared" si="244"/>
        <v>0</v>
      </c>
      <c r="AE122" s="5">
        <f t="shared" si="244"/>
        <v>0</v>
      </c>
      <c r="AF122" s="5">
        <f t="shared" si="244"/>
        <v>0</v>
      </c>
      <c r="AG122" s="5">
        <f t="shared" si="244"/>
        <v>0</v>
      </c>
      <c r="AH122" s="5">
        <f t="shared" si="244"/>
        <v>0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48"/>
      <c r="BE122" s="3"/>
      <c r="BF122" s="49"/>
      <c r="BG122" s="49"/>
      <c r="BH122" s="49"/>
      <c r="BI122" s="49"/>
      <c r="BJ122" s="49"/>
      <c r="BK122" s="49"/>
      <c r="BL122" s="49"/>
      <c r="BM122" s="49"/>
      <c r="BN122" s="49"/>
      <c r="BO122" s="50"/>
      <c r="BP122" s="50"/>
      <c r="BQ122" s="50"/>
      <c r="BR122" s="50"/>
      <c r="BS122" s="50"/>
      <c r="BT122" s="51"/>
      <c r="BU122" s="52"/>
      <c r="BV122" s="52"/>
      <c r="BW122" s="52"/>
      <c r="BX122" s="52"/>
      <c r="BY122" s="52"/>
      <c r="BZ122" s="52"/>
      <c r="CA122" s="52"/>
      <c r="CB122" s="52"/>
    </row>
    <row r="123" spans="1:88" s="18" customFormat="1" ht="21" customHeight="1" x14ac:dyDescent="0.2">
      <c r="A123" s="1"/>
      <c r="B123" s="1640"/>
      <c r="C123" s="585" t="s">
        <v>134</v>
      </c>
      <c r="D123" s="5">
        <f>COUNTIF(D$34:D$54,"SAT")</f>
        <v>0</v>
      </c>
      <c r="E123" s="5">
        <f t="shared" ref="E123:AH123" si="245">COUNTIF(E$34:E$54,"SAT")</f>
        <v>0</v>
      </c>
      <c r="F123" s="5">
        <f t="shared" si="245"/>
        <v>0</v>
      </c>
      <c r="G123" s="5">
        <f t="shared" si="245"/>
        <v>0</v>
      </c>
      <c r="H123" s="5">
        <f t="shared" si="245"/>
        <v>0</v>
      </c>
      <c r="I123" s="5">
        <f t="shared" si="245"/>
        <v>0</v>
      </c>
      <c r="J123" s="5">
        <f t="shared" si="245"/>
        <v>0</v>
      </c>
      <c r="K123" s="5">
        <f t="shared" si="245"/>
        <v>0</v>
      </c>
      <c r="L123" s="5">
        <f t="shared" si="245"/>
        <v>0</v>
      </c>
      <c r="M123" s="5">
        <f t="shared" si="245"/>
        <v>0</v>
      </c>
      <c r="N123" s="5">
        <f t="shared" si="245"/>
        <v>0</v>
      </c>
      <c r="O123" s="5">
        <f t="shared" si="245"/>
        <v>0</v>
      </c>
      <c r="P123" s="5">
        <f t="shared" si="245"/>
        <v>0</v>
      </c>
      <c r="Q123" s="5">
        <f t="shared" si="245"/>
        <v>0</v>
      </c>
      <c r="R123" s="5">
        <f t="shared" si="245"/>
        <v>0</v>
      </c>
      <c r="S123" s="5">
        <f t="shared" si="245"/>
        <v>0</v>
      </c>
      <c r="T123" s="5">
        <f t="shared" si="245"/>
        <v>0</v>
      </c>
      <c r="U123" s="5">
        <f t="shared" si="245"/>
        <v>0</v>
      </c>
      <c r="V123" s="5">
        <f t="shared" si="245"/>
        <v>0</v>
      </c>
      <c r="W123" s="5">
        <f t="shared" si="245"/>
        <v>0</v>
      </c>
      <c r="X123" s="5">
        <f t="shared" si="245"/>
        <v>0</v>
      </c>
      <c r="Y123" s="5">
        <f t="shared" si="245"/>
        <v>0</v>
      </c>
      <c r="Z123" s="5">
        <f t="shared" si="245"/>
        <v>0</v>
      </c>
      <c r="AA123" s="5">
        <f t="shared" si="245"/>
        <v>0</v>
      </c>
      <c r="AB123" s="5">
        <f t="shared" si="245"/>
        <v>0</v>
      </c>
      <c r="AC123" s="5">
        <f t="shared" si="245"/>
        <v>0</v>
      </c>
      <c r="AD123" s="5">
        <f t="shared" si="245"/>
        <v>0</v>
      </c>
      <c r="AE123" s="5">
        <f t="shared" si="245"/>
        <v>0</v>
      </c>
      <c r="AF123" s="5">
        <f t="shared" si="245"/>
        <v>0</v>
      </c>
      <c r="AG123" s="5">
        <f t="shared" si="245"/>
        <v>0</v>
      </c>
      <c r="AH123" s="5">
        <f t="shared" si="245"/>
        <v>0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48"/>
      <c r="BE123" s="3"/>
      <c r="BF123" s="49"/>
      <c r="BG123" s="49"/>
      <c r="BH123" s="49"/>
      <c r="BI123" s="49"/>
      <c r="BJ123" s="49"/>
      <c r="BK123" s="49"/>
      <c r="BL123" s="49"/>
      <c r="BM123" s="49"/>
      <c r="BN123" s="49"/>
      <c r="BO123" s="50"/>
      <c r="BP123" s="50"/>
      <c r="BQ123" s="50"/>
      <c r="BR123" s="50"/>
      <c r="BS123" s="50"/>
      <c r="BT123" s="51"/>
      <c r="BU123" s="52"/>
      <c r="BV123" s="52"/>
      <c r="BW123" s="52"/>
      <c r="BX123" s="52"/>
      <c r="BY123" s="52"/>
      <c r="BZ123" s="52"/>
      <c r="CA123" s="52"/>
      <c r="CB123" s="52"/>
    </row>
    <row r="124" spans="1:88" s="18" customFormat="1" ht="21" customHeight="1" x14ac:dyDescent="0.2">
      <c r="A124" s="1"/>
      <c r="B124" s="1640"/>
      <c r="C124" s="585" t="s">
        <v>39</v>
      </c>
      <c r="D124" s="5">
        <f>COUNTIF(D$34:D$54,"SE")</f>
        <v>0</v>
      </c>
      <c r="E124" s="5">
        <f t="shared" ref="E124:AH124" si="246">COUNTIF(E$34:E$54,"SE")</f>
        <v>0</v>
      </c>
      <c r="F124" s="5">
        <f t="shared" si="246"/>
        <v>0</v>
      </c>
      <c r="G124" s="5">
        <f t="shared" si="246"/>
        <v>0</v>
      </c>
      <c r="H124" s="5">
        <f t="shared" si="246"/>
        <v>0</v>
      </c>
      <c r="I124" s="5">
        <f t="shared" si="246"/>
        <v>0</v>
      </c>
      <c r="J124" s="5">
        <f t="shared" si="246"/>
        <v>0</v>
      </c>
      <c r="K124" s="5">
        <f t="shared" si="246"/>
        <v>0</v>
      </c>
      <c r="L124" s="5">
        <f t="shared" si="246"/>
        <v>0</v>
      </c>
      <c r="M124" s="5">
        <f t="shared" si="246"/>
        <v>0</v>
      </c>
      <c r="N124" s="5">
        <f t="shared" si="246"/>
        <v>0</v>
      </c>
      <c r="O124" s="5">
        <f t="shared" si="246"/>
        <v>0</v>
      </c>
      <c r="P124" s="5">
        <f t="shared" si="246"/>
        <v>0</v>
      </c>
      <c r="Q124" s="5">
        <f t="shared" si="246"/>
        <v>0</v>
      </c>
      <c r="R124" s="5">
        <f t="shared" si="246"/>
        <v>0</v>
      </c>
      <c r="S124" s="5">
        <f t="shared" si="246"/>
        <v>0</v>
      </c>
      <c r="T124" s="5">
        <f t="shared" si="246"/>
        <v>0</v>
      </c>
      <c r="U124" s="5">
        <f t="shared" si="246"/>
        <v>0</v>
      </c>
      <c r="V124" s="5">
        <f t="shared" si="246"/>
        <v>0</v>
      </c>
      <c r="W124" s="5">
        <f t="shared" si="246"/>
        <v>0</v>
      </c>
      <c r="X124" s="5">
        <f t="shared" si="246"/>
        <v>0</v>
      </c>
      <c r="Y124" s="5">
        <f t="shared" si="246"/>
        <v>0</v>
      </c>
      <c r="Z124" s="5">
        <f t="shared" si="246"/>
        <v>0</v>
      </c>
      <c r="AA124" s="5">
        <f t="shared" si="246"/>
        <v>0</v>
      </c>
      <c r="AB124" s="5">
        <f t="shared" si="246"/>
        <v>0</v>
      </c>
      <c r="AC124" s="5">
        <f t="shared" si="246"/>
        <v>0</v>
      </c>
      <c r="AD124" s="5">
        <f t="shared" si="246"/>
        <v>0</v>
      </c>
      <c r="AE124" s="5">
        <f t="shared" si="246"/>
        <v>0</v>
      </c>
      <c r="AF124" s="5">
        <f t="shared" si="246"/>
        <v>0</v>
      </c>
      <c r="AG124" s="5">
        <f t="shared" si="246"/>
        <v>0</v>
      </c>
      <c r="AH124" s="5">
        <f t="shared" si="246"/>
        <v>0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48"/>
      <c r="BE124" s="3"/>
      <c r="BF124" s="49"/>
      <c r="BG124" s="49"/>
      <c r="BH124" s="49"/>
      <c r="BI124" s="49"/>
      <c r="BJ124" s="49"/>
      <c r="BK124" s="49"/>
      <c r="BL124" s="49"/>
      <c r="BM124" s="49"/>
      <c r="BN124" s="49"/>
      <c r="BO124" s="50"/>
      <c r="BP124" s="50"/>
      <c r="BQ124" s="50"/>
      <c r="BR124" s="50"/>
      <c r="BS124" s="50"/>
      <c r="BT124" s="51"/>
      <c r="BU124" s="52"/>
      <c r="BV124" s="52"/>
      <c r="BW124" s="52"/>
      <c r="BX124" s="52"/>
      <c r="BY124" s="52"/>
      <c r="BZ124" s="52"/>
      <c r="CA124" s="52"/>
      <c r="CB124" s="52"/>
    </row>
    <row r="125" spans="1:88" s="58" customFormat="1" ht="21" customHeight="1" x14ac:dyDescent="0.2">
      <c r="A125" s="1"/>
      <c r="B125" s="1640"/>
      <c r="C125" s="585" t="s">
        <v>40</v>
      </c>
      <c r="D125" s="5">
        <f>COUNTIF(D$34:D$54,"TR")</f>
        <v>0</v>
      </c>
      <c r="E125" s="5">
        <f t="shared" ref="E125:AH125" si="247">COUNTIF(E$34:E$54,"TR")</f>
        <v>0</v>
      </c>
      <c r="F125" s="5">
        <f t="shared" si="247"/>
        <v>0</v>
      </c>
      <c r="G125" s="5">
        <f t="shared" si="247"/>
        <v>0</v>
      </c>
      <c r="H125" s="5">
        <f t="shared" si="247"/>
        <v>0</v>
      </c>
      <c r="I125" s="5">
        <f t="shared" si="247"/>
        <v>0</v>
      </c>
      <c r="J125" s="5">
        <f t="shared" si="247"/>
        <v>0</v>
      </c>
      <c r="K125" s="5">
        <f t="shared" si="247"/>
        <v>0</v>
      </c>
      <c r="L125" s="5">
        <f t="shared" si="247"/>
        <v>0</v>
      </c>
      <c r="M125" s="5">
        <f t="shared" si="247"/>
        <v>0</v>
      </c>
      <c r="N125" s="5">
        <f t="shared" si="247"/>
        <v>0</v>
      </c>
      <c r="O125" s="5">
        <f t="shared" si="247"/>
        <v>0</v>
      </c>
      <c r="P125" s="5">
        <f t="shared" si="247"/>
        <v>0</v>
      </c>
      <c r="Q125" s="5">
        <f t="shared" si="247"/>
        <v>0</v>
      </c>
      <c r="R125" s="5">
        <f t="shared" si="247"/>
        <v>0</v>
      </c>
      <c r="S125" s="5">
        <f t="shared" si="247"/>
        <v>0</v>
      </c>
      <c r="T125" s="5">
        <f t="shared" si="247"/>
        <v>0</v>
      </c>
      <c r="U125" s="5">
        <f t="shared" si="247"/>
        <v>0</v>
      </c>
      <c r="V125" s="5">
        <f t="shared" si="247"/>
        <v>0</v>
      </c>
      <c r="W125" s="5">
        <f t="shared" si="247"/>
        <v>0</v>
      </c>
      <c r="X125" s="5">
        <f t="shared" si="247"/>
        <v>0</v>
      </c>
      <c r="Y125" s="5">
        <f t="shared" si="247"/>
        <v>0</v>
      </c>
      <c r="Z125" s="5">
        <f t="shared" si="247"/>
        <v>0</v>
      </c>
      <c r="AA125" s="5">
        <f t="shared" si="247"/>
        <v>0</v>
      </c>
      <c r="AB125" s="5">
        <f t="shared" si="247"/>
        <v>0</v>
      </c>
      <c r="AC125" s="5">
        <f t="shared" si="247"/>
        <v>0</v>
      </c>
      <c r="AD125" s="5">
        <f t="shared" si="247"/>
        <v>0</v>
      </c>
      <c r="AE125" s="5">
        <f t="shared" si="247"/>
        <v>0</v>
      </c>
      <c r="AF125" s="5">
        <f t="shared" si="247"/>
        <v>0</v>
      </c>
      <c r="AG125" s="5">
        <f t="shared" si="247"/>
        <v>0</v>
      </c>
      <c r="AH125" s="5">
        <f t="shared" si="247"/>
        <v>0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48"/>
      <c r="BE125" s="3"/>
      <c r="BF125" s="49"/>
      <c r="BG125" s="49"/>
      <c r="BH125" s="49"/>
      <c r="BI125" s="49"/>
      <c r="BJ125" s="49"/>
      <c r="BK125" s="49"/>
      <c r="BL125" s="49"/>
      <c r="BM125" s="49"/>
      <c r="BN125" s="49"/>
      <c r="BO125" s="50"/>
      <c r="BP125" s="50"/>
      <c r="BQ125" s="50"/>
      <c r="BR125" s="50"/>
      <c r="BS125" s="50"/>
      <c r="BT125" s="51"/>
      <c r="BU125" s="52"/>
      <c r="BV125" s="52"/>
      <c r="BW125" s="52"/>
      <c r="BX125" s="52"/>
      <c r="BY125" s="52"/>
      <c r="BZ125" s="52"/>
      <c r="CA125" s="52"/>
      <c r="CB125" s="52"/>
      <c r="CC125" s="18"/>
      <c r="CD125" s="18"/>
      <c r="CE125" s="18"/>
      <c r="CF125" s="18"/>
      <c r="CG125" s="18"/>
      <c r="CH125" s="18"/>
      <c r="CI125" s="18"/>
      <c r="CJ125" s="18"/>
    </row>
    <row r="126" spans="1:88" s="58" customFormat="1" ht="21" customHeight="1" x14ac:dyDescent="0.2">
      <c r="A126" s="49"/>
      <c r="B126" s="1640"/>
      <c r="C126" s="103" t="s">
        <v>57</v>
      </c>
      <c r="D126" s="14">
        <f>COUNTIF(D$34:D$54,"FOTS")</f>
        <v>0</v>
      </c>
      <c r="E126" s="14">
        <f t="shared" ref="E126:AH126" si="248">COUNTIF(E$34:E$54,"FOTS")</f>
        <v>0</v>
      </c>
      <c r="F126" s="14">
        <f t="shared" si="248"/>
        <v>0</v>
      </c>
      <c r="G126" s="14">
        <f t="shared" si="248"/>
        <v>0</v>
      </c>
      <c r="H126" s="14">
        <f t="shared" si="248"/>
        <v>0</v>
      </c>
      <c r="I126" s="14">
        <f t="shared" si="248"/>
        <v>0</v>
      </c>
      <c r="J126" s="14">
        <f t="shared" si="248"/>
        <v>0</v>
      </c>
      <c r="K126" s="14">
        <f t="shared" si="248"/>
        <v>0</v>
      </c>
      <c r="L126" s="14">
        <f t="shared" si="248"/>
        <v>0</v>
      </c>
      <c r="M126" s="14">
        <f t="shared" si="248"/>
        <v>0</v>
      </c>
      <c r="N126" s="14">
        <f t="shared" si="248"/>
        <v>0</v>
      </c>
      <c r="O126" s="14">
        <f t="shared" si="248"/>
        <v>0</v>
      </c>
      <c r="P126" s="14">
        <f t="shared" si="248"/>
        <v>0</v>
      </c>
      <c r="Q126" s="14">
        <f t="shared" si="248"/>
        <v>0</v>
      </c>
      <c r="R126" s="14">
        <f t="shared" si="248"/>
        <v>0</v>
      </c>
      <c r="S126" s="14">
        <f t="shared" si="248"/>
        <v>0</v>
      </c>
      <c r="T126" s="14">
        <f t="shared" si="248"/>
        <v>1</v>
      </c>
      <c r="U126" s="14">
        <f t="shared" si="248"/>
        <v>1</v>
      </c>
      <c r="V126" s="14">
        <f t="shared" si="248"/>
        <v>0</v>
      </c>
      <c r="W126" s="14">
        <f t="shared" si="248"/>
        <v>0</v>
      </c>
      <c r="X126" s="14">
        <f t="shared" si="248"/>
        <v>1</v>
      </c>
      <c r="Y126" s="14">
        <f t="shared" si="248"/>
        <v>1</v>
      </c>
      <c r="Z126" s="14">
        <f t="shared" si="248"/>
        <v>0</v>
      </c>
      <c r="AA126" s="14">
        <f t="shared" si="248"/>
        <v>0</v>
      </c>
      <c r="AB126" s="14">
        <f t="shared" si="248"/>
        <v>1</v>
      </c>
      <c r="AC126" s="14">
        <f t="shared" si="248"/>
        <v>1</v>
      </c>
      <c r="AD126" s="14">
        <f t="shared" si="248"/>
        <v>0</v>
      </c>
      <c r="AE126" s="14">
        <f t="shared" si="248"/>
        <v>0</v>
      </c>
      <c r="AF126" s="14">
        <f t="shared" si="248"/>
        <v>1</v>
      </c>
      <c r="AG126" s="14">
        <f t="shared" si="248"/>
        <v>1</v>
      </c>
      <c r="AH126" s="14">
        <f t="shared" si="248"/>
        <v>0</v>
      </c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98"/>
      <c r="BE126" s="99"/>
      <c r="BF126" s="49"/>
      <c r="BG126" s="49"/>
      <c r="BH126" s="49"/>
      <c r="BI126" s="49"/>
      <c r="BJ126" s="49"/>
      <c r="BK126" s="49"/>
      <c r="BL126" s="49"/>
      <c r="BM126" s="49"/>
      <c r="BN126" s="49"/>
      <c r="BO126" s="51"/>
      <c r="BP126" s="51"/>
      <c r="BQ126" s="51"/>
      <c r="BR126" s="51"/>
      <c r="BS126" s="51"/>
      <c r="BT126" s="51"/>
      <c r="BU126" s="55"/>
      <c r="BV126" s="55"/>
      <c r="BW126" s="55"/>
      <c r="BX126" s="55"/>
      <c r="BY126" s="55"/>
      <c r="BZ126" s="55"/>
      <c r="CA126" s="55"/>
      <c r="CB126" s="55"/>
    </row>
    <row r="127" spans="1:88" s="18" customFormat="1" ht="21" customHeight="1" x14ac:dyDescent="0.2">
      <c r="A127" s="49"/>
      <c r="B127" s="1640"/>
      <c r="C127" s="103" t="s">
        <v>35</v>
      </c>
      <c r="D127" s="14">
        <f>COUNTIF(D$34:D$54,"DISP")</f>
        <v>0</v>
      </c>
      <c r="E127" s="14">
        <f t="shared" ref="E127:AH127" si="249">COUNTIF(E$34:E$54,"DISP")</f>
        <v>0</v>
      </c>
      <c r="F127" s="14">
        <f t="shared" si="249"/>
        <v>0</v>
      </c>
      <c r="G127" s="14">
        <f t="shared" si="249"/>
        <v>0</v>
      </c>
      <c r="H127" s="14">
        <f t="shared" si="249"/>
        <v>0</v>
      </c>
      <c r="I127" s="14">
        <f t="shared" si="249"/>
        <v>0</v>
      </c>
      <c r="J127" s="14">
        <f t="shared" si="249"/>
        <v>0</v>
      </c>
      <c r="K127" s="14">
        <f t="shared" si="249"/>
        <v>0</v>
      </c>
      <c r="L127" s="14">
        <f t="shared" si="249"/>
        <v>0</v>
      </c>
      <c r="M127" s="14">
        <f t="shared" si="249"/>
        <v>0</v>
      </c>
      <c r="N127" s="14">
        <f t="shared" si="249"/>
        <v>0</v>
      </c>
      <c r="O127" s="14">
        <f t="shared" si="249"/>
        <v>0</v>
      </c>
      <c r="P127" s="14">
        <f t="shared" si="249"/>
        <v>0</v>
      </c>
      <c r="Q127" s="14">
        <f t="shared" si="249"/>
        <v>0</v>
      </c>
      <c r="R127" s="14">
        <f t="shared" si="249"/>
        <v>0</v>
      </c>
      <c r="S127" s="14">
        <f t="shared" si="249"/>
        <v>0</v>
      </c>
      <c r="T127" s="14">
        <f t="shared" si="249"/>
        <v>0</v>
      </c>
      <c r="U127" s="14">
        <f t="shared" si="249"/>
        <v>0</v>
      </c>
      <c r="V127" s="14">
        <f t="shared" si="249"/>
        <v>0</v>
      </c>
      <c r="W127" s="14">
        <f t="shared" si="249"/>
        <v>0</v>
      </c>
      <c r="X127" s="14">
        <f t="shared" si="249"/>
        <v>0</v>
      </c>
      <c r="Y127" s="14">
        <f t="shared" si="249"/>
        <v>0</v>
      </c>
      <c r="Z127" s="14">
        <f t="shared" si="249"/>
        <v>0</v>
      </c>
      <c r="AA127" s="14">
        <f t="shared" si="249"/>
        <v>0</v>
      </c>
      <c r="AB127" s="14">
        <f t="shared" si="249"/>
        <v>0</v>
      </c>
      <c r="AC127" s="14">
        <f t="shared" si="249"/>
        <v>0</v>
      </c>
      <c r="AD127" s="14">
        <f t="shared" si="249"/>
        <v>0</v>
      </c>
      <c r="AE127" s="14">
        <f t="shared" si="249"/>
        <v>0</v>
      </c>
      <c r="AF127" s="14">
        <f t="shared" si="249"/>
        <v>0</v>
      </c>
      <c r="AG127" s="14">
        <f t="shared" si="249"/>
        <v>0</v>
      </c>
      <c r="AH127" s="14">
        <f t="shared" si="249"/>
        <v>0</v>
      </c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98"/>
      <c r="BE127" s="99"/>
      <c r="BF127" s="49"/>
      <c r="BG127" s="49"/>
      <c r="BH127" s="49"/>
      <c r="BI127" s="49"/>
      <c r="BJ127" s="49"/>
      <c r="BK127" s="49"/>
      <c r="BL127" s="49"/>
      <c r="BM127" s="49"/>
      <c r="BN127" s="49"/>
      <c r="BO127" s="51"/>
      <c r="BP127" s="51"/>
      <c r="BQ127" s="51"/>
      <c r="BR127" s="51"/>
      <c r="BS127" s="51"/>
      <c r="BT127" s="51"/>
      <c r="BU127" s="55"/>
      <c r="BV127" s="55"/>
      <c r="BW127" s="55"/>
      <c r="BX127" s="55"/>
      <c r="BY127" s="55"/>
      <c r="BZ127" s="55"/>
      <c r="CA127" s="55"/>
      <c r="CB127" s="55"/>
      <c r="CC127" s="58"/>
      <c r="CD127" s="58"/>
      <c r="CE127" s="58"/>
      <c r="CF127" s="58"/>
      <c r="CG127" s="58"/>
      <c r="CH127" s="58"/>
      <c r="CI127" s="58"/>
      <c r="CJ127" s="58"/>
    </row>
    <row r="128" spans="1:88" s="18" customFormat="1" ht="21" customHeight="1" x14ac:dyDescent="0.2">
      <c r="A128" s="101"/>
      <c r="B128" s="1638" t="s">
        <v>23</v>
      </c>
      <c r="C128" s="1639"/>
      <c r="D128" s="131">
        <v>1</v>
      </c>
      <c r="E128" s="131">
        <f t="shared" ref="E128:AH128" si="250">D128+1</f>
        <v>2</v>
      </c>
      <c r="F128" s="131">
        <f t="shared" si="250"/>
        <v>3</v>
      </c>
      <c r="G128" s="131">
        <f t="shared" si="250"/>
        <v>4</v>
      </c>
      <c r="H128" s="131">
        <f t="shared" si="250"/>
        <v>5</v>
      </c>
      <c r="I128" s="131">
        <f t="shared" si="250"/>
        <v>6</v>
      </c>
      <c r="J128" s="649">
        <f t="shared" si="250"/>
        <v>7</v>
      </c>
      <c r="K128" s="131">
        <f t="shared" si="250"/>
        <v>8</v>
      </c>
      <c r="L128" s="131">
        <f t="shared" si="250"/>
        <v>9</v>
      </c>
      <c r="M128" s="131">
        <f t="shared" si="250"/>
        <v>10</v>
      </c>
      <c r="N128" s="131">
        <f t="shared" si="250"/>
        <v>11</v>
      </c>
      <c r="O128" s="131">
        <f t="shared" si="250"/>
        <v>12</v>
      </c>
      <c r="P128" s="131">
        <f t="shared" si="250"/>
        <v>13</v>
      </c>
      <c r="Q128" s="131">
        <f t="shared" si="250"/>
        <v>14</v>
      </c>
      <c r="R128" s="131">
        <f t="shared" si="250"/>
        <v>15</v>
      </c>
      <c r="S128" s="131">
        <f t="shared" si="250"/>
        <v>16</v>
      </c>
      <c r="T128" s="131">
        <f t="shared" si="250"/>
        <v>17</v>
      </c>
      <c r="U128" s="131">
        <f t="shared" si="250"/>
        <v>18</v>
      </c>
      <c r="V128" s="131">
        <f t="shared" si="250"/>
        <v>19</v>
      </c>
      <c r="W128" s="131">
        <f t="shared" si="250"/>
        <v>20</v>
      </c>
      <c r="X128" s="131">
        <f t="shared" si="250"/>
        <v>21</v>
      </c>
      <c r="Y128" s="131">
        <f t="shared" si="250"/>
        <v>22</v>
      </c>
      <c r="Z128" s="131">
        <f t="shared" si="250"/>
        <v>23</v>
      </c>
      <c r="AA128" s="131">
        <f t="shared" si="250"/>
        <v>24</v>
      </c>
      <c r="AB128" s="131">
        <f t="shared" si="250"/>
        <v>25</v>
      </c>
      <c r="AC128" s="131">
        <f t="shared" si="250"/>
        <v>26</v>
      </c>
      <c r="AD128" s="131">
        <f t="shared" si="250"/>
        <v>27</v>
      </c>
      <c r="AE128" s="131">
        <f t="shared" si="250"/>
        <v>28</v>
      </c>
      <c r="AF128" s="131">
        <f t="shared" si="250"/>
        <v>29</v>
      </c>
      <c r="AG128" s="131">
        <f t="shared" si="250"/>
        <v>30</v>
      </c>
      <c r="AH128" s="131">
        <f t="shared" si="250"/>
        <v>31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48"/>
      <c r="BE128" s="3"/>
      <c r="BF128" s="1"/>
      <c r="BG128" s="1"/>
      <c r="BH128" s="1"/>
      <c r="BI128" s="1"/>
      <c r="BJ128" s="1"/>
      <c r="BK128" s="1"/>
      <c r="BL128" s="1"/>
      <c r="BM128" s="1"/>
      <c r="BN128" s="1"/>
      <c r="BO128" s="50"/>
      <c r="BP128" s="50"/>
      <c r="BQ128" s="50"/>
      <c r="BR128" s="50"/>
      <c r="BS128" s="50"/>
      <c r="BT128" s="51"/>
      <c r="BU128" s="52"/>
      <c r="BV128" s="52"/>
      <c r="BW128" s="52"/>
      <c r="BX128" s="53"/>
      <c r="BY128" s="53"/>
      <c r="BZ128" s="53"/>
      <c r="CA128" s="53"/>
      <c r="CB128" s="53"/>
    </row>
    <row r="129" spans="1:88" s="18" customFormat="1" ht="21" customHeight="1" x14ac:dyDescent="0.2">
      <c r="A129" s="1"/>
      <c r="B129" s="1641" t="s">
        <v>153</v>
      </c>
      <c r="C129" s="105" t="s">
        <v>148</v>
      </c>
      <c r="D129" s="5">
        <f>COUNTIF(D56:D57,"fE")+COUNTIF(D56:D57,"fES")+COUNTIF(D56:D57,"fED")+COUNTIF(D56:D57,"fEF")</f>
        <v>0</v>
      </c>
      <c r="E129" s="5">
        <f t="shared" ref="E129:AH129" si="251">COUNTIF(E56:E57,"fE")+COUNTIF(E56:E57,"fES")+COUNTIF(E56:E57,"fED")+COUNTIF(E56:E57,"fEF")</f>
        <v>0</v>
      </c>
      <c r="F129" s="5">
        <f t="shared" si="251"/>
        <v>0</v>
      </c>
      <c r="G129" s="5">
        <f t="shared" si="251"/>
        <v>0</v>
      </c>
      <c r="H129" s="5">
        <f t="shared" si="251"/>
        <v>0</v>
      </c>
      <c r="I129" s="5">
        <f t="shared" si="251"/>
        <v>0</v>
      </c>
      <c r="J129" s="5">
        <f t="shared" si="251"/>
        <v>0</v>
      </c>
      <c r="K129" s="5">
        <f t="shared" si="251"/>
        <v>0</v>
      </c>
      <c r="L129" s="5">
        <f t="shared" si="251"/>
        <v>0</v>
      </c>
      <c r="M129" s="5">
        <f t="shared" si="251"/>
        <v>0</v>
      </c>
      <c r="N129" s="5">
        <f t="shared" si="251"/>
        <v>0</v>
      </c>
      <c r="O129" s="5">
        <f t="shared" si="251"/>
        <v>0</v>
      </c>
      <c r="P129" s="5">
        <f t="shared" si="251"/>
        <v>0</v>
      </c>
      <c r="Q129" s="5">
        <f t="shared" si="251"/>
        <v>0</v>
      </c>
      <c r="R129" s="5">
        <f t="shared" si="251"/>
        <v>0</v>
      </c>
      <c r="S129" s="5">
        <f t="shared" si="251"/>
        <v>0</v>
      </c>
      <c r="T129" s="5">
        <f t="shared" si="251"/>
        <v>0</v>
      </c>
      <c r="U129" s="5">
        <f t="shared" si="251"/>
        <v>0</v>
      </c>
      <c r="V129" s="5">
        <f t="shared" si="251"/>
        <v>0</v>
      </c>
      <c r="W129" s="5">
        <f t="shared" si="251"/>
        <v>0</v>
      </c>
      <c r="X129" s="5">
        <f t="shared" si="251"/>
        <v>0</v>
      </c>
      <c r="Y129" s="5">
        <f t="shared" si="251"/>
        <v>0</v>
      </c>
      <c r="Z129" s="5">
        <f t="shared" si="251"/>
        <v>0</v>
      </c>
      <c r="AA129" s="5">
        <f t="shared" si="251"/>
        <v>0</v>
      </c>
      <c r="AB129" s="5">
        <f t="shared" si="251"/>
        <v>0</v>
      </c>
      <c r="AC129" s="5">
        <f t="shared" si="251"/>
        <v>0</v>
      </c>
      <c r="AD129" s="5">
        <f t="shared" si="251"/>
        <v>0</v>
      </c>
      <c r="AE129" s="5">
        <f t="shared" si="251"/>
        <v>0</v>
      </c>
      <c r="AF129" s="5">
        <f t="shared" si="251"/>
        <v>0</v>
      </c>
      <c r="AG129" s="5">
        <f t="shared" si="251"/>
        <v>0</v>
      </c>
      <c r="AH129" s="5">
        <f t="shared" si="251"/>
        <v>0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48"/>
      <c r="BE129" s="3"/>
      <c r="BF129" s="49"/>
      <c r="BG129" s="49"/>
      <c r="BH129" s="49"/>
      <c r="BI129" s="49"/>
      <c r="BJ129" s="49"/>
      <c r="BK129" s="49"/>
      <c r="BL129" s="49"/>
      <c r="BM129" s="49"/>
      <c r="BN129" s="49"/>
      <c r="BO129" s="50"/>
      <c r="BP129" s="50"/>
      <c r="BQ129" s="50"/>
      <c r="BR129" s="50"/>
      <c r="BS129" s="50"/>
      <c r="BT129" s="51"/>
      <c r="BU129" s="52"/>
      <c r="BV129" s="52"/>
      <c r="BW129" s="52"/>
      <c r="BX129" s="52"/>
      <c r="BY129" s="52"/>
      <c r="BZ129" s="52"/>
      <c r="CA129" s="52"/>
      <c r="CB129" s="52"/>
    </row>
    <row r="130" spans="1:88" s="18" customFormat="1" ht="21" customHeight="1" x14ac:dyDescent="0.2">
      <c r="A130" s="1"/>
      <c r="B130" s="1641"/>
      <c r="C130" s="105" t="s">
        <v>149</v>
      </c>
      <c r="D130" s="5">
        <f>COUNTIF(D58:D63,"fE")+COUNTIF(D58:D63,"fES")+COUNTIF(D58:D63,"fED")+COUNTIF(D58:D63,"fEF")</f>
        <v>0</v>
      </c>
      <c r="E130" s="5">
        <f t="shared" ref="E130:AH130" si="252">COUNTIF(E58:E63,"fE")+COUNTIF(E58:E63,"fES")+COUNTIF(E58:E63,"fED")+COUNTIF(E58:E63,"fEF")</f>
        <v>0</v>
      </c>
      <c r="F130" s="5">
        <f t="shared" si="252"/>
        <v>0</v>
      </c>
      <c r="G130" s="5">
        <f t="shared" si="252"/>
        <v>0</v>
      </c>
      <c r="H130" s="5">
        <f t="shared" si="252"/>
        <v>0</v>
      </c>
      <c r="I130" s="5">
        <f t="shared" si="252"/>
        <v>0</v>
      </c>
      <c r="J130" s="5">
        <f t="shared" si="252"/>
        <v>0</v>
      </c>
      <c r="K130" s="5">
        <f t="shared" si="252"/>
        <v>0</v>
      </c>
      <c r="L130" s="5">
        <f t="shared" si="252"/>
        <v>0</v>
      </c>
      <c r="M130" s="5">
        <f t="shared" si="252"/>
        <v>0</v>
      </c>
      <c r="N130" s="5">
        <f t="shared" si="252"/>
        <v>0</v>
      </c>
      <c r="O130" s="5">
        <f t="shared" si="252"/>
        <v>0</v>
      </c>
      <c r="P130" s="5">
        <f>COUNTIF(P58:P62,"fE")+COUNTIF(P58:P62,"fES")+COUNTIF(P58:P62,"fED")+COUNTIF(P58:P62,"fEF")</f>
        <v>0</v>
      </c>
      <c r="Q130" s="5">
        <f t="shared" si="252"/>
        <v>0</v>
      </c>
      <c r="R130" s="5">
        <f t="shared" si="252"/>
        <v>0</v>
      </c>
      <c r="S130" s="5">
        <f t="shared" si="252"/>
        <v>0</v>
      </c>
      <c r="T130" s="5">
        <f t="shared" si="252"/>
        <v>0</v>
      </c>
      <c r="U130" s="5">
        <f t="shared" si="252"/>
        <v>0</v>
      </c>
      <c r="V130" s="5">
        <f t="shared" si="252"/>
        <v>0</v>
      </c>
      <c r="W130" s="5">
        <f t="shared" si="252"/>
        <v>0</v>
      </c>
      <c r="X130" s="5">
        <f t="shared" si="252"/>
        <v>0</v>
      </c>
      <c r="Y130" s="5">
        <f t="shared" si="252"/>
        <v>1</v>
      </c>
      <c r="Z130" s="5">
        <f t="shared" si="252"/>
        <v>1</v>
      </c>
      <c r="AA130" s="5">
        <f t="shared" si="252"/>
        <v>0</v>
      </c>
      <c r="AB130" s="5">
        <f t="shared" si="252"/>
        <v>0</v>
      </c>
      <c r="AC130" s="5">
        <f t="shared" si="252"/>
        <v>1</v>
      </c>
      <c r="AD130" s="5">
        <f t="shared" si="252"/>
        <v>1</v>
      </c>
      <c r="AE130" s="5">
        <f t="shared" si="252"/>
        <v>0</v>
      </c>
      <c r="AF130" s="5">
        <f t="shared" si="252"/>
        <v>0</v>
      </c>
      <c r="AG130" s="5">
        <f t="shared" si="252"/>
        <v>0</v>
      </c>
      <c r="AH130" s="5">
        <f t="shared" si="252"/>
        <v>0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48"/>
      <c r="BE130" s="3"/>
      <c r="BF130" s="49"/>
      <c r="BG130" s="49"/>
      <c r="BH130" s="49"/>
      <c r="BI130" s="49"/>
      <c r="BJ130" s="49"/>
      <c r="BK130" s="49"/>
      <c r="BL130" s="49"/>
      <c r="BM130" s="49"/>
      <c r="BN130" s="49"/>
      <c r="BO130" s="50"/>
      <c r="BP130" s="50"/>
      <c r="BQ130" s="50"/>
      <c r="BR130" s="50"/>
      <c r="BS130" s="50"/>
      <c r="BT130" s="51"/>
      <c r="BU130" s="52"/>
      <c r="BV130" s="52"/>
      <c r="BW130" s="52"/>
      <c r="BX130" s="52"/>
      <c r="BY130" s="52"/>
      <c r="BZ130" s="52"/>
      <c r="CA130" s="52"/>
      <c r="CB130" s="52"/>
    </row>
    <row r="131" spans="1:88" s="18" customFormat="1" ht="21" customHeight="1" x14ac:dyDescent="0.2">
      <c r="A131" s="1"/>
      <c r="B131" s="1641"/>
      <c r="C131" s="105" t="s">
        <v>150</v>
      </c>
      <c r="D131" s="5">
        <f>+COUNTIF(D65:D75,"fE")+COUNTIF(D65:D75,"fES")+COUNTIF(D65:D75,"fED")+COUNTIF(D65:D75,"fEF")</f>
        <v>2</v>
      </c>
      <c r="E131" s="5">
        <f t="shared" ref="E131:AH131" si="253">+COUNTIF(E65:E75,"fE")+COUNTIF(E65:E75,"fES")+COUNTIF(E65:E75,"fED")+COUNTIF(E65:E75,"fEF")</f>
        <v>2</v>
      </c>
      <c r="F131" s="5">
        <f t="shared" si="253"/>
        <v>1</v>
      </c>
      <c r="G131" s="5">
        <f t="shared" si="253"/>
        <v>1</v>
      </c>
      <c r="H131" s="5">
        <f t="shared" si="253"/>
        <v>1</v>
      </c>
      <c r="I131" s="5">
        <f t="shared" si="253"/>
        <v>1</v>
      </c>
      <c r="J131" s="5">
        <f t="shared" si="253"/>
        <v>0</v>
      </c>
      <c r="K131" s="5">
        <f t="shared" si="253"/>
        <v>0</v>
      </c>
      <c r="L131" s="5">
        <f t="shared" si="253"/>
        <v>0</v>
      </c>
      <c r="M131" s="5">
        <f t="shared" si="253"/>
        <v>0</v>
      </c>
      <c r="N131" s="5">
        <f t="shared" si="253"/>
        <v>0</v>
      </c>
      <c r="O131" s="5">
        <f t="shared" si="253"/>
        <v>0</v>
      </c>
      <c r="P131" s="5">
        <f t="shared" si="253"/>
        <v>1</v>
      </c>
      <c r="Q131" s="5">
        <f t="shared" si="253"/>
        <v>2</v>
      </c>
      <c r="R131" s="5">
        <f t="shared" si="253"/>
        <v>2</v>
      </c>
      <c r="S131" s="5">
        <f t="shared" si="253"/>
        <v>2</v>
      </c>
      <c r="T131" s="5">
        <f t="shared" si="253"/>
        <v>2</v>
      </c>
      <c r="U131" s="5">
        <f t="shared" si="253"/>
        <v>2</v>
      </c>
      <c r="V131" s="5">
        <f t="shared" si="253"/>
        <v>2</v>
      </c>
      <c r="W131" s="5">
        <f t="shared" si="253"/>
        <v>2</v>
      </c>
      <c r="X131" s="5">
        <f t="shared" si="253"/>
        <v>1</v>
      </c>
      <c r="Y131" s="5">
        <f t="shared" si="253"/>
        <v>1</v>
      </c>
      <c r="Z131" s="5">
        <f t="shared" si="253"/>
        <v>1</v>
      </c>
      <c r="AA131" s="5">
        <f t="shared" si="253"/>
        <v>1</v>
      </c>
      <c r="AB131" s="5">
        <f t="shared" si="253"/>
        <v>1</v>
      </c>
      <c r="AC131" s="5">
        <f t="shared" si="253"/>
        <v>1</v>
      </c>
      <c r="AD131" s="5">
        <f t="shared" si="253"/>
        <v>1</v>
      </c>
      <c r="AE131" s="5">
        <f t="shared" si="253"/>
        <v>1</v>
      </c>
      <c r="AF131" s="5">
        <f t="shared" si="253"/>
        <v>1</v>
      </c>
      <c r="AG131" s="5">
        <f t="shared" si="253"/>
        <v>1</v>
      </c>
      <c r="AH131" s="5">
        <f t="shared" si="253"/>
        <v>1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48"/>
      <c r="BE131" s="3"/>
      <c r="BF131" s="49"/>
      <c r="BG131" s="49"/>
      <c r="BH131" s="49"/>
      <c r="BI131" s="49"/>
      <c r="BJ131" s="49"/>
      <c r="BK131" s="49"/>
      <c r="BL131" s="49"/>
      <c r="BM131" s="49"/>
      <c r="BN131" s="49"/>
      <c r="BO131" s="50"/>
      <c r="BP131" s="50"/>
      <c r="BQ131" s="50"/>
      <c r="BR131" s="50"/>
      <c r="BS131" s="50"/>
      <c r="BT131" s="51"/>
      <c r="BU131" s="52"/>
      <c r="BV131" s="52"/>
      <c r="BW131" s="52"/>
      <c r="BX131" s="52"/>
      <c r="BY131" s="52"/>
      <c r="BZ131" s="52"/>
      <c r="CA131" s="52"/>
      <c r="CB131" s="52"/>
    </row>
    <row r="132" spans="1:88" s="18" customFormat="1" ht="21" customHeight="1" x14ac:dyDescent="0.2">
      <c r="A132" s="1"/>
      <c r="B132" s="1641"/>
      <c r="C132" s="103" t="s">
        <v>151</v>
      </c>
      <c r="D132" s="14">
        <f>SUM(D129:D131)</f>
        <v>2</v>
      </c>
      <c r="E132" s="14">
        <f t="shared" ref="E132:AH132" si="254">SUM(E129:E131)</f>
        <v>2</v>
      </c>
      <c r="F132" s="14">
        <f t="shared" si="254"/>
        <v>1</v>
      </c>
      <c r="G132" s="14">
        <f t="shared" si="254"/>
        <v>1</v>
      </c>
      <c r="H132" s="14">
        <f t="shared" si="254"/>
        <v>1</v>
      </c>
      <c r="I132" s="14">
        <f t="shared" si="254"/>
        <v>1</v>
      </c>
      <c r="J132" s="14">
        <f t="shared" si="254"/>
        <v>0</v>
      </c>
      <c r="K132" s="14">
        <f t="shared" si="254"/>
        <v>0</v>
      </c>
      <c r="L132" s="14">
        <f t="shared" si="254"/>
        <v>0</v>
      </c>
      <c r="M132" s="14">
        <f t="shared" si="254"/>
        <v>0</v>
      </c>
      <c r="N132" s="14">
        <f t="shared" si="254"/>
        <v>0</v>
      </c>
      <c r="O132" s="14">
        <f t="shared" si="254"/>
        <v>0</v>
      </c>
      <c r="P132" s="14">
        <f t="shared" si="254"/>
        <v>1</v>
      </c>
      <c r="Q132" s="14">
        <f t="shared" si="254"/>
        <v>2</v>
      </c>
      <c r="R132" s="14">
        <f t="shared" si="254"/>
        <v>2</v>
      </c>
      <c r="S132" s="14">
        <f t="shared" si="254"/>
        <v>2</v>
      </c>
      <c r="T132" s="14">
        <f t="shared" si="254"/>
        <v>2</v>
      </c>
      <c r="U132" s="14">
        <f t="shared" si="254"/>
        <v>2</v>
      </c>
      <c r="V132" s="14">
        <f t="shared" si="254"/>
        <v>2</v>
      </c>
      <c r="W132" s="14">
        <f t="shared" si="254"/>
        <v>2</v>
      </c>
      <c r="X132" s="14">
        <f t="shared" si="254"/>
        <v>1</v>
      </c>
      <c r="Y132" s="14">
        <f t="shared" si="254"/>
        <v>2</v>
      </c>
      <c r="Z132" s="14">
        <f t="shared" si="254"/>
        <v>2</v>
      </c>
      <c r="AA132" s="14">
        <f t="shared" si="254"/>
        <v>1</v>
      </c>
      <c r="AB132" s="14">
        <f t="shared" si="254"/>
        <v>1</v>
      </c>
      <c r="AC132" s="14">
        <f t="shared" si="254"/>
        <v>2</v>
      </c>
      <c r="AD132" s="14">
        <f t="shared" si="254"/>
        <v>2</v>
      </c>
      <c r="AE132" s="14">
        <f t="shared" si="254"/>
        <v>1</v>
      </c>
      <c r="AF132" s="14">
        <f t="shared" si="254"/>
        <v>1</v>
      </c>
      <c r="AG132" s="14">
        <f t="shared" si="254"/>
        <v>1</v>
      </c>
      <c r="AH132" s="14">
        <f t="shared" si="254"/>
        <v>1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48"/>
      <c r="BE132" s="3"/>
      <c r="BF132" s="49"/>
      <c r="BG132" s="49"/>
      <c r="BH132" s="49"/>
      <c r="BI132" s="49"/>
      <c r="BJ132" s="49"/>
      <c r="BK132" s="49"/>
      <c r="BL132" s="49"/>
      <c r="BM132" s="49"/>
      <c r="BN132" s="49"/>
      <c r="BO132" s="50"/>
      <c r="BP132" s="50"/>
      <c r="BQ132" s="50"/>
      <c r="BR132" s="50"/>
      <c r="BS132" s="50"/>
      <c r="BT132" s="51"/>
      <c r="BU132" s="52"/>
      <c r="BV132" s="52"/>
      <c r="BW132" s="52"/>
      <c r="BX132" s="52"/>
      <c r="BY132" s="52"/>
      <c r="BZ132" s="52"/>
      <c r="CA132" s="52"/>
      <c r="CB132" s="52"/>
    </row>
    <row r="133" spans="1:88" s="18" customFormat="1" ht="21" customHeight="1" x14ac:dyDescent="0.2">
      <c r="A133" s="1"/>
      <c r="B133" s="1641"/>
      <c r="C133" s="105" t="s">
        <v>36</v>
      </c>
      <c r="D133" s="5">
        <f>COUNTIF(D$56:D$75,"L")</f>
        <v>0</v>
      </c>
      <c r="E133" s="5">
        <f t="shared" ref="E133:AH133" si="255">COUNTIF(E$56:E$75,"L")</f>
        <v>0</v>
      </c>
      <c r="F133" s="5">
        <f t="shared" si="255"/>
        <v>0</v>
      </c>
      <c r="G133" s="5">
        <f t="shared" si="255"/>
        <v>0</v>
      </c>
      <c r="H133" s="5">
        <f t="shared" si="255"/>
        <v>0</v>
      </c>
      <c r="I133" s="5">
        <f t="shared" si="255"/>
        <v>0</v>
      </c>
      <c r="J133" s="5">
        <f t="shared" si="255"/>
        <v>0</v>
      </c>
      <c r="K133" s="5">
        <f t="shared" si="255"/>
        <v>0</v>
      </c>
      <c r="L133" s="5">
        <f t="shared" si="255"/>
        <v>0</v>
      </c>
      <c r="M133" s="5">
        <f t="shared" si="255"/>
        <v>0</v>
      </c>
      <c r="N133" s="5">
        <f t="shared" si="255"/>
        <v>0</v>
      </c>
      <c r="O133" s="5">
        <f t="shared" si="255"/>
        <v>0</v>
      </c>
      <c r="P133" s="5">
        <f t="shared" si="255"/>
        <v>0</v>
      </c>
      <c r="Q133" s="5">
        <f t="shared" si="255"/>
        <v>0</v>
      </c>
      <c r="R133" s="5">
        <f t="shared" si="255"/>
        <v>0</v>
      </c>
      <c r="S133" s="5">
        <f t="shared" si="255"/>
        <v>0</v>
      </c>
      <c r="T133" s="5">
        <f t="shared" si="255"/>
        <v>0</v>
      </c>
      <c r="U133" s="5">
        <f t="shared" si="255"/>
        <v>0</v>
      </c>
      <c r="V133" s="5">
        <f t="shared" si="255"/>
        <v>0</v>
      </c>
      <c r="W133" s="5">
        <f t="shared" si="255"/>
        <v>0</v>
      </c>
      <c r="X133" s="5">
        <f t="shared" si="255"/>
        <v>0</v>
      </c>
      <c r="Y133" s="5">
        <f t="shared" si="255"/>
        <v>0</v>
      </c>
      <c r="Z133" s="5">
        <f t="shared" si="255"/>
        <v>0</v>
      </c>
      <c r="AA133" s="5">
        <f t="shared" si="255"/>
        <v>0</v>
      </c>
      <c r="AB133" s="5">
        <f t="shared" si="255"/>
        <v>0</v>
      </c>
      <c r="AC133" s="5">
        <f t="shared" si="255"/>
        <v>0</v>
      </c>
      <c r="AD133" s="5">
        <f t="shared" si="255"/>
        <v>0</v>
      </c>
      <c r="AE133" s="5">
        <f t="shared" si="255"/>
        <v>0</v>
      </c>
      <c r="AF133" s="5">
        <f t="shared" si="255"/>
        <v>0</v>
      </c>
      <c r="AG133" s="5">
        <f t="shared" si="255"/>
        <v>0</v>
      </c>
      <c r="AH133" s="5">
        <f t="shared" si="255"/>
        <v>0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48"/>
      <c r="BE133" s="3"/>
      <c r="BF133" s="49"/>
      <c r="BG133" s="49"/>
      <c r="BH133" s="49"/>
      <c r="BI133" s="49"/>
      <c r="BJ133" s="49"/>
      <c r="BK133" s="49"/>
      <c r="BL133" s="49"/>
      <c r="BM133" s="49"/>
      <c r="BN133" s="49"/>
      <c r="BO133" s="50"/>
      <c r="BP133" s="50"/>
      <c r="BQ133" s="50"/>
      <c r="BR133" s="50"/>
      <c r="BS133" s="50"/>
      <c r="BT133" s="51"/>
      <c r="BU133" s="52"/>
      <c r="BV133" s="52"/>
      <c r="BW133" s="52"/>
      <c r="BX133" s="52"/>
      <c r="BY133" s="52"/>
      <c r="BZ133" s="52"/>
      <c r="CA133" s="52"/>
      <c r="CB133" s="52"/>
    </row>
    <row r="134" spans="1:88" s="18" customFormat="1" ht="21" customHeight="1" x14ac:dyDescent="0.2">
      <c r="A134" s="1"/>
      <c r="B134" s="1641"/>
      <c r="C134" s="105" t="s">
        <v>37</v>
      </c>
      <c r="D134" s="5">
        <f>COUNTIF(D$56:D$75,"B")</f>
        <v>2</v>
      </c>
      <c r="E134" s="5">
        <f t="shared" ref="E134:AH134" si="256">COUNTIF(E$56:E$75,"B")</f>
        <v>2</v>
      </c>
      <c r="F134" s="5">
        <f t="shared" si="256"/>
        <v>0</v>
      </c>
      <c r="G134" s="5">
        <f t="shared" si="256"/>
        <v>0</v>
      </c>
      <c r="H134" s="5">
        <f t="shared" si="256"/>
        <v>2</v>
      </c>
      <c r="I134" s="5">
        <f t="shared" si="256"/>
        <v>2</v>
      </c>
      <c r="J134" s="5">
        <f t="shared" si="256"/>
        <v>2</v>
      </c>
      <c r="K134" s="5">
        <f t="shared" si="256"/>
        <v>2</v>
      </c>
      <c r="L134" s="5">
        <f t="shared" si="256"/>
        <v>2</v>
      </c>
      <c r="M134" s="5">
        <f t="shared" si="256"/>
        <v>0</v>
      </c>
      <c r="N134" s="5">
        <f t="shared" si="256"/>
        <v>0</v>
      </c>
      <c r="O134" s="5">
        <f t="shared" si="256"/>
        <v>2</v>
      </c>
      <c r="P134" s="5">
        <f t="shared" si="256"/>
        <v>2</v>
      </c>
      <c r="Q134" s="5">
        <f t="shared" si="256"/>
        <v>2</v>
      </c>
      <c r="R134" s="5">
        <f t="shared" si="256"/>
        <v>2</v>
      </c>
      <c r="S134" s="5">
        <f t="shared" si="256"/>
        <v>2</v>
      </c>
      <c r="T134" s="5">
        <f t="shared" si="256"/>
        <v>0</v>
      </c>
      <c r="U134" s="5">
        <f t="shared" si="256"/>
        <v>0</v>
      </c>
      <c r="V134" s="5">
        <f t="shared" si="256"/>
        <v>2</v>
      </c>
      <c r="W134" s="5">
        <f t="shared" si="256"/>
        <v>2</v>
      </c>
      <c r="X134" s="5">
        <f t="shared" si="256"/>
        <v>2</v>
      </c>
      <c r="Y134" s="5">
        <f t="shared" si="256"/>
        <v>2</v>
      </c>
      <c r="Z134" s="5">
        <f t="shared" si="256"/>
        <v>2</v>
      </c>
      <c r="AA134" s="5">
        <f t="shared" si="256"/>
        <v>0</v>
      </c>
      <c r="AB134" s="5">
        <f t="shared" si="256"/>
        <v>0</v>
      </c>
      <c r="AC134" s="5">
        <f t="shared" si="256"/>
        <v>2</v>
      </c>
      <c r="AD134" s="5">
        <f t="shared" si="256"/>
        <v>2</v>
      </c>
      <c r="AE134" s="5">
        <f t="shared" si="256"/>
        <v>2</v>
      </c>
      <c r="AF134" s="5">
        <f t="shared" si="256"/>
        <v>2</v>
      </c>
      <c r="AG134" s="5">
        <f t="shared" si="256"/>
        <v>2</v>
      </c>
      <c r="AH134" s="5">
        <f t="shared" si="256"/>
        <v>0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48"/>
      <c r="BE134" s="3"/>
      <c r="BF134" s="49"/>
      <c r="BG134" s="49"/>
      <c r="BH134" s="49"/>
      <c r="BI134" s="49"/>
      <c r="BJ134" s="49"/>
      <c r="BK134" s="49"/>
      <c r="BL134" s="49"/>
      <c r="BM134" s="49"/>
      <c r="BN134" s="49"/>
      <c r="BO134" s="50"/>
      <c r="BP134" s="50"/>
      <c r="BQ134" s="50"/>
      <c r="BR134" s="50"/>
      <c r="BS134" s="50"/>
      <c r="BT134" s="51"/>
      <c r="BU134" s="52"/>
      <c r="BV134" s="52"/>
      <c r="BW134" s="52"/>
      <c r="BX134" s="52"/>
      <c r="BY134" s="52"/>
      <c r="BZ134" s="52"/>
      <c r="CA134" s="52"/>
      <c r="CB134" s="52"/>
    </row>
    <row r="135" spans="1:88" s="18" customFormat="1" ht="21" customHeight="1" x14ac:dyDescent="0.2">
      <c r="A135" s="1"/>
      <c r="B135" s="1641"/>
      <c r="C135" s="105" t="s">
        <v>38</v>
      </c>
      <c r="D135" s="5">
        <f>COUNTIF(D$56:D$75,"SA")</f>
        <v>0</v>
      </c>
      <c r="E135" s="5">
        <f t="shared" ref="E135:AH135" si="257">COUNTIF(E$56:E$75,"SA")</f>
        <v>0</v>
      </c>
      <c r="F135" s="5">
        <f t="shared" si="257"/>
        <v>0</v>
      </c>
      <c r="G135" s="5">
        <f t="shared" si="257"/>
        <v>0</v>
      </c>
      <c r="H135" s="5">
        <f t="shared" si="257"/>
        <v>0</v>
      </c>
      <c r="I135" s="5">
        <f t="shared" si="257"/>
        <v>0</v>
      </c>
      <c r="J135" s="5">
        <f t="shared" si="257"/>
        <v>0</v>
      </c>
      <c r="K135" s="5">
        <f t="shared" si="257"/>
        <v>0</v>
      </c>
      <c r="L135" s="5">
        <f t="shared" si="257"/>
        <v>0</v>
      </c>
      <c r="M135" s="5">
        <f t="shared" si="257"/>
        <v>0</v>
      </c>
      <c r="N135" s="5">
        <f t="shared" si="257"/>
        <v>0</v>
      </c>
      <c r="O135" s="5">
        <f t="shared" si="257"/>
        <v>0</v>
      </c>
      <c r="P135" s="5">
        <f t="shared" si="257"/>
        <v>0</v>
      </c>
      <c r="Q135" s="5">
        <f t="shared" si="257"/>
        <v>0</v>
      </c>
      <c r="R135" s="5">
        <f t="shared" si="257"/>
        <v>0</v>
      </c>
      <c r="S135" s="5">
        <f t="shared" si="257"/>
        <v>0</v>
      </c>
      <c r="T135" s="5">
        <f t="shared" si="257"/>
        <v>0</v>
      </c>
      <c r="U135" s="5">
        <f t="shared" si="257"/>
        <v>0</v>
      </c>
      <c r="V135" s="5">
        <f t="shared" si="257"/>
        <v>0</v>
      </c>
      <c r="W135" s="5">
        <f t="shared" si="257"/>
        <v>0</v>
      </c>
      <c r="X135" s="5">
        <f t="shared" si="257"/>
        <v>0</v>
      </c>
      <c r="Y135" s="5">
        <f t="shared" si="257"/>
        <v>0</v>
      </c>
      <c r="Z135" s="5">
        <f t="shared" si="257"/>
        <v>0</v>
      </c>
      <c r="AA135" s="5">
        <f t="shared" si="257"/>
        <v>0</v>
      </c>
      <c r="AB135" s="5">
        <f t="shared" si="257"/>
        <v>0</v>
      </c>
      <c r="AC135" s="5">
        <f t="shared" si="257"/>
        <v>0</v>
      </c>
      <c r="AD135" s="5">
        <f t="shared" si="257"/>
        <v>0</v>
      </c>
      <c r="AE135" s="5">
        <f t="shared" si="257"/>
        <v>0</v>
      </c>
      <c r="AF135" s="5">
        <f t="shared" si="257"/>
        <v>0</v>
      </c>
      <c r="AG135" s="5">
        <f t="shared" si="257"/>
        <v>0</v>
      </c>
      <c r="AH135" s="5">
        <f t="shared" si="257"/>
        <v>0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48"/>
      <c r="BE135" s="3"/>
      <c r="BF135" s="49"/>
      <c r="BG135" s="49"/>
      <c r="BH135" s="49"/>
      <c r="BI135" s="49"/>
      <c r="BJ135" s="49"/>
      <c r="BK135" s="49"/>
      <c r="BL135" s="49"/>
      <c r="BM135" s="49"/>
      <c r="BN135" s="49"/>
      <c r="BO135" s="50"/>
      <c r="BP135" s="50"/>
      <c r="BQ135" s="50"/>
      <c r="BR135" s="50"/>
      <c r="BS135" s="50"/>
      <c r="BT135" s="51"/>
      <c r="BU135" s="52"/>
      <c r="BV135" s="52"/>
      <c r="BW135" s="52"/>
      <c r="BX135" s="52"/>
      <c r="BY135" s="52"/>
      <c r="BZ135" s="52"/>
      <c r="CA135" s="52"/>
      <c r="CB135" s="52"/>
    </row>
    <row r="136" spans="1:88" s="18" customFormat="1" ht="21" customHeight="1" x14ac:dyDescent="0.2">
      <c r="A136" s="1"/>
      <c r="B136" s="1641"/>
      <c r="C136" s="105" t="s">
        <v>134</v>
      </c>
      <c r="D136" s="5">
        <f>COUNTIF(D$56:D$75,"SAT")</f>
        <v>0</v>
      </c>
      <c r="E136" s="5">
        <f t="shared" ref="E136:AH136" si="258">COUNTIF(E$56:E$75,"SAT")</f>
        <v>0</v>
      </c>
      <c r="F136" s="5">
        <f t="shared" si="258"/>
        <v>0</v>
      </c>
      <c r="G136" s="5">
        <f t="shared" si="258"/>
        <v>0</v>
      </c>
      <c r="H136" s="5">
        <f t="shared" si="258"/>
        <v>0</v>
      </c>
      <c r="I136" s="5">
        <f t="shared" si="258"/>
        <v>0</v>
      </c>
      <c r="J136" s="5">
        <f t="shared" si="258"/>
        <v>0</v>
      </c>
      <c r="K136" s="5">
        <f t="shared" si="258"/>
        <v>0</v>
      </c>
      <c r="L136" s="5">
        <f t="shared" si="258"/>
        <v>0</v>
      </c>
      <c r="M136" s="5">
        <f t="shared" si="258"/>
        <v>0</v>
      </c>
      <c r="N136" s="5">
        <f t="shared" si="258"/>
        <v>0</v>
      </c>
      <c r="O136" s="5">
        <f t="shared" si="258"/>
        <v>0</v>
      </c>
      <c r="P136" s="5">
        <f t="shared" si="258"/>
        <v>0</v>
      </c>
      <c r="Q136" s="5">
        <f t="shared" si="258"/>
        <v>0</v>
      </c>
      <c r="R136" s="5">
        <f t="shared" si="258"/>
        <v>0</v>
      </c>
      <c r="S136" s="5">
        <f t="shared" si="258"/>
        <v>0</v>
      </c>
      <c r="T136" s="5">
        <f t="shared" si="258"/>
        <v>0</v>
      </c>
      <c r="U136" s="5">
        <f t="shared" si="258"/>
        <v>0</v>
      </c>
      <c r="V136" s="5">
        <f t="shared" si="258"/>
        <v>0</v>
      </c>
      <c r="W136" s="5">
        <f t="shared" si="258"/>
        <v>0</v>
      </c>
      <c r="X136" s="5">
        <f t="shared" si="258"/>
        <v>0</v>
      </c>
      <c r="Y136" s="5">
        <f t="shared" si="258"/>
        <v>0</v>
      </c>
      <c r="Z136" s="5">
        <f t="shared" si="258"/>
        <v>0</v>
      </c>
      <c r="AA136" s="5">
        <f t="shared" si="258"/>
        <v>0</v>
      </c>
      <c r="AB136" s="5">
        <f t="shared" si="258"/>
        <v>0</v>
      </c>
      <c r="AC136" s="5">
        <f t="shared" si="258"/>
        <v>0</v>
      </c>
      <c r="AD136" s="5">
        <f t="shared" si="258"/>
        <v>0</v>
      </c>
      <c r="AE136" s="5">
        <f t="shared" si="258"/>
        <v>0</v>
      </c>
      <c r="AF136" s="5">
        <f t="shared" si="258"/>
        <v>0</v>
      </c>
      <c r="AG136" s="5">
        <f t="shared" si="258"/>
        <v>0</v>
      </c>
      <c r="AH136" s="5">
        <f t="shared" si="258"/>
        <v>0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48"/>
      <c r="BE136" s="3"/>
      <c r="BF136" s="49"/>
      <c r="BG136" s="49"/>
      <c r="BH136" s="49"/>
      <c r="BI136" s="49"/>
      <c r="BJ136" s="49"/>
      <c r="BK136" s="49"/>
      <c r="BL136" s="49"/>
      <c r="BM136" s="49"/>
      <c r="BN136" s="49"/>
      <c r="BO136" s="50"/>
      <c r="BP136" s="50"/>
      <c r="BQ136" s="50"/>
      <c r="BR136" s="50"/>
      <c r="BS136" s="50"/>
      <c r="BT136" s="51"/>
      <c r="BU136" s="52"/>
      <c r="BV136" s="52"/>
      <c r="BW136" s="52"/>
      <c r="BX136" s="52"/>
      <c r="BY136" s="52"/>
      <c r="BZ136" s="52"/>
      <c r="CA136" s="52"/>
      <c r="CB136" s="52"/>
    </row>
    <row r="137" spans="1:88" s="18" customFormat="1" ht="21" customHeight="1" x14ac:dyDescent="0.2">
      <c r="A137" s="1"/>
      <c r="B137" s="1641"/>
      <c r="C137" s="105" t="s">
        <v>39</v>
      </c>
      <c r="D137" s="5">
        <f>COUNTIF(D$56:D$75,"SE")</f>
        <v>0</v>
      </c>
      <c r="E137" s="5">
        <f t="shared" ref="E137:AH137" si="259">COUNTIF(E$56:E$75,"SE")</f>
        <v>0</v>
      </c>
      <c r="F137" s="5">
        <f t="shared" si="259"/>
        <v>0</v>
      </c>
      <c r="G137" s="5">
        <f t="shared" si="259"/>
        <v>0</v>
      </c>
      <c r="H137" s="5">
        <f t="shared" si="259"/>
        <v>0</v>
      </c>
      <c r="I137" s="5">
        <f t="shared" si="259"/>
        <v>0</v>
      </c>
      <c r="J137" s="5">
        <f t="shared" si="259"/>
        <v>0</v>
      </c>
      <c r="K137" s="5">
        <f t="shared" si="259"/>
        <v>0</v>
      </c>
      <c r="L137" s="5">
        <f t="shared" si="259"/>
        <v>0</v>
      </c>
      <c r="M137" s="5">
        <f t="shared" si="259"/>
        <v>0</v>
      </c>
      <c r="N137" s="5">
        <f t="shared" si="259"/>
        <v>1</v>
      </c>
      <c r="O137" s="5">
        <f t="shared" si="259"/>
        <v>0</v>
      </c>
      <c r="P137" s="5">
        <f t="shared" si="259"/>
        <v>0</v>
      </c>
      <c r="Q137" s="5">
        <f t="shared" si="259"/>
        <v>1</v>
      </c>
      <c r="R137" s="5">
        <f t="shared" si="259"/>
        <v>1</v>
      </c>
      <c r="S137" s="5">
        <f t="shared" si="259"/>
        <v>0</v>
      </c>
      <c r="T137" s="5">
        <f t="shared" si="259"/>
        <v>0</v>
      </c>
      <c r="U137" s="5">
        <f t="shared" si="259"/>
        <v>0</v>
      </c>
      <c r="V137" s="5">
        <f t="shared" si="259"/>
        <v>0</v>
      </c>
      <c r="W137" s="5">
        <f t="shared" si="259"/>
        <v>0</v>
      </c>
      <c r="X137" s="5">
        <f t="shared" si="259"/>
        <v>0</v>
      </c>
      <c r="Y137" s="5">
        <f t="shared" si="259"/>
        <v>0</v>
      </c>
      <c r="Z137" s="5">
        <f t="shared" si="259"/>
        <v>0</v>
      </c>
      <c r="AA137" s="5">
        <f t="shared" si="259"/>
        <v>0</v>
      </c>
      <c r="AB137" s="5">
        <f t="shared" si="259"/>
        <v>0</v>
      </c>
      <c r="AC137" s="5">
        <f t="shared" si="259"/>
        <v>0</v>
      </c>
      <c r="AD137" s="5">
        <f t="shared" si="259"/>
        <v>0</v>
      </c>
      <c r="AE137" s="5">
        <f t="shared" si="259"/>
        <v>0</v>
      </c>
      <c r="AF137" s="5">
        <f t="shared" si="259"/>
        <v>0</v>
      </c>
      <c r="AG137" s="5">
        <f t="shared" si="259"/>
        <v>0</v>
      </c>
      <c r="AH137" s="5">
        <f t="shared" si="259"/>
        <v>0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48"/>
      <c r="BE137" s="3"/>
      <c r="BF137" s="49"/>
      <c r="BG137" s="49"/>
      <c r="BH137" s="49"/>
      <c r="BI137" s="49"/>
      <c r="BJ137" s="49"/>
      <c r="BK137" s="49"/>
      <c r="BL137" s="49"/>
      <c r="BM137" s="49"/>
      <c r="BN137" s="49"/>
      <c r="BO137" s="50"/>
      <c r="BP137" s="50"/>
      <c r="BQ137" s="50"/>
      <c r="BR137" s="50"/>
      <c r="BS137" s="50"/>
      <c r="BT137" s="51"/>
      <c r="BU137" s="52"/>
      <c r="BV137" s="52"/>
      <c r="BW137" s="52"/>
      <c r="BX137" s="52"/>
      <c r="BY137" s="52"/>
      <c r="BZ137" s="52"/>
      <c r="CA137" s="52"/>
      <c r="CB137" s="52"/>
    </row>
    <row r="138" spans="1:88" s="58" customFormat="1" ht="21" customHeight="1" x14ac:dyDescent="0.2">
      <c r="A138" s="1"/>
      <c r="B138" s="1641"/>
      <c r="C138" s="105" t="s">
        <v>40</v>
      </c>
      <c r="D138" s="5">
        <f>COUNTIF(D$56:D$75,"TR")</f>
        <v>0</v>
      </c>
      <c r="E138" s="5">
        <f t="shared" ref="E138:AH138" si="260">COUNTIF(E$56:E$75,"TR")</f>
        <v>0</v>
      </c>
      <c r="F138" s="5">
        <f t="shared" si="260"/>
        <v>0</v>
      </c>
      <c r="G138" s="5">
        <f t="shared" si="260"/>
        <v>0</v>
      </c>
      <c r="H138" s="5">
        <f t="shared" si="260"/>
        <v>0</v>
      </c>
      <c r="I138" s="5">
        <f t="shared" si="260"/>
        <v>0</v>
      </c>
      <c r="J138" s="5">
        <f t="shared" si="260"/>
        <v>0</v>
      </c>
      <c r="K138" s="5">
        <f t="shared" si="260"/>
        <v>0</v>
      </c>
      <c r="L138" s="5">
        <f t="shared" si="260"/>
        <v>0</v>
      </c>
      <c r="M138" s="5">
        <f t="shared" si="260"/>
        <v>0</v>
      </c>
      <c r="N138" s="5">
        <f t="shared" si="260"/>
        <v>0</v>
      </c>
      <c r="O138" s="5">
        <f t="shared" si="260"/>
        <v>0</v>
      </c>
      <c r="P138" s="5">
        <f t="shared" si="260"/>
        <v>0</v>
      </c>
      <c r="Q138" s="5">
        <f t="shared" si="260"/>
        <v>0</v>
      </c>
      <c r="R138" s="5">
        <f t="shared" si="260"/>
        <v>0</v>
      </c>
      <c r="S138" s="5">
        <f t="shared" si="260"/>
        <v>0</v>
      </c>
      <c r="T138" s="5">
        <f t="shared" si="260"/>
        <v>0</v>
      </c>
      <c r="U138" s="5">
        <f t="shared" si="260"/>
        <v>0</v>
      </c>
      <c r="V138" s="5">
        <f t="shared" si="260"/>
        <v>0</v>
      </c>
      <c r="W138" s="5">
        <f t="shared" si="260"/>
        <v>0</v>
      </c>
      <c r="X138" s="5">
        <f t="shared" si="260"/>
        <v>0</v>
      </c>
      <c r="Y138" s="5">
        <f t="shared" si="260"/>
        <v>0</v>
      </c>
      <c r="Z138" s="5">
        <f t="shared" si="260"/>
        <v>0</v>
      </c>
      <c r="AA138" s="5">
        <f t="shared" si="260"/>
        <v>0</v>
      </c>
      <c r="AB138" s="5">
        <f t="shared" si="260"/>
        <v>0</v>
      </c>
      <c r="AC138" s="5">
        <f t="shared" si="260"/>
        <v>0</v>
      </c>
      <c r="AD138" s="5">
        <f t="shared" si="260"/>
        <v>0</v>
      </c>
      <c r="AE138" s="5">
        <f t="shared" si="260"/>
        <v>0</v>
      </c>
      <c r="AF138" s="5">
        <f t="shared" si="260"/>
        <v>0</v>
      </c>
      <c r="AG138" s="5">
        <f t="shared" si="260"/>
        <v>0</v>
      </c>
      <c r="AH138" s="5">
        <f t="shared" si="260"/>
        <v>0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48"/>
      <c r="BE138" s="3"/>
      <c r="BF138" s="49"/>
      <c r="BG138" s="49"/>
      <c r="BH138" s="49"/>
      <c r="BI138" s="49"/>
      <c r="BJ138" s="49"/>
      <c r="BK138" s="49"/>
      <c r="BL138" s="49"/>
      <c r="BM138" s="49"/>
      <c r="BN138" s="49"/>
      <c r="BO138" s="50"/>
      <c r="BP138" s="50"/>
      <c r="BQ138" s="50"/>
      <c r="BR138" s="50"/>
      <c r="BS138" s="50"/>
      <c r="BT138" s="51"/>
      <c r="BU138" s="52"/>
      <c r="BV138" s="52"/>
      <c r="BW138" s="52"/>
      <c r="BX138" s="52"/>
      <c r="BY138" s="52"/>
      <c r="BZ138" s="52"/>
      <c r="CA138" s="52"/>
      <c r="CB138" s="52"/>
      <c r="CC138" s="18"/>
      <c r="CD138" s="18"/>
      <c r="CE138" s="18"/>
      <c r="CF138" s="18"/>
      <c r="CG138" s="18"/>
      <c r="CH138" s="18"/>
      <c r="CI138" s="18"/>
      <c r="CJ138" s="18"/>
    </row>
    <row r="139" spans="1:88" s="58" customFormat="1" ht="21" customHeight="1" x14ac:dyDescent="0.2">
      <c r="A139" s="49"/>
      <c r="B139" s="1641"/>
      <c r="C139" s="103" t="s">
        <v>57</v>
      </c>
      <c r="D139" s="14">
        <f>COUNTIF(D$56:D$75,"FOTS")</f>
        <v>0</v>
      </c>
      <c r="E139" s="14">
        <f t="shared" ref="E139:AH139" si="261">COUNTIF(E$56:E$75,"FOTS")</f>
        <v>1</v>
      </c>
      <c r="F139" s="14">
        <f t="shared" si="261"/>
        <v>1</v>
      </c>
      <c r="G139" s="14">
        <f t="shared" si="261"/>
        <v>0</v>
      </c>
      <c r="H139" s="14">
        <f t="shared" si="261"/>
        <v>0</v>
      </c>
      <c r="I139" s="14">
        <f t="shared" si="261"/>
        <v>0</v>
      </c>
      <c r="J139" s="14">
        <f t="shared" si="261"/>
        <v>0</v>
      </c>
      <c r="K139" s="14">
        <f t="shared" si="261"/>
        <v>0</v>
      </c>
      <c r="L139" s="14">
        <f t="shared" si="261"/>
        <v>0</v>
      </c>
      <c r="M139" s="14">
        <f t="shared" si="261"/>
        <v>2</v>
      </c>
      <c r="N139" s="14">
        <f t="shared" si="261"/>
        <v>1</v>
      </c>
      <c r="O139" s="14">
        <f t="shared" si="261"/>
        <v>0</v>
      </c>
      <c r="P139" s="14">
        <f t="shared" si="261"/>
        <v>0</v>
      </c>
      <c r="Q139" s="14">
        <f t="shared" si="261"/>
        <v>0</v>
      </c>
      <c r="R139" s="14">
        <f t="shared" si="261"/>
        <v>0</v>
      </c>
      <c r="S139" s="14">
        <f t="shared" si="261"/>
        <v>0</v>
      </c>
      <c r="T139" s="14">
        <f t="shared" si="261"/>
        <v>0</v>
      </c>
      <c r="U139" s="14">
        <f t="shared" si="261"/>
        <v>0</v>
      </c>
      <c r="V139" s="14">
        <f t="shared" si="261"/>
        <v>0</v>
      </c>
      <c r="W139" s="14">
        <f t="shared" si="261"/>
        <v>0</v>
      </c>
      <c r="X139" s="14">
        <f t="shared" si="261"/>
        <v>0</v>
      </c>
      <c r="Y139" s="14">
        <f t="shared" si="261"/>
        <v>0</v>
      </c>
      <c r="Z139" s="14">
        <f t="shared" si="261"/>
        <v>0</v>
      </c>
      <c r="AA139" s="14">
        <f t="shared" si="261"/>
        <v>0</v>
      </c>
      <c r="AB139" s="14">
        <f t="shared" si="261"/>
        <v>0</v>
      </c>
      <c r="AC139" s="14">
        <f t="shared" si="261"/>
        <v>0</v>
      </c>
      <c r="AD139" s="14">
        <f t="shared" si="261"/>
        <v>0</v>
      </c>
      <c r="AE139" s="14">
        <f t="shared" si="261"/>
        <v>0</v>
      </c>
      <c r="AF139" s="14">
        <f t="shared" si="261"/>
        <v>0</v>
      </c>
      <c r="AG139" s="14">
        <f t="shared" si="261"/>
        <v>0</v>
      </c>
      <c r="AH139" s="14">
        <f t="shared" si="261"/>
        <v>0</v>
      </c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98"/>
      <c r="BE139" s="99"/>
      <c r="BF139" s="49"/>
      <c r="BG139" s="49"/>
      <c r="BH139" s="49"/>
      <c r="BI139" s="49"/>
      <c r="BJ139" s="49"/>
      <c r="BK139" s="49"/>
      <c r="BL139" s="49"/>
      <c r="BM139" s="49"/>
      <c r="BN139" s="49"/>
      <c r="BO139" s="51"/>
      <c r="BP139" s="51"/>
      <c r="BQ139" s="51"/>
      <c r="BR139" s="51"/>
      <c r="BS139" s="51"/>
      <c r="BT139" s="51"/>
      <c r="BU139" s="55"/>
      <c r="BV139" s="55"/>
      <c r="BW139" s="55"/>
      <c r="BX139" s="55"/>
      <c r="BY139" s="55"/>
      <c r="BZ139" s="55"/>
      <c r="CA139" s="55"/>
      <c r="CB139" s="55"/>
    </row>
    <row r="140" spans="1:88" s="18" customFormat="1" ht="21" customHeight="1" x14ac:dyDescent="0.2">
      <c r="A140" s="49"/>
      <c r="B140" s="1641"/>
      <c r="C140" s="103" t="s">
        <v>35</v>
      </c>
      <c r="D140" s="14">
        <f>COUNTIF(D$56:D$75,"DISP")</f>
        <v>0</v>
      </c>
      <c r="E140" s="14">
        <f t="shared" ref="E140:AH140" si="262">COUNTIF(E$56:E$75,"DISP")</f>
        <v>0</v>
      </c>
      <c r="F140" s="14">
        <f t="shared" si="262"/>
        <v>0</v>
      </c>
      <c r="G140" s="14">
        <f t="shared" si="262"/>
        <v>0</v>
      </c>
      <c r="H140" s="14">
        <f t="shared" si="262"/>
        <v>0</v>
      </c>
      <c r="I140" s="14">
        <f t="shared" si="262"/>
        <v>0</v>
      </c>
      <c r="J140" s="14">
        <f t="shared" si="262"/>
        <v>0</v>
      </c>
      <c r="K140" s="14">
        <f t="shared" si="262"/>
        <v>0</v>
      </c>
      <c r="L140" s="14">
        <f t="shared" si="262"/>
        <v>0</v>
      </c>
      <c r="M140" s="14">
        <f t="shared" si="262"/>
        <v>0</v>
      </c>
      <c r="N140" s="14">
        <f t="shared" si="262"/>
        <v>0</v>
      </c>
      <c r="O140" s="14">
        <f t="shared" si="262"/>
        <v>0</v>
      </c>
      <c r="P140" s="14">
        <f t="shared" si="262"/>
        <v>0</v>
      </c>
      <c r="Q140" s="14">
        <f t="shared" si="262"/>
        <v>0</v>
      </c>
      <c r="R140" s="14">
        <f t="shared" si="262"/>
        <v>0</v>
      </c>
      <c r="S140" s="14">
        <f t="shared" si="262"/>
        <v>0</v>
      </c>
      <c r="T140" s="14">
        <f t="shared" si="262"/>
        <v>0</v>
      </c>
      <c r="U140" s="14">
        <f t="shared" si="262"/>
        <v>0</v>
      </c>
      <c r="V140" s="14">
        <f t="shared" si="262"/>
        <v>0</v>
      </c>
      <c r="W140" s="14">
        <f t="shared" si="262"/>
        <v>0</v>
      </c>
      <c r="X140" s="14">
        <f t="shared" si="262"/>
        <v>0</v>
      </c>
      <c r="Y140" s="14">
        <f t="shared" si="262"/>
        <v>0</v>
      </c>
      <c r="Z140" s="14">
        <f t="shared" si="262"/>
        <v>0</v>
      </c>
      <c r="AA140" s="14">
        <f t="shared" si="262"/>
        <v>0</v>
      </c>
      <c r="AB140" s="14">
        <f t="shared" si="262"/>
        <v>0</v>
      </c>
      <c r="AC140" s="14">
        <f t="shared" si="262"/>
        <v>0</v>
      </c>
      <c r="AD140" s="14">
        <f t="shared" si="262"/>
        <v>0</v>
      </c>
      <c r="AE140" s="14">
        <f t="shared" si="262"/>
        <v>0</v>
      </c>
      <c r="AF140" s="14">
        <f t="shared" si="262"/>
        <v>0</v>
      </c>
      <c r="AG140" s="14">
        <f t="shared" si="262"/>
        <v>0</v>
      </c>
      <c r="AH140" s="14">
        <f t="shared" si="262"/>
        <v>0</v>
      </c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98"/>
      <c r="BE140" s="99"/>
      <c r="BF140" s="49"/>
      <c r="BG140" s="49"/>
      <c r="BH140" s="49"/>
      <c r="BI140" s="49"/>
      <c r="BJ140" s="49"/>
      <c r="BK140" s="49"/>
      <c r="BL140" s="49"/>
      <c r="BM140" s="49"/>
      <c r="BN140" s="49"/>
      <c r="BO140" s="51"/>
      <c r="BP140" s="51"/>
      <c r="BQ140" s="51"/>
      <c r="BR140" s="51"/>
      <c r="BS140" s="51"/>
      <c r="BT140" s="51"/>
      <c r="BU140" s="55"/>
      <c r="BV140" s="55"/>
      <c r="BW140" s="55"/>
      <c r="BX140" s="55"/>
      <c r="BY140" s="55"/>
      <c r="BZ140" s="55"/>
      <c r="CA140" s="55"/>
      <c r="CB140" s="55"/>
      <c r="CC140" s="58"/>
      <c r="CD140" s="58"/>
      <c r="CE140" s="58"/>
      <c r="CF140" s="58"/>
      <c r="CG140" s="58"/>
      <c r="CH140" s="58"/>
      <c r="CI140" s="58"/>
      <c r="CJ140" s="58"/>
    </row>
    <row r="141" spans="1:88" s="18" customFormat="1" ht="21" customHeight="1" x14ac:dyDescent="0.2">
      <c r="A141" s="101"/>
      <c r="B141" s="1638" t="s">
        <v>23</v>
      </c>
      <c r="C141" s="1639"/>
      <c r="D141" s="131">
        <v>1</v>
      </c>
      <c r="E141" s="131">
        <f t="shared" ref="E141:AH141" si="263">D141+1</f>
        <v>2</v>
      </c>
      <c r="F141" s="131">
        <f t="shared" si="263"/>
        <v>3</v>
      </c>
      <c r="G141" s="131">
        <f t="shared" si="263"/>
        <v>4</v>
      </c>
      <c r="H141" s="131">
        <f t="shared" si="263"/>
        <v>5</v>
      </c>
      <c r="I141" s="131">
        <f t="shared" si="263"/>
        <v>6</v>
      </c>
      <c r="J141" s="131">
        <f t="shared" si="263"/>
        <v>7</v>
      </c>
      <c r="K141" s="649">
        <f t="shared" si="263"/>
        <v>8</v>
      </c>
      <c r="L141" s="131">
        <f t="shared" si="263"/>
        <v>9</v>
      </c>
      <c r="M141" s="131">
        <f t="shared" si="263"/>
        <v>10</v>
      </c>
      <c r="N141" s="131">
        <f t="shared" si="263"/>
        <v>11</v>
      </c>
      <c r="O141" s="131">
        <f t="shared" si="263"/>
        <v>12</v>
      </c>
      <c r="P141" s="131">
        <f t="shared" si="263"/>
        <v>13</v>
      </c>
      <c r="Q141" s="131">
        <f t="shared" si="263"/>
        <v>14</v>
      </c>
      <c r="R141" s="131">
        <f t="shared" si="263"/>
        <v>15</v>
      </c>
      <c r="S141" s="131">
        <f t="shared" si="263"/>
        <v>16</v>
      </c>
      <c r="T141" s="131">
        <f t="shared" si="263"/>
        <v>17</v>
      </c>
      <c r="U141" s="131">
        <f t="shared" si="263"/>
        <v>18</v>
      </c>
      <c r="V141" s="131">
        <f t="shared" si="263"/>
        <v>19</v>
      </c>
      <c r="W141" s="131">
        <f t="shared" si="263"/>
        <v>20</v>
      </c>
      <c r="X141" s="131">
        <f t="shared" si="263"/>
        <v>21</v>
      </c>
      <c r="Y141" s="131">
        <f t="shared" si="263"/>
        <v>22</v>
      </c>
      <c r="Z141" s="131">
        <f t="shared" si="263"/>
        <v>23</v>
      </c>
      <c r="AA141" s="131">
        <f t="shared" si="263"/>
        <v>24</v>
      </c>
      <c r="AB141" s="131">
        <f t="shared" si="263"/>
        <v>25</v>
      </c>
      <c r="AC141" s="131">
        <f t="shared" si="263"/>
        <v>26</v>
      </c>
      <c r="AD141" s="131">
        <f t="shared" si="263"/>
        <v>27</v>
      </c>
      <c r="AE141" s="131">
        <f t="shared" si="263"/>
        <v>28</v>
      </c>
      <c r="AF141" s="131">
        <f t="shared" si="263"/>
        <v>29</v>
      </c>
      <c r="AG141" s="131">
        <f t="shared" si="263"/>
        <v>30</v>
      </c>
      <c r="AH141" s="131">
        <f t="shared" si="263"/>
        <v>31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48"/>
      <c r="BE141" s="3"/>
      <c r="BF141" s="1"/>
      <c r="BG141" s="1"/>
      <c r="BH141" s="1"/>
      <c r="BI141" s="1"/>
      <c r="BJ141" s="1"/>
      <c r="BK141" s="1"/>
      <c r="BL141" s="1"/>
      <c r="BM141" s="1"/>
      <c r="BN141" s="1"/>
      <c r="BO141" s="50"/>
      <c r="BP141" s="50"/>
      <c r="BQ141" s="50"/>
      <c r="BR141" s="50"/>
      <c r="BS141" s="50"/>
      <c r="BT141" s="51"/>
      <c r="BU141" s="52"/>
      <c r="BV141" s="52"/>
      <c r="BW141" s="52"/>
      <c r="BX141" s="53"/>
      <c r="BY141" s="53"/>
      <c r="BZ141" s="53"/>
      <c r="CA141" s="53"/>
      <c r="CB141" s="53"/>
    </row>
    <row r="142" spans="1:88" s="18" customFormat="1" ht="21" customHeight="1" x14ac:dyDescent="0.2">
      <c r="A142" s="1"/>
      <c r="B142" s="1642" t="s">
        <v>154</v>
      </c>
      <c r="C142" s="106" t="s">
        <v>148</v>
      </c>
      <c r="D142" s="5">
        <f>COUNTIF(D77:D78,"fE")+COUNTIF(D77:D78,"fES")+COUNTIF(D77:D78,"fED")+COUNTIF(D77:D78,"fEF")</f>
        <v>0</v>
      </c>
      <c r="E142" s="5">
        <f t="shared" ref="E142:AH142" si="264">COUNTIF(E77:E78,"fE")+COUNTIF(E77:E78,"fES")+COUNTIF(E77:E78,"fED")+COUNTIF(E77:E78,"fEF")</f>
        <v>0</v>
      </c>
      <c r="F142" s="5">
        <f t="shared" si="264"/>
        <v>1</v>
      </c>
      <c r="G142" s="5">
        <f t="shared" si="264"/>
        <v>1</v>
      </c>
      <c r="H142" s="5">
        <f t="shared" si="264"/>
        <v>0</v>
      </c>
      <c r="I142" s="5">
        <f t="shared" si="264"/>
        <v>0</v>
      </c>
      <c r="J142" s="5">
        <f t="shared" si="264"/>
        <v>0</v>
      </c>
      <c r="K142" s="5">
        <f t="shared" si="264"/>
        <v>0</v>
      </c>
      <c r="L142" s="5">
        <f t="shared" si="264"/>
        <v>0</v>
      </c>
      <c r="M142" s="5">
        <f t="shared" si="264"/>
        <v>0</v>
      </c>
      <c r="N142" s="5">
        <f t="shared" si="264"/>
        <v>0</v>
      </c>
      <c r="O142" s="5">
        <f t="shared" si="264"/>
        <v>0</v>
      </c>
      <c r="P142" s="5">
        <f t="shared" si="264"/>
        <v>0</v>
      </c>
      <c r="Q142" s="5">
        <f t="shared" si="264"/>
        <v>0</v>
      </c>
      <c r="R142" s="5">
        <f t="shared" si="264"/>
        <v>0</v>
      </c>
      <c r="S142" s="5">
        <f t="shared" si="264"/>
        <v>0</v>
      </c>
      <c r="T142" s="5">
        <f t="shared" si="264"/>
        <v>0</v>
      </c>
      <c r="U142" s="5">
        <f t="shared" si="264"/>
        <v>0</v>
      </c>
      <c r="V142" s="5">
        <f t="shared" si="264"/>
        <v>0</v>
      </c>
      <c r="W142" s="5">
        <f t="shared" si="264"/>
        <v>0</v>
      </c>
      <c r="X142" s="5">
        <f t="shared" si="264"/>
        <v>0</v>
      </c>
      <c r="Y142" s="5">
        <f t="shared" si="264"/>
        <v>0</v>
      </c>
      <c r="Z142" s="5">
        <f t="shared" si="264"/>
        <v>0</v>
      </c>
      <c r="AA142" s="5">
        <f t="shared" si="264"/>
        <v>0</v>
      </c>
      <c r="AB142" s="5">
        <f t="shared" si="264"/>
        <v>0</v>
      </c>
      <c r="AC142" s="5">
        <f t="shared" si="264"/>
        <v>0</v>
      </c>
      <c r="AD142" s="5">
        <f t="shared" si="264"/>
        <v>0</v>
      </c>
      <c r="AE142" s="5">
        <f t="shared" si="264"/>
        <v>0</v>
      </c>
      <c r="AF142" s="5">
        <f t="shared" si="264"/>
        <v>0</v>
      </c>
      <c r="AG142" s="5">
        <f t="shared" si="264"/>
        <v>0</v>
      </c>
      <c r="AH142" s="5">
        <f t="shared" si="264"/>
        <v>0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48"/>
      <c r="BE142" s="3"/>
      <c r="BF142" s="49"/>
      <c r="BG142" s="49"/>
      <c r="BH142" s="49"/>
      <c r="BI142" s="49"/>
      <c r="BJ142" s="49"/>
      <c r="BK142" s="49"/>
      <c r="BL142" s="49"/>
      <c r="BM142" s="49"/>
      <c r="BN142" s="49"/>
      <c r="BO142" s="50"/>
      <c r="BP142" s="50"/>
      <c r="BQ142" s="50"/>
      <c r="BR142" s="50"/>
      <c r="BS142" s="50"/>
      <c r="BT142" s="51"/>
      <c r="BU142" s="52"/>
      <c r="BV142" s="52"/>
      <c r="BW142" s="52"/>
      <c r="BX142" s="52"/>
      <c r="BY142" s="52"/>
      <c r="BZ142" s="52"/>
      <c r="CA142" s="52"/>
      <c r="CB142" s="52"/>
    </row>
    <row r="143" spans="1:88" s="18" customFormat="1" ht="21" customHeight="1" x14ac:dyDescent="0.2">
      <c r="A143" s="1"/>
      <c r="B143" s="1642"/>
      <c r="C143" s="106" t="s">
        <v>149</v>
      </c>
      <c r="D143" s="5">
        <f>COUNTIF(D79:D84,"fE")+COUNTIF(D79:D84,"fES")+COUNTIF(D79:D84,"fED")+COUNTIF(D79:D84,"fEF")</f>
        <v>0</v>
      </c>
      <c r="E143" s="5">
        <f t="shared" ref="E143:AH143" si="265">COUNTIF(E79:E84,"fE")+COUNTIF(E79:E84,"fES")+COUNTIF(E79:E84,"fED")+COUNTIF(E79:E84,"fEF")</f>
        <v>0</v>
      </c>
      <c r="F143" s="5">
        <f t="shared" si="265"/>
        <v>1</v>
      </c>
      <c r="G143" s="5">
        <f t="shared" si="265"/>
        <v>1</v>
      </c>
      <c r="H143" s="5">
        <f t="shared" si="265"/>
        <v>1</v>
      </c>
      <c r="I143" s="5">
        <f t="shared" si="265"/>
        <v>1</v>
      </c>
      <c r="J143" s="5">
        <f t="shared" si="265"/>
        <v>1</v>
      </c>
      <c r="K143" s="5">
        <f t="shared" si="265"/>
        <v>0</v>
      </c>
      <c r="L143" s="5">
        <f t="shared" si="265"/>
        <v>0</v>
      </c>
      <c r="M143" s="5">
        <f t="shared" si="265"/>
        <v>0</v>
      </c>
      <c r="N143" s="5">
        <f t="shared" si="265"/>
        <v>0</v>
      </c>
      <c r="O143" s="5">
        <f t="shared" si="265"/>
        <v>0</v>
      </c>
      <c r="P143" s="5">
        <f t="shared" si="265"/>
        <v>0</v>
      </c>
      <c r="Q143" s="5">
        <f t="shared" si="265"/>
        <v>0</v>
      </c>
      <c r="R143" s="5">
        <f t="shared" si="265"/>
        <v>0</v>
      </c>
      <c r="S143" s="5">
        <f t="shared" si="265"/>
        <v>0</v>
      </c>
      <c r="T143" s="5">
        <f t="shared" si="265"/>
        <v>0</v>
      </c>
      <c r="U143" s="5">
        <f t="shared" si="265"/>
        <v>0</v>
      </c>
      <c r="V143" s="5">
        <f t="shared" si="265"/>
        <v>0</v>
      </c>
      <c r="W143" s="5">
        <f t="shared" si="265"/>
        <v>0</v>
      </c>
      <c r="X143" s="5">
        <f t="shared" si="265"/>
        <v>0</v>
      </c>
      <c r="Y143" s="5">
        <f t="shared" si="265"/>
        <v>0</v>
      </c>
      <c r="Z143" s="5">
        <f t="shared" si="265"/>
        <v>0</v>
      </c>
      <c r="AA143" s="5">
        <f t="shared" si="265"/>
        <v>0</v>
      </c>
      <c r="AB143" s="5">
        <f t="shared" si="265"/>
        <v>0</v>
      </c>
      <c r="AC143" s="5">
        <f t="shared" si="265"/>
        <v>0</v>
      </c>
      <c r="AD143" s="5">
        <f t="shared" si="265"/>
        <v>0</v>
      </c>
      <c r="AE143" s="5">
        <f t="shared" si="265"/>
        <v>0</v>
      </c>
      <c r="AF143" s="5">
        <f t="shared" si="265"/>
        <v>0</v>
      </c>
      <c r="AG143" s="5">
        <f t="shared" si="265"/>
        <v>0</v>
      </c>
      <c r="AH143" s="5">
        <f t="shared" si="265"/>
        <v>0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48"/>
      <c r="BE143" s="3"/>
      <c r="BF143" s="49"/>
      <c r="BG143" s="49"/>
      <c r="BH143" s="49"/>
      <c r="BI143" s="49"/>
      <c r="BJ143" s="49"/>
      <c r="BK143" s="49"/>
      <c r="BL143" s="49"/>
      <c r="BM143" s="49"/>
      <c r="BN143" s="49"/>
      <c r="BO143" s="50"/>
      <c r="BP143" s="50"/>
      <c r="BQ143" s="50"/>
      <c r="BR143" s="50"/>
      <c r="BS143" s="50"/>
      <c r="BT143" s="51"/>
      <c r="BU143" s="52"/>
      <c r="BV143" s="52"/>
      <c r="BW143" s="52"/>
      <c r="BX143" s="52"/>
      <c r="BY143" s="52"/>
      <c r="BZ143" s="52"/>
      <c r="CA143" s="52"/>
      <c r="CB143" s="52"/>
    </row>
    <row r="144" spans="1:88" s="18" customFormat="1" ht="21" customHeight="1" x14ac:dyDescent="0.2">
      <c r="A144" s="1"/>
      <c r="B144" s="1642"/>
      <c r="C144" s="106" t="s">
        <v>150</v>
      </c>
      <c r="D144" s="5">
        <f>+COUNTIF(D86:D97,"fE")+COUNTIF(D86:D97,"fES")+COUNTIF(D86:D97,"fED")+COUNTIF(D86:D97,"fEF")</f>
        <v>0</v>
      </c>
      <c r="E144" s="5">
        <f t="shared" ref="E144:AH144" si="266">+COUNTIF(E86:E97,"fE")+COUNTIF(E86:E97,"fES")+COUNTIF(E86:E97,"fED")+COUNTIF(E86:E97,"fEF")</f>
        <v>0</v>
      </c>
      <c r="F144" s="5">
        <f t="shared" si="266"/>
        <v>1</v>
      </c>
      <c r="G144" s="5">
        <f t="shared" si="266"/>
        <v>1</v>
      </c>
      <c r="H144" s="5">
        <f t="shared" si="266"/>
        <v>1</v>
      </c>
      <c r="I144" s="5">
        <f t="shared" si="266"/>
        <v>1</v>
      </c>
      <c r="J144" s="5">
        <f t="shared" si="266"/>
        <v>1</v>
      </c>
      <c r="K144" s="5">
        <f t="shared" si="266"/>
        <v>0</v>
      </c>
      <c r="L144" s="5">
        <f t="shared" si="266"/>
        <v>0</v>
      </c>
      <c r="M144" s="5">
        <f t="shared" si="266"/>
        <v>0</v>
      </c>
      <c r="N144" s="5">
        <f t="shared" si="266"/>
        <v>0</v>
      </c>
      <c r="O144" s="5">
        <f t="shared" si="266"/>
        <v>0</v>
      </c>
      <c r="P144" s="5">
        <f t="shared" si="266"/>
        <v>0</v>
      </c>
      <c r="Q144" s="5">
        <f t="shared" si="266"/>
        <v>0</v>
      </c>
      <c r="R144" s="5">
        <f t="shared" si="266"/>
        <v>0</v>
      </c>
      <c r="S144" s="5">
        <f t="shared" si="266"/>
        <v>0</v>
      </c>
      <c r="T144" s="5">
        <f t="shared" si="266"/>
        <v>0</v>
      </c>
      <c r="U144" s="5">
        <f t="shared" si="266"/>
        <v>0</v>
      </c>
      <c r="V144" s="5">
        <f t="shared" si="266"/>
        <v>1</v>
      </c>
      <c r="W144" s="5">
        <f t="shared" si="266"/>
        <v>1</v>
      </c>
      <c r="X144" s="5">
        <f t="shared" si="266"/>
        <v>1</v>
      </c>
      <c r="Y144" s="5">
        <f t="shared" si="266"/>
        <v>1</v>
      </c>
      <c r="Z144" s="5">
        <f t="shared" si="266"/>
        <v>1</v>
      </c>
      <c r="AA144" s="5">
        <f t="shared" si="266"/>
        <v>1</v>
      </c>
      <c r="AB144" s="5">
        <f t="shared" si="266"/>
        <v>1</v>
      </c>
      <c r="AC144" s="5">
        <f t="shared" si="266"/>
        <v>1</v>
      </c>
      <c r="AD144" s="5">
        <f t="shared" si="266"/>
        <v>1</v>
      </c>
      <c r="AE144" s="5">
        <f t="shared" si="266"/>
        <v>2</v>
      </c>
      <c r="AF144" s="5">
        <f t="shared" si="266"/>
        <v>2</v>
      </c>
      <c r="AG144" s="5">
        <f t="shared" si="266"/>
        <v>2</v>
      </c>
      <c r="AH144" s="5">
        <f t="shared" si="266"/>
        <v>2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48"/>
      <c r="BE144" s="3"/>
      <c r="BF144" s="49"/>
      <c r="BG144" s="49"/>
      <c r="BH144" s="49"/>
      <c r="BI144" s="49"/>
      <c r="BJ144" s="49"/>
      <c r="BK144" s="49"/>
      <c r="BL144" s="49"/>
      <c r="BM144" s="49"/>
      <c r="BN144" s="49"/>
      <c r="BO144" s="50"/>
      <c r="BP144" s="50"/>
      <c r="BQ144" s="50"/>
      <c r="BR144" s="50"/>
      <c r="BS144" s="50"/>
      <c r="BT144" s="51"/>
      <c r="BU144" s="52"/>
      <c r="BV144" s="52"/>
      <c r="BW144" s="52"/>
      <c r="BX144" s="52"/>
      <c r="BY144" s="52"/>
      <c r="BZ144" s="52"/>
      <c r="CA144" s="52"/>
      <c r="CB144" s="52"/>
    </row>
    <row r="145" spans="1:88" s="18" customFormat="1" ht="21" customHeight="1" x14ac:dyDescent="0.2">
      <c r="A145" s="1"/>
      <c r="B145" s="1642"/>
      <c r="C145" s="103" t="s">
        <v>151</v>
      </c>
      <c r="D145" s="14">
        <f>SUM(D142:D144)</f>
        <v>0</v>
      </c>
      <c r="E145" s="14">
        <f t="shared" ref="E145:AE145" si="267">SUM(E142:E144)</f>
        <v>0</v>
      </c>
      <c r="F145" s="14">
        <f t="shared" si="267"/>
        <v>3</v>
      </c>
      <c r="G145" s="14">
        <f t="shared" si="267"/>
        <v>3</v>
      </c>
      <c r="H145" s="14">
        <f t="shared" si="267"/>
        <v>2</v>
      </c>
      <c r="I145" s="14">
        <f t="shared" si="267"/>
        <v>2</v>
      </c>
      <c r="J145" s="14">
        <f t="shared" si="267"/>
        <v>2</v>
      </c>
      <c r="K145" s="14">
        <f t="shared" si="267"/>
        <v>0</v>
      </c>
      <c r="L145" s="14">
        <f t="shared" si="267"/>
        <v>0</v>
      </c>
      <c r="M145" s="14">
        <f t="shared" si="267"/>
        <v>0</v>
      </c>
      <c r="N145" s="14">
        <f t="shared" si="267"/>
        <v>0</v>
      </c>
      <c r="O145" s="14">
        <f t="shared" si="267"/>
        <v>0</v>
      </c>
      <c r="P145" s="14">
        <f t="shared" si="267"/>
        <v>0</v>
      </c>
      <c r="Q145" s="14">
        <f t="shared" si="267"/>
        <v>0</v>
      </c>
      <c r="R145" s="14">
        <f t="shared" si="267"/>
        <v>0</v>
      </c>
      <c r="S145" s="14">
        <f t="shared" si="267"/>
        <v>0</v>
      </c>
      <c r="T145" s="14">
        <f t="shared" si="267"/>
        <v>0</v>
      </c>
      <c r="U145" s="14">
        <f t="shared" si="267"/>
        <v>0</v>
      </c>
      <c r="V145" s="14">
        <f t="shared" si="267"/>
        <v>1</v>
      </c>
      <c r="W145" s="14">
        <f t="shared" si="267"/>
        <v>1</v>
      </c>
      <c r="X145" s="14">
        <f t="shared" si="267"/>
        <v>1</v>
      </c>
      <c r="Y145" s="14">
        <f t="shared" si="267"/>
        <v>1</v>
      </c>
      <c r="Z145" s="14">
        <f t="shared" si="267"/>
        <v>1</v>
      </c>
      <c r="AA145" s="14">
        <f t="shared" si="267"/>
        <v>1</v>
      </c>
      <c r="AB145" s="14">
        <f t="shared" si="267"/>
        <v>1</v>
      </c>
      <c r="AC145" s="14">
        <f t="shared" si="267"/>
        <v>1</v>
      </c>
      <c r="AD145" s="14">
        <f t="shared" si="267"/>
        <v>1</v>
      </c>
      <c r="AE145" s="14">
        <f t="shared" si="267"/>
        <v>2</v>
      </c>
      <c r="AF145" s="14">
        <f>SUM(AF142:AF144)</f>
        <v>2</v>
      </c>
      <c r="AG145" s="14">
        <f>SUM(AG142:AG144)</f>
        <v>2</v>
      </c>
      <c r="AH145" s="14">
        <f>SUM(AH142:AH144)</f>
        <v>2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48"/>
      <c r="BE145" s="3"/>
      <c r="BF145" s="49"/>
      <c r="BG145" s="49"/>
      <c r="BH145" s="49"/>
      <c r="BI145" s="49"/>
      <c r="BJ145" s="49"/>
      <c r="BK145" s="49"/>
      <c r="BL145" s="49"/>
      <c r="BM145" s="49"/>
      <c r="BN145" s="49"/>
      <c r="BO145" s="50"/>
      <c r="BP145" s="50"/>
      <c r="BQ145" s="50"/>
      <c r="BR145" s="50"/>
      <c r="BS145" s="50"/>
      <c r="BT145" s="51"/>
      <c r="BU145" s="52"/>
      <c r="BV145" s="52"/>
      <c r="BW145" s="52"/>
      <c r="BX145" s="52"/>
      <c r="BY145" s="52"/>
      <c r="BZ145" s="52"/>
      <c r="CA145" s="52"/>
      <c r="CB145" s="52"/>
    </row>
    <row r="146" spans="1:88" s="18" customFormat="1" ht="21" customHeight="1" x14ac:dyDescent="0.2">
      <c r="A146" s="1"/>
      <c r="B146" s="1642"/>
      <c r="C146" s="106" t="s">
        <v>36</v>
      </c>
      <c r="D146" s="5">
        <f>COUNTIF(D$77:D$97,"L")</f>
        <v>0</v>
      </c>
      <c r="E146" s="5">
        <f t="shared" ref="E146:AH146" si="268">COUNTIF(E$77:E$97,"L")</f>
        <v>0</v>
      </c>
      <c r="F146" s="5">
        <f t="shared" si="268"/>
        <v>0</v>
      </c>
      <c r="G146" s="5">
        <f t="shared" si="268"/>
        <v>0</v>
      </c>
      <c r="H146" s="5">
        <f t="shared" si="268"/>
        <v>0</v>
      </c>
      <c r="I146" s="5">
        <f t="shared" si="268"/>
        <v>0</v>
      </c>
      <c r="J146" s="5">
        <f t="shared" si="268"/>
        <v>0</v>
      </c>
      <c r="K146" s="5">
        <f t="shared" si="268"/>
        <v>0</v>
      </c>
      <c r="L146" s="5">
        <f t="shared" si="268"/>
        <v>0</v>
      </c>
      <c r="M146" s="5">
        <f t="shared" si="268"/>
        <v>0</v>
      </c>
      <c r="N146" s="5">
        <f t="shared" si="268"/>
        <v>0</v>
      </c>
      <c r="O146" s="5">
        <f t="shared" si="268"/>
        <v>0</v>
      </c>
      <c r="P146" s="5">
        <f t="shared" si="268"/>
        <v>0</v>
      </c>
      <c r="Q146" s="5">
        <f t="shared" si="268"/>
        <v>0</v>
      </c>
      <c r="R146" s="5">
        <f t="shared" si="268"/>
        <v>0</v>
      </c>
      <c r="S146" s="5">
        <f t="shared" si="268"/>
        <v>0</v>
      </c>
      <c r="T146" s="5">
        <f t="shared" si="268"/>
        <v>0</v>
      </c>
      <c r="U146" s="5">
        <f t="shared" si="268"/>
        <v>0</v>
      </c>
      <c r="V146" s="5">
        <f t="shared" si="268"/>
        <v>0</v>
      </c>
      <c r="W146" s="5">
        <f t="shared" si="268"/>
        <v>0</v>
      </c>
      <c r="X146" s="5">
        <f t="shared" si="268"/>
        <v>0</v>
      </c>
      <c r="Y146" s="5">
        <f t="shared" si="268"/>
        <v>0</v>
      </c>
      <c r="Z146" s="5">
        <f t="shared" si="268"/>
        <v>0</v>
      </c>
      <c r="AA146" s="5">
        <f t="shared" si="268"/>
        <v>0</v>
      </c>
      <c r="AB146" s="5">
        <f t="shared" si="268"/>
        <v>0</v>
      </c>
      <c r="AC146" s="5">
        <f t="shared" si="268"/>
        <v>0</v>
      </c>
      <c r="AD146" s="5">
        <f t="shared" si="268"/>
        <v>0</v>
      </c>
      <c r="AE146" s="5">
        <f t="shared" si="268"/>
        <v>0</v>
      </c>
      <c r="AF146" s="5">
        <f t="shared" si="268"/>
        <v>0</v>
      </c>
      <c r="AG146" s="5">
        <f t="shared" si="268"/>
        <v>0</v>
      </c>
      <c r="AH146" s="5">
        <f t="shared" si="268"/>
        <v>0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48"/>
      <c r="BE146" s="3"/>
      <c r="BF146" s="49"/>
      <c r="BG146" s="49"/>
      <c r="BH146" s="49"/>
      <c r="BI146" s="49"/>
      <c r="BJ146" s="49"/>
      <c r="BK146" s="49"/>
      <c r="BL146" s="49"/>
      <c r="BM146" s="49"/>
      <c r="BN146" s="49"/>
      <c r="BO146" s="50"/>
      <c r="BP146" s="50"/>
      <c r="BQ146" s="50"/>
      <c r="BR146" s="50"/>
      <c r="BS146" s="50"/>
      <c r="BT146" s="51"/>
      <c r="BU146" s="52"/>
      <c r="BV146" s="52"/>
      <c r="BW146" s="52"/>
      <c r="BX146" s="52"/>
      <c r="BY146" s="52"/>
      <c r="BZ146" s="52"/>
      <c r="CA146" s="52"/>
      <c r="CB146" s="52"/>
    </row>
    <row r="147" spans="1:88" s="18" customFormat="1" ht="21" customHeight="1" x14ac:dyDescent="0.2">
      <c r="A147" s="1"/>
      <c r="B147" s="1642"/>
      <c r="C147" s="106" t="s">
        <v>37</v>
      </c>
      <c r="D147" s="5">
        <f>COUNTIF(D$77:D$97,"B")</f>
        <v>2</v>
      </c>
      <c r="E147" s="5">
        <f t="shared" ref="E147:AH147" si="269">COUNTIF(E$77:E$97,"B")</f>
        <v>2</v>
      </c>
      <c r="F147" s="5">
        <f t="shared" si="269"/>
        <v>0</v>
      </c>
      <c r="G147" s="5">
        <f t="shared" si="269"/>
        <v>0</v>
      </c>
      <c r="H147" s="5">
        <f t="shared" si="269"/>
        <v>2</v>
      </c>
      <c r="I147" s="5">
        <f t="shared" si="269"/>
        <v>2</v>
      </c>
      <c r="J147" s="5">
        <f t="shared" si="269"/>
        <v>2</v>
      </c>
      <c r="K147" s="5">
        <f t="shared" si="269"/>
        <v>2</v>
      </c>
      <c r="L147" s="5">
        <f t="shared" si="269"/>
        <v>2</v>
      </c>
      <c r="M147" s="5">
        <f t="shared" si="269"/>
        <v>0</v>
      </c>
      <c r="N147" s="5">
        <f t="shared" si="269"/>
        <v>0</v>
      </c>
      <c r="O147" s="5">
        <f t="shared" si="269"/>
        <v>2</v>
      </c>
      <c r="P147" s="5">
        <f t="shared" si="269"/>
        <v>2</v>
      </c>
      <c r="Q147" s="5">
        <f t="shared" si="269"/>
        <v>2</v>
      </c>
      <c r="R147" s="5">
        <f t="shared" si="269"/>
        <v>2</v>
      </c>
      <c r="S147" s="5">
        <f t="shared" si="269"/>
        <v>2</v>
      </c>
      <c r="T147" s="5">
        <f t="shared" si="269"/>
        <v>0</v>
      </c>
      <c r="U147" s="5">
        <f t="shared" si="269"/>
        <v>0</v>
      </c>
      <c r="V147" s="5">
        <f t="shared" si="269"/>
        <v>2</v>
      </c>
      <c r="W147" s="5">
        <f t="shared" si="269"/>
        <v>2</v>
      </c>
      <c r="X147" s="5">
        <f t="shared" si="269"/>
        <v>2</v>
      </c>
      <c r="Y147" s="5">
        <f t="shared" si="269"/>
        <v>2</v>
      </c>
      <c r="Z147" s="5">
        <f t="shared" si="269"/>
        <v>2</v>
      </c>
      <c r="AA147" s="5">
        <f t="shared" si="269"/>
        <v>0</v>
      </c>
      <c r="AB147" s="5">
        <f t="shared" si="269"/>
        <v>0</v>
      </c>
      <c r="AC147" s="5">
        <f t="shared" si="269"/>
        <v>2</v>
      </c>
      <c r="AD147" s="5">
        <f t="shared" si="269"/>
        <v>2</v>
      </c>
      <c r="AE147" s="5">
        <f t="shared" si="269"/>
        <v>2</v>
      </c>
      <c r="AF147" s="5">
        <f t="shared" si="269"/>
        <v>2</v>
      </c>
      <c r="AG147" s="5">
        <f t="shared" si="269"/>
        <v>2</v>
      </c>
      <c r="AH147" s="5">
        <f t="shared" si="269"/>
        <v>0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48"/>
      <c r="BE147" s="3"/>
      <c r="BF147" s="49"/>
      <c r="BG147" s="49"/>
      <c r="BH147" s="49"/>
      <c r="BI147" s="49"/>
      <c r="BJ147" s="49"/>
      <c r="BK147" s="49"/>
      <c r="BL147" s="49"/>
      <c r="BM147" s="49"/>
      <c r="BN147" s="49"/>
      <c r="BO147" s="50"/>
      <c r="BP147" s="50"/>
      <c r="BQ147" s="50"/>
      <c r="BR147" s="50"/>
      <c r="BS147" s="50"/>
      <c r="BT147" s="51"/>
      <c r="BU147" s="52"/>
      <c r="BV147" s="52"/>
      <c r="BW147" s="52"/>
      <c r="BX147" s="52"/>
      <c r="BY147" s="52"/>
      <c r="BZ147" s="52"/>
      <c r="CA147" s="52"/>
      <c r="CB147" s="52"/>
    </row>
    <row r="148" spans="1:88" s="18" customFormat="1" ht="21" customHeight="1" x14ac:dyDescent="0.2">
      <c r="A148" s="1"/>
      <c r="B148" s="1642"/>
      <c r="C148" s="106" t="s">
        <v>38</v>
      </c>
      <c r="D148" s="5">
        <f>COUNTIF(D$77:D$97,"SA")</f>
        <v>0</v>
      </c>
      <c r="E148" s="5">
        <f t="shared" ref="E148:AH148" si="270">COUNTIF(E$77:E$97,"SA")</f>
        <v>0</v>
      </c>
      <c r="F148" s="5">
        <f t="shared" si="270"/>
        <v>0</v>
      </c>
      <c r="G148" s="5">
        <f t="shared" si="270"/>
        <v>0</v>
      </c>
      <c r="H148" s="5">
        <f t="shared" si="270"/>
        <v>0</v>
      </c>
      <c r="I148" s="5">
        <f t="shared" si="270"/>
        <v>0</v>
      </c>
      <c r="J148" s="5">
        <f t="shared" si="270"/>
        <v>0</v>
      </c>
      <c r="K148" s="5">
        <f t="shared" si="270"/>
        <v>0</v>
      </c>
      <c r="L148" s="5">
        <f t="shared" si="270"/>
        <v>0</v>
      </c>
      <c r="M148" s="5">
        <f t="shared" si="270"/>
        <v>0</v>
      </c>
      <c r="N148" s="5">
        <f t="shared" si="270"/>
        <v>0</v>
      </c>
      <c r="O148" s="5">
        <f t="shared" si="270"/>
        <v>0</v>
      </c>
      <c r="P148" s="5">
        <f t="shared" si="270"/>
        <v>0</v>
      </c>
      <c r="Q148" s="5">
        <f t="shared" si="270"/>
        <v>0</v>
      </c>
      <c r="R148" s="5">
        <f t="shared" si="270"/>
        <v>0</v>
      </c>
      <c r="S148" s="5">
        <f t="shared" si="270"/>
        <v>0</v>
      </c>
      <c r="T148" s="5">
        <f t="shared" si="270"/>
        <v>0</v>
      </c>
      <c r="U148" s="5">
        <f t="shared" si="270"/>
        <v>0</v>
      </c>
      <c r="V148" s="5">
        <f t="shared" si="270"/>
        <v>0</v>
      </c>
      <c r="W148" s="5">
        <f t="shared" si="270"/>
        <v>0</v>
      </c>
      <c r="X148" s="5">
        <f t="shared" si="270"/>
        <v>0</v>
      </c>
      <c r="Y148" s="5">
        <f t="shared" si="270"/>
        <v>0</v>
      </c>
      <c r="Z148" s="5">
        <f t="shared" si="270"/>
        <v>0</v>
      </c>
      <c r="AA148" s="5">
        <f t="shared" si="270"/>
        <v>0</v>
      </c>
      <c r="AB148" s="5">
        <f t="shared" si="270"/>
        <v>0</v>
      </c>
      <c r="AC148" s="5">
        <f t="shared" si="270"/>
        <v>0</v>
      </c>
      <c r="AD148" s="5">
        <f t="shared" si="270"/>
        <v>0</v>
      </c>
      <c r="AE148" s="5">
        <f t="shared" si="270"/>
        <v>0</v>
      </c>
      <c r="AF148" s="5">
        <f t="shared" si="270"/>
        <v>0</v>
      </c>
      <c r="AG148" s="5">
        <f t="shared" si="270"/>
        <v>0</v>
      </c>
      <c r="AH148" s="5">
        <f t="shared" si="270"/>
        <v>0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48"/>
      <c r="BE148" s="3"/>
      <c r="BF148" s="49"/>
      <c r="BG148" s="49"/>
      <c r="BH148" s="49"/>
      <c r="BI148" s="49"/>
      <c r="BJ148" s="49"/>
      <c r="BK148" s="49"/>
      <c r="BL148" s="49"/>
      <c r="BM148" s="49"/>
      <c r="BN148" s="49"/>
      <c r="BO148" s="50"/>
      <c r="BP148" s="50"/>
      <c r="BQ148" s="50"/>
      <c r="BR148" s="50"/>
      <c r="BS148" s="50"/>
      <c r="BT148" s="51"/>
      <c r="BU148" s="52"/>
      <c r="BV148" s="52"/>
      <c r="BW148" s="52"/>
      <c r="BX148" s="52"/>
      <c r="BY148" s="52"/>
      <c r="BZ148" s="52"/>
      <c r="CA148" s="52"/>
      <c r="CB148" s="52"/>
    </row>
    <row r="149" spans="1:88" s="18" customFormat="1" ht="21" customHeight="1" x14ac:dyDescent="0.2">
      <c r="A149" s="1"/>
      <c r="B149" s="1642"/>
      <c r="C149" s="106" t="s">
        <v>134</v>
      </c>
      <c r="D149" s="5">
        <f>COUNTIF(D$77:D$97,"SAT")</f>
        <v>0</v>
      </c>
      <c r="E149" s="5">
        <f t="shared" ref="E149:AH149" si="271">COUNTIF(E$77:E$97,"SAT")</f>
        <v>0</v>
      </c>
      <c r="F149" s="5">
        <f t="shared" si="271"/>
        <v>0</v>
      </c>
      <c r="G149" s="5">
        <f t="shared" si="271"/>
        <v>0</v>
      </c>
      <c r="H149" s="5">
        <f t="shared" si="271"/>
        <v>0</v>
      </c>
      <c r="I149" s="5">
        <f t="shared" si="271"/>
        <v>0</v>
      </c>
      <c r="J149" s="5">
        <f t="shared" si="271"/>
        <v>0</v>
      </c>
      <c r="K149" s="5">
        <f t="shared" si="271"/>
        <v>0</v>
      </c>
      <c r="L149" s="5">
        <f t="shared" si="271"/>
        <v>0</v>
      </c>
      <c r="M149" s="5">
        <f t="shared" si="271"/>
        <v>0</v>
      </c>
      <c r="N149" s="5">
        <f t="shared" si="271"/>
        <v>0</v>
      </c>
      <c r="O149" s="5">
        <f t="shared" si="271"/>
        <v>0</v>
      </c>
      <c r="P149" s="5">
        <f t="shared" si="271"/>
        <v>0</v>
      </c>
      <c r="Q149" s="5">
        <f t="shared" si="271"/>
        <v>0</v>
      </c>
      <c r="R149" s="5">
        <f t="shared" si="271"/>
        <v>0</v>
      </c>
      <c r="S149" s="5">
        <f t="shared" si="271"/>
        <v>0</v>
      </c>
      <c r="T149" s="5">
        <f t="shared" si="271"/>
        <v>0</v>
      </c>
      <c r="U149" s="5">
        <f t="shared" si="271"/>
        <v>0</v>
      </c>
      <c r="V149" s="5">
        <f t="shared" si="271"/>
        <v>0</v>
      </c>
      <c r="W149" s="5">
        <f t="shared" si="271"/>
        <v>0</v>
      </c>
      <c r="X149" s="5">
        <f t="shared" si="271"/>
        <v>0</v>
      </c>
      <c r="Y149" s="5">
        <f t="shared" si="271"/>
        <v>0</v>
      </c>
      <c r="Z149" s="5">
        <f t="shared" si="271"/>
        <v>0</v>
      </c>
      <c r="AA149" s="5">
        <f t="shared" si="271"/>
        <v>0</v>
      </c>
      <c r="AB149" s="5">
        <f t="shared" si="271"/>
        <v>0</v>
      </c>
      <c r="AC149" s="5">
        <f t="shared" si="271"/>
        <v>0</v>
      </c>
      <c r="AD149" s="5">
        <f t="shared" si="271"/>
        <v>0</v>
      </c>
      <c r="AE149" s="5">
        <f t="shared" si="271"/>
        <v>0</v>
      </c>
      <c r="AF149" s="5">
        <f t="shared" si="271"/>
        <v>0</v>
      </c>
      <c r="AG149" s="5">
        <f t="shared" si="271"/>
        <v>0</v>
      </c>
      <c r="AH149" s="5">
        <f t="shared" si="271"/>
        <v>0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48"/>
      <c r="BE149" s="3"/>
      <c r="BF149" s="49"/>
      <c r="BG149" s="49"/>
      <c r="BH149" s="49"/>
      <c r="BI149" s="49"/>
      <c r="BJ149" s="49"/>
      <c r="BK149" s="49"/>
      <c r="BL149" s="49"/>
      <c r="BM149" s="49"/>
      <c r="BN149" s="49"/>
      <c r="BO149" s="50"/>
      <c r="BP149" s="50"/>
      <c r="BQ149" s="50"/>
      <c r="BR149" s="50"/>
      <c r="BS149" s="50"/>
      <c r="BT149" s="51"/>
      <c r="BU149" s="52"/>
      <c r="BV149" s="52"/>
      <c r="BW149" s="52"/>
      <c r="BX149" s="52"/>
      <c r="BY149" s="52"/>
      <c r="BZ149" s="52"/>
      <c r="CA149" s="52"/>
      <c r="CB149" s="52"/>
    </row>
    <row r="150" spans="1:88" s="18" customFormat="1" ht="21" customHeight="1" x14ac:dyDescent="0.2">
      <c r="A150" s="1"/>
      <c r="B150" s="1642"/>
      <c r="C150" s="106" t="s">
        <v>39</v>
      </c>
      <c r="D150" s="5">
        <f>COUNTIF(D$77:D$97,"SE")</f>
        <v>0</v>
      </c>
      <c r="E150" s="5">
        <f t="shared" ref="E150:AH150" si="272">COUNTIF(E$77:E$97,"SE")</f>
        <v>0</v>
      </c>
      <c r="F150" s="5">
        <f t="shared" si="272"/>
        <v>0</v>
      </c>
      <c r="G150" s="5">
        <f t="shared" si="272"/>
        <v>0</v>
      </c>
      <c r="H150" s="5">
        <f t="shared" si="272"/>
        <v>0</v>
      </c>
      <c r="I150" s="5">
        <f t="shared" si="272"/>
        <v>0</v>
      </c>
      <c r="J150" s="5">
        <f t="shared" si="272"/>
        <v>0</v>
      </c>
      <c r="K150" s="5">
        <f t="shared" si="272"/>
        <v>0</v>
      </c>
      <c r="L150" s="5">
        <f t="shared" si="272"/>
        <v>0</v>
      </c>
      <c r="M150" s="5">
        <f t="shared" si="272"/>
        <v>0</v>
      </c>
      <c r="N150" s="5">
        <f t="shared" si="272"/>
        <v>1</v>
      </c>
      <c r="O150" s="5">
        <f t="shared" si="272"/>
        <v>1</v>
      </c>
      <c r="P150" s="5">
        <f t="shared" si="272"/>
        <v>0</v>
      </c>
      <c r="Q150" s="5">
        <f t="shared" si="272"/>
        <v>0</v>
      </c>
      <c r="R150" s="5">
        <f t="shared" si="272"/>
        <v>1</v>
      </c>
      <c r="S150" s="5">
        <f t="shared" si="272"/>
        <v>1</v>
      </c>
      <c r="T150" s="5">
        <f t="shared" si="272"/>
        <v>0</v>
      </c>
      <c r="U150" s="5">
        <f t="shared" si="272"/>
        <v>0</v>
      </c>
      <c r="V150" s="5">
        <f t="shared" si="272"/>
        <v>0</v>
      </c>
      <c r="W150" s="5">
        <f t="shared" si="272"/>
        <v>0</v>
      </c>
      <c r="X150" s="5">
        <f t="shared" si="272"/>
        <v>0</v>
      </c>
      <c r="Y150" s="5">
        <f t="shared" si="272"/>
        <v>0</v>
      </c>
      <c r="Z150" s="5">
        <f t="shared" si="272"/>
        <v>0</v>
      </c>
      <c r="AA150" s="5">
        <f t="shared" si="272"/>
        <v>0</v>
      </c>
      <c r="AB150" s="5">
        <f t="shared" si="272"/>
        <v>0</v>
      </c>
      <c r="AC150" s="5">
        <f t="shared" si="272"/>
        <v>0</v>
      </c>
      <c r="AD150" s="5">
        <f t="shared" si="272"/>
        <v>0</v>
      </c>
      <c r="AE150" s="5">
        <f t="shared" si="272"/>
        <v>0</v>
      </c>
      <c r="AF150" s="5">
        <f t="shared" si="272"/>
        <v>0</v>
      </c>
      <c r="AG150" s="5">
        <f t="shared" si="272"/>
        <v>0</v>
      </c>
      <c r="AH150" s="5">
        <f t="shared" si="272"/>
        <v>0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48"/>
      <c r="BE150" s="3"/>
      <c r="BF150" s="49"/>
      <c r="BG150" s="49"/>
      <c r="BH150" s="49"/>
      <c r="BI150" s="49"/>
      <c r="BJ150" s="49"/>
      <c r="BK150" s="49"/>
      <c r="BL150" s="49"/>
      <c r="BM150" s="49"/>
      <c r="BN150" s="49"/>
      <c r="BO150" s="50"/>
      <c r="BP150" s="50"/>
      <c r="BQ150" s="50"/>
      <c r="BR150" s="50"/>
      <c r="BS150" s="50"/>
      <c r="BT150" s="51"/>
      <c r="BU150" s="52"/>
      <c r="BV150" s="52"/>
      <c r="BW150" s="52"/>
      <c r="BX150" s="52"/>
      <c r="BY150" s="52"/>
      <c r="BZ150" s="52"/>
      <c r="CA150" s="52"/>
      <c r="CB150" s="52"/>
    </row>
    <row r="151" spans="1:88" s="58" customFormat="1" ht="21" customHeight="1" x14ac:dyDescent="0.2">
      <c r="A151" s="1"/>
      <c r="B151" s="1642"/>
      <c r="C151" s="106" t="s">
        <v>40</v>
      </c>
      <c r="D151" s="5">
        <f>COUNTIF(D$77:D$97,"TR")</f>
        <v>0</v>
      </c>
      <c r="E151" s="5">
        <f t="shared" ref="E151:AH151" si="273">COUNTIF(E$77:E$97,"TR")</f>
        <v>0</v>
      </c>
      <c r="F151" s="5">
        <f t="shared" si="273"/>
        <v>0</v>
      </c>
      <c r="G151" s="5">
        <f t="shared" si="273"/>
        <v>0</v>
      </c>
      <c r="H151" s="5">
        <f t="shared" si="273"/>
        <v>0</v>
      </c>
      <c r="I151" s="5">
        <f t="shared" si="273"/>
        <v>0</v>
      </c>
      <c r="J151" s="5">
        <f t="shared" si="273"/>
        <v>0</v>
      </c>
      <c r="K151" s="5">
        <f t="shared" si="273"/>
        <v>0</v>
      </c>
      <c r="L151" s="5">
        <f t="shared" si="273"/>
        <v>0</v>
      </c>
      <c r="M151" s="5">
        <f t="shared" si="273"/>
        <v>0</v>
      </c>
      <c r="N151" s="5">
        <f t="shared" si="273"/>
        <v>0</v>
      </c>
      <c r="O151" s="5">
        <f t="shared" si="273"/>
        <v>0</v>
      </c>
      <c r="P151" s="5">
        <f t="shared" si="273"/>
        <v>0</v>
      </c>
      <c r="Q151" s="5">
        <f t="shared" si="273"/>
        <v>0</v>
      </c>
      <c r="R151" s="5">
        <f t="shared" si="273"/>
        <v>0</v>
      </c>
      <c r="S151" s="5">
        <f t="shared" si="273"/>
        <v>0</v>
      </c>
      <c r="T151" s="5">
        <f t="shared" si="273"/>
        <v>0</v>
      </c>
      <c r="U151" s="5">
        <f t="shared" si="273"/>
        <v>0</v>
      </c>
      <c r="V151" s="5">
        <f t="shared" si="273"/>
        <v>0</v>
      </c>
      <c r="W151" s="5">
        <f t="shared" si="273"/>
        <v>0</v>
      </c>
      <c r="X151" s="5">
        <f t="shared" si="273"/>
        <v>0</v>
      </c>
      <c r="Y151" s="5">
        <f t="shared" si="273"/>
        <v>0</v>
      </c>
      <c r="Z151" s="5">
        <f t="shared" si="273"/>
        <v>0</v>
      </c>
      <c r="AA151" s="5">
        <f t="shared" si="273"/>
        <v>0</v>
      </c>
      <c r="AB151" s="5">
        <f t="shared" si="273"/>
        <v>0</v>
      </c>
      <c r="AC151" s="5">
        <f t="shared" si="273"/>
        <v>0</v>
      </c>
      <c r="AD151" s="5">
        <f t="shared" si="273"/>
        <v>0</v>
      </c>
      <c r="AE151" s="5">
        <f t="shared" si="273"/>
        <v>0</v>
      </c>
      <c r="AF151" s="5">
        <f t="shared" si="273"/>
        <v>0</v>
      </c>
      <c r="AG151" s="5">
        <f t="shared" si="273"/>
        <v>0</v>
      </c>
      <c r="AH151" s="5">
        <f t="shared" si="273"/>
        <v>0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48"/>
      <c r="BE151" s="3"/>
      <c r="BF151" s="49"/>
      <c r="BG151" s="49"/>
      <c r="BH151" s="49"/>
      <c r="BI151" s="49"/>
      <c r="BJ151" s="49"/>
      <c r="BK151" s="49"/>
      <c r="BL151" s="49"/>
      <c r="BM151" s="49"/>
      <c r="BN151" s="49"/>
      <c r="BO151" s="50"/>
      <c r="BP151" s="50"/>
      <c r="BQ151" s="50"/>
      <c r="BR151" s="50"/>
      <c r="BS151" s="50"/>
      <c r="BT151" s="51"/>
      <c r="BU151" s="52"/>
      <c r="BV151" s="52"/>
      <c r="BW151" s="52"/>
      <c r="BX151" s="52"/>
      <c r="BY151" s="52"/>
      <c r="BZ151" s="52"/>
      <c r="CA151" s="52"/>
      <c r="CB151" s="52"/>
      <c r="CC151" s="18"/>
      <c r="CD151" s="18"/>
      <c r="CE151" s="18"/>
      <c r="CF151" s="18"/>
      <c r="CG151" s="18"/>
      <c r="CH151" s="18"/>
      <c r="CI151" s="18"/>
      <c r="CJ151" s="18"/>
    </row>
    <row r="152" spans="1:88" s="58" customFormat="1" ht="21" customHeight="1" x14ac:dyDescent="0.2">
      <c r="A152" s="49"/>
      <c r="B152" s="1642"/>
      <c r="C152" s="103" t="s">
        <v>57</v>
      </c>
      <c r="D152" s="14">
        <f>COUNTIF(D$77:D$97,"FOTS")</f>
        <v>0</v>
      </c>
      <c r="E152" s="14">
        <f t="shared" ref="E152:AH152" si="274">COUNTIF(E$77:E$97,"FOTS")</f>
        <v>0</v>
      </c>
      <c r="F152" s="14">
        <f t="shared" si="274"/>
        <v>0</v>
      </c>
      <c r="G152" s="14">
        <f t="shared" si="274"/>
        <v>0</v>
      </c>
      <c r="H152" s="14">
        <f t="shared" si="274"/>
        <v>0</v>
      </c>
      <c r="I152" s="14">
        <f t="shared" si="274"/>
        <v>0</v>
      </c>
      <c r="J152" s="14">
        <f t="shared" si="274"/>
        <v>0</v>
      </c>
      <c r="K152" s="14">
        <f t="shared" si="274"/>
        <v>0</v>
      </c>
      <c r="L152" s="14">
        <f t="shared" si="274"/>
        <v>0</v>
      </c>
      <c r="M152" s="14">
        <f t="shared" si="274"/>
        <v>0</v>
      </c>
      <c r="N152" s="14">
        <f t="shared" si="274"/>
        <v>1</v>
      </c>
      <c r="O152" s="14">
        <f t="shared" si="274"/>
        <v>0</v>
      </c>
      <c r="P152" s="14">
        <f t="shared" si="274"/>
        <v>0</v>
      </c>
      <c r="Q152" s="14">
        <f t="shared" si="274"/>
        <v>0</v>
      </c>
      <c r="R152" s="14">
        <f t="shared" si="274"/>
        <v>0</v>
      </c>
      <c r="S152" s="14">
        <f t="shared" si="274"/>
        <v>0</v>
      </c>
      <c r="T152" s="14">
        <f t="shared" si="274"/>
        <v>0</v>
      </c>
      <c r="U152" s="14">
        <f t="shared" si="274"/>
        <v>0</v>
      </c>
      <c r="V152" s="14">
        <f t="shared" si="274"/>
        <v>0</v>
      </c>
      <c r="W152" s="14">
        <f t="shared" si="274"/>
        <v>0</v>
      </c>
      <c r="X152" s="14">
        <f t="shared" si="274"/>
        <v>0</v>
      </c>
      <c r="Y152" s="14">
        <f t="shared" si="274"/>
        <v>0</v>
      </c>
      <c r="Z152" s="14">
        <f t="shared" si="274"/>
        <v>0</v>
      </c>
      <c r="AA152" s="14">
        <f t="shared" si="274"/>
        <v>0</v>
      </c>
      <c r="AB152" s="14">
        <f t="shared" si="274"/>
        <v>0</v>
      </c>
      <c r="AC152" s="14">
        <f t="shared" si="274"/>
        <v>0</v>
      </c>
      <c r="AD152" s="14">
        <f t="shared" si="274"/>
        <v>0</v>
      </c>
      <c r="AE152" s="14">
        <f t="shared" si="274"/>
        <v>0</v>
      </c>
      <c r="AF152" s="14">
        <f t="shared" si="274"/>
        <v>0</v>
      </c>
      <c r="AG152" s="14">
        <f t="shared" si="274"/>
        <v>0</v>
      </c>
      <c r="AH152" s="14">
        <f t="shared" si="274"/>
        <v>1</v>
      </c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98"/>
      <c r="BE152" s="99"/>
      <c r="BF152" s="49"/>
      <c r="BG152" s="49"/>
      <c r="BH152" s="49"/>
      <c r="BI152" s="49"/>
      <c r="BJ152" s="49"/>
      <c r="BK152" s="49"/>
      <c r="BL152" s="49"/>
      <c r="BM152" s="49"/>
      <c r="BN152" s="49"/>
      <c r="BO152" s="51"/>
      <c r="BP152" s="51"/>
      <c r="BQ152" s="51"/>
      <c r="BR152" s="51"/>
      <c r="BS152" s="51"/>
      <c r="BT152" s="51"/>
      <c r="BU152" s="55"/>
      <c r="BV152" s="55"/>
      <c r="BW152" s="55"/>
      <c r="BX152" s="55"/>
      <c r="BY152" s="55"/>
      <c r="BZ152" s="55"/>
      <c r="CA152" s="55"/>
      <c r="CB152" s="55"/>
    </row>
    <row r="153" spans="1:88" s="58" customFormat="1" ht="21" customHeight="1" x14ac:dyDescent="0.2">
      <c r="A153" s="49"/>
      <c r="B153" s="1642"/>
      <c r="C153" s="103" t="s">
        <v>35</v>
      </c>
      <c r="D153" s="14">
        <f>COUNTIF(D$77:D$97,"DISP")</f>
        <v>0</v>
      </c>
      <c r="E153" s="14">
        <f t="shared" ref="E153:AH153" si="275">COUNTIF(E$77:E$97,"DISP")</f>
        <v>0</v>
      </c>
      <c r="F153" s="14">
        <f t="shared" si="275"/>
        <v>0</v>
      </c>
      <c r="G153" s="14">
        <f t="shared" si="275"/>
        <v>0</v>
      </c>
      <c r="H153" s="14">
        <f t="shared" si="275"/>
        <v>0</v>
      </c>
      <c r="I153" s="14">
        <f t="shared" si="275"/>
        <v>0</v>
      </c>
      <c r="J153" s="14">
        <f t="shared" si="275"/>
        <v>0</v>
      </c>
      <c r="K153" s="14">
        <f t="shared" si="275"/>
        <v>0</v>
      </c>
      <c r="L153" s="14">
        <f t="shared" si="275"/>
        <v>0</v>
      </c>
      <c r="M153" s="14">
        <f t="shared" si="275"/>
        <v>0</v>
      </c>
      <c r="N153" s="14">
        <f t="shared" si="275"/>
        <v>0</v>
      </c>
      <c r="O153" s="14">
        <f t="shared" si="275"/>
        <v>0</v>
      </c>
      <c r="P153" s="14">
        <f t="shared" si="275"/>
        <v>0</v>
      </c>
      <c r="Q153" s="14">
        <f t="shared" si="275"/>
        <v>0</v>
      </c>
      <c r="R153" s="14">
        <f t="shared" si="275"/>
        <v>0</v>
      </c>
      <c r="S153" s="14">
        <f t="shared" si="275"/>
        <v>0</v>
      </c>
      <c r="T153" s="14">
        <f t="shared" si="275"/>
        <v>0</v>
      </c>
      <c r="U153" s="14">
        <f t="shared" si="275"/>
        <v>0</v>
      </c>
      <c r="V153" s="14">
        <f t="shared" si="275"/>
        <v>0</v>
      </c>
      <c r="W153" s="14">
        <f t="shared" si="275"/>
        <v>0</v>
      </c>
      <c r="X153" s="14">
        <f t="shared" si="275"/>
        <v>0</v>
      </c>
      <c r="Y153" s="14">
        <f t="shared" si="275"/>
        <v>0</v>
      </c>
      <c r="Z153" s="14">
        <f t="shared" si="275"/>
        <v>0</v>
      </c>
      <c r="AA153" s="14">
        <f t="shared" si="275"/>
        <v>0</v>
      </c>
      <c r="AB153" s="14">
        <f t="shared" si="275"/>
        <v>0</v>
      </c>
      <c r="AC153" s="14">
        <f t="shared" si="275"/>
        <v>0</v>
      </c>
      <c r="AD153" s="14">
        <f t="shared" si="275"/>
        <v>0</v>
      </c>
      <c r="AE153" s="14">
        <f t="shared" si="275"/>
        <v>0</v>
      </c>
      <c r="AF153" s="14">
        <f t="shared" si="275"/>
        <v>0</v>
      </c>
      <c r="AG153" s="14">
        <f t="shared" si="275"/>
        <v>0</v>
      </c>
      <c r="AH153" s="14">
        <f t="shared" si="275"/>
        <v>0</v>
      </c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98"/>
      <c r="BE153" s="99"/>
      <c r="BF153" s="49"/>
      <c r="BG153" s="49"/>
      <c r="BH153" s="49"/>
      <c r="BI153" s="49"/>
      <c r="BJ153" s="49"/>
      <c r="BK153" s="49"/>
      <c r="BL153" s="49"/>
      <c r="BM153" s="49"/>
      <c r="BN153" s="49"/>
      <c r="BO153" s="51"/>
      <c r="BP153" s="51"/>
      <c r="BQ153" s="51"/>
      <c r="BR153" s="51"/>
      <c r="BS153" s="51"/>
      <c r="BT153" s="51"/>
      <c r="BU153" s="55"/>
      <c r="BV153" s="55"/>
      <c r="BW153" s="55"/>
      <c r="BX153" s="55"/>
      <c r="BY153" s="55"/>
      <c r="BZ153" s="55"/>
      <c r="CA153" s="55"/>
      <c r="CB153" s="55"/>
    </row>
    <row r="154" spans="1:88" s="18" customFormat="1" ht="21" customHeight="1" x14ac:dyDescent="0.2">
      <c r="A154" s="101"/>
      <c r="B154" s="1638" t="s">
        <v>23</v>
      </c>
      <c r="C154" s="1639"/>
      <c r="D154" s="16">
        <v>1</v>
      </c>
      <c r="E154" s="16">
        <v>2</v>
      </c>
      <c r="F154" s="16">
        <v>3</v>
      </c>
      <c r="G154" s="16">
        <v>4</v>
      </c>
      <c r="H154" s="16">
        <v>5</v>
      </c>
      <c r="I154" s="16">
        <v>6</v>
      </c>
      <c r="J154" s="16">
        <v>7</v>
      </c>
      <c r="K154" s="16">
        <v>8</v>
      </c>
      <c r="L154" s="16">
        <v>9</v>
      </c>
      <c r="M154" s="16">
        <v>10</v>
      </c>
      <c r="N154" s="16">
        <v>11</v>
      </c>
      <c r="O154" s="16">
        <v>12</v>
      </c>
      <c r="P154" s="16">
        <v>13</v>
      </c>
      <c r="Q154" s="16">
        <v>14</v>
      </c>
      <c r="R154" s="16">
        <v>15</v>
      </c>
      <c r="S154" s="16">
        <v>16</v>
      </c>
      <c r="T154" s="16">
        <v>17</v>
      </c>
      <c r="U154" s="16">
        <v>18</v>
      </c>
      <c r="V154" s="16">
        <v>19</v>
      </c>
      <c r="W154" s="16">
        <v>20</v>
      </c>
      <c r="X154" s="16">
        <v>21</v>
      </c>
      <c r="Y154" s="16">
        <v>22</v>
      </c>
      <c r="Z154" s="16">
        <v>23</v>
      </c>
      <c r="AA154" s="16">
        <v>24</v>
      </c>
      <c r="AB154" s="16">
        <v>25</v>
      </c>
      <c r="AC154" s="16">
        <v>26</v>
      </c>
      <c r="AD154" s="16">
        <v>27</v>
      </c>
      <c r="AE154" s="16">
        <v>28</v>
      </c>
      <c r="AF154" s="16">
        <v>26</v>
      </c>
      <c r="AG154" s="16">
        <v>27</v>
      </c>
      <c r="AH154" s="16">
        <v>28</v>
      </c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98"/>
      <c r="BE154" s="99"/>
      <c r="BF154" s="49"/>
      <c r="BG154" s="49"/>
      <c r="BH154" s="49"/>
      <c r="BI154" s="49"/>
      <c r="BJ154" s="49"/>
      <c r="BK154" s="49"/>
      <c r="BL154" s="49"/>
      <c r="BM154" s="49"/>
      <c r="BN154" s="49"/>
      <c r="BO154" s="51"/>
      <c r="BP154" s="51"/>
      <c r="BQ154" s="51"/>
      <c r="BR154" s="51"/>
      <c r="BS154" s="51"/>
      <c r="BT154" s="51"/>
      <c r="BU154" s="55"/>
      <c r="BV154" s="55"/>
      <c r="BW154" s="55"/>
      <c r="BX154" s="107"/>
      <c r="BY154" s="107"/>
      <c r="BZ154" s="107"/>
      <c r="CA154" s="107"/>
      <c r="CB154" s="107"/>
      <c r="CC154" s="58"/>
      <c r="CD154" s="58"/>
      <c r="CE154" s="58"/>
      <c r="CF154" s="58"/>
      <c r="CG154" s="58"/>
      <c r="CH154" s="58"/>
      <c r="CI154" s="58"/>
      <c r="CJ154" s="58"/>
    </row>
    <row r="155" spans="1:88" s="18" customFormat="1" ht="21" customHeight="1" x14ac:dyDescent="0.2">
      <c r="A155" s="1"/>
      <c r="B155" s="1647" t="s">
        <v>42</v>
      </c>
      <c r="C155" s="103" t="s">
        <v>148</v>
      </c>
      <c r="D155" s="5">
        <f>+D103+D116+D129+D142</f>
        <v>1</v>
      </c>
      <c r="E155" s="5">
        <f t="shared" ref="E155:AH157" si="276">+E103+E116+E129+E142</f>
        <v>1</v>
      </c>
      <c r="F155" s="5">
        <f t="shared" si="276"/>
        <v>2</v>
      </c>
      <c r="G155" s="5">
        <f t="shared" si="276"/>
        <v>2</v>
      </c>
      <c r="H155" s="5">
        <f t="shared" si="276"/>
        <v>1</v>
      </c>
      <c r="I155" s="5">
        <f t="shared" si="276"/>
        <v>1</v>
      </c>
      <c r="J155" s="5">
        <f t="shared" si="276"/>
        <v>1</v>
      </c>
      <c r="K155" s="5">
        <f t="shared" si="276"/>
        <v>1</v>
      </c>
      <c r="L155" s="5">
        <f t="shared" si="276"/>
        <v>1</v>
      </c>
      <c r="M155" s="5">
        <f t="shared" si="276"/>
        <v>1</v>
      </c>
      <c r="N155" s="5">
        <f t="shared" si="276"/>
        <v>0</v>
      </c>
      <c r="O155" s="5">
        <f t="shared" si="276"/>
        <v>0</v>
      </c>
      <c r="P155" s="5">
        <f t="shared" si="276"/>
        <v>1</v>
      </c>
      <c r="Q155" s="5">
        <f t="shared" si="276"/>
        <v>1</v>
      </c>
      <c r="R155" s="5">
        <f t="shared" si="276"/>
        <v>1</v>
      </c>
      <c r="S155" s="5">
        <f t="shared" si="276"/>
        <v>1</v>
      </c>
      <c r="T155" s="5">
        <f t="shared" si="276"/>
        <v>1</v>
      </c>
      <c r="U155" s="5">
        <f t="shared" si="276"/>
        <v>1</v>
      </c>
      <c r="V155" s="5">
        <f t="shared" si="276"/>
        <v>0</v>
      </c>
      <c r="W155" s="5">
        <f t="shared" si="276"/>
        <v>0</v>
      </c>
      <c r="X155" s="5">
        <f t="shared" si="276"/>
        <v>0</v>
      </c>
      <c r="Y155" s="5">
        <f t="shared" si="276"/>
        <v>0</v>
      </c>
      <c r="Z155" s="5">
        <f t="shared" si="276"/>
        <v>0</v>
      </c>
      <c r="AA155" s="5">
        <f t="shared" si="276"/>
        <v>0</v>
      </c>
      <c r="AB155" s="5">
        <f t="shared" si="276"/>
        <v>0</v>
      </c>
      <c r="AC155" s="5">
        <f t="shared" si="276"/>
        <v>0</v>
      </c>
      <c r="AD155" s="5">
        <f t="shared" si="276"/>
        <v>0</v>
      </c>
      <c r="AE155" s="5">
        <f t="shared" si="276"/>
        <v>0</v>
      </c>
      <c r="AF155" s="5">
        <f t="shared" si="276"/>
        <v>1</v>
      </c>
      <c r="AG155" s="5">
        <f t="shared" si="276"/>
        <v>1</v>
      </c>
      <c r="AH155" s="5">
        <f t="shared" si="276"/>
        <v>1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48"/>
      <c r="BE155" s="3"/>
      <c r="BF155" s="49"/>
      <c r="BG155" s="49"/>
      <c r="BH155" s="49"/>
      <c r="BI155" s="49"/>
      <c r="BJ155" s="49"/>
      <c r="BK155" s="49"/>
      <c r="BL155" s="49"/>
      <c r="BM155" s="49"/>
      <c r="BN155" s="49"/>
      <c r="BO155" s="50"/>
      <c r="BP155" s="50"/>
      <c r="BQ155" s="50"/>
      <c r="BR155" s="50"/>
      <c r="BS155" s="50"/>
      <c r="BT155" s="51"/>
      <c r="BU155" s="52"/>
      <c r="BV155" s="52"/>
      <c r="BW155" s="52"/>
      <c r="BX155" s="52"/>
      <c r="BY155" s="52"/>
      <c r="BZ155" s="52"/>
      <c r="CA155" s="52"/>
      <c r="CB155" s="52"/>
    </row>
    <row r="156" spans="1:88" s="18" customFormat="1" ht="21" customHeight="1" x14ac:dyDescent="0.2">
      <c r="A156" s="1"/>
      <c r="B156" s="1647"/>
      <c r="C156" s="103" t="s">
        <v>155</v>
      </c>
      <c r="D156" s="5">
        <f>+D104+D117+D130+D143</f>
        <v>1</v>
      </c>
      <c r="E156" s="5">
        <f t="shared" si="276"/>
        <v>1</v>
      </c>
      <c r="F156" s="5">
        <f t="shared" si="276"/>
        <v>2</v>
      </c>
      <c r="G156" s="5">
        <f t="shared" si="276"/>
        <v>2</v>
      </c>
      <c r="H156" s="5">
        <f t="shared" si="276"/>
        <v>2</v>
      </c>
      <c r="I156" s="5">
        <f t="shared" si="276"/>
        <v>2</v>
      </c>
      <c r="J156" s="5">
        <f t="shared" si="276"/>
        <v>2</v>
      </c>
      <c r="K156" s="5">
        <f t="shared" si="276"/>
        <v>1</v>
      </c>
      <c r="L156" s="5">
        <f t="shared" si="276"/>
        <v>1</v>
      </c>
      <c r="M156" s="5">
        <f t="shared" si="276"/>
        <v>1</v>
      </c>
      <c r="N156" s="5">
        <f t="shared" si="276"/>
        <v>1</v>
      </c>
      <c r="O156" s="5">
        <f t="shared" si="276"/>
        <v>0</v>
      </c>
      <c r="P156" s="5">
        <f t="shared" si="276"/>
        <v>0</v>
      </c>
      <c r="Q156" s="5">
        <f t="shared" si="276"/>
        <v>0</v>
      </c>
      <c r="R156" s="5">
        <f t="shared" si="276"/>
        <v>0</v>
      </c>
      <c r="S156" s="5">
        <f t="shared" si="276"/>
        <v>0</v>
      </c>
      <c r="T156" s="5">
        <f t="shared" si="276"/>
        <v>0</v>
      </c>
      <c r="U156" s="5">
        <f t="shared" si="276"/>
        <v>0</v>
      </c>
      <c r="V156" s="5">
        <f t="shared" si="276"/>
        <v>0</v>
      </c>
      <c r="W156" s="5">
        <f t="shared" si="276"/>
        <v>0</v>
      </c>
      <c r="X156" s="5">
        <f t="shared" si="276"/>
        <v>0</v>
      </c>
      <c r="Y156" s="5">
        <f t="shared" si="276"/>
        <v>1</v>
      </c>
      <c r="Z156" s="5">
        <f t="shared" si="276"/>
        <v>1</v>
      </c>
      <c r="AA156" s="5">
        <f t="shared" si="276"/>
        <v>0</v>
      </c>
      <c r="AB156" s="5">
        <f t="shared" si="276"/>
        <v>1</v>
      </c>
      <c r="AC156" s="5">
        <f t="shared" si="276"/>
        <v>2</v>
      </c>
      <c r="AD156" s="5">
        <f t="shared" si="276"/>
        <v>2</v>
      </c>
      <c r="AE156" s="5">
        <f t="shared" si="276"/>
        <v>1</v>
      </c>
      <c r="AF156" s="5">
        <f t="shared" si="276"/>
        <v>1</v>
      </c>
      <c r="AG156" s="5">
        <f t="shared" si="276"/>
        <v>1</v>
      </c>
      <c r="AH156" s="5">
        <f t="shared" si="276"/>
        <v>1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48"/>
      <c r="BE156" s="3"/>
      <c r="BF156" s="49"/>
      <c r="BG156" s="49"/>
      <c r="BH156" s="49"/>
      <c r="BI156" s="49"/>
      <c r="BJ156" s="49"/>
      <c r="BK156" s="49"/>
      <c r="BL156" s="49"/>
      <c r="BM156" s="49"/>
      <c r="BN156" s="49"/>
      <c r="BO156" s="50"/>
      <c r="BP156" s="50"/>
      <c r="BQ156" s="50"/>
      <c r="BR156" s="50"/>
      <c r="BS156" s="50"/>
      <c r="BT156" s="51"/>
      <c r="BU156" s="52"/>
      <c r="BV156" s="52"/>
      <c r="BW156" s="52"/>
      <c r="BX156" s="52"/>
      <c r="BY156" s="52"/>
      <c r="BZ156" s="52"/>
      <c r="CA156" s="52"/>
      <c r="CB156" s="52"/>
    </row>
    <row r="157" spans="1:88" s="18" customFormat="1" ht="21" customHeight="1" x14ac:dyDescent="0.2">
      <c r="A157" s="1"/>
      <c r="B157" s="1647"/>
      <c r="C157" s="103" t="s">
        <v>156</v>
      </c>
      <c r="D157" s="5">
        <f>+D105+D118+D131+D144</f>
        <v>4</v>
      </c>
      <c r="E157" s="5">
        <f t="shared" si="276"/>
        <v>4</v>
      </c>
      <c r="F157" s="5">
        <f t="shared" si="276"/>
        <v>4</v>
      </c>
      <c r="G157" s="5">
        <f t="shared" si="276"/>
        <v>4</v>
      </c>
      <c r="H157" s="5">
        <f t="shared" si="276"/>
        <v>3</v>
      </c>
      <c r="I157" s="5">
        <f t="shared" si="276"/>
        <v>4</v>
      </c>
      <c r="J157" s="5">
        <f t="shared" si="276"/>
        <v>3</v>
      </c>
      <c r="K157" s="5">
        <f t="shared" si="276"/>
        <v>1</v>
      </c>
      <c r="L157" s="5">
        <f t="shared" si="276"/>
        <v>3</v>
      </c>
      <c r="M157" s="5">
        <f t="shared" si="276"/>
        <v>3</v>
      </c>
      <c r="N157" s="5">
        <f t="shared" si="276"/>
        <v>2</v>
      </c>
      <c r="O157" s="5">
        <f t="shared" si="276"/>
        <v>2</v>
      </c>
      <c r="P157" s="5">
        <f t="shared" si="276"/>
        <v>2</v>
      </c>
      <c r="Q157" s="5">
        <f t="shared" si="276"/>
        <v>3</v>
      </c>
      <c r="R157" s="5">
        <f t="shared" si="276"/>
        <v>3</v>
      </c>
      <c r="S157" s="5">
        <f t="shared" si="276"/>
        <v>3</v>
      </c>
      <c r="T157" s="5">
        <f t="shared" si="276"/>
        <v>3</v>
      </c>
      <c r="U157" s="5">
        <f t="shared" si="276"/>
        <v>3</v>
      </c>
      <c r="V157" s="5">
        <f t="shared" si="276"/>
        <v>4</v>
      </c>
      <c r="W157" s="5">
        <f t="shared" si="276"/>
        <v>4</v>
      </c>
      <c r="X157" s="5">
        <f t="shared" si="276"/>
        <v>4</v>
      </c>
      <c r="Y157" s="5">
        <f t="shared" si="276"/>
        <v>4</v>
      </c>
      <c r="Z157" s="5">
        <f t="shared" si="276"/>
        <v>4</v>
      </c>
      <c r="AA157" s="5">
        <f t="shared" si="276"/>
        <v>4</v>
      </c>
      <c r="AB157" s="5">
        <f t="shared" si="276"/>
        <v>3</v>
      </c>
      <c r="AC157" s="5">
        <f t="shared" si="276"/>
        <v>3</v>
      </c>
      <c r="AD157" s="5">
        <f t="shared" si="276"/>
        <v>2</v>
      </c>
      <c r="AE157" s="5">
        <f t="shared" si="276"/>
        <v>4</v>
      </c>
      <c r="AF157" s="5">
        <f t="shared" si="276"/>
        <v>4</v>
      </c>
      <c r="AG157" s="5">
        <f t="shared" si="276"/>
        <v>3</v>
      </c>
      <c r="AH157" s="5">
        <f t="shared" si="276"/>
        <v>4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48"/>
      <c r="BE157" s="3"/>
      <c r="BF157" s="49"/>
      <c r="BG157" s="49"/>
      <c r="BH157" s="49"/>
      <c r="BI157" s="49"/>
      <c r="BJ157" s="49"/>
      <c r="BK157" s="49"/>
      <c r="BL157" s="49"/>
      <c r="BM157" s="49"/>
      <c r="BN157" s="49"/>
      <c r="BO157" s="50"/>
      <c r="BP157" s="50"/>
      <c r="BQ157" s="50"/>
      <c r="BR157" s="50"/>
      <c r="BS157" s="50"/>
      <c r="BT157" s="51"/>
      <c r="BU157" s="52"/>
      <c r="BV157" s="52"/>
      <c r="BW157" s="52"/>
      <c r="BX157" s="52"/>
      <c r="BY157" s="52"/>
      <c r="BZ157" s="52"/>
      <c r="CA157" s="52"/>
      <c r="CB157" s="52"/>
    </row>
    <row r="158" spans="1:88" s="18" customFormat="1" ht="21" customHeight="1" x14ac:dyDescent="0.2">
      <c r="A158" s="1"/>
      <c r="B158" s="1647"/>
      <c r="C158" s="103" t="s">
        <v>157</v>
      </c>
      <c r="D158" s="14">
        <f>SUM(D155:D157)</f>
        <v>6</v>
      </c>
      <c r="E158" s="14">
        <f t="shared" ref="E158:AE158" si="277">SUM(E155:E157)</f>
        <v>6</v>
      </c>
      <c r="F158" s="14">
        <f t="shared" si="277"/>
        <v>8</v>
      </c>
      <c r="G158" s="14">
        <f t="shared" si="277"/>
        <v>8</v>
      </c>
      <c r="H158" s="14">
        <f t="shared" si="277"/>
        <v>6</v>
      </c>
      <c r="I158" s="14">
        <f t="shared" si="277"/>
        <v>7</v>
      </c>
      <c r="J158" s="14">
        <f t="shared" si="277"/>
        <v>6</v>
      </c>
      <c r="K158" s="14">
        <f t="shared" si="277"/>
        <v>3</v>
      </c>
      <c r="L158" s="14">
        <f t="shared" si="277"/>
        <v>5</v>
      </c>
      <c r="M158" s="14">
        <f t="shared" si="277"/>
        <v>5</v>
      </c>
      <c r="N158" s="14">
        <f t="shared" si="277"/>
        <v>3</v>
      </c>
      <c r="O158" s="14">
        <f t="shared" si="277"/>
        <v>2</v>
      </c>
      <c r="P158" s="14">
        <f t="shared" si="277"/>
        <v>3</v>
      </c>
      <c r="Q158" s="14">
        <f t="shared" si="277"/>
        <v>4</v>
      </c>
      <c r="R158" s="14">
        <f t="shared" si="277"/>
        <v>4</v>
      </c>
      <c r="S158" s="14">
        <f t="shared" si="277"/>
        <v>4</v>
      </c>
      <c r="T158" s="14">
        <f t="shared" si="277"/>
        <v>4</v>
      </c>
      <c r="U158" s="14">
        <f t="shared" si="277"/>
        <v>4</v>
      </c>
      <c r="V158" s="14">
        <f t="shared" si="277"/>
        <v>4</v>
      </c>
      <c r="W158" s="14">
        <f t="shared" si="277"/>
        <v>4</v>
      </c>
      <c r="X158" s="14">
        <f t="shared" si="277"/>
        <v>4</v>
      </c>
      <c r="Y158" s="14">
        <f t="shared" si="277"/>
        <v>5</v>
      </c>
      <c r="Z158" s="14">
        <f t="shared" si="277"/>
        <v>5</v>
      </c>
      <c r="AA158" s="14">
        <f t="shared" si="277"/>
        <v>4</v>
      </c>
      <c r="AB158" s="14">
        <f t="shared" si="277"/>
        <v>4</v>
      </c>
      <c r="AC158" s="14">
        <f t="shared" si="277"/>
        <v>5</v>
      </c>
      <c r="AD158" s="14">
        <f t="shared" si="277"/>
        <v>4</v>
      </c>
      <c r="AE158" s="14">
        <f t="shared" si="277"/>
        <v>5</v>
      </c>
      <c r="AF158" s="14">
        <f>SUM(AF155:AF157)</f>
        <v>6</v>
      </c>
      <c r="AG158" s="14">
        <f>SUM(AG155:AG157)</f>
        <v>5</v>
      </c>
      <c r="AH158" s="14">
        <f>SUM(AH155:AH157)</f>
        <v>6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48"/>
      <c r="BE158" s="3"/>
      <c r="BF158" s="49"/>
      <c r="BG158" s="49"/>
      <c r="BH158" s="49"/>
      <c r="BI158" s="49"/>
      <c r="BJ158" s="49"/>
      <c r="BK158" s="49"/>
      <c r="BL158" s="49"/>
      <c r="BM158" s="49"/>
      <c r="BN158" s="49"/>
      <c r="BO158" s="50"/>
      <c r="BP158" s="50"/>
      <c r="BQ158" s="50"/>
      <c r="BR158" s="50"/>
      <c r="BS158" s="50"/>
      <c r="BT158" s="51"/>
      <c r="BU158" s="52"/>
      <c r="BV158" s="52"/>
      <c r="BW158" s="52"/>
      <c r="BX158" s="52"/>
      <c r="BY158" s="52"/>
      <c r="BZ158" s="52"/>
      <c r="CA158" s="52"/>
      <c r="CB158" s="52"/>
    </row>
    <row r="159" spans="1:88" s="18" customFormat="1" ht="21" customHeight="1" x14ac:dyDescent="0.2">
      <c r="A159" s="1"/>
      <c r="B159" s="1647"/>
      <c r="C159" s="14" t="s">
        <v>36</v>
      </c>
      <c r="D159" s="5">
        <f t="shared" ref="D159:AH166" si="278">+D107+D120+D133+D146</f>
        <v>0</v>
      </c>
      <c r="E159" s="5">
        <f t="shared" si="278"/>
        <v>0</v>
      </c>
      <c r="F159" s="5">
        <f t="shared" si="278"/>
        <v>0</v>
      </c>
      <c r="G159" s="5">
        <f t="shared" si="278"/>
        <v>0</v>
      </c>
      <c r="H159" s="5">
        <f t="shared" si="278"/>
        <v>0</v>
      </c>
      <c r="I159" s="5">
        <f t="shared" si="278"/>
        <v>0</v>
      </c>
      <c r="J159" s="5">
        <f t="shared" si="278"/>
        <v>0</v>
      </c>
      <c r="K159" s="5">
        <f t="shared" si="278"/>
        <v>0</v>
      </c>
      <c r="L159" s="5">
        <f t="shared" si="278"/>
        <v>0</v>
      </c>
      <c r="M159" s="5">
        <f t="shared" si="278"/>
        <v>0</v>
      </c>
      <c r="N159" s="5">
        <f t="shared" si="278"/>
        <v>0</v>
      </c>
      <c r="O159" s="5">
        <f t="shared" si="278"/>
        <v>0</v>
      </c>
      <c r="P159" s="5">
        <f t="shared" si="278"/>
        <v>0</v>
      </c>
      <c r="Q159" s="5">
        <f t="shared" si="278"/>
        <v>0</v>
      </c>
      <c r="R159" s="5">
        <f t="shared" si="278"/>
        <v>0</v>
      </c>
      <c r="S159" s="5">
        <f t="shared" si="278"/>
        <v>0</v>
      </c>
      <c r="T159" s="5">
        <f t="shared" si="278"/>
        <v>0</v>
      </c>
      <c r="U159" s="5">
        <f t="shared" si="278"/>
        <v>0</v>
      </c>
      <c r="V159" s="5">
        <f t="shared" si="278"/>
        <v>0</v>
      </c>
      <c r="W159" s="5">
        <f t="shared" si="278"/>
        <v>0</v>
      </c>
      <c r="X159" s="5">
        <f t="shared" si="278"/>
        <v>0</v>
      </c>
      <c r="Y159" s="5">
        <f t="shared" si="278"/>
        <v>0</v>
      </c>
      <c r="Z159" s="5">
        <f t="shared" si="278"/>
        <v>0</v>
      </c>
      <c r="AA159" s="5">
        <f t="shared" si="278"/>
        <v>0</v>
      </c>
      <c r="AB159" s="5">
        <f t="shared" si="278"/>
        <v>0</v>
      </c>
      <c r="AC159" s="5">
        <f t="shared" si="278"/>
        <v>0</v>
      </c>
      <c r="AD159" s="5">
        <f t="shared" si="278"/>
        <v>0</v>
      </c>
      <c r="AE159" s="5">
        <f t="shared" si="278"/>
        <v>0</v>
      </c>
      <c r="AF159" s="5">
        <f t="shared" si="278"/>
        <v>0</v>
      </c>
      <c r="AG159" s="5">
        <f t="shared" si="278"/>
        <v>0</v>
      </c>
      <c r="AH159" s="5">
        <f t="shared" si="278"/>
        <v>0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48"/>
      <c r="BE159" s="3"/>
      <c r="BF159" s="49"/>
      <c r="BG159" s="49"/>
      <c r="BH159" s="49"/>
      <c r="BI159" s="49"/>
      <c r="BJ159" s="49"/>
      <c r="BK159" s="49"/>
      <c r="BL159" s="49"/>
      <c r="BM159" s="49"/>
      <c r="BN159" s="49"/>
      <c r="BO159" s="50"/>
      <c r="BP159" s="50"/>
      <c r="BQ159" s="50"/>
      <c r="BR159" s="50"/>
      <c r="BS159" s="50"/>
      <c r="BT159" s="51"/>
      <c r="BU159" s="52"/>
      <c r="BV159" s="52"/>
      <c r="BW159" s="52"/>
      <c r="BX159" s="52"/>
      <c r="BY159" s="52"/>
      <c r="BZ159" s="52"/>
      <c r="CA159" s="52"/>
      <c r="CB159" s="52"/>
    </row>
    <row r="160" spans="1:88" s="18" customFormat="1" ht="21" customHeight="1" x14ac:dyDescent="0.2">
      <c r="A160" s="1"/>
      <c r="B160" s="1647"/>
      <c r="C160" s="14" t="s">
        <v>37</v>
      </c>
      <c r="D160" s="5">
        <f t="shared" si="278"/>
        <v>5</v>
      </c>
      <c r="E160" s="5">
        <f t="shared" si="278"/>
        <v>5</v>
      </c>
      <c r="F160" s="5">
        <f t="shared" si="278"/>
        <v>0</v>
      </c>
      <c r="G160" s="5">
        <f t="shared" si="278"/>
        <v>0</v>
      </c>
      <c r="H160" s="5">
        <f t="shared" si="278"/>
        <v>5</v>
      </c>
      <c r="I160" s="5">
        <f t="shared" si="278"/>
        <v>5</v>
      </c>
      <c r="J160" s="5">
        <f t="shared" si="278"/>
        <v>5</v>
      </c>
      <c r="K160" s="5">
        <f t="shared" si="278"/>
        <v>5</v>
      </c>
      <c r="L160" s="5">
        <f t="shared" si="278"/>
        <v>5</v>
      </c>
      <c r="M160" s="5">
        <f t="shared" si="278"/>
        <v>0</v>
      </c>
      <c r="N160" s="5">
        <f t="shared" si="278"/>
        <v>0</v>
      </c>
      <c r="O160" s="5">
        <f t="shared" si="278"/>
        <v>5</v>
      </c>
      <c r="P160" s="5">
        <f t="shared" si="278"/>
        <v>5</v>
      </c>
      <c r="Q160" s="5">
        <f t="shared" si="278"/>
        <v>5</v>
      </c>
      <c r="R160" s="5">
        <f t="shared" si="278"/>
        <v>5</v>
      </c>
      <c r="S160" s="5">
        <f t="shared" si="278"/>
        <v>5</v>
      </c>
      <c r="T160" s="5">
        <f t="shared" si="278"/>
        <v>0</v>
      </c>
      <c r="U160" s="5">
        <f t="shared" si="278"/>
        <v>0</v>
      </c>
      <c r="V160" s="5">
        <f t="shared" si="278"/>
        <v>5</v>
      </c>
      <c r="W160" s="5">
        <f t="shared" si="278"/>
        <v>5</v>
      </c>
      <c r="X160" s="5">
        <f t="shared" si="278"/>
        <v>5</v>
      </c>
      <c r="Y160" s="5">
        <f t="shared" si="278"/>
        <v>5</v>
      </c>
      <c r="Z160" s="5">
        <f t="shared" si="278"/>
        <v>5</v>
      </c>
      <c r="AA160" s="5">
        <f t="shared" si="278"/>
        <v>0</v>
      </c>
      <c r="AB160" s="5">
        <f t="shared" si="278"/>
        <v>0</v>
      </c>
      <c r="AC160" s="5">
        <f t="shared" si="278"/>
        <v>5</v>
      </c>
      <c r="AD160" s="5">
        <f t="shared" si="278"/>
        <v>5</v>
      </c>
      <c r="AE160" s="5">
        <f t="shared" si="278"/>
        <v>5</v>
      </c>
      <c r="AF160" s="5">
        <f t="shared" si="278"/>
        <v>5</v>
      </c>
      <c r="AG160" s="5">
        <f t="shared" si="278"/>
        <v>5</v>
      </c>
      <c r="AH160" s="5">
        <f t="shared" si="278"/>
        <v>0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48"/>
      <c r="BE160" s="3"/>
      <c r="BF160" s="49"/>
      <c r="BG160" s="49"/>
      <c r="BH160" s="49"/>
      <c r="BI160" s="49"/>
      <c r="BJ160" s="49"/>
      <c r="BK160" s="49"/>
      <c r="BL160" s="49"/>
      <c r="BM160" s="49"/>
      <c r="BN160" s="49"/>
      <c r="BO160" s="50"/>
      <c r="BP160" s="50"/>
      <c r="BQ160" s="50"/>
      <c r="BR160" s="50"/>
      <c r="BS160" s="50"/>
      <c r="BT160" s="51"/>
      <c r="BU160" s="52"/>
      <c r="BV160" s="52"/>
      <c r="BW160" s="52"/>
      <c r="BX160" s="52"/>
      <c r="BY160" s="52"/>
      <c r="BZ160" s="52"/>
      <c r="CA160" s="52"/>
      <c r="CB160" s="52"/>
    </row>
    <row r="161" spans="1:88" s="18" customFormat="1" ht="21" customHeight="1" x14ac:dyDescent="0.2">
      <c r="A161" s="1"/>
      <c r="B161" s="1647"/>
      <c r="C161" s="14" t="s">
        <v>38</v>
      </c>
      <c r="D161" s="5">
        <f t="shared" si="278"/>
        <v>0</v>
      </c>
      <c r="E161" s="5">
        <f t="shared" si="278"/>
        <v>0</v>
      </c>
      <c r="F161" s="5">
        <f t="shared" si="278"/>
        <v>0</v>
      </c>
      <c r="G161" s="5">
        <f t="shared" si="278"/>
        <v>0</v>
      </c>
      <c r="H161" s="5">
        <f t="shared" si="278"/>
        <v>0</v>
      </c>
      <c r="I161" s="5">
        <f t="shared" si="278"/>
        <v>0</v>
      </c>
      <c r="J161" s="5">
        <f t="shared" si="278"/>
        <v>0</v>
      </c>
      <c r="K161" s="5">
        <f t="shared" si="278"/>
        <v>0</v>
      </c>
      <c r="L161" s="5">
        <f t="shared" si="278"/>
        <v>0</v>
      </c>
      <c r="M161" s="5">
        <f t="shared" si="278"/>
        <v>0</v>
      </c>
      <c r="N161" s="5">
        <f t="shared" si="278"/>
        <v>0</v>
      </c>
      <c r="O161" s="5">
        <f t="shared" si="278"/>
        <v>0</v>
      </c>
      <c r="P161" s="5">
        <f t="shared" si="278"/>
        <v>0</v>
      </c>
      <c r="Q161" s="5">
        <f t="shared" si="278"/>
        <v>0</v>
      </c>
      <c r="R161" s="5">
        <f t="shared" si="278"/>
        <v>0</v>
      </c>
      <c r="S161" s="5">
        <f t="shared" si="278"/>
        <v>0</v>
      </c>
      <c r="T161" s="5">
        <f t="shared" si="278"/>
        <v>0</v>
      </c>
      <c r="U161" s="5">
        <f t="shared" si="278"/>
        <v>0</v>
      </c>
      <c r="V161" s="5">
        <f t="shared" si="278"/>
        <v>0</v>
      </c>
      <c r="W161" s="5">
        <f t="shared" si="278"/>
        <v>0</v>
      </c>
      <c r="X161" s="5">
        <f t="shared" si="278"/>
        <v>0</v>
      </c>
      <c r="Y161" s="5">
        <f t="shared" si="278"/>
        <v>0</v>
      </c>
      <c r="Z161" s="5">
        <f t="shared" si="278"/>
        <v>0</v>
      </c>
      <c r="AA161" s="5">
        <f t="shared" si="278"/>
        <v>0</v>
      </c>
      <c r="AB161" s="5">
        <f t="shared" si="278"/>
        <v>0</v>
      </c>
      <c r="AC161" s="5">
        <f t="shared" si="278"/>
        <v>0</v>
      </c>
      <c r="AD161" s="5">
        <f t="shared" si="278"/>
        <v>0</v>
      </c>
      <c r="AE161" s="5">
        <f t="shared" si="278"/>
        <v>0</v>
      </c>
      <c r="AF161" s="5">
        <f t="shared" si="278"/>
        <v>0</v>
      </c>
      <c r="AG161" s="5">
        <f t="shared" si="278"/>
        <v>0</v>
      </c>
      <c r="AH161" s="5">
        <f t="shared" si="278"/>
        <v>0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48"/>
      <c r="BE161" s="3"/>
      <c r="BF161" s="49"/>
      <c r="BG161" s="49"/>
      <c r="BH161" s="49"/>
      <c r="BI161" s="49"/>
      <c r="BJ161" s="49"/>
      <c r="BK161" s="49"/>
      <c r="BL161" s="49"/>
      <c r="BM161" s="49"/>
      <c r="BN161" s="49"/>
      <c r="BO161" s="50"/>
      <c r="BP161" s="50"/>
      <c r="BQ161" s="50"/>
      <c r="BR161" s="50"/>
      <c r="BS161" s="50"/>
      <c r="BT161" s="51"/>
      <c r="BU161" s="52"/>
      <c r="BV161" s="52"/>
      <c r="BW161" s="52"/>
      <c r="BX161" s="52"/>
      <c r="BY161" s="52"/>
      <c r="BZ161" s="52"/>
      <c r="CA161" s="52"/>
      <c r="CB161" s="52"/>
    </row>
    <row r="162" spans="1:88" s="18" customFormat="1" ht="21" customHeight="1" x14ac:dyDescent="0.2">
      <c r="A162" s="1"/>
      <c r="B162" s="1647"/>
      <c r="C162" s="14" t="s">
        <v>134</v>
      </c>
      <c r="D162" s="5">
        <f t="shared" si="278"/>
        <v>0</v>
      </c>
      <c r="E162" s="5">
        <f t="shared" si="278"/>
        <v>0</v>
      </c>
      <c r="F162" s="5">
        <f t="shared" si="278"/>
        <v>0</v>
      </c>
      <c r="G162" s="5">
        <f t="shared" si="278"/>
        <v>0</v>
      </c>
      <c r="H162" s="5">
        <f t="shared" si="278"/>
        <v>0</v>
      </c>
      <c r="I162" s="5">
        <f t="shared" si="278"/>
        <v>0</v>
      </c>
      <c r="J162" s="5">
        <f t="shared" si="278"/>
        <v>0</v>
      </c>
      <c r="K162" s="5">
        <f t="shared" si="278"/>
        <v>0</v>
      </c>
      <c r="L162" s="5">
        <f t="shared" si="278"/>
        <v>0</v>
      </c>
      <c r="M162" s="5">
        <f t="shared" si="278"/>
        <v>0</v>
      </c>
      <c r="N162" s="5">
        <f t="shared" si="278"/>
        <v>0</v>
      </c>
      <c r="O162" s="5">
        <f t="shared" si="278"/>
        <v>0</v>
      </c>
      <c r="P162" s="5">
        <f t="shared" si="278"/>
        <v>0</v>
      </c>
      <c r="Q162" s="5">
        <f t="shared" si="278"/>
        <v>0</v>
      </c>
      <c r="R162" s="5">
        <f t="shared" si="278"/>
        <v>0</v>
      </c>
      <c r="S162" s="5">
        <f t="shared" si="278"/>
        <v>0</v>
      </c>
      <c r="T162" s="5">
        <f t="shared" si="278"/>
        <v>0</v>
      </c>
      <c r="U162" s="5">
        <f t="shared" si="278"/>
        <v>0</v>
      </c>
      <c r="V162" s="5">
        <f t="shared" si="278"/>
        <v>0</v>
      </c>
      <c r="W162" s="5">
        <f t="shared" si="278"/>
        <v>0</v>
      </c>
      <c r="X162" s="5">
        <f t="shared" si="278"/>
        <v>0</v>
      </c>
      <c r="Y162" s="5">
        <f t="shared" si="278"/>
        <v>0</v>
      </c>
      <c r="Z162" s="5">
        <f t="shared" si="278"/>
        <v>0</v>
      </c>
      <c r="AA162" s="5">
        <f t="shared" si="278"/>
        <v>0</v>
      </c>
      <c r="AB162" s="5">
        <f t="shared" si="278"/>
        <v>0</v>
      </c>
      <c r="AC162" s="5">
        <f t="shared" si="278"/>
        <v>0</v>
      </c>
      <c r="AD162" s="5">
        <f t="shared" si="278"/>
        <v>0</v>
      </c>
      <c r="AE162" s="5">
        <f t="shared" si="278"/>
        <v>0</v>
      </c>
      <c r="AF162" s="5">
        <f t="shared" si="278"/>
        <v>0</v>
      </c>
      <c r="AG162" s="5">
        <f t="shared" si="278"/>
        <v>0</v>
      </c>
      <c r="AH162" s="5">
        <f t="shared" si="278"/>
        <v>0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48"/>
      <c r="BE162" s="3"/>
      <c r="BF162" s="49"/>
      <c r="BG162" s="49"/>
      <c r="BH162" s="49"/>
      <c r="BI162" s="49"/>
      <c r="BJ162" s="49"/>
      <c r="BK162" s="49"/>
      <c r="BL162" s="49"/>
      <c r="BM162" s="49"/>
      <c r="BN162" s="49"/>
      <c r="BO162" s="50"/>
      <c r="BP162" s="50"/>
      <c r="BQ162" s="50"/>
      <c r="BR162" s="50"/>
      <c r="BS162" s="50"/>
      <c r="BT162" s="51"/>
      <c r="BU162" s="52"/>
      <c r="BV162" s="52"/>
      <c r="BW162" s="52"/>
      <c r="BX162" s="52"/>
      <c r="BY162" s="52"/>
      <c r="BZ162" s="52"/>
      <c r="CA162" s="52"/>
      <c r="CB162" s="52"/>
    </row>
    <row r="163" spans="1:88" s="18" customFormat="1" ht="21" customHeight="1" x14ac:dyDescent="0.2">
      <c r="A163" s="1"/>
      <c r="B163" s="1647"/>
      <c r="C163" s="14" t="s">
        <v>39</v>
      </c>
      <c r="D163" s="5">
        <f t="shared" si="278"/>
        <v>0</v>
      </c>
      <c r="E163" s="5">
        <f t="shared" si="278"/>
        <v>0</v>
      </c>
      <c r="F163" s="5">
        <f t="shared" si="278"/>
        <v>0</v>
      </c>
      <c r="G163" s="5">
        <f t="shared" si="278"/>
        <v>0</v>
      </c>
      <c r="H163" s="5">
        <f t="shared" si="278"/>
        <v>0</v>
      </c>
      <c r="I163" s="5">
        <f t="shared" si="278"/>
        <v>0</v>
      </c>
      <c r="J163" s="5">
        <f t="shared" si="278"/>
        <v>0</v>
      </c>
      <c r="K163" s="5">
        <f t="shared" si="278"/>
        <v>0</v>
      </c>
      <c r="L163" s="5">
        <f t="shared" si="278"/>
        <v>0</v>
      </c>
      <c r="M163" s="5">
        <f t="shared" si="278"/>
        <v>0</v>
      </c>
      <c r="N163" s="5">
        <f t="shared" si="278"/>
        <v>2</v>
      </c>
      <c r="O163" s="5">
        <f t="shared" si="278"/>
        <v>1</v>
      </c>
      <c r="P163" s="5">
        <f t="shared" si="278"/>
        <v>0</v>
      </c>
      <c r="Q163" s="5">
        <f t="shared" si="278"/>
        <v>1</v>
      </c>
      <c r="R163" s="5">
        <f t="shared" si="278"/>
        <v>2</v>
      </c>
      <c r="S163" s="5">
        <f t="shared" si="278"/>
        <v>1</v>
      </c>
      <c r="T163" s="5">
        <f t="shared" si="278"/>
        <v>0</v>
      </c>
      <c r="U163" s="5">
        <f t="shared" si="278"/>
        <v>0</v>
      </c>
      <c r="V163" s="5">
        <f t="shared" si="278"/>
        <v>0</v>
      </c>
      <c r="W163" s="5">
        <f t="shared" si="278"/>
        <v>0</v>
      </c>
      <c r="X163" s="5">
        <f t="shared" si="278"/>
        <v>0</v>
      </c>
      <c r="Y163" s="5">
        <f t="shared" si="278"/>
        <v>0</v>
      </c>
      <c r="Z163" s="5">
        <f t="shared" si="278"/>
        <v>1</v>
      </c>
      <c r="AA163" s="5">
        <f t="shared" si="278"/>
        <v>1</v>
      </c>
      <c r="AB163" s="5">
        <f t="shared" si="278"/>
        <v>0</v>
      </c>
      <c r="AC163" s="5">
        <f t="shared" si="278"/>
        <v>0</v>
      </c>
      <c r="AD163" s="5">
        <f t="shared" si="278"/>
        <v>0</v>
      </c>
      <c r="AE163" s="5">
        <f t="shared" si="278"/>
        <v>0</v>
      </c>
      <c r="AF163" s="5">
        <f t="shared" si="278"/>
        <v>0</v>
      </c>
      <c r="AG163" s="5">
        <f t="shared" si="278"/>
        <v>0</v>
      </c>
      <c r="AH163" s="5">
        <f t="shared" si="278"/>
        <v>0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48"/>
      <c r="BE163" s="3"/>
      <c r="BF163" s="49"/>
      <c r="BG163" s="49"/>
      <c r="BH163" s="49"/>
      <c r="BI163" s="49"/>
      <c r="BJ163" s="49"/>
      <c r="BK163" s="49"/>
      <c r="BL163" s="49"/>
      <c r="BM163" s="49"/>
      <c r="BN163" s="49"/>
      <c r="BO163" s="50"/>
      <c r="BP163" s="50"/>
      <c r="BQ163" s="50"/>
      <c r="BR163" s="50"/>
      <c r="BS163" s="50"/>
      <c r="BT163" s="51"/>
      <c r="BU163" s="52"/>
      <c r="BV163" s="52"/>
      <c r="BW163" s="52"/>
      <c r="BX163" s="52"/>
      <c r="BY163" s="52"/>
      <c r="BZ163" s="52"/>
      <c r="CA163" s="52"/>
      <c r="CB163" s="52"/>
    </row>
    <row r="164" spans="1:88" s="58" customFormat="1" ht="21" customHeight="1" x14ac:dyDescent="0.2">
      <c r="A164" s="1"/>
      <c r="B164" s="1647"/>
      <c r="C164" s="14" t="s">
        <v>40</v>
      </c>
      <c r="D164" s="5">
        <f t="shared" si="278"/>
        <v>0</v>
      </c>
      <c r="E164" s="5">
        <f t="shared" si="278"/>
        <v>0</v>
      </c>
      <c r="F164" s="5">
        <f t="shared" si="278"/>
        <v>0</v>
      </c>
      <c r="G164" s="5">
        <f t="shared" si="278"/>
        <v>0</v>
      </c>
      <c r="H164" s="5">
        <f t="shared" si="278"/>
        <v>0</v>
      </c>
      <c r="I164" s="5">
        <f t="shared" si="278"/>
        <v>0</v>
      </c>
      <c r="J164" s="5">
        <f t="shared" si="278"/>
        <v>0</v>
      </c>
      <c r="K164" s="5">
        <f t="shared" si="278"/>
        <v>0</v>
      </c>
      <c r="L164" s="5">
        <f t="shared" si="278"/>
        <v>0</v>
      </c>
      <c r="M164" s="5">
        <f t="shared" si="278"/>
        <v>0</v>
      </c>
      <c r="N164" s="5">
        <f t="shared" si="278"/>
        <v>0</v>
      </c>
      <c r="O164" s="5">
        <f t="shared" si="278"/>
        <v>0</v>
      </c>
      <c r="P164" s="5">
        <f t="shared" si="278"/>
        <v>0</v>
      </c>
      <c r="Q164" s="5">
        <f t="shared" si="278"/>
        <v>0</v>
      </c>
      <c r="R164" s="5">
        <f t="shared" si="278"/>
        <v>0</v>
      </c>
      <c r="S164" s="5">
        <f t="shared" si="278"/>
        <v>0</v>
      </c>
      <c r="T164" s="5">
        <f t="shared" si="278"/>
        <v>0</v>
      </c>
      <c r="U164" s="5">
        <f t="shared" si="278"/>
        <v>0</v>
      </c>
      <c r="V164" s="5">
        <f t="shared" si="278"/>
        <v>1</v>
      </c>
      <c r="W164" s="5">
        <f t="shared" si="278"/>
        <v>1</v>
      </c>
      <c r="X164" s="5">
        <f t="shared" si="278"/>
        <v>1</v>
      </c>
      <c r="Y164" s="5">
        <f t="shared" si="278"/>
        <v>1</v>
      </c>
      <c r="Z164" s="5">
        <f t="shared" si="278"/>
        <v>0</v>
      </c>
      <c r="AA164" s="5">
        <f t="shared" si="278"/>
        <v>0</v>
      </c>
      <c r="AB164" s="5">
        <f t="shared" si="278"/>
        <v>0</v>
      </c>
      <c r="AC164" s="5">
        <f t="shared" si="278"/>
        <v>0</v>
      </c>
      <c r="AD164" s="5">
        <f t="shared" si="278"/>
        <v>0</v>
      </c>
      <c r="AE164" s="5">
        <f t="shared" si="278"/>
        <v>0</v>
      </c>
      <c r="AF164" s="5">
        <f t="shared" si="278"/>
        <v>0</v>
      </c>
      <c r="AG164" s="5">
        <f t="shared" si="278"/>
        <v>0</v>
      </c>
      <c r="AH164" s="5">
        <f t="shared" si="278"/>
        <v>0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48"/>
      <c r="BE164" s="3"/>
      <c r="BF164" s="49"/>
      <c r="BG164" s="49"/>
      <c r="BH164" s="49"/>
      <c r="BI164" s="49"/>
      <c r="BJ164" s="49"/>
      <c r="BK164" s="49"/>
      <c r="BL164" s="49"/>
      <c r="BM164" s="49"/>
      <c r="BN164" s="49"/>
      <c r="BO164" s="50"/>
      <c r="BP164" s="50"/>
      <c r="BQ164" s="50"/>
      <c r="BR164" s="50"/>
      <c r="BS164" s="50"/>
      <c r="BT164" s="51"/>
      <c r="BU164" s="52"/>
      <c r="BV164" s="52"/>
      <c r="BW164" s="52"/>
      <c r="BX164" s="52"/>
      <c r="BY164" s="52"/>
      <c r="BZ164" s="52"/>
      <c r="CA164" s="52"/>
      <c r="CB164" s="52"/>
      <c r="CC164" s="18"/>
      <c r="CD164" s="18"/>
      <c r="CE164" s="18"/>
      <c r="CF164" s="18"/>
      <c r="CG164" s="18"/>
      <c r="CH164" s="18"/>
      <c r="CI164" s="18"/>
      <c r="CJ164" s="18"/>
    </row>
    <row r="165" spans="1:88" s="58" customFormat="1" ht="21" customHeight="1" x14ac:dyDescent="0.2">
      <c r="A165" s="49"/>
      <c r="B165" s="1647"/>
      <c r="C165" s="14" t="s">
        <v>57</v>
      </c>
      <c r="D165" s="14">
        <f t="shared" si="278"/>
        <v>1</v>
      </c>
      <c r="E165" s="14">
        <f t="shared" si="278"/>
        <v>1</v>
      </c>
      <c r="F165" s="14">
        <f t="shared" si="278"/>
        <v>1</v>
      </c>
      <c r="G165" s="14">
        <f t="shared" si="278"/>
        <v>0</v>
      </c>
      <c r="H165" s="14">
        <f t="shared" si="278"/>
        <v>0</v>
      </c>
      <c r="I165" s="14">
        <f t="shared" si="278"/>
        <v>0</v>
      </c>
      <c r="J165" s="14">
        <f t="shared" si="278"/>
        <v>0</v>
      </c>
      <c r="K165" s="14">
        <f t="shared" si="278"/>
        <v>0</v>
      </c>
      <c r="L165" s="14">
        <f t="shared" si="278"/>
        <v>0</v>
      </c>
      <c r="M165" s="14">
        <f t="shared" si="278"/>
        <v>2</v>
      </c>
      <c r="N165" s="14">
        <f t="shared" si="278"/>
        <v>2</v>
      </c>
      <c r="O165" s="14">
        <f t="shared" si="278"/>
        <v>0</v>
      </c>
      <c r="P165" s="14">
        <f t="shared" si="278"/>
        <v>0</v>
      </c>
      <c r="Q165" s="14">
        <f t="shared" si="278"/>
        <v>0</v>
      </c>
      <c r="R165" s="14">
        <f t="shared" si="278"/>
        <v>0</v>
      </c>
      <c r="S165" s="14">
        <f t="shared" si="278"/>
        <v>0</v>
      </c>
      <c r="T165" s="14">
        <f t="shared" si="278"/>
        <v>1</v>
      </c>
      <c r="U165" s="14">
        <f t="shared" si="278"/>
        <v>1</v>
      </c>
      <c r="V165" s="14">
        <f t="shared" si="278"/>
        <v>0</v>
      </c>
      <c r="W165" s="14">
        <f t="shared" si="278"/>
        <v>0</v>
      </c>
      <c r="X165" s="14">
        <f t="shared" si="278"/>
        <v>1</v>
      </c>
      <c r="Y165" s="14">
        <f t="shared" si="278"/>
        <v>1</v>
      </c>
      <c r="Z165" s="14">
        <f t="shared" si="278"/>
        <v>0</v>
      </c>
      <c r="AA165" s="14">
        <f t="shared" si="278"/>
        <v>0</v>
      </c>
      <c r="AB165" s="14">
        <f t="shared" si="278"/>
        <v>1</v>
      </c>
      <c r="AC165" s="14">
        <f t="shared" si="278"/>
        <v>1</v>
      </c>
      <c r="AD165" s="14">
        <f t="shared" si="278"/>
        <v>0</v>
      </c>
      <c r="AE165" s="14">
        <f t="shared" si="278"/>
        <v>0</v>
      </c>
      <c r="AF165" s="14">
        <f t="shared" si="278"/>
        <v>1</v>
      </c>
      <c r="AG165" s="14">
        <f t="shared" si="278"/>
        <v>1</v>
      </c>
      <c r="AH165" s="14">
        <f t="shared" si="278"/>
        <v>1</v>
      </c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98"/>
      <c r="BE165" s="99"/>
      <c r="BF165" s="49"/>
      <c r="BG165" s="49"/>
      <c r="BH165" s="49"/>
      <c r="BI165" s="49"/>
      <c r="BJ165" s="49"/>
      <c r="BK165" s="49"/>
      <c r="BL165" s="49"/>
      <c r="BM165" s="49"/>
      <c r="BN165" s="49"/>
      <c r="BO165" s="51"/>
      <c r="BP165" s="51"/>
      <c r="BQ165" s="51"/>
      <c r="BR165" s="51"/>
      <c r="BS165" s="51"/>
      <c r="BT165" s="51"/>
      <c r="BU165" s="55"/>
      <c r="BV165" s="55"/>
      <c r="BW165" s="55"/>
      <c r="BX165" s="55"/>
      <c r="BY165" s="55"/>
      <c r="BZ165" s="55"/>
      <c r="CA165" s="55"/>
      <c r="CB165" s="55"/>
    </row>
    <row r="166" spans="1:88" s="18" customFormat="1" ht="21" customHeight="1" x14ac:dyDescent="0.2">
      <c r="A166" s="49"/>
      <c r="B166" s="1647"/>
      <c r="C166" s="14" t="s">
        <v>35</v>
      </c>
      <c r="D166" s="14">
        <f t="shared" si="278"/>
        <v>0</v>
      </c>
      <c r="E166" s="14">
        <f t="shared" si="278"/>
        <v>0</v>
      </c>
      <c r="F166" s="14">
        <f t="shared" si="278"/>
        <v>0</v>
      </c>
      <c r="G166" s="14">
        <f t="shared" si="278"/>
        <v>0</v>
      </c>
      <c r="H166" s="14">
        <f t="shared" si="278"/>
        <v>0</v>
      </c>
      <c r="I166" s="14">
        <f t="shared" si="278"/>
        <v>0</v>
      </c>
      <c r="J166" s="14">
        <f t="shared" si="278"/>
        <v>0</v>
      </c>
      <c r="K166" s="14">
        <f t="shared" si="278"/>
        <v>0</v>
      </c>
      <c r="L166" s="14">
        <f t="shared" si="278"/>
        <v>0</v>
      </c>
      <c r="M166" s="14">
        <f t="shared" si="278"/>
        <v>0</v>
      </c>
      <c r="N166" s="14">
        <f t="shared" si="278"/>
        <v>0</v>
      </c>
      <c r="O166" s="14">
        <f t="shared" si="278"/>
        <v>0</v>
      </c>
      <c r="P166" s="14">
        <f t="shared" si="278"/>
        <v>0</v>
      </c>
      <c r="Q166" s="14">
        <f t="shared" si="278"/>
        <v>0</v>
      </c>
      <c r="R166" s="14">
        <f t="shared" si="278"/>
        <v>0</v>
      </c>
      <c r="S166" s="14">
        <f t="shared" si="278"/>
        <v>0</v>
      </c>
      <c r="T166" s="14">
        <f t="shared" si="278"/>
        <v>0</v>
      </c>
      <c r="U166" s="14">
        <f t="shared" si="278"/>
        <v>0</v>
      </c>
      <c r="V166" s="14">
        <f t="shared" si="278"/>
        <v>0</v>
      </c>
      <c r="W166" s="14">
        <f t="shared" si="278"/>
        <v>0</v>
      </c>
      <c r="X166" s="14">
        <f t="shared" si="278"/>
        <v>0</v>
      </c>
      <c r="Y166" s="14">
        <f t="shared" si="278"/>
        <v>0</v>
      </c>
      <c r="Z166" s="14">
        <f t="shared" si="278"/>
        <v>0</v>
      </c>
      <c r="AA166" s="14">
        <f t="shared" si="278"/>
        <v>0</v>
      </c>
      <c r="AB166" s="14">
        <f t="shared" si="278"/>
        <v>0</v>
      </c>
      <c r="AC166" s="14">
        <f t="shared" si="278"/>
        <v>0</v>
      </c>
      <c r="AD166" s="14">
        <f t="shared" si="278"/>
        <v>0</v>
      </c>
      <c r="AE166" s="14">
        <f t="shared" si="278"/>
        <v>0</v>
      </c>
      <c r="AF166" s="14">
        <f t="shared" si="278"/>
        <v>0</v>
      </c>
      <c r="AG166" s="14">
        <f t="shared" si="278"/>
        <v>0</v>
      </c>
      <c r="AH166" s="14">
        <f t="shared" si="278"/>
        <v>0</v>
      </c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98"/>
      <c r="BE166" s="99"/>
      <c r="BF166" s="49"/>
      <c r="BG166" s="49"/>
      <c r="BH166" s="49"/>
      <c r="BI166" s="49"/>
      <c r="BJ166" s="49"/>
      <c r="BK166" s="49"/>
      <c r="BL166" s="49"/>
      <c r="BM166" s="49"/>
      <c r="BN166" s="49"/>
      <c r="BO166" s="51"/>
      <c r="BP166" s="51"/>
      <c r="BQ166" s="51"/>
      <c r="BR166" s="51"/>
      <c r="BS166" s="51"/>
      <c r="BT166" s="51"/>
      <c r="BU166" s="55"/>
      <c r="BV166" s="55"/>
      <c r="BW166" s="55"/>
      <c r="BX166" s="55"/>
      <c r="BY166" s="55"/>
      <c r="BZ166" s="55"/>
      <c r="CA166" s="55"/>
      <c r="CB166" s="55"/>
      <c r="CC166" s="58"/>
      <c r="CD166" s="58"/>
      <c r="CE166" s="58"/>
      <c r="CF166" s="58"/>
      <c r="CG166" s="58"/>
      <c r="CH166" s="58"/>
      <c r="CI166" s="58"/>
      <c r="CJ166" s="58"/>
    </row>
    <row r="167" spans="1:88" s="18" customFormat="1" ht="21" customHeight="1" x14ac:dyDescent="0.2">
      <c r="A167" s="1636"/>
      <c r="B167" s="1637"/>
      <c r="C167" s="1637"/>
      <c r="D167" s="1637"/>
      <c r="E167" s="1637"/>
      <c r="F167" s="1637"/>
      <c r="G167" s="1637"/>
      <c r="H167" s="1637"/>
      <c r="I167" s="1637"/>
      <c r="J167" s="1637"/>
      <c r="K167" s="1637"/>
      <c r="L167" s="1637"/>
      <c r="M167" s="1637"/>
      <c r="N167" s="1637"/>
      <c r="O167" s="1637"/>
      <c r="P167" s="1637"/>
      <c r="Q167" s="1637"/>
      <c r="R167" s="1637"/>
      <c r="S167" s="1637"/>
      <c r="T167" s="1637"/>
      <c r="U167" s="1637"/>
      <c r="V167" s="1637"/>
      <c r="W167" s="1637"/>
      <c r="X167" s="1637"/>
      <c r="Y167" s="1637"/>
      <c r="Z167" s="1637"/>
      <c r="AA167" s="1637"/>
      <c r="AB167" s="1637"/>
      <c r="AC167" s="1637"/>
      <c r="AD167" s="1637"/>
      <c r="AE167" s="1637"/>
      <c r="AF167" s="108"/>
      <c r="AG167" s="108"/>
      <c r="AH167" s="108"/>
      <c r="AI167" s="2"/>
      <c r="AJ167" s="2"/>
      <c r="AK167" s="2"/>
      <c r="AL167" s="2"/>
      <c r="AM167" s="2"/>
      <c r="AN167" s="2"/>
      <c r="AO167" s="2"/>
      <c r="AP167" s="2"/>
      <c r="AQ167" s="2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48"/>
      <c r="BE167" s="3"/>
      <c r="BF167" s="1"/>
      <c r="BG167" s="1"/>
      <c r="BH167" s="1"/>
      <c r="BI167" s="1"/>
      <c r="BJ167" s="1"/>
      <c r="BK167" s="1"/>
      <c r="BL167" s="1"/>
      <c r="BM167" s="1"/>
      <c r="BN167" s="1"/>
      <c r="BO167" s="50"/>
      <c r="BP167" s="50"/>
      <c r="BQ167" s="50"/>
      <c r="BR167" s="50"/>
      <c r="BS167" s="50"/>
      <c r="BT167" s="51"/>
      <c r="BU167" s="52"/>
      <c r="BV167" s="52"/>
      <c r="BW167" s="52"/>
      <c r="BX167" s="53"/>
      <c r="BY167" s="53"/>
      <c r="BZ167" s="53"/>
      <c r="CA167" s="53"/>
      <c r="CB167" s="53"/>
    </row>
    <row r="168" spans="1:88" x14ac:dyDescent="0.25">
      <c r="AI168" s="2"/>
      <c r="AJ168" s="2"/>
      <c r="AK168" s="2"/>
      <c r="AL168" s="2"/>
      <c r="AM168" s="2"/>
      <c r="AN168" s="2"/>
      <c r="AO168" s="2"/>
      <c r="CC168" s="18"/>
      <c r="CD168" s="18"/>
      <c r="CG168" s="18"/>
      <c r="CH168" s="18"/>
      <c r="CI168" s="18"/>
      <c r="CJ168" s="18"/>
    </row>
  </sheetData>
  <sheetProtection formatCells="0"/>
  <dataConsolidate link="1"/>
  <mergeCells count="95">
    <mergeCell ref="CB84:CB86"/>
    <mergeCell ref="B102:C102"/>
    <mergeCell ref="B154:C154"/>
    <mergeCell ref="B155:B166"/>
    <mergeCell ref="A167:AE167"/>
    <mergeCell ref="B115:C115"/>
    <mergeCell ref="B116:B127"/>
    <mergeCell ref="B128:C128"/>
    <mergeCell ref="B129:B140"/>
    <mergeCell ref="B141:C141"/>
    <mergeCell ref="B142:B153"/>
    <mergeCell ref="B103:B114"/>
    <mergeCell ref="A84:A86"/>
    <mergeCell ref="BQ84:BQ86"/>
    <mergeCell ref="CB35:CB37"/>
    <mergeCell ref="A42:A44"/>
    <mergeCell ref="A63:A65"/>
    <mergeCell ref="CB63:CB65"/>
    <mergeCell ref="BU35:BU37"/>
    <mergeCell ref="BV35:BV37"/>
    <mergeCell ref="BW35:BW37"/>
    <mergeCell ref="BX35:BX37"/>
    <mergeCell ref="BY35:BY37"/>
    <mergeCell ref="CA35:CA37"/>
    <mergeCell ref="BR35:BR37"/>
    <mergeCell ref="BS35:BS37"/>
    <mergeCell ref="BT35:BT37"/>
    <mergeCell ref="BU20:BU22"/>
    <mergeCell ref="BV20:BV22"/>
    <mergeCell ref="A35:A37"/>
    <mergeCell ref="BE35:BE37"/>
    <mergeCell ref="BN35:BN37"/>
    <mergeCell ref="BP35:BP37"/>
    <mergeCell ref="BQ35:BQ37"/>
    <mergeCell ref="A20:A22"/>
    <mergeCell ref="BQ20:BQ22"/>
    <mergeCell ref="BR20:BR22"/>
    <mergeCell ref="BS20:BS22"/>
    <mergeCell ref="CE20:CE22"/>
    <mergeCell ref="BW20:BW22"/>
    <mergeCell ref="BX20:BX22"/>
    <mergeCell ref="BY20:BY22"/>
    <mergeCell ref="CB20:CB22"/>
    <mergeCell ref="BT20:BT22"/>
    <mergeCell ref="BZ11:BZ12"/>
    <mergeCell ref="CA11:CA12"/>
    <mergeCell ref="CB11:CB12"/>
    <mergeCell ref="CC11:CD11"/>
    <mergeCell ref="CN10:CQ10"/>
    <mergeCell ref="BD12:BE12"/>
    <mergeCell ref="BO12:BP12"/>
    <mergeCell ref="CC12:CD12"/>
    <mergeCell ref="BT11:BT12"/>
    <mergeCell ref="BU11:BU12"/>
    <mergeCell ref="BV11:BV12"/>
    <mergeCell ref="BW11:BW12"/>
    <mergeCell ref="BX11:BX12"/>
    <mergeCell ref="BY11:BY12"/>
    <mergeCell ref="BO11:BP11"/>
    <mergeCell ref="BQ11:BQ12"/>
    <mergeCell ref="BR11:BS12"/>
    <mergeCell ref="BO10:BS10"/>
    <mergeCell ref="CC9:CD9"/>
    <mergeCell ref="A10:C10"/>
    <mergeCell ref="D10:AH10"/>
    <mergeCell ref="AI10:BB11"/>
    <mergeCell ref="BD10:BE10"/>
    <mergeCell ref="BF10:BN11"/>
    <mergeCell ref="A11:C11"/>
    <mergeCell ref="BD11:BE11"/>
    <mergeCell ref="BU10:BY10"/>
    <mergeCell ref="A9:C9"/>
    <mergeCell ref="AW9:BB9"/>
    <mergeCell ref="BD9:BE9"/>
    <mergeCell ref="BO9:CB9"/>
    <mergeCell ref="BZ10:CB10"/>
    <mergeCell ref="CC10:CD10"/>
    <mergeCell ref="A5:C5"/>
    <mergeCell ref="AI5:AJ5"/>
    <mergeCell ref="A6:A8"/>
    <mergeCell ref="BD6:BD8"/>
    <mergeCell ref="BF6:BF8"/>
    <mergeCell ref="BO7:CD8"/>
    <mergeCell ref="BD2:BD4"/>
    <mergeCell ref="BE2:BE4"/>
    <mergeCell ref="BF2:BF4"/>
    <mergeCell ref="AI3:AJ3"/>
    <mergeCell ref="AI4:AJ4"/>
    <mergeCell ref="AM4:BC5"/>
    <mergeCell ref="A1:C1"/>
    <mergeCell ref="AI1:AJ1"/>
    <mergeCell ref="AM1:BC1"/>
    <mergeCell ref="A2:A4"/>
    <mergeCell ref="AI2:AJ2"/>
    <mergeCell ref="AM2:BC3"/>
  </mergeCells>
  <phoneticPr fontId="61" type="noConversion"/>
  <conditionalFormatting sqref="D14:D32">
    <cfRule type="cellIs" dxfId="6031" priority="11806" operator="equal">
      <formula>"DISP"</formula>
    </cfRule>
  </conditionalFormatting>
  <conditionalFormatting sqref="D48:D50">
    <cfRule type="cellIs" dxfId="6030" priority="11402" operator="equal">
      <formula>"DISP"</formula>
    </cfRule>
    <cfRule type="cellIs" dxfId="6029" priority="11403" operator="equal">
      <formula>"FO"</formula>
    </cfRule>
  </conditionalFormatting>
  <conditionalFormatting sqref="D56:D75">
    <cfRule type="cellIs" dxfId="6028" priority="10693" operator="equal">
      <formula>"DISP"</formula>
    </cfRule>
  </conditionalFormatting>
  <conditionalFormatting sqref="D88:D92">
    <cfRule type="cellIs" dxfId="6027" priority="10448" operator="equal">
      <formula>"DISP"</formula>
    </cfRule>
    <cfRule type="cellIs" dxfId="6026" priority="10530" operator="equal">
      <formula>"FO"</formula>
    </cfRule>
  </conditionalFormatting>
  <conditionalFormatting sqref="D88:D96">
    <cfRule type="cellIs" dxfId="6025" priority="10398" operator="equal">
      <formula>"T"</formula>
    </cfRule>
  </conditionalFormatting>
  <conditionalFormatting sqref="D88:D98">
    <cfRule type="cellIs" dxfId="6024" priority="10384" operator="equal">
      <formula>"DC"</formula>
    </cfRule>
    <cfRule type="cellIs" dxfId="6023" priority="10385" operator="equal">
      <formula>"DS"</formula>
    </cfRule>
    <cfRule type="cellIs" dxfId="6022" priority="10386" operator="equal">
      <formula>"FE"</formula>
    </cfRule>
    <cfRule type="cellIs" dxfId="6021" priority="10387" operator="equal">
      <formula>"FES"</formula>
    </cfRule>
    <cfRule type="cellIs" dxfId="6020" priority="10388" operator="equal">
      <formula>"FED"</formula>
    </cfRule>
    <cfRule type="cellIs" dxfId="6019" priority="10389" operator="equal">
      <formula>"FEF"</formula>
    </cfRule>
    <cfRule type="cellIs" dxfId="6018" priority="10390" operator="equal">
      <formula>"B"</formula>
    </cfRule>
    <cfRule type="cellIs" dxfId="6017" priority="10391" operator="equal">
      <formula>"F"</formula>
    </cfRule>
    <cfRule type="cellIs" dxfId="6016" priority="10392" operator="equal">
      <formula>"L"</formula>
    </cfRule>
    <cfRule type="cellIs" dxfId="6015" priority="10393" operator="equal">
      <formula>"SA"</formula>
    </cfRule>
    <cfRule type="cellIs" dxfId="6014" priority="10394" operator="equal">
      <formula>"SE"</formula>
    </cfRule>
    <cfRule type="cellIs" dxfId="6013" priority="10395" operator="equal">
      <formula>"TR"</formula>
    </cfRule>
    <cfRule type="cellIs" dxfId="6012" priority="10396" operator="equal">
      <formula>"NT"</formula>
    </cfRule>
    <cfRule type="cellIs" dxfId="6011" priority="10397" operator="equal">
      <formula>"DT"</formula>
    </cfRule>
    <cfRule type="cellIs" dxfId="6010" priority="10399" operator="equal">
      <formula>"FOTS"</formula>
    </cfRule>
  </conditionalFormatting>
  <conditionalFormatting sqref="D13:F32 P62">
    <cfRule type="cellIs" dxfId="6009" priority="9678" operator="equal">
      <formula>"TR"</formula>
    </cfRule>
  </conditionalFormatting>
  <conditionalFormatting sqref="D13:F32">
    <cfRule type="cellIs" dxfId="6008" priority="6799" operator="equal">
      <formula>"DC"</formula>
    </cfRule>
    <cfRule type="cellIs" dxfId="6007" priority="6800" operator="equal">
      <formula>"DS"</formula>
    </cfRule>
    <cfRule type="cellIs" dxfId="6006" priority="6801" operator="equal">
      <formula>"FE"</formula>
    </cfRule>
    <cfRule type="cellIs" dxfId="6005" priority="6802" operator="equal">
      <formula>"FES"</formula>
    </cfRule>
    <cfRule type="cellIs" dxfId="6004" priority="6803" operator="equal">
      <formula>"FED"</formula>
    </cfRule>
    <cfRule type="cellIs" dxfId="6003" priority="6804" operator="equal">
      <formula>"FEF"</formula>
    </cfRule>
    <cfRule type="cellIs" dxfId="6002" priority="6805" operator="equal">
      <formula>"B"</formula>
    </cfRule>
    <cfRule type="cellIs" dxfId="6001" priority="6806" operator="equal">
      <formula>"F"</formula>
    </cfRule>
    <cfRule type="cellIs" dxfId="6000" priority="6807" operator="equal">
      <formula>"L"</formula>
    </cfRule>
    <cfRule type="cellIs" dxfId="5999" priority="6808" operator="equal">
      <formula>"SA"</formula>
    </cfRule>
    <cfRule type="cellIs" dxfId="5998" priority="6809" operator="equal">
      <formula>"SE"</formula>
    </cfRule>
    <cfRule type="cellIs" dxfId="5997" priority="6811" operator="equal">
      <formula>"NT"</formula>
    </cfRule>
    <cfRule type="cellIs" dxfId="5996" priority="6812" operator="equal">
      <formula>"DT"</formula>
    </cfRule>
    <cfRule type="cellIs" dxfId="5995" priority="6813" operator="equal">
      <formula>"T"</formula>
    </cfRule>
    <cfRule type="cellIs" dxfId="5994" priority="6814" operator="equal">
      <formula>"FOTS"</formula>
    </cfRule>
  </conditionalFormatting>
  <conditionalFormatting sqref="D15:F32 U27:W31 Y27:AE31 D56:AH62 D63:O63 Q63:AH63 D64:AH75">
    <cfRule type="cellIs" dxfId="5993" priority="10383" operator="equal">
      <formula>"FO"</formula>
    </cfRule>
  </conditionalFormatting>
  <conditionalFormatting sqref="D46:F47">
    <cfRule type="cellIs" dxfId="5992" priority="10365" operator="equal">
      <formula>"DISP"</formula>
    </cfRule>
    <cfRule type="cellIs" dxfId="5991" priority="10366" operator="equal">
      <formula>"FO"</formula>
    </cfRule>
  </conditionalFormatting>
  <conditionalFormatting sqref="D46:F54 M50:O52">
    <cfRule type="cellIs" dxfId="5990" priority="9252" operator="equal">
      <formula>"DC"</formula>
    </cfRule>
    <cfRule type="cellIs" dxfId="5989" priority="9253" operator="equal">
      <formula>"DS"</formula>
    </cfRule>
    <cfRule type="cellIs" dxfId="5988" priority="9254" operator="equal">
      <formula>"FE"</formula>
    </cfRule>
    <cfRule type="cellIs" dxfId="5987" priority="9255" operator="equal">
      <formula>"FES"</formula>
    </cfRule>
    <cfRule type="cellIs" dxfId="5986" priority="9256" operator="equal">
      <formula>"FED"</formula>
    </cfRule>
    <cfRule type="cellIs" dxfId="5985" priority="9257" operator="equal">
      <formula>"FEF"</formula>
    </cfRule>
    <cfRule type="cellIs" dxfId="5984" priority="9258" operator="equal">
      <formula>"B"</formula>
    </cfRule>
    <cfRule type="cellIs" dxfId="5983" priority="9259" operator="equal">
      <formula>"F"</formula>
    </cfRule>
    <cfRule type="cellIs" dxfId="5982" priority="9260" operator="equal">
      <formula>"L"</formula>
    </cfRule>
    <cfRule type="cellIs" dxfId="5981" priority="9261" operator="equal">
      <formula>"SA"</formula>
    </cfRule>
    <cfRule type="cellIs" dxfId="5980" priority="9262" operator="equal">
      <formula>"SE"</formula>
    </cfRule>
    <cfRule type="cellIs" dxfId="5979" priority="9263" operator="equal">
      <formula>"TR"</formula>
    </cfRule>
    <cfRule type="cellIs" dxfId="5978" priority="9264" operator="equal">
      <formula>"NT"</formula>
    </cfRule>
    <cfRule type="cellIs" dxfId="5977" priority="9265" operator="equal">
      <formula>"DT"</formula>
    </cfRule>
    <cfRule type="cellIs" dxfId="5976" priority="9266" operator="equal">
      <formula>"T"</formula>
    </cfRule>
    <cfRule type="cellIs" dxfId="5975" priority="9267" operator="equal">
      <formula>"FOTS"</formula>
    </cfRule>
  </conditionalFormatting>
  <conditionalFormatting sqref="D93:F98">
    <cfRule type="cellIs" dxfId="5974" priority="10364" operator="equal">
      <formula>"DISP"</formula>
    </cfRule>
  </conditionalFormatting>
  <conditionalFormatting sqref="D50:L54">
    <cfRule type="cellIs" dxfId="5973" priority="10362" operator="equal">
      <formula>"DISP"</formula>
    </cfRule>
  </conditionalFormatting>
  <conditionalFormatting sqref="D47:O47">
    <cfRule type="cellIs" dxfId="5972" priority="6865" operator="equal">
      <formula>"DC"</formula>
    </cfRule>
    <cfRule type="cellIs" dxfId="5971" priority="6866" operator="equal">
      <formula>"DS"</formula>
    </cfRule>
    <cfRule type="cellIs" dxfId="5970" priority="6867" operator="equal">
      <formula>"FE"</formula>
    </cfRule>
    <cfRule type="cellIs" dxfId="5969" priority="6868" operator="equal">
      <formula>"FES"</formula>
    </cfRule>
    <cfRule type="cellIs" dxfId="5968" priority="6869" operator="equal">
      <formula>"FED"</formula>
    </cfRule>
    <cfRule type="cellIs" dxfId="5967" priority="6870" operator="equal">
      <formula>"FEF"</formula>
    </cfRule>
    <cfRule type="cellIs" dxfId="5966" priority="6871" operator="equal">
      <formula>"B"</formula>
    </cfRule>
    <cfRule type="cellIs" dxfId="5965" priority="6872" operator="equal">
      <formula>"F"</formula>
    </cfRule>
    <cfRule type="cellIs" dxfId="5964" priority="6873" operator="equal">
      <formula>"L"</formula>
    </cfRule>
    <cfRule type="cellIs" dxfId="5963" priority="6874" operator="equal">
      <formula>"SA"</formula>
    </cfRule>
    <cfRule type="cellIs" dxfId="5962" priority="6875" operator="equal">
      <formula>"SE"</formula>
    </cfRule>
    <cfRule type="cellIs" dxfId="5961" priority="6876" operator="equal">
      <formula>"TR"</formula>
    </cfRule>
    <cfRule type="cellIs" dxfId="5960" priority="6877" operator="equal">
      <formula>"NT"</formula>
    </cfRule>
    <cfRule type="cellIs" dxfId="5959" priority="6878" operator="equal">
      <formula>"DT"</formula>
    </cfRule>
    <cfRule type="cellIs" dxfId="5958" priority="6879" operator="equal">
      <formula>"T"</formula>
    </cfRule>
    <cfRule type="cellIs" dxfId="5957" priority="6880" operator="equal">
      <formula>"FOTS"</formula>
    </cfRule>
    <cfRule type="cellIs" dxfId="5956" priority="10344" operator="equal">
      <formula>"DISP"</formula>
    </cfRule>
    <cfRule type="cellIs" dxfId="5955" priority="10345" operator="equal">
      <formula>"FO"</formula>
    </cfRule>
  </conditionalFormatting>
  <conditionalFormatting sqref="D50:O52">
    <cfRule type="cellIs" dxfId="5954" priority="10343" operator="equal">
      <formula>"FO"</formula>
    </cfRule>
  </conditionalFormatting>
  <conditionalFormatting sqref="D13:R13">
    <cfRule type="cellIs" dxfId="5953" priority="10342" operator="equal">
      <formula>"DISP"</formula>
    </cfRule>
  </conditionalFormatting>
  <conditionalFormatting sqref="D13:T14">
    <cfRule type="cellIs" dxfId="5952" priority="10341" operator="equal">
      <formula>"FO"</formula>
    </cfRule>
  </conditionalFormatting>
  <conditionalFormatting sqref="D2:AH2">
    <cfRule type="cellIs" dxfId="5951" priority="37074" operator="lessThan">
      <formula>1</formula>
    </cfRule>
    <cfRule type="cellIs" dxfId="5950" priority="37075" operator="greaterThan">
      <formula>1</formula>
    </cfRule>
    <cfRule type="cellIs" dxfId="5949" priority="37076" operator="equal">
      <formula>1</formula>
    </cfRule>
  </conditionalFormatting>
  <conditionalFormatting sqref="D3:AH4">
    <cfRule type="cellIs" dxfId="5948" priority="37071" operator="lessThan">
      <formula>4</formula>
    </cfRule>
    <cfRule type="cellIs" dxfId="5947" priority="37072" operator="greaterThan">
      <formula>4</formula>
    </cfRule>
    <cfRule type="cellIs" dxfId="5946" priority="37073" operator="equal">
      <formula>4</formula>
    </cfRule>
  </conditionalFormatting>
  <conditionalFormatting sqref="D5:AH5">
    <cfRule type="cellIs" dxfId="5945" priority="37068" operator="lessThan">
      <formula>13</formula>
    </cfRule>
    <cfRule type="cellIs" dxfId="5944" priority="37069" operator="equal">
      <formula>13</formula>
    </cfRule>
    <cfRule type="cellIs" dxfId="5943" priority="37070" operator="greaterThan">
      <formula>13</formula>
    </cfRule>
  </conditionalFormatting>
  <conditionalFormatting sqref="D6:AH6">
    <cfRule type="cellIs" dxfId="5942" priority="37065" operator="lessThan">
      <formula>1</formula>
    </cfRule>
    <cfRule type="cellIs" dxfId="5941" priority="37066" operator="greaterThan">
      <formula>1</formula>
    </cfRule>
    <cfRule type="cellIs" dxfId="5940" priority="37067" operator="equal">
      <formula>1</formula>
    </cfRule>
  </conditionalFormatting>
  <conditionalFormatting sqref="D7:AH7">
    <cfRule type="cellIs" dxfId="5939" priority="37062" operator="lessThan">
      <formula>4</formula>
    </cfRule>
    <cfRule type="cellIs" dxfId="5938" priority="37063" operator="greaterThan">
      <formula>4</formula>
    </cfRule>
    <cfRule type="cellIs" dxfId="5937" priority="37064" operator="equal">
      <formula>4</formula>
    </cfRule>
  </conditionalFormatting>
  <conditionalFormatting sqref="D8:AH8">
    <cfRule type="cellIs" dxfId="5936" priority="37059" operator="lessThan">
      <formula>8</formula>
    </cfRule>
    <cfRule type="cellIs" dxfId="5935" priority="37060" operator="greaterThan">
      <formula>8</formula>
    </cfRule>
    <cfRule type="cellIs" dxfId="5934" priority="37061" operator="equal">
      <formula>8</formula>
    </cfRule>
  </conditionalFormatting>
  <conditionalFormatting sqref="D9:AH9">
    <cfRule type="cellIs" dxfId="5933" priority="37056" operator="lessThan">
      <formula>13</formula>
    </cfRule>
    <cfRule type="cellIs" dxfId="5932" priority="37057" operator="equal">
      <formula>13</formula>
    </cfRule>
    <cfRule type="cellIs" dxfId="5931" priority="37058" operator="greaterThan">
      <formula>13</formula>
    </cfRule>
  </conditionalFormatting>
  <conditionalFormatting sqref="D34:AH45">
    <cfRule type="cellIs" dxfId="5930" priority="789" operator="equal">
      <formula>"DC"</formula>
    </cfRule>
    <cfRule type="cellIs" dxfId="5929" priority="790" operator="equal">
      <formula>"DS"</formula>
    </cfRule>
    <cfRule type="cellIs" dxfId="5928" priority="791" operator="equal">
      <formula>"FE"</formula>
    </cfRule>
    <cfRule type="cellIs" dxfId="5927" priority="792" operator="equal">
      <formula>"FES"</formula>
    </cfRule>
    <cfRule type="cellIs" dxfId="5926" priority="793" operator="equal">
      <formula>"FED"</formula>
    </cfRule>
    <cfRule type="cellIs" dxfId="5925" priority="794" operator="equal">
      <formula>"FEF"</formula>
    </cfRule>
    <cfRule type="cellIs" dxfId="5924" priority="795" operator="equal">
      <formula>"B"</formula>
    </cfRule>
    <cfRule type="cellIs" dxfId="5923" priority="796" operator="equal">
      <formula>"F"</formula>
    </cfRule>
    <cfRule type="cellIs" dxfId="5922" priority="797" operator="equal">
      <formula>"L"</formula>
    </cfRule>
    <cfRule type="cellIs" dxfId="5921" priority="798" operator="equal">
      <formula>"SA"</formula>
    </cfRule>
    <cfRule type="cellIs" dxfId="5920" priority="799" operator="equal">
      <formula>"SE"</formula>
    </cfRule>
    <cfRule type="cellIs" dxfId="5919" priority="800" operator="equal">
      <formula>"TR"</formula>
    </cfRule>
    <cfRule type="cellIs" dxfId="5918" priority="801" operator="equal">
      <formula>"NT"</formula>
    </cfRule>
    <cfRule type="cellIs" dxfId="5917" priority="802" operator="equal">
      <formula>"DT"</formula>
    </cfRule>
    <cfRule type="cellIs" dxfId="5916" priority="803" operator="equal">
      <formula>"T"</formula>
    </cfRule>
    <cfRule type="cellIs" dxfId="5915" priority="804" operator="equal">
      <formula>"FOTS"</formula>
    </cfRule>
    <cfRule type="cellIs" dxfId="5914" priority="1686" operator="equal">
      <formula>"DISP"</formula>
    </cfRule>
    <cfRule type="cellIs" dxfId="5913" priority="10340" operator="equal">
      <formula>"FO"</formula>
    </cfRule>
  </conditionalFormatting>
  <conditionalFormatting sqref="D53:AH54">
    <cfRule type="cellIs" dxfId="5912" priority="10339" operator="equal">
      <formula>"FO"</formula>
    </cfRule>
  </conditionalFormatting>
  <conditionalFormatting sqref="D54:AH54 D56:D75">
    <cfRule type="cellIs" dxfId="5911" priority="10367" operator="equal">
      <formula>"DC"</formula>
    </cfRule>
    <cfRule type="cellIs" dxfId="5910" priority="10368" operator="equal">
      <formula>"DS"</formula>
    </cfRule>
    <cfRule type="cellIs" dxfId="5909" priority="10369" operator="equal">
      <formula>"FE"</formula>
    </cfRule>
    <cfRule type="cellIs" dxfId="5908" priority="10370" operator="equal">
      <formula>"FES"</formula>
    </cfRule>
    <cfRule type="cellIs" dxfId="5907" priority="10371" operator="equal">
      <formula>"FED"</formula>
    </cfRule>
    <cfRule type="cellIs" dxfId="5906" priority="10372" operator="equal">
      <formula>"FEF"</formula>
    </cfRule>
    <cfRule type="cellIs" dxfId="5905" priority="10373" operator="equal">
      <formula>"B"</formula>
    </cfRule>
    <cfRule type="cellIs" dxfId="5904" priority="10374" operator="equal">
      <formula>"F"</formula>
    </cfRule>
    <cfRule type="cellIs" dxfId="5903" priority="10375" operator="equal">
      <formula>"L"</formula>
    </cfRule>
    <cfRule type="cellIs" dxfId="5902" priority="10376" operator="equal">
      <formula>"SA"</formula>
    </cfRule>
    <cfRule type="cellIs" dxfId="5901" priority="10377" operator="equal">
      <formula>"SE"</formula>
    </cfRule>
    <cfRule type="cellIs" dxfId="5900" priority="10378" operator="equal">
      <formula>"TR"</formula>
    </cfRule>
    <cfRule type="cellIs" dxfId="5899" priority="10379" operator="equal">
      <formula>"NT"</formula>
    </cfRule>
    <cfRule type="cellIs" dxfId="5898" priority="10380" operator="equal">
      <formula>"DT"</formula>
    </cfRule>
    <cfRule type="cellIs" dxfId="5897" priority="10381" operator="equal">
      <formula>"T"</formula>
    </cfRule>
    <cfRule type="cellIs" dxfId="5896" priority="10382" operator="equal">
      <formula>"FOTS"</formula>
    </cfRule>
  </conditionalFormatting>
  <conditionalFormatting sqref="D54:AH54">
    <cfRule type="cellIs" dxfId="5895" priority="5363" operator="equal">
      <formula>"DISP"</formula>
    </cfRule>
  </conditionalFormatting>
  <conditionalFormatting sqref="D77:AH87">
    <cfRule type="cellIs" dxfId="5894" priority="610" operator="equal">
      <formula>"DC"</formula>
    </cfRule>
    <cfRule type="cellIs" dxfId="5893" priority="611" operator="equal">
      <formula>"DS"</formula>
    </cfRule>
    <cfRule type="cellIs" dxfId="5892" priority="612" operator="equal">
      <formula>"FE"</formula>
    </cfRule>
    <cfRule type="cellIs" dxfId="5891" priority="613" operator="equal">
      <formula>"FES"</formula>
    </cfRule>
    <cfRule type="cellIs" dxfId="5890" priority="614" operator="equal">
      <formula>"FED"</formula>
    </cfRule>
    <cfRule type="cellIs" dxfId="5889" priority="615" operator="equal">
      <formula>"FEF"</formula>
    </cfRule>
    <cfRule type="cellIs" dxfId="5888" priority="616" operator="equal">
      <formula>"B"</formula>
    </cfRule>
    <cfRule type="cellIs" dxfId="5887" priority="617" operator="equal">
      <formula>"F"</formula>
    </cfRule>
    <cfRule type="cellIs" dxfId="5886" priority="618" operator="equal">
      <formula>"L"</formula>
    </cfRule>
    <cfRule type="cellIs" dxfId="5885" priority="619" operator="equal">
      <formula>"SA"</formula>
    </cfRule>
    <cfRule type="cellIs" dxfId="5884" priority="620" operator="equal">
      <formula>"SE"</formula>
    </cfRule>
    <cfRule type="cellIs" dxfId="5883" priority="621" operator="equal">
      <formula>"TR"</formula>
    </cfRule>
    <cfRule type="cellIs" dxfId="5882" priority="622" operator="equal">
      <formula>"NT"</formula>
    </cfRule>
    <cfRule type="cellIs" dxfId="5881" priority="623" operator="equal">
      <formula>"DT"</formula>
    </cfRule>
    <cfRule type="cellIs" dxfId="5880" priority="624" operator="equal">
      <formula>"T"</formula>
    </cfRule>
    <cfRule type="cellIs" dxfId="5879" priority="625" operator="equal">
      <formula>"FOTS"</formula>
    </cfRule>
    <cfRule type="cellIs" dxfId="5878" priority="658" operator="equal">
      <formula>"DISP"</formula>
    </cfRule>
    <cfRule type="cellIs" dxfId="5877" priority="10337" operator="equal">
      <formula>"FO"</formula>
    </cfRule>
  </conditionalFormatting>
  <conditionalFormatting sqref="D93:AH98">
    <cfRule type="cellIs" dxfId="5876" priority="10335" operator="equal">
      <formula>"FO"</formula>
    </cfRule>
  </conditionalFormatting>
  <conditionalFormatting sqref="D97:AH98">
    <cfRule type="cellIs" dxfId="5875" priority="12397" operator="equal">
      <formula>"T"</formula>
    </cfRule>
  </conditionalFormatting>
  <conditionalFormatting sqref="D154:AH154">
    <cfRule type="cellIs" dxfId="5874" priority="37023" operator="equal">
      <formula>"disp"</formula>
    </cfRule>
    <cfRule type="cellIs" dxfId="5873" priority="37024" operator="equal">
      <formula>"fots"</formula>
    </cfRule>
    <cfRule type="cellIs" dxfId="5872" priority="37025" operator="equal">
      <formula>"t"</formula>
    </cfRule>
    <cfRule type="cellIs" dxfId="5871" priority="37026" operator="equal">
      <formula>"tr"</formula>
    </cfRule>
    <cfRule type="cellIs" dxfId="5870" priority="37027" operator="equal">
      <formula>"se"</formula>
    </cfRule>
    <cfRule type="cellIs" dxfId="5869" priority="37028" operator="equal">
      <formula>"sa"</formula>
    </cfRule>
    <cfRule type="cellIs" dxfId="5868" priority="37029" operator="equal">
      <formula>"l"</formula>
    </cfRule>
    <cfRule type="cellIs" dxfId="5867" priority="37030" operator="equal">
      <formula>"f"</formula>
    </cfRule>
    <cfRule type="cellIs" dxfId="5866" priority="37031" operator="equal">
      <formula>"b"</formula>
    </cfRule>
    <cfRule type="cellIs" dxfId="5865" priority="37032" operator="equal">
      <formula>"fef"</formula>
    </cfRule>
    <cfRule type="cellIs" dxfId="5864" priority="37033" operator="equal">
      <formula>"fed"</formula>
    </cfRule>
    <cfRule type="cellIs" dxfId="5863" priority="37034" operator="equal">
      <formula>"fes"</formula>
    </cfRule>
    <cfRule type="cellIs" dxfId="5862" priority="37035" operator="equal">
      <formula>"ds"</formula>
    </cfRule>
    <cfRule type="cellIs" dxfId="5861" priority="37036" operator="equal">
      <formula>"fo"</formula>
    </cfRule>
    <cfRule type="cellIs" dxfId="5860" priority="37037" operator="equal">
      <formula>"FE"</formula>
    </cfRule>
  </conditionalFormatting>
  <conditionalFormatting sqref="E90 E92:AH92">
    <cfRule type="cellIs" dxfId="5859" priority="10045" operator="equal">
      <formula>"FO"</formula>
    </cfRule>
  </conditionalFormatting>
  <conditionalFormatting sqref="E19:F32 U27:W31 Y27:AE31">
    <cfRule type="cellIs" dxfId="5858" priority="9699" operator="equal">
      <formula>"DISP"</formula>
    </cfRule>
  </conditionalFormatting>
  <conditionalFormatting sqref="E38:F41">
    <cfRule type="cellIs" dxfId="5857" priority="3444" operator="equal">
      <formula>"DISP"</formula>
    </cfRule>
  </conditionalFormatting>
  <conditionalFormatting sqref="E39:F40 U39:W40">
    <cfRule type="cellIs" dxfId="5856" priority="3418" operator="equal">
      <formula>"B"</formula>
    </cfRule>
  </conditionalFormatting>
  <conditionalFormatting sqref="E39:F40">
    <cfRule type="cellIs" dxfId="5855" priority="3423" operator="equal">
      <formula>"TR"</formula>
    </cfRule>
  </conditionalFormatting>
  <conditionalFormatting sqref="E48:F52">
    <cfRule type="cellIs" dxfId="5854" priority="9268" operator="equal">
      <formula>"DISP"</formula>
    </cfRule>
  </conditionalFormatting>
  <conditionalFormatting sqref="E63:F64">
    <cfRule type="cellIs" dxfId="5853" priority="9203" operator="equal">
      <formula>"DC"</formula>
    </cfRule>
    <cfRule type="cellIs" dxfId="5852" priority="9204" operator="equal">
      <formula>"DS"</formula>
    </cfRule>
    <cfRule type="cellIs" dxfId="5851" priority="9205" operator="equal">
      <formula>"FE"</formula>
    </cfRule>
    <cfRule type="cellIs" dxfId="5850" priority="9206" operator="equal">
      <formula>"FES"</formula>
    </cfRule>
    <cfRule type="cellIs" dxfId="5849" priority="9207" operator="equal">
      <formula>"FED"</formula>
    </cfRule>
    <cfRule type="cellIs" dxfId="5848" priority="9208" operator="equal">
      <formula>"FEF"</formula>
    </cfRule>
    <cfRule type="cellIs" dxfId="5847" priority="9209" operator="equal">
      <formula>"B"</formula>
    </cfRule>
    <cfRule type="cellIs" dxfId="5846" priority="9210" operator="equal">
      <formula>"F"</formula>
    </cfRule>
    <cfRule type="cellIs" dxfId="5845" priority="9211" operator="equal">
      <formula>"L"</formula>
    </cfRule>
    <cfRule type="cellIs" dxfId="5844" priority="9212" operator="equal">
      <formula>"SA"</formula>
    </cfRule>
    <cfRule type="cellIs" dxfId="5843" priority="9213" operator="equal">
      <formula>"SE"</formula>
    </cfRule>
    <cfRule type="cellIs" dxfId="5842" priority="9214" operator="equal">
      <formula>"TR"</formula>
    </cfRule>
  </conditionalFormatting>
  <conditionalFormatting sqref="E88:F88 F89:F90">
    <cfRule type="cellIs" dxfId="5841" priority="9072" operator="equal">
      <formula>"DISP"</formula>
    </cfRule>
    <cfRule type="cellIs" dxfId="5840" priority="9073" operator="equal">
      <formula>"DC"</formula>
    </cfRule>
    <cfRule type="cellIs" dxfId="5839" priority="9074" operator="equal">
      <formula>"DS"</formula>
    </cfRule>
    <cfRule type="cellIs" dxfId="5838" priority="9075" operator="equal">
      <formula>"FE"</formula>
    </cfRule>
    <cfRule type="cellIs" dxfId="5837" priority="9076" operator="equal">
      <formula>"FES"</formula>
    </cfRule>
    <cfRule type="cellIs" dxfId="5836" priority="9077" operator="equal">
      <formula>"FED"</formula>
    </cfRule>
    <cfRule type="cellIs" dxfId="5835" priority="9078" operator="equal">
      <formula>"FEF"</formula>
    </cfRule>
    <cfRule type="cellIs" dxfId="5834" priority="9079" operator="equal">
      <formula>"B"</formula>
    </cfRule>
    <cfRule type="cellIs" dxfId="5833" priority="9080" operator="equal">
      <formula>"F"</formula>
    </cfRule>
    <cfRule type="cellIs" dxfId="5832" priority="9081" operator="equal">
      <formula>"L"</formula>
    </cfRule>
    <cfRule type="cellIs" dxfId="5831" priority="9082" operator="equal">
      <formula>"SA"</formula>
    </cfRule>
    <cfRule type="cellIs" dxfId="5830" priority="9083" operator="equal">
      <formula>"SE"</formula>
    </cfRule>
    <cfRule type="cellIs" dxfId="5829" priority="9084" operator="equal">
      <formula>"TR"</formula>
    </cfRule>
    <cfRule type="cellIs" dxfId="5828" priority="9085" operator="equal">
      <formula>"NT"</formula>
    </cfRule>
    <cfRule type="cellIs" dxfId="5827" priority="9086" operator="equal">
      <formula>"DT"</formula>
    </cfRule>
    <cfRule type="cellIs" dxfId="5826" priority="9087" operator="equal">
      <formula>"T"</formula>
    </cfRule>
    <cfRule type="cellIs" dxfId="5825" priority="9088" operator="equal">
      <formula>"FOTS"</formula>
    </cfRule>
  </conditionalFormatting>
  <conditionalFormatting sqref="E91:F92 Y91:AE93">
    <cfRule type="cellIs" dxfId="5824" priority="8981" operator="equal">
      <formula>"DISP"</formula>
    </cfRule>
  </conditionalFormatting>
  <conditionalFormatting sqref="E91:F96">
    <cfRule type="cellIs" dxfId="5823" priority="9001" operator="equal">
      <formula>"TR"</formula>
    </cfRule>
    <cfRule type="cellIs" dxfId="5822" priority="9004" operator="equal">
      <formula>"T"</formula>
    </cfRule>
    <cfRule type="cellIs" dxfId="5821" priority="9005" operator="equal">
      <formula>"FOTS"</formula>
    </cfRule>
  </conditionalFormatting>
  <conditionalFormatting sqref="E91:F98">
    <cfRule type="cellIs" dxfId="5820" priority="8990" operator="equal">
      <formula>"DC"</formula>
    </cfRule>
    <cfRule type="cellIs" dxfId="5819" priority="8991" operator="equal">
      <formula>"DS"</formula>
    </cfRule>
    <cfRule type="cellIs" dxfId="5818" priority="8992" operator="equal">
      <formula>"FE"</formula>
    </cfRule>
    <cfRule type="cellIs" dxfId="5817" priority="8993" operator="equal">
      <formula>"FES"</formula>
    </cfRule>
    <cfRule type="cellIs" dxfId="5816" priority="8994" operator="equal">
      <formula>"FED"</formula>
    </cfRule>
    <cfRule type="cellIs" dxfId="5815" priority="8995" operator="equal">
      <formula>"FEF"</formula>
    </cfRule>
    <cfRule type="cellIs" dxfId="5814" priority="8996" operator="equal">
      <formula>"B"</formula>
    </cfRule>
    <cfRule type="cellIs" dxfId="5813" priority="8997" operator="equal">
      <formula>"F"</formula>
    </cfRule>
    <cfRule type="cellIs" dxfId="5812" priority="8998" operator="equal">
      <formula>"L"</formula>
    </cfRule>
    <cfRule type="cellIs" dxfId="5811" priority="8999" operator="equal">
      <formula>"SA"</formula>
    </cfRule>
    <cfRule type="cellIs" dxfId="5810" priority="9000" operator="equal">
      <formula>"SE"</formula>
    </cfRule>
    <cfRule type="cellIs" dxfId="5809" priority="9002" operator="equal">
      <formula>"NT"</formula>
    </cfRule>
    <cfRule type="cellIs" dxfId="5808" priority="9003" operator="equal">
      <formula>"DT"</formula>
    </cfRule>
  </conditionalFormatting>
  <conditionalFormatting sqref="E14:R14">
    <cfRule type="cellIs" dxfId="5807" priority="5782" operator="equal">
      <formula>"TR"</formula>
    </cfRule>
  </conditionalFormatting>
  <conditionalFormatting sqref="E14:R18">
    <cfRule type="cellIs" dxfId="5806" priority="5787" operator="equal">
      <formula>"DISP"</formula>
    </cfRule>
  </conditionalFormatting>
  <conditionalFormatting sqref="E56:T62">
    <cfRule type="cellIs" dxfId="5805" priority="5347" operator="equal">
      <formula>"DC"</formula>
    </cfRule>
    <cfRule type="cellIs" dxfId="5804" priority="5348" operator="equal">
      <formula>"DS"</formula>
    </cfRule>
    <cfRule type="cellIs" dxfId="5803" priority="5349" operator="equal">
      <formula>"FE"</formula>
    </cfRule>
    <cfRule type="cellIs" dxfId="5802" priority="5350" operator="equal">
      <formula>"FES"</formula>
    </cfRule>
    <cfRule type="cellIs" dxfId="5801" priority="5351" operator="equal">
      <formula>"FED"</formula>
    </cfRule>
    <cfRule type="cellIs" dxfId="5800" priority="5352" operator="equal">
      <formula>"FEF"</formula>
    </cfRule>
    <cfRule type="cellIs" dxfId="5799" priority="5353" operator="equal">
      <formula>"B"</formula>
    </cfRule>
    <cfRule type="cellIs" dxfId="5798" priority="5354" operator="equal">
      <formula>"F"</formula>
    </cfRule>
    <cfRule type="cellIs" dxfId="5797" priority="5355" operator="equal">
      <formula>"L"</formula>
    </cfRule>
    <cfRule type="cellIs" dxfId="5796" priority="5356" operator="equal">
      <formula>"SA"</formula>
    </cfRule>
    <cfRule type="cellIs" dxfId="5795" priority="5357" operator="equal">
      <formula>"SE"</formula>
    </cfRule>
    <cfRule type="cellIs" dxfId="5794" priority="5358" operator="equal">
      <formula>"TR"</formula>
    </cfRule>
    <cfRule type="cellIs" dxfId="5793" priority="5359" operator="equal">
      <formula>"NT"</formula>
    </cfRule>
    <cfRule type="cellIs" dxfId="5792" priority="5360" operator="equal">
      <formula>"DT"</formula>
    </cfRule>
    <cfRule type="cellIs" dxfId="5791" priority="5361" operator="equal">
      <formula>"T"</formula>
    </cfRule>
    <cfRule type="cellIs" dxfId="5790" priority="5362" operator="equal">
      <formula>"FOTS"</formula>
    </cfRule>
    <cfRule type="cellIs" dxfId="5789" priority="8988" operator="equal">
      <formula>"DISP"</formula>
    </cfRule>
  </conditionalFormatting>
  <conditionalFormatting sqref="E88:T90">
    <cfRule type="cellIs" dxfId="5788" priority="5168" operator="equal">
      <formula>"DISP"</formula>
    </cfRule>
  </conditionalFormatting>
  <conditionalFormatting sqref="E88:W90">
    <cfRule type="cellIs" dxfId="5787" priority="8987" operator="equal">
      <formula>"FO"</formula>
    </cfRule>
  </conditionalFormatting>
  <conditionalFormatting sqref="E65:X75">
    <cfRule type="cellIs" dxfId="5786" priority="3448" operator="equal">
      <formula>"DC"</formula>
    </cfRule>
    <cfRule type="cellIs" dxfId="5785" priority="3449" operator="equal">
      <formula>"DS"</formula>
    </cfRule>
    <cfRule type="cellIs" dxfId="5784" priority="3450" operator="equal">
      <formula>"FE"</formula>
    </cfRule>
    <cfRule type="cellIs" dxfId="5783" priority="3451" operator="equal">
      <formula>"FES"</formula>
    </cfRule>
    <cfRule type="cellIs" dxfId="5782" priority="3452" operator="equal">
      <formula>"FED"</formula>
    </cfRule>
    <cfRule type="cellIs" dxfId="5781" priority="3453" operator="equal">
      <formula>"FEF"</formula>
    </cfRule>
    <cfRule type="cellIs" dxfId="5780" priority="3454" operator="equal">
      <formula>"B"</formula>
    </cfRule>
    <cfRule type="cellIs" dxfId="5779" priority="3455" operator="equal">
      <formula>"F"</formula>
    </cfRule>
    <cfRule type="cellIs" dxfId="5778" priority="3456" operator="equal">
      <formula>"L"</formula>
    </cfRule>
    <cfRule type="cellIs" dxfId="5777" priority="3457" operator="equal">
      <formula>"SA"</formula>
    </cfRule>
    <cfRule type="cellIs" dxfId="5776" priority="3458" operator="equal">
      <formula>"SE"</formula>
    </cfRule>
    <cfRule type="cellIs" dxfId="5775" priority="3459" operator="equal">
      <formula>"TR"</formula>
    </cfRule>
    <cfRule type="cellIs" dxfId="5774" priority="3460" operator="equal">
      <formula>"NT"</formula>
    </cfRule>
    <cfRule type="cellIs" dxfId="5773" priority="3461" operator="equal">
      <formula>"DT"</formula>
    </cfRule>
    <cfRule type="cellIs" dxfId="5772" priority="3462" operator="equal">
      <formula>"T"</formula>
    </cfRule>
    <cfRule type="cellIs" dxfId="5771" priority="3463" operator="equal">
      <formula>"FOTS"</formula>
    </cfRule>
  </conditionalFormatting>
  <conditionalFormatting sqref="E65:AB74">
    <cfRule type="cellIs" dxfId="5770" priority="8986" operator="equal">
      <formula>"DISP"</formula>
    </cfRule>
  </conditionalFormatting>
  <conditionalFormatting sqref="E91:AF91">
    <cfRule type="cellIs" dxfId="5769" priority="8984" operator="equal">
      <formula>"FO"</formula>
    </cfRule>
  </conditionalFormatting>
  <conditionalFormatting sqref="E75:AH75">
    <cfRule type="cellIs" dxfId="5768" priority="724" operator="equal">
      <formula>"DISP"</formula>
    </cfRule>
  </conditionalFormatting>
  <conditionalFormatting sqref="E88:AH88 F89:AH90">
    <cfRule type="cellIs" dxfId="5767" priority="8983" operator="equal">
      <formula>"FO"</formula>
    </cfRule>
  </conditionalFormatting>
  <conditionalFormatting sqref="E88:AH90">
    <cfRule type="cellIs" dxfId="5766" priority="1" operator="equal">
      <formula>"DC"</formula>
    </cfRule>
    <cfRule type="cellIs" dxfId="5765" priority="2" operator="equal">
      <formula>"DS"</formula>
    </cfRule>
    <cfRule type="cellIs" dxfId="5764" priority="3" operator="equal">
      <formula>"FE"</formula>
    </cfRule>
    <cfRule type="cellIs" dxfId="5763" priority="4" operator="equal">
      <formula>"FES"</formula>
    </cfRule>
    <cfRule type="cellIs" dxfId="5762" priority="5" operator="equal">
      <formula>"FED"</formula>
    </cfRule>
    <cfRule type="cellIs" dxfId="5761" priority="6" operator="equal">
      <formula>"FEF"</formula>
    </cfRule>
    <cfRule type="cellIs" dxfId="5760" priority="7" operator="equal">
      <formula>"B"</formula>
    </cfRule>
    <cfRule type="cellIs" dxfId="5759" priority="8" operator="equal">
      <formula>"F"</formula>
    </cfRule>
    <cfRule type="cellIs" dxfId="5758" priority="9" operator="equal">
      <formula>"L"</formula>
    </cfRule>
    <cfRule type="cellIs" dxfId="5757" priority="10" operator="equal">
      <formula>"SA"</formula>
    </cfRule>
    <cfRule type="cellIs" dxfId="5756" priority="11" operator="equal">
      <formula>"SE"</formula>
    </cfRule>
    <cfRule type="cellIs" dxfId="5755" priority="12" operator="equal">
      <formula>"TR"</formula>
    </cfRule>
    <cfRule type="cellIs" dxfId="5754" priority="13" operator="equal">
      <formula>"NT"</formula>
    </cfRule>
    <cfRule type="cellIs" dxfId="5753" priority="14" operator="equal">
      <formula>"DT"</formula>
    </cfRule>
    <cfRule type="cellIs" dxfId="5752" priority="15" operator="equal">
      <formula>"T"</formula>
    </cfRule>
    <cfRule type="cellIs" dxfId="5751" priority="16" operator="equal">
      <formula>"FOTS"</formula>
    </cfRule>
  </conditionalFormatting>
  <conditionalFormatting sqref="E97:AH98">
    <cfRule type="cellIs" dxfId="5750" priority="12394" operator="equal">
      <formula>"TR"</formula>
    </cfRule>
    <cfRule type="cellIs" dxfId="5749" priority="12398" operator="equal">
      <formula>"FOTS"</formula>
    </cfRule>
  </conditionalFormatting>
  <conditionalFormatting sqref="F80:F81">
    <cfRule type="cellIs" dxfId="5748" priority="8982" operator="equal">
      <formula>"DISP"</formula>
    </cfRule>
    <cfRule type="cellIs" dxfId="5747" priority="9154" operator="equal">
      <formula>"DC"</formula>
    </cfRule>
    <cfRule type="cellIs" dxfId="5746" priority="9155" operator="equal">
      <formula>"DS"</formula>
    </cfRule>
    <cfRule type="cellIs" dxfId="5745" priority="9156" operator="equal">
      <formula>"FE"</formula>
    </cfRule>
    <cfRule type="cellIs" dxfId="5744" priority="9157" operator="equal">
      <formula>"FES"</formula>
    </cfRule>
    <cfRule type="cellIs" dxfId="5743" priority="9158" operator="equal">
      <formula>"FED"</formula>
    </cfRule>
    <cfRule type="cellIs" dxfId="5742" priority="9159" operator="equal">
      <formula>"FEF"</formula>
    </cfRule>
    <cfRule type="cellIs" dxfId="5741" priority="9160" operator="equal">
      <formula>"B"</formula>
    </cfRule>
    <cfRule type="cellIs" dxfId="5740" priority="9161" operator="equal">
      <formula>"F"</formula>
    </cfRule>
    <cfRule type="cellIs" dxfId="5739" priority="9162" operator="equal">
      <formula>"L"</formula>
    </cfRule>
    <cfRule type="cellIs" dxfId="5738" priority="9163" operator="equal">
      <formula>"SA"</formula>
    </cfRule>
    <cfRule type="cellIs" dxfId="5737" priority="9164" operator="equal">
      <formula>"SE"</formula>
    </cfRule>
    <cfRule type="cellIs" dxfId="5736" priority="9165" operator="equal">
      <formula>"TR"</formula>
    </cfRule>
    <cfRule type="cellIs" dxfId="5735" priority="9166" operator="equal">
      <formula>"NT"</formula>
    </cfRule>
    <cfRule type="cellIs" dxfId="5734" priority="9167" operator="equal">
      <formula>"DT"</formula>
    </cfRule>
    <cfRule type="cellIs" dxfId="5733" priority="9168" operator="equal">
      <formula>"T"</formula>
    </cfRule>
    <cfRule type="cellIs" dxfId="5732" priority="9169" operator="equal">
      <formula>"FOTS"</formula>
    </cfRule>
  </conditionalFormatting>
  <conditionalFormatting sqref="F73:W73 Y73:AA73">
    <cfRule type="cellIs" dxfId="5731" priority="4533" operator="equal">
      <formula>"DISP"</formula>
    </cfRule>
  </conditionalFormatting>
  <conditionalFormatting sqref="F73:W73">
    <cfRule type="cellIs" dxfId="5730" priority="8673" operator="equal">
      <formula>"FO"</formula>
    </cfRule>
  </conditionalFormatting>
  <conditionalFormatting sqref="G19:G31">
    <cfRule type="cellIs" dxfId="5729" priority="8621" operator="equal">
      <formula>"DC"</formula>
    </cfRule>
    <cfRule type="cellIs" dxfId="5728" priority="8622" operator="equal">
      <formula>"DS"</formula>
    </cfRule>
    <cfRule type="cellIs" dxfId="5727" priority="8623" operator="equal">
      <formula>"FE"</formula>
    </cfRule>
    <cfRule type="cellIs" dxfId="5726" priority="8624" operator="equal">
      <formula>"FES"</formula>
    </cfRule>
    <cfRule type="cellIs" dxfId="5725" priority="8625" operator="equal">
      <formula>"FED"</formula>
    </cfRule>
    <cfRule type="cellIs" dxfId="5724" priority="8626" operator="equal">
      <formula>"FEF"</formula>
    </cfRule>
    <cfRule type="cellIs" dxfId="5723" priority="8627" operator="equal">
      <formula>"B"</formula>
    </cfRule>
    <cfRule type="cellIs" dxfId="5722" priority="8628" operator="equal">
      <formula>"F"</formula>
    </cfRule>
    <cfRule type="cellIs" dxfId="5721" priority="8629" operator="equal">
      <formula>"L"</formula>
    </cfRule>
    <cfRule type="cellIs" dxfId="5720" priority="8630" operator="equal">
      <formula>"SA"</formula>
    </cfRule>
    <cfRule type="cellIs" dxfId="5719" priority="8631" operator="equal">
      <formula>"SE"</formula>
    </cfRule>
    <cfRule type="cellIs" dxfId="5718" priority="8632" operator="equal">
      <formula>"TR"</formula>
    </cfRule>
    <cfRule type="cellIs" dxfId="5717" priority="8633" operator="equal">
      <formula>"NT"</formula>
    </cfRule>
    <cfRule type="cellIs" dxfId="5716" priority="8634" operator="equal">
      <formula>"DT"</formula>
    </cfRule>
    <cfRule type="cellIs" dxfId="5715" priority="8635" operator="equal">
      <formula>"T"</formula>
    </cfRule>
    <cfRule type="cellIs" dxfId="5714" priority="8636" operator="equal">
      <formula>"FOTS"</formula>
    </cfRule>
    <cfRule type="cellIs" dxfId="5713" priority="8637" operator="equal">
      <formula>"DISP"</formula>
    </cfRule>
    <cfRule type="cellIs" dxfId="5712" priority="8638" operator="equal">
      <formula>"FO"</formula>
    </cfRule>
  </conditionalFormatting>
  <conditionalFormatting sqref="G47:G54">
    <cfRule type="cellIs" dxfId="5711" priority="8444" operator="equal">
      <formula>"DC"</formula>
    </cfRule>
    <cfRule type="cellIs" dxfId="5710" priority="8445" operator="equal">
      <formula>"DS"</formula>
    </cfRule>
    <cfRule type="cellIs" dxfId="5709" priority="8446" operator="equal">
      <formula>"FE"</formula>
    </cfRule>
    <cfRule type="cellIs" dxfId="5708" priority="8447" operator="equal">
      <formula>"FES"</formula>
    </cfRule>
    <cfRule type="cellIs" dxfId="5707" priority="8448" operator="equal">
      <formula>"FED"</formula>
    </cfRule>
    <cfRule type="cellIs" dxfId="5706" priority="8449" operator="equal">
      <formula>"FEF"</formula>
    </cfRule>
    <cfRule type="cellIs" dxfId="5705" priority="8450" operator="equal">
      <formula>"B"</formula>
    </cfRule>
    <cfRule type="cellIs" dxfId="5704" priority="8451" operator="equal">
      <formula>"F"</formula>
    </cfRule>
    <cfRule type="cellIs" dxfId="5703" priority="8452" operator="equal">
      <formula>"L"</formula>
    </cfRule>
    <cfRule type="cellIs" dxfId="5702" priority="8453" operator="equal">
      <formula>"SA"</formula>
    </cfRule>
    <cfRule type="cellIs" dxfId="5701" priority="8454" operator="equal">
      <formula>"SE"</formula>
    </cfRule>
    <cfRule type="cellIs" dxfId="5700" priority="8455" operator="equal">
      <formula>"TR"</formula>
    </cfRule>
    <cfRule type="cellIs" dxfId="5699" priority="8456" operator="equal">
      <formula>"NT"</formula>
    </cfRule>
    <cfRule type="cellIs" dxfId="5698" priority="8457" operator="equal">
      <formula>"DT"</formula>
    </cfRule>
    <cfRule type="cellIs" dxfId="5697" priority="8458" operator="equal">
      <formula>"T"</formula>
    </cfRule>
    <cfRule type="cellIs" dxfId="5696" priority="8459" operator="equal">
      <formula>"FOTS"</formula>
    </cfRule>
  </conditionalFormatting>
  <conditionalFormatting sqref="G15:J18">
    <cfRule type="cellIs" dxfId="5695" priority="8379" operator="equal">
      <formula>"DC"</formula>
    </cfRule>
    <cfRule type="cellIs" dxfId="5694" priority="8380" operator="equal">
      <formula>"DS"</formula>
    </cfRule>
    <cfRule type="cellIs" dxfId="5693" priority="8381" operator="equal">
      <formula>"FE"</formula>
    </cfRule>
    <cfRule type="cellIs" dxfId="5692" priority="8382" operator="equal">
      <formula>"FES"</formula>
    </cfRule>
    <cfRule type="cellIs" dxfId="5691" priority="8383" operator="equal">
      <formula>"FED"</formula>
    </cfRule>
    <cfRule type="cellIs" dxfId="5690" priority="8384" operator="equal">
      <formula>"FEF"</formula>
    </cfRule>
    <cfRule type="cellIs" dxfId="5689" priority="8385" operator="equal">
      <formula>"B"</formula>
    </cfRule>
    <cfRule type="cellIs" dxfId="5688" priority="8386" operator="equal">
      <formula>"F"</formula>
    </cfRule>
    <cfRule type="cellIs" dxfId="5687" priority="8387" operator="equal">
      <formula>"L"</formula>
    </cfRule>
    <cfRule type="cellIs" dxfId="5686" priority="8388" operator="equal">
      <formula>"SA"</formula>
    </cfRule>
    <cfRule type="cellIs" dxfId="5685" priority="8389" operator="equal">
      <formula>"SE"</formula>
    </cfRule>
    <cfRule type="cellIs" dxfId="5684" priority="8390" operator="equal">
      <formula>"TR"</formula>
    </cfRule>
    <cfRule type="cellIs" dxfId="5683" priority="8391" operator="equal">
      <formula>"NT"</formula>
    </cfRule>
    <cfRule type="cellIs" dxfId="5682" priority="8392" operator="equal">
      <formula>"DT"</formula>
    </cfRule>
    <cfRule type="cellIs" dxfId="5681" priority="8393" operator="equal">
      <formula>"T"</formula>
    </cfRule>
    <cfRule type="cellIs" dxfId="5680" priority="8394" operator="equal">
      <formula>"FOTS"</formula>
    </cfRule>
  </conditionalFormatting>
  <conditionalFormatting sqref="G30:J32">
    <cfRule type="cellIs" dxfId="5679" priority="8345" operator="equal">
      <formula>"DC"</formula>
    </cfRule>
    <cfRule type="cellIs" dxfId="5678" priority="8346" operator="equal">
      <formula>"DS"</formula>
    </cfRule>
    <cfRule type="cellIs" dxfId="5677" priority="8347" operator="equal">
      <formula>"FE"</formula>
    </cfRule>
    <cfRule type="cellIs" dxfId="5676" priority="8348" operator="equal">
      <formula>"FES"</formula>
    </cfRule>
    <cfRule type="cellIs" dxfId="5675" priority="8349" operator="equal">
      <formula>"FED"</formula>
    </cfRule>
    <cfRule type="cellIs" dxfId="5674" priority="8350" operator="equal">
      <formula>"FEF"</formula>
    </cfRule>
    <cfRule type="cellIs" dxfId="5673" priority="8351" operator="equal">
      <formula>"B"</formula>
    </cfRule>
    <cfRule type="cellIs" dxfId="5672" priority="8352" operator="equal">
      <formula>"F"</formula>
    </cfRule>
    <cfRule type="cellIs" dxfId="5671" priority="8353" operator="equal">
      <formula>"L"</formula>
    </cfRule>
    <cfRule type="cellIs" dxfId="5670" priority="8354" operator="equal">
      <formula>"SA"</formula>
    </cfRule>
    <cfRule type="cellIs" dxfId="5669" priority="8355" operator="equal">
      <formula>"SE"</formula>
    </cfRule>
    <cfRule type="cellIs" dxfId="5668" priority="8356" operator="equal">
      <formula>"TR"</formula>
    </cfRule>
    <cfRule type="cellIs" dxfId="5667" priority="8357" operator="equal">
      <formula>"NT"</formula>
    </cfRule>
    <cfRule type="cellIs" dxfId="5666" priority="8358" operator="equal">
      <formula>"DT"</formula>
    </cfRule>
    <cfRule type="cellIs" dxfId="5665" priority="8359" operator="equal">
      <formula>"T"</formula>
    </cfRule>
    <cfRule type="cellIs" dxfId="5664" priority="8360" operator="equal">
      <formula>"FOTS"</formula>
    </cfRule>
  </conditionalFormatting>
  <conditionalFormatting sqref="G48:J49">
    <cfRule type="cellIs" dxfId="5663" priority="7740" operator="equal">
      <formula>"DISP"</formula>
    </cfRule>
    <cfRule type="cellIs" dxfId="5662" priority="8279" operator="equal">
      <formula>"FO"</formula>
    </cfRule>
  </conditionalFormatting>
  <conditionalFormatting sqref="G88:J96">
    <cfRule type="cellIs" dxfId="5661" priority="7961" operator="equal">
      <formula>"TR"</formula>
    </cfRule>
    <cfRule type="cellIs" dxfId="5660" priority="7964" operator="equal">
      <formula>"T"</formula>
    </cfRule>
    <cfRule type="cellIs" dxfId="5659" priority="7965" operator="equal">
      <formula>"FOTS"</formula>
    </cfRule>
  </conditionalFormatting>
  <conditionalFormatting sqref="G88:J98">
    <cfRule type="cellIs" dxfId="5658" priority="7950" operator="equal">
      <formula>"DC"</formula>
    </cfRule>
    <cfRule type="cellIs" dxfId="5657" priority="7951" operator="equal">
      <formula>"DS"</formula>
    </cfRule>
    <cfRule type="cellIs" dxfId="5656" priority="7952" operator="equal">
      <formula>"FE"</formula>
    </cfRule>
    <cfRule type="cellIs" dxfId="5655" priority="7953" operator="equal">
      <formula>"FES"</formula>
    </cfRule>
    <cfRule type="cellIs" dxfId="5654" priority="7954" operator="equal">
      <formula>"FED"</formula>
    </cfRule>
    <cfRule type="cellIs" dxfId="5653" priority="7955" operator="equal">
      <formula>"FEF"</formula>
    </cfRule>
    <cfRule type="cellIs" dxfId="5652" priority="7956" operator="equal">
      <formula>"B"</formula>
    </cfRule>
    <cfRule type="cellIs" dxfId="5651" priority="7957" operator="equal">
      <formula>"F"</formula>
    </cfRule>
    <cfRule type="cellIs" dxfId="5650" priority="7958" operator="equal">
      <formula>"L"</formula>
    </cfRule>
    <cfRule type="cellIs" dxfId="5649" priority="7959" operator="equal">
      <formula>"SA"</formula>
    </cfRule>
    <cfRule type="cellIs" dxfId="5648" priority="7960" operator="equal">
      <formula>"SE"</formula>
    </cfRule>
    <cfRule type="cellIs" dxfId="5647" priority="7962" operator="equal">
      <formula>"NT"</formula>
    </cfRule>
    <cfRule type="cellIs" dxfId="5646" priority="7963" operator="equal">
      <formula>"DT"</formula>
    </cfRule>
    <cfRule type="cellIs" dxfId="5645" priority="8014" operator="equal">
      <formula>"DISP"</formula>
    </cfRule>
  </conditionalFormatting>
  <conditionalFormatting sqref="G46:O46">
    <cfRule type="cellIs" dxfId="5644" priority="7948" operator="equal">
      <formula>"DISP"</formula>
    </cfRule>
    <cfRule type="cellIs" dxfId="5643" priority="7949" operator="equal">
      <formula>"FO"</formula>
    </cfRule>
    <cfRule type="cellIs" dxfId="5642" priority="8280" operator="equal">
      <formula>"DC"</formula>
    </cfRule>
    <cfRule type="cellIs" dxfId="5641" priority="8281" operator="equal">
      <formula>"DS"</formula>
    </cfRule>
    <cfRule type="cellIs" dxfId="5640" priority="8282" operator="equal">
      <formula>"FE"</formula>
    </cfRule>
    <cfRule type="cellIs" dxfId="5639" priority="8283" operator="equal">
      <formula>"FES"</formula>
    </cfRule>
    <cfRule type="cellIs" dxfId="5638" priority="8284" operator="equal">
      <formula>"FED"</formula>
    </cfRule>
    <cfRule type="cellIs" dxfId="5637" priority="8285" operator="equal">
      <formula>"FEF"</formula>
    </cfRule>
    <cfRule type="cellIs" dxfId="5636" priority="8286" operator="equal">
      <formula>"B"</formula>
    </cfRule>
    <cfRule type="cellIs" dxfId="5635" priority="8287" operator="equal">
      <formula>"F"</formula>
    </cfRule>
    <cfRule type="cellIs" dxfId="5634" priority="8288" operator="equal">
      <formula>"L"</formula>
    </cfRule>
    <cfRule type="cellIs" dxfId="5633" priority="8289" operator="equal">
      <formula>"SA"</formula>
    </cfRule>
    <cfRule type="cellIs" dxfId="5632" priority="8290" operator="equal">
      <formula>"SE"</formula>
    </cfRule>
    <cfRule type="cellIs" dxfId="5631" priority="8291" operator="equal">
      <formula>"TR"</formula>
    </cfRule>
    <cfRule type="cellIs" dxfId="5630" priority="8292" operator="equal">
      <formula>"NT"</formula>
    </cfRule>
    <cfRule type="cellIs" dxfId="5629" priority="8293" operator="equal">
      <formula>"DT"</formula>
    </cfRule>
    <cfRule type="cellIs" dxfId="5628" priority="8294" operator="equal">
      <formula>"T"</formula>
    </cfRule>
    <cfRule type="cellIs" dxfId="5627" priority="8295" operator="equal">
      <formula>"FOTS"</formula>
    </cfRule>
  </conditionalFormatting>
  <conditionalFormatting sqref="G48:O51">
    <cfRule type="cellIs" dxfId="5626" priority="6673" operator="equal">
      <formula>"DC"</formula>
    </cfRule>
    <cfRule type="cellIs" dxfId="5625" priority="6674" operator="equal">
      <formula>"DS"</formula>
    </cfRule>
    <cfRule type="cellIs" dxfId="5624" priority="6675" operator="equal">
      <formula>"FE"</formula>
    </cfRule>
    <cfRule type="cellIs" dxfId="5623" priority="6676" operator="equal">
      <formula>"FES"</formula>
    </cfRule>
    <cfRule type="cellIs" dxfId="5622" priority="6677" operator="equal">
      <formula>"FED"</formula>
    </cfRule>
    <cfRule type="cellIs" dxfId="5621" priority="6678" operator="equal">
      <formula>"FEF"</formula>
    </cfRule>
    <cfRule type="cellIs" dxfId="5620" priority="6679" operator="equal">
      <formula>"B"</formula>
    </cfRule>
    <cfRule type="cellIs" dxfId="5619" priority="6680" operator="equal">
      <formula>"F"</formula>
    </cfRule>
    <cfRule type="cellIs" dxfId="5618" priority="6681" operator="equal">
      <formula>"L"</formula>
    </cfRule>
    <cfRule type="cellIs" dxfId="5617" priority="6682" operator="equal">
      <formula>"SA"</formula>
    </cfRule>
    <cfRule type="cellIs" dxfId="5616" priority="6683" operator="equal">
      <formula>"SE"</formula>
    </cfRule>
    <cfRule type="cellIs" dxfId="5615" priority="6684" operator="equal">
      <formula>"TR"</formula>
    </cfRule>
    <cfRule type="cellIs" dxfId="5614" priority="6685" operator="equal">
      <formula>"NT"</formula>
    </cfRule>
    <cfRule type="cellIs" dxfId="5613" priority="6686" operator="equal">
      <formula>"DT"</formula>
    </cfRule>
    <cfRule type="cellIs" dxfId="5612" priority="6687" operator="equal">
      <formula>"T"</formula>
    </cfRule>
    <cfRule type="cellIs" dxfId="5611" priority="6688" operator="equal">
      <formula>"FOTS"</formula>
    </cfRule>
    <cfRule type="cellIs" dxfId="5610" priority="6689" operator="equal">
      <formula>"DISP"</formula>
    </cfRule>
    <cfRule type="cellIs" dxfId="5609" priority="7947" operator="equal">
      <formula>"FO"</formula>
    </cfRule>
  </conditionalFormatting>
  <conditionalFormatting sqref="G63:O63">
    <cfRule type="cellIs" dxfId="5608" priority="8145" operator="equal">
      <formula>"DC"</formula>
    </cfRule>
    <cfRule type="cellIs" dxfId="5607" priority="8146" operator="equal">
      <formula>"DS"</formula>
    </cfRule>
    <cfRule type="cellIs" dxfId="5606" priority="8147" operator="equal">
      <formula>"FE"</formula>
    </cfRule>
    <cfRule type="cellIs" dxfId="5605" priority="8148" operator="equal">
      <formula>"FES"</formula>
    </cfRule>
    <cfRule type="cellIs" dxfId="5604" priority="8149" operator="equal">
      <formula>"FED"</formula>
    </cfRule>
    <cfRule type="cellIs" dxfId="5603" priority="8150" operator="equal">
      <formula>"FEF"</formula>
    </cfRule>
    <cfRule type="cellIs" dxfId="5602" priority="8151" operator="equal">
      <formula>"B"</formula>
    </cfRule>
    <cfRule type="cellIs" dxfId="5601" priority="8152" operator="equal">
      <formula>"F"</formula>
    </cfRule>
    <cfRule type="cellIs" dxfId="5600" priority="8153" operator="equal">
      <formula>"L"</formula>
    </cfRule>
    <cfRule type="cellIs" dxfId="5599" priority="8154" operator="equal">
      <formula>"SA"</formula>
    </cfRule>
    <cfRule type="cellIs" dxfId="5598" priority="8155" operator="equal">
      <formula>"SE"</formula>
    </cfRule>
    <cfRule type="cellIs" dxfId="5597" priority="8156" operator="equal">
      <formula>"TR"</formula>
    </cfRule>
  </conditionalFormatting>
  <conditionalFormatting sqref="G38:P38">
    <cfRule type="cellIs" dxfId="5596" priority="7945" operator="equal">
      <formula>"DISP"</formula>
    </cfRule>
    <cfRule type="cellIs" dxfId="5595" priority="7946" operator="equal">
      <formula>"FO"</formula>
    </cfRule>
    <cfRule type="cellIs" dxfId="5594" priority="8329" operator="equal">
      <formula>"DC"</formula>
    </cfRule>
    <cfRule type="cellIs" dxfId="5593" priority="8330" operator="equal">
      <formula>"DS"</formula>
    </cfRule>
    <cfRule type="cellIs" dxfId="5592" priority="8331" operator="equal">
      <formula>"FE"</formula>
    </cfRule>
    <cfRule type="cellIs" dxfId="5591" priority="8332" operator="equal">
      <formula>"FES"</formula>
    </cfRule>
    <cfRule type="cellIs" dxfId="5590" priority="8333" operator="equal">
      <formula>"FED"</formula>
    </cfRule>
    <cfRule type="cellIs" dxfId="5589" priority="8334" operator="equal">
      <formula>"FEF"</formula>
    </cfRule>
    <cfRule type="cellIs" dxfId="5588" priority="8335" operator="equal">
      <formula>"B"</formula>
    </cfRule>
    <cfRule type="cellIs" dxfId="5587" priority="8336" operator="equal">
      <formula>"F"</formula>
    </cfRule>
    <cfRule type="cellIs" dxfId="5586" priority="8337" operator="equal">
      <formula>"L"</formula>
    </cfRule>
    <cfRule type="cellIs" dxfId="5585" priority="8338" operator="equal">
      <formula>"SA"</formula>
    </cfRule>
    <cfRule type="cellIs" dxfId="5584" priority="8339" operator="equal">
      <formula>"SE"</formula>
    </cfRule>
    <cfRule type="cellIs" dxfId="5583" priority="8340" operator="equal">
      <formula>"TR"</formula>
    </cfRule>
    <cfRule type="cellIs" dxfId="5582" priority="8341" operator="equal">
      <formula>"NT"</formula>
    </cfRule>
    <cfRule type="cellIs" dxfId="5581" priority="8342" operator="equal">
      <formula>"DT"</formula>
    </cfRule>
    <cfRule type="cellIs" dxfId="5580" priority="8343" operator="equal">
      <formula>"T"</formula>
    </cfRule>
    <cfRule type="cellIs" dxfId="5579" priority="8344" operator="equal">
      <formula>"FOTS"</formula>
    </cfRule>
  </conditionalFormatting>
  <conditionalFormatting sqref="G13:R13">
    <cfRule type="cellIs" dxfId="5578" priority="6652" operator="equal">
      <formula>"TR"</formula>
    </cfRule>
  </conditionalFormatting>
  <conditionalFormatting sqref="G13:R14">
    <cfRule type="cellIs" dxfId="5577" priority="5771" operator="equal">
      <formula>"DC"</formula>
    </cfRule>
    <cfRule type="cellIs" dxfId="5576" priority="5772" operator="equal">
      <formula>"DS"</formula>
    </cfRule>
    <cfRule type="cellIs" dxfId="5575" priority="5773" operator="equal">
      <formula>"FE"</formula>
    </cfRule>
    <cfRule type="cellIs" dxfId="5574" priority="5774" operator="equal">
      <formula>"FES"</formula>
    </cfRule>
    <cfRule type="cellIs" dxfId="5573" priority="5775" operator="equal">
      <formula>"FED"</formula>
    </cfRule>
    <cfRule type="cellIs" dxfId="5572" priority="5776" operator="equal">
      <formula>"FEF"</formula>
    </cfRule>
    <cfRule type="cellIs" dxfId="5571" priority="5777" operator="equal">
      <formula>"B"</formula>
    </cfRule>
    <cfRule type="cellIs" dxfId="5570" priority="5778" operator="equal">
      <formula>"F"</formula>
    </cfRule>
    <cfRule type="cellIs" dxfId="5569" priority="5779" operator="equal">
      <formula>"L"</formula>
    </cfRule>
    <cfRule type="cellIs" dxfId="5568" priority="5780" operator="equal">
      <formula>"SA"</formula>
    </cfRule>
    <cfRule type="cellIs" dxfId="5567" priority="5781" operator="equal">
      <formula>"SE"</formula>
    </cfRule>
    <cfRule type="cellIs" dxfId="5566" priority="5783" operator="equal">
      <formula>"NT"</formula>
    </cfRule>
    <cfRule type="cellIs" dxfId="5565" priority="5784" operator="equal">
      <formula>"DT"</formula>
    </cfRule>
    <cfRule type="cellIs" dxfId="5564" priority="5785" operator="equal">
      <formula>"T"</formula>
    </cfRule>
    <cfRule type="cellIs" dxfId="5563" priority="5786" operator="equal">
      <formula>"FOTS"</formula>
    </cfRule>
  </conditionalFormatting>
  <conditionalFormatting sqref="G15:T18">
    <cfRule type="cellIs" dxfId="5562" priority="7944" operator="equal">
      <formula>"FO"</formula>
    </cfRule>
  </conditionalFormatting>
  <conditionalFormatting sqref="G30:T32">
    <cfRule type="cellIs" dxfId="5561" priority="6987" operator="equal">
      <formula>"DISP"</formula>
    </cfRule>
    <cfRule type="cellIs" dxfId="5560" priority="7943" operator="equal">
      <formula>"FO"</formula>
    </cfRule>
  </conditionalFormatting>
  <conditionalFormatting sqref="G40:T41">
    <cfRule type="cellIs" dxfId="5559" priority="4891" operator="equal">
      <formula>"DC"</formula>
    </cfRule>
    <cfRule type="cellIs" dxfId="5558" priority="4892" operator="equal">
      <formula>"DS"</formula>
    </cfRule>
    <cfRule type="cellIs" dxfId="5557" priority="4893" operator="equal">
      <formula>"FE"</formula>
    </cfRule>
    <cfRule type="cellIs" dxfId="5556" priority="4894" operator="equal">
      <formula>"FES"</formula>
    </cfRule>
    <cfRule type="cellIs" dxfId="5555" priority="4895" operator="equal">
      <formula>"FED"</formula>
    </cfRule>
    <cfRule type="cellIs" dxfId="5554" priority="4896" operator="equal">
      <formula>"FEF"</formula>
    </cfRule>
    <cfRule type="cellIs" dxfId="5553" priority="4897" operator="equal">
      <formula>"B"</formula>
    </cfRule>
    <cfRule type="cellIs" dxfId="5552" priority="4898" operator="equal">
      <formula>"F"</formula>
    </cfRule>
    <cfRule type="cellIs" dxfId="5551" priority="4899" operator="equal">
      <formula>"L"</formula>
    </cfRule>
    <cfRule type="cellIs" dxfId="5550" priority="4900" operator="equal">
      <formula>"SA"</formula>
    </cfRule>
    <cfRule type="cellIs" dxfId="5549" priority="4901" operator="equal">
      <formula>"SE"</formula>
    </cfRule>
    <cfRule type="cellIs" dxfId="5548" priority="4902" operator="equal">
      <formula>"TR"</formula>
    </cfRule>
    <cfRule type="cellIs" dxfId="5547" priority="4903" operator="equal">
      <formula>"NT"</formula>
    </cfRule>
    <cfRule type="cellIs" dxfId="5546" priority="4904" operator="equal">
      <formula>"DT"</formula>
    </cfRule>
    <cfRule type="cellIs" dxfId="5545" priority="4905" operator="equal">
      <formula>"T"</formula>
    </cfRule>
    <cfRule type="cellIs" dxfId="5544" priority="4906" operator="equal">
      <formula>"FOTS"</formula>
    </cfRule>
    <cfRule type="cellIs" dxfId="5543" priority="4923" operator="equal">
      <formula>"DISP"</formula>
    </cfRule>
    <cfRule type="cellIs" dxfId="5542" priority="7942" operator="equal">
      <formula>"FO"</formula>
    </cfRule>
  </conditionalFormatting>
  <conditionalFormatting sqref="G64:AB64">
    <cfRule type="cellIs" dxfId="5541" priority="3235" operator="equal">
      <formula>"DC"</formula>
    </cfRule>
    <cfRule type="cellIs" dxfId="5540" priority="3236" operator="equal">
      <formula>"DS"</formula>
    </cfRule>
    <cfRule type="cellIs" dxfId="5539" priority="3237" operator="equal">
      <formula>"FE"</formula>
    </cfRule>
    <cfRule type="cellIs" dxfId="5538" priority="3238" operator="equal">
      <formula>"FES"</formula>
    </cfRule>
    <cfRule type="cellIs" dxfId="5537" priority="3239" operator="equal">
      <formula>"FED"</formula>
    </cfRule>
    <cfRule type="cellIs" dxfId="5536" priority="3240" operator="equal">
      <formula>"FEF"</formula>
    </cfRule>
    <cfRule type="cellIs" dxfId="5535" priority="3241" operator="equal">
      <formula>"B"</formula>
    </cfRule>
    <cfRule type="cellIs" dxfId="5534" priority="3242" operator="equal">
      <formula>"F"</formula>
    </cfRule>
    <cfRule type="cellIs" dxfId="5533" priority="3243" operator="equal">
      <formula>"L"</formula>
    </cfRule>
    <cfRule type="cellIs" dxfId="5532" priority="3244" operator="equal">
      <formula>"SA"</formula>
    </cfRule>
    <cfRule type="cellIs" dxfId="5531" priority="3245" operator="equal">
      <formula>"SE"</formula>
    </cfRule>
    <cfRule type="cellIs" dxfId="5530" priority="3246" operator="equal">
      <formula>"TR"</formula>
    </cfRule>
    <cfRule type="cellIs" dxfId="5529" priority="3247" operator="equal">
      <formula>"NT"</formula>
    </cfRule>
    <cfRule type="cellIs" dxfId="5528" priority="3248" operator="equal">
      <formula>"DT"</formula>
    </cfRule>
    <cfRule type="cellIs" dxfId="5527" priority="3249" operator="equal">
      <formula>"T"</formula>
    </cfRule>
    <cfRule type="cellIs" dxfId="5526" priority="3250" operator="equal">
      <formula>"FOTS"</formula>
    </cfRule>
    <cfRule type="cellIs" dxfId="5525" priority="7939" operator="equal">
      <formula>"DISP"</formula>
    </cfRule>
  </conditionalFormatting>
  <conditionalFormatting sqref="H19:J25">
    <cfRule type="cellIs" dxfId="5524" priority="7824" operator="equal">
      <formula>"DC"</formula>
    </cfRule>
    <cfRule type="cellIs" dxfId="5523" priority="7825" operator="equal">
      <formula>"DS"</formula>
    </cfRule>
    <cfRule type="cellIs" dxfId="5522" priority="7826" operator="equal">
      <formula>"FE"</formula>
    </cfRule>
    <cfRule type="cellIs" dxfId="5521" priority="7827" operator="equal">
      <formula>"FES"</formula>
    </cfRule>
    <cfRule type="cellIs" dxfId="5520" priority="7828" operator="equal">
      <formula>"FED"</formula>
    </cfRule>
    <cfRule type="cellIs" dxfId="5519" priority="7829" operator="equal">
      <formula>"FEF"</formula>
    </cfRule>
    <cfRule type="cellIs" dxfId="5518" priority="7830" operator="equal">
      <formula>"B"</formula>
    </cfRule>
    <cfRule type="cellIs" dxfId="5517" priority="7831" operator="equal">
      <formula>"F"</formula>
    </cfRule>
    <cfRule type="cellIs" dxfId="5516" priority="7832" operator="equal">
      <formula>"L"</formula>
    </cfRule>
    <cfRule type="cellIs" dxfId="5515" priority="7833" operator="equal">
      <formula>"SA"</formula>
    </cfRule>
    <cfRule type="cellIs" dxfId="5514" priority="7834" operator="equal">
      <formula>"SE"</formula>
    </cfRule>
    <cfRule type="cellIs" dxfId="5513" priority="7835" operator="equal">
      <formula>"TR"</formula>
    </cfRule>
    <cfRule type="cellIs" dxfId="5512" priority="7836" operator="equal">
      <formula>"NT"</formula>
    </cfRule>
    <cfRule type="cellIs" dxfId="5511" priority="7837" operator="equal">
      <formula>"DT"</formula>
    </cfRule>
    <cfRule type="cellIs" dxfId="5510" priority="7838" operator="equal">
      <formula>"T"</formula>
    </cfRule>
    <cfRule type="cellIs" dxfId="5509" priority="7839" operator="equal">
      <formula>"FOTS"</formula>
    </cfRule>
    <cfRule type="cellIs" dxfId="5508" priority="7904" operator="equal">
      <formula>"DISP"</formula>
    </cfRule>
    <cfRule type="cellIs" dxfId="5507" priority="7921" operator="equal">
      <formula>"FO"</formula>
    </cfRule>
  </conditionalFormatting>
  <conditionalFormatting sqref="H27:J31">
    <cfRule type="cellIs" dxfId="5506" priority="7741" operator="equal">
      <formula>"DC"</formula>
    </cfRule>
    <cfRule type="cellIs" dxfId="5505" priority="7742" operator="equal">
      <formula>"DS"</formula>
    </cfRule>
    <cfRule type="cellIs" dxfId="5504" priority="7743" operator="equal">
      <formula>"FE"</formula>
    </cfRule>
    <cfRule type="cellIs" dxfId="5503" priority="7744" operator="equal">
      <formula>"FES"</formula>
    </cfRule>
    <cfRule type="cellIs" dxfId="5502" priority="7745" operator="equal">
      <formula>"FED"</formula>
    </cfRule>
    <cfRule type="cellIs" dxfId="5501" priority="7746" operator="equal">
      <formula>"FEF"</formula>
    </cfRule>
    <cfRule type="cellIs" dxfId="5500" priority="7747" operator="equal">
      <formula>"B"</formula>
    </cfRule>
    <cfRule type="cellIs" dxfId="5499" priority="7748" operator="equal">
      <formula>"F"</formula>
    </cfRule>
    <cfRule type="cellIs" dxfId="5498" priority="7749" operator="equal">
      <formula>"L"</formula>
    </cfRule>
    <cfRule type="cellIs" dxfId="5497" priority="7750" operator="equal">
      <formula>"SA"</formula>
    </cfRule>
    <cfRule type="cellIs" dxfId="5496" priority="7751" operator="equal">
      <formula>"SE"</formula>
    </cfRule>
    <cfRule type="cellIs" dxfId="5495" priority="7752" operator="equal">
      <formula>"TR"</formula>
    </cfRule>
    <cfRule type="cellIs" dxfId="5494" priority="7753" operator="equal">
      <formula>"NT"</formula>
    </cfRule>
    <cfRule type="cellIs" dxfId="5493" priority="7754" operator="equal">
      <formula>"DT"</formula>
    </cfRule>
    <cfRule type="cellIs" dxfId="5492" priority="7755" operator="equal">
      <formula>"T"</formula>
    </cfRule>
    <cfRule type="cellIs" dxfId="5491" priority="7756" operator="equal">
      <formula>"FOTS"</formula>
    </cfRule>
  </conditionalFormatting>
  <conditionalFormatting sqref="H48:J49">
    <cfRule type="cellIs" dxfId="5490" priority="7724" operator="equal">
      <formula>"DC"</formula>
    </cfRule>
    <cfRule type="cellIs" dxfId="5489" priority="7725" operator="equal">
      <formula>"DS"</formula>
    </cfRule>
    <cfRule type="cellIs" dxfId="5488" priority="7726" operator="equal">
      <formula>"FE"</formula>
    </cfRule>
    <cfRule type="cellIs" dxfId="5487" priority="7727" operator="equal">
      <formula>"FES"</formula>
    </cfRule>
    <cfRule type="cellIs" dxfId="5486" priority="7728" operator="equal">
      <formula>"FED"</formula>
    </cfRule>
    <cfRule type="cellIs" dxfId="5485" priority="7729" operator="equal">
      <formula>"FEF"</formula>
    </cfRule>
    <cfRule type="cellIs" dxfId="5484" priority="7730" operator="equal">
      <formula>"B"</formula>
    </cfRule>
    <cfRule type="cellIs" dxfId="5483" priority="7731" operator="equal">
      <formula>"F"</formula>
    </cfRule>
    <cfRule type="cellIs" dxfId="5482" priority="7732" operator="equal">
      <formula>"L"</formula>
    </cfRule>
    <cfRule type="cellIs" dxfId="5481" priority="7733" operator="equal">
      <formula>"SA"</formula>
    </cfRule>
    <cfRule type="cellIs" dxfId="5480" priority="7734" operator="equal">
      <formula>"SE"</formula>
    </cfRule>
    <cfRule type="cellIs" dxfId="5479" priority="7735" operator="equal">
      <formula>"TR"</formula>
    </cfRule>
    <cfRule type="cellIs" dxfId="5478" priority="7736" operator="equal">
      <formula>"NT"</formula>
    </cfRule>
    <cfRule type="cellIs" dxfId="5477" priority="7737" operator="equal">
      <formula>"DT"</formula>
    </cfRule>
    <cfRule type="cellIs" dxfId="5476" priority="7738" operator="equal">
      <formula>"T"</formula>
    </cfRule>
    <cfRule type="cellIs" dxfId="5475" priority="7739" operator="equal">
      <formula>"FOTS"</formula>
    </cfRule>
  </conditionalFormatting>
  <conditionalFormatting sqref="H50:K52">
    <cfRule type="cellIs" dxfId="5474" priority="7060" operator="equal">
      <formula>"DISP"</formula>
    </cfRule>
  </conditionalFormatting>
  <conditionalFormatting sqref="H50:L54">
    <cfRule type="cellIs" dxfId="5473" priority="6833" operator="equal">
      <formula>"DC"</formula>
    </cfRule>
    <cfRule type="cellIs" dxfId="5472" priority="6834" operator="equal">
      <formula>"DS"</formula>
    </cfRule>
    <cfRule type="cellIs" dxfId="5471" priority="6835" operator="equal">
      <formula>"FE"</formula>
    </cfRule>
    <cfRule type="cellIs" dxfId="5470" priority="6836" operator="equal">
      <formula>"FES"</formula>
    </cfRule>
    <cfRule type="cellIs" dxfId="5469" priority="6837" operator="equal">
      <formula>"FED"</formula>
    </cfRule>
    <cfRule type="cellIs" dxfId="5468" priority="6838" operator="equal">
      <formula>"FEF"</formula>
    </cfRule>
    <cfRule type="cellIs" dxfId="5467" priority="6839" operator="equal">
      <formula>"B"</formula>
    </cfRule>
    <cfRule type="cellIs" dxfId="5466" priority="6840" operator="equal">
      <formula>"F"</formula>
    </cfRule>
    <cfRule type="cellIs" dxfId="5465" priority="6841" operator="equal">
      <formula>"L"</formula>
    </cfRule>
    <cfRule type="cellIs" dxfId="5464" priority="6842" operator="equal">
      <formula>"SA"</formula>
    </cfRule>
    <cfRule type="cellIs" dxfId="5463" priority="6843" operator="equal">
      <formula>"SE"</formula>
    </cfRule>
    <cfRule type="cellIs" dxfId="5462" priority="6844" operator="equal">
      <formula>"TR"</formula>
    </cfRule>
    <cfRule type="cellIs" dxfId="5461" priority="6845" operator="equal">
      <formula>"NT"</formula>
    </cfRule>
    <cfRule type="cellIs" dxfId="5460" priority="6846" operator="equal">
      <formula>"DT"</formula>
    </cfRule>
    <cfRule type="cellIs" dxfId="5459" priority="6847" operator="equal">
      <formula>"T"</formula>
    </cfRule>
    <cfRule type="cellIs" dxfId="5458" priority="6848" operator="equal">
      <formula>"FOTS"</formula>
    </cfRule>
  </conditionalFormatting>
  <conditionalFormatting sqref="H26:T26">
    <cfRule type="cellIs" dxfId="5457" priority="5723" operator="equal">
      <formula>"DC"</formula>
    </cfRule>
    <cfRule type="cellIs" dxfId="5456" priority="5724" operator="equal">
      <formula>"DS"</formula>
    </cfRule>
    <cfRule type="cellIs" dxfId="5455" priority="5725" operator="equal">
      <formula>"FE"</formula>
    </cfRule>
    <cfRule type="cellIs" dxfId="5454" priority="5726" operator="equal">
      <formula>"FES"</formula>
    </cfRule>
    <cfRule type="cellIs" dxfId="5453" priority="5727" operator="equal">
      <formula>"FED"</formula>
    </cfRule>
    <cfRule type="cellIs" dxfId="5452" priority="5728" operator="equal">
      <formula>"FEF"</formula>
    </cfRule>
    <cfRule type="cellIs" dxfId="5451" priority="5729" operator="equal">
      <formula>"B"</formula>
    </cfRule>
    <cfRule type="cellIs" dxfId="5450" priority="5730" operator="equal">
      <formula>"F"</formula>
    </cfRule>
    <cfRule type="cellIs" dxfId="5449" priority="5731" operator="equal">
      <formula>"L"</formula>
    </cfRule>
    <cfRule type="cellIs" dxfId="5448" priority="5732" operator="equal">
      <formula>"SA"</formula>
    </cfRule>
    <cfRule type="cellIs" dxfId="5447" priority="5733" operator="equal">
      <formula>"SE"</formula>
    </cfRule>
    <cfRule type="cellIs" dxfId="5446" priority="5734" operator="equal">
      <formula>"TR"</formula>
    </cfRule>
    <cfRule type="cellIs" dxfId="5445" priority="5735" operator="equal">
      <formula>"NT"</formula>
    </cfRule>
    <cfRule type="cellIs" dxfId="5444" priority="5736" operator="equal">
      <formula>"DT"</formula>
    </cfRule>
    <cfRule type="cellIs" dxfId="5443" priority="5737" operator="equal">
      <formula>"T"</formula>
    </cfRule>
    <cfRule type="cellIs" dxfId="5442" priority="5738" operator="equal">
      <formula>"FOTS"</formula>
    </cfRule>
  </conditionalFormatting>
  <conditionalFormatting sqref="H26:T31">
    <cfRule type="cellIs" dxfId="5441" priority="4956" operator="equal">
      <formula>"DISP"</formula>
    </cfRule>
    <cfRule type="cellIs" dxfId="5440" priority="7008" operator="equal">
      <formula>"FO"</formula>
    </cfRule>
  </conditionalFormatting>
  <conditionalFormatting sqref="H28:T29">
    <cfRule type="cellIs" dxfId="5439" priority="5690" operator="equal">
      <formula>"DC"</formula>
    </cfRule>
    <cfRule type="cellIs" dxfId="5438" priority="5691" operator="equal">
      <formula>"DS"</formula>
    </cfRule>
    <cfRule type="cellIs" dxfId="5437" priority="5692" operator="equal">
      <formula>"FE"</formula>
    </cfRule>
    <cfRule type="cellIs" dxfId="5436" priority="5693" operator="equal">
      <formula>"FES"</formula>
    </cfRule>
    <cfRule type="cellIs" dxfId="5435" priority="5694" operator="equal">
      <formula>"FED"</formula>
    </cfRule>
    <cfRule type="cellIs" dxfId="5434" priority="5695" operator="equal">
      <formula>"FEF"</formula>
    </cfRule>
    <cfRule type="cellIs" dxfId="5433" priority="5696" operator="equal">
      <formula>"B"</formula>
    </cfRule>
    <cfRule type="cellIs" dxfId="5432" priority="5697" operator="equal">
      <formula>"F"</formula>
    </cfRule>
    <cfRule type="cellIs" dxfId="5431" priority="5698" operator="equal">
      <formula>"L"</formula>
    </cfRule>
    <cfRule type="cellIs" dxfId="5430" priority="5699" operator="equal">
      <formula>"SA"</formula>
    </cfRule>
    <cfRule type="cellIs" dxfId="5429" priority="5700" operator="equal">
      <formula>"SE"</formula>
    </cfRule>
    <cfRule type="cellIs" dxfId="5428" priority="5701" operator="equal">
      <formula>"TR"</formula>
    </cfRule>
    <cfRule type="cellIs" dxfId="5427" priority="5702" operator="equal">
      <formula>"NT"</formula>
    </cfRule>
    <cfRule type="cellIs" dxfId="5426" priority="5703" operator="equal">
      <formula>"DT"</formula>
    </cfRule>
    <cfRule type="cellIs" dxfId="5425" priority="5704" operator="equal">
      <formula>"T"</formula>
    </cfRule>
    <cfRule type="cellIs" dxfId="5424" priority="5705" operator="equal">
      <formula>"FOTS"</formula>
    </cfRule>
  </conditionalFormatting>
  <conditionalFormatting sqref="K48:O50 E48:F52">
    <cfRule type="cellIs" dxfId="5423" priority="6991" operator="equal">
      <formula>"FO"</formula>
    </cfRule>
  </conditionalFormatting>
  <conditionalFormatting sqref="K48:O50">
    <cfRule type="cellIs" dxfId="5422" priority="9386" operator="equal">
      <formula>"DC"</formula>
    </cfRule>
    <cfRule type="cellIs" dxfId="5421" priority="9387" operator="equal">
      <formula>"DS"</formula>
    </cfRule>
    <cfRule type="cellIs" dxfId="5420" priority="9388" operator="equal">
      <formula>"FE"</formula>
    </cfRule>
    <cfRule type="cellIs" dxfId="5419" priority="9389" operator="equal">
      <formula>"FES"</formula>
    </cfRule>
    <cfRule type="cellIs" dxfId="5418" priority="9390" operator="equal">
      <formula>"FED"</formula>
    </cfRule>
    <cfRule type="cellIs" dxfId="5417" priority="9391" operator="equal">
      <formula>"FEF"</formula>
    </cfRule>
    <cfRule type="cellIs" dxfId="5416" priority="9392" operator="equal">
      <formula>"B"</formula>
    </cfRule>
    <cfRule type="cellIs" dxfId="5415" priority="9393" operator="equal">
      <formula>"F"</formula>
    </cfRule>
    <cfRule type="cellIs" dxfId="5414" priority="9394" operator="equal">
      <formula>"L"</formula>
    </cfRule>
    <cfRule type="cellIs" dxfId="5413" priority="9395" operator="equal">
      <formula>"SA"</formula>
    </cfRule>
    <cfRule type="cellIs" dxfId="5412" priority="9396" operator="equal">
      <formula>"SE"</formula>
    </cfRule>
    <cfRule type="cellIs" dxfId="5411" priority="9397" operator="equal">
      <formula>"TR"</formula>
    </cfRule>
    <cfRule type="cellIs" dxfId="5410" priority="9398" operator="equal">
      <formula>"NT"</formula>
    </cfRule>
    <cfRule type="cellIs" dxfId="5409" priority="9399" operator="equal">
      <formula>"DT"</formula>
    </cfRule>
    <cfRule type="cellIs" dxfId="5408" priority="9400" operator="equal">
      <formula>"T"</formula>
    </cfRule>
    <cfRule type="cellIs" dxfId="5407" priority="9401" operator="equal">
      <formula>"FOTS"</formula>
    </cfRule>
    <cfRule type="cellIs" dxfId="5406" priority="9402" operator="equal">
      <formula>"DISP"</formula>
    </cfRule>
  </conditionalFormatting>
  <conditionalFormatting sqref="K88:P91">
    <cfRule type="cellIs" dxfId="5405" priority="9039" operator="equal">
      <formula>"DC"</formula>
    </cfRule>
    <cfRule type="cellIs" dxfId="5404" priority="9040" operator="equal">
      <formula>"DS"</formula>
    </cfRule>
    <cfRule type="cellIs" dxfId="5403" priority="9041" operator="equal">
      <formula>"FE"</formula>
    </cfRule>
    <cfRule type="cellIs" dxfId="5402" priority="9042" operator="equal">
      <formula>"FES"</formula>
    </cfRule>
    <cfRule type="cellIs" dxfId="5401" priority="9043" operator="equal">
      <formula>"FED"</formula>
    </cfRule>
    <cfRule type="cellIs" dxfId="5400" priority="9044" operator="equal">
      <formula>"FEF"</formula>
    </cfRule>
    <cfRule type="cellIs" dxfId="5399" priority="9045" operator="equal">
      <formula>"B"</formula>
    </cfRule>
    <cfRule type="cellIs" dxfId="5398" priority="9046" operator="equal">
      <formula>"F"</formula>
    </cfRule>
    <cfRule type="cellIs" dxfId="5397" priority="9047" operator="equal">
      <formula>"L"</formula>
    </cfRule>
    <cfRule type="cellIs" dxfId="5396" priority="9048" operator="equal">
      <formula>"SA"</formula>
    </cfRule>
    <cfRule type="cellIs" dxfId="5395" priority="9049" operator="equal">
      <formula>"SE"</formula>
    </cfRule>
    <cfRule type="cellIs" dxfId="5394" priority="9050" operator="equal">
      <formula>"TR"</formula>
    </cfRule>
    <cfRule type="cellIs" dxfId="5393" priority="9051" operator="equal">
      <formula>"NT"</formula>
    </cfRule>
    <cfRule type="cellIs" dxfId="5392" priority="9052" operator="equal">
      <formula>"DT"</formula>
    </cfRule>
    <cfRule type="cellIs" dxfId="5391" priority="9053" operator="equal">
      <formula>"T"</formula>
    </cfRule>
    <cfRule type="cellIs" dxfId="5390" priority="9054" operator="equal">
      <formula>"FOTS"</formula>
    </cfRule>
  </conditionalFormatting>
  <conditionalFormatting sqref="K15:R23">
    <cfRule type="cellIs" dxfId="5389" priority="6479" operator="equal">
      <formula>"DC"</formula>
    </cfRule>
    <cfRule type="cellIs" dxfId="5388" priority="6480" operator="equal">
      <formula>"DS"</formula>
    </cfRule>
    <cfRule type="cellIs" dxfId="5387" priority="6481" operator="equal">
      <formula>"FE"</formula>
    </cfRule>
    <cfRule type="cellIs" dxfId="5386" priority="6482" operator="equal">
      <formula>"FES"</formula>
    </cfRule>
    <cfRule type="cellIs" dxfId="5385" priority="6483" operator="equal">
      <formula>"FED"</formula>
    </cfRule>
    <cfRule type="cellIs" dxfId="5384" priority="6484" operator="equal">
      <formula>"FEF"</formula>
    </cfRule>
    <cfRule type="cellIs" dxfId="5383" priority="6485" operator="equal">
      <formula>"B"</formula>
    </cfRule>
    <cfRule type="cellIs" dxfId="5382" priority="6486" operator="equal">
      <formula>"F"</formula>
    </cfRule>
    <cfRule type="cellIs" dxfId="5381" priority="6487" operator="equal">
      <formula>"L"</formula>
    </cfRule>
    <cfRule type="cellIs" dxfId="5380" priority="6488" operator="equal">
      <formula>"SA"</formula>
    </cfRule>
    <cfRule type="cellIs" dxfId="5379" priority="6489" operator="equal">
      <formula>"SE"</formula>
    </cfRule>
    <cfRule type="cellIs" dxfId="5378" priority="6490" operator="equal">
      <formula>"TR"</formula>
    </cfRule>
    <cfRule type="cellIs" dxfId="5377" priority="6491" operator="equal">
      <formula>"NT"</formula>
    </cfRule>
    <cfRule type="cellIs" dxfId="5376" priority="6492" operator="equal">
      <formula>"DT"</formula>
    </cfRule>
    <cfRule type="cellIs" dxfId="5375" priority="6493" operator="equal">
      <formula>"T"</formula>
    </cfRule>
    <cfRule type="cellIs" dxfId="5374" priority="6494" operator="equal">
      <formula>"FOTS"</formula>
    </cfRule>
  </conditionalFormatting>
  <conditionalFormatting sqref="K19:T19">
    <cfRule type="cellIs" dxfId="5373" priority="6990" operator="equal">
      <formula>"FO"</formula>
    </cfRule>
  </conditionalFormatting>
  <conditionalFormatting sqref="K25:T25">
    <cfRule type="cellIs" dxfId="5372" priority="5039" operator="equal">
      <formula>"DC"</formula>
    </cfRule>
    <cfRule type="cellIs" dxfId="5371" priority="5040" operator="equal">
      <formula>"DS"</formula>
    </cfRule>
    <cfRule type="cellIs" dxfId="5370" priority="5041" operator="equal">
      <formula>"FE"</formula>
    </cfRule>
    <cfRule type="cellIs" dxfId="5369" priority="5042" operator="equal">
      <formula>"FES"</formula>
    </cfRule>
    <cfRule type="cellIs" dxfId="5368" priority="5043" operator="equal">
      <formula>"FED"</formula>
    </cfRule>
    <cfRule type="cellIs" dxfId="5367" priority="5044" operator="equal">
      <formula>"FEF"</formula>
    </cfRule>
    <cfRule type="cellIs" dxfId="5366" priority="5045" operator="equal">
      <formula>"B"</formula>
    </cfRule>
    <cfRule type="cellIs" dxfId="5365" priority="5046" operator="equal">
      <formula>"F"</formula>
    </cfRule>
    <cfRule type="cellIs" dxfId="5364" priority="5047" operator="equal">
      <formula>"L"</formula>
    </cfRule>
    <cfRule type="cellIs" dxfId="5363" priority="5048" operator="equal">
      <formula>"SA"</formula>
    </cfRule>
    <cfRule type="cellIs" dxfId="5362" priority="5049" operator="equal">
      <formula>"SE"</formula>
    </cfRule>
    <cfRule type="cellIs" dxfId="5361" priority="5050" operator="equal">
      <formula>"TR"</formula>
    </cfRule>
    <cfRule type="cellIs" dxfId="5360" priority="5051" operator="equal">
      <formula>"NT"</formula>
    </cfRule>
    <cfRule type="cellIs" dxfId="5359" priority="5052" operator="equal">
      <formula>"DT"</formula>
    </cfRule>
    <cfRule type="cellIs" dxfId="5358" priority="5053" operator="equal">
      <formula>"T"</formula>
    </cfRule>
    <cfRule type="cellIs" dxfId="5357" priority="5054" operator="equal">
      <formula>"FOTS"</formula>
    </cfRule>
    <cfRule type="cellIs" dxfId="5356" priority="6988" operator="equal">
      <formula>"DISP"</formula>
    </cfRule>
    <cfRule type="cellIs" dxfId="5355" priority="6989" operator="equal">
      <formula>"FO"</formula>
    </cfRule>
  </conditionalFormatting>
  <conditionalFormatting sqref="K27:T32">
    <cfRule type="cellIs" dxfId="5354" priority="4924" operator="equal">
      <formula>"DC"</formula>
    </cfRule>
    <cfRule type="cellIs" dxfId="5353" priority="4925" operator="equal">
      <formula>"DS"</formula>
    </cfRule>
    <cfRule type="cellIs" dxfId="5352" priority="4926" operator="equal">
      <formula>"FE"</formula>
    </cfRule>
    <cfRule type="cellIs" dxfId="5351" priority="4927" operator="equal">
      <formula>"FES"</formula>
    </cfRule>
    <cfRule type="cellIs" dxfId="5350" priority="4928" operator="equal">
      <formula>"FED"</formula>
    </cfRule>
    <cfRule type="cellIs" dxfId="5349" priority="4929" operator="equal">
      <formula>"FEF"</formula>
    </cfRule>
    <cfRule type="cellIs" dxfId="5348" priority="4930" operator="equal">
      <formula>"B"</formula>
    </cfRule>
    <cfRule type="cellIs" dxfId="5347" priority="4931" operator="equal">
      <formula>"F"</formula>
    </cfRule>
    <cfRule type="cellIs" dxfId="5346" priority="4932" operator="equal">
      <formula>"L"</formula>
    </cfRule>
    <cfRule type="cellIs" dxfId="5345" priority="4933" operator="equal">
      <formula>"SA"</formula>
    </cfRule>
    <cfRule type="cellIs" dxfId="5344" priority="4934" operator="equal">
      <formula>"SE"</formula>
    </cfRule>
    <cfRule type="cellIs" dxfId="5343" priority="4935" operator="equal">
      <formula>"TR"</formula>
    </cfRule>
    <cfRule type="cellIs" dxfId="5342" priority="4936" operator="equal">
      <formula>"NT"</formula>
    </cfRule>
    <cfRule type="cellIs" dxfId="5341" priority="4937" operator="equal">
      <formula>"DT"</formula>
    </cfRule>
    <cfRule type="cellIs" dxfId="5340" priority="4938" operator="equal">
      <formula>"T"</formula>
    </cfRule>
    <cfRule type="cellIs" dxfId="5339" priority="4939" operator="equal">
      <formula>"FOTS"</formula>
    </cfRule>
  </conditionalFormatting>
  <conditionalFormatting sqref="K91:T91">
    <cfRule type="cellIs" dxfId="5338" priority="4873" operator="equal">
      <formula>"DISP"</formula>
    </cfRule>
  </conditionalFormatting>
  <conditionalFormatting sqref="K91:T93">
    <cfRule type="cellIs" dxfId="5337" priority="4841" operator="equal">
      <formula>"DC"</formula>
    </cfRule>
    <cfRule type="cellIs" dxfId="5336" priority="4842" operator="equal">
      <formula>"DS"</formula>
    </cfRule>
    <cfRule type="cellIs" dxfId="5335" priority="4843" operator="equal">
      <formula>"FE"</formula>
    </cfRule>
    <cfRule type="cellIs" dxfId="5334" priority="4844" operator="equal">
      <formula>"FES"</formula>
    </cfRule>
    <cfRule type="cellIs" dxfId="5333" priority="4845" operator="equal">
      <formula>"FED"</formula>
    </cfRule>
    <cfRule type="cellIs" dxfId="5332" priority="4846" operator="equal">
      <formula>"FEF"</formula>
    </cfRule>
    <cfRule type="cellIs" dxfId="5331" priority="4847" operator="equal">
      <formula>"B"</formula>
    </cfRule>
    <cfRule type="cellIs" dxfId="5330" priority="4848" operator="equal">
      <formula>"F"</formula>
    </cfRule>
    <cfRule type="cellIs" dxfId="5329" priority="4849" operator="equal">
      <formula>"L"</formula>
    </cfRule>
    <cfRule type="cellIs" dxfId="5328" priority="4850" operator="equal">
      <formula>"SA"</formula>
    </cfRule>
    <cfRule type="cellIs" dxfId="5327" priority="4851" operator="equal">
      <formula>"SE"</formula>
    </cfRule>
    <cfRule type="cellIs" dxfId="5326" priority="4852" operator="equal">
      <formula>"TR"</formula>
    </cfRule>
    <cfRule type="cellIs" dxfId="5325" priority="4853" operator="equal">
      <formula>"NT"</formula>
    </cfRule>
    <cfRule type="cellIs" dxfId="5324" priority="4854" operator="equal">
      <formula>"DT"</formula>
    </cfRule>
    <cfRule type="cellIs" dxfId="5323" priority="4855" operator="equal">
      <formula>"T"</formula>
    </cfRule>
    <cfRule type="cellIs" dxfId="5322" priority="4856" operator="equal">
      <formula>"FOTS"</formula>
    </cfRule>
  </conditionalFormatting>
  <conditionalFormatting sqref="K19:W23">
    <cfRule type="cellIs" dxfId="5321" priority="5119" operator="equal">
      <formula>"DISP"</formula>
    </cfRule>
  </conditionalFormatting>
  <conditionalFormatting sqref="K20:W23">
    <cfRule type="cellIs" dxfId="5320" priority="6986" operator="equal">
      <formula>"FO"</formula>
    </cfRule>
  </conditionalFormatting>
  <conditionalFormatting sqref="K92:W93">
    <cfRule type="cellIs" dxfId="5319" priority="6984" operator="equal">
      <formula>"DISP"</formula>
    </cfRule>
  </conditionalFormatting>
  <conditionalFormatting sqref="K24:AE24">
    <cfRule type="cellIs" dxfId="5318" priority="3395" operator="equal">
      <formula>"DC"</formula>
    </cfRule>
    <cfRule type="cellIs" dxfId="5317" priority="3396" operator="equal">
      <formula>"DS"</formula>
    </cfRule>
    <cfRule type="cellIs" dxfId="5316" priority="3397" operator="equal">
      <formula>"FE"</formula>
    </cfRule>
    <cfRule type="cellIs" dxfId="5315" priority="3398" operator="equal">
      <formula>"FES"</formula>
    </cfRule>
    <cfRule type="cellIs" dxfId="5314" priority="3399" operator="equal">
      <formula>"FED"</formula>
    </cfRule>
    <cfRule type="cellIs" dxfId="5313" priority="3400" operator="equal">
      <formula>"FEF"</formula>
    </cfRule>
    <cfRule type="cellIs" dxfId="5312" priority="3401" operator="equal">
      <formula>"B"</formula>
    </cfRule>
    <cfRule type="cellIs" dxfId="5311" priority="3402" operator="equal">
      <formula>"F"</formula>
    </cfRule>
    <cfRule type="cellIs" dxfId="5310" priority="3403" operator="equal">
      <formula>"L"</formula>
    </cfRule>
    <cfRule type="cellIs" dxfId="5309" priority="3404" operator="equal">
      <formula>"SA"</formula>
    </cfRule>
    <cfRule type="cellIs" dxfId="5308" priority="3405" operator="equal">
      <formula>"SE"</formula>
    </cfRule>
    <cfRule type="cellIs" dxfId="5307" priority="3406" operator="equal">
      <formula>"TR"</formula>
    </cfRule>
    <cfRule type="cellIs" dxfId="5306" priority="3407" operator="equal">
      <formula>"NT"</formula>
    </cfRule>
    <cfRule type="cellIs" dxfId="5305" priority="3408" operator="equal">
      <formula>"DT"</formula>
    </cfRule>
    <cfRule type="cellIs" dxfId="5304" priority="3409" operator="equal">
      <formula>"T"</formula>
    </cfRule>
    <cfRule type="cellIs" dxfId="5303" priority="3410" operator="equal">
      <formula>"FOTS"</formula>
    </cfRule>
    <cfRule type="cellIs" dxfId="5302" priority="6982" operator="equal">
      <formula>"DISP"</formula>
    </cfRule>
    <cfRule type="cellIs" dxfId="5301" priority="6983" operator="equal">
      <formula>"FO"</formula>
    </cfRule>
  </conditionalFormatting>
  <conditionalFormatting sqref="K88:AE91">
    <cfRule type="cellIs" dxfId="5300" priority="4484" operator="equal">
      <formula>"DISP"</formula>
    </cfRule>
  </conditionalFormatting>
  <conditionalFormatting sqref="K94:AE96">
    <cfRule type="cellIs" dxfId="5299" priority="3262" operator="equal">
      <formula>"TR"</formula>
    </cfRule>
    <cfRule type="cellIs" dxfId="5298" priority="3265" operator="equal">
      <formula>"T"</formula>
    </cfRule>
    <cfRule type="cellIs" dxfId="5297" priority="3266" operator="equal">
      <formula>"FOTS"</formula>
    </cfRule>
  </conditionalFormatting>
  <conditionalFormatting sqref="K94:AE98">
    <cfRule type="cellIs" dxfId="5296" priority="3251" operator="equal">
      <formula>"DC"</formula>
    </cfRule>
    <cfRule type="cellIs" dxfId="5295" priority="3252" operator="equal">
      <formula>"DS"</formula>
    </cfRule>
    <cfRule type="cellIs" dxfId="5294" priority="3253" operator="equal">
      <formula>"FE"</formula>
    </cfRule>
    <cfRule type="cellIs" dxfId="5293" priority="3254" operator="equal">
      <formula>"FES"</formula>
    </cfRule>
    <cfRule type="cellIs" dxfId="5292" priority="3255" operator="equal">
      <formula>"FED"</formula>
    </cfRule>
    <cfRule type="cellIs" dxfId="5291" priority="3256" operator="equal">
      <formula>"FEF"</formula>
    </cfRule>
    <cfRule type="cellIs" dxfId="5290" priority="3257" operator="equal">
      <formula>"B"</formula>
    </cfRule>
    <cfRule type="cellIs" dxfId="5289" priority="3258" operator="equal">
      <formula>"F"</formula>
    </cfRule>
    <cfRule type="cellIs" dxfId="5288" priority="3259" operator="equal">
      <formula>"L"</formula>
    </cfRule>
    <cfRule type="cellIs" dxfId="5287" priority="3260" operator="equal">
      <formula>"SA"</formula>
    </cfRule>
    <cfRule type="cellIs" dxfId="5286" priority="3261" operator="equal">
      <formula>"SE"</formula>
    </cfRule>
    <cfRule type="cellIs" dxfId="5285" priority="3263" operator="equal">
      <formula>"NT"</formula>
    </cfRule>
    <cfRule type="cellIs" dxfId="5284" priority="3264" operator="equal">
      <formula>"DT"</formula>
    </cfRule>
    <cfRule type="cellIs" dxfId="5283" priority="6980" operator="equal">
      <formula>"DISP"</formula>
    </cfRule>
  </conditionalFormatting>
  <conditionalFormatting sqref="M50:O52">
    <cfRule type="cellIs" dxfId="5282" priority="6779" operator="equal">
      <formula>"DISP"</formula>
    </cfRule>
  </conditionalFormatting>
  <conditionalFormatting sqref="M53:AH54">
    <cfRule type="cellIs" dxfId="5281" priority="773" operator="equal">
      <formula>"DC"</formula>
    </cfRule>
    <cfRule type="cellIs" dxfId="5280" priority="774" operator="equal">
      <formula>"DS"</formula>
    </cfRule>
    <cfRule type="cellIs" dxfId="5279" priority="775" operator="equal">
      <formula>"FE"</formula>
    </cfRule>
    <cfRule type="cellIs" dxfId="5278" priority="776" operator="equal">
      <formula>"FES"</formula>
    </cfRule>
    <cfRule type="cellIs" dxfId="5277" priority="777" operator="equal">
      <formula>"FED"</formula>
    </cfRule>
    <cfRule type="cellIs" dxfId="5276" priority="778" operator="equal">
      <formula>"FEF"</formula>
    </cfRule>
    <cfRule type="cellIs" dxfId="5275" priority="779" operator="equal">
      <formula>"B"</formula>
    </cfRule>
    <cfRule type="cellIs" dxfId="5274" priority="780" operator="equal">
      <formula>"F"</formula>
    </cfRule>
    <cfRule type="cellIs" dxfId="5273" priority="781" operator="equal">
      <formula>"L"</formula>
    </cfRule>
    <cfRule type="cellIs" dxfId="5272" priority="782" operator="equal">
      <formula>"SA"</formula>
    </cfRule>
    <cfRule type="cellIs" dxfId="5271" priority="783" operator="equal">
      <formula>"SE"</formula>
    </cfRule>
    <cfRule type="cellIs" dxfId="5270" priority="784" operator="equal">
      <formula>"TR"</formula>
    </cfRule>
    <cfRule type="cellIs" dxfId="5269" priority="785" operator="equal">
      <formula>"NT"</formula>
    </cfRule>
    <cfRule type="cellIs" dxfId="5268" priority="786" operator="equal">
      <formula>"DT"</formula>
    </cfRule>
    <cfRule type="cellIs" dxfId="5267" priority="787" operator="equal">
      <formula>"T"</formula>
    </cfRule>
    <cfRule type="cellIs" dxfId="5266" priority="788" operator="equal">
      <formula>"FOTS"</formula>
    </cfRule>
    <cfRule type="cellIs" dxfId="5265" priority="6775" operator="equal">
      <formula>"DISP"</formula>
    </cfRule>
  </conditionalFormatting>
  <conditionalFormatting sqref="P62 G63:O63 Q63:T63 E63:F64">
    <cfRule type="cellIs" dxfId="5264" priority="9215" operator="equal">
      <formula>"NT"</formula>
    </cfRule>
    <cfRule type="cellIs" dxfId="5263" priority="9216" operator="equal">
      <formula>"DT"</formula>
    </cfRule>
    <cfRule type="cellIs" dxfId="5262" priority="9217" operator="equal">
      <formula>"T"</formula>
    </cfRule>
    <cfRule type="cellIs" dxfId="5261" priority="9218" operator="equal">
      <formula>"FOTS"</formula>
    </cfRule>
    <cfRule type="cellIs" dxfId="5260" priority="9219" operator="equal">
      <formula>"DISP"</formula>
    </cfRule>
  </conditionalFormatting>
  <conditionalFormatting sqref="P62">
    <cfRule type="cellIs" dxfId="5259" priority="11857" operator="equal">
      <formula>"DC"</formula>
    </cfRule>
    <cfRule type="cellIs" dxfId="5258" priority="11858" operator="equal">
      <formula>"DS"</formula>
    </cfRule>
    <cfRule type="cellIs" dxfId="5257" priority="11859" operator="equal">
      <formula>"FE"</formula>
    </cfRule>
    <cfRule type="cellIs" dxfId="5256" priority="11860" operator="equal">
      <formula>"FES"</formula>
    </cfRule>
    <cfRule type="cellIs" dxfId="5255" priority="11861" operator="equal">
      <formula>"FED"</formula>
    </cfRule>
    <cfRule type="cellIs" dxfId="5254" priority="11862" operator="equal">
      <formula>"FEF"</formula>
    </cfRule>
    <cfRule type="cellIs" dxfId="5253" priority="11863" operator="equal">
      <formula>"B"</formula>
    </cfRule>
    <cfRule type="cellIs" dxfId="5252" priority="11864" operator="equal">
      <formula>"F"</formula>
    </cfRule>
    <cfRule type="cellIs" dxfId="5251" priority="11865" operator="equal">
      <formula>"L"</formula>
    </cfRule>
    <cfRule type="cellIs" dxfId="5250" priority="11866" operator="equal">
      <formula>"SA"</formula>
    </cfRule>
    <cfRule type="cellIs" dxfId="5249" priority="11867" operator="equal">
      <formula>"SE"</formula>
    </cfRule>
  </conditionalFormatting>
  <conditionalFormatting sqref="P71:T71">
    <cfRule type="cellIs" dxfId="5248" priority="4830" operator="equal">
      <formula>"B"</formula>
    </cfRule>
    <cfRule type="cellIs" dxfId="5247" priority="4835" operator="equal">
      <formula>"TR"</formula>
    </cfRule>
    <cfRule type="cellIs" dxfId="5246" priority="5806" operator="equal">
      <formula>"DISP"</formula>
    </cfRule>
    <cfRule type="cellIs" dxfId="5245" priority="5807" operator="equal">
      <formula>"FO"</formula>
    </cfRule>
  </conditionalFormatting>
  <conditionalFormatting sqref="P46:AH52">
    <cfRule type="cellIs" dxfId="5244" priority="257" operator="equal">
      <formula>"DC"</formula>
    </cfRule>
    <cfRule type="cellIs" dxfId="5243" priority="258" operator="equal">
      <formula>"DS"</formula>
    </cfRule>
    <cfRule type="cellIs" dxfId="5242" priority="259" operator="equal">
      <formula>"FE"</formula>
    </cfRule>
    <cfRule type="cellIs" dxfId="5241" priority="260" operator="equal">
      <formula>"FES"</formula>
    </cfRule>
    <cfRule type="cellIs" dxfId="5240" priority="261" operator="equal">
      <formula>"FED"</formula>
    </cfRule>
    <cfRule type="cellIs" dxfId="5239" priority="262" operator="equal">
      <formula>"FEF"</formula>
    </cfRule>
    <cfRule type="cellIs" dxfId="5238" priority="263" operator="equal">
      <formula>"B"</formula>
    </cfRule>
    <cfRule type="cellIs" dxfId="5237" priority="264" operator="equal">
      <formula>"F"</formula>
    </cfRule>
    <cfRule type="cellIs" dxfId="5236" priority="265" operator="equal">
      <formula>"L"</formula>
    </cfRule>
    <cfRule type="cellIs" dxfId="5235" priority="266" operator="equal">
      <formula>"SA"</formula>
    </cfRule>
    <cfRule type="cellIs" dxfId="5234" priority="267" operator="equal">
      <formula>"SE"</formula>
    </cfRule>
    <cfRule type="cellIs" dxfId="5233" priority="268" operator="equal">
      <formula>"TR"</formula>
    </cfRule>
    <cfRule type="cellIs" dxfId="5232" priority="269" operator="equal">
      <formula>"NT"</formula>
    </cfRule>
    <cfRule type="cellIs" dxfId="5231" priority="270" operator="equal">
      <formula>"DT"</formula>
    </cfRule>
    <cfRule type="cellIs" dxfId="5230" priority="271" operator="equal">
      <formula>"T"</formula>
    </cfRule>
    <cfRule type="cellIs" dxfId="5229" priority="272" operator="equal">
      <formula>"FOTS"</formula>
    </cfRule>
    <cfRule type="cellIs" dxfId="5228" priority="273" operator="equal">
      <formula>"DISP"</formula>
    </cfRule>
    <cfRule type="cellIs" dxfId="5227" priority="5805" operator="equal">
      <formula>"FO"</formula>
    </cfRule>
  </conditionalFormatting>
  <conditionalFormatting sqref="Q63:T63">
    <cfRule type="cellIs" dxfId="5226" priority="5510" operator="equal">
      <formula>"DC"</formula>
    </cfRule>
    <cfRule type="cellIs" dxfId="5225" priority="5511" operator="equal">
      <formula>"DS"</formula>
    </cfRule>
    <cfRule type="cellIs" dxfId="5224" priority="5512" operator="equal">
      <formula>"FE"</formula>
    </cfRule>
    <cfRule type="cellIs" dxfId="5223" priority="5513" operator="equal">
      <formula>"FES"</formula>
    </cfRule>
    <cfRule type="cellIs" dxfId="5222" priority="5514" operator="equal">
      <formula>"FED"</formula>
    </cfRule>
    <cfRule type="cellIs" dxfId="5221" priority="5515" operator="equal">
      <formula>"FEF"</formula>
    </cfRule>
    <cfRule type="cellIs" dxfId="5220" priority="5516" operator="equal">
      <formula>"B"</formula>
    </cfRule>
    <cfRule type="cellIs" dxfId="5219" priority="5517" operator="equal">
      <formula>"F"</formula>
    </cfRule>
    <cfRule type="cellIs" dxfId="5218" priority="5518" operator="equal">
      <formula>"L"</formula>
    </cfRule>
    <cfRule type="cellIs" dxfId="5217" priority="5519" operator="equal">
      <formula>"SA"</formula>
    </cfRule>
    <cfRule type="cellIs" dxfId="5216" priority="5520" operator="equal">
      <formula>"SE"</formula>
    </cfRule>
    <cfRule type="cellIs" dxfId="5215" priority="5521" operator="equal">
      <formula>"TR"</formula>
    </cfRule>
  </conditionalFormatting>
  <conditionalFormatting sqref="Q91:Y91">
    <cfRule type="cellIs" dxfId="5214" priority="4190" operator="equal">
      <formula>"DC"</formula>
    </cfRule>
    <cfRule type="cellIs" dxfId="5213" priority="4191" operator="equal">
      <formula>"DS"</formula>
    </cfRule>
    <cfRule type="cellIs" dxfId="5212" priority="4192" operator="equal">
      <formula>"FE"</formula>
    </cfRule>
    <cfRule type="cellIs" dxfId="5211" priority="4193" operator="equal">
      <formula>"FES"</formula>
    </cfRule>
    <cfRule type="cellIs" dxfId="5210" priority="4194" operator="equal">
      <formula>"FED"</formula>
    </cfRule>
    <cfRule type="cellIs" dxfId="5209" priority="4195" operator="equal">
      <formula>"FEF"</formula>
    </cfRule>
    <cfRule type="cellIs" dxfId="5208" priority="4196" operator="equal">
      <formula>"B"</formula>
    </cfRule>
    <cfRule type="cellIs" dxfId="5207" priority="4197" operator="equal">
      <formula>"F"</formula>
    </cfRule>
    <cfRule type="cellIs" dxfId="5206" priority="4198" operator="equal">
      <formula>"L"</formula>
    </cfRule>
    <cfRule type="cellIs" dxfId="5205" priority="4199" operator="equal">
      <formula>"SA"</formula>
    </cfRule>
    <cfRule type="cellIs" dxfId="5204" priority="4200" operator="equal">
      <formula>"SE"</formula>
    </cfRule>
    <cfRule type="cellIs" dxfId="5203" priority="4201" operator="equal">
      <formula>"TR"</formula>
    </cfRule>
    <cfRule type="cellIs" dxfId="5202" priority="4202" operator="equal">
      <formula>"NT"</formula>
    </cfRule>
    <cfRule type="cellIs" dxfId="5201" priority="4203" operator="equal">
      <formula>"DT"</formula>
    </cfRule>
    <cfRule type="cellIs" dxfId="5200" priority="4204" operator="equal">
      <formula>"T"</formula>
    </cfRule>
    <cfRule type="cellIs" dxfId="5199" priority="4205" operator="equal">
      <formula>"FOTS"</formula>
    </cfRule>
  </conditionalFormatting>
  <conditionalFormatting sqref="Q100:AE101">
    <cfRule type="cellIs" dxfId="5198" priority="36564" operator="equal">
      <formula>"DC"</formula>
    </cfRule>
    <cfRule type="cellIs" dxfId="5197" priority="36565" operator="equal">
      <formula>"DS"</formula>
    </cfRule>
    <cfRule type="cellIs" dxfId="5196" priority="36566" operator="equal">
      <formula>"FE"</formula>
    </cfRule>
    <cfRule type="cellIs" dxfId="5195" priority="36567" operator="equal">
      <formula>"FES"</formula>
    </cfRule>
    <cfRule type="cellIs" dxfId="5194" priority="36568" operator="equal">
      <formula>"FED"</formula>
    </cfRule>
    <cfRule type="cellIs" dxfId="5193" priority="36569" operator="equal">
      <formula>"FEF"</formula>
    </cfRule>
    <cfRule type="cellIs" dxfId="5192" priority="36570" operator="equal">
      <formula>"B"</formula>
    </cfRule>
    <cfRule type="cellIs" dxfId="5191" priority="36571" operator="equal">
      <formula>"F"</formula>
    </cfRule>
    <cfRule type="cellIs" dxfId="5190" priority="36572" operator="equal">
      <formula>"L"</formula>
    </cfRule>
    <cfRule type="cellIs" dxfId="5189" priority="36573" operator="equal">
      <formula>"SA"</formula>
    </cfRule>
    <cfRule type="cellIs" dxfId="5188" priority="36574" operator="equal">
      <formula>"SE"</formula>
    </cfRule>
    <cfRule type="cellIs" dxfId="5187" priority="36575" operator="equal">
      <formula>"TR"</formula>
    </cfRule>
    <cfRule type="cellIs" dxfId="5186" priority="36576" operator="equal">
      <formula>"NT"</formula>
    </cfRule>
    <cfRule type="cellIs" dxfId="5185" priority="36577" operator="equal">
      <formula>"DT"</formula>
    </cfRule>
    <cfRule type="cellIs" dxfId="5184" priority="36578" operator="equal">
      <formula>"T"</formula>
    </cfRule>
    <cfRule type="cellIs" dxfId="5183" priority="36579" operator="equal">
      <formula>"FOTS"</formula>
    </cfRule>
    <cfRule type="cellIs" dxfId="5182" priority="36580" operator="equal">
      <formula>"DISP"</formula>
    </cfRule>
    <cfRule type="cellIs" dxfId="5181" priority="36581" operator="equal">
      <formula>"FO"</formula>
    </cfRule>
  </conditionalFormatting>
  <conditionalFormatting sqref="S13:W18">
    <cfRule type="cellIs" dxfId="5180" priority="4840" operator="equal">
      <formula>"DISP"</formula>
    </cfRule>
  </conditionalFormatting>
  <conditionalFormatting sqref="S13:AE23">
    <cfRule type="cellIs" dxfId="5179" priority="3203" operator="equal">
      <formula>"DC"</formula>
    </cfRule>
    <cfRule type="cellIs" dxfId="5178" priority="3204" operator="equal">
      <formula>"DS"</formula>
    </cfRule>
    <cfRule type="cellIs" dxfId="5177" priority="3205" operator="equal">
      <formula>"FE"</formula>
    </cfRule>
    <cfRule type="cellIs" dxfId="5176" priority="3206" operator="equal">
      <formula>"FES"</formula>
    </cfRule>
    <cfRule type="cellIs" dxfId="5175" priority="3207" operator="equal">
      <formula>"FED"</formula>
    </cfRule>
    <cfRule type="cellIs" dxfId="5174" priority="3208" operator="equal">
      <formula>"FEF"</formula>
    </cfRule>
    <cfRule type="cellIs" dxfId="5173" priority="3209" operator="equal">
      <formula>"B"</formula>
    </cfRule>
    <cfRule type="cellIs" dxfId="5172" priority="3210" operator="equal">
      <formula>"F"</formula>
    </cfRule>
    <cfRule type="cellIs" dxfId="5171" priority="3211" operator="equal">
      <formula>"L"</formula>
    </cfRule>
    <cfRule type="cellIs" dxfId="5170" priority="3212" operator="equal">
      <formula>"SA"</formula>
    </cfRule>
    <cfRule type="cellIs" dxfId="5169" priority="3213" operator="equal">
      <formula>"SE"</formula>
    </cfRule>
    <cfRule type="cellIs" dxfId="5168" priority="3214" operator="equal">
      <formula>"TR"</formula>
    </cfRule>
    <cfRule type="cellIs" dxfId="5167" priority="3215" operator="equal">
      <formula>"NT"</formula>
    </cfRule>
    <cfRule type="cellIs" dxfId="5166" priority="3216" operator="equal">
      <formula>"DT"</formula>
    </cfRule>
    <cfRule type="cellIs" dxfId="5165" priority="3217" operator="equal">
      <formula>"T"</formula>
    </cfRule>
    <cfRule type="cellIs" dxfId="5164" priority="3218" operator="equal">
      <formula>"FOTS"</formula>
    </cfRule>
  </conditionalFormatting>
  <conditionalFormatting sqref="U88:X93">
    <cfRule type="cellIs" dxfId="5163" priority="3464" operator="equal">
      <formula>"DC"</formula>
    </cfRule>
    <cfRule type="cellIs" dxfId="5162" priority="3465" operator="equal">
      <formula>"DS"</formula>
    </cfRule>
    <cfRule type="cellIs" dxfId="5161" priority="3466" operator="equal">
      <formula>"FE"</formula>
    </cfRule>
    <cfRule type="cellIs" dxfId="5160" priority="3467" operator="equal">
      <formula>"FES"</formula>
    </cfRule>
    <cfRule type="cellIs" dxfId="5159" priority="3468" operator="equal">
      <formula>"FED"</formula>
    </cfRule>
    <cfRule type="cellIs" dxfId="5158" priority="3469" operator="equal">
      <formula>"FEF"</formula>
    </cfRule>
    <cfRule type="cellIs" dxfId="5157" priority="3470" operator="equal">
      <formula>"B"</formula>
    </cfRule>
    <cfRule type="cellIs" dxfId="5156" priority="3471" operator="equal">
      <formula>"F"</formula>
    </cfRule>
    <cfRule type="cellIs" dxfId="5155" priority="3472" operator="equal">
      <formula>"L"</formula>
    </cfRule>
    <cfRule type="cellIs" dxfId="5154" priority="3473" operator="equal">
      <formula>"SA"</formula>
    </cfRule>
    <cfRule type="cellIs" dxfId="5153" priority="3474" operator="equal">
      <formula>"SE"</formula>
    </cfRule>
    <cfRule type="cellIs" dxfId="5152" priority="3475" operator="equal">
      <formula>"TR"</formula>
    </cfRule>
    <cfRule type="cellIs" dxfId="5151" priority="3476" operator="equal">
      <formula>"NT"</formula>
    </cfRule>
    <cfRule type="cellIs" dxfId="5150" priority="3477" operator="equal">
      <formula>"DT"</formula>
    </cfRule>
    <cfRule type="cellIs" dxfId="5149" priority="3478" operator="equal">
      <formula>"T"</formula>
    </cfRule>
    <cfRule type="cellIs" dxfId="5148" priority="3479" operator="equal">
      <formula>"FOTS"</formula>
    </cfRule>
  </conditionalFormatting>
  <conditionalFormatting sqref="U56:AB63">
    <cfRule type="cellIs" dxfId="5147" priority="3155" operator="equal">
      <formula>"DC"</formula>
    </cfRule>
    <cfRule type="cellIs" dxfId="5146" priority="3156" operator="equal">
      <formula>"DS"</formula>
    </cfRule>
    <cfRule type="cellIs" dxfId="5145" priority="3157" operator="equal">
      <formula>"FE"</formula>
    </cfRule>
    <cfRule type="cellIs" dxfId="5144" priority="3158" operator="equal">
      <formula>"FES"</formula>
    </cfRule>
    <cfRule type="cellIs" dxfId="5143" priority="3159" operator="equal">
      <formula>"FED"</formula>
    </cfRule>
    <cfRule type="cellIs" dxfId="5142" priority="3160" operator="equal">
      <formula>"FEF"</formula>
    </cfRule>
    <cfRule type="cellIs" dxfId="5141" priority="3161" operator="equal">
      <formula>"B"</formula>
    </cfRule>
    <cfRule type="cellIs" dxfId="5140" priority="3162" operator="equal">
      <formula>"F"</formula>
    </cfRule>
    <cfRule type="cellIs" dxfId="5139" priority="3163" operator="equal">
      <formula>"L"</formula>
    </cfRule>
    <cfRule type="cellIs" dxfId="5138" priority="3164" operator="equal">
      <formula>"SA"</formula>
    </cfRule>
    <cfRule type="cellIs" dxfId="5137" priority="3165" operator="equal">
      <formula>"SE"</formula>
    </cfRule>
    <cfRule type="cellIs" dxfId="5136" priority="3166" operator="equal">
      <formula>"TR"</formula>
    </cfRule>
    <cfRule type="cellIs" dxfId="5135" priority="3167" operator="equal">
      <formula>"NT"</formula>
    </cfRule>
    <cfRule type="cellIs" dxfId="5134" priority="3168" operator="equal">
      <formula>"DT"</formula>
    </cfRule>
    <cfRule type="cellIs" dxfId="5133" priority="3169" operator="equal">
      <formula>"T"</formula>
    </cfRule>
    <cfRule type="cellIs" dxfId="5132" priority="3170" operator="equal">
      <formula>"FOTS"</formula>
    </cfRule>
    <cfRule type="cellIs" dxfId="5131" priority="4467" operator="equal">
      <formula>"DISP"</formula>
    </cfRule>
  </conditionalFormatting>
  <conditionalFormatting sqref="U13:AE15 U16:W19 X16:AE23">
    <cfRule type="cellIs" dxfId="5130" priority="4466" operator="equal">
      <formula>"FO"</formula>
    </cfRule>
  </conditionalFormatting>
  <conditionalFormatting sqref="U25:AE32">
    <cfRule type="cellIs" dxfId="5129" priority="3869" operator="equal">
      <formula>"DC"</formula>
    </cfRule>
    <cfRule type="cellIs" dxfId="5128" priority="3870" operator="equal">
      <formula>"DS"</formula>
    </cfRule>
    <cfRule type="cellIs" dxfId="5127" priority="3871" operator="equal">
      <formula>"FE"</formula>
    </cfRule>
    <cfRule type="cellIs" dxfId="5126" priority="3872" operator="equal">
      <formula>"FES"</formula>
    </cfRule>
    <cfRule type="cellIs" dxfId="5125" priority="3873" operator="equal">
      <formula>"FED"</formula>
    </cfRule>
    <cfRule type="cellIs" dxfId="5124" priority="3874" operator="equal">
      <formula>"FEF"</formula>
    </cfRule>
    <cfRule type="cellIs" dxfId="5123" priority="3875" operator="equal">
      <formula>"B"</formula>
    </cfRule>
    <cfRule type="cellIs" dxfId="5122" priority="3876" operator="equal">
      <formula>"F"</formula>
    </cfRule>
    <cfRule type="cellIs" dxfId="5121" priority="3877" operator="equal">
      <formula>"L"</formula>
    </cfRule>
    <cfRule type="cellIs" dxfId="5120" priority="3878" operator="equal">
      <formula>"SA"</formula>
    </cfRule>
    <cfRule type="cellIs" dxfId="5119" priority="3879" operator="equal">
      <formula>"SE"</formula>
    </cfRule>
    <cfRule type="cellIs" dxfId="5118" priority="3880" operator="equal">
      <formula>"TR"</formula>
    </cfRule>
    <cfRule type="cellIs" dxfId="5117" priority="3881" operator="equal">
      <formula>"NT"</formula>
    </cfRule>
    <cfRule type="cellIs" dxfId="5116" priority="3882" operator="equal">
      <formula>"DT"</formula>
    </cfRule>
    <cfRule type="cellIs" dxfId="5115" priority="3883" operator="equal">
      <formula>"T"</formula>
    </cfRule>
    <cfRule type="cellIs" dxfId="5114" priority="3884" operator="equal">
      <formula>"FOTS"</formula>
    </cfRule>
    <cfRule type="cellIs" dxfId="5113" priority="4464" operator="equal">
      <formula>"DISP"</formula>
    </cfRule>
    <cfRule type="cellIs" dxfId="5112" priority="4465" operator="equal">
      <formula>"FO"</formula>
    </cfRule>
  </conditionalFormatting>
  <conditionalFormatting sqref="U38:AE38">
    <cfRule type="cellIs" dxfId="5111" priority="3379" operator="equal">
      <formula>"DC"</formula>
    </cfRule>
    <cfRule type="cellIs" dxfId="5110" priority="3380" operator="equal">
      <formula>"DS"</formula>
    </cfRule>
    <cfRule type="cellIs" dxfId="5109" priority="3381" operator="equal">
      <formula>"FE"</formula>
    </cfRule>
    <cfRule type="cellIs" dxfId="5108" priority="3382" operator="equal">
      <formula>"FES"</formula>
    </cfRule>
    <cfRule type="cellIs" dxfId="5107" priority="3383" operator="equal">
      <formula>"FED"</formula>
    </cfRule>
    <cfRule type="cellIs" dxfId="5106" priority="3384" operator="equal">
      <formula>"FEF"</formula>
    </cfRule>
    <cfRule type="cellIs" dxfId="5105" priority="3385" operator="equal">
      <formula>"B"</formula>
    </cfRule>
    <cfRule type="cellIs" dxfId="5104" priority="3386" operator="equal">
      <formula>"F"</formula>
    </cfRule>
    <cfRule type="cellIs" dxfId="5103" priority="3387" operator="equal">
      <formula>"L"</formula>
    </cfRule>
    <cfRule type="cellIs" dxfId="5102" priority="3388" operator="equal">
      <formula>"SA"</formula>
    </cfRule>
    <cfRule type="cellIs" dxfId="5101" priority="3389" operator="equal">
      <formula>"SE"</formula>
    </cfRule>
    <cfRule type="cellIs" dxfId="5100" priority="3390" operator="equal">
      <formula>"TR"</formula>
    </cfRule>
    <cfRule type="cellIs" dxfId="5099" priority="3391" operator="equal">
      <formula>"NT"</formula>
    </cfRule>
    <cfRule type="cellIs" dxfId="5098" priority="3392" operator="equal">
      <formula>"DT"</formula>
    </cfRule>
    <cfRule type="cellIs" dxfId="5097" priority="3393" operator="equal">
      <formula>"T"</formula>
    </cfRule>
    <cfRule type="cellIs" dxfId="5096" priority="3394" operator="equal">
      <formula>"FOTS"</formula>
    </cfRule>
    <cfRule type="cellIs" dxfId="5095" priority="4462" operator="equal">
      <formula>"DISP"</formula>
    </cfRule>
    <cfRule type="cellIs" dxfId="5094" priority="4463" operator="equal">
      <formula>"FO"</formula>
    </cfRule>
  </conditionalFormatting>
  <conditionalFormatting sqref="X88:X91">
    <cfRule type="cellIs" dxfId="5093" priority="3497" operator="equal">
      <formula>"FO"</formula>
    </cfRule>
  </conditionalFormatting>
  <conditionalFormatting sqref="X88:X93">
    <cfRule type="cellIs" dxfId="5092" priority="3496" operator="equal">
      <formula>"DISP"</formula>
    </cfRule>
  </conditionalFormatting>
  <conditionalFormatting sqref="X13:AE23">
    <cfRule type="cellIs" dxfId="5091" priority="3445" operator="equal">
      <formula>"DISP"</formula>
    </cfRule>
  </conditionalFormatting>
  <conditionalFormatting sqref="Y73:AA73">
    <cfRule type="cellIs" dxfId="5090" priority="3447" operator="equal">
      <formula>"FO"</formula>
    </cfRule>
  </conditionalFormatting>
  <conditionalFormatting sqref="Y65:AB74">
    <cfRule type="cellIs" dxfId="5089" priority="2995" operator="equal">
      <formula>"DC"</formula>
    </cfRule>
    <cfRule type="cellIs" dxfId="5088" priority="2996" operator="equal">
      <formula>"DS"</formula>
    </cfRule>
    <cfRule type="cellIs" dxfId="5087" priority="2997" operator="equal">
      <formula>"FE"</formula>
    </cfRule>
    <cfRule type="cellIs" dxfId="5086" priority="2998" operator="equal">
      <formula>"FES"</formula>
    </cfRule>
    <cfRule type="cellIs" dxfId="5085" priority="2999" operator="equal">
      <formula>"FED"</formula>
    </cfRule>
    <cfRule type="cellIs" dxfId="5084" priority="3000" operator="equal">
      <formula>"FEF"</formula>
    </cfRule>
    <cfRule type="cellIs" dxfId="5083" priority="3001" operator="equal">
      <formula>"B"</formula>
    </cfRule>
    <cfRule type="cellIs" dxfId="5082" priority="3002" operator="equal">
      <formula>"F"</formula>
    </cfRule>
    <cfRule type="cellIs" dxfId="5081" priority="3003" operator="equal">
      <formula>"L"</formula>
    </cfRule>
    <cfRule type="cellIs" dxfId="5080" priority="3004" operator="equal">
      <formula>"SA"</formula>
    </cfRule>
    <cfRule type="cellIs" dxfId="5079" priority="3005" operator="equal">
      <formula>"SE"</formula>
    </cfRule>
    <cfRule type="cellIs" dxfId="5078" priority="3006" operator="equal">
      <formula>"TR"</formula>
    </cfRule>
    <cfRule type="cellIs" dxfId="5077" priority="3007" operator="equal">
      <formula>"NT"</formula>
    </cfRule>
    <cfRule type="cellIs" dxfId="5076" priority="3008" operator="equal">
      <formula>"DT"</formula>
    </cfRule>
    <cfRule type="cellIs" dxfId="5075" priority="3009" operator="equal">
      <formula>"T"</formula>
    </cfRule>
    <cfRule type="cellIs" dxfId="5074" priority="3010" operator="equal">
      <formula>"FOTS"</formula>
    </cfRule>
  </conditionalFormatting>
  <conditionalFormatting sqref="Y91:AE93">
    <cfRule type="cellIs" dxfId="5073" priority="9022" operator="equal">
      <formula>"DC"</formula>
    </cfRule>
    <cfRule type="cellIs" dxfId="5072" priority="9023" operator="equal">
      <formula>"DS"</formula>
    </cfRule>
    <cfRule type="cellIs" dxfId="5071" priority="9024" operator="equal">
      <formula>"FE"</formula>
    </cfRule>
    <cfRule type="cellIs" dxfId="5070" priority="9025" operator="equal">
      <formula>"FES"</formula>
    </cfRule>
    <cfRule type="cellIs" dxfId="5069" priority="9026" operator="equal">
      <formula>"FED"</formula>
    </cfRule>
    <cfRule type="cellIs" dxfId="5068" priority="9027" operator="equal">
      <formula>"FEF"</formula>
    </cfRule>
    <cfRule type="cellIs" dxfId="5067" priority="9028" operator="equal">
      <formula>"B"</formula>
    </cfRule>
    <cfRule type="cellIs" dxfId="5066" priority="9029" operator="equal">
      <formula>"F"</formula>
    </cfRule>
    <cfRule type="cellIs" dxfId="5065" priority="9030" operator="equal">
      <formula>"L"</formula>
    </cfRule>
    <cfRule type="cellIs" dxfId="5064" priority="9031" operator="equal">
      <formula>"SA"</formula>
    </cfRule>
    <cfRule type="cellIs" dxfId="5063" priority="9032" operator="equal">
      <formula>"SE"</formula>
    </cfRule>
    <cfRule type="cellIs" dxfId="5062" priority="9033" operator="equal">
      <formula>"TR"</formula>
    </cfRule>
    <cfRule type="cellIs" dxfId="5061" priority="9034" operator="equal">
      <formula>"NT"</formula>
    </cfRule>
    <cfRule type="cellIs" dxfId="5060" priority="9035" operator="equal">
      <formula>"DT"</formula>
    </cfRule>
    <cfRule type="cellIs" dxfId="5059" priority="9036" operator="equal">
      <formula>"T"</formula>
    </cfRule>
    <cfRule type="cellIs" dxfId="5058" priority="9037" operator="equal">
      <formula>"FOTS"</formula>
    </cfRule>
  </conditionalFormatting>
  <conditionalFormatting sqref="Y88:AF90">
    <cfRule type="cellIs" dxfId="5057" priority="2444" operator="equal">
      <formula>"DISP"</formula>
    </cfRule>
    <cfRule type="cellIs" dxfId="5056" priority="3411" operator="equal">
      <formula>"FO"</formula>
    </cfRule>
  </conditionalFormatting>
  <conditionalFormatting sqref="Y75:AH75">
    <cfRule type="cellIs" dxfId="5055" priority="708" operator="equal">
      <formula>"DC"</formula>
    </cfRule>
    <cfRule type="cellIs" dxfId="5054" priority="709" operator="equal">
      <formula>"DS"</formula>
    </cfRule>
    <cfRule type="cellIs" dxfId="5053" priority="710" operator="equal">
      <formula>"FE"</formula>
    </cfRule>
    <cfRule type="cellIs" dxfId="5052" priority="711" operator="equal">
      <formula>"FES"</formula>
    </cfRule>
    <cfRule type="cellIs" dxfId="5051" priority="712" operator="equal">
      <formula>"FED"</formula>
    </cfRule>
    <cfRule type="cellIs" dxfId="5050" priority="713" operator="equal">
      <formula>"FEF"</formula>
    </cfRule>
    <cfRule type="cellIs" dxfId="5049" priority="714" operator="equal">
      <formula>"B"</formula>
    </cfRule>
    <cfRule type="cellIs" dxfId="5048" priority="715" operator="equal">
      <formula>"F"</formula>
    </cfRule>
    <cfRule type="cellIs" dxfId="5047" priority="716" operator="equal">
      <formula>"L"</formula>
    </cfRule>
    <cfRule type="cellIs" dxfId="5046" priority="717" operator="equal">
      <formula>"SA"</formula>
    </cfRule>
    <cfRule type="cellIs" dxfId="5045" priority="718" operator="equal">
      <formula>"SE"</formula>
    </cfRule>
    <cfRule type="cellIs" dxfId="5044" priority="719" operator="equal">
      <formula>"TR"</formula>
    </cfRule>
    <cfRule type="cellIs" dxfId="5043" priority="720" operator="equal">
      <formula>"NT"</formula>
    </cfRule>
    <cfRule type="cellIs" dxfId="5042" priority="721" operator="equal">
      <formula>"DT"</formula>
    </cfRule>
    <cfRule type="cellIs" dxfId="5041" priority="722" operator="equal">
      <formula>"T"</formula>
    </cfRule>
    <cfRule type="cellIs" dxfId="5040" priority="723" operator="equal">
      <formula>"FOTS"</formula>
    </cfRule>
  </conditionalFormatting>
  <conditionalFormatting sqref="Z88:AE91">
    <cfRule type="cellIs" dxfId="5039" priority="3283" operator="equal">
      <formula>"DC"</formula>
    </cfRule>
    <cfRule type="cellIs" dxfId="5038" priority="3284" operator="equal">
      <formula>"DS"</formula>
    </cfRule>
    <cfRule type="cellIs" dxfId="5037" priority="3285" operator="equal">
      <formula>"FE"</formula>
    </cfRule>
    <cfRule type="cellIs" dxfId="5036" priority="3286" operator="equal">
      <formula>"FES"</formula>
    </cfRule>
    <cfRule type="cellIs" dxfId="5035" priority="3287" operator="equal">
      <formula>"FED"</formula>
    </cfRule>
    <cfRule type="cellIs" dxfId="5034" priority="3288" operator="equal">
      <formula>"FEF"</formula>
    </cfRule>
    <cfRule type="cellIs" dxfId="5033" priority="3289" operator="equal">
      <formula>"B"</formula>
    </cfRule>
    <cfRule type="cellIs" dxfId="5032" priority="3290" operator="equal">
      <formula>"F"</formula>
    </cfRule>
    <cfRule type="cellIs" dxfId="5031" priority="3291" operator="equal">
      <formula>"L"</formula>
    </cfRule>
    <cfRule type="cellIs" dxfId="5030" priority="3292" operator="equal">
      <formula>"SA"</formula>
    </cfRule>
    <cfRule type="cellIs" dxfId="5029" priority="3293" operator="equal">
      <formula>"SE"</formula>
    </cfRule>
    <cfRule type="cellIs" dxfId="5028" priority="3294" operator="equal">
      <formula>"TR"</formula>
    </cfRule>
    <cfRule type="cellIs" dxfId="5027" priority="3295" operator="equal">
      <formula>"NT"</formula>
    </cfRule>
    <cfRule type="cellIs" dxfId="5026" priority="3296" operator="equal">
      <formula>"DT"</formula>
    </cfRule>
    <cfRule type="cellIs" dxfId="5025" priority="3297" operator="equal">
      <formula>"T"</formula>
    </cfRule>
    <cfRule type="cellIs" dxfId="5024" priority="3298" operator="equal">
      <formula>"FOTS"</formula>
    </cfRule>
  </conditionalFormatting>
  <conditionalFormatting sqref="AC73:AF73">
    <cfRule type="cellIs" dxfId="5023" priority="2542" operator="equal">
      <formula>"DISP"</formula>
    </cfRule>
  </conditionalFormatting>
  <conditionalFormatting sqref="AC56:AH74">
    <cfRule type="cellIs" dxfId="5022" priority="17" operator="equal">
      <formula>"DC"</formula>
    </cfRule>
    <cfRule type="cellIs" dxfId="5021" priority="18" operator="equal">
      <formula>"DS"</formula>
    </cfRule>
    <cfRule type="cellIs" dxfId="5020" priority="19" operator="equal">
      <formula>"FE"</formula>
    </cfRule>
    <cfRule type="cellIs" dxfId="5019" priority="20" operator="equal">
      <formula>"FES"</formula>
    </cfRule>
    <cfRule type="cellIs" dxfId="5018" priority="21" operator="equal">
      <formula>"FED"</formula>
    </cfRule>
    <cfRule type="cellIs" dxfId="5017" priority="22" operator="equal">
      <formula>"FEF"</formula>
    </cfRule>
    <cfRule type="cellIs" dxfId="5016" priority="23" operator="equal">
      <formula>"B"</formula>
    </cfRule>
    <cfRule type="cellIs" dxfId="5015" priority="24" operator="equal">
      <formula>"F"</formula>
    </cfRule>
    <cfRule type="cellIs" dxfId="5014" priority="25" operator="equal">
      <formula>"L"</formula>
    </cfRule>
    <cfRule type="cellIs" dxfId="5013" priority="26" operator="equal">
      <formula>"SA"</formula>
    </cfRule>
    <cfRule type="cellIs" dxfId="5012" priority="27" operator="equal">
      <formula>"SE"</formula>
    </cfRule>
    <cfRule type="cellIs" dxfId="5011" priority="28" operator="equal">
      <formula>"TR"</formula>
    </cfRule>
    <cfRule type="cellIs" dxfId="5010" priority="29" operator="equal">
      <formula>"NT"</formula>
    </cfRule>
    <cfRule type="cellIs" dxfId="5009" priority="30" operator="equal">
      <formula>"DT"</formula>
    </cfRule>
    <cfRule type="cellIs" dxfId="5008" priority="31" operator="equal">
      <formula>"T"</formula>
    </cfRule>
    <cfRule type="cellIs" dxfId="5007" priority="32" operator="equal">
      <formula>"FOTS"</formula>
    </cfRule>
    <cfRule type="cellIs" dxfId="5006" priority="2427" operator="equal">
      <formula>"DISP"</formula>
    </cfRule>
  </conditionalFormatting>
  <conditionalFormatting sqref="AF13:AH32">
    <cfRule type="cellIs" dxfId="5005" priority="970" operator="equal">
      <formula>"DC"</formula>
    </cfRule>
    <cfRule type="cellIs" dxfId="5004" priority="971" operator="equal">
      <formula>"DS"</formula>
    </cfRule>
    <cfRule type="cellIs" dxfId="5003" priority="972" operator="equal">
      <formula>"FE"</formula>
    </cfRule>
    <cfRule type="cellIs" dxfId="5002" priority="973" operator="equal">
      <formula>"FES"</formula>
    </cfRule>
    <cfRule type="cellIs" dxfId="5001" priority="974" operator="equal">
      <formula>"FED"</formula>
    </cfRule>
    <cfRule type="cellIs" dxfId="5000" priority="975" operator="equal">
      <formula>"FEF"</formula>
    </cfRule>
    <cfRule type="cellIs" dxfId="4999" priority="976" operator="equal">
      <formula>"B"</formula>
    </cfRule>
    <cfRule type="cellIs" dxfId="4998" priority="977" operator="equal">
      <formula>"F"</formula>
    </cfRule>
    <cfRule type="cellIs" dxfId="4997" priority="978" operator="equal">
      <formula>"L"</formula>
    </cfRule>
    <cfRule type="cellIs" dxfId="4996" priority="979" operator="equal">
      <formula>"SA"</formula>
    </cfRule>
    <cfRule type="cellIs" dxfId="4995" priority="980" operator="equal">
      <formula>"SE"</formula>
    </cfRule>
    <cfRule type="cellIs" dxfId="4994" priority="981" operator="equal">
      <formula>"TR"</formula>
    </cfRule>
    <cfRule type="cellIs" dxfId="4993" priority="982" operator="equal">
      <formula>"NT"</formula>
    </cfRule>
    <cfRule type="cellIs" dxfId="4992" priority="983" operator="equal">
      <formula>"DT"</formula>
    </cfRule>
    <cfRule type="cellIs" dxfId="4991" priority="984" operator="equal">
      <formula>"T"</formula>
    </cfRule>
    <cfRule type="cellIs" dxfId="4990" priority="985" operator="equal">
      <formula>"FOTS"</formula>
    </cfRule>
    <cfRule type="cellIs" dxfId="4989" priority="1002" operator="equal">
      <formula>"DISP"</formula>
    </cfRule>
    <cfRule type="cellIs" dxfId="4988" priority="1687" operator="equal">
      <formula>"FO"</formula>
    </cfRule>
  </conditionalFormatting>
  <conditionalFormatting sqref="AF88:AH96">
    <cfRule type="cellIs" dxfId="4987" priority="522" operator="equal">
      <formula>"TR"</formula>
    </cfRule>
    <cfRule type="cellIs" dxfId="4986" priority="525" operator="equal">
      <formula>"T"</formula>
    </cfRule>
    <cfRule type="cellIs" dxfId="4985" priority="526" operator="equal">
      <formula>"FOTS"</formula>
    </cfRule>
  </conditionalFormatting>
  <conditionalFormatting sqref="AF88:AH98">
    <cfRule type="cellIs" dxfId="4984" priority="511" operator="equal">
      <formula>"DC"</formula>
    </cfRule>
    <cfRule type="cellIs" dxfId="4983" priority="512" operator="equal">
      <formula>"DS"</formula>
    </cfRule>
    <cfRule type="cellIs" dxfId="4982" priority="513" operator="equal">
      <formula>"FE"</formula>
    </cfRule>
    <cfRule type="cellIs" dxfId="4981" priority="514" operator="equal">
      <formula>"FES"</formula>
    </cfRule>
    <cfRule type="cellIs" dxfId="4980" priority="515" operator="equal">
      <formula>"FED"</formula>
    </cfRule>
    <cfRule type="cellIs" dxfId="4979" priority="516" operator="equal">
      <formula>"FEF"</formula>
    </cfRule>
    <cfRule type="cellIs" dxfId="4978" priority="517" operator="equal">
      <formula>"B"</formula>
    </cfRule>
    <cfRule type="cellIs" dxfId="4977" priority="518" operator="equal">
      <formula>"F"</formula>
    </cfRule>
    <cfRule type="cellIs" dxfId="4976" priority="519" operator="equal">
      <formula>"L"</formula>
    </cfRule>
    <cfRule type="cellIs" dxfId="4975" priority="520" operator="equal">
      <formula>"SA"</formula>
    </cfRule>
    <cfRule type="cellIs" dxfId="4974" priority="521" operator="equal">
      <formula>"SE"</formula>
    </cfRule>
    <cfRule type="cellIs" dxfId="4973" priority="523" operator="equal">
      <formula>"NT"</formula>
    </cfRule>
    <cfRule type="cellIs" dxfId="4972" priority="524" operator="equal">
      <formula>"DT"</formula>
    </cfRule>
    <cfRule type="cellIs" dxfId="4971" priority="1685" operator="equal">
      <formula>"DISP"</formula>
    </cfRule>
  </conditionalFormatting>
  <conditionalFormatting sqref="AG38:AH41">
    <cfRule type="cellIs" dxfId="4970" priority="805" operator="equal">
      <formula>"DISP"</formula>
    </cfRule>
    <cfRule type="cellIs" dxfId="4969" priority="888" operator="equal">
      <formula>"FO"</formula>
    </cfRule>
  </conditionalFormatting>
  <conditionalFormatting sqref="AG88:AH91">
    <cfRule type="cellIs" dxfId="4968" priority="575" operator="equal">
      <formula>"DISP"</formula>
    </cfRule>
    <cfRule type="cellIs" dxfId="4967" priority="592" operator="equal">
      <formula>"FO"</formula>
    </cfRule>
  </conditionalFormatting>
  <conditionalFormatting sqref="BD13:BD32">
    <cfRule type="cellIs" dxfId="4966" priority="36147" operator="greaterThan">
      <formula>0</formula>
    </cfRule>
  </conditionalFormatting>
  <conditionalFormatting sqref="BD34">
    <cfRule type="cellIs" dxfId="4965" priority="36146" operator="greaterThan">
      <formula>0</formula>
    </cfRule>
  </conditionalFormatting>
  <conditionalFormatting sqref="BD38:BD54">
    <cfRule type="cellIs" dxfId="4964" priority="36145" operator="greaterThan">
      <formula>0</formula>
    </cfRule>
  </conditionalFormatting>
  <conditionalFormatting sqref="BD56:BD63">
    <cfRule type="cellIs" dxfId="4963" priority="36144" operator="greaterThan">
      <formula>0</formula>
    </cfRule>
  </conditionalFormatting>
  <conditionalFormatting sqref="BD67:BD75">
    <cfRule type="cellIs" dxfId="4962" priority="36143" operator="greaterThan">
      <formula>0</formula>
    </cfRule>
  </conditionalFormatting>
  <conditionalFormatting sqref="BD77:BD84">
    <cfRule type="cellIs" dxfId="4961" priority="36142" operator="greaterThan">
      <formula>0</formula>
    </cfRule>
  </conditionalFormatting>
  <conditionalFormatting sqref="BD88:BD97">
    <cfRule type="cellIs" dxfId="4960" priority="36141" operator="greaterThan">
      <formula>0</formula>
    </cfRule>
  </conditionalFormatting>
  <conditionalFormatting sqref="BE13:BE35 BE38:BE97">
    <cfRule type="cellIs" dxfId="4959" priority="36137" operator="between">
      <formula>$BE$99-(12/24)</formula>
      <formula>$BE$99+(12/24)</formula>
    </cfRule>
    <cfRule type="cellIs" dxfId="4958" priority="36138" operator="greaterThanOrEqual">
      <formula>$BE$99+(12/24)</formula>
    </cfRule>
    <cfRule type="cellIs" dxfId="4957" priority="36139" operator="greaterThan">
      <formula>$BE$99+(6/24)</formula>
    </cfRule>
    <cfRule type="cellIs" dxfId="4956" priority="36140" operator="lessThan">
      <formula>$BE$99-(12/24)</formula>
    </cfRule>
  </conditionalFormatting>
  <conditionalFormatting sqref="BP100:BT100">
    <cfRule type="cellIs" dxfId="4955" priority="36134" operator="equal">
      <formula>0</formula>
    </cfRule>
    <cfRule type="cellIs" dxfId="4954" priority="36135" operator="lessThan">
      <formula>0</formula>
    </cfRule>
    <cfRule type="cellIs" dxfId="4953" priority="36136" operator="greaterThan">
      <formula>0</formula>
    </cfRule>
  </conditionalFormatting>
  <conditionalFormatting sqref="BT13:BT20">
    <cfRule type="cellIs" dxfId="4952" priority="36131" operator="lessThan">
      <formula>-0.05</formula>
    </cfRule>
    <cfRule type="cellIs" dxfId="4951" priority="36132" operator="greaterThan">
      <formula>0.05</formula>
    </cfRule>
    <cfRule type="cellIs" dxfId="4950" priority="36133" operator="between">
      <formula>0.05</formula>
      <formula>-0.05</formula>
    </cfRule>
  </conditionalFormatting>
  <conditionalFormatting sqref="BT23:BT32">
    <cfRule type="cellIs" dxfId="4949" priority="36128" operator="lessThan">
      <formula>-0.05</formula>
    </cfRule>
    <cfRule type="cellIs" dxfId="4948" priority="36129" operator="greaterThan">
      <formula>0.05</formula>
    </cfRule>
    <cfRule type="cellIs" dxfId="4947" priority="36130" operator="between">
      <formula>0.05</formula>
      <formula>-0.05</formula>
    </cfRule>
  </conditionalFormatting>
  <conditionalFormatting sqref="BT34:BT54">
    <cfRule type="cellIs" dxfId="4946" priority="36125" operator="lessThan">
      <formula>-0.05</formula>
    </cfRule>
    <cfRule type="cellIs" dxfId="4945" priority="36126" operator="greaterThan">
      <formula>0.05</formula>
    </cfRule>
    <cfRule type="cellIs" dxfId="4944" priority="36127" operator="between">
      <formula>0.05</formula>
      <formula>-0.05</formula>
    </cfRule>
  </conditionalFormatting>
  <conditionalFormatting sqref="BT56:BT75">
    <cfRule type="cellIs" dxfId="4943" priority="36122" operator="lessThan">
      <formula>-0.05</formula>
    </cfRule>
    <cfRule type="cellIs" dxfId="4942" priority="36123" operator="greaterThan">
      <formula>0.05</formula>
    </cfRule>
    <cfRule type="cellIs" dxfId="4941" priority="36124" operator="between">
      <formula>0.05</formula>
      <formula>-0.05</formula>
    </cfRule>
  </conditionalFormatting>
  <conditionalFormatting sqref="BT77:BT97">
    <cfRule type="cellIs" dxfId="4940" priority="36119" operator="lessThan">
      <formula>-0.05</formula>
    </cfRule>
    <cfRule type="cellIs" dxfId="4939" priority="36120" operator="greaterThan">
      <formula>0.05</formula>
    </cfRule>
    <cfRule type="cellIs" dxfId="4938" priority="36121" operator="between">
      <formula>0.05</formula>
      <formula>-0.05</formula>
    </cfRule>
  </conditionalFormatting>
  <conditionalFormatting sqref="CE13:CE20">
    <cfRule type="cellIs" dxfId="4937" priority="36117" operator="lessThanOrEqual">
      <formula>$BD$11</formula>
    </cfRule>
    <cfRule type="cellIs" dxfId="4936" priority="36118" operator="greaterThan">
      <formula>$BD$11</formula>
    </cfRule>
  </conditionalFormatting>
  <conditionalFormatting sqref="CE23:CE97">
    <cfRule type="cellIs" dxfId="4935" priority="36115" operator="lessThanOrEqual">
      <formula>$BD$11</formula>
    </cfRule>
    <cfRule type="cellIs" dxfId="4934" priority="36116" operator="greaterThan">
      <formula>$BD$11</formula>
    </cfRule>
  </conditionalFormatting>
  <conditionalFormatting sqref="CF13:CF97">
    <cfRule type="cellIs" dxfId="4933" priority="36113" operator="lessThanOrEqual">
      <formula>$BC$11</formula>
    </cfRule>
    <cfRule type="cellIs" dxfId="4932" priority="36114" operator="greaterThan">
      <formula>$BC$11</formula>
    </cfRule>
  </conditionalFormatting>
  <conditionalFormatting sqref="CN13:CN97">
    <cfRule type="cellIs" dxfId="4931" priority="36111" operator="lessThanOrEqual">
      <formula>$CN$12</formula>
    </cfRule>
    <cfRule type="cellIs" dxfId="4930" priority="36112" operator="greaterThan">
      <formula>$CN$12</formula>
    </cfRule>
  </conditionalFormatting>
  <conditionalFormatting sqref="CO13:CO97">
    <cfRule type="cellIs" dxfId="4929" priority="36109" operator="lessThanOrEqual">
      <formula>$CO$12</formula>
    </cfRule>
    <cfRule type="cellIs" dxfId="4928" priority="36110" operator="greaterThan">
      <formula>$CO$12</formula>
    </cfRule>
  </conditionalFormatting>
  <conditionalFormatting sqref="CP13:CP97">
    <cfRule type="cellIs" dxfId="4927" priority="36107" operator="lessThanOrEqual">
      <formula>$CP$12</formula>
    </cfRule>
    <cfRule type="cellIs" dxfId="4926" priority="36108" operator="greaterThan">
      <formula>$CP$12</formula>
    </cfRule>
  </conditionalFormatting>
  <conditionalFormatting sqref="CQ13:CQ97">
    <cfRule type="cellIs" dxfId="4925" priority="36105" operator="lessThanOrEqual">
      <formula>$CQ$12</formula>
    </cfRule>
    <cfRule type="cellIs" dxfId="4924" priority="36106" operator="greaterThan">
      <formula>$CQ$12</formula>
    </cfRule>
  </conditionalFormatting>
  <printOptions horizontalCentered="1" verticalCentered="1"/>
  <pageMargins left="0" right="0.19685039370078741" top="0.19685039370078741" bottom="0.19685039370078741" header="0" footer="0"/>
  <pageSetup paperSize="9" scale="11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3DBAA-C24D-4331-BBBE-6B79BB085FD5}">
  <sheetPr>
    <pageSetUpPr fitToPage="1"/>
  </sheetPr>
  <dimension ref="A1:AH108"/>
  <sheetViews>
    <sheetView showZeros="0" zoomScale="80" zoomScaleNormal="80" workbookViewId="0">
      <selection activeCell="E108" sqref="E108"/>
    </sheetView>
  </sheetViews>
  <sheetFormatPr defaultColWidth="9.140625" defaultRowHeight="15" x14ac:dyDescent="0.25"/>
  <cols>
    <col min="1" max="1" width="18.85546875" style="31" customWidth="1"/>
    <col min="2" max="2" width="8.42578125" style="31" customWidth="1"/>
    <col min="3" max="32" width="4.140625" style="31" customWidth="1"/>
    <col min="33" max="33" width="4.140625" customWidth="1"/>
    <col min="34" max="34" width="7.28515625" customWidth="1"/>
  </cols>
  <sheetData>
    <row r="1" spans="1:33" ht="20.100000000000001" customHeight="1" x14ac:dyDescent="0.25">
      <c r="AA1" s="1663" t="s">
        <v>239</v>
      </c>
      <c r="AB1" s="1663"/>
      <c r="AC1" s="1663"/>
      <c r="AD1" s="1663"/>
      <c r="AE1" s="1663"/>
      <c r="AF1" s="1663"/>
    </row>
    <row r="2" spans="1:33" ht="20.100000000000001" customHeight="1" x14ac:dyDescent="0.25">
      <c r="C2" s="1661" t="s">
        <v>307</v>
      </c>
      <c r="D2" s="1661"/>
      <c r="E2" s="1661"/>
      <c r="F2" s="1661"/>
      <c r="G2" s="1661"/>
      <c r="H2" s="1661"/>
      <c r="I2" s="1661"/>
      <c r="J2" s="1661"/>
      <c r="K2" s="1661"/>
      <c r="L2" s="1661"/>
      <c r="M2" s="1661"/>
      <c r="N2" s="1661"/>
      <c r="O2" s="1661"/>
      <c r="P2" s="1661"/>
      <c r="Q2" s="1661"/>
      <c r="R2" s="1661"/>
      <c r="S2" s="1661"/>
      <c r="T2" s="1661"/>
      <c r="U2" s="1661"/>
      <c r="V2" s="1661"/>
      <c r="W2" s="1661"/>
      <c r="X2" s="1661"/>
      <c r="Y2" s="1661"/>
      <c r="Z2" s="1661"/>
      <c r="AA2" s="1661"/>
      <c r="AB2" s="1661"/>
      <c r="AC2" s="1661"/>
      <c r="AD2" s="1661"/>
      <c r="AE2" s="1661"/>
      <c r="AF2" s="1661"/>
    </row>
    <row r="3" spans="1:33" ht="12" customHeight="1" x14ac:dyDescent="0.25"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</row>
    <row r="4" spans="1:33" s="112" customFormat="1" ht="10.35" customHeight="1" x14ac:dyDescent="0.15">
      <c r="A4" s="110" t="s">
        <v>158</v>
      </c>
      <c r="B4" s="111" t="s">
        <v>159</v>
      </c>
      <c r="C4" s="111"/>
      <c r="H4" s="110"/>
      <c r="I4" s="110"/>
      <c r="J4" s="111" t="s">
        <v>160</v>
      </c>
      <c r="S4" s="113" t="s">
        <v>161</v>
      </c>
      <c r="T4" s="113"/>
      <c r="U4" s="113"/>
      <c r="V4" s="113"/>
      <c r="W4" s="113"/>
      <c r="Y4" s="114" t="s">
        <v>162</v>
      </c>
      <c r="Z4" s="114"/>
      <c r="AA4" s="114"/>
      <c r="AB4" s="114"/>
      <c r="AC4" s="109"/>
      <c r="AD4" s="1664" t="s">
        <v>163</v>
      </c>
      <c r="AE4" s="1664"/>
      <c r="AF4" s="1664"/>
    </row>
    <row r="5" spans="1:33" s="112" customFormat="1" ht="10.35" customHeight="1" x14ac:dyDescent="0.15">
      <c r="B5" s="111" t="s">
        <v>164</v>
      </c>
      <c r="C5" s="111"/>
      <c r="I5" s="111"/>
      <c r="J5" s="111" t="s">
        <v>165</v>
      </c>
      <c r="S5" s="414" t="s">
        <v>166</v>
      </c>
      <c r="T5" s="414"/>
      <c r="U5" s="414"/>
      <c r="V5" s="414"/>
      <c r="W5" s="414"/>
      <c r="Y5" s="115" t="s">
        <v>167</v>
      </c>
      <c r="Z5" s="115"/>
      <c r="AA5" s="115"/>
      <c r="AB5" s="115"/>
      <c r="AC5" s="109"/>
      <c r="AD5" s="1665" t="s">
        <v>168</v>
      </c>
      <c r="AE5" s="1665"/>
      <c r="AF5" s="1665"/>
    </row>
    <row r="6" spans="1:33" s="53" customFormat="1" ht="10.35" customHeight="1" x14ac:dyDescent="0.15">
      <c r="B6" s="111" t="s">
        <v>169</v>
      </c>
      <c r="C6" s="111"/>
      <c r="D6" s="116"/>
      <c r="E6" s="116"/>
      <c r="F6" s="116"/>
      <c r="G6" s="116"/>
      <c r="I6" s="111"/>
      <c r="J6" s="111" t="s">
        <v>170</v>
      </c>
      <c r="K6" s="116"/>
      <c r="L6" s="116"/>
      <c r="M6" s="116"/>
      <c r="S6" s="117" t="s">
        <v>171</v>
      </c>
      <c r="T6" s="118"/>
      <c r="U6" s="118"/>
      <c r="V6" s="118"/>
      <c r="W6" s="118"/>
    </row>
    <row r="7" spans="1:33" s="53" customFormat="1" ht="10.35" customHeight="1" x14ac:dyDescent="0.15">
      <c r="B7" s="111" t="s">
        <v>172</v>
      </c>
      <c r="C7" s="111"/>
      <c r="D7" s="116"/>
      <c r="E7" s="116"/>
      <c r="F7" s="116"/>
      <c r="G7" s="116"/>
      <c r="I7" s="111"/>
      <c r="J7" s="111" t="s">
        <v>173</v>
      </c>
      <c r="K7" s="116"/>
      <c r="L7" s="116"/>
      <c r="M7" s="116"/>
      <c r="S7" s="112" t="s">
        <v>174</v>
      </c>
    </row>
    <row r="8" spans="1:33" s="53" customFormat="1" ht="10.35" customHeight="1" x14ac:dyDescent="0.15">
      <c r="B8" s="111" t="s">
        <v>175</v>
      </c>
      <c r="C8" s="111"/>
      <c r="D8" s="116"/>
      <c r="E8" s="116"/>
      <c r="F8" s="116"/>
      <c r="G8" s="116"/>
      <c r="I8" s="111"/>
      <c r="J8" s="111" t="s">
        <v>176</v>
      </c>
      <c r="K8" s="116"/>
      <c r="L8" s="116"/>
      <c r="M8" s="116"/>
      <c r="AB8" s="1666" t="s">
        <v>177</v>
      </c>
      <c r="AC8" s="1666"/>
      <c r="AD8" s="1662">
        <v>44296</v>
      </c>
      <c r="AE8" s="1662"/>
      <c r="AF8" s="1662"/>
    </row>
    <row r="9" spans="1:33" s="53" customFormat="1" ht="10.35" customHeight="1" x14ac:dyDescent="0.15">
      <c r="B9" s="111" t="s">
        <v>178</v>
      </c>
      <c r="C9" s="111"/>
      <c r="D9" s="116"/>
      <c r="E9" s="116"/>
      <c r="F9" s="116"/>
      <c r="G9" s="116"/>
      <c r="I9" s="111"/>
      <c r="J9" s="111" t="s">
        <v>179</v>
      </c>
      <c r="K9" s="116"/>
      <c r="L9" s="116"/>
      <c r="M9" s="116"/>
      <c r="AB9" s="1666"/>
      <c r="AC9" s="1666"/>
      <c r="AD9" s="1662"/>
      <c r="AE9" s="1662"/>
      <c r="AF9" s="1662"/>
    </row>
    <row r="10" spans="1:33" s="53" customFormat="1" ht="10.35" customHeight="1" x14ac:dyDescent="0.15">
      <c r="B10" s="111" t="s">
        <v>180</v>
      </c>
      <c r="C10" s="111"/>
      <c r="D10" s="116"/>
      <c r="E10" s="116"/>
      <c r="F10" s="116"/>
      <c r="G10" s="116"/>
      <c r="I10" s="111"/>
      <c r="J10" s="111" t="s">
        <v>181</v>
      </c>
      <c r="K10" s="116"/>
      <c r="L10" s="116"/>
      <c r="M10" s="116"/>
    </row>
    <row r="11" spans="1:33" s="53" customFormat="1" ht="10.35" customHeight="1" x14ac:dyDescent="0.15">
      <c r="B11" s="111" t="s">
        <v>182</v>
      </c>
      <c r="C11" s="111"/>
      <c r="D11" s="116"/>
      <c r="E11" s="116"/>
      <c r="F11" s="116"/>
      <c r="G11" s="116"/>
      <c r="I11" s="111"/>
      <c r="J11" s="111"/>
      <c r="K11" s="116"/>
      <c r="L11" s="116"/>
      <c r="M11" s="116"/>
    </row>
    <row r="12" spans="1:33" ht="15" customHeight="1" thickBot="1" x14ac:dyDescent="0.3"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</row>
    <row r="13" spans="1:33" ht="15" customHeight="1" thickBot="1" x14ac:dyDescent="0.3">
      <c r="A13" s="1652" t="s">
        <v>22</v>
      </c>
      <c r="B13" s="1702" t="s">
        <v>23</v>
      </c>
      <c r="C13" s="1676" t="s">
        <v>147</v>
      </c>
      <c r="D13" s="1677"/>
      <c r="E13" s="1677"/>
      <c r="F13" s="1677"/>
      <c r="G13" s="1677"/>
      <c r="H13" s="1677"/>
      <c r="I13" s="1677"/>
      <c r="J13" s="1677"/>
      <c r="K13" s="1677"/>
      <c r="L13" s="1677"/>
      <c r="M13" s="1677"/>
      <c r="N13" s="1677"/>
      <c r="O13" s="1677"/>
      <c r="P13" s="1677"/>
      <c r="Q13" s="1677"/>
      <c r="R13" s="1677"/>
      <c r="S13" s="1677"/>
      <c r="T13" s="1677"/>
      <c r="U13" s="1677"/>
      <c r="V13" s="1677"/>
      <c r="W13" s="1677"/>
      <c r="X13" s="1677"/>
      <c r="Y13" s="1677"/>
      <c r="Z13" s="1677"/>
      <c r="AA13" s="1677"/>
      <c r="AB13" s="1677"/>
      <c r="AC13" s="1677"/>
      <c r="AD13" s="1677"/>
      <c r="AE13" s="1677"/>
      <c r="AF13" s="1677"/>
      <c r="AG13" s="1678"/>
    </row>
    <row r="14" spans="1:33" ht="15" customHeight="1" x14ac:dyDescent="0.25">
      <c r="A14" s="1653"/>
      <c r="B14" s="1703"/>
      <c r="C14" s="403" t="s">
        <v>302</v>
      </c>
      <c r="D14" s="272" t="s">
        <v>10</v>
      </c>
      <c r="E14" s="272" t="s">
        <v>11</v>
      </c>
      <c r="F14" s="296" t="s">
        <v>12</v>
      </c>
      <c r="G14" s="270" t="s">
        <v>13</v>
      </c>
      <c r="H14" s="271" t="s">
        <v>14</v>
      </c>
      <c r="I14" s="271" t="s">
        <v>15</v>
      </c>
      <c r="J14" s="271" t="s">
        <v>9</v>
      </c>
      <c r="K14" s="271" t="s">
        <v>10</v>
      </c>
      <c r="L14" s="271" t="s">
        <v>11</v>
      </c>
      <c r="M14" s="273" t="s">
        <v>12</v>
      </c>
      <c r="N14" s="786" t="s">
        <v>13</v>
      </c>
      <c r="O14" s="272" t="s">
        <v>14</v>
      </c>
      <c r="P14" s="272" t="s">
        <v>15</v>
      </c>
      <c r="Q14" s="272" t="s">
        <v>9</v>
      </c>
      <c r="R14" s="272" t="s">
        <v>10</v>
      </c>
      <c r="S14" s="272" t="s">
        <v>11</v>
      </c>
      <c r="T14" s="787" t="s">
        <v>12</v>
      </c>
      <c r="U14" s="270" t="s">
        <v>13</v>
      </c>
      <c r="V14" s="271" t="s">
        <v>14</v>
      </c>
      <c r="W14" s="271" t="s">
        <v>15</v>
      </c>
      <c r="X14" s="271" t="s">
        <v>9</v>
      </c>
      <c r="Y14" s="271" t="s">
        <v>10</v>
      </c>
      <c r="Z14" s="271" t="s">
        <v>11</v>
      </c>
      <c r="AA14" s="273" t="s">
        <v>12</v>
      </c>
      <c r="AB14" s="786" t="s">
        <v>13</v>
      </c>
      <c r="AC14" s="272" t="s">
        <v>14</v>
      </c>
      <c r="AD14" s="272" t="s">
        <v>15</v>
      </c>
      <c r="AE14" s="272" t="s">
        <v>9</v>
      </c>
      <c r="AF14" s="272" t="s">
        <v>10</v>
      </c>
      <c r="AG14" s="296" t="s">
        <v>11</v>
      </c>
    </row>
    <row r="15" spans="1:33" ht="15" customHeight="1" thickBot="1" x14ac:dyDescent="0.3">
      <c r="A15" s="1654"/>
      <c r="B15" s="1704"/>
      <c r="C15" s="1332">
        <v>1</v>
      </c>
      <c r="D15" s="962">
        <f>C15+1</f>
        <v>2</v>
      </c>
      <c r="E15" s="963">
        <f t="shared" ref="E15:AG15" si="0">D15+1</f>
        <v>3</v>
      </c>
      <c r="F15" s="976">
        <f t="shared" si="0"/>
        <v>4</v>
      </c>
      <c r="G15" s="964">
        <f t="shared" si="0"/>
        <v>5</v>
      </c>
      <c r="H15" s="962">
        <f t="shared" si="0"/>
        <v>6</v>
      </c>
      <c r="I15" s="962">
        <f t="shared" si="0"/>
        <v>7</v>
      </c>
      <c r="J15" s="962">
        <f t="shared" si="0"/>
        <v>8</v>
      </c>
      <c r="K15" s="962">
        <f t="shared" si="0"/>
        <v>9</v>
      </c>
      <c r="L15" s="962">
        <f t="shared" si="0"/>
        <v>10</v>
      </c>
      <c r="M15" s="965">
        <f t="shared" si="0"/>
        <v>11</v>
      </c>
      <c r="N15" s="975">
        <f t="shared" si="0"/>
        <v>12</v>
      </c>
      <c r="O15" s="962">
        <f t="shared" si="0"/>
        <v>13</v>
      </c>
      <c r="P15" s="962">
        <f t="shared" si="0"/>
        <v>14</v>
      </c>
      <c r="Q15" s="963">
        <f t="shared" si="0"/>
        <v>15</v>
      </c>
      <c r="R15" s="962">
        <f t="shared" si="0"/>
        <v>16</v>
      </c>
      <c r="S15" s="962">
        <f t="shared" si="0"/>
        <v>17</v>
      </c>
      <c r="T15" s="1028">
        <f t="shared" si="0"/>
        <v>18</v>
      </c>
      <c r="U15" s="964">
        <f t="shared" si="0"/>
        <v>19</v>
      </c>
      <c r="V15" s="962">
        <f t="shared" si="0"/>
        <v>20</v>
      </c>
      <c r="W15" s="962">
        <f t="shared" si="0"/>
        <v>21</v>
      </c>
      <c r="X15" s="962">
        <f t="shared" si="0"/>
        <v>22</v>
      </c>
      <c r="Y15" s="963">
        <f t="shared" si="0"/>
        <v>23</v>
      </c>
      <c r="Z15" s="962">
        <f t="shared" si="0"/>
        <v>24</v>
      </c>
      <c r="AA15" s="976">
        <f t="shared" si="0"/>
        <v>25</v>
      </c>
      <c r="AB15" s="975">
        <f t="shared" si="0"/>
        <v>26</v>
      </c>
      <c r="AC15" s="962">
        <f t="shared" si="0"/>
        <v>27</v>
      </c>
      <c r="AD15" s="962">
        <f t="shared" si="0"/>
        <v>28</v>
      </c>
      <c r="AE15" s="962">
        <f t="shared" si="0"/>
        <v>29</v>
      </c>
      <c r="AF15" s="962">
        <f t="shared" si="0"/>
        <v>30</v>
      </c>
      <c r="AG15" s="965">
        <f t="shared" si="0"/>
        <v>31</v>
      </c>
    </row>
    <row r="16" spans="1:33" ht="14.45" customHeight="1" x14ac:dyDescent="0.25">
      <c r="A16" s="425">
        <v>1</v>
      </c>
      <c r="B16" s="1322" t="s">
        <v>1</v>
      </c>
      <c r="C16" s="304" t="str">
        <f>+MAI!D13</f>
        <v>N</v>
      </c>
      <c r="D16" s="305">
        <f>+MAI!E13</f>
        <v>0</v>
      </c>
      <c r="E16" s="305" t="str">
        <f>+MAI!F13</f>
        <v>DTSDS1</v>
      </c>
      <c r="F16" s="306" t="str">
        <f>+MAI!G13</f>
        <v>D</v>
      </c>
      <c r="G16" s="304" t="str">
        <f>+MAI!H13</f>
        <v>N</v>
      </c>
      <c r="H16" s="305">
        <f>+MAI!I13</f>
        <v>0</v>
      </c>
      <c r="I16" s="305">
        <f>+MAI!J13</f>
        <v>0</v>
      </c>
      <c r="J16" s="305" t="str">
        <f>+MAI!K13</f>
        <v>D</v>
      </c>
      <c r="K16" s="305" t="str">
        <f>+MAI!L13</f>
        <v>D</v>
      </c>
      <c r="L16" s="305">
        <f>+MAI!M13</f>
        <v>0</v>
      </c>
      <c r="M16" s="306" t="str">
        <f>+MAI!N13</f>
        <v>DTSDS1</v>
      </c>
      <c r="N16" s="780" t="str">
        <f>+MAI!O13</f>
        <v>D</v>
      </c>
      <c r="O16" s="305" t="str">
        <f>+MAI!P13</f>
        <v>N</v>
      </c>
      <c r="P16" s="305">
        <f>+MAI!Q13</f>
        <v>0</v>
      </c>
      <c r="Q16" s="305" t="str">
        <f>+MAI!R13</f>
        <v>DTSDS1</v>
      </c>
      <c r="R16" s="305" t="str">
        <f>+MAI!S13</f>
        <v>N</v>
      </c>
      <c r="S16" s="305" t="str">
        <f>+MAI!T13</f>
        <v>N</v>
      </c>
      <c r="T16" s="788">
        <f>+MAI!U13</f>
        <v>0</v>
      </c>
      <c r="U16" s="304">
        <f>+MAI!V13</f>
        <v>0</v>
      </c>
      <c r="V16" s="305" t="str">
        <f>+MAI!W13</f>
        <v>N</v>
      </c>
      <c r="W16" s="305" t="str">
        <f>+MAI!X13</f>
        <v>N</v>
      </c>
      <c r="X16" s="305">
        <f>+MAI!Y13</f>
        <v>0</v>
      </c>
      <c r="Y16" s="305">
        <f>+MAI!Z13</f>
        <v>0</v>
      </c>
      <c r="Z16" s="305" t="str">
        <f>+MAI!AA13</f>
        <v>SE</v>
      </c>
      <c r="AA16" s="306" t="str">
        <f>+MAI!AB13</f>
        <v>N</v>
      </c>
      <c r="AB16" s="780">
        <f>+MAI!AC13</f>
        <v>0</v>
      </c>
      <c r="AC16" s="305">
        <f>+MAI!AD13</f>
        <v>0</v>
      </c>
      <c r="AD16" s="305" t="str">
        <f>+MAI!AE13</f>
        <v>D</v>
      </c>
      <c r="AE16" s="305" t="str">
        <f>+MAI!AF13</f>
        <v>D</v>
      </c>
      <c r="AF16" s="305">
        <f>+MAI!AG13</f>
        <v>0</v>
      </c>
      <c r="AG16" s="306">
        <f>+MAI!AH13</f>
        <v>0</v>
      </c>
    </row>
    <row r="17" spans="1:33" ht="14.45" customHeight="1" x14ac:dyDescent="0.25">
      <c r="A17" s="653">
        <v>2</v>
      </c>
      <c r="B17" s="1323" t="s">
        <v>1</v>
      </c>
      <c r="C17" s="293" t="str">
        <f>+MAI!D14</f>
        <v>D</v>
      </c>
      <c r="D17" s="287" t="str">
        <f>+MAI!E14</f>
        <v>D</v>
      </c>
      <c r="E17" s="287">
        <f>+MAI!F14</f>
        <v>0</v>
      </c>
      <c r="F17" s="291">
        <f>+MAI!G14</f>
        <v>0</v>
      </c>
      <c r="G17" s="293" t="str">
        <f>+MAI!H14</f>
        <v>D</v>
      </c>
      <c r="H17" s="287" t="str">
        <f>+MAI!I14</f>
        <v>N</v>
      </c>
      <c r="I17" s="287">
        <f>+MAI!J14</f>
        <v>0</v>
      </c>
      <c r="J17" s="287">
        <f>+MAI!K14</f>
        <v>0</v>
      </c>
      <c r="K17" s="287" t="str">
        <f>+MAI!L14</f>
        <v>N</v>
      </c>
      <c r="L17" s="287" t="str">
        <f>+MAI!M14</f>
        <v>N</v>
      </c>
      <c r="M17" s="291">
        <f>+MAI!N14</f>
        <v>0</v>
      </c>
      <c r="N17" s="781">
        <f>+MAI!O14</f>
        <v>0</v>
      </c>
      <c r="O17" s="287" t="str">
        <f>+MAI!P14</f>
        <v>D</v>
      </c>
      <c r="P17" s="287" t="str">
        <f>+MAI!Q14</f>
        <v>N</v>
      </c>
      <c r="Q17" s="287">
        <f>+MAI!R14</f>
        <v>0</v>
      </c>
      <c r="R17" s="287" t="str">
        <f>+MAI!S14</f>
        <v>D</v>
      </c>
      <c r="S17" s="287" t="str">
        <f>+MAI!T14</f>
        <v>D</v>
      </c>
      <c r="T17" s="791" t="str">
        <f>+MAI!U14</f>
        <v>N</v>
      </c>
      <c r="U17" s="293">
        <f>+MAI!V14</f>
        <v>0</v>
      </c>
      <c r="V17" s="287" t="str">
        <f>+MAI!W14</f>
        <v>D</v>
      </c>
      <c r="W17" s="287" t="str">
        <f>+MAI!X14</f>
        <v>N</v>
      </c>
      <c r="X17" s="287">
        <f>+MAI!Y14</f>
        <v>0</v>
      </c>
      <c r="Y17" s="287" t="str">
        <f>+MAI!Z14</f>
        <v>SE</v>
      </c>
      <c r="Z17" s="287" t="str">
        <f>+MAI!AA14</f>
        <v>SE</v>
      </c>
      <c r="AA17" s="291" t="str">
        <f>+MAI!AB14</f>
        <v>N</v>
      </c>
      <c r="AB17" s="781">
        <f>+MAI!AC14</f>
        <v>0</v>
      </c>
      <c r="AC17" s="287">
        <f>+MAI!AD14</f>
        <v>0</v>
      </c>
      <c r="AD17" s="287" t="str">
        <f>+MAI!AE14</f>
        <v>D</v>
      </c>
      <c r="AE17" s="287" t="str">
        <f>+MAI!AF14</f>
        <v>N</v>
      </c>
      <c r="AF17" s="287">
        <f>+MAI!AG14</f>
        <v>0</v>
      </c>
      <c r="AG17" s="291">
        <f>+MAI!AH14</f>
        <v>0</v>
      </c>
    </row>
    <row r="18" spans="1:33" ht="14.45" customHeight="1" x14ac:dyDescent="0.25">
      <c r="A18" s="425">
        <v>3</v>
      </c>
      <c r="B18" s="1323" t="s">
        <v>2</v>
      </c>
      <c r="C18" s="293" t="str">
        <f>+MAI!D15</f>
        <v>N</v>
      </c>
      <c r="D18" s="287">
        <f>+MAI!E15</f>
        <v>0</v>
      </c>
      <c r="E18" s="287">
        <f>+MAI!F15</f>
        <v>0</v>
      </c>
      <c r="F18" s="291" t="str">
        <f>+MAI!G15</f>
        <v>D</v>
      </c>
      <c r="G18" s="293" t="str">
        <f>+MAI!H15</f>
        <v>DT</v>
      </c>
      <c r="H18" s="287">
        <f>+MAI!I15</f>
        <v>0</v>
      </c>
      <c r="I18" s="287">
        <f>+MAI!J15</f>
        <v>0</v>
      </c>
      <c r="J18" s="287" t="str">
        <f>+MAI!K15</f>
        <v>D</v>
      </c>
      <c r="K18" s="287" t="str">
        <f>+MAI!L15</f>
        <v>D</v>
      </c>
      <c r="L18" s="287">
        <f>+MAI!M15</f>
        <v>0</v>
      </c>
      <c r="M18" s="291">
        <f>+MAI!N15</f>
        <v>0</v>
      </c>
      <c r="N18" s="781" t="str">
        <f>+MAI!O15</f>
        <v>D</v>
      </c>
      <c r="O18" s="287" t="str">
        <f>+MAI!P15</f>
        <v>N</v>
      </c>
      <c r="P18" s="287">
        <f>+MAI!Q15</f>
        <v>0</v>
      </c>
      <c r="Q18" s="287">
        <f>+MAI!R15</f>
        <v>0</v>
      </c>
      <c r="R18" s="287" t="str">
        <f>+MAI!S15</f>
        <v>N</v>
      </c>
      <c r="S18" s="287" t="str">
        <f>+MAI!T15</f>
        <v>N</v>
      </c>
      <c r="T18" s="791">
        <f>+MAI!U15</f>
        <v>0</v>
      </c>
      <c r="U18" s="293">
        <f>+MAI!V15</f>
        <v>0</v>
      </c>
      <c r="V18" s="287" t="str">
        <f>+MAI!W15</f>
        <v>D</v>
      </c>
      <c r="W18" s="287" t="str">
        <f>+MAI!X15</f>
        <v>N</v>
      </c>
      <c r="X18" s="287">
        <f>+MAI!Y15</f>
        <v>0</v>
      </c>
      <c r="Y18" s="287">
        <f>+MAI!Z15</f>
        <v>0</v>
      </c>
      <c r="Z18" s="287" t="str">
        <f>+MAI!AA15</f>
        <v>D</v>
      </c>
      <c r="AA18" s="291" t="str">
        <f>+MAI!AB15</f>
        <v>D</v>
      </c>
      <c r="AB18" s="781">
        <f>+MAI!AC15</f>
        <v>0</v>
      </c>
      <c r="AC18" s="287">
        <f>+MAI!AD15</f>
        <v>0</v>
      </c>
      <c r="AD18" s="287" t="str">
        <f>+MAI!AE15</f>
        <v>D</v>
      </c>
      <c r="AE18" s="287" t="str">
        <f>+MAI!AF15</f>
        <v>N</v>
      </c>
      <c r="AF18" s="287">
        <f>+MAI!AG15</f>
        <v>0</v>
      </c>
      <c r="AG18" s="291" t="str">
        <f>+MAI!AH15</f>
        <v>D</v>
      </c>
    </row>
    <row r="19" spans="1:33" ht="14.45" customHeight="1" x14ac:dyDescent="0.25">
      <c r="A19" s="653">
        <v>4</v>
      </c>
      <c r="B19" s="1323" t="s">
        <v>2</v>
      </c>
      <c r="C19" s="293" t="str">
        <f>+MAI!D16</f>
        <v>FOTS</v>
      </c>
      <c r="D19" s="287">
        <f>+MAI!E16</f>
        <v>0</v>
      </c>
      <c r="E19" s="287">
        <f>+MAI!F16</f>
        <v>0</v>
      </c>
      <c r="F19" s="291" t="str">
        <f>+MAI!G16</f>
        <v>D</v>
      </c>
      <c r="G19" s="293" t="str">
        <f>+MAI!H16</f>
        <v>N</v>
      </c>
      <c r="H19" s="287" t="str">
        <f>+MAI!I16</f>
        <v>NTS</v>
      </c>
      <c r="I19" s="287">
        <f>+MAI!J16</f>
        <v>0</v>
      </c>
      <c r="J19" s="287" t="str">
        <f>+MAI!K16</f>
        <v>D</v>
      </c>
      <c r="K19" s="287" t="str">
        <f>+MAI!L16</f>
        <v>D</v>
      </c>
      <c r="L19" s="287">
        <f>+MAI!M16</f>
        <v>0</v>
      </c>
      <c r="M19" s="291">
        <f>+MAI!N16</f>
        <v>0</v>
      </c>
      <c r="N19" s="781" t="str">
        <f>+MAI!O16</f>
        <v>D</v>
      </c>
      <c r="O19" s="287" t="str">
        <f>+MAI!P16</f>
        <v>N</v>
      </c>
      <c r="P19" s="287">
        <f>+MAI!Q16</f>
        <v>0</v>
      </c>
      <c r="Q19" s="287">
        <f>+MAI!R16</f>
        <v>0</v>
      </c>
      <c r="R19" s="287" t="str">
        <f>+MAI!S16</f>
        <v>DT</v>
      </c>
      <c r="S19" s="287" t="str">
        <f>+MAI!T16</f>
        <v>N</v>
      </c>
      <c r="T19" s="791">
        <f>+MAI!U16</f>
        <v>0</v>
      </c>
      <c r="U19" s="293" t="str">
        <f>+MAI!V16</f>
        <v>D</v>
      </c>
      <c r="V19" s="287" t="str">
        <f>+MAI!W16</f>
        <v>D</v>
      </c>
      <c r="W19" s="287" t="str">
        <f>+MAI!X16</f>
        <v>N</v>
      </c>
      <c r="X19" s="287">
        <f>+MAI!Y16</f>
        <v>0</v>
      </c>
      <c r="Y19" s="287">
        <f>+MAI!Z16</f>
        <v>0</v>
      </c>
      <c r="Z19" s="287" t="str">
        <f>+MAI!AA16</f>
        <v>D</v>
      </c>
      <c r="AA19" s="291" t="str">
        <f>+MAI!AB16</f>
        <v>N</v>
      </c>
      <c r="AB19" s="781">
        <f>+MAI!AC16</f>
        <v>0</v>
      </c>
      <c r="AC19" s="287" t="str">
        <f>+MAI!AD16</f>
        <v>D</v>
      </c>
      <c r="AD19" s="287" t="str">
        <f>+MAI!AE16</f>
        <v>D</v>
      </c>
      <c r="AE19" s="287" t="str">
        <f>+MAI!AF16</f>
        <v>N</v>
      </c>
      <c r="AF19" s="287">
        <f>+MAI!AG16</f>
        <v>0</v>
      </c>
      <c r="AG19" s="291">
        <f>+MAI!AH16</f>
        <v>0</v>
      </c>
    </row>
    <row r="20" spans="1:33" ht="14.45" customHeight="1" x14ac:dyDescent="0.25">
      <c r="A20" s="425">
        <v>5</v>
      </c>
      <c r="B20" s="1323" t="s">
        <v>2</v>
      </c>
      <c r="C20" s="293" t="str">
        <f>+MAI!D17</f>
        <v>N</v>
      </c>
      <c r="D20" s="287" t="str">
        <f>+MAI!E17</f>
        <v>NTS1</v>
      </c>
      <c r="E20" s="287">
        <f>+MAI!F17</f>
        <v>0</v>
      </c>
      <c r="F20" s="291" t="str">
        <f>+MAI!G17</f>
        <v>D</v>
      </c>
      <c r="G20" s="293" t="str">
        <f>+MAI!H17</f>
        <v>N</v>
      </c>
      <c r="H20" s="287">
        <f>+MAI!I17</f>
        <v>0</v>
      </c>
      <c r="I20" s="287" t="str">
        <f>+MAI!J17</f>
        <v>DT</v>
      </c>
      <c r="J20" s="287" t="str">
        <f>+MAI!K17</f>
        <v>T</v>
      </c>
      <c r="K20" s="287" t="str">
        <f>+MAI!L17</f>
        <v>NT</v>
      </c>
      <c r="L20" s="287" t="str">
        <f>+MAI!M17</f>
        <v>T</v>
      </c>
      <c r="M20" s="291" t="str">
        <f>+MAI!N17</f>
        <v>DTS1</v>
      </c>
      <c r="N20" s="781" t="str">
        <f>+MAI!O17</f>
        <v>T</v>
      </c>
      <c r="O20" s="287" t="str">
        <f>+MAI!P17</f>
        <v>N</v>
      </c>
      <c r="P20" s="287" t="str">
        <f>+MAI!Q17</f>
        <v>NT</v>
      </c>
      <c r="Q20" s="287">
        <f>+MAI!R17</f>
        <v>0</v>
      </c>
      <c r="R20" s="287" t="str">
        <f>+MAI!S17</f>
        <v>N</v>
      </c>
      <c r="S20" s="287" t="str">
        <f>+MAI!T17</f>
        <v>N</v>
      </c>
      <c r="T20" s="791">
        <f>+MAI!U17</f>
        <v>0</v>
      </c>
      <c r="U20" s="293" t="str">
        <f>+MAI!V17</f>
        <v>TR</v>
      </c>
      <c r="V20" s="287" t="str">
        <f>+MAI!W17</f>
        <v>TR</v>
      </c>
      <c r="W20" s="287" t="str">
        <f>+MAI!X17</f>
        <v>TR</v>
      </c>
      <c r="X20" s="287" t="str">
        <f>+MAI!Y17</f>
        <v>TR</v>
      </c>
      <c r="Y20" s="287" t="str">
        <f>+MAI!Z17</f>
        <v>D</v>
      </c>
      <c r="Z20" s="287" t="str">
        <f>+MAI!AA17</f>
        <v>D</v>
      </c>
      <c r="AA20" s="291" t="str">
        <f>+MAI!AB17</f>
        <v>N</v>
      </c>
      <c r="AB20" s="781" t="str">
        <f>+MAI!AC17</f>
        <v>N</v>
      </c>
      <c r="AC20" s="287" t="str">
        <f>+MAI!AD17</f>
        <v>N</v>
      </c>
      <c r="AD20" s="287">
        <f>+MAI!AE17</f>
        <v>0</v>
      </c>
      <c r="AE20" s="287" t="str">
        <f>+MAI!AF17</f>
        <v>N</v>
      </c>
      <c r="AF20" s="287">
        <f>+MAI!AG17</f>
        <v>0</v>
      </c>
      <c r="AG20" s="291" t="str">
        <f>+MAI!AH17</f>
        <v>D</v>
      </c>
    </row>
    <row r="21" spans="1:33" ht="14.45" customHeight="1" x14ac:dyDescent="0.25">
      <c r="A21" s="653">
        <v>6</v>
      </c>
      <c r="B21" s="1323" t="s">
        <v>2</v>
      </c>
      <c r="C21" s="293" t="str">
        <f>+MAI!D18</f>
        <v>N</v>
      </c>
      <c r="D21" s="287">
        <f>+MAI!E18</f>
        <v>0</v>
      </c>
      <c r="E21" s="287" t="str">
        <f>+MAI!F18</f>
        <v>DTSDS</v>
      </c>
      <c r="F21" s="291" t="str">
        <f>+MAI!G18</f>
        <v>D</v>
      </c>
      <c r="G21" s="293" t="str">
        <f>+MAI!H18</f>
        <v>T</v>
      </c>
      <c r="H21" s="287" t="str">
        <f>+MAI!I18</f>
        <v>DT</v>
      </c>
      <c r="I21" s="287">
        <f>+MAI!J18</f>
        <v>0</v>
      </c>
      <c r="J21" s="287" t="str">
        <f>+MAI!K18</f>
        <v>D</v>
      </c>
      <c r="K21" s="287" t="str">
        <f>+MAI!L18</f>
        <v>D</v>
      </c>
      <c r="L21" s="287">
        <f>+MAI!M18</f>
        <v>0</v>
      </c>
      <c r="M21" s="291">
        <f>+MAI!N18</f>
        <v>0</v>
      </c>
      <c r="N21" s="781" t="str">
        <f>+MAI!O18</f>
        <v>D</v>
      </c>
      <c r="O21" s="287" t="str">
        <f>+MAI!P18</f>
        <v>T</v>
      </c>
      <c r="P21" s="287" t="str">
        <f>+MAI!Q18</f>
        <v>DT</v>
      </c>
      <c r="Q21" s="287">
        <f>+MAI!R18</f>
        <v>0</v>
      </c>
      <c r="R21" s="287">
        <f>+MAI!S18</f>
        <v>0</v>
      </c>
      <c r="S21" s="287" t="str">
        <f>+MAI!T18</f>
        <v>N</v>
      </c>
      <c r="T21" s="791" t="str">
        <f>+MAI!U18</f>
        <v>N</v>
      </c>
      <c r="U21" s="293">
        <f>+MAI!V18</f>
        <v>0</v>
      </c>
      <c r="V21" s="287">
        <f>+MAI!W18</f>
        <v>0</v>
      </c>
      <c r="W21" s="287" t="str">
        <f>+MAI!X18</f>
        <v>N</v>
      </c>
      <c r="X21" s="287">
        <f>+MAI!Y18</f>
        <v>0</v>
      </c>
      <c r="Y21" s="287">
        <f>+MAI!Z18</f>
        <v>0</v>
      </c>
      <c r="Z21" s="287" t="str">
        <f>+MAI!AA18</f>
        <v>D</v>
      </c>
      <c r="AA21" s="291" t="str">
        <f>+MAI!AB18</f>
        <v>DT</v>
      </c>
      <c r="AB21" s="781" t="str">
        <f>+MAI!AC18</f>
        <v>D</v>
      </c>
      <c r="AC21" s="287">
        <f>+MAI!AD18</f>
        <v>0</v>
      </c>
      <c r="AD21" s="287" t="str">
        <f>+MAI!AE18</f>
        <v>D</v>
      </c>
      <c r="AE21" s="287" t="str">
        <f>+MAI!AF18</f>
        <v>D</v>
      </c>
      <c r="AF21" s="287">
        <f>+MAI!AG18</f>
        <v>0</v>
      </c>
      <c r="AG21" s="291">
        <f>+MAI!AH18</f>
        <v>0</v>
      </c>
    </row>
    <row r="22" spans="1:33" ht="14.45" customHeight="1" thickBot="1" x14ac:dyDescent="0.3">
      <c r="A22" s="425">
        <v>7</v>
      </c>
      <c r="B22" s="1324"/>
      <c r="C22" s="391">
        <f>+MAI!D19</f>
        <v>0</v>
      </c>
      <c r="D22" s="392">
        <f>+MAI!E19</f>
        <v>0</v>
      </c>
      <c r="E22" s="392">
        <f>+MAI!F19</f>
        <v>0</v>
      </c>
      <c r="F22" s="393">
        <f>+MAI!G19</f>
        <v>0</v>
      </c>
      <c r="G22" s="391">
        <f>+MAI!H19</f>
        <v>0</v>
      </c>
      <c r="H22" s="392">
        <f>+MAI!I19</f>
        <v>0</v>
      </c>
      <c r="I22" s="392">
        <f>+MAI!J19</f>
        <v>0</v>
      </c>
      <c r="J22" s="392">
        <f>+MAI!K19</f>
        <v>0</v>
      </c>
      <c r="K22" s="392">
        <f>+MAI!L19</f>
        <v>0</v>
      </c>
      <c r="L22" s="392">
        <f>+MAI!M19</f>
        <v>0</v>
      </c>
      <c r="M22" s="393">
        <f>+MAI!N19</f>
        <v>0</v>
      </c>
      <c r="N22" s="784">
        <f>+MAI!O19</f>
        <v>0</v>
      </c>
      <c r="O22" s="392">
        <f>+MAI!P19</f>
        <v>0</v>
      </c>
      <c r="P22" s="392">
        <f>+MAI!Q19</f>
        <v>0</v>
      </c>
      <c r="Q22" s="392">
        <f>+MAI!R19</f>
        <v>0</v>
      </c>
      <c r="R22" s="392">
        <f>+MAI!S19</f>
        <v>0</v>
      </c>
      <c r="S22" s="392">
        <f>+MAI!T19</f>
        <v>0</v>
      </c>
      <c r="T22" s="789">
        <f>+MAI!U19</f>
        <v>0</v>
      </c>
      <c r="U22" s="391">
        <f>+MAI!V19</f>
        <v>0</v>
      </c>
      <c r="V22" s="392">
        <f>+MAI!W19</f>
        <v>0</v>
      </c>
      <c r="W22" s="392">
        <f>+MAI!X19</f>
        <v>0</v>
      </c>
      <c r="X22" s="392">
        <f>+MAI!Y19</f>
        <v>0</v>
      </c>
      <c r="Y22" s="392">
        <f>+MAI!Z19</f>
        <v>0</v>
      </c>
      <c r="Z22" s="392">
        <f>+MAI!AA19</f>
        <v>0</v>
      </c>
      <c r="AA22" s="393">
        <f>+MAI!AB19</f>
        <v>0</v>
      </c>
      <c r="AB22" s="784">
        <f>+MAI!AC19</f>
        <v>0</v>
      </c>
      <c r="AC22" s="392">
        <f>+MAI!AD19</f>
        <v>0</v>
      </c>
      <c r="AD22" s="392">
        <f>+MAI!AE19</f>
        <v>0</v>
      </c>
      <c r="AE22" s="392">
        <f>+MAI!AF19</f>
        <v>0</v>
      </c>
      <c r="AF22" s="392">
        <f>+MAI!AG19</f>
        <v>0</v>
      </c>
      <c r="AG22" s="393">
        <f>+MAI!AH19</f>
        <v>0</v>
      </c>
    </row>
    <row r="23" spans="1:33" ht="14.45" customHeight="1" x14ac:dyDescent="0.25">
      <c r="A23" s="653">
        <v>8</v>
      </c>
      <c r="B23" s="1325" t="s">
        <v>65</v>
      </c>
      <c r="C23" s="276">
        <f>+MAI!D20</f>
        <v>0</v>
      </c>
      <c r="D23" s="289">
        <f>+MAI!E20</f>
        <v>0</v>
      </c>
      <c r="E23" s="289">
        <f>+MAI!F20</f>
        <v>0</v>
      </c>
      <c r="F23" s="290">
        <f>+MAI!G20</f>
        <v>0</v>
      </c>
      <c r="G23" s="276">
        <f>+MAI!H20</f>
        <v>0</v>
      </c>
      <c r="H23" s="289">
        <f>+MAI!I20</f>
        <v>0</v>
      </c>
      <c r="I23" s="289">
        <f>+MAI!J20</f>
        <v>0</v>
      </c>
      <c r="J23" s="289">
        <f>+MAI!K20</f>
        <v>0</v>
      </c>
      <c r="K23" s="289">
        <f>+MAI!L20</f>
        <v>0</v>
      </c>
      <c r="L23" s="289">
        <f>+MAI!M20</f>
        <v>0</v>
      </c>
      <c r="M23" s="290">
        <f>+MAI!N20</f>
        <v>0</v>
      </c>
      <c r="N23" s="785">
        <f>+MAI!O20</f>
        <v>0</v>
      </c>
      <c r="O23" s="289">
        <f>+MAI!P20</f>
        <v>0</v>
      </c>
      <c r="P23" s="289">
        <f>+MAI!Q20</f>
        <v>0</v>
      </c>
      <c r="Q23" s="289">
        <f>+MAI!R20</f>
        <v>0</v>
      </c>
      <c r="R23" s="289">
        <f>+MAI!S20</f>
        <v>0</v>
      </c>
      <c r="S23" s="289">
        <f>+MAI!T20</f>
        <v>0</v>
      </c>
      <c r="T23" s="790">
        <f>+MAI!U20</f>
        <v>0</v>
      </c>
      <c r="U23" s="276">
        <f>+MAI!V20</f>
        <v>0</v>
      </c>
      <c r="V23" s="289">
        <f>+MAI!W20</f>
        <v>0</v>
      </c>
      <c r="W23" s="289">
        <f>+MAI!X20</f>
        <v>0</v>
      </c>
      <c r="X23" s="289">
        <f>+MAI!Y20</f>
        <v>0</v>
      </c>
      <c r="Y23" s="289">
        <f>+MAI!Z20</f>
        <v>0</v>
      </c>
      <c r="Z23" s="289">
        <f>+MAI!AA20</f>
        <v>0</v>
      </c>
      <c r="AA23" s="290">
        <f>+MAI!AB20</f>
        <v>0</v>
      </c>
      <c r="AB23" s="785">
        <f>+MAI!AC20</f>
        <v>0</v>
      </c>
      <c r="AC23" s="289">
        <f>+MAI!AD20</f>
        <v>0</v>
      </c>
      <c r="AD23" s="289">
        <f>+MAI!AE20</f>
        <v>0</v>
      </c>
      <c r="AE23" s="289">
        <f>+MAI!AF20</f>
        <v>0</v>
      </c>
      <c r="AF23" s="289">
        <f>+MAI!AG20</f>
        <v>0</v>
      </c>
      <c r="AG23" s="290">
        <f>+MAI!AH20</f>
        <v>0</v>
      </c>
    </row>
    <row r="24" spans="1:33" ht="14.45" customHeight="1" x14ac:dyDescent="0.25">
      <c r="A24" s="425">
        <v>9</v>
      </c>
      <c r="B24" s="1323"/>
      <c r="C24" s="293">
        <f>+MAI!D21</f>
        <v>0</v>
      </c>
      <c r="D24" s="287">
        <f>+MAI!E21</f>
        <v>0</v>
      </c>
      <c r="E24" s="287">
        <f>+MAI!F21</f>
        <v>0</v>
      </c>
      <c r="F24" s="291">
        <f>+MAI!G21</f>
        <v>0</v>
      </c>
      <c r="G24" s="293">
        <f>+MAI!H21</f>
        <v>0</v>
      </c>
      <c r="H24" s="287">
        <f>+MAI!I21</f>
        <v>0</v>
      </c>
      <c r="I24" s="287">
        <f>+MAI!J21</f>
        <v>0</v>
      </c>
      <c r="J24" s="287">
        <f>+MAI!K21</f>
        <v>0</v>
      </c>
      <c r="K24" s="287">
        <f>+MAI!L21</f>
        <v>0</v>
      </c>
      <c r="L24" s="287">
        <f>+MAI!M21</f>
        <v>0</v>
      </c>
      <c r="M24" s="291">
        <f>+MAI!N21</f>
        <v>0</v>
      </c>
      <c r="N24" s="781">
        <f>+MAI!O21</f>
        <v>0</v>
      </c>
      <c r="O24" s="287">
        <f>+MAI!P21</f>
        <v>0</v>
      </c>
      <c r="P24" s="287">
        <f>+MAI!Q21</f>
        <v>0</v>
      </c>
      <c r="Q24" s="287">
        <f>+MAI!R21</f>
        <v>0</v>
      </c>
      <c r="R24" s="287">
        <f>+MAI!S21</f>
        <v>0</v>
      </c>
      <c r="S24" s="287">
        <f>+MAI!T21</f>
        <v>0</v>
      </c>
      <c r="T24" s="791">
        <f>+MAI!U21</f>
        <v>0</v>
      </c>
      <c r="U24" s="293">
        <f>+MAI!V21</f>
        <v>0</v>
      </c>
      <c r="V24" s="287">
        <f>+MAI!W21</f>
        <v>0</v>
      </c>
      <c r="W24" s="287">
        <f>+MAI!X21</f>
        <v>0</v>
      </c>
      <c r="X24" s="287">
        <f>+MAI!Y21</f>
        <v>0</v>
      </c>
      <c r="Y24" s="287">
        <f>+MAI!Z21</f>
        <v>0</v>
      </c>
      <c r="Z24" s="287">
        <f>+MAI!AA21</f>
        <v>0</v>
      </c>
      <c r="AA24" s="291">
        <f>+MAI!AB21</f>
        <v>0</v>
      </c>
      <c r="AB24" s="781">
        <f>+MAI!AC21</f>
        <v>0</v>
      </c>
      <c r="AC24" s="287">
        <f>+MAI!AD21</f>
        <v>0</v>
      </c>
      <c r="AD24" s="287">
        <f>+MAI!AE21</f>
        <v>0</v>
      </c>
      <c r="AE24" s="287">
        <f>+MAI!AF21</f>
        <v>0</v>
      </c>
      <c r="AF24" s="287">
        <f>+MAI!AG21</f>
        <v>0</v>
      </c>
      <c r="AG24" s="291">
        <f>+MAI!AH21</f>
        <v>0</v>
      </c>
    </row>
    <row r="25" spans="1:33" ht="14.45" customHeight="1" thickBot="1" x14ac:dyDescent="0.3">
      <c r="A25" s="653">
        <v>10</v>
      </c>
      <c r="B25" s="1326" t="s">
        <v>3</v>
      </c>
      <c r="C25" s="294">
        <f>+MAI!D22</f>
        <v>0</v>
      </c>
      <c r="D25" s="288">
        <f>+MAI!E22</f>
        <v>0</v>
      </c>
      <c r="E25" s="288">
        <f>+MAI!F22</f>
        <v>0</v>
      </c>
      <c r="F25" s="292">
        <f>+MAI!G22</f>
        <v>0</v>
      </c>
      <c r="G25" s="294">
        <f>+MAI!H22</f>
        <v>0</v>
      </c>
      <c r="H25" s="288">
        <f>+MAI!I22</f>
        <v>0</v>
      </c>
      <c r="I25" s="288">
        <f>+MAI!J22</f>
        <v>0</v>
      </c>
      <c r="J25" s="288">
        <f>+MAI!K22</f>
        <v>0</v>
      </c>
      <c r="K25" s="288">
        <f>+MAI!L22</f>
        <v>0</v>
      </c>
      <c r="L25" s="288">
        <f>+MAI!M22</f>
        <v>0</v>
      </c>
      <c r="M25" s="292">
        <f>+MAI!N22</f>
        <v>0</v>
      </c>
      <c r="N25" s="782">
        <f>+MAI!O22</f>
        <v>0</v>
      </c>
      <c r="O25" s="288">
        <f>+MAI!P22</f>
        <v>0</v>
      </c>
      <c r="P25" s="288">
        <f>+MAI!Q22</f>
        <v>0</v>
      </c>
      <c r="Q25" s="288">
        <f>+MAI!R22</f>
        <v>0</v>
      </c>
      <c r="R25" s="288">
        <f>+MAI!S22</f>
        <v>0</v>
      </c>
      <c r="S25" s="288">
        <f>+MAI!T22</f>
        <v>0</v>
      </c>
      <c r="T25" s="792">
        <f>+MAI!U22</f>
        <v>0</v>
      </c>
      <c r="U25" s="294">
        <f>+MAI!V22</f>
        <v>0</v>
      </c>
      <c r="V25" s="288">
        <f>+MAI!W22</f>
        <v>0</v>
      </c>
      <c r="W25" s="288">
        <f>+MAI!X22</f>
        <v>0</v>
      </c>
      <c r="X25" s="288">
        <f>+MAI!Y22</f>
        <v>0</v>
      </c>
      <c r="Y25" s="288">
        <f>+MAI!Z22</f>
        <v>0</v>
      </c>
      <c r="Z25" s="288">
        <f>+MAI!AA22</f>
        <v>0</v>
      </c>
      <c r="AA25" s="292">
        <f>+MAI!AB22</f>
        <v>0</v>
      </c>
      <c r="AB25" s="782">
        <f>+MAI!AC22</f>
        <v>0</v>
      </c>
      <c r="AC25" s="288">
        <f>+MAI!AD22</f>
        <v>0</v>
      </c>
      <c r="AD25" s="288">
        <f>+MAI!AE22</f>
        <v>0</v>
      </c>
      <c r="AE25" s="288">
        <f>+MAI!AF22</f>
        <v>0</v>
      </c>
      <c r="AF25" s="288">
        <f>+MAI!AG22</f>
        <v>0</v>
      </c>
      <c r="AG25" s="292">
        <f>+MAI!AH22</f>
        <v>0</v>
      </c>
    </row>
    <row r="26" spans="1:33" ht="14.45" customHeight="1" x14ac:dyDescent="0.25">
      <c r="A26" s="425">
        <v>11</v>
      </c>
      <c r="B26" s="1325" t="s">
        <v>3</v>
      </c>
      <c r="C26" s="304" t="str">
        <f>+MAI!D23</f>
        <v>N</v>
      </c>
      <c r="D26" s="305">
        <f>+MAI!E23</f>
        <v>0</v>
      </c>
      <c r="E26" s="305">
        <f>+MAI!F23</f>
        <v>0</v>
      </c>
      <c r="F26" s="306" t="str">
        <f>+MAI!G23</f>
        <v>D</v>
      </c>
      <c r="G26" s="304" t="str">
        <f>+MAI!H23</f>
        <v>N</v>
      </c>
      <c r="H26" s="305" t="str">
        <f>+MAI!I23</f>
        <v>NTS</v>
      </c>
      <c r="I26" s="305">
        <f>+MAI!J23</f>
        <v>0</v>
      </c>
      <c r="J26" s="305" t="str">
        <f>+MAI!K23</f>
        <v>D</v>
      </c>
      <c r="K26" s="305" t="str">
        <f>+MAI!L23</f>
        <v>FE</v>
      </c>
      <c r="L26" s="305" t="str">
        <f>+MAI!M23</f>
        <v>FES</v>
      </c>
      <c r="M26" s="306" t="str">
        <f>+MAI!N23</f>
        <v>FED</v>
      </c>
      <c r="N26" s="780" t="str">
        <f>+MAI!O23</f>
        <v>FE</v>
      </c>
      <c r="O26" s="305" t="str">
        <f>+MAI!P23</f>
        <v>FE</v>
      </c>
      <c r="P26" s="305" t="str">
        <f>+MAI!Q23</f>
        <v>FES</v>
      </c>
      <c r="Q26" s="305" t="str">
        <f>+MAI!R23</f>
        <v>FED</v>
      </c>
      <c r="R26" s="305" t="str">
        <f>+MAI!S23</f>
        <v>FE</v>
      </c>
      <c r="S26" s="305" t="str">
        <f>+MAI!T23</f>
        <v>FE</v>
      </c>
      <c r="T26" s="788" t="str">
        <f>+MAI!U23</f>
        <v>FE</v>
      </c>
      <c r="U26" s="304" t="str">
        <f>+MAI!V23</f>
        <v>FE</v>
      </c>
      <c r="V26" s="305" t="str">
        <f>+MAI!W23</f>
        <v>FE</v>
      </c>
      <c r="W26" s="305" t="str">
        <f>+MAI!X23</f>
        <v>FE</v>
      </c>
      <c r="X26" s="305" t="str">
        <f>+MAI!Y23</f>
        <v>FES</v>
      </c>
      <c r="Y26" s="305" t="str">
        <f>+MAI!Z23</f>
        <v>FED</v>
      </c>
      <c r="Z26" s="305" t="str">
        <f>+MAI!AA23</f>
        <v>FE</v>
      </c>
      <c r="AA26" s="306" t="str">
        <f>+MAI!AB23</f>
        <v>N</v>
      </c>
      <c r="AB26" s="780">
        <f>+MAI!AC23</f>
        <v>0</v>
      </c>
      <c r="AC26" s="305">
        <f>+MAI!AD23</f>
        <v>0</v>
      </c>
      <c r="AD26" s="305" t="str">
        <f>+MAI!AE23</f>
        <v>D</v>
      </c>
      <c r="AE26" s="305" t="str">
        <f>+MAI!AF23</f>
        <v>N</v>
      </c>
      <c r="AF26" s="305" t="str">
        <f>+MAI!AG23</f>
        <v>N</v>
      </c>
      <c r="AG26" s="306">
        <f>+MAI!AH23</f>
        <v>0</v>
      </c>
    </row>
    <row r="27" spans="1:33" ht="14.45" customHeight="1" x14ac:dyDescent="0.25">
      <c r="A27" s="653">
        <v>12</v>
      </c>
      <c r="B27" s="1323" t="s">
        <v>3</v>
      </c>
      <c r="C27" s="293" t="str">
        <f>+MAI!D24</f>
        <v>N</v>
      </c>
      <c r="D27" s="287" t="str">
        <f>+MAI!E24</f>
        <v>NTS</v>
      </c>
      <c r="E27" s="287">
        <f>+MAI!F24</f>
        <v>0</v>
      </c>
      <c r="F27" s="291" t="str">
        <f>+MAI!G24</f>
        <v>D</v>
      </c>
      <c r="G27" s="293" t="str">
        <f>+MAI!H24</f>
        <v>DT</v>
      </c>
      <c r="H27" s="287">
        <f>+MAI!I24</f>
        <v>0</v>
      </c>
      <c r="I27" s="287" t="str">
        <f>+MAI!J24</f>
        <v>DTS5S1</v>
      </c>
      <c r="J27" s="287" t="str">
        <f>+MAI!K24</f>
        <v>D</v>
      </c>
      <c r="K27" s="287" t="str">
        <f>+MAI!L24</f>
        <v>D</v>
      </c>
      <c r="L27" s="287" t="str">
        <f>+MAI!M24</f>
        <v>DTS5S1</v>
      </c>
      <c r="M27" s="291">
        <f>+MAI!N24</f>
        <v>0</v>
      </c>
      <c r="N27" s="781" t="str">
        <f>+MAI!O24</f>
        <v>D</v>
      </c>
      <c r="O27" s="287" t="str">
        <f>+MAI!P24</f>
        <v>N</v>
      </c>
      <c r="P27" s="287">
        <f>+MAI!Q24</f>
        <v>0</v>
      </c>
      <c r="Q27" s="287" t="str">
        <f>+MAI!R24</f>
        <v>DTS5S1</v>
      </c>
      <c r="R27" s="287" t="str">
        <f>+MAI!S24</f>
        <v>N</v>
      </c>
      <c r="S27" s="287" t="str">
        <f>+MAI!T24</f>
        <v>N</v>
      </c>
      <c r="T27" s="791">
        <f>+MAI!U24</f>
        <v>0</v>
      </c>
      <c r="U27" s="293">
        <f>+MAI!V24</f>
        <v>0</v>
      </c>
      <c r="V27" s="287" t="str">
        <f>+MAI!W24</f>
        <v>D</v>
      </c>
      <c r="W27" s="287" t="str">
        <f>+MAI!X24</f>
        <v>N</v>
      </c>
      <c r="X27" s="287">
        <f>+MAI!Y24</f>
        <v>0</v>
      </c>
      <c r="Y27" s="287">
        <f>+MAI!Z24</f>
        <v>0</v>
      </c>
      <c r="Z27" s="287" t="str">
        <f>+MAI!AA24</f>
        <v>D</v>
      </c>
      <c r="AA27" s="291" t="str">
        <f>+MAI!AB24</f>
        <v>N</v>
      </c>
      <c r="AB27" s="781">
        <f>+MAI!AC24</f>
        <v>0</v>
      </c>
      <c r="AC27" s="287" t="str">
        <f>+MAI!AD24</f>
        <v>D</v>
      </c>
      <c r="AD27" s="287" t="str">
        <f>+MAI!AE24</f>
        <v>D</v>
      </c>
      <c r="AE27" s="287" t="str">
        <f>+MAI!AF24</f>
        <v>N</v>
      </c>
      <c r="AF27" s="287">
        <f>+MAI!AG24</f>
        <v>0</v>
      </c>
      <c r="AG27" s="291">
        <f>+MAI!AH24</f>
        <v>0</v>
      </c>
    </row>
    <row r="28" spans="1:33" ht="14.45" customHeight="1" x14ac:dyDescent="0.25">
      <c r="A28" s="425">
        <v>13</v>
      </c>
      <c r="B28" s="1323"/>
      <c r="C28" s="293">
        <f>+MAI!D25</f>
        <v>0</v>
      </c>
      <c r="D28" s="287">
        <f>+MAI!E25</f>
        <v>0</v>
      </c>
      <c r="E28" s="287">
        <f>+MAI!F25</f>
        <v>0</v>
      </c>
      <c r="F28" s="291">
        <f>+MAI!G25</f>
        <v>0</v>
      </c>
      <c r="G28" s="293">
        <f>+MAI!H25</f>
        <v>0</v>
      </c>
      <c r="H28" s="287">
        <f>+MAI!I25</f>
        <v>0</v>
      </c>
      <c r="I28" s="287">
        <f>+MAI!J25</f>
        <v>0</v>
      </c>
      <c r="J28" s="287">
        <f>+MAI!K25</f>
        <v>0</v>
      </c>
      <c r="K28" s="287">
        <f>+MAI!L25</f>
        <v>0</v>
      </c>
      <c r="L28" s="287">
        <f>+MAI!M25</f>
        <v>0</v>
      </c>
      <c r="M28" s="291">
        <f>+MAI!N25</f>
        <v>0</v>
      </c>
      <c r="N28" s="781">
        <f>+MAI!O25</f>
        <v>0</v>
      </c>
      <c r="O28" s="287">
        <f>+MAI!P25</f>
        <v>0</v>
      </c>
      <c r="P28" s="287">
        <f>+MAI!Q25</f>
        <v>0</v>
      </c>
      <c r="Q28" s="287">
        <f>+MAI!R25</f>
        <v>0</v>
      </c>
      <c r="R28" s="287">
        <f>+MAI!S25</f>
        <v>0</v>
      </c>
      <c r="S28" s="287">
        <f>+MAI!T25</f>
        <v>0</v>
      </c>
      <c r="T28" s="791">
        <f>+MAI!U25</f>
        <v>0</v>
      </c>
      <c r="U28" s="293">
        <f>+MAI!V25</f>
        <v>0</v>
      </c>
      <c r="V28" s="287">
        <f>+MAI!W25</f>
        <v>0</v>
      </c>
      <c r="W28" s="287">
        <f>+MAI!X25</f>
        <v>0</v>
      </c>
      <c r="X28" s="287">
        <f>+MAI!Y25</f>
        <v>0</v>
      </c>
      <c r="Y28" s="287">
        <f>+MAI!Z25</f>
        <v>0</v>
      </c>
      <c r="Z28" s="287">
        <f>+MAI!AA25</f>
        <v>0</v>
      </c>
      <c r="AA28" s="291">
        <f>+MAI!AB25</f>
        <v>0</v>
      </c>
      <c r="AB28" s="781">
        <f>+MAI!AC25</f>
        <v>0</v>
      </c>
      <c r="AC28" s="287">
        <f>+MAI!AD25</f>
        <v>0</v>
      </c>
      <c r="AD28" s="287">
        <f>+MAI!AE25</f>
        <v>0</v>
      </c>
      <c r="AE28" s="287">
        <f>+MAI!AF25</f>
        <v>0</v>
      </c>
      <c r="AF28" s="287">
        <f>+MAI!AG25</f>
        <v>0</v>
      </c>
      <c r="AG28" s="291">
        <f>+MAI!AH25</f>
        <v>0</v>
      </c>
    </row>
    <row r="29" spans="1:33" ht="14.45" customHeight="1" x14ac:dyDescent="0.25">
      <c r="A29" s="653">
        <v>14</v>
      </c>
      <c r="B29" s="1323" t="s">
        <v>3</v>
      </c>
      <c r="C29" s="293" t="str">
        <f>+MAI!D26</f>
        <v>B</v>
      </c>
      <c r="D29" s="287" t="str">
        <f>+MAI!E26</f>
        <v>B</v>
      </c>
      <c r="E29" s="287">
        <f>+MAI!F26</f>
        <v>0</v>
      </c>
      <c r="F29" s="291">
        <f>+MAI!G26</f>
        <v>0</v>
      </c>
      <c r="G29" s="293" t="str">
        <f>+MAI!H26</f>
        <v>B</v>
      </c>
      <c r="H29" s="287" t="str">
        <f>+MAI!I26</f>
        <v>B</v>
      </c>
      <c r="I29" s="287" t="str">
        <f>+MAI!J26</f>
        <v>B</v>
      </c>
      <c r="J29" s="287" t="str">
        <f>+MAI!K26</f>
        <v>B</v>
      </c>
      <c r="K29" s="287" t="str">
        <f>+MAI!L26</f>
        <v>B</v>
      </c>
      <c r="L29" s="287">
        <f>+MAI!M26</f>
        <v>0</v>
      </c>
      <c r="M29" s="291">
        <f>+MAI!N26</f>
        <v>0</v>
      </c>
      <c r="N29" s="781" t="str">
        <f>+MAI!O26</f>
        <v>B</v>
      </c>
      <c r="O29" s="287" t="str">
        <f>+MAI!P26</f>
        <v>B</v>
      </c>
      <c r="P29" s="287" t="str">
        <f>+MAI!Q26</f>
        <v>B</v>
      </c>
      <c r="Q29" s="287" t="str">
        <f>+MAI!R26</f>
        <v>B</v>
      </c>
      <c r="R29" s="287" t="str">
        <f>+MAI!S26</f>
        <v>B</v>
      </c>
      <c r="S29" s="287">
        <f>+MAI!T26</f>
        <v>0</v>
      </c>
      <c r="T29" s="791">
        <f>+MAI!U26</f>
        <v>0</v>
      </c>
      <c r="U29" s="293" t="str">
        <f>+MAI!V26</f>
        <v>B</v>
      </c>
      <c r="V29" s="287" t="str">
        <f>+MAI!W26</f>
        <v>B</v>
      </c>
      <c r="W29" s="287" t="str">
        <f>+MAI!X26</f>
        <v>B</v>
      </c>
      <c r="X29" s="287" t="str">
        <f>+MAI!Y26</f>
        <v>B</v>
      </c>
      <c r="Y29" s="287" t="str">
        <f>+MAI!Z26</f>
        <v>B</v>
      </c>
      <c r="Z29" s="287">
        <f>+MAI!AA26</f>
        <v>0</v>
      </c>
      <c r="AA29" s="291">
        <f>+MAI!AB26</f>
        <v>0</v>
      </c>
      <c r="AB29" s="781" t="str">
        <f>+MAI!AC26</f>
        <v>B</v>
      </c>
      <c r="AC29" s="287" t="str">
        <f>+MAI!AD26</f>
        <v>B</v>
      </c>
      <c r="AD29" s="287" t="str">
        <f>+MAI!AE26</f>
        <v>B</v>
      </c>
      <c r="AE29" s="287" t="str">
        <f>+MAI!AF26</f>
        <v>B</v>
      </c>
      <c r="AF29" s="287" t="str">
        <f>+MAI!AG26</f>
        <v>B</v>
      </c>
      <c r="AG29" s="291">
        <f>+MAI!AH26</f>
        <v>0</v>
      </c>
    </row>
    <row r="30" spans="1:33" ht="14.45" customHeight="1" x14ac:dyDescent="0.25">
      <c r="A30" s="425">
        <v>15</v>
      </c>
      <c r="B30" s="1323" t="s">
        <v>3</v>
      </c>
      <c r="C30" s="293" t="str">
        <f>+MAI!D27</f>
        <v>N</v>
      </c>
      <c r="D30" s="287">
        <f>+MAI!E27</f>
        <v>0</v>
      </c>
      <c r="E30" s="287" t="str">
        <f>+MAI!F27</f>
        <v>DTSDS</v>
      </c>
      <c r="F30" s="291" t="str">
        <f>+MAI!G27</f>
        <v>D</v>
      </c>
      <c r="G30" s="293" t="str">
        <f>+MAI!H27</f>
        <v>N</v>
      </c>
      <c r="H30" s="287">
        <f>+MAI!I27</f>
        <v>0</v>
      </c>
      <c r="I30" s="287">
        <f>+MAI!J27</f>
        <v>0</v>
      </c>
      <c r="J30" s="287" t="str">
        <f>+MAI!K27</f>
        <v>D</v>
      </c>
      <c r="K30" s="287" t="str">
        <f>+MAI!L27</f>
        <v>D</v>
      </c>
      <c r="L30" s="287">
        <f>+MAI!M27</f>
        <v>0</v>
      </c>
      <c r="M30" s="291">
        <f>+MAI!N27</f>
        <v>0</v>
      </c>
      <c r="N30" s="781" t="str">
        <f>+MAI!O27</f>
        <v>D</v>
      </c>
      <c r="O30" s="287" t="str">
        <f>+MAI!P27</f>
        <v>N</v>
      </c>
      <c r="P30" s="287">
        <f>+MAI!Q27</f>
        <v>0</v>
      </c>
      <c r="Q30" s="287">
        <f>+MAI!R27</f>
        <v>0</v>
      </c>
      <c r="R30" s="287" t="str">
        <f>+MAI!S27</f>
        <v>N</v>
      </c>
      <c r="S30" s="287" t="str">
        <f>+MAI!T27</f>
        <v>N</v>
      </c>
      <c r="T30" s="791">
        <f>+MAI!U27</f>
        <v>0</v>
      </c>
      <c r="U30" s="293">
        <f>+MAI!V27</f>
        <v>0</v>
      </c>
      <c r="V30" s="287" t="str">
        <f>+MAI!W27</f>
        <v>D</v>
      </c>
      <c r="W30" s="287" t="str">
        <f>+MAI!X27</f>
        <v>N</v>
      </c>
      <c r="X30" s="287" t="str">
        <f>+MAI!Y27</f>
        <v>N</v>
      </c>
      <c r="Y30" s="287">
        <f>+MAI!Z27</f>
        <v>0</v>
      </c>
      <c r="Z30" s="287" t="str">
        <f>+MAI!AA27</f>
        <v>D</v>
      </c>
      <c r="AA30" s="291" t="str">
        <f>+MAI!AB27</f>
        <v>N</v>
      </c>
      <c r="AB30" s="781">
        <f>+MAI!AC27</f>
        <v>0</v>
      </c>
      <c r="AC30" s="287">
        <f>+MAI!AD27</f>
        <v>0</v>
      </c>
      <c r="AD30" s="287" t="str">
        <f>+MAI!AE27</f>
        <v>D</v>
      </c>
      <c r="AE30" s="287" t="str">
        <f>+MAI!AF27</f>
        <v>N</v>
      </c>
      <c r="AF30" s="287">
        <f>+MAI!AG27</f>
        <v>0</v>
      </c>
      <c r="AG30" s="291">
        <f>+MAI!AH27</f>
        <v>0</v>
      </c>
    </row>
    <row r="31" spans="1:33" ht="14.45" customHeight="1" x14ac:dyDescent="0.25">
      <c r="A31" s="653">
        <v>16</v>
      </c>
      <c r="B31" s="1323" t="s">
        <v>3</v>
      </c>
      <c r="C31" s="293" t="str">
        <f>+MAI!D28</f>
        <v>FEF</v>
      </c>
      <c r="D31" s="287" t="str">
        <f>+MAI!E28</f>
        <v>FES</v>
      </c>
      <c r="E31" s="287" t="str">
        <f>+MAI!F28</f>
        <v>FED</v>
      </c>
      <c r="F31" s="291" t="str">
        <f>+MAI!G28</f>
        <v>FE</v>
      </c>
      <c r="G31" s="293" t="str">
        <f>+MAI!H28</f>
        <v>FE</v>
      </c>
      <c r="H31" s="287" t="str">
        <f>+MAI!I28</f>
        <v>FE</v>
      </c>
      <c r="I31" s="287" t="str">
        <f>+MAI!J28</f>
        <v>FE</v>
      </c>
      <c r="J31" s="287" t="str">
        <f>+MAI!K28</f>
        <v>NT</v>
      </c>
      <c r="K31" s="287" t="str">
        <f>+MAI!L28</f>
        <v>N</v>
      </c>
      <c r="L31" s="287" t="str">
        <f>+MAI!M28</f>
        <v>NTS5S1</v>
      </c>
      <c r="M31" s="291">
        <f>+MAI!N28</f>
        <v>0</v>
      </c>
      <c r="N31" s="781" t="str">
        <f>+MAI!O28</f>
        <v>D</v>
      </c>
      <c r="O31" s="287" t="str">
        <f>+MAI!P28</f>
        <v>N</v>
      </c>
      <c r="P31" s="287">
        <f>+MAI!Q28</f>
        <v>0</v>
      </c>
      <c r="Q31" s="287">
        <f>+MAI!R28</f>
        <v>0</v>
      </c>
      <c r="R31" s="287" t="str">
        <f>+MAI!S28</f>
        <v>N</v>
      </c>
      <c r="S31" s="287" t="str">
        <f>+MAI!T28</f>
        <v>N</v>
      </c>
      <c r="T31" s="791" t="str">
        <f>+MAI!U28</f>
        <v>NT</v>
      </c>
      <c r="U31" s="293">
        <f>+MAI!V28</f>
        <v>0</v>
      </c>
      <c r="V31" s="287" t="str">
        <f>+MAI!W28</f>
        <v>D</v>
      </c>
      <c r="W31" s="287" t="str">
        <f>+MAI!X28</f>
        <v>N</v>
      </c>
      <c r="X31" s="287">
        <f>+MAI!Y28</f>
        <v>0</v>
      </c>
      <c r="Y31" s="287">
        <f>+MAI!Z28</f>
        <v>0</v>
      </c>
      <c r="Z31" s="287" t="str">
        <f>+MAI!AA28</f>
        <v>T</v>
      </c>
      <c r="AA31" s="291" t="str">
        <f>+MAI!AB28</f>
        <v>N</v>
      </c>
      <c r="AB31" s="781">
        <f>+MAI!AC28</f>
        <v>0</v>
      </c>
      <c r="AC31" s="287">
        <f>+MAI!AD28</f>
        <v>0</v>
      </c>
      <c r="AD31" s="287" t="str">
        <f>+MAI!AE28</f>
        <v>D</v>
      </c>
      <c r="AE31" s="287" t="str">
        <f>+MAI!AF28</f>
        <v>N</v>
      </c>
      <c r="AF31" s="287" t="str">
        <f>+MAI!AG28</f>
        <v>N</v>
      </c>
      <c r="AG31" s="291">
        <f>+MAI!AH28</f>
        <v>0</v>
      </c>
    </row>
    <row r="32" spans="1:33" ht="14.45" customHeight="1" x14ac:dyDescent="0.25">
      <c r="A32" s="425">
        <v>17</v>
      </c>
      <c r="B32" s="1323" t="s">
        <v>3</v>
      </c>
      <c r="C32" s="293" t="str">
        <f>+MAI!D29</f>
        <v>N</v>
      </c>
      <c r="D32" s="287" t="str">
        <f>+MAI!E29</f>
        <v>NTS</v>
      </c>
      <c r="E32" s="287">
        <f>+MAI!F29</f>
        <v>0</v>
      </c>
      <c r="F32" s="291" t="str">
        <f>+MAI!G29</f>
        <v>D</v>
      </c>
      <c r="G32" s="293" t="str">
        <f>+MAI!H29</f>
        <v>N</v>
      </c>
      <c r="H32" s="287">
        <f>+MAI!I29</f>
        <v>0</v>
      </c>
      <c r="I32" s="287">
        <f>+MAI!J29</f>
        <v>0</v>
      </c>
      <c r="J32" s="287" t="str">
        <f>+MAI!K29</f>
        <v>D</v>
      </c>
      <c r="K32" s="287" t="str">
        <f>+MAI!L29</f>
        <v>D</v>
      </c>
      <c r="L32" s="287">
        <f>+MAI!M29</f>
        <v>0</v>
      </c>
      <c r="M32" s="291">
        <f>+MAI!N29</f>
        <v>0</v>
      </c>
      <c r="N32" s="781" t="str">
        <f>+MAI!O29</f>
        <v>D</v>
      </c>
      <c r="O32" s="287" t="str">
        <f>+MAI!P29</f>
        <v>N</v>
      </c>
      <c r="P32" s="287">
        <f>+MAI!Q29</f>
        <v>0</v>
      </c>
      <c r="Q32" s="287" t="str">
        <f>+MAI!R29</f>
        <v>NTS5S1</v>
      </c>
      <c r="R32" s="287" t="str">
        <f>+MAI!S29</f>
        <v>N</v>
      </c>
      <c r="S32" s="287" t="str">
        <f>+MAI!T29</f>
        <v>N</v>
      </c>
      <c r="T32" s="791">
        <f>+MAI!U29</f>
        <v>0</v>
      </c>
      <c r="U32" s="293">
        <f>+MAI!V29</f>
        <v>0</v>
      </c>
      <c r="V32" s="287" t="str">
        <f>+MAI!W29</f>
        <v>D</v>
      </c>
      <c r="W32" s="287" t="str">
        <f>+MAI!X29</f>
        <v>N</v>
      </c>
      <c r="X32" s="287">
        <f>+MAI!Y29</f>
        <v>0</v>
      </c>
      <c r="Y32" s="287" t="str">
        <f>+MAI!Z29</f>
        <v>D</v>
      </c>
      <c r="Z32" s="287" t="str">
        <f>+MAI!AA29</f>
        <v>D</v>
      </c>
      <c r="AA32" s="291" t="str">
        <f>+MAI!AB29</f>
        <v>N</v>
      </c>
      <c r="AB32" s="781">
        <f>+MAI!AC29</f>
        <v>0</v>
      </c>
      <c r="AC32" s="287">
        <f>+MAI!AD29</f>
        <v>0</v>
      </c>
      <c r="AD32" s="287" t="str">
        <f>+MAI!AE29</f>
        <v>FE</v>
      </c>
      <c r="AE32" s="287" t="str">
        <f>+MAI!AF29</f>
        <v>FE</v>
      </c>
      <c r="AF32" s="287">
        <f>+MAI!AG29</f>
        <v>0</v>
      </c>
      <c r="AG32" s="291">
        <f>+MAI!AH29</f>
        <v>0</v>
      </c>
    </row>
    <row r="33" spans="1:34" ht="14.45" customHeight="1" x14ac:dyDescent="0.25">
      <c r="A33" s="653">
        <v>18</v>
      </c>
      <c r="B33" s="1323" t="s">
        <v>3</v>
      </c>
      <c r="C33" s="293" t="str">
        <f>+MAI!D30</f>
        <v>N</v>
      </c>
      <c r="D33" s="287" t="str">
        <f>+MAI!E30</f>
        <v>NTS1</v>
      </c>
      <c r="E33" s="287">
        <f>+MAI!F30</f>
        <v>0</v>
      </c>
      <c r="F33" s="291" t="str">
        <f>+MAI!G30</f>
        <v>D</v>
      </c>
      <c r="G33" s="293" t="str">
        <f>+MAI!H30</f>
        <v>N</v>
      </c>
      <c r="H33" s="287">
        <f>+MAI!I30</f>
        <v>0</v>
      </c>
      <c r="I33" s="287" t="str">
        <f>+MAI!J30</f>
        <v>DTS1</v>
      </c>
      <c r="J33" s="287" t="str">
        <f>+MAI!K30</f>
        <v>D</v>
      </c>
      <c r="K33" s="287" t="str">
        <f>+MAI!L30</f>
        <v>D</v>
      </c>
      <c r="L33" s="287">
        <f>+MAI!M30</f>
        <v>0</v>
      </c>
      <c r="M33" s="291" t="str">
        <f>+MAI!N30</f>
        <v>DTSDS1</v>
      </c>
      <c r="N33" s="781" t="str">
        <f>+MAI!O30</f>
        <v>D</v>
      </c>
      <c r="O33" s="287" t="str">
        <f>+MAI!P30</f>
        <v>N</v>
      </c>
      <c r="P33" s="287">
        <f>+MAI!Q30</f>
        <v>0</v>
      </c>
      <c r="Q33" s="287">
        <f>+MAI!R30</f>
        <v>0</v>
      </c>
      <c r="R33" s="287" t="str">
        <f>+MAI!S30</f>
        <v>N</v>
      </c>
      <c r="S33" s="287" t="str">
        <f>+MAI!T30</f>
        <v>N</v>
      </c>
      <c r="T33" s="791">
        <f>+MAI!U30</f>
        <v>0</v>
      </c>
      <c r="U33" s="293">
        <f>+MAI!V30</f>
        <v>0</v>
      </c>
      <c r="V33" s="287" t="str">
        <f>+MAI!W30</f>
        <v>D</v>
      </c>
      <c r="W33" s="287" t="str">
        <f>+MAI!X30</f>
        <v>N</v>
      </c>
      <c r="X33" s="287">
        <f>+MAI!Y30</f>
        <v>0</v>
      </c>
      <c r="Y33" s="287" t="str">
        <f>+MAI!Z30</f>
        <v>DT</v>
      </c>
      <c r="Z33" s="287" t="str">
        <f>+MAI!AA30</f>
        <v>D</v>
      </c>
      <c r="AA33" s="291" t="str">
        <f>+MAI!AB30</f>
        <v>N</v>
      </c>
      <c r="AB33" s="781">
        <f>+MAI!AC30</f>
        <v>0</v>
      </c>
      <c r="AC33" s="287">
        <f>+MAI!AD30</f>
        <v>0</v>
      </c>
      <c r="AD33" s="287" t="str">
        <f>+MAI!AE30</f>
        <v>D</v>
      </c>
      <c r="AE33" s="287" t="str">
        <f>+MAI!AF30</f>
        <v>N</v>
      </c>
      <c r="AF33" s="287">
        <f>+MAI!AG30</f>
        <v>0</v>
      </c>
      <c r="AG33" s="291">
        <f>+MAI!AH30</f>
        <v>0</v>
      </c>
    </row>
    <row r="34" spans="1:34" ht="14.45" customHeight="1" x14ac:dyDescent="0.25">
      <c r="A34" s="425">
        <v>19</v>
      </c>
      <c r="B34" s="1323" t="s">
        <v>3</v>
      </c>
      <c r="C34" s="293" t="str">
        <f>+MAI!D31</f>
        <v>N</v>
      </c>
      <c r="D34" s="287" t="str">
        <f>+MAI!E31</f>
        <v>NTS</v>
      </c>
      <c r="E34" s="287">
        <f>+MAI!F31</f>
        <v>0</v>
      </c>
      <c r="F34" s="291" t="str">
        <f>+MAI!G31</f>
        <v>NT</v>
      </c>
      <c r="G34" s="293" t="str">
        <f>+MAI!H31</f>
        <v>N</v>
      </c>
      <c r="H34" s="287">
        <f>+MAI!I31</f>
        <v>0</v>
      </c>
      <c r="I34" s="287" t="str">
        <f>+MAI!J31</f>
        <v>DT</v>
      </c>
      <c r="J34" s="287" t="str">
        <f>+MAI!K31</f>
        <v>D</v>
      </c>
      <c r="K34" s="287" t="str">
        <f>+MAI!L31</f>
        <v>D</v>
      </c>
      <c r="L34" s="287" t="str">
        <f>+MAI!M31</f>
        <v>DTS5S</v>
      </c>
      <c r="M34" s="291" t="str">
        <f>+MAI!N31</f>
        <v>DTSDS</v>
      </c>
      <c r="N34" s="781" t="str">
        <f>+MAI!O31</f>
        <v>D</v>
      </c>
      <c r="O34" s="287" t="str">
        <f>+MAI!P31</f>
        <v>N</v>
      </c>
      <c r="P34" s="287">
        <f>+MAI!Q31</f>
        <v>0</v>
      </c>
      <c r="Q34" s="287" t="str">
        <f>+MAI!R31</f>
        <v>NT</v>
      </c>
      <c r="R34" s="287" t="str">
        <f>+MAI!S31</f>
        <v>T</v>
      </c>
      <c r="S34" s="287" t="str">
        <f>+MAI!T31</f>
        <v>T</v>
      </c>
      <c r="T34" s="791">
        <f>+MAI!U31</f>
        <v>0</v>
      </c>
      <c r="U34" s="293">
        <f>+MAI!V31</f>
        <v>0</v>
      </c>
      <c r="V34" s="287" t="str">
        <f>+MAI!W31</f>
        <v>D</v>
      </c>
      <c r="W34" s="287" t="str">
        <f>+MAI!X31</f>
        <v>N</v>
      </c>
      <c r="X34" s="287">
        <f>+MAI!Y31</f>
        <v>0</v>
      </c>
      <c r="Y34" s="287" t="str">
        <f>+MAI!Z31</f>
        <v>D</v>
      </c>
      <c r="Z34" s="287" t="str">
        <f>+MAI!AA31</f>
        <v>D</v>
      </c>
      <c r="AA34" s="291" t="str">
        <f>+MAI!AB31</f>
        <v>N</v>
      </c>
      <c r="AB34" s="781" t="str">
        <f>+MAI!AC31</f>
        <v>N</v>
      </c>
      <c r="AC34" s="287">
        <f>+MAI!AD31</f>
        <v>0</v>
      </c>
      <c r="AD34" s="287" t="str">
        <f>+MAI!AE31</f>
        <v>D</v>
      </c>
      <c r="AE34" s="287" t="str">
        <f>+MAI!AF31</f>
        <v>N</v>
      </c>
      <c r="AF34" s="287">
        <f>+MAI!AG31</f>
        <v>0</v>
      </c>
      <c r="AG34" s="291">
        <f>+MAI!AH31</f>
        <v>0</v>
      </c>
    </row>
    <row r="35" spans="1:34" ht="14.45" customHeight="1" thickBot="1" x14ac:dyDescent="0.3">
      <c r="A35" s="653">
        <v>20</v>
      </c>
      <c r="B35" s="1326" t="s">
        <v>3</v>
      </c>
      <c r="C35" s="294">
        <f>+MAI!D32</f>
        <v>0</v>
      </c>
      <c r="D35" s="288">
        <f>+MAI!E32</f>
        <v>0</v>
      </c>
      <c r="E35" s="288">
        <f>+MAI!F32</f>
        <v>0</v>
      </c>
      <c r="F35" s="292">
        <f>+MAI!G32</f>
        <v>0</v>
      </c>
      <c r="G35" s="294">
        <f>+MAI!H32</f>
        <v>0</v>
      </c>
      <c r="H35" s="288">
        <f>+MAI!I32</f>
        <v>0</v>
      </c>
      <c r="I35" s="288">
        <f>+MAI!J32</f>
        <v>0</v>
      </c>
      <c r="J35" s="288">
        <f>+MAI!K32</f>
        <v>0</v>
      </c>
      <c r="K35" s="288">
        <f>+MAI!L32</f>
        <v>0</v>
      </c>
      <c r="L35" s="288">
        <f>+MAI!M32</f>
        <v>0</v>
      </c>
      <c r="M35" s="292">
        <f>+MAI!N32</f>
        <v>0</v>
      </c>
      <c r="N35" s="782">
        <f>+MAI!O32</f>
        <v>0</v>
      </c>
      <c r="O35" s="288">
        <f>+MAI!P32</f>
        <v>0</v>
      </c>
      <c r="P35" s="288">
        <f>+MAI!Q32</f>
        <v>0</v>
      </c>
      <c r="Q35" s="288">
        <f>+MAI!R32</f>
        <v>0</v>
      </c>
      <c r="R35" s="288">
        <f>+MAI!S32</f>
        <v>0</v>
      </c>
      <c r="S35" s="288">
        <f>+MAI!T32</f>
        <v>0</v>
      </c>
      <c r="T35" s="792">
        <f>+MAI!U32</f>
        <v>0</v>
      </c>
      <c r="U35" s="294">
        <f>+MAI!V32</f>
        <v>0</v>
      </c>
      <c r="V35" s="288">
        <f>+MAI!W32</f>
        <v>0</v>
      </c>
      <c r="W35" s="288">
        <f>+MAI!X32</f>
        <v>0</v>
      </c>
      <c r="X35" s="288">
        <f>+MAI!Y32</f>
        <v>0</v>
      </c>
      <c r="Y35" s="288">
        <f>+MAI!Z32</f>
        <v>0</v>
      </c>
      <c r="Z35" s="288">
        <f>+MAI!AA32</f>
        <v>0</v>
      </c>
      <c r="AA35" s="292">
        <f>+MAI!AB32</f>
        <v>0</v>
      </c>
      <c r="AB35" s="782">
        <f>+MAI!AC32</f>
        <v>0</v>
      </c>
      <c r="AC35" s="288">
        <f>+MAI!AD32</f>
        <v>0</v>
      </c>
      <c r="AD35" s="288">
        <f>+MAI!AE32</f>
        <v>0</v>
      </c>
      <c r="AE35" s="288">
        <f>+MAI!AF32</f>
        <v>0</v>
      </c>
      <c r="AF35" s="288">
        <f>+MAI!AG32</f>
        <v>0</v>
      </c>
      <c r="AG35" s="292">
        <f>+MAI!AH32</f>
        <v>0</v>
      </c>
      <c r="AH35" s="230"/>
    </row>
    <row r="36" spans="1:34" ht="14.45" customHeight="1" thickBot="1" x14ac:dyDescent="0.3">
      <c r="A36" s="1682" t="s">
        <v>22</v>
      </c>
      <c r="B36" s="1699" t="s">
        <v>23</v>
      </c>
      <c r="C36" s="1679" t="s">
        <v>152</v>
      </c>
      <c r="D36" s="1680"/>
      <c r="E36" s="1680"/>
      <c r="F36" s="1680"/>
      <c r="G36" s="1680"/>
      <c r="H36" s="1680"/>
      <c r="I36" s="1680"/>
      <c r="J36" s="1680"/>
      <c r="K36" s="1680"/>
      <c r="L36" s="1680"/>
      <c r="M36" s="1680"/>
      <c r="N36" s="1680"/>
      <c r="O36" s="1680"/>
      <c r="P36" s="1680"/>
      <c r="Q36" s="1680"/>
      <c r="R36" s="1680"/>
      <c r="S36" s="1680"/>
      <c r="T36" s="1680"/>
      <c r="U36" s="1680"/>
      <c r="V36" s="1680"/>
      <c r="W36" s="1680"/>
      <c r="X36" s="1680"/>
      <c r="Y36" s="1680"/>
      <c r="Z36" s="1680"/>
      <c r="AA36" s="1680"/>
      <c r="AB36" s="1680"/>
      <c r="AC36" s="1680"/>
      <c r="AD36" s="1680"/>
      <c r="AE36" s="1680"/>
      <c r="AF36" s="1680"/>
      <c r="AG36" s="1681"/>
      <c r="AH36" s="230"/>
    </row>
    <row r="37" spans="1:34" ht="14.45" customHeight="1" x14ac:dyDescent="0.25">
      <c r="A37" s="1683"/>
      <c r="B37" s="1700"/>
      <c r="C37" s="403" t="s">
        <v>302</v>
      </c>
      <c r="D37" s="272" t="s">
        <v>10</v>
      </c>
      <c r="E37" s="272" t="s">
        <v>11</v>
      </c>
      <c r="F37" s="787" t="s">
        <v>12</v>
      </c>
      <c r="G37" s="270" t="s">
        <v>13</v>
      </c>
      <c r="H37" s="271" t="s">
        <v>14</v>
      </c>
      <c r="I37" s="271" t="s">
        <v>15</v>
      </c>
      <c r="J37" s="271" t="s">
        <v>9</v>
      </c>
      <c r="K37" s="271" t="s">
        <v>10</v>
      </c>
      <c r="L37" s="271" t="s">
        <v>11</v>
      </c>
      <c r="M37" s="273" t="s">
        <v>12</v>
      </c>
      <c r="N37" s="786" t="s">
        <v>13</v>
      </c>
      <c r="O37" s="272" t="s">
        <v>14</v>
      </c>
      <c r="P37" s="272" t="s">
        <v>15</v>
      </c>
      <c r="Q37" s="272" t="s">
        <v>9</v>
      </c>
      <c r="R37" s="272" t="s">
        <v>10</v>
      </c>
      <c r="S37" s="272" t="s">
        <v>11</v>
      </c>
      <c r="T37" s="787" t="s">
        <v>12</v>
      </c>
      <c r="U37" s="270" t="s">
        <v>13</v>
      </c>
      <c r="V37" s="271" t="s">
        <v>14</v>
      </c>
      <c r="W37" s="271" t="s">
        <v>15</v>
      </c>
      <c r="X37" s="271" t="s">
        <v>9</v>
      </c>
      <c r="Y37" s="271" t="s">
        <v>10</v>
      </c>
      <c r="Z37" s="271" t="s">
        <v>11</v>
      </c>
      <c r="AA37" s="273" t="s">
        <v>12</v>
      </c>
      <c r="AB37" s="786" t="s">
        <v>13</v>
      </c>
      <c r="AC37" s="272" t="s">
        <v>14</v>
      </c>
      <c r="AD37" s="272" t="s">
        <v>15</v>
      </c>
      <c r="AE37" s="272" t="s">
        <v>9</v>
      </c>
      <c r="AF37" s="272" t="s">
        <v>10</v>
      </c>
      <c r="AG37" s="296" t="s">
        <v>11</v>
      </c>
      <c r="AH37" s="230"/>
    </row>
    <row r="38" spans="1:34" ht="14.45" customHeight="1" thickBot="1" x14ac:dyDescent="0.3">
      <c r="A38" s="1684"/>
      <c r="B38" s="1701"/>
      <c r="C38" s="1333">
        <v>1</v>
      </c>
      <c r="D38" s="753">
        <v>2</v>
      </c>
      <c r="E38" s="753">
        <v>3</v>
      </c>
      <c r="F38" s="763">
        <v>4</v>
      </c>
      <c r="G38" s="759">
        <v>5</v>
      </c>
      <c r="H38" s="753">
        <v>6</v>
      </c>
      <c r="I38" s="753">
        <v>7</v>
      </c>
      <c r="J38" s="755">
        <v>8</v>
      </c>
      <c r="K38" s="753">
        <v>9</v>
      </c>
      <c r="L38" s="753">
        <v>10</v>
      </c>
      <c r="M38" s="757">
        <v>11</v>
      </c>
      <c r="N38" s="758">
        <v>12</v>
      </c>
      <c r="O38" s="753">
        <v>13</v>
      </c>
      <c r="P38" s="753">
        <v>14</v>
      </c>
      <c r="Q38" s="753">
        <v>15</v>
      </c>
      <c r="R38" s="755">
        <v>16</v>
      </c>
      <c r="S38" s="753">
        <v>17</v>
      </c>
      <c r="T38" s="760">
        <v>18</v>
      </c>
      <c r="U38" s="759">
        <v>19</v>
      </c>
      <c r="V38" s="753">
        <v>20</v>
      </c>
      <c r="W38" s="753">
        <v>21</v>
      </c>
      <c r="X38" s="753">
        <v>22</v>
      </c>
      <c r="Y38" s="753">
        <v>23</v>
      </c>
      <c r="Z38" s="755">
        <v>24</v>
      </c>
      <c r="AA38" s="757">
        <v>25</v>
      </c>
      <c r="AB38" s="758">
        <v>26</v>
      </c>
      <c r="AC38" s="753">
        <v>27</v>
      </c>
      <c r="AD38" s="753">
        <v>28</v>
      </c>
      <c r="AE38" s="753">
        <v>29</v>
      </c>
      <c r="AF38" s="753">
        <v>30</v>
      </c>
      <c r="AG38" s="757">
        <v>31</v>
      </c>
      <c r="AH38" s="230"/>
    </row>
    <row r="39" spans="1:34" ht="14.45" customHeight="1" thickBot="1" x14ac:dyDescent="0.3">
      <c r="A39" s="815">
        <v>21</v>
      </c>
      <c r="B39" s="1327" t="s">
        <v>1</v>
      </c>
      <c r="C39" s="1183" t="str">
        <f>+MAI!D34</f>
        <v>FEF</v>
      </c>
      <c r="D39" s="1334" t="str">
        <f>+MAI!E34</f>
        <v>FE</v>
      </c>
      <c r="E39" s="1334" t="str">
        <f>+MAI!F34</f>
        <v>FES</v>
      </c>
      <c r="F39" s="1335" t="str">
        <f>+MAI!G34</f>
        <v>FED</v>
      </c>
      <c r="G39" s="1183" t="str">
        <f>+MAI!H34</f>
        <v>FE</v>
      </c>
      <c r="H39" s="1334" t="str">
        <f>+MAI!I34</f>
        <v>FE</v>
      </c>
      <c r="I39" s="1334" t="str">
        <f>+MAI!J34</f>
        <v>FES</v>
      </c>
      <c r="J39" s="1334" t="str">
        <f>+MAI!K34</f>
        <v>FED</v>
      </c>
      <c r="K39" s="1334" t="str">
        <f>+MAI!L34</f>
        <v>FE</v>
      </c>
      <c r="L39" s="1334" t="str">
        <f>+MAI!M34</f>
        <v>FE</v>
      </c>
      <c r="M39" s="1336" t="str">
        <f>+MAI!N34</f>
        <v>NTS5S1</v>
      </c>
      <c r="N39" s="1184">
        <f>+MAI!O34</f>
        <v>0</v>
      </c>
      <c r="O39" s="1334" t="str">
        <f>+MAI!P34</f>
        <v>FE</v>
      </c>
      <c r="P39" s="1334" t="str">
        <f>+MAI!Q34</f>
        <v>FE</v>
      </c>
      <c r="Q39" s="1334" t="str">
        <f>+MAI!R34</f>
        <v>FES</v>
      </c>
      <c r="R39" s="1334" t="str">
        <f>+MAI!S34</f>
        <v>FED</v>
      </c>
      <c r="S39" s="1334" t="str">
        <f>+MAI!T34</f>
        <v>FE</v>
      </c>
      <c r="T39" s="1335" t="str">
        <f>+MAI!U34</f>
        <v>FE</v>
      </c>
      <c r="U39" s="1183">
        <f>+MAI!V34</f>
        <v>0</v>
      </c>
      <c r="V39" s="1334">
        <f>+MAI!W34</f>
        <v>0</v>
      </c>
      <c r="W39" s="1334" t="str">
        <f>+MAI!X34</f>
        <v>FOTS</v>
      </c>
      <c r="X39" s="1334" t="str">
        <f>+MAI!Y34</f>
        <v>FOTS</v>
      </c>
      <c r="Y39" s="1334">
        <f>+MAI!Z34</f>
        <v>0</v>
      </c>
      <c r="Z39" s="1334">
        <f>+MAI!AA34</f>
        <v>0</v>
      </c>
      <c r="AA39" s="1336" t="str">
        <f>+MAI!AB34</f>
        <v>FOTS</v>
      </c>
      <c r="AB39" s="1184" t="str">
        <f>+MAI!AC34</f>
        <v>FOTS</v>
      </c>
      <c r="AC39" s="1334">
        <f>+MAI!AD34</f>
        <v>0</v>
      </c>
      <c r="AD39" s="1334">
        <f>+MAI!AE34</f>
        <v>0</v>
      </c>
      <c r="AE39" s="1334" t="str">
        <f>+MAI!AF34</f>
        <v>FE</v>
      </c>
      <c r="AF39" s="1334" t="str">
        <f>+MAI!AG34</f>
        <v>FE</v>
      </c>
      <c r="AG39" s="1336" t="str">
        <f>+MAI!AH34</f>
        <v>FES</v>
      </c>
      <c r="AH39" s="230"/>
    </row>
    <row r="40" spans="1:34" ht="14.45" customHeight="1" x14ac:dyDescent="0.25">
      <c r="A40" s="655">
        <v>22</v>
      </c>
      <c r="B40" s="1328" t="s">
        <v>76</v>
      </c>
      <c r="C40" s="275">
        <f>+MAI!D35</f>
        <v>0</v>
      </c>
      <c r="D40" s="281">
        <f>+MAI!E35</f>
        <v>0</v>
      </c>
      <c r="E40" s="281">
        <f>+MAI!F35</f>
        <v>0</v>
      </c>
      <c r="F40" s="799">
        <f>+MAI!G35</f>
        <v>0</v>
      </c>
      <c r="G40" s="275">
        <f>+MAI!H35</f>
        <v>0</v>
      </c>
      <c r="H40" s="281">
        <f>+MAI!I35</f>
        <v>0</v>
      </c>
      <c r="I40" s="281">
        <f>+MAI!J35</f>
        <v>0</v>
      </c>
      <c r="J40" s="281">
        <f>+MAI!K35</f>
        <v>0</v>
      </c>
      <c r="K40" s="281">
        <f>+MAI!L35</f>
        <v>0</v>
      </c>
      <c r="L40" s="281">
        <f>+MAI!M35</f>
        <v>0</v>
      </c>
      <c r="M40" s="282">
        <f>+MAI!N35</f>
        <v>0</v>
      </c>
      <c r="N40" s="798">
        <f>+MAI!O35</f>
        <v>0</v>
      </c>
      <c r="O40" s="281" t="str">
        <f>+MAI!P35</f>
        <v>D</v>
      </c>
      <c r="P40" s="281" t="str">
        <f>+MAI!Q35</f>
        <v>N</v>
      </c>
      <c r="Q40" s="281">
        <f>+MAI!R35</f>
        <v>0</v>
      </c>
      <c r="R40" s="281">
        <f>+MAI!S35</f>
        <v>0</v>
      </c>
      <c r="S40" s="281" t="str">
        <f>+MAI!T35</f>
        <v>D</v>
      </c>
      <c r="T40" s="799" t="str">
        <f>+MAI!U35</f>
        <v>N</v>
      </c>
      <c r="U40" s="275">
        <f>+MAI!V35</f>
        <v>0</v>
      </c>
      <c r="V40" s="281">
        <f>+MAI!W35</f>
        <v>0</v>
      </c>
      <c r="W40" s="281" t="str">
        <f>+MAI!X35</f>
        <v>D</v>
      </c>
      <c r="X40" s="281" t="str">
        <f>+MAI!Y35</f>
        <v>T</v>
      </c>
      <c r="Y40" s="281" t="str">
        <f>+MAI!Z35</f>
        <v>D</v>
      </c>
      <c r="Z40" s="281" t="str">
        <f>+MAI!AA35</f>
        <v>D</v>
      </c>
      <c r="AA40" s="282" t="str">
        <f>+MAI!AB35</f>
        <v>D</v>
      </c>
      <c r="AB40" s="798" t="str">
        <f>+MAI!AC35</f>
        <v>N</v>
      </c>
      <c r="AC40" s="281">
        <f>+MAI!AD35</f>
        <v>0</v>
      </c>
      <c r="AD40" s="281">
        <f>+MAI!AE35</f>
        <v>0</v>
      </c>
      <c r="AE40" s="281">
        <f>+MAI!AF35</f>
        <v>0</v>
      </c>
      <c r="AF40" s="281">
        <f>+MAI!AG35</f>
        <v>0</v>
      </c>
      <c r="AG40" s="282">
        <f>+MAI!AH35</f>
        <v>0</v>
      </c>
      <c r="AH40" s="230"/>
    </row>
    <row r="41" spans="1:34" ht="14.45" customHeight="1" thickBot="1" x14ac:dyDescent="0.3">
      <c r="A41" s="815">
        <v>23</v>
      </c>
      <c r="B41" s="1329"/>
      <c r="C41" s="280">
        <f>+MAI!D36</f>
        <v>0</v>
      </c>
      <c r="D41" s="279">
        <f>+MAI!E36</f>
        <v>0</v>
      </c>
      <c r="E41" s="279">
        <f>+MAI!F36</f>
        <v>0</v>
      </c>
      <c r="F41" s="300">
        <f>+MAI!G36</f>
        <v>0</v>
      </c>
      <c r="G41" s="280">
        <f>+MAI!H36</f>
        <v>0</v>
      </c>
      <c r="H41" s="279">
        <f>+MAI!I36</f>
        <v>0</v>
      </c>
      <c r="I41" s="279">
        <f>+MAI!J36</f>
        <v>0</v>
      </c>
      <c r="J41" s="279">
        <f>+MAI!K36</f>
        <v>0</v>
      </c>
      <c r="K41" s="279">
        <f>+MAI!L36</f>
        <v>0</v>
      </c>
      <c r="L41" s="279">
        <f>+MAI!M36</f>
        <v>0</v>
      </c>
      <c r="M41" s="283">
        <f>+MAI!N36</f>
        <v>0</v>
      </c>
      <c r="N41" s="302">
        <f>+MAI!O36</f>
        <v>0</v>
      </c>
      <c r="O41" s="279">
        <f>+MAI!P36</f>
        <v>0</v>
      </c>
      <c r="P41" s="279">
        <f>+MAI!Q36</f>
        <v>0</v>
      </c>
      <c r="Q41" s="279">
        <f>+MAI!R36</f>
        <v>0</v>
      </c>
      <c r="R41" s="279">
        <f>+MAI!S36</f>
        <v>0</v>
      </c>
      <c r="S41" s="279">
        <f>+MAI!T36</f>
        <v>0</v>
      </c>
      <c r="T41" s="300">
        <f>+MAI!U36</f>
        <v>0</v>
      </c>
      <c r="U41" s="280">
        <f>+MAI!V36</f>
        <v>0</v>
      </c>
      <c r="V41" s="279">
        <f>+MAI!W36</f>
        <v>0</v>
      </c>
      <c r="W41" s="279">
        <f>+MAI!X36</f>
        <v>0</v>
      </c>
      <c r="X41" s="279">
        <f>+MAI!Y36</f>
        <v>0</v>
      </c>
      <c r="Y41" s="279">
        <f>+MAI!Z36</f>
        <v>0</v>
      </c>
      <c r="Z41" s="279">
        <f>+MAI!AA36</f>
        <v>0</v>
      </c>
      <c r="AA41" s="283">
        <f>+MAI!AB36</f>
        <v>0</v>
      </c>
      <c r="AB41" s="302">
        <f>+MAI!AC36</f>
        <v>0</v>
      </c>
      <c r="AC41" s="279">
        <f>+MAI!AD36</f>
        <v>0</v>
      </c>
      <c r="AD41" s="279">
        <f>+MAI!AE36</f>
        <v>0</v>
      </c>
      <c r="AE41" s="279">
        <f>+MAI!AF36</f>
        <v>0</v>
      </c>
      <c r="AF41" s="279">
        <f>+MAI!AG36</f>
        <v>0</v>
      </c>
      <c r="AG41" s="283">
        <f>+MAI!AH36</f>
        <v>0</v>
      </c>
      <c r="AH41" s="230"/>
    </row>
    <row r="42" spans="1:34" ht="14.45" customHeight="1" thickBot="1" x14ac:dyDescent="0.3">
      <c r="A42" s="655">
        <v>24</v>
      </c>
      <c r="B42" s="1330" t="s">
        <v>2</v>
      </c>
      <c r="C42" s="284" t="str">
        <f>+MAI!D37</f>
        <v>FEF</v>
      </c>
      <c r="D42" s="285" t="str">
        <f>+MAI!E37</f>
        <v>FE</v>
      </c>
      <c r="E42" s="285" t="str">
        <f>+MAI!F37</f>
        <v>FES</v>
      </c>
      <c r="F42" s="301" t="str">
        <f>+MAI!G37</f>
        <v>FED</v>
      </c>
      <c r="G42" s="284" t="str">
        <f>+MAI!H37</f>
        <v>FE</v>
      </c>
      <c r="H42" s="285" t="str">
        <f>+MAI!I37</f>
        <v>FE</v>
      </c>
      <c r="I42" s="285" t="str">
        <f>+MAI!J37</f>
        <v>FES</v>
      </c>
      <c r="J42" s="285" t="str">
        <f>+MAI!K37</f>
        <v>FED</v>
      </c>
      <c r="K42" s="285" t="str">
        <f>+MAI!L37</f>
        <v>FE</v>
      </c>
      <c r="L42" s="285" t="str">
        <f>+MAI!M37</f>
        <v>FE</v>
      </c>
      <c r="M42" s="286" t="str">
        <f>+MAI!N37</f>
        <v>FE</v>
      </c>
      <c r="N42" s="303">
        <f>+MAI!O37</f>
        <v>0</v>
      </c>
      <c r="O42" s="285">
        <f>+MAI!P37</f>
        <v>0</v>
      </c>
      <c r="P42" s="285">
        <f>+MAI!Q37</f>
        <v>0</v>
      </c>
      <c r="Q42" s="285" t="str">
        <f>+MAI!R37</f>
        <v>NTS5S</v>
      </c>
      <c r="R42" s="285">
        <f>+MAI!S37</f>
        <v>0</v>
      </c>
      <c r="S42" s="285">
        <f>+MAI!T37</f>
        <v>0</v>
      </c>
      <c r="T42" s="301">
        <f>+MAI!U37</f>
        <v>0</v>
      </c>
      <c r="U42" s="284">
        <f>+MAI!V37</f>
        <v>0</v>
      </c>
      <c r="V42" s="285">
        <f>+MAI!W37</f>
        <v>0</v>
      </c>
      <c r="W42" s="285">
        <f>+MAI!X37</f>
        <v>0</v>
      </c>
      <c r="X42" s="285">
        <f>+MAI!Y37</f>
        <v>0</v>
      </c>
      <c r="Y42" s="285">
        <f>+MAI!Z37</f>
        <v>0</v>
      </c>
      <c r="Z42" s="285">
        <f>+MAI!AA37</f>
        <v>0</v>
      </c>
      <c r="AA42" s="286">
        <f>+MAI!AB37</f>
        <v>0</v>
      </c>
      <c r="AB42" s="303">
        <f>+MAI!AC37</f>
        <v>0</v>
      </c>
      <c r="AC42" s="285">
        <f>+MAI!AD37</f>
        <v>0</v>
      </c>
      <c r="AD42" s="285">
        <f>+MAI!AE37</f>
        <v>0</v>
      </c>
      <c r="AE42" s="285" t="str">
        <f>+MAI!AF37</f>
        <v>D</v>
      </c>
      <c r="AF42" s="285" t="str">
        <f>+MAI!AG37</f>
        <v>D</v>
      </c>
      <c r="AG42" s="286" t="str">
        <f>+MAI!AH37</f>
        <v>N</v>
      </c>
      <c r="AH42" s="230"/>
    </row>
    <row r="43" spans="1:34" ht="14.45" customHeight="1" thickBot="1" x14ac:dyDescent="0.3">
      <c r="A43" s="815">
        <v>25</v>
      </c>
      <c r="B43" s="1331" t="s">
        <v>2</v>
      </c>
      <c r="C43" s="297" t="str">
        <f>+MAI!D38</f>
        <v>D</v>
      </c>
      <c r="D43" s="298" t="str">
        <f>+MAI!E38</f>
        <v>D</v>
      </c>
      <c r="E43" s="298">
        <f>+MAI!F38</f>
        <v>0</v>
      </c>
      <c r="F43" s="761" t="str">
        <f>+MAI!G38</f>
        <v>DTSDS1</v>
      </c>
      <c r="G43" s="297" t="str">
        <f>+MAI!H38</f>
        <v>D</v>
      </c>
      <c r="H43" s="298" t="str">
        <f>+MAI!I38</f>
        <v>T</v>
      </c>
      <c r="I43" s="298">
        <f>+MAI!J38</f>
        <v>0</v>
      </c>
      <c r="J43" s="298" t="str">
        <f>+MAI!K38</f>
        <v>DT</v>
      </c>
      <c r="K43" s="298" t="str">
        <f>+MAI!L38</f>
        <v>DT</v>
      </c>
      <c r="L43" s="298" t="str">
        <f>+MAI!M38</f>
        <v>D</v>
      </c>
      <c r="M43" s="299">
        <f>+MAI!N38</f>
        <v>0</v>
      </c>
      <c r="N43" s="762" t="str">
        <f>+MAI!O38</f>
        <v>DT</v>
      </c>
      <c r="O43" s="298" t="str">
        <f>+MAI!P38</f>
        <v>T</v>
      </c>
      <c r="P43" s="298" t="str">
        <f>+MAI!Q38</f>
        <v>DT</v>
      </c>
      <c r="Q43" s="298">
        <f>+MAI!R38</f>
        <v>0</v>
      </c>
      <c r="R43" s="298">
        <f>+MAI!S38</f>
        <v>0</v>
      </c>
      <c r="S43" s="298" t="str">
        <f>+MAI!T38</f>
        <v>D</v>
      </c>
      <c r="T43" s="761" t="str">
        <f>+MAI!U38</f>
        <v>D</v>
      </c>
      <c r="U43" s="297">
        <f>+MAI!V38</f>
        <v>0</v>
      </c>
      <c r="V43" s="298" t="str">
        <f>+MAI!W38</f>
        <v>DT</v>
      </c>
      <c r="W43" s="298" t="str">
        <f>+MAI!X38</f>
        <v>D</v>
      </c>
      <c r="X43" s="298" t="str">
        <f>+MAI!Y38</f>
        <v>D</v>
      </c>
      <c r="Y43" s="298">
        <f>+MAI!Z38</f>
        <v>0</v>
      </c>
      <c r="Z43" s="298" t="str">
        <f>+MAI!AA38</f>
        <v>D</v>
      </c>
      <c r="AA43" s="299" t="str">
        <f>+MAI!AB38</f>
        <v>D</v>
      </c>
      <c r="AB43" s="762" t="str">
        <f>+MAI!AC38</f>
        <v>N</v>
      </c>
      <c r="AC43" s="298">
        <f>+MAI!AD38</f>
        <v>0</v>
      </c>
      <c r="AD43" s="298">
        <f>+MAI!AE38</f>
        <v>0</v>
      </c>
      <c r="AE43" s="298" t="str">
        <f>+MAI!AF38</f>
        <v>FOTS</v>
      </c>
      <c r="AF43" s="298" t="str">
        <f>+MAI!AG38</f>
        <v>FOTS</v>
      </c>
      <c r="AG43" s="299">
        <f>+MAI!AH38</f>
        <v>0</v>
      </c>
      <c r="AH43" s="230"/>
    </row>
    <row r="44" spans="1:34" ht="14.45" customHeight="1" x14ac:dyDescent="0.25">
      <c r="A44" s="655">
        <v>26</v>
      </c>
      <c r="B44" s="1329" t="s">
        <v>238</v>
      </c>
      <c r="C44" s="280" t="str">
        <f>+MAI!D39</f>
        <v>D</v>
      </c>
      <c r="D44" s="279" t="str">
        <f>+MAI!E39</f>
        <v>D</v>
      </c>
      <c r="E44" s="279" t="str">
        <f>+MAI!F39</f>
        <v>NTS5S1</v>
      </c>
      <c r="F44" s="300">
        <f>+MAI!G39</f>
        <v>0</v>
      </c>
      <c r="G44" s="280" t="str">
        <f>+MAI!H39</f>
        <v>D</v>
      </c>
      <c r="H44" s="279" t="str">
        <f>+MAI!I39</f>
        <v>N</v>
      </c>
      <c r="I44" s="279">
        <f>+MAI!J39</f>
        <v>0</v>
      </c>
      <c r="J44" s="279">
        <f>+MAI!K39</f>
        <v>0</v>
      </c>
      <c r="K44" s="279" t="str">
        <f>+MAI!L39</f>
        <v>N</v>
      </c>
      <c r="L44" s="279" t="str">
        <f>+MAI!M39</f>
        <v>N</v>
      </c>
      <c r="M44" s="283">
        <f>+MAI!N39</f>
        <v>0</v>
      </c>
      <c r="N44" s="302">
        <f>+MAI!O39</f>
        <v>0</v>
      </c>
      <c r="O44" s="279" t="str">
        <f>+MAI!P39</f>
        <v>D</v>
      </c>
      <c r="P44" s="279" t="str">
        <f>+MAI!Q39</f>
        <v>N</v>
      </c>
      <c r="Q44" s="279" t="str">
        <f>+MAI!R39</f>
        <v>NTS5S1</v>
      </c>
      <c r="R44" s="279">
        <f>+MAI!S39</f>
        <v>0</v>
      </c>
      <c r="S44" s="279" t="str">
        <f>+MAI!T39</f>
        <v>D</v>
      </c>
      <c r="T44" s="300" t="str">
        <f>+MAI!U39</f>
        <v>N</v>
      </c>
      <c r="U44" s="280" t="str">
        <f>+MAI!V39</f>
        <v>N</v>
      </c>
      <c r="V44" s="279">
        <f>+MAI!W39</f>
        <v>0</v>
      </c>
      <c r="W44" s="279" t="str">
        <f>+MAI!X39</f>
        <v>D</v>
      </c>
      <c r="X44" s="279" t="str">
        <f>+MAI!Y39</f>
        <v>N</v>
      </c>
      <c r="Y44" s="279">
        <f>+MAI!Z39</f>
        <v>0</v>
      </c>
      <c r="Z44" s="279">
        <f>+MAI!AA39</f>
        <v>0</v>
      </c>
      <c r="AA44" s="283" t="str">
        <f>+MAI!AB39</f>
        <v>D</v>
      </c>
      <c r="AB44" s="302" t="str">
        <f>+MAI!AC39</f>
        <v>N</v>
      </c>
      <c r="AC44" s="279">
        <f>+MAI!AD39</f>
        <v>0</v>
      </c>
      <c r="AD44" s="279" t="str">
        <f>+MAI!AE39</f>
        <v>D</v>
      </c>
      <c r="AE44" s="279" t="str">
        <f>+MAI!AF39</f>
        <v>D</v>
      </c>
      <c r="AF44" s="279" t="str">
        <f>+MAI!AG39</f>
        <v>D</v>
      </c>
      <c r="AG44" s="283">
        <f>+MAI!AH39</f>
        <v>0</v>
      </c>
      <c r="AH44" s="230"/>
    </row>
    <row r="45" spans="1:34" ht="14.45" customHeight="1" thickBot="1" x14ac:dyDescent="0.3">
      <c r="A45" s="815">
        <v>27</v>
      </c>
      <c r="B45" s="1329" t="s">
        <v>238</v>
      </c>
      <c r="C45" s="280" t="str">
        <f>+MAI!D40</f>
        <v>D</v>
      </c>
      <c r="D45" s="279" t="str">
        <f>+MAI!E40</f>
        <v>D</v>
      </c>
      <c r="E45" s="279">
        <f>+MAI!F40</f>
        <v>0</v>
      </c>
      <c r="F45" s="300">
        <f>+MAI!G40</f>
        <v>0</v>
      </c>
      <c r="G45" s="280" t="str">
        <f>+MAI!H40</f>
        <v>D</v>
      </c>
      <c r="H45" s="279" t="str">
        <f>+MAI!I40</f>
        <v>DT</v>
      </c>
      <c r="I45" s="279">
        <f>+MAI!J40</f>
        <v>0</v>
      </c>
      <c r="J45" s="279">
        <f>+MAI!K40</f>
        <v>0</v>
      </c>
      <c r="K45" s="279" t="str">
        <f>+MAI!L40</f>
        <v>N</v>
      </c>
      <c r="L45" s="279" t="str">
        <f>+MAI!M40</f>
        <v>N</v>
      </c>
      <c r="M45" s="283">
        <f>+MAI!N40</f>
        <v>0</v>
      </c>
      <c r="N45" s="302">
        <f>+MAI!O40</f>
        <v>0</v>
      </c>
      <c r="O45" s="279" t="str">
        <f>+MAI!P40</f>
        <v>D</v>
      </c>
      <c r="P45" s="279" t="str">
        <f>+MAI!Q40</f>
        <v>D</v>
      </c>
      <c r="Q45" s="279">
        <f>+MAI!R40</f>
        <v>0</v>
      </c>
      <c r="R45" s="279">
        <f>+MAI!S40</f>
        <v>0</v>
      </c>
      <c r="S45" s="279" t="str">
        <f>+MAI!T40</f>
        <v>D</v>
      </c>
      <c r="T45" s="300" t="str">
        <f>+MAI!U40</f>
        <v>N</v>
      </c>
      <c r="U45" s="280" t="str">
        <f>+MAI!V40</f>
        <v>N</v>
      </c>
      <c r="V45" s="279">
        <f>+MAI!W40</f>
        <v>0</v>
      </c>
      <c r="W45" s="279" t="str">
        <f>+MAI!X40</f>
        <v>D</v>
      </c>
      <c r="X45" s="279" t="str">
        <f>+MAI!Y40</f>
        <v>N</v>
      </c>
      <c r="Y45" s="279">
        <f>+MAI!Z40</f>
        <v>0</v>
      </c>
      <c r="Z45" s="279">
        <f>+MAI!AA40</f>
        <v>0</v>
      </c>
      <c r="AA45" s="283" t="str">
        <f>+MAI!AB40</f>
        <v>NT</v>
      </c>
      <c r="AB45" s="302" t="str">
        <f>+MAI!AC40</f>
        <v>N</v>
      </c>
      <c r="AC45" s="279">
        <f>+MAI!AD40</f>
        <v>0</v>
      </c>
      <c r="AD45" s="279" t="str">
        <f>+MAI!AE40</f>
        <v>D</v>
      </c>
      <c r="AE45" s="279" t="str">
        <f>+MAI!AF40</f>
        <v>D</v>
      </c>
      <c r="AF45" s="279">
        <f>+MAI!AG40</f>
        <v>0</v>
      </c>
      <c r="AG45" s="283" t="str">
        <f>+MAI!AH40</f>
        <v>N</v>
      </c>
      <c r="AH45" s="230"/>
    </row>
    <row r="46" spans="1:34" ht="14.45" customHeight="1" thickBot="1" x14ac:dyDescent="0.3">
      <c r="A46" s="655">
        <v>28</v>
      </c>
      <c r="B46" s="1327" t="s">
        <v>238</v>
      </c>
      <c r="C46" s="328" t="str">
        <f>+MAI!D41</f>
        <v>D</v>
      </c>
      <c r="D46" s="329" t="str">
        <f>+MAI!E41</f>
        <v>D</v>
      </c>
      <c r="E46" s="329">
        <f>+MAI!F41</f>
        <v>0</v>
      </c>
      <c r="F46" s="764">
        <f>+MAI!G41</f>
        <v>0</v>
      </c>
      <c r="G46" s="328" t="str">
        <f>+MAI!H41</f>
        <v>NT</v>
      </c>
      <c r="H46" s="329" t="str">
        <f>+MAI!I41</f>
        <v>N</v>
      </c>
      <c r="I46" s="329" t="str">
        <f>+MAI!J41</f>
        <v>NTS5S1</v>
      </c>
      <c r="J46" s="329">
        <f>+MAI!K41</f>
        <v>0</v>
      </c>
      <c r="K46" s="329" t="str">
        <f>+MAI!L41</f>
        <v>N</v>
      </c>
      <c r="L46" s="329" t="str">
        <f>+MAI!M41</f>
        <v>N</v>
      </c>
      <c r="M46" s="330" t="str">
        <f>+MAI!N41</f>
        <v>NT</v>
      </c>
      <c r="N46" s="765">
        <f>+MAI!O41</f>
        <v>0</v>
      </c>
      <c r="O46" s="329" t="str">
        <f>+MAI!P41</f>
        <v>D</v>
      </c>
      <c r="P46" s="329" t="str">
        <f>+MAI!Q41</f>
        <v>T</v>
      </c>
      <c r="Q46" s="329" t="str">
        <f>+MAI!R41</f>
        <v>DT</v>
      </c>
      <c r="R46" s="329">
        <f>+MAI!S41</f>
        <v>0</v>
      </c>
      <c r="S46" s="329" t="str">
        <f>+MAI!T41</f>
        <v>D</v>
      </c>
      <c r="T46" s="764" t="str">
        <f>+MAI!U41</f>
        <v>N</v>
      </c>
      <c r="U46" s="328" t="str">
        <f>+MAI!V41</f>
        <v>N</v>
      </c>
      <c r="V46" s="329">
        <f>+MAI!W41</f>
        <v>0</v>
      </c>
      <c r="W46" s="329" t="str">
        <f>+MAI!X41</f>
        <v>D</v>
      </c>
      <c r="X46" s="329" t="str">
        <f>+MAI!Y41</f>
        <v>N</v>
      </c>
      <c r="Y46" s="329">
        <f>+MAI!Z41</f>
        <v>0</v>
      </c>
      <c r="Z46" s="329">
        <f>+MAI!AA41</f>
        <v>0</v>
      </c>
      <c r="AA46" s="330" t="str">
        <f>+MAI!AB41</f>
        <v>FE</v>
      </c>
      <c r="AB46" s="765" t="str">
        <f>+MAI!AC41</f>
        <v>FE</v>
      </c>
      <c r="AC46" s="329" t="str">
        <f>+MAI!AD41</f>
        <v>FE</v>
      </c>
      <c r="AD46" s="329" t="str">
        <f>+MAI!AE41</f>
        <v>FE</v>
      </c>
      <c r="AE46" s="329" t="str">
        <f>+MAI!AF41</f>
        <v>FE</v>
      </c>
      <c r="AF46" s="329" t="str">
        <f>+MAI!AG41</f>
        <v>FE</v>
      </c>
      <c r="AG46" s="330" t="str">
        <f>+MAI!AH41</f>
        <v>FES</v>
      </c>
      <c r="AH46" s="230"/>
    </row>
    <row r="47" spans="1:34" ht="14.45" customHeight="1" thickBot="1" x14ac:dyDescent="0.3">
      <c r="A47" s="815">
        <v>29</v>
      </c>
      <c r="B47" s="1328" t="s">
        <v>65</v>
      </c>
      <c r="C47" s="275">
        <f>+MAI!D42</f>
        <v>0</v>
      </c>
      <c r="D47" s="281">
        <f>+MAI!E42</f>
        <v>0</v>
      </c>
      <c r="E47" s="281">
        <f>+MAI!F42</f>
        <v>0</v>
      </c>
      <c r="F47" s="799">
        <f>+MAI!G42</f>
        <v>0</v>
      </c>
      <c r="G47" s="275">
        <f>+MAI!H42</f>
        <v>0</v>
      </c>
      <c r="H47" s="281">
        <f>+MAI!I42</f>
        <v>0</v>
      </c>
      <c r="I47" s="281">
        <f>+MAI!J42</f>
        <v>0</v>
      </c>
      <c r="J47" s="281">
        <f>+MAI!K42</f>
        <v>0</v>
      </c>
      <c r="K47" s="281">
        <f>+MAI!L42</f>
        <v>0</v>
      </c>
      <c r="L47" s="281">
        <f>+MAI!M42</f>
        <v>0</v>
      </c>
      <c r="M47" s="282">
        <f>+MAI!N42</f>
        <v>0</v>
      </c>
      <c r="N47" s="798">
        <f>+MAI!O42</f>
        <v>0</v>
      </c>
      <c r="O47" s="281">
        <f>+MAI!P42</f>
        <v>0</v>
      </c>
      <c r="P47" s="281">
        <f>+MAI!Q42</f>
        <v>0</v>
      </c>
      <c r="Q47" s="281">
        <f>+MAI!R42</f>
        <v>0</v>
      </c>
      <c r="R47" s="281">
        <f>+MAI!S42</f>
        <v>0</v>
      </c>
      <c r="S47" s="281">
        <f>+MAI!T42</f>
        <v>0</v>
      </c>
      <c r="T47" s="799">
        <f>+MAI!U42</f>
        <v>0</v>
      </c>
      <c r="U47" s="275">
        <f>+MAI!V42</f>
        <v>0</v>
      </c>
      <c r="V47" s="281">
        <f>+MAI!W42</f>
        <v>0</v>
      </c>
      <c r="W47" s="281">
        <f>+MAI!X42</f>
        <v>0</v>
      </c>
      <c r="X47" s="281">
        <f>+MAI!Y42</f>
        <v>0</v>
      </c>
      <c r="Y47" s="281">
        <f>+MAI!Z42</f>
        <v>0</v>
      </c>
      <c r="Z47" s="281">
        <f>+MAI!AA42</f>
        <v>0</v>
      </c>
      <c r="AA47" s="282">
        <f>+MAI!AB42</f>
        <v>0</v>
      </c>
      <c r="AB47" s="798">
        <f>+MAI!AC42</f>
        <v>0</v>
      </c>
      <c r="AC47" s="281">
        <f>+MAI!AD42</f>
        <v>0</v>
      </c>
      <c r="AD47" s="281">
        <f>+MAI!AE42</f>
        <v>0</v>
      </c>
      <c r="AE47" s="281">
        <f>+MAI!AF42</f>
        <v>0</v>
      </c>
      <c r="AF47" s="281">
        <f>+MAI!AG42</f>
        <v>0</v>
      </c>
      <c r="AG47" s="282">
        <f>+MAI!AH42</f>
        <v>0</v>
      </c>
      <c r="AH47" s="230"/>
    </row>
    <row r="48" spans="1:34" ht="14.45" customHeight="1" x14ac:dyDescent="0.25">
      <c r="A48" s="655">
        <v>30</v>
      </c>
      <c r="B48" s="1329"/>
      <c r="C48" s="280">
        <f>+MAI!D43</f>
        <v>0</v>
      </c>
      <c r="D48" s="279">
        <f>+MAI!E43</f>
        <v>0</v>
      </c>
      <c r="E48" s="279">
        <f>+MAI!F43</f>
        <v>0</v>
      </c>
      <c r="F48" s="300">
        <f>+MAI!G43</f>
        <v>0</v>
      </c>
      <c r="G48" s="280">
        <f>+MAI!H43</f>
        <v>0</v>
      </c>
      <c r="H48" s="279">
        <f>+MAI!I43</f>
        <v>0</v>
      </c>
      <c r="I48" s="279">
        <f>+MAI!J43</f>
        <v>0</v>
      </c>
      <c r="J48" s="279">
        <f>+MAI!K43</f>
        <v>0</v>
      </c>
      <c r="K48" s="279">
        <f>+MAI!L43</f>
        <v>0</v>
      </c>
      <c r="L48" s="279">
        <f>+MAI!M43</f>
        <v>0</v>
      </c>
      <c r="M48" s="283">
        <f>+MAI!N43</f>
        <v>0</v>
      </c>
      <c r="N48" s="302">
        <f>+MAI!O43</f>
        <v>0</v>
      </c>
      <c r="O48" s="279">
        <f>+MAI!P43</f>
        <v>0</v>
      </c>
      <c r="P48" s="279">
        <f>+MAI!Q43</f>
        <v>0</v>
      </c>
      <c r="Q48" s="279">
        <f>+MAI!R43</f>
        <v>0</v>
      </c>
      <c r="R48" s="279">
        <f>+MAI!S43</f>
        <v>0</v>
      </c>
      <c r="S48" s="279">
        <f>+MAI!T43</f>
        <v>0</v>
      </c>
      <c r="T48" s="300">
        <f>+MAI!U43</f>
        <v>0</v>
      </c>
      <c r="U48" s="280">
        <f>+MAI!V43</f>
        <v>0</v>
      </c>
      <c r="V48" s="279">
        <f>+MAI!W43</f>
        <v>0</v>
      </c>
      <c r="W48" s="279">
        <f>+MAI!X43</f>
        <v>0</v>
      </c>
      <c r="X48" s="279">
        <f>+MAI!Y43</f>
        <v>0</v>
      </c>
      <c r="Y48" s="279">
        <f>+MAI!Z43</f>
        <v>0</v>
      </c>
      <c r="Z48" s="279">
        <f>+MAI!AA43</f>
        <v>0</v>
      </c>
      <c r="AA48" s="283">
        <f>+MAI!AB43</f>
        <v>0</v>
      </c>
      <c r="AB48" s="302">
        <f>+MAI!AC43</f>
        <v>0</v>
      </c>
      <c r="AC48" s="279">
        <f>+MAI!AD43</f>
        <v>0</v>
      </c>
      <c r="AD48" s="279">
        <f>+MAI!AE43</f>
        <v>0</v>
      </c>
      <c r="AE48" s="279">
        <f>+MAI!AF43</f>
        <v>0</v>
      </c>
      <c r="AF48" s="279">
        <f>+MAI!AG43</f>
        <v>0</v>
      </c>
      <c r="AG48" s="283">
        <f>+MAI!AH43</f>
        <v>0</v>
      </c>
      <c r="AH48" s="230"/>
    </row>
    <row r="49" spans="1:34" ht="14.45" customHeight="1" thickBot="1" x14ac:dyDescent="0.3">
      <c r="A49" s="815">
        <v>31</v>
      </c>
      <c r="B49" s="1330" t="s">
        <v>3</v>
      </c>
      <c r="C49" s="284">
        <f>+MAI!D44</f>
        <v>0</v>
      </c>
      <c r="D49" s="285">
        <f>+MAI!E44</f>
        <v>0</v>
      </c>
      <c r="E49" s="285">
        <f>+MAI!F44</f>
        <v>0</v>
      </c>
      <c r="F49" s="301">
        <f>+MAI!G44</f>
        <v>0</v>
      </c>
      <c r="G49" s="284">
        <f>+MAI!H44</f>
        <v>0</v>
      </c>
      <c r="H49" s="285">
        <f>+MAI!I44</f>
        <v>0</v>
      </c>
      <c r="I49" s="285">
        <f>+MAI!J44</f>
        <v>0</v>
      </c>
      <c r="J49" s="285">
        <f>+MAI!K44</f>
        <v>0</v>
      </c>
      <c r="K49" s="285">
        <f>+MAI!L44</f>
        <v>0</v>
      </c>
      <c r="L49" s="285">
        <f>+MAI!M44</f>
        <v>0</v>
      </c>
      <c r="M49" s="286">
        <f>+MAI!N44</f>
        <v>0</v>
      </c>
      <c r="N49" s="303">
        <f>+MAI!O44</f>
        <v>0</v>
      </c>
      <c r="O49" s="285">
        <f>+MAI!P44</f>
        <v>0</v>
      </c>
      <c r="P49" s="285">
        <f>+MAI!Q44</f>
        <v>0</v>
      </c>
      <c r="Q49" s="285">
        <f>+MAI!R44</f>
        <v>0</v>
      </c>
      <c r="R49" s="285">
        <f>+MAI!S44</f>
        <v>0</v>
      </c>
      <c r="S49" s="285">
        <f>+MAI!T44</f>
        <v>0</v>
      </c>
      <c r="T49" s="301">
        <f>+MAI!U44</f>
        <v>0</v>
      </c>
      <c r="U49" s="284">
        <f>+MAI!V44</f>
        <v>0</v>
      </c>
      <c r="V49" s="285">
        <f>+MAI!W44</f>
        <v>0</v>
      </c>
      <c r="W49" s="285">
        <f>+MAI!X44</f>
        <v>0</v>
      </c>
      <c r="X49" s="285">
        <f>+MAI!Y44</f>
        <v>0</v>
      </c>
      <c r="Y49" s="285">
        <f>+MAI!Z44</f>
        <v>0</v>
      </c>
      <c r="Z49" s="285">
        <f>+MAI!AA44</f>
        <v>0</v>
      </c>
      <c r="AA49" s="286">
        <f>+MAI!AB44</f>
        <v>0</v>
      </c>
      <c r="AB49" s="303">
        <f>+MAI!AC44</f>
        <v>0</v>
      </c>
      <c r="AC49" s="285">
        <f>+MAI!AD44</f>
        <v>0</v>
      </c>
      <c r="AD49" s="285">
        <f>+MAI!AE44</f>
        <v>0</v>
      </c>
      <c r="AE49" s="285">
        <f>+MAI!AF44</f>
        <v>0</v>
      </c>
      <c r="AF49" s="285">
        <f>+MAI!AG44</f>
        <v>0</v>
      </c>
      <c r="AG49" s="286">
        <f>+MAI!AH44</f>
        <v>0</v>
      </c>
      <c r="AH49" s="230"/>
    </row>
    <row r="50" spans="1:34" ht="14.45" customHeight="1" x14ac:dyDescent="0.25">
      <c r="A50" s="655">
        <v>32</v>
      </c>
      <c r="B50" s="1331" t="s">
        <v>3</v>
      </c>
      <c r="C50" s="297" t="str">
        <f>+MAI!D45</f>
        <v>T</v>
      </c>
      <c r="D50" s="298">
        <f>+MAI!E45</f>
        <v>0</v>
      </c>
      <c r="E50" s="298">
        <f>+MAI!F45</f>
        <v>0</v>
      </c>
      <c r="F50" s="761">
        <f>+MAI!G45</f>
        <v>0</v>
      </c>
      <c r="G50" s="297" t="str">
        <f>+MAI!H45</f>
        <v>D</v>
      </c>
      <c r="H50" s="298" t="str">
        <f>+MAI!I45</f>
        <v>N</v>
      </c>
      <c r="I50" s="298" t="str">
        <f>+MAI!J45</f>
        <v>NTS5S1</v>
      </c>
      <c r="J50" s="298">
        <f>+MAI!K45</f>
        <v>0</v>
      </c>
      <c r="K50" s="298" t="str">
        <f>+MAI!L45</f>
        <v>N</v>
      </c>
      <c r="L50" s="298" t="str">
        <f>+MAI!M45</f>
        <v>N</v>
      </c>
      <c r="M50" s="299">
        <f>+MAI!N45</f>
        <v>0</v>
      </c>
      <c r="N50" s="762" t="str">
        <f>+MAI!O45</f>
        <v>DTS5S1</v>
      </c>
      <c r="O50" s="298" t="str">
        <f>+MAI!P45</f>
        <v>D</v>
      </c>
      <c r="P50" s="298" t="str">
        <f>+MAI!Q45</f>
        <v>N</v>
      </c>
      <c r="Q50" s="298">
        <f>+MAI!R45</f>
        <v>0</v>
      </c>
      <c r="R50" s="298" t="str">
        <f>+MAI!S45</f>
        <v>DT</v>
      </c>
      <c r="S50" s="298" t="str">
        <f>+MAI!T45</f>
        <v>D</v>
      </c>
      <c r="T50" s="761" t="str">
        <f>+MAI!U45</f>
        <v>N</v>
      </c>
      <c r="U50" s="297">
        <f>+MAI!V45</f>
        <v>0</v>
      </c>
      <c r="V50" s="298">
        <f>+MAI!W45</f>
        <v>0</v>
      </c>
      <c r="W50" s="298" t="str">
        <f>+MAI!X45</f>
        <v>D</v>
      </c>
      <c r="X50" s="298" t="str">
        <f>+MAI!Y45</f>
        <v>N</v>
      </c>
      <c r="Y50" s="298" t="str">
        <f>+MAI!Z45</f>
        <v>N</v>
      </c>
      <c r="Z50" s="298">
        <f>+MAI!AA45</f>
        <v>0</v>
      </c>
      <c r="AA50" s="299" t="str">
        <f>+MAI!AB45</f>
        <v>D</v>
      </c>
      <c r="AB50" s="762" t="str">
        <f>+MAI!AC45</f>
        <v>N</v>
      </c>
      <c r="AC50" s="298">
        <f>+MAI!AD45</f>
        <v>0</v>
      </c>
      <c r="AD50" s="298">
        <f>+MAI!AE45</f>
        <v>0</v>
      </c>
      <c r="AE50" s="298" t="str">
        <f>+MAI!AF45</f>
        <v>D</v>
      </c>
      <c r="AF50" s="298" t="str">
        <f>+MAI!AG45</f>
        <v>D</v>
      </c>
      <c r="AG50" s="299">
        <f>+MAI!AH45</f>
        <v>0</v>
      </c>
      <c r="AH50" s="230"/>
    </row>
    <row r="51" spans="1:34" ht="14.45" customHeight="1" thickBot="1" x14ac:dyDescent="0.3">
      <c r="A51" s="815">
        <v>33</v>
      </c>
      <c r="B51" s="1329" t="s">
        <v>3</v>
      </c>
      <c r="C51" s="280" t="str">
        <f>+MAI!D46</f>
        <v>D</v>
      </c>
      <c r="D51" s="279" t="str">
        <f>+MAI!E46</f>
        <v>D</v>
      </c>
      <c r="E51" s="279">
        <f>+MAI!F46</f>
        <v>0</v>
      </c>
      <c r="F51" s="300">
        <f>+MAI!G46</f>
        <v>0</v>
      </c>
      <c r="G51" s="280" t="str">
        <f>+MAI!H46</f>
        <v>D</v>
      </c>
      <c r="H51" s="279" t="str">
        <f>+MAI!I46</f>
        <v>N</v>
      </c>
      <c r="I51" s="279">
        <f>+MAI!J46</f>
        <v>0</v>
      </c>
      <c r="J51" s="279">
        <f>+MAI!K46</f>
        <v>0</v>
      </c>
      <c r="K51" s="279" t="str">
        <f>+MAI!L46</f>
        <v>FE</v>
      </c>
      <c r="L51" s="279" t="str">
        <f>+MAI!M46</f>
        <v>FE</v>
      </c>
      <c r="M51" s="283">
        <f>+MAI!N46</f>
        <v>0</v>
      </c>
      <c r="N51" s="302">
        <f>+MAI!O46</f>
        <v>0</v>
      </c>
      <c r="O51" s="279" t="str">
        <f>+MAI!P46</f>
        <v>D</v>
      </c>
      <c r="P51" s="279" t="str">
        <f>+MAI!Q46</f>
        <v>N</v>
      </c>
      <c r="Q51" s="279" t="str">
        <f>+MAI!R46</f>
        <v>NTS5S</v>
      </c>
      <c r="R51" s="279">
        <f>+MAI!S46</f>
        <v>0</v>
      </c>
      <c r="S51" s="279" t="str">
        <f>+MAI!T46</f>
        <v>D</v>
      </c>
      <c r="T51" s="300" t="str">
        <f>+MAI!U46</f>
        <v>N</v>
      </c>
      <c r="U51" s="280">
        <f>+MAI!V46</f>
        <v>0</v>
      </c>
      <c r="V51" s="279">
        <f>+MAI!W46</f>
        <v>0</v>
      </c>
      <c r="W51" s="279" t="str">
        <f>+MAI!X46</f>
        <v>D</v>
      </c>
      <c r="X51" s="279" t="str">
        <f>+MAI!Y46</f>
        <v>N</v>
      </c>
      <c r="Y51" s="279">
        <f>+MAI!Z46</f>
        <v>0</v>
      </c>
      <c r="Z51" s="279">
        <f>+MAI!AA46</f>
        <v>0</v>
      </c>
      <c r="AA51" s="283" t="str">
        <f>+MAI!AB46</f>
        <v>D</v>
      </c>
      <c r="AB51" s="302" t="str">
        <f>+MAI!AC46</f>
        <v>N</v>
      </c>
      <c r="AC51" s="279">
        <f>+MAI!AD46</f>
        <v>0</v>
      </c>
      <c r="AD51" s="279">
        <f>+MAI!AE46</f>
        <v>0</v>
      </c>
      <c r="AE51" s="279" t="str">
        <f>+MAI!AF46</f>
        <v>D</v>
      </c>
      <c r="AF51" s="279" t="str">
        <f>+MAI!AG46</f>
        <v>D</v>
      </c>
      <c r="AG51" s="283" t="str">
        <f>+MAI!AH46</f>
        <v>D</v>
      </c>
      <c r="AH51" s="230"/>
    </row>
    <row r="52" spans="1:34" ht="14.45" customHeight="1" x14ac:dyDescent="0.25">
      <c r="A52" s="655">
        <v>34</v>
      </c>
      <c r="B52" s="1329" t="s">
        <v>3</v>
      </c>
      <c r="C52" s="280" t="str">
        <f>+MAI!D47</f>
        <v>D</v>
      </c>
      <c r="D52" s="279" t="str">
        <f>+MAI!E47</f>
        <v>D</v>
      </c>
      <c r="E52" s="279" t="str">
        <f>+MAI!F47</f>
        <v>DTS5S1</v>
      </c>
      <c r="F52" s="300">
        <f>+MAI!G47</f>
        <v>0</v>
      </c>
      <c r="G52" s="280" t="str">
        <f>+MAI!H47</f>
        <v>NT</v>
      </c>
      <c r="H52" s="279" t="str">
        <f>+MAI!I47</f>
        <v>N</v>
      </c>
      <c r="I52" s="279">
        <f>+MAI!J47</f>
        <v>0</v>
      </c>
      <c r="J52" s="279" t="str">
        <f>+MAI!K47</f>
        <v>DTSDS1</v>
      </c>
      <c r="K52" s="279" t="str">
        <f>+MAI!L47</f>
        <v>N</v>
      </c>
      <c r="L52" s="279" t="str">
        <f>+MAI!M47</f>
        <v>N</v>
      </c>
      <c r="M52" s="283">
        <f>+MAI!N47</f>
        <v>0</v>
      </c>
      <c r="N52" s="302" t="str">
        <f>+MAI!O47</f>
        <v>DTS1</v>
      </c>
      <c r="O52" s="279" t="str">
        <f>+MAI!P47</f>
        <v>D</v>
      </c>
      <c r="P52" s="279" t="str">
        <f>+MAI!Q47</f>
        <v>N</v>
      </c>
      <c r="Q52" s="279">
        <f>+MAI!R47</f>
        <v>0</v>
      </c>
      <c r="R52" s="279">
        <f>+MAI!S47</f>
        <v>0</v>
      </c>
      <c r="S52" s="279" t="str">
        <f>+MAI!T47</f>
        <v>FOTS</v>
      </c>
      <c r="T52" s="300" t="str">
        <f>+MAI!U47</f>
        <v>FOTS</v>
      </c>
      <c r="U52" s="280">
        <f>+MAI!V47</f>
        <v>0</v>
      </c>
      <c r="V52" s="279">
        <f>+MAI!W47</f>
        <v>0</v>
      </c>
      <c r="W52" s="279" t="str">
        <f>+MAI!X47</f>
        <v>D</v>
      </c>
      <c r="X52" s="279" t="str">
        <f>+MAI!Y47</f>
        <v>N</v>
      </c>
      <c r="Y52" s="279">
        <f>+MAI!Z47</f>
        <v>0</v>
      </c>
      <c r="Z52" s="279">
        <f>+MAI!AA47</f>
        <v>0</v>
      </c>
      <c r="AA52" s="283" t="str">
        <f>+MAI!AB47</f>
        <v>D</v>
      </c>
      <c r="AB52" s="302" t="str">
        <f>+MAI!AC47</f>
        <v>N</v>
      </c>
      <c r="AC52" s="279" t="str">
        <f>+MAI!AD47</f>
        <v>N</v>
      </c>
      <c r="AD52" s="279">
        <f>+MAI!AE47</f>
        <v>0</v>
      </c>
      <c r="AE52" s="279" t="str">
        <f>+MAI!AF47</f>
        <v>D</v>
      </c>
      <c r="AF52" s="279" t="str">
        <f>+MAI!AG47</f>
        <v>D</v>
      </c>
      <c r="AG52" s="283">
        <f>+MAI!AH47</f>
        <v>0</v>
      </c>
      <c r="AH52" s="230"/>
    </row>
    <row r="53" spans="1:34" ht="14.45" customHeight="1" thickBot="1" x14ac:dyDescent="0.3">
      <c r="A53" s="815">
        <v>35</v>
      </c>
      <c r="B53" s="1329" t="s">
        <v>3</v>
      </c>
      <c r="C53" s="280" t="str">
        <f>+MAI!D48</f>
        <v>D</v>
      </c>
      <c r="D53" s="279" t="str">
        <f>+MAI!E48</f>
        <v>D</v>
      </c>
      <c r="E53" s="279" t="str">
        <f>+MAI!F48</f>
        <v>NTS5S1</v>
      </c>
      <c r="F53" s="300">
        <f>+MAI!G48</f>
        <v>0</v>
      </c>
      <c r="G53" s="280">
        <f>+MAI!H48</f>
        <v>0</v>
      </c>
      <c r="H53" s="279" t="str">
        <f>+MAI!I48</f>
        <v>FE</v>
      </c>
      <c r="I53" s="279" t="str">
        <f>+MAI!J48</f>
        <v>FES</v>
      </c>
      <c r="J53" s="279" t="str">
        <f>+MAI!K48</f>
        <v>FED</v>
      </c>
      <c r="K53" s="279" t="str">
        <f>+MAI!L48</f>
        <v>FE</v>
      </c>
      <c r="L53" s="279" t="str">
        <f>+MAI!M48</f>
        <v>FE</v>
      </c>
      <c r="M53" s="283" t="str">
        <f>+MAI!N48</f>
        <v>FE</v>
      </c>
      <c r="N53" s="302" t="str">
        <f>+MAI!O48</f>
        <v>FE</v>
      </c>
      <c r="O53" s="279" t="str">
        <f>+MAI!P48</f>
        <v>N</v>
      </c>
      <c r="P53" s="279" t="str">
        <f>+MAI!Q48</f>
        <v>N</v>
      </c>
      <c r="Q53" s="279">
        <f>+MAI!R48</f>
        <v>0</v>
      </c>
      <c r="R53" s="279">
        <f>+MAI!S48</f>
        <v>0</v>
      </c>
      <c r="S53" s="279" t="str">
        <f>+MAI!T48</f>
        <v>T</v>
      </c>
      <c r="T53" s="300" t="str">
        <f>+MAI!U48</f>
        <v>T</v>
      </c>
      <c r="U53" s="280" t="str">
        <f>+MAI!V48</f>
        <v>N</v>
      </c>
      <c r="V53" s="279">
        <f>+MAI!W48</f>
        <v>0</v>
      </c>
      <c r="W53" s="279" t="str">
        <f>+MAI!X48</f>
        <v>D</v>
      </c>
      <c r="X53" s="279" t="str">
        <f>+MAI!Y48</f>
        <v>N</v>
      </c>
      <c r="Y53" s="279">
        <f>+MAI!Z48</f>
        <v>0</v>
      </c>
      <c r="Z53" s="279" t="str">
        <f>+MAI!AA48</f>
        <v>DT</v>
      </c>
      <c r="AA53" s="283" t="str">
        <f>+MAI!AB48</f>
        <v>D</v>
      </c>
      <c r="AB53" s="302" t="str">
        <f>+MAI!AC48</f>
        <v>N</v>
      </c>
      <c r="AC53" s="279">
        <f>+MAI!AD48</f>
        <v>0</v>
      </c>
      <c r="AD53" s="279">
        <f>+MAI!AE48</f>
        <v>0</v>
      </c>
      <c r="AE53" s="279" t="str">
        <f>+MAI!AF48</f>
        <v>D</v>
      </c>
      <c r="AF53" s="279" t="str">
        <f>+MAI!AG48</f>
        <v>NT</v>
      </c>
      <c r="AG53" s="283" t="str">
        <f>+MAI!AH48</f>
        <v>NT</v>
      </c>
      <c r="AH53" s="230"/>
    </row>
    <row r="54" spans="1:34" ht="14.45" customHeight="1" x14ac:dyDescent="0.25">
      <c r="A54" s="655">
        <v>36</v>
      </c>
      <c r="B54" s="1329" t="s">
        <v>3</v>
      </c>
      <c r="C54" s="280" t="str">
        <f>+MAI!D49</f>
        <v>D</v>
      </c>
      <c r="D54" s="279" t="str">
        <f>+MAI!E49</f>
        <v>D</v>
      </c>
      <c r="E54" s="279">
        <f>+MAI!F49</f>
        <v>0</v>
      </c>
      <c r="F54" s="300" t="str">
        <f>+MAI!G49</f>
        <v>DTSDS1</v>
      </c>
      <c r="G54" s="280" t="str">
        <f>+MAI!H49</f>
        <v>D</v>
      </c>
      <c r="H54" s="279" t="str">
        <f>+MAI!I49</f>
        <v>N</v>
      </c>
      <c r="I54" s="279">
        <f>+MAI!J49</f>
        <v>0</v>
      </c>
      <c r="J54" s="279">
        <f>+MAI!K49</f>
        <v>0</v>
      </c>
      <c r="K54" s="279" t="str">
        <f>+MAI!L49</f>
        <v>D</v>
      </c>
      <c r="L54" s="279" t="str">
        <f>+MAI!M49</f>
        <v>N</v>
      </c>
      <c r="M54" s="283" t="str">
        <f>+MAI!N49</f>
        <v>NTS5S1</v>
      </c>
      <c r="N54" s="302">
        <f>+MAI!O49</f>
        <v>0</v>
      </c>
      <c r="O54" s="279" t="str">
        <f>+MAI!P49</f>
        <v>D</v>
      </c>
      <c r="P54" s="279" t="str">
        <f>+MAI!Q49</f>
        <v>N</v>
      </c>
      <c r="Q54" s="279">
        <f>+MAI!R49</f>
        <v>0</v>
      </c>
      <c r="R54" s="279">
        <f>+MAI!S49</f>
        <v>0</v>
      </c>
      <c r="S54" s="279" t="str">
        <f>+MAI!T49</f>
        <v>D</v>
      </c>
      <c r="T54" s="300" t="str">
        <f>+MAI!U49</f>
        <v>N</v>
      </c>
      <c r="U54" s="280">
        <f>+MAI!V49</f>
        <v>0</v>
      </c>
      <c r="V54" s="279">
        <f>+MAI!W49</f>
        <v>0</v>
      </c>
      <c r="W54" s="279" t="str">
        <f>+MAI!X49</f>
        <v>D</v>
      </c>
      <c r="X54" s="279" t="str">
        <f>+MAI!Y49</f>
        <v>N</v>
      </c>
      <c r="Y54" s="279">
        <f>+MAI!Z49</f>
        <v>0</v>
      </c>
      <c r="Z54" s="279">
        <f>+MAI!AA49</f>
        <v>0</v>
      </c>
      <c r="AA54" s="283" t="str">
        <f>+MAI!AB49</f>
        <v>D</v>
      </c>
      <c r="AB54" s="302" t="str">
        <f>+MAI!AC49</f>
        <v>N</v>
      </c>
      <c r="AC54" s="279">
        <f>+MAI!AD49</f>
        <v>0</v>
      </c>
      <c r="AD54" s="279">
        <f>+MAI!AE49</f>
        <v>0</v>
      </c>
      <c r="AE54" s="279" t="str">
        <f>+MAI!AF49</f>
        <v>D</v>
      </c>
      <c r="AF54" s="279" t="str">
        <f>+MAI!AG49</f>
        <v>D</v>
      </c>
      <c r="AG54" s="283" t="str">
        <f>+MAI!AH49</f>
        <v>N</v>
      </c>
      <c r="AH54" s="230"/>
    </row>
    <row r="55" spans="1:34" ht="14.45" customHeight="1" thickBot="1" x14ac:dyDescent="0.3">
      <c r="A55" s="815">
        <v>37</v>
      </c>
      <c r="B55" s="1329" t="s">
        <v>3</v>
      </c>
      <c r="C55" s="280" t="str">
        <f>+MAI!D50</f>
        <v>FEF</v>
      </c>
      <c r="D55" s="279" t="str">
        <f>+MAI!E50</f>
        <v>FE</v>
      </c>
      <c r="E55" s="279" t="str">
        <f>+MAI!F50</f>
        <v>FES</v>
      </c>
      <c r="F55" s="300" t="str">
        <f>+MAI!G50</f>
        <v>FED</v>
      </c>
      <c r="G55" s="280" t="str">
        <f>+MAI!H50</f>
        <v>D</v>
      </c>
      <c r="H55" s="279" t="str">
        <f>+MAI!I50</f>
        <v>N</v>
      </c>
      <c r="I55" s="279">
        <f>+MAI!J50</f>
        <v>0</v>
      </c>
      <c r="J55" s="279">
        <f>+MAI!K50</f>
        <v>0</v>
      </c>
      <c r="K55" s="279" t="str">
        <f>+MAI!L50</f>
        <v>N</v>
      </c>
      <c r="L55" s="279" t="str">
        <f>+MAI!M50</f>
        <v>N</v>
      </c>
      <c r="M55" s="283">
        <f>+MAI!N50</f>
        <v>0</v>
      </c>
      <c r="N55" s="302">
        <f>+MAI!O50</f>
        <v>0</v>
      </c>
      <c r="O55" s="279" t="str">
        <f>+MAI!P50</f>
        <v>D</v>
      </c>
      <c r="P55" s="279" t="str">
        <f>+MAI!Q50</f>
        <v>N</v>
      </c>
      <c r="Q55" s="279" t="str">
        <f>+MAI!R50</f>
        <v>NTS5S</v>
      </c>
      <c r="R55" s="279">
        <f>+MAI!S50</f>
        <v>0</v>
      </c>
      <c r="S55" s="279" t="str">
        <f>+MAI!T50</f>
        <v>D</v>
      </c>
      <c r="T55" s="300" t="str">
        <f>+MAI!U50</f>
        <v>N</v>
      </c>
      <c r="U55" s="280">
        <f>+MAI!V50</f>
        <v>0</v>
      </c>
      <c r="V55" s="279">
        <f>+MAI!W50</f>
        <v>0</v>
      </c>
      <c r="W55" s="279" t="str">
        <f>+MAI!X50</f>
        <v>D</v>
      </c>
      <c r="X55" s="279" t="str">
        <f>+MAI!Y50</f>
        <v>N</v>
      </c>
      <c r="Y55" s="279">
        <f>+MAI!Z50</f>
        <v>0</v>
      </c>
      <c r="Z55" s="279" t="str">
        <f>+MAI!AA50</f>
        <v>NT</v>
      </c>
      <c r="AA55" s="283" t="str">
        <f>+MAI!AB50</f>
        <v>T</v>
      </c>
      <c r="AB55" s="302" t="str">
        <f>+MAI!AC50</f>
        <v>N</v>
      </c>
      <c r="AC55" s="279" t="str">
        <f>+MAI!AD50</f>
        <v>N</v>
      </c>
      <c r="AD55" s="279">
        <f>+MAI!AE50</f>
        <v>0</v>
      </c>
      <c r="AE55" s="279" t="str">
        <f>+MAI!AF50</f>
        <v>D</v>
      </c>
      <c r="AF55" s="279" t="str">
        <f>+MAI!AG50</f>
        <v>D</v>
      </c>
      <c r="AG55" s="283" t="str">
        <f>+MAI!AH50</f>
        <v>FES</v>
      </c>
      <c r="AH55" s="230"/>
    </row>
    <row r="56" spans="1:34" ht="14.45" customHeight="1" x14ac:dyDescent="0.25">
      <c r="A56" s="655">
        <v>38</v>
      </c>
      <c r="B56" s="1329" t="s">
        <v>3</v>
      </c>
      <c r="C56" s="280" t="str">
        <f>+MAI!D51</f>
        <v>D</v>
      </c>
      <c r="D56" s="279" t="str">
        <f>+MAI!E51</f>
        <v>D</v>
      </c>
      <c r="E56" s="279">
        <f>+MAI!F51</f>
        <v>0</v>
      </c>
      <c r="F56" s="300">
        <f>+MAI!G51</f>
        <v>0</v>
      </c>
      <c r="G56" s="280" t="str">
        <f>+MAI!H51</f>
        <v>D</v>
      </c>
      <c r="H56" s="279" t="str">
        <f>+MAI!I51</f>
        <v>N</v>
      </c>
      <c r="I56" s="279">
        <f>+MAI!J51</f>
        <v>0</v>
      </c>
      <c r="J56" s="279">
        <f>+MAI!K51</f>
        <v>0</v>
      </c>
      <c r="K56" s="279" t="str">
        <f>+MAI!L51</f>
        <v>N</v>
      </c>
      <c r="L56" s="279" t="str">
        <f>+MAI!M51</f>
        <v>N</v>
      </c>
      <c r="M56" s="283">
        <f>+MAI!N51</f>
        <v>0</v>
      </c>
      <c r="N56" s="302">
        <f>+MAI!O51</f>
        <v>0</v>
      </c>
      <c r="O56" s="279" t="str">
        <f>+MAI!P51</f>
        <v>D</v>
      </c>
      <c r="P56" s="279" t="str">
        <f>+MAI!Q51</f>
        <v>N</v>
      </c>
      <c r="Q56" s="279">
        <f>+MAI!R51</f>
        <v>0</v>
      </c>
      <c r="R56" s="279">
        <f>+MAI!S51</f>
        <v>0</v>
      </c>
      <c r="S56" s="279" t="str">
        <f>+MAI!T51</f>
        <v>D</v>
      </c>
      <c r="T56" s="300" t="str">
        <f>+MAI!U51</f>
        <v>N</v>
      </c>
      <c r="U56" s="280">
        <f>+MAI!V51</f>
        <v>0</v>
      </c>
      <c r="V56" s="279" t="str">
        <f>+MAI!W51</f>
        <v>D</v>
      </c>
      <c r="W56" s="279" t="str">
        <f>+MAI!X51</f>
        <v>D</v>
      </c>
      <c r="X56" s="279" t="str">
        <f>+MAI!Y51</f>
        <v>N</v>
      </c>
      <c r="Y56" s="279">
        <f>+MAI!Z51</f>
        <v>0</v>
      </c>
      <c r="Z56" s="279">
        <f>+MAI!AA51</f>
        <v>0</v>
      </c>
      <c r="AA56" s="283" t="str">
        <f>+MAI!AB51</f>
        <v>D</v>
      </c>
      <c r="AB56" s="302" t="str">
        <f>+MAI!AC51</f>
        <v>N</v>
      </c>
      <c r="AC56" s="279">
        <f>+MAI!AD51</f>
        <v>0</v>
      </c>
      <c r="AD56" s="279">
        <f>+MAI!AE51</f>
        <v>0</v>
      </c>
      <c r="AE56" s="279" t="str">
        <f>+MAI!AF51</f>
        <v>D</v>
      </c>
      <c r="AF56" s="279" t="str">
        <f>+MAI!AG51</f>
        <v>D</v>
      </c>
      <c r="AG56" s="283">
        <f>+MAI!AH51</f>
        <v>0</v>
      </c>
      <c r="AH56" s="230"/>
    </row>
    <row r="57" spans="1:34" ht="14.45" customHeight="1" thickBot="1" x14ac:dyDescent="0.3">
      <c r="A57" s="815">
        <v>39</v>
      </c>
      <c r="B57" s="1327" t="s">
        <v>3</v>
      </c>
      <c r="C57" s="280" t="str">
        <f>+MAI!D52</f>
        <v>D</v>
      </c>
      <c r="D57" s="279" t="str">
        <f>+MAI!E52</f>
        <v>D</v>
      </c>
      <c r="E57" s="279" t="str">
        <f>+MAI!F52</f>
        <v>NTS5S</v>
      </c>
      <c r="F57" s="300">
        <f>+MAI!G52</f>
        <v>0</v>
      </c>
      <c r="G57" s="280" t="str">
        <f>+MAI!H52</f>
        <v>D</v>
      </c>
      <c r="H57" s="279" t="str">
        <f>+MAI!I52</f>
        <v>N</v>
      </c>
      <c r="I57" s="279">
        <f>+MAI!J52</f>
        <v>0</v>
      </c>
      <c r="J57" s="279">
        <f>+MAI!K52</f>
        <v>0</v>
      </c>
      <c r="K57" s="279" t="str">
        <f>+MAI!L52</f>
        <v>NT</v>
      </c>
      <c r="L57" s="279" t="str">
        <f>+MAI!M52</f>
        <v>N</v>
      </c>
      <c r="M57" s="283" t="str">
        <f>+MAI!N52</f>
        <v>NTS5S</v>
      </c>
      <c r="N57" s="302">
        <f>+MAI!O52</f>
        <v>0</v>
      </c>
      <c r="O57" s="279" t="str">
        <f>+MAI!P52</f>
        <v>D</v>
      </c>
      <c r="P57" s="279" t="str">
        <f>+MAI!Q52</f>
        <v>N</v>
      </c>
      <c r="Q57" s="279">
        <f>+MAI!R52</f>
        <v>0</v>
      </c>
      <c r="R57" s="279">
        <f>+MAI!S52</f>
        <v>0</v>
      </c>
      <c r="S57" s="279" t="str">
        <f>+MAI!T52</f>
        <v>D</v>
      </c>
      <c r="T57" s="300" t="str">
        <f>+MAI!U52</f>
        <v>N</v>
      </c>
      <c r="U57" s="280">
        <f>+MAI!V52</f>
        <v>0</v>
      </c>
      <c r="V57" s="279">
        <f>+MAI!W52</f>
        <v>0</v>
      </c>
      <c r="W57" s="279" t="str">
        <f>+MAI!X52</f>
        <v>FE</v>
      </c>
      <c r="X57" s="279" t="str">
        <f>+MAI!Y52</f>
        <v>FE</v>
      </c>
      <c r="Y57" s="279" t="str">
        <f>+MAI!Z52</f>
        <v>FES</v>
      </c>
      <c r="Z57" s="279" t="str">
        <f>+MAI!AA52</f>
        <v>FED</v>
      </c>
      <c r="AA57" s="283" t="str">
        <f>+MAI!AB52</f>
        <v>FE</v>
      </c>
      <c r="AB57" s="302" t="str">
        <f>+MAI!AC52</f>
        <v>FE</v>
      </c>
      <c r="AC57" s="279">
        <f>+MAI!AD52</f>
        <v>0</v>
      </c>
      <c r="AD57" s="279">
        <f>+MAI!AE52</f>
        <v>0</v>
      </c>
      <c r="AE57" s="279" t="str">
        <f>+MAI!AF52</f>
        <v>D</v>
      </c>
      <c r="AF57" s="279" t="str">
        <f>+MAI!AG52</f>
        <v>D</v>
      </c>
      <c r="AG57" s="283">
        <f>+MAI!AH52</f>
        <v>0</v>
      </c>
      <c r="AH57" s="230"/>
    </row>
    <row r="58" spans="1:34" ht="14.45" customHeight="1" x14ac:dyDescent="0.25">
      <c r="A58" s="655">
        <v>40</v>
      </c>
      <c r="B58" s="1329" t="s">
        <v>3</v>
      </c>
      <c r="C58" s="280">
        <f>+MAI!D53</f>
        <v>0</v>
      </c>
      <c r="D58" s="279">
        <f>+MAI!E53</f>
        <v>0</v>
      </c>
      <c r="E58" s="279">
        <f>+MAI!F53</f>
        <v>0</v>
      </c>
      <c r="F58" s="300">
        <f>+MAI!G53</f>
        <v>0</v>
      </c>
      <c r="G58" s="280">
        <f>+MAI!H53</f>
        <v>0</v>
      </c>
      <c r="H58" s="279">
        <f>+MAI!I53</f>
        <v>0</v>
      </c>
      <c r="I58" s="279">
        <f>+MAI!J53</f>
        <v>0</v>
      </c>
      <c r="J58" s="279">
        <f>+MAI!K53</f>
        <v>0</v>
      </c>
      <c r="K58" s="279">
        <f>+MAI!L53</f>
        <v>0</v>
      </c>
      <c r="L58" s="279">
        <f>+MAI!M53</f>
        <v>0</v>
      </c>
      <c r="M58" s="283">
        <f>+MAI!N53</f>
        <v>0</v>
      </c>
      <c r="N58" s="302">
        <f>+MAI!O53</f>
        <v>0</v>
      </c>
      <c r="O58" s="279">
        <f>+MAI!P53</f>
        <v>0</v>
      </c>
      <c r="P58" s="279">
        <f>+MAI!Q53</f>
        <v>0</v>
      </c>
      <c r="Q58" s="279">
        <f>+MAI!R53</f>
        <v>0</v>
      </c>
      <c r="R58" s="279">
        <f>+MAI!S53</f>
        <v>0</v>
      </c>
      <c r="S58" s="279">
        <f>+MAI!T53</f>
        <v>0</v>
      </c>
      <c r="T58" s="300">
        <f>+MAI!U53</f>
        <v>0</v>
      </c>
      <c r="U58" s="280">
        <f>+MAI!V53</f>
        <v>0</v>
      </c>
      <c r="V58" s="279">
        <f>+MAI!W53</f>
        <v>0</v>
      </c>
      <c r="W58" s="279">
        <f>+MAI!X53</f>
        <v>0</v>
      </c>
      <c r="X58" s="279">
        <f>+MAI!Y53</f>
        <v>0</v>
      </c>
      <c r="Y58" s="279">
        <f>+MAI!Z53</f>
        <v>0</v>
      </c>
      <c r="Z58" s="279">
        <f>+MAI!AA53</f>
        <v>0</v>
      </c>
      <c r="AA58" s="283">
        <f>+MAI!AB53</f>
        <v>0</v>
      </c>
      <c r="AB58" s="302">
        <f>+MAI!AC53</f>
        <v>0</v>
      </c>
      <c r="AC58" s="279">
        <f>+MAI!AD53</f>
        <v>0</v>
      </c>
      <c r="AD58" s="279">
        <f>+MAI!AE53</f>
        <v>0</v>
      </c>
      <c r="AE58" s="279">
        <f>+MAI!AF53</f>
        <v>0</v>
      </c>
      <c r="AF58" s="279">
        <f>+MAI!AG53</f>
        <v>0</v>
      </c>
      <c r="AG58" s="283">
        <f>+MAI!AH53</f>
        <v>0</v>
      </c>
      <c r="AH58" s="230"/>
    </row>
    <row r="59" spans="1:34" ht="14.45" customHeight="1" thickBot="1" x14ac:dyDescent="0.3">
      <c r="A59" s="815">
        <v>41</v>
      </c>
      <c r="B59" s="1330" t="s">
        <v>3</v>
      </c>
      <c r="C59" s="284">
        <f>+MAI!D54</f>
        <v>0</v>
      </c>
      <c r="D59" s="285">
        <f>+MAI!E54</f>
        <v>0</v>
      </c>
      <c r="E59" s="285">
        <f>+MAI!F54</f>
        <v>0</v>
      </c>
      <c r="F59" s="301">
        <f>+MAI!G54</f>
        <v>0</v>
      </c>
      <c r="G59" s="284">
        <f>+MAI!H54</f>
        <v>0</v>
      </c>
      <c r="H59" s="285">
        <f>+MAI!I54</f>
        <v>0</v>
      </c>
      <c r="I59" s="285">
        <f>+MAI!J54</f>
        <v>0</v>
      </c>
      <c r="J59" s="285">
        <f>+MAI!K54</f>
        <v>0</v>
      </c>
      <c r="K59" s="285">
        <f>+MAI!L54</f>
        <v>0</v>
      </c>
      <c r="L59" s="285">
        <f>+MAI!M54</f>
        <v>0</v>
      </c>
      <c r="M59" s="286">
        <f>+MAI!N54</f>
        <v>0</v>
      </c>
      <c r="N59" s="303">
        <f>+MAI!O54</f>
        <v>0</v>
      </c>
      <c r="O59" s="285">
        <f>+MAI!P54</f>
        <v>0</v>
      </c>
      <c r="P59" s="285">
        <f>+MAI!Q54</f>
        <v>0</v>
      </c>
      <c r="Q59" s="285">
        <f>+MAI!R54</f>
        <v>0</v>
      </c>
      <c r="R59" s="285">
        <f>+MAI!S54</f>
        <v>0</v>
      </c>
      <c r="S59" s="285">
        <f>+MAI!T54</f>
        <v>0</v>
      </c>
      <c r="T59" s="301">
        <f>+MAI!U54</f>
        <v>0</v>
      </c>
      <c r="U59" s="284">
        <f>+MAI!V54</f>
        <v>0</v>
      </c>
      <c r="V59" s="285">
        <f>+MAI!W54</f>
        <v>0</v>
      </c>
      <c r="W59" s="285">
        <f>+MAI!X54</f>
        <v>0</v>
      </c>
      <c r="X59" s="285">
        <f>+MAI!Y54</f>
        <v>0</v>
      </c>
      <c r="Y59" s="285">
        <f>+MAI!Z54</f>
        <v>0</v>
      </c>
      <c r="Z59" s="285">
        <f>+MAI!AA54</f>
        <v>0</v>
      </c>
      <c r="AA59" s="286">
        <f>+MAI!AB54</f>
        <v>0</v>
      </c>
      <c r="AB59" s="303">
        <f>+MAI!AC54</f>
        <v>0</v>
      </c>
      <c r="AC59" s="285">
        <f>+MAI!AD54</f>
        <v>0</v>
      </c>
      <c r="AD59" s="285">
        <f>+MAI!AE54</f>
        <v>0</v>
      </c>
      <c r="AE59" s="285">
        <f>+MAI!AF54</f>
        <v>0</v>
      </c>
      <c r="AF59" s="285">
        <f>+MAI!AG54</f>
        <v>0</v>
      </c>
      <c r="AG59" s="286">
        <f>+MAI!AH54</f>
        <v>0</v>
      </c>
      <c r="AH59" s="230"/>
    </row>
    <row r="60" spans="1:34" ht="14.45" customHeight="1" thickBot="1" x14ac:dyDescent="0.3">
      <c r="A60" s="1682" t="s">
        <v>22</v>
      </c>
      <c r="B60" s="1699" t="s">
        <v>23</v>
      </c>
      <c r="C60" s="1679" t="s">
        <v>153</v>
      </c>
      <c r="D60" s="1680"/>
      <c r="E60" s="1680"/>
      <c r="F60" s="1680"/>
      <c r="G60" s="1680"/>
      <c r="H60" s="1680"/>
      <c r="I60" s="1680"/>
      <c r="J60" s="1680"/>
      <c r="K60" s="1680"/>
      <c r="L60" s="1680"/>
      <c r="M60" s="1680"/>
      <c r="N60" s="1680"/>
      <c r="O60" s="1680"/>
      <c r="P60" s="1680"/>
      <c r="Q60" s="1680"/>
      <c r="R60" s="1680"/>
      <c r="S60" s="1680"/>
      <c r="T60" s="1680"/>
      <c r="U60" s="1680"/>
      <c r="V60" s="1680"/>
      <c r="W60" s="1680"/>
      <c r="X60" s="1680"/>
      <c r="Y60" s="1680"/>
      <c r="Z60" s="1680"/>
      <c r="AA60" s="1680"/>
      <c r="AB60" s="1680"/>
      <c r="AC60" s="1680"/>
      <c r="AD60" s="1680"/>
      <c r="AE60" s="1680"/>
      <c r="AF60" s="1680"/>
      <c r="AG60" s="1681"/>
      <c r="AH60" s="230"/>
    </row>
    <row r="61" spans="1:34" ht="14.45" customHeight="1" x14ac:dyDescent="0.25">
      <c r="A61" s="1683"/>
      <c r="B61" s="1700"/>
      <c r="C61" s="403" t="s">
        <v>302</v>
      </c>
      <c r="D61" s="272" t="s">
        <v>10</v>
      </c>
      <c r="E61" s="272" t="s">
        <v>11</v>
      </c>
      <c r="F61" s="787" t="s">
        <v>12</v>
      </c>
      <c r="G61" s="270" t="s">
        <v>13</v>
      </c>
      <c r="H61" s="271" t="s">
        <v>14</v>
      </c>
      <c r="I61" s="271" t="s">
        <v>15</v>
      </c>
      <c r="J61" s="271" t="s">
        <v>9</v>
      </c>
      <c r="K61" s="271" t="s">
        <v>10</v>
      </c>
      <c r="L61" s="271" t="s">
        <v>11</v>
      </c>
      <c r="M61" s="273" t="s">
        <v>12</v>
      </c>
      <c r="N61" s="786" t="s">
        <v>13</v>
      </c>
      <c r="O61" s="272" t="s">
        <v>14</v>
      </c>
      <c r="P61" s="272" t="s">
        <v>15</v>
      </c>
      <c r="Q61" s="272" t="s">
        <v>9</v>
      </c>
      <c r="R61" s="272" t="s">
        <v>10</v>
      </c>
      <c r="S61" s="272" t="s">
        <v>11</v>
      </c>
      <c r="T61" s="787" t="s">
        <v>12</v>
      </c>
      <c r="U61" s="270" t="s">
        <v>13</v>
      </c>
      <c r="V61" s="271" t="s">
        <v>14</v>
      </c>
      <c r="W61" s="271" t="s">
        <v>15</v>
      </c>
      <c r="X61" s="271" t="s">
        <v>9</v>
      </c>
      <c r="Y61" s="271" t="s">
        <v>10</v>
      </c>
      <c r="Z61" s="271" t="s">
        <v>11</v>
      </c>
      <c r="AA61" s="273" t="s">
        <v>12</v>
      </c>
      <c r="AB61" s="786" t="s">
        <v>13</v>
      </c>
      <c r="AC61" s="272" t="s">
        <v>14</v>
      </c>
      <c r="AD61" s="272" t="s">
        <v>15</v>
      </c>
      <c r="AE61" s="272" t="s">
        <v>9</v>
      </c>
      <c r="AF61" s="272" t="s">
        <v>10</v>
      </c>
      <c r="AG61" s="296" t="s">
        <v>11</v>
      </c>
      <c r="AH61" s="230"/>
    </row>
    <row r="62" spans="1:34" ht="14.45" customHeight="1" thickBot="1" x14ac:dyDescent="0.3">
      <c r="A62" s="1684"/>
      <c r="B62" s="1701"/>
      <c r="C62" s="1027">
        <v>1</v>
      </c>
      <c r="D62" s="753">
        <v>2</v>
      </c>
      <c r="E62" s="753">
        <v>3</v>
      </c>
      <c r="F62" s="760">
        <v>4</v>
      </c>
      <c r="G62" s="759">
        <v>5</v>
      </c>
      <c r="H62" s="753">
        <v>6</v>
      </c>
      <c r="I62" s="753">
        <v>7</v>
      </c>
      <c r="J62" s="753">
        <v>8</v>
      </c>
      <c r="K62" s="755">
        <v>9</v>
      </c>
      <c r="L62" s="753">
        <v>10</v>
      </c>
      <c r="M62" s="757">
        <v>11</v>
      </c>
      <c r="N62" s="758">
        <v>12</v>
      </c>
      <c r="O62" s="753">
        <v>13</v>
      </c>
      <c r="P62" s="753">
        <v>14</v>
      </c>
      <c r="Q62" s="753">
        <v>15</v>
      </c>
      <c r="R62" s="753">
        <v>16</v>
      </c>
      <c r="S62" s="755">
        <v>17</v>
      </c>
      <c r="T62" s="760">
        <v>18</v>
      </c>
      <c r="U62" s="759">
        <v>19</v>
      </c>
      <c r="V62" s="753">
        <v>20</v>
      </c>
      <c r="W62" s="753">
        <v>21</v>
      </c>
      <c r="X62" s="753">
        <v>22</v>
      </c>
      <c r="Y62" s="753">
        <v>23</v>
      </c>
      <c r="Z62" s="753">
        <v>24</v>
      </c>
      <c r="AA62" s="756">
        <v>25</v>
      </c>
      <c r="AB62" s="758">
        <v>26</v>
      </c>
      <c r="AC62" s="753">
        <v>27</v>
      </c>
      <c r="AD62" s="753">
        <v>28</v>
      </c>
      <c r="AE62" s="755">
        <v>29</v>
      </c>
      <c r="AF62" s="753">
        <v>30</v>
      </c>
      <c r="AG62" s="757">
        <v>31</v>
      </c>
      <c r="AH62" s="230"/>
    </row>
    <row r="63" spans="1:34" ht="14.45" customHeight="1" x14ac:dyDescent="0.25">
      <c r="A63" s="656">
        <v>42</v>
      </c>
      <c r="B63" s="1190" t="s">
        <v>1</v>
      </c>
      <c r="C63" s="297">
        <f>+MAI!D56</f>
        <v>0</v>
      </c>
      <c r="D63" s="298" t="str">
        <f>+MAI!E56</f>
        <v>N</v>
      </c>
      <c r="E63" s="298" t="str">
        <f>+MAI!F56</f>
        <v>N</v>
      </c>
      <c r="F63" s="761" t="str">
        <f>+MAI!G56</f>
        <v>NTS5S</v>
      </c>
      <c r="G63" s="297">
        <f>+MAI!H56</f>
        <v>0</v>
      </c>
      <c r="H63" s="298" t="str">
        <f>+MAI!I56</f>
        <v>D</v>
      </c>
      <c r="I63" s="298" t="str">
        <f>+MAI!J56</f>
        <v>N</v>
      </c>
      <c r="J63" s="298">
        <f>+MAI!K56</f>
        <v>0</v>
      </c>
      <c r="K63" s="298">
        <f>+MAI!L56</f>
        <v>0</v>
      </c>
      <c r="L63" s="298" t="str">
        <f>+MAI!M56</f>
        <v>D</v>
      </c>
      <c r="M63" s="299" t="str">
        <f>+MAI!N56</f>
        <v>N</v>
      </c>
      <c r="N63" s="762" t="str">
        <f>+MAI!O56</f>
        <v>NTS</v>
      </c>
      <c r="O63" s="298">
        <f>+MAI!P56</f>
        <v>0</v>
      </c>
      <c r="P63" s="298" t="str">
        <f>+MAI!Q56</f>
        <v>D</v>
      </c>
      <c r="Q63" s="298" t="str">
        <f>+MAI!R56</f>
        <v>N</v>
      </c>
      <c r="R63" s="298">
        <f>+MAI!S56</f>
        <v>0</v>
      </c>
      <c r="S63" s="298">
        <f>+MAI!T56</f>
        <v>0</v>
      </c>
      <c r="T63" s="761" t="str">
        <f>+MAI!U56</f>
        <v>D</v>
      </c>
      <c r="U63" s="297" t="str">
        <f>+MAI!V56</f>
        <v>N</v>
      </c>
      <c r="V63" s="298">
        <f>+MAI!W56</f>
        <v>0</v>
      </c>
      <c r="W63" s="298">
        <f>+MAI!X56</f>
        <v>0</v>
      </c>
      <c r="X63" s="298" t="str">
        <f>+MAI!Y56</f>
        <v>D</v>
      </c>
      <c r="Y63" s="298" t="str">
        <f>+MAI!Z56</f>
        <v>D</v>
      </c>
      <c r="Z63" s="298">
        <f>+MAI!AA56</f>
        <v>0</v>
      </c>
      <c r="AA63" s="299">
        <f>+MAI!AB56</f>
        <v>0</v>
      </c>
      <c r="AB63" s="762" t="str">
        <f>+MAI!AC56</f>
        <v>D</v>
      </c>
      <c r="AC63" s="298" t="str">
        <f>+MAI!AD56</f>
        <v>N</v>
      </c>
      <c r="AD63" s="298">
        <f>+MAI!AE56</f>
        <v>0</v>
      </c>
      <c r="AE63" s="298">
        <f>+MAI!AF56</f>
        <v>0</v>
      </c>
      <c r="AF63" s="298" t="str">
        <f>+MAI!AG56</f>
        <v>N</v>
      </c>
      <c r="AG63" s="299" t="str">
        <f>+MAI!AH56</f>
        <v>N</v>
      </c>
      <c r="AH63" s="230"/>
    </row>
    <row r="64" spans="1:34" ht="14.45" customHeight="1" thickBot="1" x14ac:dyDescent="0.3">
      <c r="A64" s="657">
        <v>43</v>
      </c>
      <c r="B64" s="1198" t="s">
        <v>1</v>
      </c>
      <c r="C64" s="280">
        <f>+MAI!D57</f>
        <v>0</v>
      </c>
      <c r="D64" s="279">
        <f>+MAI!E57</f>
        <v>0</v>
      </c>
      <c r="E64" s="279">
        <f>+MAI!F57</f>
        <v>0</v>
      </c>
      <c r="F64" s="300">
        <f>+MAI!G57</f>
        <v>0</v>
      </c>
      <c r="G64" s="280">
        <f>+MAI!H57</f>
        <v>0</v>
      </c>
      <c r="H64" s="279">
        <f>+MAI!I57</f>
        <v>0</v>
      </c>
      <c r="I64" s="279">
        <f>+MAI!J57</f>
        <v>0</v>
      </c>
      <c r="J64" s="279">
        <f>+MAI!K57</f>
        <v>0</v>
      </c>
      <c r="K64" s="279">
        <f>+MAI!L57</f>
        <v>0</v>
      </c>
      <c r="L64" s="279">
        <f>+MAI!M57</f>
        <v>0</v>
      </c>
      <c r="M64" s="283">
        <f>+MAI!N57</f>
        <v>0</v>
      </c>
      <c r="N64" s="302">
        <f>+MAI!O57</f>
        <v>0</v>
      </c>
      <c r="O64" s="279">
        <f>+MAI!P57</f>
        <v>0</v>
      </c>
      <c r="P64" s="279">
        <f>+MAI!Q57</f>
        <v>0</v>
      </c>
      <c r="Q64" s="279">
        <f>+MAI!R57</f>
        <v>0</v>
      </c>
      <c r="R64" s="279">
        <f>+MAI!S57</f>
        <v>0</v>
      </c>
      <c r="S64" s="279">
        <f>+MAI!T57</f>
        <v>0</v>
      </c>
      <c r="T64" s="300">
        <f>+MAI!U57</f>
        <v>0</v>
      </c>
      <c r="U64" s="280">
        <f>+MAI!V57</f>
        <v>0</v>
      </c>
      <c r="V64" s="279">
        <f>+MAI!W57</f>
        <v>0</v>
      </c>
      <c r="W64" s="279">
        <f>+MAI!X57</f>
        <v>0</v>
      </c>
      <c r="X64" s="279">
        <f>+MAI!Y57</f>
        <v>0</v>
      </c>
      <c r="Y64" s="279">
        <f>+MAI!Z57</f>
        <v>0</v>
      </c>
      <c r="Z64" s="279">
        <f>+MAI!AA57</f>
        <v>0</v>
      </c>
      <c r="AA64" s="283">
        <f>+MAI!AB57</f>
        <v>0</v>
      </c>
      <c r="AB64" s="302">
        <f>+MAI!AC57</f>
        <v>0</v>
      </c>
      <c r="AC64" s="279">
        <f>+MAI!AD57</f>
        <v>0</v>
      </c>
      <c r="AD64" s="279">
        <f>+MAI!AE57</f>
        <v>0</v>
      </c>
      <c r="AE64" s="279">
        <f>+MAI!AF57</f>
        <v>0</v>
      </c>
      <c r="AF64" s="279">
        <f>+MAI!AG57</f>
        <v>0</v>
      </c>
      <c r="AG64" s="283">
        <f>+MAI!AH57</f>
        <v>0</v>
      </c>
      <c r="AH64" s="230"/>
    </row>
    <row r="65" spans="1:34" ht="14.45" customHeight="1" x14ac:dyDescent="0.25">
      <c r="A65" s="656">
        <v>44</v>
      </c>
      <c r="B65" s="1199" t="s">
        <v>2</v>
      </c>
      <c r="C65" s="280">
        <f>+MAI!D58</f>
        <v>0</v>
      </c>
      <c r="D65" s="279" t="str">
        <f>+MAI!E58</f>
        <v>N</v>
      </c>
      <c r="E65" s="279" t="str">
        <f>+MAI!F58</f>
        <v>N</v>
      </c>
      <c r="F65" s="300">
        <f>+MAI!G58</f>
        <v>0</v>
      </c>
      <c r="G65" s="280" t="str">
        <f>+MAI!H58</f>
        <v>NT</v>
      </c>
      <c r="H65" s="279" t="str">
        <f>+MAI!I58</f>
        <v>T</v>
      </c>
      <c r="I65" s="279" t="str">
        <f>+MAI!J58</f>
        <v>N</v>
      </c>
      <c r="J65" s="279">
        <f>+MAI!K58</f>
        <v>0</v>
      </c>
      <c r="K65" s="279">
        <f>+MAI!L58</f>
        <v>0</v>
      </c>
      <c r="L65" s="279" t="str">
        <f>+MAI!M58</f>
        <v>D</v>
      </c>
      <c r="M65" s="283" t="str">
        <f>+MAI!N58</f>
        <v>N</v>
      </c>
      <c r="N65" s="302">
        <f>+MAI!O58</f>
        <v>0</v>
      </c>
      <c r="O65" s="279" t="str">
        <f>+MAI!P58</f>
        <v>NT</v>
      </c>
      <c r="P65" s="279" t="str">
        <f>+MAI!Q58</f>
        <v>T</v>
      </c>
      <c r="Q65" s="279" t="str">
        <f>+MAI!R58</f>
        <v>N</v>
      </c>
      <c r="R65" s="279" t="str">
        <f>+MAI!S58</f>
        <v>N</v>
      </c>
      <c r="S65" s="279">
        <f>+MAI!T58</f>
        <v>0</v>
      </c>
      <c r="T65" s="300" t="str">
        <f>+MAI!U58</f>
        <v>D</v>
      </c>
      <c r="U65" s="280" t="str">
        <f>+MAI!V58</f>
        <v>N</v>
      </c>
      <c r="V65" s="279">
        <f>+MAI!W58</f>
        <v>0</v>
      </c>
      <c r="W65" s="279">
        <f>+MAI!X58</f>
        <v>0</v>
      </c>
      <c r="X65" s="279" t="str">
        <f>+MAI!Y58</f>
        <v>FE</v>
      </c>
      <c r="Y65" s="279" t="str">
        <f>+MAI!Z58</f>
        <v>FE</v>
      </c>
      <c r="Z65" s="279" t="str">
        <f>+MAI!AA58</f>
        <v>D</v>
      </c>
      <c r="AA65" s="283">
        <f>+MAI!AB58</f>
        <v>0</v>
      </c>
      <c r="AB65" s="302" t="str">
        <f>+MAI!AC58</f>
        <v>FE</v>
      </c>
      <c r="AC65" s="279" t="str">
        <f>+MAI!AD58</f>
        <v>FE</v>
      </c>
      <c r="AD65" s="279">
        <f>+MAI!AE58</f>
        <v>0</v>
      </c>
      <c r="AE65" s="279">
        <f>+MAI!AF58</f>
        <v>0</v>
      </c>
      <c r="AF65" s="279" t="str">
        <f>+MAI!AG58</f>
        <v>N</v>
      </c>
      <c r="AG65" s="283" t="str">
        <f>+MAI!AH58</f>
        <v>N</v>
      </c>
      <c r="AH65" s="230"/>
    </row>
    <row r="66" spans="1:34" ht="14.45" customHeight="1" x14ac:dyDescent="0.25">
      <c r="A66" s="657">
        <v>45</v>
      </c>
      <c r="B66" s="1190" t="s">
        <v>2</v>
      </c>
      <c r="C66" s="280" t="str">
        <f>+MAI!D59</f>
        <v>B</v>
      </c>
      <c r="D66" s="279" t="str">
        <f>+MAI!E59</f>
        <v>B</v>
      </c>
      <c r="E66" s="279">
        <f>+MAI!F59</f>
        <v>0</v>
      </c>
      <c r="F66" s="300">
        <f>+MAI!G59</f>
        <v>0</v>
      </c>
      <c r="G66" s="280" t="str">
        <f>+MAI!H59</f>
        <v>B</v>
      </c>
      <c r="H66" s="279" t="str">
        <f>+MAI!I59</f>
        <v>B</v>
      </c>
      <c r="I66" s="279" t="str">
        <f>+MAI!J59</f>
        <v>B</v>
      </c>
      <c r="J66" s="279" t="str">
        <f>+MAI!K59</f>
        <v>B</v>
      </c>
      <c r="K66" s="279" t="str">
        <f>+MAI!L59</f>
        <v>B</v>
      </c>
      <c r="L66" s="279">
        <f>+MAI!M59</f>
        <v>0</v>
      </c>
      <c r="M66" s="283">
        <f>+MAI!N59</f>
        <v>0</v>
      </c>
      <c r="N66" s="302" t="str">
        <f>+MAI!O59</f>
        <v>B</v>
      </c>
      <c r="O66" s="279" t="str">
        <f>+MAI!P59</f>
        <v>B</v>
      </c>
      <c r="P66" s="279" t="str">
        <f>+MAI!Q59</f>
        <v>B</v>
      </c>
      <c r="Q66" s="279" t="str">
        <f>+MAI!R59</f>
        <v>B</v>
      </c>
      <c r="R66" s="279" t="str">
        <f>+MAI!S59</f>
        <v>B</v>
      </c>
      <c r="S66" s="279">
        <f>+MAI!T59</f>
        <v>0</v>
      </c>
      <c r="T66" s="300">
        <f>+MAI!U59</f>
        <v>0</v>
      </c>
      <c r="U66" s="280" t="str">
        <f>+MAI!V59</f>
        <v>B</v>
      </c>
      <c r="V66" s="279" t="str">
        <f>+MAI!W59</f>
        <v>B</v>
      </c>
      <c r="W66" s="279" t="str">
        <f>+MAI!X59</f>
        <v>B</v>
      </c>
      <c r="X66" s="279" t="str">
        <f>+MAI!Y59</f>
        <v>B</v>
      </c>
      <c r="Y66" s="279" t="str">
        <f>+MAI!Z59</f>
        <v>B</v>
      </c>
      <c r="Z66" s="279">
        <f>+MAI!AA59</f>
        <v>0</v>
      </c>
      <c r="AA66" s="283">
        <f>+MAI!AB59</f>
        <v>0</v>
      </c>
      <c r="AB66" s="302" t="str">
        <f>+MAI!AC59</f>
        <v>B</v>
      </c>
      <c r="AC66" s="279" t="str">
        <f>+MAI!AD59</f>
        <v>B</v>
      </c>
      <c r="AD66" s="279" t="str">
        <f>+MAI!AE59</f>
        <v>B</v>
      </c>
      <c r="AE66" s="279" t="str">
        <f>+MAI!AF59</f>
        <v>B</v>
      </c>
      <c r="AF66" s="279" t="str">
        <f>+MAI!AG59</f>
        <v>B</v>
      </c>
      <c r="AG66" s="283">
        <f>+MAI!AH59</f>
        <v>0</v>
      </c>
      <c r="AH66" s="230"/>
    </row>
    <row r="67" spans="1:34" ht="14.45" customHeight="1" x14ac:dyDescent="0.25">
      <c r="A67" s="656">
        <v>46</v>
      </c>
      <c r="B67" s="1190" t="s">
        <v>2</v>
      </c>
      <c r="C67" s="280">
        <f>+MAI!D60</f>
        <v>0</v>
      </c>
      <c r="D67" s="279" t="str">
        <f>+MAI!E60</f>
        <v>N</v>
      </c>
      <c r="E67" s="279" t="str">
        <f>+MAI!F60</f>
        <v>N</v>
      </c>
      <c r="F67" s="300">
        <f>+MAI!G60</f>
        <v>0</v>
      </c>
      <c r="G67" s="280">
        <f>+MAI!H60</f>
        <v>0</v>
      </c>
      <c r="H67" s="279" t="str">
        <f>+MAI!I60</f>
        <v>D</v>
      </c>
      <c r="I67" s="279" t="str">
        <f>+MAI!J60</f>
        <v>N</v>
      </c>
      <c r="J67" s="279">
        <f>+MAI!K60</f>
        <v>0</v>
      </c>
      <c r="K67" s="279">
        <f>+MAI!L60</f>
        <v>0</v>
      </c>
      <c r="L67" s="279" t="str">
        <f>+MAI!M60</f>
        <v>D</v>
      </c>
      <c r="M67" s="283" t="str">
        <f>+MAI!N60</f>
        <v>SE</v>
      </c>
      <c r="N67" s="302">
        <f>+MAI!O60</f>
        <v>0</v>
      </c>
      <c r="O67" s="279">
        <f>+MAI!P60</f>
        <v>0</v>
      </c>
      <c r="P67" s="279" t="str">
        <f>+MAI!Q60</f>
        <v>SE</v>
      </c>
      <c r="Q67" s="279" t="str">
        <f>+MAI!R60</f>
        <v>SE</v>
      </c>
      <c r="R67" s="279">
        <f>+MAI!S60</f>
        <v>0</v>
      </c>
      <c r="S67" s="279">
        <f>+MAI!T60</f>
        <v>0</v>
      </c>
      <c r="T67" s="300" t="str">
        <f>+MAI!U60</f>
        <v>D</v>
      </c>
      <c r="U67" s="280" t="str">
        <f>+MAI!V60</f>
        <v>N</v>
      </c>
      <c r="V67" s="279">
        <f>+MAI!W60</f>
        <v>0</v>
      </c>
      <c r="W67" s="279">
        <f>+MAI!X60</f>
        <v>0</v>
      </c>
      <c r="X67" s="279" t="str">
        <f>+MAI!Y60</f>
        <v>D</v>
      </c>
      <c r="Y67" s="279" t="str">
        <f>+MAI!Z60</f>
        <v>D</v>
      </c>
      <c r="Z67" s="279">
        <f>+MAI!AA60</f>
        <v>0</v>
      </c>
      <c r="AA67" s="283">
        <f>+MAI!AB60</f>
        <v>0</v>
      </c>
      <c r="AB67" s="302" t="str">
        <f>+MAI!AC60</f>
        <v>D</v>
      </c>
      <c r="AC67" s="279" t="str">
        <f>+MAI!AD60</f>
        <v>N</v>
      </c>
      <c r="AD67" s="279" t="str">
        <f>+MAI!AE60</f>
        <v>N</v>
      </c>
      <c r="AE67" s="279">
        <f>+MAI!AF60</f>
        <v>0</v>
      </c>
      <c r="AF67" s="279" t="str">
        <f>+MAI!AG60</f>
        <v>N</v>
      </c>
      <c r="AG67" s="283" t="str">
        <f>+MAI!AH60</f>
        <v>N</v>
      </c>
      <c r="AH67" s="230"/>
    </row>
    <row r="68" spans="1:34" ht="14.45" customHeight="1" x14ac:dyDescent="0.25">
      <c r="A68" s="657">
        <v>47</v>
      </c>
      <c r="B68" s="1190" t="s">
        <v>2</v>
      </c>
      <c r="C68" s="280">
        <f>+MAI!D61</f>
        <v>0</v>
      </c>
      <c r="D68" s="279" t="str">
        <f>+MAI!E61</f>
        <v>N</v>
      </c>
      <c r="E68" s="279" t="str">
        <f>+MAI!F61</f>
        <v>N</v>
      </c>
      <c r="F68" s="300">
        <f>+MAI!G61</f>
        <v>0</v>
      </c>
      <c r="G68" s="280">
        <f>+MAI!H61</f>
        <v>0</v>
      </c>
      <c r="H68" s="279" t="str">
        <f>+MAI!I61</f>
        <v>NT</v>
      </c>
      <c r="I68" s="279" t="str">
        <f>+MAI!J61</f>
        <v>N</v>
      </c>
      <c r="J68" s="279">
        <f>+MAI!K61</f>
        <v>0</v>
      </c>
      <c r="K68" s="279">
        <f>+MAI!L61</f>
        <v>0</v>
      </c>
      <c r="L68" s="279" t="str">
        <f>+MAI!M61</f>
        <v>D</v>
      </c>
      <c r="M68" s="283" t="str">
        <f>+MAI!N61</f>
        <v>N</v>
      </c>
      <c r="N68" s="302">
        <f>+MAI!O61</f>
        <v>0</v>
      </c>
      <c r="O68" s="279">
        <f>+MAI!P61</f>
        <v>0</v>
      </c>
      <c r="P68" s="279" t="str">
        <f>+MAI!Q61</f>
        <v>D</v>
      </c>
      <c r="Q68" s="279" t="str">
        <f>+MAI!R61</f>
        <v>N</v>
      </c>
      <c r="R68" s="279">
        <f>+MAI!S61</f>
        <v>0</v>
      </c>
      <c r="S68" s="279">
        <f>+MAI!T61</f>
        <v>0</v>
      </c>
      <c r="T68" s="300" t="str">
        <f>+MAI!U61</f>
        <v>D</v>
      </c>
      <c r="U68" s="280" t="str">
        <f>+MAI!V61</f>
        <v>N</v>
      </c>
      <c r="V68" s="279">
        <f>+MAI!W61</f>
        <v>0</v>
      </c>
      <c r="W68" s="279" t="str">
        <f>+MAI!X61</f>
        <v>D</v>
      </c>
      <c r="X68" s="279" t="str">
        <f>+MAI!Y61</f>
        <v>D</v>
      </c>
      <c r="Y68" s="279" t="str">
        <f>+MAI!Z61</f>
        <v>D</v>
      </c>
      <c r="Z68" s="279">
        <f>+MAI!AA61</f>
        <v>0</v>
      </c>
      <c r="AA68" s="283">
        <f>+MAI!AB61</f>
        <v>0</v>
      </c>
      <c r="AB68" s="302" t="str">
        <f>+MAI!AC61</f>
        <v>D</v>
      </c>
      <c r="AC68" s="279" t="str">
        <f>+MAI!AD61</f>
        <v>N</v>
      </c>
      <c r="AD68" s="279">
        <f>+MAI!AE61</f>
        <v>0</v>
      </c>
      <c r="AE68" s="279">
        <f>+MAI!AF61</f>
        <v>0</v>
      </c>
      <c r="AF68" s="279" t="str">
        <f>+MAI!AG61</f>
        <v>N</v>
      </c>
      <c r="AG68" s="283" t="str">
        <f>+MAI!AH61</f>
        <v>N</v>
      </c>
      <c r="AH68" s="230"/>
    </row>
    <row r="69" spans="1:34" ht="14.45" customHeight="1" thickBot="1" x14ac:dyDescent="0.3">
      <c r="A69" s="656">
        <v>48</v>
      </c>
      <c r="B69" s="1198" t="s">
        <v>2</v>
      </c>
      <c r="C69" s="328" t="str">
        <f>+MAI!D62</f>
        <v>B</v>
      </c>
      <c r="D69" s="329" t="str">
        <f>+MAI!E62</f>
        <v>B</v>
      </c>
      <c r="E69" s="329">
        <f>+MAI!F62</f>
        <v>0</v>
      </c>
      <c r="F69" s="764">
        <f>+MAI!G62</f>
        <v>0</v>
      </c>
      <c r="G69" s="328" t="str">
        <f>+MAI!H62</f>
        <v>B</v>
      </c>
      <c r="H69" s="329" t="str">
        <f>+MAI!I62</f>
        <v>B</v>
      </c>
      <c r="I69" s="329" t="str">
        <f>+MAI!J62</f>
        <v>B</v>
      </c>
      <c r="J69" s="329" t="str">
        <f>+MAI!K62</f>
        <v>B</v>
      </c>
      <c r="K69" s="329" t="str">
        <f>+MAI!L62</f>
        <v>B</v>
      </c>
      <c r="L69" s="329">
        <f>+MAI!M62</f>
        <v>0</v>
      </c>
      <c r="M69" s="330">
        <f>+MAI!N62</f>
        <v>0</v>
      </c>
      <c r="N69" s="765" t="str">
        <f>+MAI!O62</f>
        <v>B</v>
      </c>
      <c r="O69" s="329" t="e">
        <f>+MAI!#REF!</f>
        <v>#REF!</v>
      </c>
      <c r="P69" s="329" t="str">
        <f>+MAI!Q62</f>
        <v>B</v>
      </c>
      <c r="Q69" s="329" t="str">
        <f>+MAI!R62</f>
        <v>B</v>
      </c>
      <c r="R69" s="329" t="str">
        <f>+MAI!S62</f>
        <v>B</v>
      </c>
      <c r="S69" s="329">
        <f>+MAI!T62</f>
        <v>0</v>
      </c>
      <c r="T69" s="764">
        <f>+MAI!U62</f>
        <v>0</v>
      </c>
      <c r="U69" s="328" t="str">
        <f>+MAI!V62</f>
        <v>B</v>
      </c>
      <c r="V69" s="329" t="str">
        <f>+MAI!W62</f>
        <v>B</v>
      </c>
      <c r="W69" s="329" t="str">
        <f>+MAI!X62</f>
        <v>B</v>
      </c>
      <c r="X69" s="329" t="str">
        <f>+MAI!Y62</f>
        <v>B</v>
      </c>
      <c r="Y69" s="329" t="str">
        <f>+MAI!Z62</f>
        <v>B</v>
      </c>
      <c r="Z69" s="329">
        <f>+MAI!AA62</f>
        <v>0</v>
      </c>
      <c r="AA69" s="330">
        <f>+MAI!AB62</f>
        <v>0</v>
      </c>
      <c r="AB69" s="765" t="str">
        <f>+MAI!AC62</f>
        <v>B</v>
      </c>
      <c r="AC69" s="329" t="str">
        <f>+MAI!AD62</f>
        <v>B</v>
      </c>
      <c r="AD69" s="329" t="str">
        <f>+MAI!AE62</f>
        <v>B</v>
      </c>
      <c r="AE69" s="329" t="str">
        <f>+MAI!AF62</f>
        <v>B</v>
      </c>
      <c r="AF69" s="329" t="str">
        <f>+MAI!AG62</f>
        <v>B</v>
      </c>
      <c r="AG69" s="330">
        <f>+MAI!AH62</f>
        <v>0</v>
      </c>
      <c r="AH69" s="230"/>
    </row>
    <row r="70" spans="1:34" ht="14.45" customHeight="1" x14ac:dyDescent="0.25">
      <c r="A70" s="657">
        <v>49</v>
      </c>
      <c r="B70" s="1199" t="s">
        <v>65</v>
      </c>
      <c r="C70" s="275">
        <f>+MAI!D63</f>
        <v>0</v>
      </c>
      <c r="D70" s="281">
        <f>+MAI!E63</f>
        <v>0</v>
      </c>
      <c r="E70" s="281">
        <f>+MAI!F63</f>
        <v>0</v>
      </c>
      <c r="F70" s="799">
        <f>+MAI!G63</f>
        <v>0</v>
      </c>
      <c r="G70" s="275">
        <f>+MAI!H63</f>
        <v>0</v>
      </c>
      <c r="H70" s="281">
        <f>+MAI!I63</f>
        <v>0</v>
      </c>
      <c r="I70" s="281">
        <f>+MAI!J63</f>
        <v>0</v>
      </c>
      <c r="J70" s="281">
        <f>+MAI!K63</f>
        <v>0</v>
      </c>
      <c r="K70" s="281">
        <f>+MAI!L63</f>
        <v>0</v>
      </c>
      <c r="L70" s="281">
        <f>+MAI!M63</f>
        <v>0</v>
      </c>
      <c r="M70" s="282">
        <f>+MAI!N63</f>
        <v>0</v>
      </c>
      <c r="N70" s="798">
        <f>+MAI!O63</f>
        <v>0</v>
      </c>
      <c r="O70" s="281" t="str">
        <f>+MAI!P62</f>
        <v>B</v>
      </c>
      <c r="P70" s="281">
        <f>+MAI!Q63</f>
        <v>0</v>
      </c>
      <c r="Q70" s="281">
        <f>+MAI!R63</f>
        <v>0</v>
      </c>
      <c r="R70" s="281">
        <f>+MAI!S63</f>
        <v>0</v>
      </c>
      <c r="S70" s="281">
        <f>+MAI!T63</f>
        <v>0</v>
      </c>
      <c r="T70" s="799">
        <f>+MAI!U63</f>
        <v>0</v>
      </c>
      <c r="U70" s="275">
        <f>+MAI!V63</f>
        <v>0</v>
      </c>
      <c r="V70" s="281">
        <f>+MAI!W63</f>
        <v>0</v>
      </c>
      <c r="W70" s="281">
        <f>+MAI!X63</f>
        <v>0</v>
      </c>
      <c r="X70" s="281">
        <f>+MAI!Y63</f>
        <v>0</v>
      </c>
      <c r="Y70" s="281">
        <f>+MAI!Z63</f>
        <v>0</v>
      </c>
      <c r="Z70" s="281">
        <f>+MAI!AA63</f>
        <v>0</v>
      </c>
      <c r="AA70" s="282">
        <f>+MAI!AB63</f>
        <v>0</v>
      </c>
      <c r="AB70" s="798">
        <f>+MAI!AC63</f>
        <v>0</v>
      </c>
      <c r="AC70" s="281">
        <f>+MAI!AD63</f>
        <v>0</v>
      </c>
      <c r="AD70" s="281">
        <f>+MAI!AE63</f>
        <v>0</v>
      </c>
      <c r="AE70" s="281">
        <f>+MAI!AF63</f>
        <v>0</v>
      </c>
      <c r="AF70" s="281">
        <f>+MAI!AG63</f>
        <v>0</v>
      </c>
      <c r="AG70" s="282">
        <f>+MAI!AH63</f>
        <v>0</v>
      </c>
      <c r="AH70" s="230"/>
    </row>
    <row r="71" spans="1:34" ht="14.45" customHeight="1" x14ac:dyDescent="0.25">
      <c r="A71" s="656">
        <v>50</v>
      </c>
      <c r="B71" s="1190"/>
      <c r="C71" s="280">
        <f>+MAI!D64</f>
        <v>0</v>
      </c>
      <c r="D71" s="279">
        <f>+MAI!E64</f>
        <v>0</v>
      </c>
      <c r="E71" s="279">
        <f>+MAI!F64</f>
        <v>0</v>
      </c>
      <c r="F71" s="300">
        <f>+MAI!G64</f>
        <v>0</v>
      </c>
      <c r="G71" s="280">
        <f>+MAI!H64</f>
        <v>0</v>
      </c>
      <c r="H71" s="279">
        <f>+MAI!I64</f>
        <v>0</v>
      </c>
      <c r="I71" s="279">
        <f>+MAI!J64</f>
        <v>0</v>
      </c>
      <c r="J71" s="279">
        <f>+MAI!K64</f>
        <v>0</v>
      </c>
      <c r="K71" s="279">
        <f>+MAI!L64</f>
        <v>0</v>
      </c>
      <c r="L71" s="279">
        <f>+MAI!M64</f>
        <v>0</v>
      </c>
      <c r="M71" s="283">
        <f>+MAI!N64</f>
        <v>0</v>
      </c>
      <c r="N71" s="302">
        <f>+MAI!O64</f>
        <v>0</v>
      </c>
      <c r="O71" s="279">
        <f>+MAI!P64</f>
        <v>0</v>
      </c>
      <c r="P71" s="279">
        <f>+MAI!Q64</f>
        <v>0</v>
      </c>
      <c r="Q71" s="279">
        <f>+MAI!R64</f>
        <v>0</v>
      </c>
      <c r="R71" s="279">
        <f>+MAI!S64</f>
        <v>0</v>
      </c>
      <c r="S71" s="279">
        <f>+MAI!T64</f>
        <v>0</v>
      </c>
      <c r="T71" s="300">
        <f>+MAI!U64</f>
        <v>0</v>
      </c>
      <c r="U71" s="280">
        <f>+MAI!V64</f>
        <v>0</v>
      </c>
      <c r="V71" s="279">
        <f>+MAI!W64</f>
        <v>0</v>
      </c>
      <c r="W71" s="279">
        <f>+MAI!X64</f>
        <v>0</v>
      </c>
      <c r="X71" s="279">
        <f>+MAI!Y64</f>
        <v>0</v>
      </c>
      <c r="Y71" s="279">
        <f>+MAI!Z64</f>
        <v>0</v>
      </c>
      <c r="Z71" s="279">
        <f>+MAI!AA64</f>
        <v>0</v>
      </c>
      <c r="AA71" s="283">
        <f>+MAI!AB64</f>
        <v>0</v>
      </c>
      <c r="AB71" s="302">
        <f>+MAI!AC64</f>
        <v>0</v>
      </c>
      <c r="AC71" s="279">
        <f>+MAI!AD64</f>
        <v>0</v>
      </c>
      <c r="AD71" s="279">
        <f>+MAI!AE64</f>
        <v>0</v>
      </c>
      <c r="AE71" s="279">
        <f>+MAI!AF64</f>
        <v>0</v>
      </c>
      <c r="AF71" s="279">
        <f>+MAI!AG64</f>
        <v>0</v>
      </c>
      <c r="AG71" s="283">
        <f>+MAI!AH64</f>
        <v>0</v>
      </c>
      <c r="AH71" s="230"/>
    </row>
    <row r="72" spans="1:34" ht="14.45" customHeight="1" thickBot="1" x14ac:dyDescent="0.3">
      <c r="A72" s="657">
        <v>51</v>
      </c>
      <c r="B72" s="1191" t="s">
        <v>3</v>
      </c>
      <c r="C72" s="284">
        <f>+MAI!D65</f>
        <v>0</v>
      </c>
      <c r="D72" s="285">
        <f>+MAI!E65</f>
        <v>0</v>
      </c>
      <c r="E72" s="285">
        <f>+MAI!F65</f>
        <v>0</v>
      </c>
      <c r="F72" s="301">
        <f>+MAI!G65</f>
        <v>0</v>
      </c>
      <c r="G72" s="284">
        <f>+MAI!H65</f>
        <v>0</v>
      </c>
      <c r="H72" s="285">
        <f>+MAI!I65</f>
        <v>0</v>
      </c>
      <c r="I72" s="285">
        <f>+MAI!J65</f>
        <v>0</v>
      </c>
      <c r="J72" s="285">
        <f>+MAI!K65</f>
        <v>0</v>
      </c>
      <c r="K72" s="285">
        <f>+MAI!L65</f>
        <v>0</v>
      </c>
      <c r="L72" s="285">
        <f>+MAI!M65</f>
        <v>0</v>
      </c>
      <c r="M72" s="286">
        <f>+MAI!N65</f>
        <v>0</v>
      </c>
      <c r="N72" s="303">
        <f>+MAI!O65</f>
        <v>0</v>
      </c>
      <c r="O72" s="285">
        <f>+MAI!P65</f>
        <v>0</v>
      </c>
      <c r="P72" s="285">
        <f>+MAI!Q65</f>
        <v>0</v>
      </c>
      <c r="Q72" s="285">
        <f>+MAI!R65</f>
        <v>0</v>
      </c>
      <c r="R72" s="285">
        <f>+MAI!S65</f>
        <v>0</v>
      </c>
      <c r="S72" s="285">
        <f>+MAI!T65</f>
        <v>0</v>
      </c>
      <c r="T72" s="301">
        <f>+MAI!U65</f>
        <v>0</v>
      </c>
      <c r="U72" s="284">
        <f>+MAI!V65</f>
        <v>0</v>
      </c>
      <c r="V72" s="285">
        <f>+MAI!W65</f>
        <v>0</v>
      </c>
      <c r="W72" s="285">
        <f>+MAI!X65</f>
        <v>0</v>
      </c>
      <c r="X72" s="285">
        <f>+MAI!Y65</f>
        <v>0</v>
      </c>
      <c r="Y72" s="285">
        <f>+MAI!Z65</f>
        <v>0</v>
      </c>
      <c r="Z72" s="285">
        <f>+MAI!AA65</f>
        <v>0</v>
      </c>
      <c r="AA72" s="286">
        <f>+MAI!AB65</f>
        <v>0</v>
      </c>
      <c r="AB72" s="303">
        <f>+MAI!AC65</f>
        <v>0</v>
      </c>
      <c r="AC72" s="285">
        <f>+MAI!AD65</f>
        <v>0</v>
      </c>
      <c r="AD72" s="285">
        <f>+MAI!AE65</f>
        <v>0</v>
      </c>
      <c r="AE72" s="285">
        <f>+MAI!AF65</f>
        <v>0</v>
      </c>
      <c r="AF72" s="285">
        <f>+MAI!AG65</f>
        <v>0</v>
      </c>
      <c r="AG72" s="286">
        <f>+MAI!AH65</f>
        <v>0</v>
      </c>
      <c r="AH72" s="230"/>
    </row>
    <row r="73" spans="1:34" ht="14.45" customHeight="1" x14ac:dyDescent="0.25">
      <c r="A73" s="656">
        <v>52</v>
      </c>
      <c r="B73" s="1200" t="s">
        <v>3</v>
      </c>
      <c r="C73" s="297" t="str">
        <f>+MAI!D66</f>
        <v>DTSDS</v>
      </c>
      <c r="D73" s="298" t="str">
        <f>+MAI!E66</f>
        <v>N</v>
      </c>
      <c r="E73" s="298" t="str">
        <f>+MAI!F66</f>
        <v>N</v>
      </c>
      <c r="F73" s="761">
        <f>+MAI!G66</f>
        <v>0</v>
      </c>
      <c r="G73" s="297">
        <f>+MAI!H66</f>
        <v>0</v>
      </c>
      <c r="H73" s="298" t="str">
        <f>+MAI!I66</f>
        <v>D</v>
      </c>
      <c r="I73" s="298" t="str">
        <f>+MAI!J66</f>
        <v>N</v>
      </c>
      <c r="J73" s="298">
        <f>+MAI!K66</f>
        <v>0</v>
      </c>
      <c r="K73" s="298">
        <f>+MAI!L66</f>
        <v>0</v>
      </c>
      <c r="L73" s="298" t="str">
        <f>+MAI!M66</f>
        <v>FOTS</v>
      </c>
      <c r="M73" s="299" t="str">
        <f>+MAI!N66</f>
        <v>FOTS</v>
      </c>
      <c r="N73" s="762">
        <f>+MAI!O66</f>
        <v>0</v>
      </c>
      <c r="O73" s="298">
        <f>+MAI!P66</f>
        <v>0</v>
      </c>
      <c r="P73" s="298" t="str">
        <f>+MAI!Q66</f>
        <v>FE</v>
      </c>
      <c r="Q73" s="298" t="str">
        <f>+MAI!R66</f>
        <v>FE</v>
      </c>
      <c r="R73" s="298" t="str">
        <f>+MAI!S66</f>
        <v>FES</v>
      </c>
      <c r="S73" s="298" t="str">
        <f>+MAI!T66</f>
        <v>FED</v>
      </c>
      <c r="T73" s="761" t="str">
        <f>+MAI!U66</f>
        <v>FE</v>
      </c>
      <c r="U73" s="297" t="str">
        <f>+MAI!V66</f>
        <v>FE</v>
      </c>
      <c r="V73" s="298" t="str">
        <f>+MAI!W66</f>
        <v>FE</v>
      </c>
      <c r="W73" s="298">
        <f>+MAI!X66</f>
        <v>0</v>
      </c>
      <c r="X73" s="298" t="str">
        <f>+MAI!Y66</f>
        <v>D</v>
      </c>
      <c r="Y73" s="298" t="str">
        <f>+MAI!Z66</f>
        <v>D</v>
      </c>
      <c r="Z73" s="298">
        <f>+MAI!AA66</f>
        <v>0</v>
      </c>
      <c r="AA73" s="299">
        <f>+MAI!AB66</f>
        <v>0</v>
      </c>
      <c r="AB73" s="762" t="str">
        <f>+MAI!AC66</f>
        <v>D</v>
      </c>
      <c r="AC73" s="298" t="str">
        <f>+MAI!AD66</f>
        <v>N</v>
      </c>
      <c r="AD73" s="298">
        <f>+MAI!AE66</f>
        <v>0</v>
      </c>
      <c r="AE73" s="298">
        <f>+MAI!AF66</f>
        <v>0</v>
      </c>
      <c r="AF73" s="298" t="str">
        <f>+MAI!AG66</f>
        <v>N</v>
      </c>
      <c r="AG73" s="299" t="str">
        <f>+MAI!AH66</f>
        <v>N</v>
      </c>
      <c r="AH73" s="230"/>
    </row>
    <row r="74" spans="1:34" ht="14.45" customHeight="1" x14ac:dyDescent="0.25">
      <c r="A74" s="657">
        <v>53</v>
      </c>
      <c r="B74" s="1190" t="s">
        <v>3</v>
      </c>
      <c r="C74" s="280">
        <f>+MAI!D67</f>
        <v>0</v>
      </c>
      <c r="D74" s="279" t="str">
        <f>+MAI!E67</f>
        <v>N</v>
      </c>
      <c r="E74" s="279" t="str">
        <f>+MAI!F67</f>
        <v>N</v>
      </c>
      <c r="F74" s="300" t="str">
        <f>+MAI!G67</f>
        <v>NTS5S1</v>
      </c>
      <c r="G74" s="280">
        <f>+MAI!H67</f>
        <v>0</v>
      </c>
      <c r="H74" s="279" t="str">
        <f>+MAI!I67</f>
        <v>D</v>
      </c>
      <c r="I74" s="279" t="str">
        <f>+MAI!J67</f>
        <v>N</v>
      </c>
      <c r="J74" s="279">
        <f>+MAI!K67</f>
        <v>0</v>
      </c>
      <c r="K74" s="279">
        <f>+MAI!L67</f>
        <v>0</v>
      </c>
      <c r="L74" s="279" t="str">
        <f>+MAI!M67</f>
        <v>D</v>
      </c>
      <c r="M74" s="283" t="str">
        <f>+MAI!N67</f>
        <v>N</v>
      </c>
      <c r="N74" s="302">
        <f>+MAI!O67</f>
        <v>0</v>
      </c>
      <c r="O74" s="279">
        <f>+MAI!P67</f>
        <v>0</v>
      </c>
      <c r="P74" s="279" t="str">
        <f>+MAI!Q67</f>
        <v>D</v>
      </c>
      <c r="Q74" s="279" t="str">
        <f>+MAI!R67</f>
        <v>N</v>
      </c>
      <c r="R74" s="279">
        <f>+MAI!S67</f>
        <v>0</v>
      </c>
      <c r="S74" s="279">
        <f>+MAI!T67</f>
        <v>0</v>
      </c>
      <c r="T74" s="300" t="str">
        <f>+MAI!U67</f>
        <v>D</v>
      </c>
      <c r="U74" s="280" t="str">
        <f>+MAI!V67</f>
        <v>N</v>
      </c>
      <c r="V74" s="279" t="str">
        <f>+MAI!W67</f>
        <v>N</v>
      </c>
      <c r="W74" s="279">
        <f>+MAI!X67</f>
        <v>0</v>
      </c>
      <c r="X74" s="279" t="str">
        <f>+MAI!Y67</f>
        <v>D</v>
      </c>
      <c r="Y74" s="279" t="str">
        <f>+MAI!Z67</f>
        <v>D</v>
      </c>
      <c r="Z74" s="279">
        <f>+MAI!AA67</f>
        <v>0</v>
      </c>
      <c r="AA74" s="283">
        <f>+MAI!AB67</f>
        <v>0</v>
      </c>
      <c r="AB74" s="302" t="str">
        <f>+MAI!AC67</f>
        <v>D</v>
      </c>
      <c r="AC74" s="279" t="str">
        <f>+MAI!AD67</f>
        <v>N</v>
      </c>
      <c r="AD74" s="279">
        <f>+MAI!AE67</f>
        <v>0</v>
      </c>
      <c r="AE74" s="279">
        <f>+MAI!AF67</f>
        <v>0</v>
      </c>
      <c r="AF74" s="279" t="str">
        <f>+MAI!AG67</f>
        <v>N</v>
      </c>
      <c r="AG74" s="283" t="str">
        <f>+MAI!AH67</f>
        <v>N</v>
      </c>
      <c r="AH74" s="230"/>
    </row>
    <row r="75" spans="1:34" ht="14.45" customHeight="1" x14ac:dyDescent="0.25">
      <c r="A75" s="656">
        <v>54</v>
      </c>
      <c r="B75" s="1190" t="s">
        <v>3</v>
      </c>
      <c r="C75" s="280">
        <f>+MAI!D68</f>
        <v>0</v>
      </c>
      <c r="D75" s="279" t="str">
        <f>+MAI!E68</f>
        <v>N</v>
      </c>
      <c r="E75" s="279" t="str">
        <f>+MAI!F68</f>
        <v>N</v>
      </c>
      <c r="F75" s="300">
        <f>+MAI!G68</f>
        <v>0</v>
      </c>
      <c r="G75" s="280">
        <f>+MAI!H68</f>
        <v>0</v>
      </c>
      <c r="H75" s="279" t="str">
        <f>+MAI!I68</f>
        <v>D</v>
      </c>
      <c r="I75" s="279" t="str">
        <f>+MAI!J68</f>
        <v>N</v>
      </c>
      <c r="J75" s="279">
        <f>+MAI!K68</f>
        <v>0</v>
      </c>
      <c r="K75" s="279" t="str">
        <f>+MAI!L68</f>
        <v>DTSDS1</v>
      </c>
      <c r="L75" s="279" t="str">
        <f>+MAI!M68</f>
        <v>D</v>
      </c>
      <c r="M75" s="283" t="str">
        <f>+MAI!N68</f>
        <v>N</v>
      </c>
      <c r="N75" s="302">
        <f>+MAI!O68</f>
        <v>0</v>
      </c>
      <c r="O75" s="279" t="str">
        <f>+MAI!P68</f>
        <v>DT</v>
      </c>
      <c r="P75" s="279" t="str">
        <f>+MAI!Q68</f>
        <v>DTS5S1</v>
      </c>
      <c r="Q75" s="279" t="str">
        <f>+MAI!R68</f>
        <v>N</v>
      </c>
      <c r="R75" s="279" t="str">
        <f>+MAI!S68</f>
        <v>N</v>
      </c>
      <c r="S75" s="279">
        <f>+MAI!T68</f>
        <v>0</v>
      </c>
      <c r="T75" s="300" t="str">
        <f>+MAI!U68</f>
        <v>D</v>
      </c>
      <c r="U75" s="280" t="str">
        <f>+MAI!V68</f>
        <v>N</v>
      </c>
      <c r="V75" s="279">
        <f>+MAI!W68</f>
        <v>0</v>
      </c>
      <c r="W75" s="279">
        <f>+MAI!X68</f>
        <v>0</v>
      </c>
      <c r="X75" s="279" t="str">
        <f>+MAI!Y68</f>
        <v>D</v>
      </c>
      <c r="Y75" s="279" t="str">
        <f>+MAI!Z68</f>
        <v>D</v>
      </c>
      <c r="Z75" s="279">
        <f>+MAI!AA68</f>
        <v>0</v>
      </c>
      <c r="AA75" s="283">
        <f>+MAI!AB68</f>
        <v>0</v>
      </c>
      <c r="AB75" s="302" t="str">
        <f>+MAI!AC68</f>
        <v>D</v>
      </c>
      <c r="AC75" s="279" t="str">
        <f>+MAI!AD68</f>
        <v>N</v>
      </c>
      <c r="AD75" s="279" t="str">
        <f>+MAI!AE68</f>
        <v>N</v>
      </c>
      <c r="AE75" s="279">
        <f>+MAI!AF68</f>
        <v>0</v>
      </c>
      <c r="AF75" s="279" t="str">
        <f>+MAI!AG68</f>
        <v>N</v>
      </c>
      <c r="AG75" s="283" t="str">
        <f>+MAI!AH68</f>
        <v>N</v>
      </c>
      <c r="AH75" s="230"/>
    </row>
    <row r="76" spans="1:34" ht="14.45" customHeight="1" x14ac:dyDescent="0.25">
      <c r="A76" s="657">
        <v>55</v>
      </c>
      <c r="B76" s="1190" t="s">
        <v>3</v>
      </c>
      <c r="C76" s="280">
        <f>+MAI!D69</f>
        <v>0</v>
      </c>
      <c r="D76" s="279" t="str">
        <f>+MAI!E69</f>
        <v>FOTS</v>
      </c>
      <c r="E76" s="279" t="str">
        <f>+MAI!F69</f>
        <v>FOTS</v>
      </c>
      <c r="F76" s="300">
        <f>+MAI!G69</f>
        <v>0</v>
      </c>
      <c r="G76" s="280" t="str">
        <f>+MAI!H69</f>
        <v>DTS5S1</v>
      </c>
      <c r="H76" s="279" t="str">
        <f>+MAI!I69</f>
        <v>D</v>
      </c>
      <c r="I76" s="279" t="str">
        <f>+MAI!J69</f>
        <v>N</v>
      </c>
      <c r="J76" s="279">
        <f>+MAI!K69</f>
        <v>0</v>
      </c>
      <c r="K76" s="279">
        <f>+MAI!L69</f>
        <v>0</v>
      </c>
      <c r="L76" s="279" t="str">
        <f>+MAI!M69</f>
        <v>D</v>
      </c>
      <c r="M76" s="283" t="str">
        <f>+MAI!N69</f>
        <v>N</v>
      </c>
      <c r="N76" s="302">
        <f>+MAI!O69</f>
        <v>0</v>
      </c>
      <c r="O76" s="279">
        <f>+MAI!P69</f>
        <v>0</v>
      </c>
      <c r="P76" s="279" t="str">
        <f>+MAI!Q69</f>
        <v>D</v>
      </c>
      <c r="Q76" s="279" t="str">
        <f>+MAI!R69</f>
        <v>N</v>
      </c>
      <c r="R76" s="279">
        <f>+MAI!S69</f>
        <v>0</v>
      </c>
      <c r="S76" s="279" t="str">
        <f>+MAI!T69</f>
        <v>DT</v>
      </c>
      <c r="T76" s="300" t="str">
        <f>+MAI!U69</f>
        <v>D</v>
      </c>
      <c r="U76" s="280" t="str">
        <f>+MAI!V69</f>
        <v>N</v>
      </c>
      <c r="V76" s="279">
        <f>+MAI!W69</f>
        <v>0</v>
      </c>
      <c r="W76" s="279">
        <f>+MAI!X69</f>
        <v>0</v>
      </c>
      <c r="X76" s="279" t="str">
        <f>+MAI!Y69</f>
        <v>D</v>
      </c>
      <c r="Y76" s="279" t="str">
        <f>+MAI!Z69</f>
        <v>D</v>
      </c>
      <c r="Z76" s="279" t="str">
        <f>+MAI!AA69</f>
        <v>N</v>
      </c>
      <c r="AA76" s="283">
        <f>+MAI!AB69</f>
        <v>0</v>
      </c>
      <c r="AB76" s="302" t="str">
        <f>+MAI!AC69</f>
        <v>D</v>
      </c>
      <c r="AC76" s="279" t="str">
        <f>+MAI!AD69</f>
        <v>N</v>
      </c>
      <c r="AD76" s="279">
        <f>+MAI!AE69</f>
        <v>0</v>
      </c>
      <c r="AE76" s="279">
        <f>+MAI!AF69</f>
        <v>0</v>
      </c>
      <c r="AF76" s="279" t="str">
        <f>+MAI!AG69</f>
        <v>DT</v>
      </c>
      <c r="AG76" s="283" t="str">
        <f>+MAI!AH69</f>
        <v>T</v>
      </c>
      <c r="AH76" s="230"/>
    </row>
    <row r="77" spans="1:34" ht="14.45" customHeight="1" x14ac:dyDescent="0.25">
      <c r="A77" s="656">
        <v>56</v>
      </c>
      <c r="B77" s="1190" t="s">
        <v>3</v>
      </c>
      <c r="C77" s="280" t="str">
        <f>+MAI!D70</f>
        <v>DTSDS</v>
      </c>
      <c r="D77" s="279" t="str">
        <f>+MAI!E70</f>
        <v>N</v>
      </c>
      <c r="E77" s="279" t="str">
        <f>+MAI!F70</f>
        <v>N</v>
      </c>
      <c r="F77" s="300">
        <f>+MAI!G70</f>
        <v>0</v>
      </c>
      <c r="G77" s="280">
        <f>+MAI!H70</f>
        <v>0</v>
      </c>
      <c r="H77" s="279" t="str">
        <f>+MAI!I70</f>
        <v>D</v>
      </c>
      <c r="I77" s="279" t="str">
        <f>+MAI!J70</f>
        <v>N</v>
      </c>
      <c r="J77" s="279" t="str">
        <f>+MAI!K70</f>
        <v>NTS5S1</v>
      </c>
      <c r="K77" s="279">
        <f>+MAI!L70</f>
        <v>0</v>
      </c>
      <c r="L77" s="279" t="str">
        <f>+MAI!M70</f>
        <v>FOTS</v>
      </c>
      <c r="M77" s="283" t="str">
        <f>+MAI!N70</f>
        <v>N</v>
      </c>
      <c r="N77" s="302">
        <f>+MAI!O70</f>
        <v>0</v>
      </c>
      <c r="O77" s="279" t="str">
        <f>+MAI!P70</f>
        <v>FE</v>
      </c>
      <c r="P77" s="279" t="str">
        <f>+MAI!Q70</f>
        <v>FE</v>
      </c>
      <c r="Q77" s="279" t="str">
        <f>+MAI!R70</f>
        <v>FE</v>
      </c>
      <c r="R77" s="279" t="str">
        <f>+MAI!S70</f>
        <v>FES</v>
      </c>
      <c r="S77" s="279" t="str">
        <f>+MAI!T70</f>
        <v>FED</v>
      </c>
      <c r="T77" s="300" t="str">
        <f>+MAI!U70</f>
        <v>FE</v>
      </c>
      <c r="U77" s="280" t="str">
        <f>+MAI!V70</f>
        <v>FE</v>
      </c>
      <c r="V77" s="279" t="str">
        <f>+MAI!W70</f>
        <v>FE</v>
      </c>
      <c r="W77" s="279" t="str">
        <f>+MAI!X70</f>
        <v>FE</v>
      </c>
      <c r="X77" s="279" t="str">
        <f>+MAI!Y70</f>
        <v>FE</v>
      </c>
      <c r="Y77" s="279" t="str">
        <f>+MAI!Z70</f>
        <v>FE</v>
      </c>
      <c r="Z77" s="279" t="str">
        <f>+MAI!AA70</f>
        <v>FES</v>
      </c>
      <c r="AA77" s="283" t="str">
        <f>+MAI!AB70</f>
        <v>FED</v>
      </c>
      <c r="AB77" s="302" t="str">
        <f>+MAI!AC70</f>
        <v>FE</v>
      </c>
      <c r="AC77" s="279" t="str">
        <f>+MAI!AD70</f>
        <v>FE</v>
      </c>
      <c r="AD77" s="279" t="str">
        <f>+MAI!AE70</f>
        <v>FES</v>
      </c>
      <c r="AE77" s="279" t="str">
        <f>+MAI!AF70</f>
        <v>FED</v>
      </c>
      <c r="AF77" s="279" t="str">
        <f>+MAI!AG70</f>
        <v>FE</v>
      </c>
      <c r="AG77" s="283" t="str">
        <f>+MAI!AH70</f>
        <v>FE</v>
      </c>
      <c r="AH77" s="230"/>
    </row>
    <row r="78" spans="1:34" ht="14.45" customHeight="1" x14ac:dyDescent="0.25">
      <c r="A78" s="657">
        <v>57</v>
      </c>
      <c r="B78" s="1190"/>
      <c r="C78" s="280">
        <f>+MAI!D71</f>
        <v>0</v>
      </c>
      <c r="D78" s="279">
        <f>+MAI!E71</f>
        <v>0</v>
      </c>
      <c r="E78" s="279">
        <f>+MAI!F71</f>
        <v>0</v>
      </c>
      <c r="F78" s="300">
        <f>+MAI!G71</f>
        <v>0</v>
      </c>
      <c r="G78" s="280">
        <f>+MAI!H71</f>
        <v>0</v>
      </c>
      <c r="H78" s="279">
        <f>+MAI!I71</f>
        <v>0</v>
      </c>
      <c r="I78" s="279">
        <f>+MAI!J71</f>
        <v>0</v>
      </c>
      <c r="J78" s="279">
        <f>+MAI!K71</f>
        <v>0</v>
      </c>
      <c r="K78" s="279">
        <f>+MAI!L71</f>
        <v>0</v>
      </c>
      <c r="L78" s="279">
        <f>+MAI!M71</f>
        <v>0</v>
      </c>
      <c r="M78" s="283">
        <f>+MAI!N71</f>
        <v>0</v>
      </c>
      <c r="N78" s="302">
        <f>+MAI!O71</f>
        <v>0</v>
      </c>
      <c r="O78" s="279">
        <f>+MAI!P71</f>
        <v>0</v>
      </c>
      <c r="P78" s="279">
        <f>+MAI!Q71</f>
        <v>0</v>
      </c>
      <c r="Q78" s="279">
        <f>+MAI!R71</f>
        <v>0</v>
      </c>
      <c r="R78" s="279">
        <f>+MAI!S71</f>
        <v>0</v>
      </c>
      <c r="S78" s="279">
        <f>+MAI!T71</f>
        <v>0</v>
      </c>
      <c r="T78" s="300">
        <f>+MAI!U71</f>
        <v>0</v>
      </c>
      <c r="U78" s="280">
        <f>+MAI!V71</f>
        <v>0</v>
      </c>
      <c r="V78" s="279">
        <f>+MAI!W71</f>
        <v>0</v>
      </c>
      <c r="W78" s="279">
        <f>+MAI!X71</f>
        <v>0</v>
      </c>
      <c r="X78" s="279">
        <f>+MAI!Y71</f>
        <v>0</v>
      </c>
      <c r="Y78" s="279">
        <f>+MAI!Z71</f>
        <v>0</v>
      </c>
      <c r="Z78" s="279">
        <f>+MAI!AA71</f>
        <v>0</v>
      </c>
      <c r="AA78" s="283">
        <f>+MAI!AB71</f>
        <v>0</v>
      </c>
      <c r="AB78" s="302">
        <f>+MAI!AC71</f>
        <v>0</v>
      </c>
      <c r="AC78" s="279">
        <f>+MAI!AD71</f>
        <v>0</v>
      </c>
      <c r="AD78" s="279">
        <f>+MAI!AE71</f>
        <v>0</v>
      </c>
      <c r="AE78" s="279">
        <f>+MAI!AF71</f>
        <v>0</v>
      </c>
      <c r="AF78" s="279">
        <f>+MAI!AG71</f>
        <v>0</v>
      </c>
      <c r="AG78" s="283">
        <f>+MAI!AH71</f>
        <v>0</v>
      </c>
      <c r="AH78" s="230"/>
    </row>
    <row r="79" spans="1:34" ht="14.45" customHeight="1" x14ac:dyDescent="0.25">
      <c r="A79" s="656">
        <v>58</v>
      </c>
      <c r="B79" s="1190" t="s">
        <v>3</v>
      </c>
      <c r="C79" s="280" t="str">
        <f>+MAI!D72</f>
        <v>FEF</v>
      </c>
      <c r="D79" s="279" t="str">
        <f>+MAI!E72</f>
        <v>FE</v>
      </c>
      <c r="E79" s="279" t="str">
        <f>+MAI!F72</f>
        <v>FE</v>
      </c>
      <c r="F79" s="300" t="str">
        <f>+MAI!G72</f>
        <v>FE</v>
      </c>
      <c r="G79" s="280" t="str">
        <f>+MAI!H72</f>
        <v>FE</v>
      </c>
      <c r="H79" s="279" t="str">
        <f>+MAI!I72</f>
        <v>FE</v>
      </c>
      <c r="I79" s="279" t="str">
        <f>+MAI!J72</f>
        <v>N</v>
      </c>
      <c r="J79" s="279">
        <f>+MAI!K72</f>
        <v>0</v>
      </c>
      <c r="K79" s="279">
        <f>+MAI!L72</f>
        <v>0</v>
      </c>
      <c r="L79" s="279" t="str">
        <f>+MAI!M72</f>
        <v>D</v>
      </c>
      <c r="M79" s="283" t="str">
        <f>+MAI!N72</f>
        <v>DTS5S</v>
      </c>
      <c r="N79" s="302">
        <f>+MAI!O72</f>
        <v>0</v>
      </c>
      <c r="O79" s="279">
        <f>+MAI!P72</f>
        <v>0</v>
      </c>
      <c r="P79" s="279" t="str">
        <f>+MAI!Q72</f>
        <v>D</v>
      </c>
      <c r="Q79" s="279" t="str">
        <f>+MAI!R72</f>
        <v>T</v>
      </c>
      <c r="R79" s="279" t="str">
        <f>+MAI!S72</f>
        <v>DT</v>
      </c>
      <c r="S79" s="279">
        <f>+MAI!T72</f>
        <v>0</v>
      </c>
      <c r="T79" s="300" t="str">
        <f>+MAI!U72</f>
        <v>D</v>
      </c>
      <c r="U79" s="280" t="str">
        <f>+MAI!V72</f>
        <v>DT</v>
      </c>
      <c r="V79" s="279" t="str">
        <f>+MAI!W72</f>
        <v>N</v>
      </c>
      <c r="W79" s="279">
        <f>+MAI!X72</f>
        <v>0</v>
      </c>
      <c r="X79" s="279" t="str">
        <f>+MAI!Y72</f>
        <v>D</v>
      </c>
      <c r="Y79" s="279" t="str">
        <f>+MAI!Z72</f>
        <v>T</v>
      </c>
      <c r="Z79" s="279">
        <f>+MAI!AA72</f>
        <v>0</v>
      </c>
      <c r="AA79" s="283" t="str">
        <f>+MAI!AB72</f>
        <v>D</v>
      </c>
      <c r="AB79" s="302" t="str">
        <f>+MAI!AC72</f>
        <v>D</v>
      </c>
      <c r="AC79" s="279" t="str">
        <f>+MAI!AD72</f>
        <v>DT</v>
      </c>
      <c r="AD79" s="279">
        <f>+MAI!AE72</f>
        <v>0</v>
      </c>
      <c r="AE79" s="279">
        <f>+MAI!AF72</f>
        <v>0</v>
      </c>
      <c r="AF79" s="279" t="str">
        <f>+MAI!AG72</f>
        <v>N</v>
      </c>
      <c r="AG79" s="283" t="str">
        <f>+MAI!AH72</f>
        <v>N</v>
      </c>
      <c r="AH79" s="230"/>
    </row>
    <row r="80" spans="1:34" ht="14.45" customHeight="1" x14ac:dyDescent="0.25">
      <c r="A80" s="657">
        <v>59</v>
      </c>
      <c r="B80" s="1190" t="s">
        <v>3</v>
      </c>
      <c r="C80" s="280" t="str">
        <f>+MAI!D73</f>
        <v>FEF</v>
      </c>
      <c r="D80" s="279" t="str">
        <f>+MAI!E73</f>
        <v>FE</v>
      </c>
      <c r="E80" s="279" t="str">
        <f>+MAI!F73</f>
        <v>N</v>
      </c>
      <c r="F80" s="300" t="str">
        <f>+MAI!G73</f>
        <v>NTS5S</v>
      </c>
      <c r="G80" s="280">
        <f>+MAI!H73</f>
        <v>0</v>
      </c>
      <c r="H80" s="279" t="str">
        <f>+MAI!I73</f>
        <v>D</v>
      </c>
      <c r="I80" s="279" t="str">
        <f>+MAI!J73</f>
        <v>N</v>
      </c>
      <c r="J80" s="279">
        <f>+MAI!K73</f>
        <v>0</v>
      </c>
      <c r="K80" s="279">
        <f>+MAI!L73</f>
        <v>0</v>
      </c>
      <c r="L80" s="279" t="str">
        <f>+MAI!M73</f>
        <v>D</v>
      </c>
      <c r="M80" s="283" t="str">
        <f>+MAI!N73</f>
        <v>N</v>
      </c>
      <c r="N80" s="302">
        <f>+MAI!O73</f>
        <v>0</v>
      </c>
      <c r="O80" s="279">
        <f>+MAI!P73</f>
        <v>0</v>
      </c>
      <c r="P80" s="279" t="str">
        <f>+MAI!Q73</f>
        <v>D</v>
      </c>
      <c r="Q80" s="279" t="str">
        <f>+MAI!R73</f>
        <v>DT</v>
      </c>
      <c r="R80" s="279" t="str">
        <f>+MAI!S73</f>
        <v>N</v>
      </c>
      <c r="S80" s="279">
        <f>+MAI!T73</f>
        <v>0</v>
      </c>
      <c r="T80" s="300" t="str">
        <f>+MAI!U73</f>
        <v>D</v>
      </c>
      <c r="U80" s="280" t="str">
        <f>+MAI!V73</f>
        <v>N</v>
      </c>
      <c r="V80" s="279">
        <f>+MAI!W73</f>
        <v>0</v>
      </c>
      <c r="W80" s="279">
        <f>+MAI!X73</f>
        <v>0</v>
      </c>
      <c r="X80" s="279" t="str">
        <f>+MAI!Y73</f>
        <v>D</v>
      </c>
      <c r="Y80" s="279" t="str">
        <f>+MAI!Z73</f>
        <v>D</v>
      </c>
      <c r="Z80" s="279">
        <f>+MAI!AA73</f>
        <v>0</v>
      </c>
      <c r="AA80" s="283">
        <f>+MAI!AB73</f>
        <v>0</v>
      </c>
      <c r="AB80" s="302" t="str">
        <f>+MAI!AC73</f>
        <v>D</v>
      </c>
      <c r="AC80" s="279" t="str">
        <f>+MAI!AD73</f>
        <v>N</v>
      </c>
      <c r="AD80" s="279">
        <f>+MAI!AE73</f>
        <v>0</v>
      </c>
      <c r="AE80" s="279">
        <f>+MAI!AF73</f>
        <v>0</v>
      </c>
      <c r="AF80" s="279" t="str">
        <f>+MAI!AG73</f>
        <v>N</v>
      </c>
      <c r="AG80" s="283" t="str">
        <f>+MAI!AH73</f>
        <v>N</v>
      </c>
      <c r="AH80" s="230"/>
    </row>
    <row r="81" spans="1:34" ht="14.45" customHeight="1" x14ac:dyDescent="0.25">
      <c r="A81" s="656">
        <v>60</v>
      </c>
      <c r="B81" s="1190" t="s">
        <v>3</v>
      </c>
      <c r="C81" s="280">
        <f>+MAI!D74</f>
        <v>0</v>
      </c>
      <c r="D81" s="279">
        <f>+MAI!E74</f>
        <v>0</v>
      </c>
      <c r="E81" s="279">
        <f>+MAI!F74</f>
        <v>0</v>
      </c>
      <c r="F81" s="300">
        <f>+MAI!G74</f>
        <v>0</v>
      </c>
      <c r="G81" s="280">
        <f>+MAI!H74</f>
        <v>0</v>
      </c>
      <c r="H81" s="279">
        <f>+MAI!I74</f>
        <v>0</v>
      </c>
      <c r="I81" s="279">
        <f>+MAI!J74</f>
        <v>0</v>
      </c>
      <c r="J81" s="279">
        <f>+MAI!K74</f>
        <v>0</v>
      </c>
      <c r="K81" s="279">
        <f>+MAI!L74</f>
        <v>0</v>
      </c>
      <c r="L81" s="279">
        <f>+MAI!M74</f>
        <v>0</v>
      </c>
      <c r="M81" s="283">
        <f>+MAI!N74</f>
        <v>0</v>
      </c>
      <c r="N81" s="302">
        <f>+MAI!O74</f>
        <v>0</v>
      </c>
      <c r="O81" s="279">
        <f>+MAI!P74</f>
        <v>0</v>
      </c>
      <c r="P81" s="279">
        <f>+MAI!Q74</f>
        <v>0</v>
      </c>
      <c r="Q81" s="279">
        <f>+MAI!R74</f>
        <v>0</v>
      </c>
      <c r="R81" s="279">
        <f>+MAI!S74</f>
        <v>0</v>
      </c>
      <c r="S81" s="279">
        <f>+MAI!T74</f>
        <v>0</v>
      </c>
      <c r="T81" s="300">
        <f>+MAI!U74</f>
        <v>0</v>
      </c>
      <c r="U81" s="280">
        <f>+MAI!V74</f>
        <v>0</v>
      </c>
      <c r="V81" s="279">
        <f>+MAI!W74</f>
        <v>0</v>
      </c>
      <c r="W81" s="279">
        <f>+MAI!X74</f>
        <v>0</v>
      </c>
      <c r="X81" s="279">
        <f>+MAI!Y74</f>
        <v>0</v>
      </c>
      <c r="Y81" s="279">
        <f>+MAI!Z74</f>
        <v>0</v>
      </c>
      <c r="Z81" s="279">
        <f>+MAI!AA74</f>
        <v>0</v>
      </c>
      <c r="AA81" s="283">
        <f>+MAI!AB74</f>
        <v>0</v>
      </c>
      <c r="AB81" s="302">
        <f>+MAI!AC74</f>
        <v>0</v>
      </c>
      <c r="AC81" s="279">
        <f>+MAI!AD74</f>
        <v>0</v>
      </c>
      <c r="AD81" s="279">
        <f>+MAI!AE74</f>
        <v>0</v>
      </c>
      <c r="AE81" s="279">
        <f>+MAI!AF74</f>
        <v>0</v>
      </c>
      <c r="AF81" s="279">
        <f>+MAI!AG74</f>
        <v>0</v>
      </c>
      <c r="AG81" s="283">
        <f>+MAI!AH74</f>
        <v>0</v>
      </c>
      <c r="AH81" s="230"/>
    </row>
    <row r="82" spans="1:34" ht="14.45" customHeight="1" thickBot="1" x14ac:dyDescent="0.3">
      <c r="A82" s="657">
        <v>61</v>
      </c>
      <c r="B82" s="1191" t="s">
        <v>3</v>
      </c>
      <c r="C82" s="284">
        <f>+MAI!D75</f>
        <v>0</v>
      </c>
      <c r="D82" s="285">
        <f>+MAI!E75</f>
        <v>0</v>
      </c>
      <c r="E82" s="285">
        <f>+MAI!F75</f>
        <v>0</v>
      </c>
      <c r="F82" s="301">
        <f>+MAI!G75</f>
        <v>0</v>
      </c>
      <c r="G82" s="284">
        <f>+MAI!H75</f>
        <v>0</v>
      </c>
      <c r="H82" s="285">
        <f>+MAI!I75</f>
        <v>0</v>
      </c>
      <c r="I82" s="285">
        <f>+MAI!J75</f>
        <v>0</v>
      </c>
      <c r="J82" s="285">
        <f>+MAI!K75</f>
        <v>0</v>
      </c>
      <c r="K82" s="285">
        <f>+MAI!L75</f>
        <v>0</v>
      </c>
      <c r="L82" s="285">
        <f>+MAI!M75</f>
        <v>0</v>
      </c>
      <c r="M82" s="286">
        <f>+MAI!N75</f>
        <v>0</v>
      </c>
      <c r="N82" s="303">
        <f>+MAI!O75</f>
        <v>0</v>
      </c>
      <c r="O82" s="285">
        <f>+MAI!P75</f>
        <v>0</v>
      </c>
      <c r="P82" s="285">
        <f>+MAI!Q75</f>
        <v>0</v>
      </c>
      <c r="Q82" s="285">
        <f>+MAI!R75</f>
        <v>0</v>
      </c>
      <c r="R82" s="285">
        <f>+MAI!S75</f>
        <v>0</v>
      </c>
      <c r="S82" s="285">
        <f>+MAI!T75</f>
        <v>0</v>
      </c>
      <c r="T82" s="301">
        <f>+MAI!U75</f>
        <v>0</v>
      </c>
      <c r="U82" s="284">
        <f>+MAI!V75</f>
        <v>0</v>
      </c>
      <c r="V82" s="285">
        <f>+MAI!W75</f>
        <v>0</v>
      </c>
      <c r="W82" s="285">
        <f>+MAI!X75</f>
        <v>0</v>
      </c>
      <c r="X82" s="285">
        <f>+MAI!Y75</f>
        <v>0</v>
      </c>
      <c r="Y82" s="285">
        <f>+MAI!Z75</f>
        <v>0</v>
      </c>
      <c r="Z82" s="285">
        <f>+MAI!AA75</f>
        <v>0</v>
      </c>
      <c r="AA82" s="286">
        <f>+MAI!AB75</f>
        <v>0</v>
      </c>
      <c r="AB82" s="303">
        <f>+MAI!AC75</f>
        <v>0</v>
      </c>
      <c r="AC82" s="285">
        <f>+MAI!AD75</f>
        <v>0</v>
      </c>
      <c r="AD82" s="285">
        <f>+MAI!AE75</f>
        <v>0</v>
      </c>
      <c r="AE82" s="285">
        <f>+MAI!AF75</f>
        <v>0</v>
      </c>
      <c r="AF82" s="285">
        <f>+MAI!AG75</f>
        <v>0</v>
      </c>
      <c r="AG82" s="286">
        <f>+MAI!AH75</f>
        <v>0</v>
      </c>
      <c r="AH82" s="230"/>
    </row>
    <row r="83" spans="1:34" ht="14.45" customHeight="1" thickBot="1" x14ac:dyDescent="0.3">
      <c r="A83" s="1682" t="s">
        <v>22</v>
      </c>
      <c r="B83" s="1699" t="s">
        <v>23</v>
      </c>
      <c r="C83" s="1679" t="s">
        <v>154</v>
      </c>
      <c r="D83" s="1680"/>
      <c r="E83" s="1680"/>
      <c r="F83" s="1680"/>
      <c r="G83" s="1680"/>
      <c r="H83" s="1680"/>
      <c r="I83" s="1680"/>
      <c r="J83" s="1680"/>
      <c r="K83" s="1680"/>
      <c r="L83" s="1680"/>
      <c r="M83" s="1680"/>
      <c r="N83" s="1680"/>
      <c r="O83" s="1680"/>
      <c r="P83" s="1680"/>
      <c r="Q83" s="1680"/>
      <c r="R83" s="1680"/>
      <c r="S83" s="1680"/>
      <c r="T83" s="1680"/>
      <c r="U83" s="1680"/>
      <c r="V83" s="1680"/>
      <c r="W83" s="1680"/>
      <c r="X83" s="1680"/>
      <c r="Y83" s="1680"/>
      <c r="Z83" s="1680"/>
      <c r="AA83" s="1680"/>
      <c r="AB83" s="1680"/>
      <c r="AC83" s="1680"/>
      <c r="AD83" s="1680"/>
      <c r="AE83" s="1680"/>
      <c r="AF83" s="1680"/>
      <c r="AG83" s="1681"/>
      <c r="AH83" s="230"/>
    </row>
    <row r="84" spans="1:34" ht="14.45" customHeight="1" x14ac:dyDescent="0.25">
      <c r="A84" s="1683"/>
      <c r="B84" s="1700"/>
      <c r="C84" s="403" t="s">
        <v>302</v>
      </c>
      <c r="D84" s="272" t="s">
        <v>10</v>
      </c>
      <c r="E84" s="272" t="s">
        <v>11</v>
      </c>
      <c r="F84" s="787" t="s">
        <v>12</v>
      </c>
      <c r="G84" s="270" t="s">
        <v>13</v>
      </c>
      <c r="H84" s="271" t="s">
        <v>14</v>
      </c>
      <c r="I84" s="271" t="s">
        <v>15</v>
      </c>
      <c r="J84" s="271" t="s">
        <v>9</v>
      </c>
      <c r="K84" s="271" t="s">
        <v>10</v>
      </c>
      <c r="L84" s="271" t="s">
        <v>11</v>
      </c>
      <c r="M84" s="273" t="s">
        <v>12</v>
      </c>
      <c r="N84" s="786" t="s">
        <v>13</v>
      </c>
      <c r="O84" s="272" t="s">
        <v>14</v>
      </c>
      <c r="P84" s="272" t="s">
        <v>15</v>
      </c>
      <c r="Q84" s="272" t="s">
        <v>9</v>
      </c>
      <c r="R84" s="272" t="s">
        <v>10</v>
      </c>
      <c r="S84" s="272" t="s">
        <v>11</v>
      </c>
      <c r="T84" s="787" t="s">
        <v>12</v>
      </c>
      <c r="U84" s="270" t="s">
        <v>13</v>
      </c>
      <c r="V84" s="271" t="s">
        <v>14</v>
      </c>
      <c r="W84" s="271" t="s">
        <v>15</v>
      </c>
      <c r="X84" s="271" t="s">
        <v>9</v>
      </c>
      <c r="Y84" s="271" t="s">
        <v>10</v>
      </c>
      <c r="Z84" s="271" t="s">
        <v>11</v>
      </c>
      <c r="AA84" s="273" t="s">
        <v>12</v>
      </c>
      <c r="AB84" s="786" t="s">
        <v>13</v>
      </c>
      <c r="AC84" s="272" t="s">
        <v>14</v>
      </c>
      <c r="AD84" s="272" t="s">
        <v>15</v>
      </c>
      <c r="AE84" s="272" t="s">
        <v>9</v>
      </c>
      <c r="AF84" s="272" t="s">
        <v>10</v>
      </c>
      <c r="AG84" s="296" t="s">
        <v>11</v>
      </c>
      <c r="AH84" s="230"/>
    </row>
    <row r="85" spans="1:34" ht="14.45" customHeight="1" thickBot="1" x14ac:dyDescent="0.3">
      <c r="A85" s="1684"/>
      <c r="B85" s="1701"/>
      <c r="C85" s="1333">
        <v>1</v>
      </c>
      <c r="D85" s="755">
        <v>2</v>
      </c>
      <c r="E85" s="753">
        <v>3</v>
      </c>
      <c r="F85" s="760">
        <v>4</v>
      </c>
      <c r="G85" s="759">
        <v>5</v>
      </c>
      <c r="H85" s="753">
        <v>6</v>
      </c>
      <c r="I85" s="753">
        <v>7</v>
      </c>
      <c r="J85" s="753">
        <v>8</v>
      </c>
      <c r="K85" s="753">
        <v>9</v>
      </c>
      <c r="L85" s="755">
        <v>10</v>
      </c>
      <c r="M85" s="757">
        <v>11</v>
      </c>
      <c r="N85" s="758">
        <v>12</v>
      </c>
      <c r="O85" s="753">
        <v>13</v>
      </c>
      <c r="P85" s="753">
        <v>14</v>
      </c>
      <c r="Q85" s="753">
        <v>15</v>
      </c>
      <c r="R85" s="753">
        <v>16</v>
      </c>
      <c r="S85" s="753">
        <v>17</v>
      </c>
      <c r="T85" s="763">
        <v>18</v>
      </c>
      <c r="U85" s="759">
        <v>19</v>
      </c>
      <c r="V85" s="753">
        <v>20</v>
      </c>
      <c r="W85" s="753">
        <v>21</v>
      </c>
      <c r="X85" s="755">
        <v>22</v>
      </c>
      <c r="Y85" s="753">
        <v>23</v>
      </c>
      <c r="Z85" s="753">
        <v>24</v>
      </c>
      <c r="AA85" s="757">
        <v>25</v>
      </c>
      <c r="AB85" s="758">
        <v>26</v>
      </c>
      <c r="AC85" s="753">
        <v>27</v>
      </c>
      <c r="AD85" s="753">
        <v>28</v>
      </c>
      <c r="AE85" s="753">
        <v>29</v>
      </c>
      <c r="AF85" s="755">
        <v>30</v>
      </c>
      <c r="AG85" s="757">
        <v>31</v>
      </c>
      <c r="AH85" s="230"/>
    </row>
    <row r="86" spans="1:34" ht="14.45" customHeight="1" x14ac:dyDescent="0.25">
      <c r="A86" s="654">
        <v>62</v>
      </c>
      <c r="B86" s="1186" t="s">
        <v>1</v>
      </c>
      <c r="C86" s="297">
        <f>+MAI!D77</f>
        <v>0</v>
      </c>
      <c r="D86" s="298">
        <f>+MAI!E77</f>
        <v>0</v>
      </c>
      <c r="E86" s="298" t="str">
        <f>+MAI!F77</f>
        <v>FE</v>
      </c>
      <c r="F86" s="761" t="str">
        <f>+MAI!G77</f>
        <v>FE</v>
      </c>
      <c r="G86" s="297">
        <f>+MAI!H77</f>
        <v>0</v>
      </c>
      <c r="H86" s="298" t="str">
        <f>+MAI!I77</f>
        <v>DTS5S1</v>
      </c>
      <c r="I86" s="298" t="str">
        <f>+MAI!J77</f>
        <v>D</v>
      </c>
      <c r="J86" s="298" t="str">
        <f>+MAI!K77</f>
        <v>N</v>
      </c>
      <c r="K86" s="298">
        <f>+MAI!L77</f>
        <v>0</v>
      </c>
      <c r="L86" s="298">
        <f>+MAI!M77</f>
        <v>0</v>
      </c>
      <c r="M86" s="299" t="str">
        <f>+MAI!N77</f>
        <v>SE</v>
      </c>
      <c r="N86" s="762" t="str">
        <f>+MAI!O77</f>
        <v>SE</v>
      </c>
      <c r="O86" s="298">
        <f>+MAI!P77</f>
        <v>0</v>
      </c>
      <c r="P86" s="298">
        <f>+MAI!Q77</f>
        <v>0</v>
      </c>
      <c r="Q86" s="298" t="str">
        <f>+MAI!R77</f>
        <v>SE</v>
      </c>
      <c r="R86" s="298" t="str">
        <f>+MAI!S77</f>
        <v>SE</v>
      </c>
      <c r="S86" s="298">
        <f>+MAI!T77</f>
        <v>0</v>
      </c>
      <c r="T86" s="761">
        <f>+MAI!U77</f>
        <v>0</v>
      </c>
      <c r="U86" s="297" t="str">
        <f>+MAI!V77</f>
        <v>D</v>
      </c>
      <c r="V86" s="298" t="str">
        <f>+MAI!W77</f>
        <v>D</v>
      </c>
      <c r="W86" s="298" t="str">
        <f>+MAI!X77</f>
        <v>N</v>
      </c>
      <c r="X86" s="298" t="str">
        <f>+MAI!Y77</f>
        <v>N</v>
      </c>
      <c r="Y86" s="298" t="str">
        <f>+MAI!Z77</f>
        <v>N</v>
      </c>
      <c r="Z86" s="298" t="str">
        <f>+MAI!AA77</f>
        <v>N</v>
      </c>
      <c r="AA86" s="299">
        <f>+MAI!AB77</f>
        <v>0</v>
      </c>
      <c r="AB86" s="762">
        <f>+MAI!AC77</f>
        <v>0</v>
      </c>
      <c r="AC86" s="298" t="str">
        <f>+MAI!AD77</f>
        <v>D</v>
      </c>
      <c r="AD86" s="298" t="str">
        <f>+MAI!AE77</f>
        <v>N</v>
      </c>
      <c r="AE86" s="298">
        <f>+MAI!AF77</f>
        <v>0</v>
      </c>
      <c r="AF86" s="298" t="str">
        <f>+MAI!AG77</f>
        <v>D</v>
      </c>
      <c r="AG86" s="299" t="str">
        <f>+MAI!AH77</f>
        <v>D</v>
      </c>
      <c r="AH86" s="230"/>
    </row>
    <row r="87" spans="1:34" ht="14.45" customHeight="1" thickBot="1" x14ac:dyDescent="0.3">
      <c r="A87" s="821">
        <v>63</v>
      </c>
      <c r="B87" s="1187" t="s">
        <v>1</v>
      </c>
      <c r="C87" s="280">
        <f>+MAI!D78</f>
        <v>0</v>
      </c>
      <c r="D87" s="279">
        <f>+MAI!E78</f>
        <v>0</v>
      </c>
      <c r="E87" s="279">
        <f>+MAI!F78</f>
        <v>0</v>
      </c>
      <c r="F87" s="300">
        <f>+MAI!G78</f>
        <v>0</v>
      </c>
      <c r="G87" s="280">
        <f>+MAI!H78</f>
        <v>0</v>
      </c>
      <c r="H87" s="279">
        <f>+MAI!I78</f>
        <v>0</v>
      </c>
      <c r="I87" s="279">
        <f>+MAI!J78</f>
        <v>0</v>
      </c>
      <c r="J87" s="279">
        <f>+MAI!K78</f>
        <v>0</v>
      </c>
      <c r="K87" s="279">
        <f>+MAI!L78</f>
        <v>0</v>
      </c>
      <c r="L87" s="279">
        <f>+MAI!M78</f>
        <v>0</v>
      </c>
      <c r="M87" s="283">
        <f>+MAI!N78</f>
        <v>0</v>
      </c>
      <c r="N87" s="302">
        <f>+MAI!O78</f>
        <v>0</v>
      </c>
      <c r="O87" s="279">
        <f>+MAI!P78</f>
        <v>0</v>
      </c>
      <c r="P87" s="279">
        <f>+MAI!Q78</f>
        <v>0</v>
      </c>
      <c r="Q87" s="279">
        <f>+MAI!R78</f>
        <v>0</v>
      </c>
      <c r="R87" s="279">
        <f>+MAI!S78</f>
        <v>0</v>
      </c>
      <c r="S87" s="279">
        <f>+MAI!T78</f>
        <v>0</v>
      </c>
      <c r="T87" s="300">
        <f>+MAI!U78</f>
        <v>0</v>
      </c>
      <c r="U87" s="280">
        <f>+MAI!V78</f>
        <v>0</v>
      </c>
      <c r="V87" s="279">
        <f>+MAI!W78</f>
        <v>0</v>
      </c>
      <c r="W87" s="279">
        <f>+MAI!X78</f>
        <v>0</v>
      </c>
      <c r="X87" s="279">
        <f>+MAI!Y78</f>
        <v>0</v>
      </c>
      <c r="Y87" s="279">
        <f>+MAI!Z78</f>
        <v>0</v>
      </c>
      <c r="Z87" s="279">
        <f>+MAI!AA78</f>
        <v>0</v>
      </c>
      <c r="AA87" s="283">
        <f>+MAI!AB78</f>
        <v>0</v>
      </c>
      <c r="AB87" s="302">
        <f>+MAI!AC78</f>
        <v>0</v>
      </c>
      <c r="AC87" s="279">
        <f>+MAI!AD78</f>
        <v>0</v>
      </c>
      <c r="AD87" s="279">
        <f>+MAI!AE78</f>
        <v>0</v>
      </c>
      <c r="AE87" s="279">
        <f>+MAI!AF78</f>
        <v>0</v>
      </c>
      <c r="AF87" s="279">
        <f>+MAI!AG78</f>
        <v>0</v>
      </c>
      <c r="AG87" s="283">
        <f>+MAI!AH78</f>
        <v>0</v>
      </c>
      <c r="AH87" s="230"/>
    </row>
    <row r="88" spans="1:34" ht="14.45" customHeight="1" x14ac:dyDescent="0.25">
      <c r="A88" s="654">
        <v>64</v>
      </c>
      <c r="B88" s="1186" t="s">
        <v>2</v>
      </c>
      <c r="C88" s="280">
        <f>+MAI!D79</f>
        <v>0</v>
      </c>
      <c r="D88" s="279">
        <f>+MAI!E79</f>
        <v>0</v>
      </c>
      <c r="E88" s="279" t="str">
        <f>+MAI!F79</f>
        <v>D</v>
      </c>
      <c r="F88" s="300" t="str">
        <f>+MAI!G79</f>
        <v>N</v>
      </c>
      <c r="G88" s="280">
        <f>+MAI!H79</f>
        <v>0</v>
      </c>
      <c r="H88" s="279">
        <f>+MAI!I79</f>
        <v>0</v>
      </c>
      <c r="I88" s="279" t="str">
        <f>+MAI!J79</f>
        <v>D</v>
      </c>
      <c r="J88" s="279" t="str">
        <f>+MAI!K79</f>
        <v>N</v>
      </c>
      <c r="K88" s="279">
        <f>+MAI!L79</f>
        <v>0</v>
      </c>
      <c r="L88" s="279">
        <f>+MAI!M79</f>
        <v>0</v>
      </c>
      <c r="M88" s="283" t="str">
        <f>+MAI!N79</f>
        <v>D</v>
      </c>
      <c r="N88" s="302" t="str">
        <f>+MAI!O79</f>
        <v>N</v>
      </c>
      <c r="O88" s="279">
        <f>+MAI!P79</f>
        <v>0</v>
      </c>
      <c r="P88" s="279">
        <f>+MAI!Q79</f>
        <v>0</v>
      </c>
      <c r="Q88" s="279" t="str">
        <f>+MAI!R79</f>
        <v>D</v>
      </c>
      <c r="R88" s="279" t="str">
        <f>+MAI!S79</f>
        <v>D</v>
      </c>
      <c r="S88" s="279">
        <f>+MAI!T79</f>
        <v>0</v>
      </c>
      <c r="T88" s="300">
        <f>+MAI!U79</f>
        <v>0</v>
      </c>
      <c r="U88" s="280" t="str">
        <f>+MAI!V79</f>
        <v>D</v>
      </c>
      <c r="V88" s="279" t="str">
        <f>+MAI!W79</f>
        <v>N</v>
      </c>
      <c r="W88" s="279">
        <f>+MAI!X79</f>
        <v>0</v>
      </c>
      <c r="X88" s="279" t="str">
        <f>+MAI!Y79</f>
        <v>N</v>
      </c>
      <c r="Y88" s="279" t="str">
        <f>+MAI!Z79</f>
        <v>N</v>
      </c>
      <c r="Z88" s="279" t="str">
        <f>+MAI!AA79</f>
        <v>N</v>
      </c>
      <c r="AA88" s="283">
        <f>+MAI!AB79</f>
        <v>0</v>
      </c>
      <c r="AB88" s="302">
        <f>+MAI!AC79</f>
        <v>0</v>
      </c>
      <c r="AC88" s="279" t="str">
        <f>+MAI!AD79</f>
        <v>D</v>
      </c>
      <c r="AD88" s="279" t="str">
        <f>+MAI!AE79</f>
        <v>N</v>
      </c>
      <c r="AE88" s="279" t="str">
        <f>+MAI!AF79</f>
        <v>N</v>
      </c>
      <c r="AF88" s="279">
        <f>+MAI!AG79</f>
        <v>0</v>
      </c>
      <c r="AG88" s="283" t="str">
        <f>+MAI!AH79</f>
        <v>D</v>
      </c>
      <c r="AH88" s="230"/>
    </row>
    <row r="89" spans="1:34" ht="14.45" customHeight="1" thickBot="1" x14ac:dyDescent="0.3">
      <c r="A89" s="821">
        <v>65</v>
      </c>
      <c r="B89" s="1188" t="s">
        <v>2</v>
      </c>
      <c r="C89" s="280">
        <f>+MAI!D80</f>
        <v>0</v>
      </c>
      <c r="D89" s="279">
        <f>+MAI!E80</f>
        <v>0</v>
      </c>
      <c r="E89" s="279" t="str">
        <f>+MAI!F80</f>
        <v>D</v>
      </c>
      <c r="F89" s="300" t="str">
        <f>+MAI!G80</f>
        <v>N</v>
      </c>
      <c r="G89" s="280" t="str">
        <f>+MAI!H80</f>
        <v>NTS5S1</v>
      </c>
      <c r="H89" s="279">
        <f>+MAI!I80</f>
        <v>0</v>
      </c>
      <c r="I89" s="279" t="str">
        <f>+MAI!J80</f>
        <v>D</v>
      </c>
      <c r="J89" s="279" t="str">
        <f>+MAI!K80</f>
        <v>N</v>
      </c>
      <c r="K89" s="279" t="str">
        <f>+MAI!L80</f>
        <v>NTS1</v>
      </c>
      <c r="L89" s="279" t="str">
        <f>+MAI!M80</f>
        <v>NTSDS1</v>
      </c>
      <c r="M89" s="283" t="str">
        <f>+MAI!N80</f>
        <v>T</v>
      </c>
      <c r="N89" s="302" t="str">
        <f>+MAI!O80</f>
        <v>N</v>
      </c>
      <c r="O89" s="279">
        <f>+MAI!P80</f>
        <v>0</v>
      </c>
      <c r="P89" s="279">
        <f>+MAI!Q80</f>
        <v>0</v>
      </c>
      <c r="Q89" s="279" t="str">
        <f>+MAI!R80</f>
        <v>D</v>
      </c>
      <c r="R89" s="279" t="str">
        <f>+MAI!S80</f>
        <v>D</v>
      </c>
      <c r="S89" s="279">
        <f>+MAI!T80</f>
        <v>0</v>
      </c>
      <c r="T89" s="300">
        <f>+MAI!U80</f>
        <v>0</v>
      </c>
      <c r="U89" s="280" t="str">
        <f>+MAI!V80</f>
        <v>D</v>
      </c>
      <c r="V89" s="279" t="str">
        <f>+MAI!W80</f>
        <v>N</v>
      </c>
      <c r="W89" s="279">
        <f>+MAI!X80</f>
        <v>0</v>
      </c>
      <c r="X89" s="279">
        <f>+MAI!Y80</f>
        <v>0</v>
      </c>
      <c r="Y89" s="279" t="str">
        <f>+MAI!Z80</f>
        <v>N</v>
      </c>
      <c r="Z89" s="279" t="str">
        <f>+MAI!AA80</f>
        <v>N</v>
      </c>
      <c r="AA89" s="283">
        <f>+MAI!AB80</f>
        <v>0</v>
      </c>
      <c r="AB89" s="302" t="str">
        <f>+MAI!AC80</f>
        <v>D</v>
      </c>
      <c r="AC89" s="279" t="str">
        <f>+MAI!AD80</f>
        <v>D</v>
      </c>
      <c r="AD89" s="279" t="str">
        <f>+MAI!AE80</f>
        <v>N</v>
      </c>
      <c r="AE89" s="279">
        <f>+MAI!AF80</f>
        <v>0</v>
      </c>
      <c r="AF89" s="279" t="str">
        <f>+MAI!AG80</f>
        <v>D</v>
      </c>
      <c r="AG89" s="283" t="str">
        <f>+MAI!AH80</f>
        <v>D</v>
      </c>
      <c r="AH89" s="230"/>
    </row>
    <row r="90" spans="1:34" ht="14.45" customHeight="1" x14ac:dyDescent="0.25">
      <c r="A90" s="654">
        <v>66</v>
      </c>
      <c r="B90" s="1188" t="s">
        <v>2</v>
      </c>
      <c r="C90" s="280" t="str">
        <f>+MAI!D81</f>
        <v>NTS5S</v>
      </c>
      <c r="D90" s="279">
        <f>+MAI!E81</f>
        <v>0</v>
      </c>
      <c r="E90" s="279" t="str">
        <f>+MAI!F81</f>
        <v>D</v>
      </c>
      <c r="F90" s="300" t="str">
        <f>+MAI!G81</f>
        <v>N</v>
      </c>
      <c r="G90" s="280">
        <f>+MAI!H81</f>
        <v>0</v>
      </c>
      <c r="H90" s="279">
        <f>+MAI!I81</f>
        <v>0</v>
      </c>
      <c r="I90" s="279" t="str">
        <f>+MAI!J81</f>
        <v>D</v>
      </c>
      <c r="J90" s="279" t="str">
        <f>+MAI!K81</f>
        <v>N</v>
      </c>
      <c r="K90" s="279">
        <f>+MAI!L81</f>
        <v>0</v>
      </c>
      <c r="L90" s="279">
        <f>+MAI!M81</f>
        <v>0</v>
      </c>
      <c r="M90" s="283" t="str">
        <f>+MAI!N81</f>
        <v>D</v>
      </c>
      <c r="N90" s="302" t="str">
        <f>+MAI!O81</f>
        <v>N</v>
      </c>
      <c r="O90" s="279">
        <f>+MAI!P81</f>
        <v>0</v>
      </c>
      <c r="P90" s="279" t="str">
        <f>+MAI!Q81</f>
        <v>DTS1</v>
      </c>
      <c r="Q90" s="279" t="str">
        <f>+MAI!R81</f>
        <v>D</v>
      </c>
      <c r="R90" s="279" t="str">
        <f>+MAI!S81</f>
        <v>D</v>
      </c>
      <c r="S90" s="279">
        <f>+MAI!T81</f>
        <v>0</v>
      </c>
      <c r="T90" s="300">
        <f>+MAI!U81</f>
        <v>0</v>
      </c>
      <c r="U90" s="280" t="str">
        <f>+MAI!V81</f>
        <v>D</v>
      </c>
      <c r="V90" s="279" t="str">
        <f>+MAI!W81</f>
        <v>D</v>
      </c>
      <c r="W90" s="279">
        <f>+MAI!X81</f>
        <v>0</v>
      </c>
      <c r="X90" s="279">
        <f>+MAI!Y81</f>
        <v>0</v>
      </c>
      <c r="Y90" s="279" t="str">
        <f>+MAI!Z81</f>
        <v>N</v>
      </c>
      <c r="Z90" s="279" t="str">
        <f>+MAI!AA81</f>
        <v>N</v>
      </c>
      <c r="AA90" s="283">
        <f>+MAI!AB81</f>
        <v>0</v>
      </c>
      <c r="AB90" s="302">
        <f>+MAI!AC81</f>
        <v>0</v>
      </c>
      <c r="AC90" s="279" t="str">
        <f>+MAI!AD81</f>
        <v>D</v>
      </c>
      <c r="AD90" s="279" t="str">
        <f>+MAI!AE81</f>
        <v>N</v>
      </c>
      <c r="AE90" s="279">
        <f>+MAI!AF81</f>
        <v>0</v>
      </c>
      <c r="AF90" s="279" t="str">
        <f>+MAI!AG81</f>
        <v>D</v>
      </c>
      <c r="AG90" s="283" t="str">
        <f>+MAI!AH81</f>
        <v>D</v>
      </c>
      <c r="AH90" s="230"/>
    </row>
    <row r="91" spans="1:34" ht="14.45" customHeight="1" thickBot="1" x14ac:dyDescent="0.3">
      <c r="A91" s="821">
        <v>67</v>
      </c>
      <c r="B91" s="1188" t="s">
        <v>2</v>
      </c>
      <c r="C91" s="280">
        <f>+MAI!D82</f>
        <v>0</v>
      </c>
      <c r="D91" s="279">
        <f>+MAI!E82</f>
        <v>0</v>
      </c>
      <c r="E91" s="279" t="str">
        <f>+MAI!F82</f>
        <v>FE</v>
      </c>
      <c r="F91" s="300" t="str">
        <f>+MAI!G82</f>
        <v>FE</v>
      </c>
      <c r="G91" s="280" t="str">
        <f>+MAI!H82</f>
        <v>FE</v>
      </c>
      <c r="H91" s="279" t="str">
        <f>+MAI!I82</f>
        <v>FE</v>
      </c>
      <c r="I91" s="279" t="str">
        <f>+MAI!J82</f>
        <v>FE</v>
      </c>
      <c r="J91" s="279" t="str">
        <f>+MAI!K82</f>
        <v>N</v>
      </c>
      <c r="K91" s="279">
        <f>+MAI!L82</f>
        <v>0</v>
      </c>
      <c r="L91" s="279">
        <f>+MAI!M82</f>
        <v>0</v>
      </c>
      <c r="M91" s="283" t="str">
        <f>+MAI!N82</f>
        <v>D</v>
      </c>
      <c r="N91" s="302" t="str">
        <f>+MAI!O82</f>
        <v>N</v>
      </c>
      <c r="O91" s="279">
        <f>+MAI!P82</f>
        <v>0</v>
      </c>
      <c r="P91" s="279">
        <f>+MAI!Q82</f>
        <v>0</v>
      </c>
      <c r="Q91" s="279" t="str">
        <f>+MAI!R82</f>
        <v>D</v>
      </c>
      <c r="R91" s="279" t="str">
        <f>+MAI!S82</f>
        <v>NT</v>
      </c>
      <c r="S91" s="279">
        <f>+MAI!T82</f>
        <v>0</v>
      </c>
      <c r="T91" s="300">
        <f>+MAI!U82</f>
        <v>0</v>
      </c>
      <c r="U91" s="280" t="str">
        <f>+MAI!V82</f>
        <v>D</v>
      </c>
      <c r="V91" s="279" t="str">
        <f>+MAI!W82</f>
        <v>N</v>
      </c>
      <c r="W91" s="279" t="str">
        <f>+MAI!X82</f>
        <v>N</v>
      </c>
      <c r="X91" s="279">
        <f>+MAI!Y82</f>
        <v>0</v>
      </c>
      <c r="Y91" s="279" t="str">
        <f>+MAI!Z82</f>
        <v>N</v>
      </c>
      <c r="Z91" s="279" t="str">
        <f>+MAI!AA82</f>
        <v>N</v>
      </c>
      <c r="AA91" s="283">
        <f>+MAI!AB82</f>
        <v>0</v>
      </c>
      <c r="AB91" s="302">
        <f>+MAI!AC82</f>
        <v>0</v>
      </c>
      <c r="AC91" s="279" t="str">
        <f>+MAI!AD82</f>
        <v>N</v>
      </c>
      <c r="AD91" s="279" t="str">
        <f>+MAI!AE82</f>
        <v>N</v>
      </c>
      <c r="AE91" s="279">
        <f>+MAI!AF82</f>
        <v>0</v>
      </c>
      <c r="AF91" s="279">
        <f>+MAI!AG82</f>
        <v>0</v>
      </c>
      <c r="AG91" s="283" t="str">
        <f>+MAI!AH82</f>
        <v>D</v>
      </c>
      <c r="AH91" s="230"/>
    </row>
    <row r="92" spans="1:34" ht="14.45" customHeight="1" thickBot="1" x14ac:dyDescent="0.3">
      <c r="A92" s="654">
        <v>68</v>
      </c>
      <c r="B92" s="1211" t="s">
        <v>2</v>
      </c>
      <c r="C92" s="328">
        <f>+MAI!D83</f>
        <v>0</v>
      </c>
      <c r="D92" s="329">
        <f>+MAI!E83</f>
        <v>0</v>
      </c>
      <c r="E92" s="329" t="str">
        <f>+MAI!F83</f>
        <v>D</v>
      </c>
      <c r="F92" s="764" t="str">
        <f>+MAI!G83</f>
        <v>N</v>
      </c>
      <c r="G92" s="328">
        <f>+MAI!H83</f>
        <v>0</v>
      </c>
      <c r="H92" s="329">
        <f>+MAI!I83</f>
        <v>0</v>
      </c>
      <c r="I92" s="329" t="str">
        <f>+MAI!J83</f>
        <v>D</v>
      </c>
      <c r="J92" s="329" t="str">
        <f>+MAI!K83</f>
        <v>N</v>
      </c>
      <c r="K92" s="329">
        <f>+MAI!L83</f>
        <v>0</v>
      </c>
      <c r="L92" s="329">
        <f>+MAI!M83</f>
        <v>0</v>
      </c>
      <c r="M92" s="330" t="str">
        <f>+MAI!N83</f>
        <v>D</v>
      </c>
      <c r="N92" s="765" t="str">
        <f>+MAI!O83</f>
        <v>N</v>
      </c>
      <c r="O92" s="329">
        <f>+MAI!P83</f>
        <v>0</v>
      </c>
      <c r="P92" s="329" t="str">
        <f>+MAI!Q83</f>
        <v>NT</v>
      </c>
      <c r="Q92" s="329" t="str">
        <f>+MAI!R83</f>
        <v>T</v>
      </c>
      <c r="R92" s="329" t="str">
        <f>+MAI!S83</f>
        <v>D</v>
      </c>
      <c r="S92" s="329">
        <f>+MAI!T83</f>
        <v>0</v>
      </c>
      <c r="T92" s="764">
        <f>+MAI!U83</f>
        <v>0</v>
      </c>
      <c r="U92" s="328" t="str">
        <f>+MAI!V83</f>
        <v>D</v>
      </c>
      <c r="V92" s="329" t="str">
        <f>+MAI!W83</f>
        <v>N</v>
      </c>
      <c r="W92" s="329">
        <f>+MAI!X83</f>
        <v>0</v>
      </c>
      <c r="X92" s="329" t="str">
        <f>+MAI!Y83</f>
        <v>D</v>
      </c>
      <c r="Y92" s="329" t="str">
        <f>+MAI!Z83</f>
        <v>N</v>
      </c>
      <c r="Z92" s="329" t="str">
        <f>+MAI!AA83</f>
        <v>N</v>
      </c>
      <c r="AA92" s="330">
        <f>+MAI!AB83</f>
        <v>0</v>
      </c>
      <c r="AB92" s="765">
        <f>+MAI!AC83</f>
        <v>0</v>
      </c>
      <c r="AC92" s="329" t="str">
        <f>+MAI!AD83</f>
        <v>D</v>
      </c>
      <c r="AD92" s="329" t="str">
        <f>+MAI!AE83</f>
        <v>N</v>
      </c>
      <c r="AE92" s="329">
        <f>+MAI!AF83</f>
        <v>0</v>
      </c>
      <c r="AF92" s="329">
        <f>+MAI!AG83</f>
        <v>0</v>
      </c>
      <c r="AG92" s="330" t="str">
        <f>+MAI!AH83</f>
        <v>D</v>
      </c>
      <c r="AH92" s="230"/>
    </row>
    <row r="93" spans="1:34" ht="14.45" customHeight="1" thickBot="1" x14ac:dyDescent="0.3">
      <c r="A93" s="821">
        <v>69</v>
      </c>
      <c r="B93" s="1186" t="s">
        <v>65</v>
      </c>
      <c r="C93" s="275">
        <f>+MAI!D84</f>
        <v>0</v>
      </c>
      <c r="D93" s="281">
        <f>+MAI!E84</f>
        <v>0</v>
      </c>
      <c r="E93" s="281">
        <f>+MAI!F84</f>
        <v>0</v>
      </c>
      <c r="F93" s="799">
        <f>+MAI!G84</f>
        <v>0</v>
      </c>
      <c r="G93" s="275">
        <f>+MAI!H84</f>
        <v>0</v>
      </c>
      <c r="H93" s="281">
        <f>+MAI!I84</f>
        <v>0</v>
      </c>
      <c r="I93" s="281">
        <f>+MAI!J84</f>
        <v>0</v>
      </c>
      <c r="J93" s="281">
        <f>+MAI!K84</f>
        <v>0</v>
      </c>
      <c r="K93" s="281">
        <f>+MAI!L84</f>
        <v>0</v>
      </c>
      <c r="L93" s="281">
        <f>+MAI!M84</f>
        <v>0</v>
      </c>
      <c r="M93" s="282">
        <f>+MAI!N84</f>
        <v>0</v>
      </c>
      <c r="N93" s="798">
        <f>+MAI!O84</f>
        <v>0</v>
      </c>
      <c r="O93" s="281">
        <f>+MAI!P84</f>
        <v>0</v>
      </c>
      <c r="P93" s="281">
        <f>+MAI!Q84</f>
        <v>0</v>
      </c>
      <c r="Q93" s="281">
        <f>+MAI!R84</f>
        <v>0</v>
      </c>
      <c r="R93" s="281">
        <f>+MAI!S84</f>
        <v>0</v>
      </c>
      <c r="S93" s="281">
        <f>+MAI!T84</f>
        <v>0</v>
      </c>
      <c r="T93" s="799">
        <f>+MAI!U84</f>
        <v>0</v>
      </c>
      <c r="U93" s="275">
        <f>+MAI!V84</f>
        <v>0</v>
      </c>
      <c r="V93" s="281">
        <f>+MAI!W84</f>
        <v>0</v>
      </c>
      <c r="W93" s="281">
        <f>+MAI!X84</f>
        <v>0</v>
      </c>
      <c r="X93" s="281">
        <f>+MAI!Y84</f>
        <v>0</v>
      </c>
      <c r="Y93" s="281">
        <f>+MAI!Z84</f>
        <v>0</v>
      </c>
      <c r="Z93" s="281">
        <f>+MAI!AA84</f>
        <v>0</v>
      </c>
      <c r="AA93" s="282">
        <f>+MAI!AB84</f>
        <v>0</v>
      </c>
      <c r="AB93" s="798">
        <f>+MAI!AC84</f>
        <v>0</v>
      </c>
      <c r="AC93" s="281">
        <f>+MAI!AD84</f>
        <v>0</v>
      </c>
      <c r="AD93" s="281">
        <f>+MAI!AE84</f>
        <v>0</v>
      </c>
      <c r="AE93" s="281">
        <f>+MAI!AF84</f>
        <v>0</v>
      </c>
      <c r="AF93" s="281">
        <f>+MAI!AG84</f>
        <v>0</v>
      </c>
      <c r="AG93" s="282">
        <f>+MAI!AH84</f>
        <v>0</v>
      </c>
      <c r="AH93" s="230"/>
    </row>
    <row r="94" spans="1:34" ht="14.45" customHeight="1" x14ac:dyDescent="0.25">
      <c r="A94" s="654">
        <v>70</v>
      </c>
      <c r="B94" s="1188"/>
      <c r="C94" s="280">
        <f>+MAI!D85</f>
        <v>0</v>
      </c>
      <c r="D94" s="279">
        <f>+MAI!E85</f>
        <v>0</v>
      </c>
      <c r="E94" s="279">
        <f>+MAI!F85</f>
        <v>0</v>
      </c>
      <c r="F94" s="300">
        <f>+MAI!G85</f>
        <v>0</v>
      </c>
      <c r="G94" s="280">
        <f>+MAI!H85</f>
        <v>0</v>
      </c>
      <c r="H94" s="279">
        <f>+MAI!I85</f>
        <v>0</v>
      </c>
      <c r="I94" s="279">
        <f>+MAI!J85</f>
        <v>0</v>
      </c>
      <c r="J94" s="279">
        <f>+MAI!K85</f>
        <v>0</v>
      </c>
      <c r="K94" s="279">
        <f>+MAI!L85</f>
        <v>0</v>
      </c>
      <c r="L94" s="279">
        <f>+MAI!M85</f>
        <v>0</v>
      </c>
      <c r="M94" s="283">
        <f>+MAI!N85</f>
        <v>0</v>
      </c>
      <c r="N94" s="302">
        <f>+MAI!O85</f>
        <v>0</v>
      </c>
      <c r="O94" s="279">
        <f>+MAI!P85</f>
        <v>0</v>
      </c>
      <c r="P94" s="279">
        <f>+MAI!Q85</f>
        <v>0</v>
      </c>
      <c r="Q94" s="279">
        <f>+MAI!R85</f>
        <v>0</v>
      </c>
      <c r="R94" s="279">
        <f>+MAI!S85</f>
        <v>0</v>
      </c>
      <c r="S94" s="279">
        <f>+MAI!T85</f>
        <v>0</v>
      </c>
      <c r="T94" s="300">
        <f>+MAI!U85</f>
        <v>0</v>
      </c>
      <c r="U94" s="280">
        <f>+MAI!V85</f>
        <v>0</v>
      </c>
      <c r="V94" s="279">
        <f>+MAI!W85</f>
        <v>0</v>
      </c>
      <c r="W94" s="279">
        <f>+MAI!X85</f>
        <v>0</v>
      </c>
      <c r="X94" s="279">
        <f>+MAI!Y85</f>
        <v>0</v>
      </c>
      <c r="Y94" s="279">
        <f>+MAI!Z85</f>
        <v>0</v>
      </c>
      <c r="Z94" s="279">
        <f>+MAI!AA85</f>
        <v>0</v>
      </c>
      <c r="AA94" s="283">
        <f>+MAI!AB85</f>
        <v>0</v>
      </c>
      <c r="AB94" s="302">
        <f>+MAI!AC85</f>
        <v>0</v>
      </c>
      <c r="AC94" s="279">
        <f>+MAI!AD85</f>
        <v>0</v>
      </c>
      <c r="AD94" s="279">
        <f>+MAI!AE85</f>
        <v>0</v>
      </c>
      <c r="AE94" s="279">
        <f>+MAI!AF85</f>
        <v>0</v>
      </c>
      <c r="AF94" s="279">
        <f>+MAI!AG85</f>
        <v>0</v>
      </c>
      <c r="AG94" s="283">
        <f>+MAI!AH85</f>
        <v>0</v>
      </c>
      <c r="AH94" s="230"/>
    </row>
    <row r="95" spans="1:34" ht="14.45" customHeight="1" thickBot="1" x14ac:dyDescent="0.3">
      <c r="A95" s="821">
        <v>71</v>
      </c>
      <c r="B95" s="1189" t="s">
        <v>3</v>
      </c>
      <c r="C95" s="284">
        <f>+MAI!D86</f>
        <v>0</v>
      </c>
      <c r="D95" s="285">
        <f>+MAI!E86</f>
        <v>0</v>
      </c>
      <c r="E95" s="285">
        <f>+MAI!F86</f>
        <v>0</v>
      </c>
      <c r="F95" s="301">
        <f>+MAI!G86</f>
        <v>0</v>
      </c>
      <c r="G95" s="284">
        <f>+MAI!H86</f>
        <v>0</v>
      </c>
      <c r="H95" s="285">
        <f>+MAI!I86</f>
        <v>0</v>
      </c>
      <c r="I95" s="285">
        <f>+MAI!J86</f>
        <v>0</v>
      </c>
      <c r="J95" s="285">
        <f>+MAI!K86</f>
        <v>0</v>
      </c>
      <c r="K95" s="285">
        <f>+MAI!L86</f>
        <v>0</v>
      </c>
      <c r="L95" s="285">
        <f>+MAI!M86</f>
        <v>0</v>
      </c>
      <c r="M95" s="286">
        <f>+MAI!N86</f>
        <v>0</v>
      </c>
      <c r="N95" s="303">
        <f>+MAI!O86</f>
        <v>0</v>
      </c>
      <c r="O95" s="285">
        <f>+MAI!P86</f>
        <v>0</v>
      </c>
      <c r="P95" s="285">
        <f>+MAI!Q86</f>
        <v>0</v>
      </c>
      <c r="Q95" s="285">
        <f>+MAI!R86</f>
        <v>0</v>
      </c>
      <c r="R95" s="285">
        <f>+MAI!S86</f>
        <v>0</v>
      </c>
      <c r="S95" s="285">
        <f>+MAI!T86</f>
        <v>0</v>
      </c>
      <c r="T95" s="301">
        <f>+MAI!U86</f>
        <v>0</v>
      </c>
      <c r="U95" s="284">
        <f>+MAI!V86</f>
        <v>0</v>
      </c>
      <c r="V95" s="285">
        <f>+MAI!W86</f>
        <v>0</v>
      </c>
      <c r="W95" s="285">
        <f>+MAI!X86</f>
        <v>0</v>
      </c>
      <c r="X95" s="285">
        <f>+MAI!Y86</f>
        <v>0</v>
      </c>
      <c r="Y95" s="285">
        <f>+MAI!Z86</f>
        <v>0</v>
      </c>
      <c r="Z95" s="285">
        <f>+MAI!AA86</f>
        <v>0</v>
      </c>
      <c r="AA95" s="286">
        <f>+MAI!AB86</f>
        <v>0</v>
      </c>
      <c r="AB95" s="303">
        <f>+MAI!AC86</f>
        <v>0</v>
      </c>
      <c r="AC95" s="285">
        <f>+MAI!AD86</f>
        <v>0</v>
      </c>
      <c r="AD95" s="285">
        <f>+MAI!AE86</f>
        <v>0</v>
      </c>
      <c r="AE95" s="285">
        <f>+MAI!AF86</f>
        <v>0</v>
      </c>
      <c r="AF95" s="285">
        <f>+MAI!AG86</f>
        <v>0</v>
      </c>
      <c r="AG95" s="286">
        <f>+MAI!AH86</f>
        <v>0</v>
      </c>
      <c r="AH95" s="230"/>
    </row>
    <row r="96" spans="1:34" ht="14.45" customHeight="1" x14ac:dyDescent="0.25">
      <c r="A96" s="654">
        <v>72</v>
      </c>
      <c r="B96" s="1212" t="s">
        <v>3</v>
      </c>
      <c r="C96" s="297">
        <f>+MAI!D87</f>
        <v>0</v>
      </c>
      <c r="D96" s="298">
        <f>+MAI!E87</f>
        <v>0</v>
      </c>
      <c r="E96" s="298">
        <f>+MAI!F87</f>
        <v>0</v>
      </c>
      <c r="F96" s="761">
        <f>+MAI!G87</f>
        <v>0</v>
      </c>
      <c r="G96" s="297">
        <f>+MAI!H87</f>
        <v>0</v>
      </c>
      <c r="H96" s="298">
        <f>+MAI!I87</f>
        <v>0</v>
      </c>
      <c r="I96" s="298">
        <f>+MAI!J87</f>
        <v>0</v>
      </c>
      <c r="J96" s="298">
        <f>+MAI!K87</f>
        <v>0</v>
      </c>
      <c r="K96" s="298">
        <f>+MAI!L87</f>
        <v>0</v>
      </c>
      <c r="L96" s="298">
        <f>+MAI!M87</f>
        <v>0</v>
      </c>
      <c r="M96" s="299">
        <f>+MAI!N87</f>
        <v>0</v>
      </c>
      <c r="N96" s="762">
        <f>+MAI!O87</f>
        <v>0</v>
      </c>
      <c r="O96" s="298">
        <f>+MAI!P87</f>
        <v>0</v>
      </c>
      <c r="P96" s="298">
        <f>+MAI!Q87</f>
        <v>0</v>
      </c>
      <c r="Q96" s="298">
        <f>+MAI!R87</f>
        <v>0</v>
      </c>
      <c r="R96" s="298">
        <f>+MAI!S87</f>
        <v>0</v>
      </c>
      <c r="S96" s="298">
        <f>+MAI!T87</f>
        <v>0</v>
      </c>
      <c r="T96" s="761">
        <f>+MAI!U87</f>
        <v>0</v>
      </c>
      <c r="U96" s="297">
        <f>+MAI!V87</f>
        <v>0</v>
      </c>
      <c r="V96" s="298">
        <f>+MAI!W87</f>
        <v>0</v>
      </c>
      <c r="W96" s="298">
        <f>+MAI!X87</f>
        <v>0</v>
      </c>
      <c r="X96" s="298">
        <f>+MAI!Y87</f>
        <v>0</v>
      </c>
      <c r="Y96" s="298">
        <f>+MAI!Z87</f>
        <v>0</v>
      </c>
      <c r="Z96" s="298">
        <f>+MAI!AA87</f>
        <v>0</v>
      </c>
      <c r="AA96" s="299">
        <f>+MAI!AB87</f>
        <v>0</v>
      </c>
      <c r="AB96" s="762">
        <f>+MAI!AC87</f>
        <v>0</v>
      </c>
      <c r="AC96" s="298">
        <f>+MAI!AD87</f>
        <v>0</v>
      </c>
      <c r="AD96" s="298">
        <f>+MAI!AE87</f>
        <v>0</v>
      </c>
      <c r="AE96" s="298">
        <f>+MAI!AF87</f>
        <v>0</v>
      </c>
      <c r="AF96" s="298">
        <f>+MAI!AG87</f>
        <v>0</v>
      </c>
      <c r="AG96" s="299">
        <f>+MAI!AH87</f>
        <v>0</v>
      </c>
      <c r="AH96" s="230"/>
    </row>
    <row r="97" spans="1:34" ht="14.45" customHeight="1" thickBot="1" x14ac:dyDescent="0.3">
      <c r="A97" s="821">
        <v>73</v>
      </c>
      <c r="B97" s="1188" t="s">
        <v>3</v>
      </c>
      <c r="C97" s="280" t="str">
        <f>+MAI!D88</f>
        <v>NT</v>
      </c>
      <c r="D97" s="279">
        <f>+MAI!E88</f>
        <v>0</v>
      </c>
      <c r="E97" s="279" t="str">
        <f>+MAI!F88</f>
        <v>D</v>
      </c>
      <c r="F97" s="300" t="str">
        <f>+MAI!G88</f>
        <v>N</v>
      </c>
      <c r="G97" s="280">
        <f>+MAI!H88</f>
        <v>0</v>
      </c>
      <c r="H97" s="279" t="str">
        <f>+MAI!I88</f>
        <v>D</v>
      </c>
      <c r="I97" s="279">
        <f>+MAI!J88</f>
        <v>0</v>
      </c>
      <c r="J97" s="279">
        <f>+MAI!K88</f>
        <v>0</v>
      </c>
      <c r="K97" s="279" t="str">
        <f>+MAI!L88</f>
        <v>DT</v>
      </c>
      <c r="L97" s="279" t="str">
        <f>+MAI!M88</f>
        <v>NT</v>
      </c>
      <c r="M97" s="283" t="str">
        <f>+MAI!N88</f>
        <v>T</v>
      </c>
      <c r="N97" s="302" t="str">
        <f>+MAI!O88</f>
        <v>N</v>
      </c>
      <c r="O97" s="279">
        <f>+MAI!P88</f>
        <v>0</v>
      </c>
      <c r="P97" s="279" t="str">
        <f>+MAI!Q88</f>
        <v>D</v>
      </c>
      <c r="Q97" s="279">
        <f>+MAI!R88</f>
        <v>0</v>
      </c>
      <c r="R97" s="279" t="str">
        <f>+MAI!S88</f>
        <v>T</v>
      </c>
      <c r="S97" s="279">
        <f>+MAI!T88</f>
        <v>0</v>
      </c>
      <c r="T97" s="300">
        <f>+MAI!U88</f>
        <v>0</v>
      </c>
      <c r="U97" s="280" t="str">
        <f>+MAI!V88</f>
        <v>FE</v>
      </c>
      <c r="V97" s="279" t="str">
        <f>+MAI!W88</f>
        <v>FE</v>
      </c>
      <c r="W97" s="279" t="str">
        <f>+MAI!X88</f>
        <v>FES</v>
      </c>
      <c r="X97" s="279" t="str">
        <f>+MAI!Y88</f>
        <v>FED</v>
      </c>
      <c r="Y97" s="279" t="str">
        <f>+MAI!Z88</f>
        <v>FE</v>
      </c>
      <c r="Z97" s="279" t="str">
        <f>+MAI!AA88</f>
        <v>FE</v>
      </c>
      <c r="AA97" s="283" t="str">
        <f>+MAI!AB88</f>
        <v>FE</v>
      </c>
      <c r="AB97" s="302" t="str">
        <f>+MAI!AC88</f>
        <v>FE</v>
      </c>
      <c r="AC97" s="279" t="str">
        <f>+MAI!AD88</f>
        <v>FE</v>
      </c>
      <c r="AD97" s="279" t="str">
        <f>+MAI!AE88</f>
        <v>FE</v>
      </c>
      <c r="AE97" s="279" t="str">
        <f>+MAI!AF88</f>
        <v>FES</v>
      </c>
      <c r="AF97" s="279" t="str">
        <f>+MAI!AG88</f>
        <v>FED</v>
      </c>
      <c r="AG97" s="283" t="str">
        <f>+MAI!AH88</f>
        <v>FE</v>
      </c>
      <c r="AH97" s="230"/>
    </row>
    <row r="98" spans="1:34" ht="14.45" customHeight="1" x14ac:dyDescent="0.25">
      <c r="A98" s="654">
        <v>74</v>
      </c>
      <c r="B98" s="1188" t="s">
        <v>3</v>
      </c>
      <c r="C98" s="280">
        <f>+MAI!D89</f>
        <v>0</v>
      </c>
      <c r="D98" s="279">
        <f>+MAI!E89</f>
        <v>0</v>
      </c>
      <c r="E98" s="279" t="str">
        <f>+MAI!F89</f>
        <v>FE</v>
      </c>
      <c r="F98" s="300" t="str">
        <f>+MAI!G89</f>
        <v>FE</v>
      </c>
      <c r="G98" s="280" t="str">
        <f>+MAI!H89</f>
        <v>FE</v>
      </c>
      <c r="H98" s="279" t="str">
        <f>+MAI!I89</f>
        <v>FE</v>
      </c>
      <c r="I98" s="279" t="str">
        <f>+MAI!J89</f>
        <v>FE</v>
      </c>
      <c r="J98" s="279" t="str">
        <f>+MAI!K89</f>
        <v>N</v>
      </c>
      <c r="K98" s="279">
        <f>+MAI!L89</f>
        <v>0</v>
      </c>
      <c r="L98" s="279">
        <f>+MAI!M89</f>
        <v>0</v>
      </c>
      <c r="M98" s="283" t="str">
        <f>+MAI!N89</f>
        <v>D</v>
      </c>
      <c r="N98" s="302" t="str">
        <f>+MAI!O89</f>
        <v>N</v>
      </c>
      <c r="O98" s="279">
        <f>+MAI!P89</f>
        <v>0</v>
      </c>
      <c r="P98" s="279">
        <f>+MAI!Q89</f>
        <v>0</v>
      </c>
      <c r="Q98" s="279" t="str">
        <f>+MAI!R89</f>
        <v>D</v>
      </c>
      <c r="R98" s="279" t="str">
        <f>+MAI!S89</f>
        <v>D</v>
      </c>
      <c r="S98" s="279">
        <f>+MAI!T89</f>
        <v>0</v>
      </c>
      <c r="T98" s="300" t="str">
        <f>+MAI!U89</f>
        <v>D</v>
      </c>
      <c r="U98" s="280" t="str">
        <f>+MAI!V89</f>
        <v>D</v>
      </c>
      <c r="V98" s="279" t="str">
        <f>+MAI!W89</f>
        <v>N</v>
      </c>
      <c r="W98" s="279">
        <f>+MAI!X89</f>
        <v>0</v>
      </c>
      <c r="X98" s="279">
        <f>+MAI!Y89</f>
        <v>0</v>
      </c>
      <c r="Y98" s="279" t="str">
        <f>+MAI!Z89</f>
        <v>N</v>
      </c>
      <c r="Z98" s="279" t="str">
        <f>+MAI!AA89</f>
        <v>N</v>
      </c>
      <c r="AA98" s="283">
        <f>+MAI!AB89</f>
        <v>0</v>
      </c>
      <c r="AB98" s="302">
        <f>+MAI!AC89</f>
        <v>0</v>
      </c>
      <c r="AC98" s="279" t="str">
        <f>+MAI!AD89</f>
        <v>D</v>
      </c>
      <c r="AD98" s="279" t="str">
        <f>+MAI!AE89</f>
        <v>N</v>
      </c>
      <c r="AE98" s="279">
        <f>+MAI!AF89</f>
        <v>0</v>
      </c>
      <c r="AF98" s="279">
        <f>+MAI!AG89</f>
        <v>0</v>
      </c>
      <c r="AG98" s="283" t="str">
        <f>+MAI!AH89</f>
        <v>D</v>
      </c>
      <c r="AH98" s="230"/>
    </row>
    <row r="99" spans="1:34" ht="14.45" customHeight="1" thickBot="1" x14ac:dyDescent="0.3">
      <c r="A99" s="821">
        <v>75</v>
      </c>
      <c r="B99" s="1188" t="s">
        <v>3</v>
      </c>
      <c r="C99" s="280" t="str">
        <f>+MAI!D90</f>
        <v>B</v>
      </c>
      <c r="D99" s="279" t="str">
        <f>+MAI!E90</f>
        <v>B</v>
      </c>
      <c r="E99" s="279">
        <f>+MAI!F90</f>
        <v>0</v>
      </c>
      <c r="F99" s="300">
        <f>+MAI!G90</f>
        <v>0</v>
      </c>
      <c r="G99" s="280" t="str">
        <f>+MAI!H90</f>
        <v>B</v>
      </c>
      <c r="H99" s="279" t="str">
        <f>+MAI!I90</f>
        <v>B</v>
      </c>
      <c r="I99" s="279" t="str">
        <f>+MAI!J90</f>
        <v>B</v>
      </c>
      <c r="J99" s="279" t="str">
        <f>+MAI!K90</f>
        <v>B</v>
      </c>
      <c r="K99" s="279" t="str">
        <f>+MAI!L90</f>
        <v>B</v>
      </c>
      <c r="L99" s="279">
        <f>+MAI!M90</f>
        <v>0</v>
      </c>
      <c r="M99" s="283">
        <f>+MAI!N90</f>
        <v>0</v>
      </c>
      <c r="N99" s="302" t="str">
        <f>+MAI!O90</f>
        <v>B</v>
      </c>
      <c r="O99" s="279" t="str">
        <f>+MAI!P90</f>
        <v>B</v>
      </c>
      <c r="P99" s="279" t="str">
        <f>+MAI!Q90</f>
        <v>B</v>
      </c>
      <c r="Q99" s="279" t="str">
        <f>+MAI!R90</f>
        <v>B</v>
      </c>
      <c r="R99" s="279" t="str">
        <f>+MAI!S90</f>
        <v>B</v>
      </c>
      <c r="S99" s="279">
        <f>+MAI!T90</f>
        <v>0</v>
      </c>
      <c r="T99" s="300">
        <f>+MAI!U90</f>
        <v>0</v>
      </c>
      <c r="U99" s="280" t="str">
        <f>+MAI!V90</f>
        <v>B</v>
      </c>
      <c r="V99" s="279" t="str">
        <f>+MAI!W90</f>
        <v>B</v>
      </c>
      <c r="W99" s="279" t="str">
        <f>+MAI!X90</f>
        <v>B</v>
      </c>
      <c r="X99" s="279" t="str">
        <f>+MAI!Y90</f>
        <v>B</v>
      </c>
      <c r="Y99" s="279" t="str">
        <f>+MAI!Z90</f>
        <v>B</v>
      </c>
      <c r="Z99" s="279">
        <f>+MAI!AA90</f>
        <v>0</v>
      </c>
      <c r="AA99" s="283">
        <f>+MAI!AB90</f>
        <v>0</v>
      </c>
      <c r="AB99" s="302" t="str">
        <f>+MAI!AC90</f>
        <v>B</v>
      </c>
      <c r="AC99" s="279" t="str">
        <f>+MAI!AD90</f>
        <v>B</v>
      </c>
      <c r="AD99" s="279" t="str">
        <f>+MAI!AE90</f>
        <v>B</v>
      </c>
      <c r="AE99" s="279" t="str">
        <f>+MAI!AF90</f>
        <v>B</v>
      </c>
      <c r="AF99" s="279" t="str">
        <f>+MAI!AG90</f>
        <v>B</v>
      </c>
      <c r="AG99" s="283">
        <f>+MAI!AH90</f>
        <v>0</v>
      </c>
      <c r="AH99" s="230"/>
    </row>
    <row r="100" spans="1:34" ht="14.45" customHeight="1" x14ac:dyDescent="0.25">
      <c r="A100" s="654">
        <v>76</v>
      </c>
      <c r="B100" s="1188" t="s">
        <v>3</v>
      </c>
      <c r="C100" s="280">
        <f>+MAI!D91</f>
        <v>0</v>
      </c>
      <c r="D100" s="279" t="str">
        <f>+MAI!E91</f>
        <v>DTSDS1</v>
      </c>
      <c r="E100" s="279" t="str">
        <f>+MAI!F91</f>
        <v>D</v>
      </c>
      <c r="F100" s="300" t="str">
        <f>+MAI!G91</f>
        <v>N</v>
      </c>
      <c r="G100" s="280">
        <f>+MAI!H91</f>
        <v>0</v>
      </c>
      <c r="H100" s="279">
        <f>+MAI!I91</f>
        <v>0</v>
      </c>
      <c r="I100" s="279" t="str">
        <f>+MAI!J91</f>
        <v>D</v>
      </c>
      <c r="J100" s="279" t="str">
        <f>+MAI!K91</f>
        <v>N</v>
      </c>
      <c r="K100" s="279">
        <f>+MAI!L91</f>
        <v>0</v>
      </c>
      <c r="L100" s="279">
        <f>+MAI!M91</f>
        <v>0</v>
      </c>
      <c r="M100" s="283" t="str">
        <f>+MAI!N91</f>
        <v>D</v>
      </c>
      <c r="N100" s="302" t="str">
        <f>+MAI!O91</f>
        <v>N</v>
      </c>
      <c r="O100" s="279" t="str">
        <f>+MAI!P91</f>
        <v>NTS5S1</v>
      </c>
      <c r="P100" s="279">
        <f>+MAI!Q91</f>
        <v>0</v>
      </c>
      <c r="Q100" s="279" t="str">
        <f>+MAI!R91</f>
        <v>D</v>
      </c>
      <c r="R100" s="279" t="str">
        <f>+MAI!S91</f>
        <v>D</v>
      </c>
      <c r="S100" s="279">
        <f>+MAI!T91</f>
        <v>0</v>
      </c>
      <c r="T100" s="300" t="str">
        <f>+MAI!U91</f>
        <v>D</v>
      </c>
      <c r="U100" s="280" t="str">
        <f>+MAI!V91</f>
        <v>D</v>
      </c>
      <c r="V100" s="279" t="str">
        <f>+MAI!W91</f>
        <v>N</v>
      </c>
      <c r="W100" s="279">
        <f>+MAI!X91</f>
        <v>0</v>
      </c>
      <c r="X100" s="279">
        <f>+MAI!Y91</f>
        <v>0</v>
      </c>
      <c r="Y100" s="279" t="str">
        <f>+MAI!Z91</f>
        <v>N</v>
      </c>
      <c r="Z100" s="279" t="str">
        <f>+MAI!AA91</f>
        <v>N</v>
      </c>
      <c r="AA100" s="283">
        <f>+MAI!AB91</f>
        <v>0</v>
      </c>
      <c r="AB100" s="302" t="str">
        <f>+MAI!AC91</f>
        <v>D</v>
      </c>
      <c r="AC100" s="279" t="str">
        <f>+MAI!AD91</f>
        <v>D</v>
      </c>
      <c r="AD100" s="279" t="str">
        <f>+MAI!AE91</f>
        <v>N</v>
      </c>
      <c r="AE100" s="279">
        <f>+MAI!AF91</f>
        <v>0</v>
      </c>
      <c r="AF100" s="279">
        <f>+MAI!AG91</f>
        <v>0</v>
      </c>
      <c r="AG100" s="283" t="str">
        <f>+MAI!AH91</f>
        <v>FOTS</v>
      </c>
      <c r="AH100" s="230"/>
    </row>
    <row r="101" spans="1:34" ht="14.45" customHeight="1" thickBot="1" x14ac:dyDescent="0.3">
      <c r="A101" s="821">
        <v>77</v>
      </c>
      <c r="B101" s="1188" t="s">
        <v>3</v>
      </c>
      <c r="C101" s="280">
        <f>+MAI!D92</f>
        <v>0</v>
      </c>
      <c r="D101" s="279">
        <f>+MAI!E92</f>
        <v>0</v>
      </c>
      <c r="E101" s="279" t="str">
        <f>+MAI!F92</f>
        <v>NT</v>
      </c>
      <c r="F101" s="300" t="str">
        <f>+MAI!G92</f>
        <v>N</v>
      </c>
      <c r="G101" s="280">
        <f>+MAI!H92</f>
        <v>0</v>
      </c>
      <c r="H101" s="279">
        <f>+MAI!I92</f>
        <v>0</v>
      </c>
      <c r="I101" s="279" t="str">
        <f>+MAI!J92</f>
        <v>D</v>
      </c>
      <c r="J101" s="279" t="str">
        <f>+MAI!K92</f>
        <v>DT</v>
      </c>
      <c r="K101" s="279">
        <f>+MAI!L92</f>
        <v>0</v>
      </c>
      <c r="L101" s="279">
        <f>+MAI!M92</f>
        <v>0</v>
      </c>
      <c r="M101" s="283" t="str">
        <f>+MAI!N92</f>
        <v>FOTS</v>
      </c>
      <c r="N101" s="302" t="str">
        <f>+MAI!O92</f>
        <v>N</v>
      </c>
      <c r="O101" s="279">
        <f>+MAI!P92</f>
        <v>0</v>
      </c>
      <c r="P101" s="279">
        <f>+MAI!Q92</f>
        <v>0</v>
      </c>
      <c r="Q101" s="279" t="str">
        <f>+MAI!R92</f>
        <v>D</v>
      </c>
      <c r="R101" s="279" t="str">
        <f>+MAI!S92</f>
        <v>D</v>
      </c>
      <c r="S101" s="279">
        <f>+MAI!T92</f>
        <v>0</v>
      </c>
      <c r="T101" s="300">
        <f>+MAI!U92</f>
        <v>0</v>
      </c>
      <c r="U101" s="280" t="str">
        <f>+MAI!V92</f>
        <v>D</v>
      </c>
      <c r="V101" s="279" t="str">
        <f>+MAI!W92</f>
        <v>N</v>
      </c>
      <c r="W101" s="279">
        <f>+MAI!X92</f>
        <v>0</v>
      </c>
      <c r="X101" s="279" t="str">
        <f>+MAI!Y92</f>
        <v>D</v>
      </c>
      <c r="Y101" s="279" t="str">
        <f>+MAI!Z92</f>
        <v>N</v>
      </c>
      <c r="Z101" s="279" t="str">
        <f>+MAI!AA92</f>
        <v>T</v>
      </c>
      <c r="AA101" s="283" t="str">
        <f>+MAI!AB92</f>
        <v>DT</v>
      </c>
      <c r="AB101" s="302">
        <f>+MAI!AC92</f>
        <v>0</v>
      </c>
      <c r="AC101" s="279" t="str">
        <f>+MAI!AD92</f>
        <v>D</v>
      </c>
      <c r="AD101" s="279" t="str">
        <f>+MAI!AE92</f>
        <v>N</v>
      </c>
      <c r="AE101" s="279" t="str">
        <f>+MAI!AF92</f>
        <v>N</v>
      </c>
      <c r="AF101" s="279">
        <f>+MAI!AG92</f>
        <v>0</v>
      </c>
      <c r="AG101" s="283" t="str">
        <f>+MAI!AH92</f>
        <v>D</v>
      </c>
      <c r="AH101" s="230"/>
    </row>
    <row r="102" spans="1:34" ht="14.45" customHeight="1" x14ac:dyDescent="0.25">
      <c r="A102" s="654">
        <v>78</v>
      </c>
      <c r="B102" s="1188" t="s">
        <v>3</v>
      </c>
      <c r="C102" s="280">
        <f>+MAI!D93</f>
        <v>0</v>
      </c>
      <c r="D102" s="279">
        <f>+MAI!E93</f>
        <v>0</v>
      </c>
      <c r="E102" s="279" t="str">
        <f>+MAI!F93</f>
        <v>D</v>
      </c>
      <c r="F102" s="300" t="str">
        <f>+MAI!G93</f>
        <v>N</v>
      </c>
      <c r="G102" s="280">
        <f>+MAI!H93</f>
        <v>0</v>
      </c>
      <c r="H102" s="279" t="str">
        <f>+MAI!I93</f>
        <v>DTS1</v>
      </c>
      <c r="I102" s="279" t="str">
        <f>+MAI!J93</f>
        <v>D</v>
      </c>
      <c r="J102" s="279" t="str">
        <f>+MAI!K93</f>
        <v>N</v>
      </c>
      <c r="K102" s="279">
        <f>+MAI!L93</f>
        <v>0</v>
      </c>
      <c r="L102" s="279">
        <f>+MAI!M93</f>
        <v>0</v>
      </c>
      <c r="M102" s="283" t="str">
        <f>+MAI!N93</f>
        <v>D</v>
      </c>
      <c r="N102" s="302" t="str">
        <f>+MAI!O93</f>
        <v>N</v>
      </c>
      <c r="O102" s="279">
        <f>+MAI!P93</f>
        <v>0</v>
      </c>
      <c r="P102" s="279">
        <f>+MAI!Q93</f>
        <v>0</v>
      </c>
      <c r="Q102" s="279" t="str">
        <f>+MAI!R93</f>
        <v>D</v>
      </c>
      <c r="R102" s="279" t="str">
        <f>+MAI!S93</f>
        <v>D</v>
      </c>
      <c r="S102" s="279" t="str">
        <f>+MAI!T93</f>
        <v>N</v>
      </c>
      <c r="T102" s="300">
        <f>+MAI!U93</f>
        <v>0</v>
      </c>
      <c r="U102" s="280" t="str">
        <f>+MAI!V93</f>
        <v>D</v>
      </c>
      <c r="V102" s="279" t="str">
        <f>+MAI!W93</f>
        <v>N</v>
      </c>
      <c r="W102" s="279">
        <f>+MAI!X93</f>
        <v>0</v>
      </c>
      <c r="X102" s="279">
        <f>+MAI!Y93</f>
        <v>0</v>
      </c>
      <c r="Y102" s="279" t="str">
        <f>+MAI!Z93</f>
        <v>N</v>
      </c>
      <c r="Z102" s="279" t="str">
        <f>+MAI!AA93</f>
        <v>N</v>
      </c>
      <c r="AA102" s="283">
        <f>+MAI!AB93</f>
        <v>0</v>
      </c>
      <c r="AB102" s="302" t="str">
        <f>+MAI!AC93</f>
        <v>D</v>
      </c>
      <c r="AC102" s="279" t="str">
        <f>+MAI!AD93</f>
        <v>D</v>
      </c>
      <c r="AD102" s="279" t="str">
        <f>+MAI!AE93</f>
        <v>FE</v>
      </c>
      <c r="AE102" s="279" t="str">
        <f>+MAI!AF93</f>
        <v>FES</v>
      </c>
      <c r="AF102" s="279" t="str">
        <f>+MAI!AG93</f>
        <v>FED</v>
      </c>
      <c r="AG102" s="283" t="str">
        <f>+MAI!AH93</f>
        <v>FE</v>
      </c>
      <c r="AH102" s="230"/>
    </row>
    <row r="103" spans="1:34" ht="14.45" customHeight="1" thickBot="1" x14ac:dyDescent="0.3">
      <c r="A103" s="821">
        <v>79</v>
      </c>
      <c r="B103" s="1188" t="s">
        <v>3</v>
      </c>
      <c r="C103" s="280" t="str">
        <f>+MAI!D94</f>
        <v>B</v>
      </c>
      <c r="D103" s="279" t="str">
        <f>+MAI!E94</f>
        <v>B</v>
      </c>
      <c r="E103" s="279">
        <f>+MAI!F94</f>
        <v>0</v>
      </c>
      <c r="F103" s="300">
        <f>+MAI!G94</f>
        <v>0</v>
      </c>
      <c r="G103" s="280" t="str">
        <f>+MAI!H94</f>
        <v>B</v>
      </c>
      <c r="H103" s="279" t="str">
        <f>+MAI!I94</f>
        <v>B</v>
      </c>
      <c r="I103" s="279" t="str">
        <f>+MAI!J94</f>
        <v>B</v>
      </c>
      <c r="J103" s="279" t="str">
        <f>+MAI!K94</f>
        <v>B</v>
      </c>
      <c r="K103" s="279" t="str">
        <f>+MAI!L94</f>
        <v>B</v>
      </c>
      <c r="L103" s="279">
        <f>+MAI!M94</f>
        <v>0</v>
      </c>
      <c r="M103" s="283">
        <f>+MAI!N94</f>
        <v>0</v>
      </c>
      <c r="N103" s="302" t="str">
        <f>+MAI!O94</f>
        <v>B</v>
      </c>
      <c r="O103" s="279" t="str">
        <f>+MAI!P94</f>
        <v>B</v>
      </c>
      <c r="P103" s="279" t="str">
        <f>+MAI!Q94</f>
        <v>B</v>
      </c>
      <c r="Q103" s="279" t="str">
        <f>+MAI!R94</f>
        <v>B</v>
      </c>
      <c r="R103" s="279" t="str">
        <f>+MAI!S94</f>
        <v>B</v>
      </c>
      <c r="S103" s="279">
        <f>+MAI!T94</f>
        <v>0</v>
      </c>
      <c r="T103" s="300">
        <f>+MAI!U94</f>
        <v>0</v>
      </c>
      <c r="U103" s="280" t="str">
        <f>+MAI!V94</f>
        <v>B</v>
      </c>
      <c r="V103" s="279" t="str">
        <f>+MAI!W94</f>
        <v>B</v>
      </c>
      <c r="W103" s="279" t="str">
        <f>+MAI!X94</f>
        <v>B</v>
      </c>
      <c r="X103" s="279" t="str">
        <f>+MAI!Y94</f>
        <v>B</v>
      </c>
      <c r="Y103" s="279" t="str">
        <f>+MAI!Z94</f>
        <v>B</v>
      </c>
      <c r="Z103" s="279">
        <f>+MAI!AA94</f>
        <v>0</v>
      </c>
      <c r="AA103" s="283">
        <f>+MAI!AB94</f>
        <v>0</v>
      </c>
      <c r="AB103" s="302" t="str">
        <f>+MAI!AC94</f>
        <v>B</v>
      </c>
      <c r="AC103" s="279" t="str">
        <f>+MAI!AD94</f>
        <v>B</v>
      </c>
      <c r="AD103" s="279" t="str">
        <f>+MAI!AE94</f>
        <v>B</v>
      </c>
      <c r="AE103" s="279" t="str">
        <f>+MAI!AF94</f>
        <v>B</v>
      </c>
      <c r="AF103" s="279" t="str">
        <f>+MAI!AG94</f>
        <v>B</v>
      </c>
      <c r="AG103" s="283">
        <f>+MAI!AH94</f>
        <v>0</v>
      </c>
      <c r="AH103" s="230"/>
    </row>
    <row r="104" spans="1:34" ht="14.45" customHeight="1" x14ac:dyDescent="0.25">
      <c r="A104" s="654">
        <v>80</v>
      </c>
      <c r="B104" s="1188" t="s">
        <v>3</v>
      </c>
      <c r="C104" s="280">
        <f>+MAI!D95</f>
        <v>0</v>
      </c>
      <c r="D104" s="279" t="str">
        <f>+MAI!E95</f>
        <v>DTSDS1</v>
      </c>
      <c r="E104" s="279" t="str">
        <f>+MAI!F95</f>
        <v>D</v>
      </c>
      <c r="F104" s="300" t="str">
        <f>+MAI!G95</f>
        <v>DT</v>
      </c>
      <c r="G104" s="280">
        <f>+MAI!H95</f>
        <v>0</v>
      </c>
      <c r="H104" s="279">
        <f>+MAI!I95</f>
        <v>0</v>
      </c>
      <c r="I104" s="279" t="str">
        <f>+MAI!J95</f>
        <v>D</v>
      </c>
      <c r="J104" s="279" t="str">
        <f>+MAI!K95</f>
        <v>N</v>
      </c>
      <c r="K104" s="279" t="str">
        <f>+MAI!L95</f>
        <v>NTS1</v>
      </c>
      <c r="L104" s="279">
        <f>+MAI!M95</f>
        <v>0</v>
      </c>
      <c r="M104" s="283" t="str">
        <f>+MAI!N95</f>
        <v>NTS1</v>
      </c>
      <c r="N104" s="302" t="str">
        <f>+MAI!O95</f>
        <v>N</v>
      </c>
      <c r="O104" s="279">
        <f>+MAI!P95</f>
        <v>0</v>
      </c>
      <c r="P104" s="279">
        <f>+MAI!Q95</f>
        <v>0</v>
      </c>
      <c r="Q104" s="279" t="str">
        <f>+MAI!R95</f>
        <v>D</v>
      </c>
      <c r="R104" s="279" t="str">
        <f>+MAI!S95</f>
        <v>D</v>
      </c>
      <c r="S104" s="279" t="str">
        <f>+MAI!T95</f>
        <v>N</v>
      </c>
      <c r="T104" s="300">
        <f>+MAI!U95</f>
        <v>0</v>
      </c>
      <c r="U104" s="280" t="str">
        <f>+MAI!V95</f>
        <v>D</v>
      </c>
      <c r="V104" s="279" t="str">
        <f>+MAI!W95</f>
        <v>N</v>
      </c>
      <c r="W104" s="279">
        <f>+MAI!X95</f>
        <v>0</v>
      </c>
      <c r="X104" s="279">
        <f>+MAI!Y95</f>
        <v>0</v>
      </c>
      <c r="Y104" s="279" t="str">
        <f>+MAI!Z95</f>
        <v>N</v>
      </c>
      <c r="Z104" s="279" t="str">
        <f>+MAI!AA95</f>
        <v>N</v>
      </c>
      <c r="AA104" s="283">
        <f>+MAI!AB95</f>
        <v>0</v>
      </c>
      <c r="AB104" s="302">
        <f>+MAI!AC95</f>
        <v>0</v>
      </c>
      <c r="AC104" s="279" t="str">
        <f>+MAI!AD95</f>
        <v>D</v>
      </c>
      <c r="AD104" s="279" t="str">
        <f>+MAI!AE95</f>
        <v>N</v>
      </c>
      <c r="AE104" s="279">
        <f>+MAI!AF95</f>
        <v>0</v>
      </c>
      <c r="AF104" s="279">
        <f>+MAI!AG95</f>
        <v>0</v>
      </c>
      <c r="AG104" s="283" t="str">
        <f>+MAI!AH95</f>
        <v>D</v>
      </c>
      <c r="AH104" s="230"/>
    </row>
    <row r="105" spans="1:34" ht="14.45" customHeight="1" thickBot="1" x14ac:dyDescent="0.3">
      <c r="A105" s="821">
        <v>81</v>
      </c>
      <c r="B105" s="1188" t="s">
        <v>3</v>
      </c>
      <c r="C105" s="280" t="str">
        <f>+MAI!D96</f>
        <v>NTS5S</v>
      </c>
      <c r="D105" s="279">
        <f>+MAI!E96</f>
        <v>0</v>
      </c>
      <c r="E105" s="279" t="str">
        <f>+MAI!F96</f>
        <v>D</v>
      </c>
      <c r="F105" s="300" t="str">
        <f>+MAI!G96</f>
        <v>N</v>
      </c>
      <c r="G105" s="280" t="str">
        <f>+MAI!H96</f>
        <v>NTS</v>
      </c>
      <c r="H105" s="279">
        <f>+MAI!I96</f>
        <v>0</v>
      </c>
      <c r="I105" s="279" t="str">
        <f>+MAI!J96</f>
        <v>T</v>
      </c>
      <c r="J105" s="279" t="str">
        <f>+MAI!K96</f>
        <v>N</v>
      </c>
      <c r="K105" s="279">
        <f>+MAI!L96</f>
        <v>0</v>
      </c>
      <c r="L105" s="279" t="str">
        <f>+MAI!M96</f>
        <v>DTSDS1</v>
      </c>
      <c r="M105" s="283" t="str">
        <f>+MAI!N96</f>
        <v>D</v>
      </c>
      <c r="N105" s="302" t="str">
        <f>+MAI!O96</f>
        <v>N</v>
      </c>
      <c r="O105" s="279">
        <f>+MAI!P96</f>
        <v>0</v>
      </c>
      <c r="P105" s="279" t="str">
        <f>+MAI!Q96</f>
        <v>DTS5S1</v>
      </c>
      <c r="Q105" s="279" t="str">
        <f>+MAI!R96</f>
        <v>NT</v>
      </c>
      <c r="R105" s="279" t="str">
        <f>+MAI!S96</f>
        <v>NT</v>
      </c>
      <c r="S105" s="279" t="str">
        <f>+MAI!T96</f>
        <v>NT</v>
      </c>
      <c r="T105" s="300">
        <f>+MAI!U96</f>
        <v>0</v>
      </c>
      <c r="U105" s="280" t="str">
        <f>+MAI!V96</f>
        <v>NT</v>
      </c>
      <c r="V105" s="279" t="str">
        <f>+MAI!W96</f>
        <v>N</v>
      </c>
      <c r="W105" s="279">
        <f>+MAI!X96</f>
        <v>0</v>
      </c>
      <c r="X105" s="279">
        <f>+MAI!Y96</f>
        <v>0</v>
      </c>
      <c r="Y105" s="279" t="str">
        <f>+MAI!Z96</f>
        <v>N</v>
      </c>
      <c r="Z105" s="279" t="str">
        <f>+MAI!AA96</f>
        <v>N</v>
      </c>
      <c r="AA105" s="283" t="str">
        <f>+MAI!AB96</f>
        <v>NT</v>
      </c>
      <c r="AB105" s="302">
        <f>+MAI!AC96</f>
        <v>0</v>
      </c>
      <c r="AC105" s="279" t="str">
        <f>+MAI!AD96</f>
        <v>NT</v>
      </c>
      <c r="AD105" s="279" t="str">
        <f>+MAI!AE96</f>
        <v>N</v>
      </c>
      <c r="AE105" s="279" t="str">
        <f>+MAI!AF96</f>
        <v>N</v>
      </c>
      <c r="AF105" s="279">
        <f>+MAI!AG96</f>
        <v>0</v>
      </c>
      <c r="AG105" s="283" t="str">
        <f>+MAI!AH96</f>
        <v>D</v>
      </c>
      <c r="AH105" s="230"/>
    </row>
    <row r="106" spans="1:34" ht="15.75" thickBot="1" x14ac:dyDescent="0.3">
      <c r="A106" s="654">
        <v>82</v>
      </c>
      <c r="B106" s="1182" t="s">
        <v>3</v>
      </c>
      <c r="C106" s="284">
        <f>+MAI!D97</f>
        <v>0</v>
      </c>
      <c r="D106" s="285">
        <f>+MAI!E97</f>
        <v>0</v>
      </c>
      <c r="E106" s="285">
        <f>+MAI!F97</f>
        <v>0</v>
      </c>
      <c r="F106" s="301">
        <f>+MAI!G97</f>
        <v>0</v>
      </c>
      <c r="G106" s="284">
        <f>+MAI!H97</f>
        <v>0</v>
      </c>
      <c r="H106" s="285">
        <f>+MAI!I97</f>
        <v>0</v>
      </c>
      <c r="I106" s="285">
        <f>+MAI!J97</f>
        <v>0</v>
      </c>
      <c r="J106" s="285">
        <f>+MAI!K97</f>
        <v>0</v>
      </c>
      <c r="K106" s="285">
        <f>+MAI!L97</f>
        <v>0</v>
      </c>
      <c r="L106" s="285">
        <f>+MAI!M97</f>
        <v>0</v>
      </c>
      <c r="M106" s="286">
        <f>+MAI!N97</f>
        <v>0</v>
      </c>
      <c r="N106" s="303">
        <f>+MAI!O97</f>
        <v>0</v>
      </c>
      <c r="O106" s="285">
        <f>+MAI!P97</f>
        <v>0</v>
      </c>
      <c r="P106" s="285">
        <f>+MAI!Q97</f>
        <v>0</v>
      </c>
      <c r="Q106" s="285">
        <f>+MAI!R97</f>
        <v>0</v>
      </c>
      <c r="R106" s="285">
        <f>+MAI!S97</f>
        <v>0</v>
      </c>
      <c r="S106" s="285">
        <f>+MAI!T97</f>
        <v>0</v>
      </c>
      <c r="T106" s="301">
        <f>+MAI!U97</f>
        <v>0</v>
      </c>
      <c r="U106" s="284">
        <f>+MAI!V97</f>
        <v>0</v>
      </c>
      <c r="V106" s="285">
        <f>+MAI!W97</f>
        <v>0</v>
      </c>
      <c r="W106" s="285">
        <f>+MAI!X97</f>
        <v>0</v>
      </c>
      <c r="X106" s="285">
        <f>+MAI!Y97</f>
        <v>0</v>
      </c>
      <c r="Y106" s="285">
        <f>+MAI!Z97</f>
        <v>0</v>
      </c>
      <c r="Z106" s="285">
        <f>+MAI!AA97</f>
        <v>0</v>
      </c>
      <c r="AA106" s="286">
        <f>+MAI!AB97</f>
        <v>0</v>
      </c>
      <c r="AB106" s="303">
        <f>+MAI!AC97</f>
        <v>0</v>
      </c>
      <c r="AC106" s="285">
        <f>+MAI!AD97</f>
        <v>0</v>
      </c>
      <c r="AD106" s="285">
        <f>+MAI!AE97</f>
        <v>0</v>
      </c>
      <c r="AE106" s="285">
        <f>+MAI!AF97</f>
        <v>0</v>
      </c>
      <c r="AF106" s="285">
        <f>+MAI!AG97</f>
        <v>0</v>
      </c>
      <c r="AG106" s="286">
        <f>+MAI!AH97</f>
        <v>0</v>
      </c>
      <c r="AH106" s="230"/>
    </row>
    <row r="107" spans="1:34" x14ac:dyDescent="0.25">
      <c r="A107" s="907"/>
      <c r="B107" s="907"/>
    </row>
    <row r="108" spans="1:34" x14ac:dyDescent="0.25">
      <c r="A108" s="907"/>
      <c r="B108" s="907"/>
    </row>
  </sheetData>
  <mergeCells count="18">
    <mergeCell ref="A83:A85"/>
    <mergeCell ref="B83:B85"/>
    <mergeCell ref="C83:AG83"/>
    <mergeCell ref="C60:AG60"/>
    <mergeCell ref="A13:A15"/>
    <mergeCell ref="B13:B15"/>
    <mergeCell ref="C13:AG13"/>
    <mergeCell ref="A36:A38"/>
    <mergeCell ref="B36:B38"/>
    <mergeCell ref="C36:AG36"/>
    <mergeCell ref="AB8:AC9"/>
    <mergeCell ref="A60:A62"/>
    <mergeCell ref="B60:B62"/>
    <mergeCell ref="AA1:AF1"/>
    <mergeCell ref="C2:AF2"/>
    <mergeCell ref="AD8:AF9"/>
    <mergeCell ref="AD4:AF4"/>
    <mergeCell ref="AD5:AF5"/>
  </mergeCells>
  <conditionalFormatting sqref="C16:AG35">
    <cfRule type="cellIs" dxfId="4923" priority="1" operator="equal">
      <formula>"DC"</formula>
    </cfRule>
    <cfRule type="cellIs" dxfId="4922" priority="2" operator="equal">
      <formula>"DS"</formula>
    </cfRule>
    <cfRule type="cellIs" dxfId="4921" priority="3" operator="equal">
      <formula>"FE"</formula>
    </cfRule>
    <cfRule type="cellIs" dxfId="4920" priority="4" operator="equal">
      <formula>"FES"</formula>
    </cfRule>
    <cfRule type="cellIs" dxfId="4919" priority="5" operator="equal">
      <formula>"FED"</formula>
    </cfRule>
    <cfRule type="cellIs" dxfId="4918" priority="6" operator="equal">
      <formula>"FEF"</formula>
    </cfRule>
    <cfRule type="cellIs" dxfId="4917" priority="7" operator="equal">
      <formula>"B"</formula>
    </cfRule>
    <cfRule type="cellIs" dxfId="4916" priority="8" operator="equal">
      <formula>"F"</formula>
    </cfRule>
    <cfRule type="cellIs" dxfId="4915" priority="9" operator="equal">
      <formula>"L"</formula>
    </cfRule>
    <cfRule type="cellIs" dxfId="4914" priority="10" operator="equal">
      <formula>"SA"</formula>
    </cfRule>
    <cfRule type="cellIs" dxfId="4913" priority="11" operator="equal">
      <formula>"SE"</formula>
    </cfRule>
    <cfRule type="cellIs" dxfId="4912" priority="12" operator="equal">
      <formula>"TR"</formula>
    </cfRule>
    <cfRule type="cellIs" dxfId="4911" priority="13" operator="equal">
      <formula>"NT"</formula>
    </cfRule>
    <cfRule type="cellIs" dxfId="4910" priority="14" operator="equal">
      <formula>"DT"</formula>
    </cfRule>
    <cfRule type="cellIs" dxfId="4909" priority="15" operator="equal">
      <formula>"T"</formula>
    </cfRule>
    <cfRule type="cellIs" dxfId="4908" priority="16" operator="equal">
      <formula>"FOTS"</formula>
    </cfRule>
    <cfRule type="cellIs" dxfId="4907" priority="17" operator="equal">
      <formula>"DISP"</formula>
    </cfRule>
    <cfRule type="cellIs" dxfId="4906" priority="18" operator="equal">
      <formula>"FO"</formula>
    </cfRule>
  </conditionalFormatting>
  <conditionalFormatting sqref="C39:AG59 C63:AG82 C86:AG106">
    <cfRule type="cellIs" dxfId="4905" priority="19" operator="equal">
      <formula>"NT"</formula>
    </cfRule>
    <cfRule type="cellIs" dxfId="4904" priority="20" operator="equal">
      <formula>"DT"</formula>
    </cfRule>
    <cfRule type="cellIs" dxfId="4903" priority="21" operator="equal">
      <formula>"T"</formula>
    </cfRule>
    <cfRule type="cellIs" dxfId="4902" priority="22" operator="equal">
      <formula>"DISP"</formula>
    </cfRule>
    <cfRule type="cellIs" dxfId="4901" priority="23" operator="equal">
      <formula>"SA"</formula>
    </cfRule>
    <cfRule type="cellIs" dxfId="4900" priority="24" operator="equal">
      <formula>"L"</formula>
    </cfRule>
    <cfRule type="cellIs" dxfId="4899" priority="25" operator="equal">
      <formula>"B"</formula>
    </cfRule>
    <cfRule type="cellIs" dxfId="4898" priority="26" operator="equal">
      <formula>"FED"</formula>
    </cfRule>
    <cfRule type="cellIs" dxfId="4897" priority="27" operator="equal">
      <formula>"FES"</formula>
    </cfRule>
    <cfRule type="cellIs" dxfId="4896" priority="28" operator="equal">
      <formula>"FEF"</formula>
    </cfRule>
    <cfRule type="cellIs" dxfId="4895" priority="29" operator="equal">
      <formula>"FE"</formula>
    </cfRule>
    <cfRule type="cellIs" dxfId="4894" priority="30" operator="equal">
      <formula>"FOTS"</formula>
    </cfRule>
    <cfRule type="cellIs" dxfId="4893" priority="31" operator="equal">
      <formula>"DS"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92" fitToHeight="0" orientation="landscape" r:id="rId1"/>
  <headerFooter>
    <oddFooter>&amp;F</oddFooter>
  </headerFooter>
  <rowBreaks count="3" manualBreakCount="3">
    <brk id="35" max="32" man="1"/>
    <brk id="59" max="32" man="1"/>
    <brk id="82" max="32" man="1"/>
  </rowBreaks>
  <ignoredErrors>
    <ignoredError sqref="C16:AG106" unlocked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BC5A6-3B95-4427-B28B-DEB6A3C0A1D3}">
  <sheetPr>
    <pageSetUpPr fitToPage="1"/>
  </sheetPr>
  <dimension ref="A1:CO98"/>
  <sheetViews>
    <sheetView zoomScale="80" zoomScaleNormal="80" workbookViewId="0">
      <pane ySplit="12" topLeftCell="A13" activePane="bottomLeft" state="frozen"/>
      <selection pane="bottomLeft" activeCell="B75" sqref="B75:B96"/>
    </sheetView>
  </sheetViews>
  <sheetFormatPr defaultRowHeight="15" x14ac:dyDescent="0.25"/>
  <cols>
    <col min="1" max="1" width="7.85546875" style="29" customWidth="1"/>
    <col min="2" max="2" width="20.85546875" style="29" customWidth="1"/>
    <col min="3" max="3" width="15.85546875" style="29" customWidth="1"/>
    <col min="4" max="34" width="5.85546875" style="31" customWidth="1"/>
    <col min="35" max="41" width="5.85546875" style="29" customWidth="1"/>
    <col min="42" max="52" width="5.85546875" style="31" customWidth="1"/>
    <col min="53" max="53" width="9.85546875" style="29" customWidth="1"/>
    <col min="54" max="55" width="9.85546875" style="32" customWidth="1"/>
    <col min="56" max="56" width="9.85546875" style="33" customWidth="1"/>
    <col min="57" max="57" width="9.85546875" style="34" customWidth="1"/>
    <col min="58" max="73" width="9.85546875" style="33" customWidth="1"/>
    <col min="74" max="75" width="8.7109375" style="35"/>
    <col min="91" max="91" width="14.140625" customWidth="1"/>
    <col min="92" max="93" width="14.42578125" customWidth="1"/>
  </cols>
  <sheetData>
    <row r="1" spans="1:93" ht="15.75" thickBot="1" x14ac:dyDescent="0.3">
      <c r="A1" s="29" t="s">
        <v>282</v>
      </c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80"/>
      <c r="S1" s="910"/>
      <c r="T1" s="911"/>
      <c r="U1" s="911"/>
      <c r="V1" s="911"/>
      <c r="W1" s="911"/>
      <c r="X1" s="911"/>
      <c r="Y1" s="911"/>
      <c r="Z1" s="911"/>
      <c r="AA1" s="911"/>
      <c r="AB1" s="911"/>
      <c r="AC1" s="911"/>
      <c r="AD1" s="911"/>
      <c r="AE1" s="911"/>
      <c r="AF1" s="911"/>
      <c r="AG1" s="911"/>
      <c r="AH1" s="912"/>
    </row>
    <row r="2" spans="1:93" ht="17.100000000000001" customHeight="1" thickBot="1" x14ac:dyDescent="0.3">
      <c r="A2" s="539" t="s">
        <v>0</v>
      </c>
      <c r="B2" s="620" t="s">
        <v>1</v>
      </c>
      <c r="C2" s="36">
        <v>1</v>
      </c>
      <c r="D2" s="674">
        <f t="shared" ref="D2:R2" si="0">COUNTIF(D$13:D$14,"D")+COUNTIF(D$13:D$14,"DTS")+COUNTIF(D$13:D$14,"DTS1")+COUNTIF(D$34:D$35,"D")+COUNTIF(D$34:D$35,"DTS")+COUNTIF(D$34:D$35,"DTS1")+COUNTIF(D$54:D$54,"D")+COUNTIF(D$54:D$54,"DTS")+COUNTIF(D$54:D$54,"DTS1")+COUNTIF(D$75:D$76,"D")+COUNTIF(D$75:D$76,"DTS")+COUNTIF(D$75:D$76,"DTS1")+COUNTIF(D$13:D$14,"DT")+COUNTIF(D$34:D$35,"DT")+COUNTIF(D$54:D$54,"DT")+COUNTIF(D$75:D$76,"DT")+COUNTIF(D$13:D$14,"DTSDS")+COUNTIF(D$13:D$14,"DTSDS1")+COUNTIF(D$34:D$35,"DTSDS")+COUNTIF(D$34:D$35,"DTSDS1")+COUNTIF(D$54:D$54,"DTSDS")+COUNTIF(D$54:D$54,"DTSDS1")+COUNTIF(D$75:D$76,"DTSDS")+COUNTIF(D$75:D$76,"DTSDS1")+COUNTIF(D$13:D$14,"DTS5S")+COUNTIF(D$13:D$14,"DTS5S1")+COUNTIF(D$34:D$35,"DTS5S")+COUNTIF(D$34:D$35,"DTS5S1")+COUNTIF(D$54:D$54,"DTS5S")+COUNTIF(D$54:D$54,"DTS5S1")+COUNTIF(D$75:D$76,"DTS5S")+COUNTIF(D$75:D$76,"DTS5S1")+COUNTIF(D$13:D$14,"S")+COUNTIF(D$34,"S")+COUNTIF(D$54:D$54,"S")+COUNTIF(D$75:D$76,"S")+COUNTIF(D$13:D$14,"DTS4S")+COUNTIF(D$13:D$14,"DTS4S1")+COUNTIF(D$34:D$35,"DTS4S")+COUNTIF(D$34:D$35,"DTS4S1")+COUNTIF(D$54:D$54,"DTS4S")+COUNTIF(D$54:D$54,"DTS4S1")+COUNTIF(D$75:D$76,"DTS4S")+COUNTIF(D$75:D$76,"DTS4S1")</f>
        <v>0</v>
      </c>
      <c r="E2" s="675">
        <f t="shared" si="0"/>
        <v>2</v>
      </c>
      <c r="F2" s="675">
        <f t="shared" si="0"/>
        <v>1</v>
      </c>
      <c r="G2" s="675">
        <f t="shared" si="0"/>
        <v>1</v>
      </c>
      <c r="H2" s="675">
        <f t="shared" si="0"/>
        <v>1</v>
      </c>
      <c r="I2" s="675">
        <f t="shared" si="0"/>
        <v>2</v>
      </c>
      <c r="J2" s="675">
        <f t="shared" si="0"/>
        <v>2</v>
      </c>
      <c r="K2" s="675">
        <f t="shared" si="0"/>
        <v>3</v>
      </c>
      <c r="L2" s="675">
        <f t="shared" si="0"/>
        <v>1</v>
      </c>
      <c r="M2" s="675">
        <f t="shared" si="0"/>
        <v>1</v>
      </c>
      <c r="N2" s="675">
        <f t="shared" si="0"/>
        <v>2</v>
      </c>
      <c r="O2" s="675">
        <f t="shared" si="0"/>
        <v>1</v>
      </c>
      <c r="P2" s="675">
        <f t="shared" si="0"/>
        <v>1</v>
      </c>
      <c r="Q2" s="675">
        <f t="shared" si="0"/>
        <v>1</v>
      </c>
      <c r="R2" s="675">
        <f t="shared" si="0"/>
        <v>2</v>
      </c>
      <c r="S2" s="494">
        <f t="shared" ref="S2:AH2" si="1">COUNTIF(S$13:S$14,"D")+COUNTIF(S$13:S$14,"DTS")++COUNTIF(S$13:S$14,"DTS1")+COUNTIF(S$34:S$35,"D")+COUNTIF(S$34:S$35,"DTS")+COUNTIF(S$34:S$35,"DTS1")+COUNTIF(S$58:S$59,"D")+COUNTIF(S$58:S$59,"DTS")+COUNTIF(S$58:S$59,"DTS1")+COUNTIF(S$80:S$81,"D")+COUNTIF(S$80:S$81,"DTS")+COUNTIF(S$80:S$81,"DTS1")+COUNTIF(S$13:S$14,"DT")+COUNTIF(S$34:S$35,"DT")+COUNTIF(S$58:S$59,"DT")+COUNTIF(S$80:S$81,"DT")+COUNTIF(S$13:S$14,"DTSDS")+COUNTIF(S$13:S$14,"DTSDS1")+COUNTIF(S$34:S$35,"DTSDS")+COUNTIF(S$34:S$35,"DTSDS1")+COUNTIF(S$58:S$59,"DTSDS")+COUNTIF(S$58:S$59,"DTSDS1")+COUNTIF(S$80:S$81,"DTSDS")+COUNTIF(S$80:S$81,"DTSDS1")+COUNTIF(S$13:S$14,"DTS5S")+COUNTIF(S$13:S$14,"DTS5S1")+COUNTIF(S$34:S$35,"DTS5S")+COUNTIF(S$34:S$35,"DTS5S1")+COUNTIF(S$58:S$59,"DTS5S")+COUNTIF(S$58:S$59,"DTS5S1")+COUNTIF(S$80:S$81,"DTS5S")+COUNTIF(S$80:S$81,"DTS5S1")+COUNTIF(S$13:S$14,"S")+COUNTIF(S$3325,"S")+COUNTIF(S$58:S$59,"S")+COUNTIF(S$80:S$81,"S")</f>
        <v>0</v>
      </c>
      <c r="T2" s="494">
        <f t="shared" si="1"/>
        <v>0</v>
      </c>
      <c r="U2" s="494">
        <f t="shared" si="1"/>
        <v>0</v>
      </c>
      <c r="V2" s="494">
        <f t="shared" si="1"/>
        <v>0</v>
      </c>
      <c r="W2" s="494">
        <f t="shared" si="1"/>
        <v>0</v>
      </c>
      <c r="X2" s="494">
        <f t="shared" si="1"/>
        <v>0</v>
      </c>
      <c r="Y2" s="494">
        <f t="shared" si="1"/>
        <v>0</v>
      </c>
      <c r="Z2" s="494">
        <f t="shared" si="1"/>
        <v>0</v>
      </c>
      <c r="AA2" s="494">
        <f t="shared" si="1"/>
        <v>0</v>
      </c>
      <c r="AB2" s="494">
        <f t="shared" si="1"/>
        <v>0</v>
      </c>
      <c r="AC2" s="494">
        <f t="shared" si="1"/>
        <v>0</v>
      </c>
      <c r="AD2" s="494">
        <f t="shared" si="1"/>
        <v>0</v>
      </c>
      <c r="AE2" s="494">
        <f t="shared" si="1"/>
        <v>0</v>
      </c>
      <c r="AF2" s="494">
        <f t="shared" si="1"/>
        <v>0</v>
      </c>
      <c r="AG2" s="494">
        <f t="shared" si="1"/>
        <v>0</v>
      </c>
      <c r="AH2" s="495">
        <f t="shared" si="1"/>
        <v>0</v>
      </c>
      <c r="AI2" s="12"/>
      <c r="AJ2" s="37"/>
      <c r="AK2" s="37"/>
      <c r="AL2" s="37"/>
      <c r="AM2" s="37"/>
      <c r="AN2" s="37"/>
      <c r="AO2" s="37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7"/>
      <c r="BB2" s="637">
        <f>12/24</f>
        <v>0.5</v>
      </c>
      <c r="BC2" s="622"/>
      <c r="BD2" s="621"/>
      <c r="BE2" s="39"/>
      <c r="BF2" s="621"/>
      <c r="BG2" s="621"/>
      <c r="BH2" s="621"/>
      <c r="BI2" s="621"/>
      <c r="BJ2" s="621"/>
      <c r="BK2" s="621"/>
      <c r="BL2" s="621"/>
      <c r="BM2" s="621"/>
      <c r="BN2" s="621"/>
      <c r="BO2" s="621"/>
      <c r="BP2" s="621"/>
      <c r="BQ2" s="621"/>
      <c r="BR2" s="621"/>
      <c r="BS2" s="621"/>
      <c r="BT2" s="621"/>
      <c r="BU2" s="621"/>
    </row>
    <row r="3" spans="1:93" ht="17.100000000000001" customHeight="1" x14ac:dyDescent="0.25">
      <c r="A3" s="540"/>
      <c r="B3" s="621" t="s">
        <v>2</v>
      </c>
      <c r="C3" s="36">
        <v>4</v>
      </c>
      <c r="D3" s="448">
        <f t="shared" ref="D3:R3" si="2">COUNTIF(D$15:D$20,"D")+COUNTIF(D$15:D$20,"DT")+COUNTIF(D$15:D$20,"DTS1")+COUNTIF(D$15:D$20,"DTS")+COUNTIF(D$15:D$20,"DTSDS")+COUNTIF(D$15:D$20,"DTSDS1")+COUNTIF(D$15:D$20,"DTS5S")+COUNTIF(D$15:D$20,"DTS5S1")+COUNTIF(D$15:D$20,"S")+COUNTIF(D$15:D$20,"DTS4S")+COUNTIF(D$15:D$20,"DTS4S1")+COUNTIF(D$37:D$42,"D")+COUNTIF(D$37:D$42,"DT")+COUNTIF(D$37:D$42,"DTS")+COUNTIF(D$37:D$42,"DTS1")+COUNTIF(D$37:D$42,"DTSDS")+COUNTIF(D$37:D$42,"DTSDS1")+COUNTIF(D$37:D$42,"DTS5S")+COUNTIF(D$37:D$42,"DTS5S1")+COUNTIF(D$37:D$42,"S")+COUNTIF(D$37:D$42,"DTS4S")+COUNTIF(D$37:D$42,"DTS4S1")+COUNTIF(D$56:D$61,"D")+COUNTIF(D$56:D$61,"DT")+COUNTIF(D$56:D$61,"DTS")+COUNTIF(D$56:D$61,"DTS1")+COUNTIF(D$56:D$61,"DTSDS")+COUNTIF(D$56:D$61,"DTSDS1")+COUNTIF(D$56:D$61,"DTS5S")+COUNTIF(D$56:D$61,"DTS5S1")+COUNTIF(D$56:D$61,"S")+COUNTIF(D$56:D$61,"DTS4S")+COUNTIF(D$56:D$61,"DTS4S1")+COUNTIF(D$77:D$82,"D")+COUNTIF(D$77:D$82,"DT")+COUNTIF(D$77:D$82,"DTS")+COUNTIF(D$77:D$82,"DTS1")+COUNTIF(D$77:D$82,"DTSDS")+COUNTIF(D$77:D$82,"DTSDS1")+COUNTIF(D$77:D$82,"DTS5S")+COUNTIF(D$77:D$82,"DTS5S1")+COUNTIF(D$77:D$82,"S")+COUNTIF(D$77:D$82,"DTS4S")+COUNTIF(D$77:D$82,"DTS4S1")</f>
        <v>0</v>
      </c>
      <c r="E3" s="4">
        <f t="shared" si="2"/>
        <v>6</v>
      </c>
      <c r="F3" s="4">
        <f t="shared" si="2"/>
        <v>5</v>
      </c>
      <c r="G3" s="4">
        <f t="shared" si="2"/>
        <v>4</v>
      </c>
      <c r="H3" s="4">
        <f t="shared" si="2"/>
        <v>4</v>
      </c>
      <c r="I3" s="4">
        <f t="shared" si="2"/>
        <v>5</v>
      </c>
      <c r="J3" s="4">
        <f t="shared" si="2"/>
        <v>5</v>
      </c>
      <c r="K3" s="4">
        <f t="shared" si="2"/>
        <v>3</v>
      </c>
      <c r="L3" s="4">
        <f t="shared" si="2"/>
        <v>6</v>
      </c>
      <c r="M3" s="4">
        <f t="shared" si="2"/>
        <v>7</v>
      </c>
      <c r="N3" s="4">
        <f t="shared" si="2"/>
        <v>6</v>
      </c>
      <c r="O3" s="4">
        <f t="shared" si="2"/>
        <v>6</v>
      </c>
      <c r="P3" s="4">
        <f t="shared" si="2"/>
        <v>5</v>
      </c>
      <c r="Q3" s="4">
        <f t="shared" si="2"/>
        <v>6</v>
      </c>
      <c r="R3" s="4">
        <f t="shared" si="2"/>
        <v>5</v>
      </c>
      <c r="S3" s="451">
        <f t="shared" ref="S3:AH3" si="3">COUNTIF(S$15:S$20,"D")+COUNTIF(S$15:S$20,"DT")+COUNTIF(S$15:S$20,"DTS1")+COUNTIF(S$15:S$20,"DTS")+COUNTIF(S$15:S$20,"DTSDS")+COUNTIF(S$15:S$20,"DTSDS1")+COUNTIF(S$15:S$20,"DTS5S")+COUNTIF(S$15:S$20,"DTS5S1")+COUNTIF(S$15:S$20,"S")+COUNTIF(S$37:S$43,"D")+COUNTIF(S$37:S$43,"DT")+COUNTIF(S$37:S$43,"DTS")+COUNTIF(S$37:S$43,"DTS1")+COUNTIF(S$37:S$43,"DTSDS")+COUNTIF(S$37:S$43,"DTSDS1")+COUNTIF(S$37:S$43,"DTS5S")+COUNTIF(S$37:S$43,"DTS5S1")+COUNTIF(S$37:S$43,"S")+COUNTIF(S$61:S$67,"D")+COUNTIF(S$61:S$67,"DT")+COUNTIF(S$61:S$67,"DTS")+COUNTIF(S$61:S$67,"DTS1")+COUNTIF(S$61:S$67,"DTSDS")+COUNTIF(S$61:S$67,"DTSDS1")+COUNTIF(S$61:S$67,"DTS5S")+COUNTIF(S$61:S$67,"DTS5S1")+COUNTIF(S$61:S$67,"S")+COUNTIF(S$83:S$89,"D")+COUNTIF(S$83:S$89,"DT")+COUNTIF(S$83:S$89,"DTS")+COUNTIF(S$83:S$89,"DTS1")+COUNTIF(S$83:S$89,"DTSDS")+COUNTIF(S$83:S$89,"DTSDS1")+COUNTIF(S$83:S$89,"DTS5S")+COUNTIF(S$83:S$89,"DTS5S1")+COUNTIF(S$83:S$89,"S")</f>
        <v>0</v>
      </c>
      <c r="T3" s="451">
        <f t="shared" si="3"/>
        <v>0</v>
      </c>
      <c r="U3" s="451">
        <f t="shared" si="3"/>
        <v>0</v>
      </c>
      <c r="V3" s="451">
        <f t="shared" si="3"/>
        <v>0</v>
      </c>
      <c r="W3" s="451">
        <f t="shared" si="3"/>
        <v>0</v>
      </c>
      <c r="X3" s="451">
        <f t="shared" si="3"/>
        <v>0</v>
      </c>
      <c r="Y3" s="451">
        <f t="shared" si="3"/>
        <v>0</v>
      </c>
      <c r="Z3" s="451">
        <f t="shared" si="3"/>
        <v>0</v>
      </c>
      <c r="AA3" s="451">
        <f t="shared" si="3"/>
        <v>0</v>
      </c>
      <c r="AB3" s="451">
        <f t="shared" si="3"/>
        <v>0</v>
      </c>
      <c r="AC3" s="451">
        <f t="shared" si="3"/>
        <v>0</v>
      </c>
      <c r="AD3" s="451">
        <f>COUNTIF(AD$15:AD$20,"D")+COUNTIF(AD$15:AD$20,"DT")+COUNTIF(AD$15:AD$20,"DTS1")+COUNTIF(AD$15:AD$20,"DTS")+COUNTIF(AD$15:AD$20,"DTSDS")+COUNTIF(AD$15:AD$20,"DTSDS1")+COUNTIF(AD$15:AD$20,"DTS5S")+COUNTIF(AD$15:AD$20,"DTS5S1")+COUNTIF(AD$15:AD$20,"S")+COUNTIF(AD$37:AD$43,"D")+COUNTIF(AD$37:AD$43,"DT")+COUNTIF(AD$37:AD$43,"DTS")+COUNTIF(AD$37:AD$43,"DTS1")+COUNTIF(AD$37:AD$43,"DTSDS")+COUNTIF(AD$37:AD$43,"DTSDS1")+COUNTIF(AD$37:AD$43,"DTS5S")+COUNTIF(AD$37:AD$43,"DTS5S1")+COUNTIF(AD$37:AD$43,"S")+COUNTIF(AD$61:AD$67,"D")+COUNTIF(AD$61:AD$67,"DT")+COUNTIF(AD$61:AD$67,"DTS")+COUNTIF(AD$61:AD$67,"DTS1")+COUNTIF(AD$61:AD$67,"DTSDS")+COUNTIF(AD$61:AD$67,"DTSDS1")+COUNTIF(AD$61:AD$67,"DTS5S")+COUNTIF(AD$61:AD$67,"DTS5S1")+COUNTIF(AD$61:AD$67,"S")+COUNTIF(AD$83:AD$89,"D")+COUNTIF(AD$83:AD$89,"DT")+COUNTIF(AD$83:AD$89,"DTS")+COUNTIF(AD$83:AD$89,"DTS1")+COUNTIF(AD$83:AD$89,"DTSDS")+COUNTIF(AD$83:AD$89,"DTSDS1")+COUNTIF(AD$83:AD$89,"DTS5S")+COUNTIF(AD$83:AD$89,"DTS5S1")+COUNTIF(AD$83:AD$89,"S")</f>
        <v>0</v>
      </c>
      <c r="AE3" s="451">
        <f t="shared" si="3"/>
        <v>0</v>
      </c>
      <c r="AF3" s="451">
        <f t="shared" si="3"/>
        <v>0</v>
      </c>
      <c r="AG3" s="451">
        <f t="shared" si="3"/>
        <v>0</v>
      </c>
      <c r="AH3" s="464">
        <f t="shared" si="3"/>
        <v>0</v>
      </c>
      <c r="AI3" s="12"/>
      <c r="AJ3" s="37"/>
      <c r="AK3" s="37"/>
      <c r="AL3" s="37"/>
      <c r="AM3" s="37"/>
      <c r="AN3" s="37"/>
      <c r="AO3" s="37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7"/>
      <c r="BB3" s="537"/>
      <c r="BC3" s="622"/>
      <c r="BD3" s="621"/>
      <c r="BE3" s="623"/>
      <c r="BF3" s="624"/>
      <c r="BG3" s="624"/>
      <c r="BH3" s="624"/>
      <c r="BI3" s="624"/>
      <c r="BJ3" s="624"/>
      <c r="BK3" s="625"/>
      <c r="BL3" s="621"/>
      <c r="BM3" s="621"/>
      <c r="BN3" s="621"/>
      <c r="BO3" s="621"/>
      <c r="BP3" s="621"/>
      <c r="BQ3" s="621"/>
      <c r="BR3" s="621"/>
      <c r="BS3" s="621"/>
      <c r="BT3" s="621"/>
      <c r="BU3" s="621"/>
    </row>
    <row r="4" spans="1:93" ht="17.100000000000001" customHeight="1" thickBot="1" x14ac:dyDescent="0.3">
      <c r="A4" s="541"/>
      <c r="B4" s="621" t="s">
        <v>3</v>
      </c>
      <c r="C4" s="36">
        <v>8</v>
      </c>
      <c r="D4" s="679">
        <f t="shared" ref="D4:R4" si="4">COUNTIF(D$22:D$32,"D")+COUNTIF(D$22:D$32,"DT")+COUNTIF(D$22:D$32,"DTS")+COUNTIF(D$22:D$32,"DTS1")+COUNTIF(D$22:D$32,"DTSDS")+COUNTIF(D$22:D$32,"DTSDS1")+COUNTIF(D$22:D$32,"DTS5S")+COUNTIF(D$22:D$32,"DTS5S1")+COUNTIF(D$22:D$32,"S")+COUNTIF(D$22:D$32,"DTS4S")+COUNTIF(D$22:D$32,"DTS4S1")+COUNTIF(D$43:D$52,"D")+COUNTIF(D$43:D$52,"DT")+COUNTIF(D$43:D$52,"DTS")+COUNTIF(D$43:D$52,"DTS1")+COUNTIF(D$43:D$52,"DTSDS")+COUNTIF(D$43:D$52,"DTSDS1")+COUNTIF(D$43:D$52,"DTS5S")+COUNTIF(D$43:D$52,"DTS5S1")+COUNTIF(D$43:D$52,"S")+COUNTIF(D$43:D$52,"DTS4S")+COUNTIF(D$43:D$52,"DTS4S1")+COUNTIF(D$63:D$73,"D")+COUNTIF(D$63:D$73,"DT")+COUNTIF(D$63:D$73,"DTS")+COUNTIF(D$63:D$73,"DTS1")+COUNTIF(D$63:D$73,"DTSDS")+COUNTIF(D$63:D$73,"DTSDS1")+COUNTIF(D$63:D$73,"DTS5S")+COUNTIF(D$63:D$73,"DTS5S1")+COUNTIF(D$63:D$73,"S")+COUNTIF(D$63:D$73,"DTS4S")+COUNTIF(D$63:D$73,"DTS4S1")+COUNTIF(D$84:D$94,"D")+COUNTIF(D$84:D$94,"DT")+COUNTIF(D$84:D$94,"DTS")+COUNTIF(D$84:D$94,"DTS1")+COUNTIF(D$84:D$94,"DTSDS")+COUNTIF(D$84:D$94,"DTSDS1")+COUNTIF(D$84:D$94,"DTS5S")+COUNTIF(D$84:D$94,"DTS5S1")+COUNTIF(D$84:D$94,"S")+COUNTIF(D$84:D$94,"DTS4S")+COUNTIF(D$84:D$94,"DTS4S1")</f>
        <v>0</v>
      </c>
      <c r="E4" s="680">
        <f t="shared" si="4"/>
        <v>5</v>
      </c>
      <c r="F4" s="680">
        <f t="shared" si="4"/>
        <v>7</v>
      </c>
      <c r="G4" s="680">
        <f t="shared" si="4"/>
        <v>8</v>
      </c>
      <c r="H4" s="680">
        <f t="shared" si="4"/>
        <v>8</v>
      </c>
      <c r="I4" s="680">
        <f t="shared" si="4"/>
        <v>6</v>
      </c>
      <c r="J4" s="680">
        <f t="shared" si="4"/>
        <v>6</v>
      </c>
      <c r="K4" s="680">
        <f t="shared" si="4"/>
        <v>7</v>
      </c>
      <c r="L4" s="680">
        <f t="shared" si="4"/>
        <v>6</v>
      </c>
      <c r="M4" s="680">
        <f t="shared" si="4"/>
        <v>5</v>
      </c>
      <c r="N4" s="680">
        <f t="shared" si="4"/>
        <v>5</v>
      </c>
      <c r="O4" s="680">
        <f t="shared" si="4"/>
        <v>6</v>
      </c>
      <c r="P4" s="680">
        <f t="shared" si="4"/>
        <v>7</v>
      </c>
      <c r="Q4" s="680">
        <f t="shared" si="4"/>
        <v>6</v>
      </c>
      <c r="R4" s="680">
        <f t="shared" si="4"/>
        <v>6</v>
      </c>
      <c r="S4" s="483">
        <f t="shared" ref="S4:AH4" si="5">COUNTIF(S$22:S$32,"D")+COUNTIF(S$22:S$32,"DT")+COUNTIF(S$22:S$32,"DTS")+COUNTIF(S$22:S$32,"DTS1")+COUNTIF(S$22:S$32,"DTSDS")+COUNTIF(S$22:S$32,"DTSDS1")+COUNTIF(S$22:S$32,"DTS5S")+COUNTIF(S$22:S$32,"DTS5S1")+COUNTIF(S$22:S$32,"S")+COUNTIF(S$45:S$56,"D")+COUNTIF(S$45:S$56,"DT")+COUNTIF(S$45:S$56,"DTS")+COUNTIF(S$45:S$56,"DTS1")+COUNTIF(S$45:S$56,"DTSDS")+COUNTIF(S$45:S$56,"DTSDS1")+COUNTIF(S$45:S$56,"DTS5S")+COUNTIF(S$45:S$56,"DTS5S1")+COUNTIF(S$45:S$56,"S")+COUNTIF(S$69:S$78,"D")+COUNTIF(S$69:S$78,"DT")+COUNTIF(S$69:S$78,"DTS")+COUNTIF(S$69:S$78,"DTS1")+COUNTIF(S$69:S$78,"DTSDS")+COUNTIF(S$69:S$78,"DTSDS1")+COUNTIF(S$69:S$78,"DTS5S")+COUNTIF(S$69:S$78,"DTS5S1")+COUNTIF(S$69:S$78,"S")+COUNTIF(S$91:S$96,"D")+COUNTIF(S$91:S$96,"DT")+COUNTIF(S$91:S$96,"DTS")+COUNTIF(S$91:S$96,"DTS1")+COUNTIF(S$91:S$96,"DTSDS")+COUNTIF(S$91:S$96,"DTSDS1")+COUNTIF(S$91:S$96,"DTS5S")+COUNTIF(S$91:S$96,"DTS5S1")+COUNTIF(S$91:S$96,"S")</f>
        <v>0</v>
      </c>
      <c r="T4" s="483">
        <f t="shared" si="5"/>
        <v>0</v>
      </c>
      <c r="U4" s="483">
        <f t="shared" si="5"/>
        <v>0</v>
      </c>
      <c r="V4" s="483">
        <f t="shared" si="5"/>
        <v>0</v>
      </c>
      <c r="W4" s="483">
        <f t="shared" si="5"/>
        <v>0</v>
      </c>
      <c r="X4" s="483">
        <f t="shared" si="5"/>
        <v>0</v>
      </c>
      <c r="Y4" s="483">
        <f t="shared" si="5"/>
        <v>0</v>
      </c>
      <c r="Z4" s="483">
        <f t="shared" si="5"/>
        <v>0</v>
      </c>
      <c r="AA4" s="483">
        <f t="shared" si="5"/>
        <v>0</v>
      </c>
      <c r="AB4" s="483">
        <f t="shared" si="5"/>
        <v>0</v>
      </c>
      <c r="AC4" s="483">
        <f t="shared" si="5"/>
        <v>0</v>
      </c>
      <c r="AD4" s="483">
        <f t="shared" si="5"/>
        <v>0</v>
      </c>
      <c r="AE4" s="483">
        <f t="shared" si="5"/>
        <v>0</v>
      </c>
      <c r="AF4" s="483">
        <f t="shared" si="5"/>
        <v>0</v>
      </c>
      <c r="AG4" s="483">
        <f t="shared" si="5"/>
        <v>0</v>
      </c>
      <c r="AH4" s="484">
        <f t="shared" si="5"/>
        <v>0</v>
      </c>
      <c r="AI4" s="12"/>
      <c r="AJ4" s="37"/>
      <c r="AK4" s="37"/>
      <c r="AL4" s="37"/>
      <c r="AM4" s="37"/>
      <c r="AN4" s="37"/>
      <c r="AO4" s="37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7"/>
      <c r="BB4" s="538"/>
      <c r="BC4" s="622"/>
      <c r="BD4" s="621"/>
      <c r="BE4" s="623"/>
      <c r="BF4" s="624"/>
      <c r="BG4" s="624"/>
      <c r="BH4" s="624"/>
      <c r="BI4" s="624"/>
      <c r="BJ4" s="624"/>
      <c r="BK4" s="625"/>
      <c r="BL4" s="621"/>
      <c r="BM4" s="621"/>
      <c r="BN4" s="621"/>
      <c r="BO4" s="621"/>
      <c r="BP4" s="621"/>
      <c r="BQ4" s="621"/>
      <c r="BR4" s="621"/>
      <c r="BS4" s="621"/>
      <c r="BT4" s="621"/>
      <c r="BU4" s="621"/>
    </row>
    <row r="5" spans="1:93" ht="15.75" thickBot="1" x14ac:dyDescent="0.3">
      <c r="A5" s="534"/>
      <c r="B5" s="535"/>
      <c r="C5" s="536"/>
      <c r="D5" s="687">
        <f>+D2+D3+D4</f>
        <v>0</v>
      </c>
      <c r="E5" s="688">
        <f t="shared" ref="E5:R5" si="6">+E2+E3+E4</f>
        <v>13</v>
      </c>
      <c r="F5" s="688">
        <f t="shared" si="6"/>
        <v>13</v>
      </c>
      <c r="G5" s="688">
        <f t="shared" si="6"/>
        <v>13</v>
      </c>
      <c r="H5" s="688">
        <f t="shared" si="6"/>
        <v>13</v>
      </c>
      <c r="I5" s="688">
        <f t="shared" si="6"/>
        <v>13</v>
      </c>
      <c r="J5" s="688">
        <f t="shared" si="6"/>
        <v>13</v>
      </c>
      <c r="K5" s="688">
        <f>+K2+K3+K4</f>
        <v>13</v>
      </c>
      <c r="L5" s="688">
        <f t="shared" si="6"/>
        <v>13</v>
      </c>
      <c r="M5" s="688">
        <f t="shared" si="6"/>
        <v>13</v>
      </c>
      <c r="N5" s="688">
        <f t="shared" si="6"/>
        <v>13</v>
      </c>
      <c r="O5" s="688">
        <f t="shared" si="6"/>
        <v>13</v>
      </c>
      <c r="P5" s="688">
        <f t="shared" si="6"/>
        <v>13</v>
      </c>
      <c r="Q5" s="688">
        <f t="shared" si="6"/>
        <v>13</v>
      </c>
      <c r="R5" s="688">
        <f t="shared" si="6"/>
        <v>13</v>
      </c>
      <c r="S5" s="485">
        <f t="shared" ref="S5:AH5" si="7">+S2+S3+S4</f>
        <v>0</v>
      </c>
      <c r="T5" s="485">
        <f t="shared" si="7"/>
        <v>0</v>
      </c>
      <c r="U5" s="485">
        <f t="shared" si="7"/>
        <v>0</v>
      </c>
      <c r="V5" s="485">
        <f t="shared" si="7"/>
        <v>0</v>
      </c>
      <c r="W5" s="485">
        <f t="shared" si="7"/>
        <v>0</v>
      </c>
      <c r="X5" s="485">
        <f t="shared" si="7"/>
        <v>0</v>
      </c>
      <c r="Y5" s="485">
        <f t="shared" si="7"/>
        <v>0</v>
      </c>
      <c r="Z5" s="485">
        <f t="shared" si="7"/>
        <v>0</v>
      </c>
      <c r="AA5" s="485">
        <f t="shared" si="7"/>
        <v>0</v>
      </c>
      <c r="AB5" s="485">
        <f t="shared" si="7"/>
        <v>0</v>
      </c>
      <c r="AC5" s="485">
        <f t="shared" si="7"/>
        <v>0</v>
      </c>
      <c r="AD5" s="485">
        <f t="shared" si="7"/>
        <v>0</v>
      </c>
      <c r="AE5" s="485">
        <f t="shared" si="7"/>
        <v>0</v>
      </c>
      <c r="AF5" s="485">
        <f t="shared" si="7"/>
        <v>0</v>
      </c>
      <c r="AG5" s="487">
        <f t="shared" si="7"/>
        <v>0</v>
      </c>
      <c r="AH5" s="488">
        <f t="shared" si="7"/>
        <v>0</v>
      </c>
      <c r="AI5" s="8"/>
      <c r="AJ5" s="587"/>
      <c r="AK5" s="587"/>
      <c r="AL5" s="587"/>
      <c r="AM5" s="587"/>
      <c r="AN5" s="587"/>
      <c r="AO5" s="587"/>
      <c r="AP5" s="587"/>
      <c r="AQ5" s="587"/>
      <c r="AR5" s="532"/>
      <c r="AS5" s="533"/>
      <c r="AT5" s="533"/>
      <c r="AU5" s="533"/>
      <c r="AV5" s="533"/>
      <c r="AW5" s="533"/>
      <c r="AX5" s="533"/>
      <c r="AY5" s="533"/>
      <c r="AZ5" s="47"/>
      <c r="BA5" s="587"/>
      <c r="BB5" s="40"/>
      <c r="BC5" s="40"/>
      <c r="BD5" s="587"/>
      <c r="BE5" s="40"/>
      <c r="BF5" s="587"/>
      <c r="BG5" s="587"/>
      <c r="BH5" s="587"/>
      <c r="BI5" s="587"/>
      <c r="BJ5" s="587"/>
      <c r="BK5" s="587"/>
      <c r="BL5" s="587"/>
      <c r="BM5" s="587"/>
      <c r="BN5" s="587"/>
      <c r="BO5" s="587"/>
      <c r="BP5" s="587"/>
      <c r="BQ5" s="587"/>
      <c r="BR5" s="587"/>
      <c r="BS5" s="587"/>
      <c r="BT5" s="587"/>
      <c r="BU5" s="587"/>
      <c r="BV5" s="41"/>
      <c r="BW5" s="41"/>
    </row>
    <row r="6" spans="1:93" ht="17.100000000000001" customHeight="1" x14ac:dyDescent="0.25">
      <c r="A6" s="539" t="s">
        <v>4</v>
      </c>
      <c r="B6" s="42" t="s">
        <v>1</v>
      </c>
      <c r="C6" s="43">
        <v>1</v>
      </c>
      <c r="D6" s="684">
        <f t="shared" ref="D6:R6" si="8">COUNTIF(D$13:D$14,"N")+COUNTIF(D$13:D$14,"NTS")++COUNTIF(D$13:D$14,"NTS1")+COUNTIF(D$34:D$35,"N")+COUNTIF(D$34:D$35,"NTS")+COUNTIF(D$34:D$35,"NTS1")+COUNTIF(D$54:D$54,"N")+COUNTIF(D$54:D$54,"NTS")+COUNTIF(D$54:D$54,"NTS1")+COUNTIF(D$75:D$76,"N")+COUNTIF(D$75:D$76,"NTS")+COUNTIF(D$75:D$76,"NTS1")+COUNTIF(D$13:D$14,"NT")+COUNTIF(D$34:D$35,"NT")+COUNTIF(D$54:D$54,"NT")+COUNTIF(D$75:D$76,"NT")+COUNTIF(D$13:D$14,"NTSDS")+COUNTIF(D$13:D$14,"NTSDS1")+COUNTIF(D$34:D$35,"NTSDS")+COUNTIF(D$34:D$35,"NTSDS1")+COUNTIF(D$54:D$54,"NTSDS")+COUNTIF(D$54:D$54,"NTSDS1")+COUNTIF(D$75:D$76,"NTSDS")+COUNTIF(D$75:D$76,"NTSDS1")+COUNTIF(D$13:D$14,"NTS5S")+COUNTIF(D$13:D$14,"NTS5S1")+COUNTIF(D$34:D$35,"NTS5S")+COUNTIF(D$34:D$35,"NTS5S1")+COUNTIF(D$54:D$54,"NTS5S")+COUNTIF(D$54:D$54,"NTS5S1")+COUNTIF(D$75:D$76,"NTS5S")+COUNTIF(D$75:D$76,"NTS5S1")+COUNTIF(D$13:D$14,"S")+COUNTIF(D$3322,"S")+COUNTIF(D$54:D$54,"S")+COUNTIF(D$75:D$76,"S")+COUNTIF(D$13:D$14,"NTS4S")+COUNTIF(D$13:D$14,"NTS4S1")+COUNTIF(D$34:D$35,"NTS4S")+COUNTIF(D$34:D$35,"NTS4S1")+COUNTIF(D$54:D$54,"NTS4S")+COUNTIF(D$54:D$54,"NTS4S1")+COUNTIF(D$75:D$76,"NTS4S")+COUNTIF(D$75:D$76,"NTS4S1")</f>
        <v>0</v>
      </c>
      <c r="E6" s="685">
        <f t="shared" si="8"/>
        <v>1</v>
      </c>
      <c r="F6" s="685">
        <f t="shared" si="8"/>
        <v>1</v>
      </c>
      <c r="G6" s="685">
        <f t="shared" si="8"/>
        <v>1</v>
      </c>
      <c r="H6" s="685">
        <f t="shared" si="8"/>
        <v>2</v>
      </c>
      <c r="I6" s="685">
        <f t="shared" si="8"/>
        <v>1</v>
      </c>
      <c r="J6" s="685">
        <f t="shared" si="8"/>
        <v>1</v>
      </c>
      <c r="K6" s="685">
        <f t="shared" si="8"/>
        <v>1</v>
      </c>
      <c r="L6" s="685">
        <f t="shared" si="8"/>
        <v>1</v>
      </c>
      <c r="M6" s="685">
        <f t="shared" si="8"/>
        <v>1</v>
      </c>
      <c r="N6" s="685">
        <f t="shared" si="8"/>
        <v>1</v>
      </c>
      <c r="O6" s="685">
        <f t="shared" si="8"/>
        <v>2</v>
      </c>
      <c r="P6" s="685">
        <f t="shared" si="8"/>
        <v>2</v>
      </c>
      <c r="Q6" s="685">
        <f t="shared" si="8"/>
        <v>2</v>
      </c>
      <c r="R6" s="685">
        <f t="shared" si="8"/>
        <v>1</v>
      </c>
      <c r="S6" s="451">
        <f t="shared" ref="S6:AH6" si="9">COUNTIF(S$13:S$14,"N")+COUNTIF(S$13:S$14,"NTS")++COUNTIF(S$13:S$14,"NTS1")+COUNTIF(S$34:S$35,"N")+COUNTIF(S$34:S$35,"NTS")+COUNTIF(S$34:S$35,"NTS1")+COUNTIF(S$58:S$59,"N")+COUNTIF(S$58:S$59,"NTS")+COUNTIF(S$58:S$59,"NTS1")+COUNTIF(S$80:S$81,"N")+COUNTIF(S$80:S$81,"NTS")+COUNTIF(S$80:S$81,"NTS1")+COUNTIF(S$13:S$14,"NT")+COUNTIF(S$34:S$35,"NT")+COUNTIF(S$58:S$59,"NT")+COUNTIF(S$80:S$81,"NT")+COUNTIF(S$13:S$14,"NTSDS")+COUNTIF(S$13:S$14,"NTSDS1")+COUNTIF(S$34:S$35,"NTSDS")+COUNTIF(S$34:S$35,"NTSDS1")+COUNTIF(S$58:S$59,"NTSDS")+COUNTIF(S$58:S$59,"NTSDS1")+COUNTIF(S$80:S$81,"NTSDS")+COUNTIF(S$80:S$81,"NTSDS1")+COUNTIF(S$13:S$14,"NTS5S")+COUNTIF(S$13:S$14,"NTS5S1")+COUNTIF(S$34:S$35,"NTS5S")+COUNTIF(S$34:S$35,"NTS5S1")+COUNTIF(S$58:S$59,"NTS5S")+COUNTIF(S$58:S$59,"NTS5S1")+COUNTIF(S$80:S$81,"NTS5S")+COUNTIF(S$80:S$81,"NTS5S1")+COUNTIF(S$13:S$14,"S")+COUNTIF(S$3325,"S")+COUNTIF(S$58:S$59,"S")+COUNTIF(S$80:S$81,"S")</f>
        <v>0</v>
      </c>
      <c r="T6" s="451">
        <f t="shared" si="9"/>
        <v>0</v>
      </c>
      <c r="U6" s="451">
        <f t="shared" si="9"/>
        <v>0</v>
      </c>
      <c r="V6" s="451">
        <f t="shared" si="9"/>
        <v>0</v>
      </c>
      <c r="W6" s="451">
        <f t="shared" si="9"/>
        <v>0</v>
      </c>
      <c r="X6" s="451">
        <f t="shared" si="9"/>
        <v>0</v>
      </c>
      <c r="Y6" s="451">
        <f t="shared" si="9"/>
        <v>0</v>
      </c>
      <c r="Z6" s="451">
        <f t="shared" si="9"/>
        <v>0</v>
      </c>
      <c r="AA6" s="451">
        <f t="shared" si="9"/>
        <v>0</v>
      </c>
      <c r="AB6" s="451">
        <f t="shared" si="9"/>
        <v>0</v>
      </c>
      <c r="AC6" s="451">
        <f t="shared" si="9"/>
        <v>0</v>
      </c>
      <c r="AD6" s="451">
        <f t="shared" si="9"/>
        <v>0</v>
      </c>
      <c r="AE6" s="451">
        <f t="shared" si="9"/>
        <v>0</v>
      </c>
      <c r="AF6" s="451">
        <f t="shared" si="9"/>
        <v>0</v>
      </c>
      <c r="AG6" s="451">
        <f t="shared" si="9"/>
        <v>0</v>
      </c>
      <c r="AH6" s="464">
        <f t="shared" si="9"/>
        <v>0</v>
      </c>
      <c r="AI6" s="12"/>
      <c r="AJ6" s="37"/>
      <c r="AK6" s="37"/>
      <c r="AL6" s="37"/>
      <c r="AM6" s="37"/>
      <c r="AN6" s="37"/>
      <c r="AO6" s="37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7"/>
      <c r="BB6" s="637">
        <f>12/24</f>
        <v>0.5</v>
      </c>
      <c r="BC6" s="622"/>
      <c r="BD6" s="621"/>
      <c r="BE6" s="623"/>
      <c r="BF6" s="624"/>
      <c r="BG6" s="624"/>
      <c r="BH6" s="624"/>
      <c r="BI6" s="624"/>
      <c r="BJ6" s="624"/>
      <c r="BK6" s="625"/>
      <c r="BL6" s="621"/>
      <c r="BM6" s="621"/>
      <c r="BN6" s="621"/>
      <c r="BO6" s="621"/>
      <c r="BP6" s="621"/>
      <c r="BQ6" s="621"/>
      <c r="BR6" s="621"/>
      <c r="BS6" s="621"/>
      <c r="BT6" s="621"/>
      <c r="BU6" s="621"/>
    </row>
    <row r="7" spans="1:93" ht="17.100000000000001" customHeight="1" x14ac:dyDescent="0.25">
      <c r="A7" s="540"/>
      <c r="B7" s="621" t="s">
        <v>2</v>
      </c>
      <c r="C7" s="36">
        <v>4</v>
      </c>
      <c r="D7" s="448">
        <f t="shared" ref="D7:R7" si="10">COUNTIF(D$15:D$20,"N")+COUNTIF(D$15:D$20,"NT")+COUNTIF(D$15:D$20,"NTS1")+COUNTIF(D$15:D$20,"NTS")+COUNTIF(D$15:D$20,"NTSDS")+COUNTIF(D$15:D$20,"NTSDS1")+COUNTIF(D$15:D$20,"NTS5S")+COUNTIF(D$15:D$20,"NTS5S1")+COUNTIF(D$15:D$20,"S")+COUNTIF(D$15:D$20,"NTS4S")+COUNTIF(D$15:D$20,"NTS4S1")+COUNTIF(D$37:D$42,"N")+COUNTIF(D$37:D$42,"NT")+COUNTIF(D$37:D$42,"NTS")+COUNTIF(D$37:D$42,"NTS1")+COUNTIF(D$37:D$42,"NTSDS")+COUNTIF(D$37:D$42,"NTSDS1")+COUNTIF(D$37:D$42,"NTS5S")+COUNTIF(D$37:D$42,"NTS5S1")+COUNTIF(D$37:D$42,"S")+COUNTIF(D$37:D$42,"NTS4S")+COUNTIF(D$37:D$42,"NTS4S1")+COUNTIF(D$56:D$61,"N")+COUNTIF(D$56:D$61,"NT")+COUNTIF(D$56:D$61,"NTS")+COUNTIF(D$56:D$61,"NTS1")+COUNTIF(D$56:D$61,"NTSDS")+COUNTIF(D$56:D$61,"NTSDS1")+COUNTIF(D$56:D$61,"NTS5S")+COUNTIF(D$56:D$61,"NTS5S1")+COUNTIF(D$56:D$61,"S")+COUNTIF(D$56:D$61,"NTS4S")+COUNTIF(D$56:D$61,"NTS4S1")+COUNTIF(D$77:D$82,"N")+COUNTIF(D$77:D$82,"NT")+COUNTIF(D$77:D$82,"NTS")+COUNTIF(D$77:D$82,"NTS1")+COUNTIF(D$77:D$82,"NTSDS")+COUNTIF(D$77:D$82,"NTSDS1")+COUNTIF(D$77:D$82,"NTS5S")+COUNTIF(D$77:D$82,"NTS5S1")+COUNTIF(D$77:D$82,"S")+COUNTIF(D$77:D$82,"NTS4S")+COUNTIF(D$77:D$82,"NTS4S1")</f>
        <v>0</v>
      </c>
      <c r="E7" s="4">
        <f t="shared" si="10"/>
        <v>4</v>
      </c>
      <c r="F7" s="4">
        <f t="shared" si="10"/>
        <v>4</v>
      </c>
      <c r="G7" s="4">
        <f t="shared" si="10"/>
        <v>5</v>
      </c>
      <c r="H7" s="4">
        <f t="shared" si="10"/>
        <v>4</v>
      </c>
      <c r="I7" s="4">
        <f t="shared" si="10"/>
        <v>4</v>
      </c>
      <c r="J7" s="4">
        <f t="shared" si="10"/>
        <v>6</v>
      </c>
      <c r="K7" s="4">
        <f t="shared" si="10"/>
        <v>5</v>
      </c>
      <c r="L7" s="4">
        <f t="shared" si="10"/>
        <v>5</v>
      </c>
      <c r="M7" s="4">
        <f t="shared" si="10"/>
        <v>6</v>
      </c>
      <c r="N7" s="4">
        <f t="shared" si="10"/>
        <v>5</v>
      </c>
      <c r="O7" s="4">
        <f t="shared" si="10"/>
        <v>5</v>
      </c>
      <c r="P7" s="4">
        <f t="shared" si="10"/>
        <v>5</v>
      </c>
      <c r="Q7" s="4">
        <f t="shared" si="10"/>
        <v>4</v>
      </c>
      <c r="R7" s="4">
        <f t="shared" si="10"/>
        <v>6</v>
      </c>
      <c r="S7" s="448">
        <f t="shared" ref="S7:AH7" si="11">COUNTIF(S$15:S$20,"N")+COUNTIF(S$15:S$20,"NT")+COUNTIF(S$15:S$20,"NTS1")+COUNTIF(S$15:S$20,"NTS")+COUNTIF(S$15:S$20,"NTSDS")+COUNTIF(S$15:S$20,"NTSDS1")+COUNTIF(S$15:S$20,"NTS5S")+COUNTIF(S$15:S$20,"NTS5S1")+COUNTIF(S$15:S$20,"S")+COUNTIF(S$37:S$43,"N")+COUNTIF(S$37:S$43,"NT")+COUNTIF(S$37:S$43,"NTS")+COUNTIF(S$37:S$43,"NTS1")+COUNTIF(S$37:S$43,"NTSDS")+COUNTIF(S$37:S$43,"NTSDS1")+COUNTIF(S$37:S$43,"NTS5S")+COUNTIF(S$37:S$43,"NTS5S1")+COUNTIF(S$37:S$43,"S")+COUNTIF(S$61:S$67,"N")+COUNTIF(S$61:S$67,"NT")+COUNTIF(S$61:S$67,"NTS")+COUNTIF(S$61:S$67,"NTS1")+COUNTIF(S$61:S$67,"NTSDS")+COUNTIF(S$61:S$67,"NTSDS1")+COUNTIF(S$61:S$67,"NTS5S")+COUNTIF(S$61:S$67,"NTS5S1")+COUNTIF(S$61:S$67,"S")+COUNTIF(S$83:S$89,"N")+COUNTIF(S$83:S$89,"NT")+COUNTIF(S$83:S$89,"NTS")+COUNTIF(S$83:S$89,"NTS1")+COUNTIF(S$83:S$89,"NTSDS")+COUNTIF(S$83:S$89,"NTSDS1")+COUNTIF(S$83:S$89,"NTS5S")+COUNTIF(S$83:S$89,"NTS5S1")+COUNTIF(S$83:S$89,"S")</f>
        <v>0</v>
      </c>
      <c r="T7" s="448">
        <f t="shared" si="11"/>
        <v>0</v>
      </c>
      <c r="U7" s="448">
        <f t="shared" si="11"/>
        <v>0</v>
      </c>
      <c r="V7" s="448">
        <f t="shared" si="11"/>
        <v>0</v>
      </c>
      <c r="W7" s="448">
        <f t="shared" si="11"/>
        <v>0</v>
      </c>
      <c r="X7" s="448">
        <f t="shared" si="11"/>
        <v>0</v>
      </c>
      <c r="Y7" s="448">
        <f t="shared" si="11"/>
        <v>0</v>
      </c>
      <c r="Z7" s="448">
        <f t="shared" si="11"/>
        <v>0</v>
      </c>
      <c r="AA7" s="448">
        <f t="shared" si="11"/>
        <v>0</v>
      </c>
      <c r="AB7" s="448">
        <f t="shared" si="11"/>
        <v>0</v>
      </c>
      <c r="AC7" s="448">
        <f t="shared" si="11"/>
        <v>0</v>
      </c>
      <c r="AD7" s="448">
        <f t="shared" si="11"/>
        <v>0</v>
      </c>
      <c r="AE7" s="448">
        <f t="shared" si="11"/>
        <v>0</v>
      </c>
      <c r="AF7" s="448">
        <f t="shared" si="11"/>
        <v>0</v>
      </c>
      <c r="AG7" s="448">
        <f t="shared" si="11"/>
        <v>0</v>
      </c>
      <c r="AH7" s="465">
        <f t="shared" si="11"/>
        <v>0</v>
      </c>
      <c r="AI7" s="12"/>
      <c r="AJ7" s="37"/>
      <c r="AK7" s="37"/>
      <c r="AL7" s="37"/>
      <c r="AM7" s="37"/>
      <c r="AN7" s="37"/>
      <c r="AO7" s="37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7"/>
      <c r="BB7" s="537"/>
      <c r="BC7" s="622"/>
      <c r="BD7" s="621"/>
      <c r="BE7" s="623"/>
      <c r="BF7" s="624"/>
      <c r="BG7" s="624"/>
      <c r="BH7" s="624"/>
      <c r="BI7" s="624"/>
      <c r="BJ7" s="624"/>
      <c r="BK7" s="625"/>
      <c r="BL7" s="621"/>
      <c r="BM7" s="621"/>
      <c r="BN7" s="621"/>
      <c r="BO7" s="621"/>
      <c r="BP7" s="621"/>
      <c r="BQ7" s="621"/>
      <c r="BR7" s="621"/>
      <c r="BS7" s="621"/>
      <c r="BT7" s="621"/>
      <c r="BU7" s="621"/>
    </row>
    <row r="8" spans="1:93" ht="17.100000000000001" customHeight="1" thickBot="1" x14ac:dyDescent="0.3">
      <c r="A8" s="541"/>
      <c r="B8" s="621" t="s">
        <v>3</v>
      </c>
      <c r="C8" s="36">
        <v>8</v>
      </c>
      <c r="D8" s="448">
        <f t="shared" ref="D8:R8" si="12">COUNTIF(D$22:D$32,"N")+COUNTIF(D$22:D$32,"NT")+COUNTIF(D$22:D$32,"NTS")+COUNTIF(D$22:D$32,"NTS1")+COUNTIF(D$22:D$32,"NTSDS")+COUNTIF(D$22:D$32,"NTSDS1")+COUNTIF(D$22:D$32,"NTS5S")+COUNTIF(D$22:D$32,"NTS5S1")+COUNTIF(D$22:D$32,"S")+COUNTIF(D$22:D$32,"NTS4S")+COUNTIF(D$22:D$32,"NTS4S1")+COUNTIF(D$43:D$52,"N")+COUNTIF(D$43:D$52,"NT")+COUNTIF(D$43:D$52,"NTS")+COUNTIF(D$43:D$52,"NTS1")+COUNTIF(D$43:D$52,"NTSDS")+COUNTIF(D$43:D$52,"NTSDS1")+COUNTIF(D$43:D$52,"NTS5S")+COUNTIF(D$43:D$52,"NTS5S1")+COUNTIF(D$43:D$52,"S")+COUNTIF(D$43:D$52,"NTS4S")+COUNTIF(D$43:D$52,"NTS4S1")+COUNTIF(D$63:D$73,"N")+COUNTIF(D$63:D$73,"NT")+COUNTIF(D$63:D$73,"NTS")+COUNTIF(D$63:D$73,"NTS1")+COUNTIF(D$63:D$73,"NTSDS")+COUNTIF(D$63:D$73,"NTSDS1")+COUNTIF(D$63:D$73,"NTS5S")+COUNTIF(D$63:D$73,"NTS5S1")+COUNTIF(D$63:D$73,"S")+COUNTIF(D$63:D$73,"NTS4S")+COUNTIF(D$63:D$73,"NTS4S1")+COUNTIF(D$84:D$94,"N")+COUNTIF(D$84:D$94,"NT")+COUNTIF(D$84:D$94,"NTS")+COUNTIF(D$84:D$94,"NTS1")+COUNTIF(D$84:D$94,"NTSDS")+COUNTIF(D$84:D$94,"NTSDS1")+COUNTIF(D$84:D$94,"NTS5S")+COUNTIF(D$84:D$94,"NTS5S1")+COUNTIF(D$84:D$94,"S")+COUNTIF(D$84:D$94,"NTS4S")+COUNTIF(D$84:D$94,"NTS4S1")</f>
        <v>0</v>
      </c>
      <c r="E8" s="4">
        <f t="shared" si="12"/>
        <v>8</v>
      </c>
      <c r="F8" s="4">
        <f t="shared" si="12"/>
        <v>8</v>
      </c>
      <c r="G8" s="4">
        <f t="shared" si="12"/>
        <v>7</v>
      </c>
      <c r="H8" s="4">
        <f t="shared" si="12"/>
        <v>7</v>
      </c>
      <c r="I8" s="4">
        <f t="shared" si="12"/>
        <v>8</v>
      </c>
      <c r="J8" s="4">
        <f t="shared" si="12"/>
        <v>6</v>
      </c>
      <c r="K8" s="4">
        <f t="shared" si="12"/>
        <v>7</v>
      </c>
      <c r="L8" s="4">
        <f t="shared" si="12"/>
        <v>7</v>
      </c>
      <c r="M8" s="4">
        <f t="shared" si="12"/>
        <v>6</v>
      </c>
      <c r="N8" s="4">
        <f t="shared" si="12"/>
        <v>7</v>
      </c>
      <c r="O8" s="4">
        <f t="shared" si="12"/>
        <v>6</v>
      </c>
      <c r="P8" s="4">
        <f t="shared" si="12"/>
        <v>6</v>
      </c>
      <c r="Q8" s="4">
        <f t="shared" si="12"/>
        <v>7</v>
      </c>
      <c r="R8" s="4">
        <f t="shared" si="12"/>
        <v>6</v>
      </c>
      <c r="S8" s="483">
        <f t="shared" ref="S8:AH8" si="13">COUNTIF(S$22:S$32,"N")+COUNTIF(S$22:S$32,"NT")+COUNTIF(S$22:S$32,"NTS")+COUNTIF(S$22:S$32,"NTS1")+COUNTIF(S$22:S$32,"NTSDS")+COUNTIF(S$22:S$32,"NTSDS1")+COUNTIF(S$22:S$32,"NTS5S")+COUNTIF(S$22:S$32,"NTS5S1")+COUNTIF(S$22:S$32,"S")+COUNTIF(S$45:S$56,"N")+COUNTIF(S$45:S$56,"NT")+COUNTIF(S$45:S$56,"NTS")+COUNTIF(S$45:S$56,"NTS1")+COUNTIF(S$45:S$56,"NTSDS")+COUNTIF(S$45:S$56,"NTSDS1")+COUNTIF(S$45:S$56,"NTS5S")+COUNTIF(S$45:S$56,"NTS5S1")+COUNTIF(S$45:S$56,"S")+COUNTIF(S$69:S$78,"N")+COUNTIF(S$69:S$78,"NT")+COUNTIF(S$69:S$78,"NTS")+COUNTIF(S$69:S$78,"NTS1")+COUNTIF(S$69:S$78,"NTSDS")+COUNTIF(S$69:S$78,"NTSDS1")+COUNTIF(S$69:S$78,"NTS5S")+COUNTIF(S$69:S$78,"NTS5S1")+COUNTIF(S$69:S$78,"S")+COUNTIF(S$91:S$96,"N")+COUNTIF(S$91:S$96,"NT")+COUNTIF(S$91:S$96,"NTS")+COUNTIF(S$91:S$96,"NTS1")+COUNTIF(S$91:S$96,"NTSDS")+COUNTIF(S$91:S$96,"NTSDS1")+COUNTIF(S$91:S$96,"NTS5S")+COUNTIF(S$91:S$96,"NTS5S1")+COUNTIF(S$91:S$96,"S")</f>
        <v>0</v>
      </c>
      <c r="T8" s="483">
        <f t="shared" si="13"/>
        <v>0</v>
      </c>
      <c r="U8" s="483">
        <f t="shared" si="13"/>
        <v>0</v>
      </c>
      <c r="V8" s="483">
        <f t="shared" si="13"/>
        <v>0</v>
      </c>
      <c r="W8" s="483">
        <f t="shared" si="13"/>
        <v>0</v>
      </c>
      <c r="X8" s="483">
        <f t="shared" si="13"/>
        <v>0</v>
      </c>
      <c r="Y8" s="483">
        <f t="shared" si="13"/>
        <v>0</v>
      </c>
      <c r="Z8" s="483">
        <f t="shared" si="13"/>
        <v>0</v>
      </c>
      <c r="AA8" s="483">
        <f t="shared" si="13"/>
        <v>0</v>
      </c>
      <c r="AB8" s="483">
        <f t="shared" si="13"/>
        <v>0</v>
      </c>
      <c r="AC8" s="483">
        <f t="shared" si="13"/>
        <v>0</v>
      </c>
      <c r="AD8" s="483">
        <f t="shared" si="13"/>
        <v>0</v>
      </c>
      <c r="AE8" s="483">
        <f t="shared" si="13"/>
        <v>0</v>
      </c>
      <c r="AF8" s="483">
        <f t="shared" si="13"/>
        <v>0</v>
      </c>
      <c r="AG8" s="483">
        <f t="shared" si="13"/>
        <v>0</v>
      </c>
      <c r="AH8" s="484">
        <f t="shared" si="13"/>
        <v>0</v>
      </c>
      <c r="AI8" s="12"/>
      <c r="AJ8" s="37"/>
      <c r="AK8" s="37"/>
      <c r="AL8" s="37"/>
      <c r="AM8" s="37"/>
      <c r="AN8" s="37"/>
      <c r="AO8" s="37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7"/>
      <c r="BB8" s="550"/>
      <c r="BC8" s="637"/>
      <c r="BD8" s="621"/>
      <c r="BE8" s="39"/>
      <c r="BF8" s="621"/>
      <c r="BG8" s="621"/>
      <c r="BH8" s="39"/>
      <c r="BI8" s="39"/>
      <c r="BJ8" s="39"/>
      <c r="BK8" s="621"/>
      <c r="BL8" s="621"/>
      <c r="BM8" s="621"/>
      <c r="BN8" s="621"/>
      <c r="BO8" s="621"/>
      <c r="BP8" s="621"/>
      <c r="BQ8" s="39"/>
      <c r="BR8" s="621"/>
      <c r="BS8" s="621"/>
      <c r="BT8" s="621"/>
      <c r="BU8" s="621"/>
    </row>
    <row r="9" spans="1:93" ht="15.75" thickBot="1" x14ac:dyDescent="0.3">
      <c r="A9" s="547"/>
      <c r="B9" s="548"/>
      <c r="C9" s="549"/>
      <c r="D9" s="137">
        <f t="shared" ref="D9:R9" si="14">+D6+D7+D8</f>
        <v>0</v>
      </c>
      <c r="E9" s="138">
        <f t="shared" si="14"/>
        <v>13</v>
      </c>
      <c r="F9" s="138">
        <f t="shared" si="14"/>
        <v>13</v>
      </c>
      <c r="G9" s="138">
        <f t="shared" si="14"/>
        <v>13</v>
      </c>
      <c r="H9" s="138">
        <f t="shared" si="14"/>
        <v>13</v>
      </c>
      <c r="I9" s="138">
        <f t="shared" si="14"/>
        <v>13</v>
      </c>
      <c r="J9" s="138">
        <f t="shared" si="14"/>
        <v>13</v>
      </c>
      <c r="K9" s="138">
        <f t="shared" si="14"/>
        <v>13</v>
      </c>
      <c r="L9" s="138">
        <f t="shared" si="14"/>
        <v>13</v>
      </c>
      <c r="M9" s="138">
        <f t="shared" si="14"/>
        <v>13</v>
      </c>
      <c r="N9" s="138">
        <f t="shared" si="14"/>
        <v>13</v>
      </c>
      <c r="O9" s="138">
        <f t="shared" si="14"/>
        <v>13</v>
      </c>
      <c r="P9" s="138">
        <f t="shared" si="14"/>
        <v>13</v>
      </c>
      <c r="Q9" s="138">
        <f t="shared" si="14"/>
        <v>13</v>
      </c>
      <c r="R9" s="138">
        <f t="shared" si="14"/>
        <v>13</v>
      </c>
      <c r="S9" s="485">
        <f t="shared" ref="S9:AH9" si="15">+S6+S7+S8</f>
        <v>0</v>
      </c>
      <c r="T9" s="486">
        <f t="shared" si="15"/>
        <v>0</v>
      </c>
      <c r="U9" s="486">
        <f t="shared" si="15"/>
        <v>0</v>
      </c>
      <c r="V9" s="486">
        <f t="shared" si="15"/>
        <v>0</v>
      </c>
      <c r="W9" s="486">
        <f t="shared" si="15"/>
        <v>0</v>
      </c>
      <c r="X9" s="486">
        <f t="shared" si="15"/>
        <v>0</v>
      </c>
      <c r="Y9" s="486">
        <f t="shared" si="15"/>
        <v>0</v>
      </c>
      <c r="Z9" s="486">
        <f t="shared" si="15"/>
        <v>0</v>
      </c>
      <c r="AA9" s="486">
        <f t="shared" si="15"/>
        <v>0</v>
      </c>
      <c r="AB9" s="486">
        <f t="shared" si="15"/>
        <v>0</v>
      </c>
      <c r="AC9" s="486">
        <f t="shared" si="15"/>
        <v>0</v>
      </c>
      <c r="AD9" s="486">
        <f t="shared" si="15"/>
        <v>0</v>
      </c>
      <c r="AE9" s="486">
        <f t="shared" si="15"/>
        <v>0</v>
      </c>
      <c r="AF9" s="486">
        <f t="shared" si="15"/>
        <v>0</v>
      </c>
      <c r="AG9" s="489">
        <f t="shared" si="15"/>
        <v>0</v>
      </c>
      <c r="AH9" s="488">
        <f t="shared" si="15"/>
        <v>0</v>
      </c>
      <c r="AI9" s="350"/>
      <c r="AJ9" s="638"/>
      <c r="AK9" s="638"/>
      <c r="AL9" s="638"/>
      <c r="AM9" s="638"/>
      <c r="AN9" s="638"/>
      <c r="AO9" s="638"/>
      <c r="AP9" s="638"/>
      <c r="AQ9" s="638"/>
      <c r="AR9" s="638"/>
      <c r="AS9" s="638"/>
      <c r="AT9" s="638"/>
      <c r="AU9" s="638"/>
      <c r="AV9" s="638"/>
      <c r="AW9" s="544" t="s">
        <v>5</v>
      </c>
      <c r="AX9" s="545"/>
      <c r="AY9" s="545"/>
      <c r="AZ9" s="546"/>
      <c r="BA9" s="351">
        <f>COUNTIF(D11:AH11,"Seg")+COUNTIF(D11:AH11,"Ter")+COUNTIF(D11:AH11,"Qua")+COUNTIF(D11:AH11,"Qui")+COUNTIF(D11:AH11,"Sex")</f>
        <v>21</v>
      </c>
      <c r="BB9" s="542"/>
      <c r="BC9" s="543"/>
      <c r="BD9" s="346"/>
      <c r="BE9" s="45"/>
      <c r="BF9" s="44"/>
      <c r="BG9" s="44"/>
      <c r="BH9" s="46"/>
      <c r="BI9" s="46"/>
      <c r="BJ9" s="44"/>
      <c r="BK9" s="46"/>
      <c r="BL9" s="44"/>
      <c r="BM9" s="46"/>
      <c r="BN9" s="46"/>
      <c r="BO9" s="46"/>
      <c r="BP9" s="46"/>
      <c r="BQ9" s="46"/>
      <c r="BR9" s="46"/>
      <c r="BS9" s="46"/>
      <c r="BT9" s="46"/>
      <c r="BU9" s="46"/>
    </row>
    <row r="10" spans="1:93" ht="15.6" customHeight="1" thickBot="1" x14ac:dyDescent="0.3">
      <c r="A10" s="555" t="s">
        <v>6</v>
      </c>
      <c r="B10" s="556"/>
      <c r="C10" s="556"/>
      <c r="D10" s="1705" t="s">
        <v>230</v>
      </c>
      <c r="E10" s="1706"/>
      <c r="F10" s="1706"/>
      <c r="G10" s="1706"/>
      <c r="H10" s="1706"/>
      <c r="I10" s="1706"/>
      <c r="J10" s="1706"/>
      <c r="K10" s="1706"/>
      <c r="L10" s="1706"/>
      <c r="M10" s="1706"/>
      <c r="N10" s="1706"/>
      <c r="O10" s="1706"/>
      <c r="P10" s="1706"/>
      <c r="Q10" s="1706"/>
      <c r="R10" s="1707"/>
      <c r="S10" s="1708" t="s">
        <v>229</v>
      </c>
      <c r="T10" s="1709"/>
      <c r="U10" s="1709"/>
      <c r="V10" s="1709"/>
      <c r="W10" s="1709"/>
      <c r="X10" s="1709"/>
      <c r="Y10" s="1709"/>
      <c r="Z10" s="1709"/>
      <c r="AA10" s="1709"/>
      <c r="AB10" s="1709"/>
      <c r="AC10" s="1709"/>
      <c r="AD10" s="1709"/>
      <c r="AE10" s="1709"/>
      <c r="AF10" s="1709"/>
      <c r="AG10" s="1709"/>
      <c r="AH10" s="1710"/>
      <c r="AI10" s="551"/>
      <c r="AJ10" s="636"/>
      <c r="AK10" s="636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552"/>
      <c r="BA10" s="352" t="s">
        <v>7</v>
      </c>
      <c r="BB10" s="1711" t="s">
        <v>8</v>
      </c>
      <c r="BC10" s="1712"/>
      <c r="BD10" s="1716">
        <v>44210.041666666664</v>
      </c>
      <c r="BE10" s="1717"/>
      <c r="BF10" s="1717"/>
      <c r="BG10" s="1717"/>
      <c r="BH10" s="1717"/>
      <c r="BI10" s="1717"/>
      <c r="BJ10" s="1717"/>
      <c r="BK10" s="1717"/>
      <c r="BL10" s="1717"/>
      <c r="BM10" s="1717"/>
      <c r="BN10" s="1717"/>
      <c r="BO10" s="1717"/>
      <c r="BP10" s="1717"/>
      <c r="BQ10" s="1717"/>
      <c r="BR10" s="1717"/>
      <c r="BS10" s="1717"/>
      <c r="BT10" s="1717"/>
      <c r="BU10" s="1718"/>
      <c r="BV10" s="1719" t="s">
        <v>283</v>
      </c>
      <c r="BW10" s="1720"/>
      <c r="BX10" s="1720"/>
      <c r="BY10" s="1720"/>
      <c r="BZ10" s="1720"/>
      <c r="CA10" s="1720"/>
      <c r="CB10" s="1720"/>
      <c r="CC10" s="1720"/>
      <c r="CD10" s="1720"/>
      <c r="CE10" s="1720"/>
      <c r="CF10" s="1720"/>
      <c r="CG10" s="1720"/>
      <c r="CH10" s="626"/>
      <c r="CI10" s="626"/>
      <c r="CJ10" s="626"/>
      <c r="CK10" s="626"/>
      <c r="CL10" s="626"/>
      <c r="CM10" s="627"/>
    </row>
    <row r="11" spans="1:93" ht="15.75" thickBot="1" x14ac:dyDescent="0.3">
      <c r="A11" s="559"/>
      <c r="B11" s="560"/>
      <c r="C11" s="560"/>
      <c r="D11" s="402" t="s">
        <v>15</v>
      </c>
      <c r="E11" s="339" t="s">
        <v>9</v>
      </c>
      <c r="F11" s="339" t="s">
        <v>10</v>
      </c>
      <c r="G11" s="339" t="s">
        <v>11</v>
      </c>
      <c r="H11" s="341" t="s">
        <v>12</v>
      </c>
      <c r="I11" s="388" t="s">
        <v>13</v>
      </c>
      <c r="J11" s="340" t="s">
        <v>14</v>
      </c>
      <c r="K11" s="340" t="s">
        <v>15</v>
      </c>
      <c r="L11" s="340" t="s">
        <v>9</v>
      </c>
      <c r="M11" s="340" t="s">
        <v>10</v>
      </c>
      <c r="N11" s="340" t="s">
        <v>11</v>
      </c>
      <c r="O11" s="389" t="s">
        <v>12</v>
      </c>
      <c r="P11" s="338" t="s">
        <v>13</v>
      </c>
      <c r="Q11" s="339" t="s">
        <v>14</v>
      </c>
      <c r="R11" s="339" t="s">
        <v>15</v>
      </c>
      <c r="S11" s="388" t="s">
        <v>11</v>
      </c>
      <c r="T11" s="389" t="s">
        <v>12</v>
      </c>
      <c r="U11" s="338" t="s">
        <v>13</v>
      </c>
      <c r="V11" s="339" t="s">
        <v>14</v>
      </c>
      <c r="W11" s="339" t="s">
        <v>15</v>
      </c>
      <c r="X11" s="339" t="s">
        <v>9</v>
      </c>
      <c r="Y11" s="339" t="s">
        <v>10</v>
      </c>
      <c r="Z11" s="339" t="s">
        <v>11</v>
      </c>
      <c r="AA11" s="341" t="s">
        <v>12</v>
      </c>
      <c r="AB11" s="388" t="s">
        <v>13</v>
      </c>
      <c r="AC11" s="340" t="s">
        <v>14</v>
      </c>
      <c r="AD11" s="340" t="s">
        <v>15</v>
      </c>
      <c r="AE11" s="340" t="s">
        <v>9</v>
      </c>
      <c r="AF11" s="340" t="s">
        <v>10</v>
      </c>
      <c r="AG11" s="340" t="s">
        <v>11</v>
      </c>
      <c r="AH11" s="389"/>
      <c r="AI11" s="553"/>
      <c r="AJ11" s="630"/>
      <c r="AK11" s="630"/>
      <c r="AL11" s="630"/>
      <c r="AM11" s="630"/>
      <c r="AN11" s="630"/>
      <c r="AO11" s="630"/>
      <c r="AP11" s="630"/>
      <c r="AQ11" s="630"/>
      <c r="AR11" s="630"/>
      <c r="AS11" s="630"/>
      <c r="AT11" s="630"/>
      <c r="AU11" s="630"/>
      <c r="AV11" s="630"/>
      <c r="AW11" s="630"/>
      <c r="AX11" s="630"/>
      <c r="AY11" s="630"/>
      <c r="AZ11" s="554"/>
      <c r="BA11" s="345">
        <f>(+BA9/5)*4</f>
        <v>16.8</v>
      </c>
      <c r="BB11" s="634">
        <f>+BA9*8/24</f>
        <v>7</v>
      </c>
      <c r="BC11" s="635"/>
      <c r="BD11" s="557" t="s">
        <v>16</v>
      </c>
      <c r="BE11" s="628" t="s">
        <v>17</v>
      </c>
      <c r="BF11" s="1721" t="s">
        <v>18</v>
      </c>
      <c r="BG11" s="1722"/>
      <c r="BH11" s="1722"/>
      <c r="BI11" s="1723"/>
      <c r="BJ11" s="1713" t="s">
        <v>19</v>
      </c>
      <c r="BK11" s="1714"/>
      <c r="BL11" s="1714"/>
      <c r="BM11" s="1714"/>
      <c r="BN11" s="1714"/>
      <c r="BO11" s="1714"/>
      <c r="BP11" s="1714"/>
      <c r="BQ11" s="1724"/>
      <c r="BR11" s="1713" t="s">
        <v>20</v>
      </c>
      <c r="BS11" s="1714"/>
      <c r="BT11" s="1714"/>
      <c r="BU11" s="1724"/>
      <c r="BV11" s="1725" t="s">
        <v>197</v>
      </c>
      <c r="BW11" s="1726"/>
      <c r="BX11" s="1726"/>
      <c r="BY11" s="1727"/>
      <c r="BZ11" s="1728" t="s">
        <v>189</v>
      </c>
      <c r="CA11" s="1729"/>
      <c r="CB11" s="1729"/>
      <c r="CC11" s="1729"/>
      <c r="CD11" s="1729"/>
      <c r="CE11" s="1729"/>
      <c r="CF11" s="1729"/>
      <c r="CG11" s="1730"/>
      <c r="CH11" s="1713" t="s">
        <v>198</v>
      </c>
      <c r="CI11" s="1714"/>
      <c r="CJ11" s="1714"/>
      <c r="CK11" s="1715"/>
      <c r="CM11" s="353"/>
    </row>
    <row r="12" spans="1:93" ht="21" customHeight="1" thickBot="1" x14ac:dyDescent="0.3">
      <c r="A12" s="358" t="s">
        <v>21</v>
      </c>
      <c r="B12" s="266" t="s">
        <v>22</v>
      </c>
      <c r="C12" s="406" t="s">
        <v>23</v>
      </c>
      <c r="D12" s="307">
        <v>1</v>
      </c>
      <c r="E12" s="265">
        <f>D12+1</f>
        <v>2</v>
      </c>
      <c r="F12" s="639">
        <f t="shared" ref="F12:R12" si="16">E12+1</f>
        <v>3</v>
      </c>
      <c r="G12" s="265">
        <f t="shared" si="16"/>
        <v>4</v>
      </c>
      <c r="H12" s="640">
        <f t="shared" si="16"/>
        <v>5</v>
      </c>
      <c r="I12" s="307">
        <f t="shared" si="16"/>
        <v>6</v>
      </c>
      <c r="J12" s="265">
        <f t="shared" si="16"/>
        <v>7</v>
      </c>
      <c r="K12" s="265">
        <f t="shared" si="16"/>
        <v>8</v>
      </c>
      <c r="L12" s="265">
        <f t="shared" si="16"/>
        <v>9</v>
      </c>
      <c r="M12" s="265">
        <f t="shared" si="16"/>
        <v>10</v>
      </c>
      <c r="N12" s="264">
        <f t="shared" si="16"/>
        <v>11</v>
      </c>
      <c r="O12" s="640">
        <f t="shared" si="16"/>
        <v>12</v>
      </c>
      <c r="P12" s="307">
        <f t="shared" si="16"/>
        <v>13</v>
      </c>
      <c r="Q12" s="265">
        <f t="shared" si="16"/>
        <v>14</v>
      </c>
      <c r="R12" s="265">
        <f t="shared" si="16"/>
        <v>15</v>
      </c>
      <c r="S12" s="308">
        <f t="shared" ref="S12:AG12" si="17">R12+1</f>
        <v>16</v>
      </c>
      <c r="T12" s="442">
        <f t="shared" si="17"/>
        <v>17</v>
      </c>
      <c r="U12" s="441">
        <f t="shared" si="17"/>
        <v>18</v>
      </c>
      <c r="V12" s="431">
        <f t="shared" si="17"/>
        <v>19</v>
      </c>
      <c r="W12" s="431">
        <f t="shared" si="17"/>
        <v>20</v>
      </c>
      <c r="X12" s="431">
        <f t="shared" si="17"/>
        <v>21</v>
      </c>
      <c r="Y12" s="431">
        <f t="shared" si="17"/>
        <v>22</v>
      </c>
      <c r="Z12" s="431">
        <f t="shared" si="17"/>
        <v>23</v>
      </c>
      <c r="AA12" s="457">
        <f t="shared" si="17"/>
        <v>24</v>
      </c>
      <c r="AB12" s="441">
        <f t="shared" si="17"/>
        <v>25</v>
      </c>
      <c r="AC12" s="431">
        <f t="shared" si="17"/>
        <v>26</v>
      </c>
      <c r="AD12" s="431">
        <f t="shared" si="17"/>
        <v>27</v>
      </c>
      <c r="AE12" s="437">
        <f t="shared" si="17"/>
        <v>28</v>
      </c>
      <c r="AF12" s="431">
        <f t="shared" si="17"/>
        <v>29</v>
      </c>
      <c r="AG12" s="431">
        <f t="shared" si="17"/>
        <v>30</v>
      </c>
      <c r="AH12" s="457"/>
      <c r="AI12" s="354" t="s">
        <v>24</v>
      </c>
      <c r="AJ12" s="192" t="s">
        <v>25</v>
      </c>
      <c r="AK12" s="192" t="s">
        <v>26</v>
      </c>
      <c r="AL12" s="192" t="s">
        <v>27</v>
      </c>
      <c r="AM12" s="192" t="s">
        <v>28</v>
      </c>
      <c r="AN12" s="192" t="s">
        <v>29</v>
      </c>
      <c r="AO12" s="192" t="s">
        <v>30</v>
      </c>
      <c r="AP12" s="274" t="s">
        <v>31</v>
      </c>
      <c r="AQ12" s="274" t="s">
        <v>32</v>
      </c>
      <c r="AR12" s="274" t="s">
        <v>33</v>
      </c>
      <c r="AS12" s="274" t="s">
        <v>34</v>
      </c>
      <c r="AT12" s="274" t="s">
        <v>35</v>
      </c>
      <c r="AU12" s="274" t="s">
        <v>36</v>
      </c>
      <c r="AV12" s="274" t="s">
        <v>37</v>
      </c>
      <c r="AW12" s="274" t="s">
        <v>38</v>
      </c>
      <c r="AX12" s="274" t="s">
        <v>39</v>
      </c>
      <c r="AY12" s="274" t="s">
        <v>40</v>
      </c>
      <c r="AZ12" s="274" t="s">
        <v>41</v>
      </c>
      <c r="BA12" s="355" t="s">
        <v>42</v>
      </c>
      <c r="BB12" s="632" t="s">
        <v>43</v>
      </c>
      <c r="BC12" s="633"/>
      <c r="BD12" s="558"/>
      <c r="BE12" s="629"/>
      <c r="BF12" s="342" t="s">
        <v>44</v>
      </c>
      <c r="BG12" s="188" t="s">
        <v>45</v>
      </c>
      <c r="BH12" s="189" t="s">
        <v>46</v>
      </c>
      <c r="BI12" s="190" t="s">
        <v>47</v>
      </c>
      <c r="BJ12" s="191" t="s">
        <v>48</v>
      </c>
      <c r="BK12" s="192" t="s">
        <v>49</v>
      </c>
      <c r="BL12" s="192" t="s">
        <v>50</v>
      </c>
      <c r="BM12" s="192" t="s">
        <v>51</v>
      </c>
      <c r="BN12" s="188" t="s">
        <v>52</v>
      </c>
      <c r="BO12" s="188" t="s">
        <v>53</v>
      </c>
      <c r="BP12" s="188" t="s">
        <v>54</v>
      </c>
      <c r="BQ12" s="193" t="s">
        <v>42</v>
      </c>
      <c r="BR12" s="194" t="s">
        <v>28</v>
      </c>
      <c r="BS12" s="188" t="s">
        <v>29</v>
      </c>
      <c r="BT12" s="188" t="s">
        <v>30</v>
      </c>
      <c r="BU12" s="193" t="s">
        <v>42</v>
      </c>
      <c r="BV12" s="200" t="s">
        <v>44</v>
      </c>
      <c r="BW12" s="201" t="s">
        <v>45</v>
      </c>
      <c r="BX12" s="202" t="s">
        <v>187</v>
      </c>
      <c r="BY12" s="203" t="s">
        <v>188</v>
      </c>
      <c r="BZ12" s="204" t="s">
        <v>190</v>
      </c>
      <c r="CA12" s="205" t="s">
        <v>191</v>
      </c>
      <c r="CB12" s="205" t="s">
        <v>192</v>
      </c>
      <c r="CC12" s="205" t="s">
        <v>193</v>
      </c>
      <c r="CD12" s="201" t="s">
        <v>194</v>
      </c>
      <c r="CE12" s="201" t="s">
        <v>195</v>
      </c>
      <c r="CF12" s="201" t="s">
        <v>196</v>
      </c>
      <c r="CG12" s="206" t="s">
        <v>42</v>
      </c>
      <c r="CH12" s="194"/>
      <c r="CI12" s="188"/>
      <c r="CJ12" s="188"/>
      <c r="CK12" s="199"/>
      <c r="CL12" s="356"/>
      <c r="CM12" s="357"/>
      <c r="CN12" s="445" t="s">
        <v>199</v>
      </c>
      <c r="CO12" s="446" t="s">
        <v>200</v>
      </c>
    </row>
    <row r="13" spans="1:93" ht="20.100000000000001" customHeight="1" thickBot="1" x14ac:dyDescent="0.3">
      <c r="A13" s="134" t="s">
        <v>55</v>
      </c>
      <c r="B13" s="612">
        <v>1</v>
      </c>
      <c r="C13" s="19" t="s">
        <v>1</v>
      </c>
      <c r="D13" s="693" t="s">
        <v>29</v>
      </c>
      <c r="E13" s="693" t="s">
        <v>24</v>
      </c>
      <c r="F13" s="436"/>
      <c r="G13" s="435" t="s">
        <v>24</v>
      </c>
      <c r="H13" s="440" t="s">
        <v>25</v>
      </c>
      <c r="I13" s="500"/>
      <c r="J13" s="506"/>
      <c r="K13" s="435" t="s">
        <v>24</v>
      </c>
      <c r="L13" s="435" t="s">
        <v>25</v>
      </c>
      <c r="M13" s="498" t="s">
        <v>56</v>
      </c>
      <c r="N13" s="498"/>
      <c r="O13" s="440" t="s">
        <v>24</v>
      </c>
      <c r="P13" s="459" t="s">
        <v>31</v>
      </c>
      <c r="Q13" s="506" t="s">
        <v>26</v>
      </c>
      <c r="R13" s="506"/>
      <c r="S13" s="500"/>
      <c r="T13" s="440"/>
      <c r="U13" s="459"/>
      <c r="V13" s="506"/>
      <c r="W13" s="506"/>
      <c r="X13" s="435"/>
      <c r="Y13" s="435"/>
      <c r="Z13" s="506"/>
      <c r="AA13" s="505"/>
      <c r="AB13" s="459"/>
      <c r="AC13" s="435"/>
      <c r="AD13" s="506"/>
      <c r="AE13" s="506"/>
      <c r="AF13" s="435"/>
      <c r="AG13" s="435"/>
      <c r="AH13" s="505"/>
      <c r="AI13" s="207">
        <f>COUNTIF($D13:AH13,"D")</f>
        <v>4</v>
      </c>
      <c r="AJ13" s="183">
        <f>COUNTIF($D13:$AH13,"N")</f>
        <v>2</v>
      </c>
      <c r="AK13" s="183">
        <f>COUNTIF($D13:$AH13,"DT")</f>
        <v>1</v>
      </c>
      <c r="AL13" s="183">
        <f>COUNTIF($D13:$AH13,"NT")</f>
        <v>0</v>
      </c>
      <c r="AM13" s="183">
        <f>COUNTIF($D13:$AH13,"Naf")</f>
        <v>0</v>
      </c>
      <c r="AN13" s="183">
        <f>COUNTIF($D13:$AH13,"DF")</f>
        <v>1</v>
      </c>
      <c r="AO13" s="183">
        <f>COUNTIF($D13:$AH13,"NF")</f>
        <v>0</v>
      </c>
      <c r="AP13" s="183">
        <f>COUNTIF($D13:$AH13,"t")</f>
        <v>1</v>
      </c>
      <c r="AQ13" s="183">
        <f>COUNTIF($D13:$AH13,"FE")</f>
        <v>0</v>
      </c>
      <c r="AR13" s="183">
        <f>COUNTIF($D13:$AH13,"FO")</f>
        <v>0</v>
      </c>
      <c r="AS13" s="183">
        <f>COUNTIF($D13:$AH13,"DS")</f>
        <v>0</v>
      </c>
      <c r="AT13" s="183">
        <f>COUNTIF($D13:$AH13,"DISP")</f>
        <v>0</v>
      </c>
      <c r="AU13" s="183">
        <f>COUNTIF($D13:$AH13,"L")</f>
        <v>0</v>
      </c>
      <c r="AV13" s="183">
        <f>COUNTIF($D13:$AH13,"B")</f>
        <v>0</v>
      </c>
      <c r="AW13" s="183">
        <f>COUNTIF($D13:$AH13,"SA")</f>
        <v>0</v>
      </c>
      <c r="AX13" s="183">
        <f>COUNTIF($D13:$AH13,"SE")</f>
        <v>0</v>
      </c>
      <c r="AY13" s="183">
        <f>COUNTIF($D13:$AH13,"TR")</f>
        <v>0</v>
      </c>
      <c r="AZ13" s="183">
        <f>COUNTIF($D13:$AH13,"F")</f>
        <v>0</v>
      </c>
      <c r="BA13" s="184">
        <f>+AI13+AJ13+AK13+AL13+AQ13+AU13+AV13+AW13+AX13+AY13</f>
        <v>7</v>
      </c>
      <c r="BB13" s="348"/>
      <c r="BC13" s="349">
        <f>+AI13*$BB$2+AJ13*$BB$6+AL13*$BB$2+AM13*$BB$6+AO13*8/24+AS13*8/24+AT13*8/24+AU13*8/24+AV13*12/24+AW13*8/24+AX13*$BB$2+AY13*8/24+BJ13*(0/24)+(AK13*$BC$2)</f>
        <v>3</v>
      </c>
      <c r="BD13" s="347"/>
      <c r="BE13" s="343"/>
      <c r="BF13" s="178">
        <f>COUNTIF($D13:$AH13,"DTS")+COUNTIF($D13:$AH13,"NTS")</f>
        <v>1</v>
      </c>
      <c r="BG13" s="179">
        <f t="shared" ref="BG13" si="18">+BF13*12/24</f>
        <v>0.5</v>
      </c>
      <c r="BH13" s="180">
        <f t="shared" ref="BH13" si="19">+BG13/12+BN13*(1/24)</f>
        <v>4.1666666666666664E-2</v>
      </c>
      <c r="BI13" s="181">
        <f t="shared" ref="BI13" si="20">+BG13-BH13+(BN13*(3/24))+(BP13*(8/24))</f>
        <v>0.45833333333333331</v>
      </c>
      <c r="BJ13" s="182">
        <f>COUNTIF($D13:$AH13,"DTS5S")</f>
        <v>0</v>
      </c>
      <c r="BK13" s="183">
        <f>COUNTIF($D13:$AH13,"NTS5S")</f>
        <v>0</v>
      </c>
      <c r="BL13" s="183">
        <f>COUNTIF($D13:$AH13,"DTSDS")</f>
        <v>0</v>
      </c>
      <c r="BM13" s="183">
        <f>COUNTIF($D13:$AH13,"NTSDS")</f>
        <v>0</v>
      </c>
      <c r="BN13" s="183">
        <f>COUNTIF($D13:$AH13,"NTSAF")</f>
        <v>0</v>
      </c>
      <c r="BO13" s="183">
        <f>COUNTIF($D13:$AH13,"DTSF")</f>
        <v>0</v>
      </c>
      <c r="BP13" s="184">
        <f>COUNTIF($D13:$AH13,"NTSF")</f>
        <v>0</v>
      </c>
      <c r="BQ13" s="405">
        <f>+(BM13+BL13+BK13+BJ13)*(12/24)</f>
        <v>0</v>
      </c>
      <c r="BR13" s="182">
        <f>COUNTIF($D13:$AH13,"NAF")+$BR$8</f>
        <v>0</v>
      </c>
      <c r="BS13" s="183">
        <f>COUNTIF($D13:$AH13,"DF")</f>
        <v>1</v>
      </c>
      <c r="BT13" s="184">
        <f>COUNTIF($D13:$AH13,"NF")</f>
        <v>0</v>
      </c>
      <c r="BU13" s="185">
        <f>BR13*(8/24)+BS13*(12/24)+BT13*(4/24)+BN13*(8/24)+BO13*(12/24)+BP13*(4/24)</f>
        <v>0.5</v>
      </c>
      <c r="BV13" s="178">
        <f>COUNTIF($D13:$AH13,"DTS1")+COUNTIF($D13:$AH13,"NTS1")</f>
        <v>0</v>
      </c>
      <c r="BW13" s="179">
        <f t="shared" ref="BW13" si="21">+BV13*12/24</f>
        <v>0</v>
      </c>
      <c r="BX13" s="196">
        <f t="shared" ref="BX13" si="22">+BW13/12+CD13*(1/24)</f>
        <v>0</v>
      </c>
      <c r="BY13" s="197">
        <f t="shared" ref="BY13" si="23">+BW13-BX13+(CD13*(3/24))+(CF13*(8/24))</f>
        <v>0</v>
      </c>
      <c r="BZ13" s="182">
        <f>COUNTIF($D13:$AH13,"DTS5S1")</f>
        <v>0</v>
      </c>
      <c r="CA13" s="183">
        <f>COUNTIF($D13:$AH13,"NTS5S1")</f>
        <v>0</v>
      </c>
      <c r="CB13" s="183">
        <f>COUNTIF($D13:$AH13,"DTSDS1")</f>
        <v>0</v>
      </c>
      <c r="CC13" s="183">
        <f t="shared" ref="CC13:CC77" si="24">COUNTIF($D13:$AH13,"NTSDS1")</f>
        <v>0</v>
      </c>
      <c r="CD13" s="183">
        <f>COUNTIF($D13:$AH13,"NTSAF1")</f>
        <v>0</v>
      </c>
      <c r="CE13" s="183">
        <f>COUNTIF($D13:$AH13,"DTSF1")</f>
        <v>0</v>
      </c>
      <c r="CF13" s="184">
        <f>COUNTIF($D13:$AH13,"NTSF1")</f>
        <v>0</v>
      </c>
      <c r="CG13" s="198">
        <f t="shared" ref="CG13" si="25">+(CC13+CB13+CA13+CD13+CE13+CF13+BZ13)*(12/24)</f>
        <v>0</v>
      </c>
      <c r="CH13" s="186"/>
      <c r="CI13" s="187"/>
      <c r="CJ13" s="187"/>
      <c r="CK13" s="177">
        <f>SUM(BQ13)+BG13+BW13+CG13</f>
        <v>0.5</v>
      </c>
      <c r="CL13" s="230"/>
      <c r="CM13" s="353"/>
      <c r="CN13" s="444">
        <v>1</v>
      </c>
      <c r="CO13" s="450">
        <v>12</v>
      </c>
    </row>
    <row r="14" spans="1:93" ht="20.100000000000001" customHeight="1" thickBot="1" x14ac:dyDescent="0.3">
      <c r="A14" s="134" t="s">
        <v>58</v>
      </c>
      <c r="B14" s="612">
        <v>2</v>
      </c>
      <c r="C14" s="19" t="s">
        <v>1</v>
      </c>
      <c r="D14" s="459"/>
      <c r="E14" s="435"/>
      <c r="F14" s="506"/>
      <c r="G14" s="506"/>
      <c r="H14" s="440"/>
      <c r="I14" s="459"/>
      <c r="J14" s="506"/>
      <c r="K14" s="506"/>
      <c r="L14" s="435"/>
      <c r="M14" s="435"/>
      <c r="N14" s="506"/>
      <c r="O14" s="505"/>
      <c r="P14" s="459"/>
      <c r="Q14" s="435"/>
      <c r="R14" s="506"/>
      <c r="S14" s="500"/>
      <c r="T14" s="440"/>
      <c r="U14" s="459"/>
      <c r="V14" s="506"/>
      <c r="W14" s="506"/>
      <c r="X14" s="435"/>
      <c r="Y14" s="435"/>
      <c r="Z14" s="506"/>
      <c r="AA14" s="505"/>
      <c r="AB14" s="459"/>
      <c r="AC14" s="435"/>
      <c r="AD14" s="506"/>
      <c r="AE14" s="506"/>
      <c r="AF14" s="435"/>
      <c r="AG14" s="435"/>
      <c r="AH14" s="505"/>
      <c r="AI14" s="207">
        <f>COUNTIF($D14:AH14,"D")</f>
        <v>0</v>
      </c>
      <c r="AJ14" s="183">
        <f t="shared" ref="AJ14:AJ77" si="26">COUNTIF($D14:$AH14,"N")</f>
        <v>0</v>
      </c>
      <c r="AK14" s="183">
        <f t="shared" ref="AK14:AK77" si="27">COUNTIF($D14:$AH14,"DT")</f>
        <v>0</v>
      </c>
      <c r="AL14" s="183">
        <f t="shared" ref="AL14:AL77" si="28">COUNTIF($D14:$AH14,"NT")</f>
        <v>0</v>
      </c>
      <c r="AM14" s="183">
        <f t="shared" ref="AM14:AM77" si="29">COUNTIF($D14:$AH14,"Naf")</f>
        <v>0</v>
      </c>
      <c r="AN14" s="183">
        <f t="shared" ref="AN14:AN77" si="30">COUNTIF($D14:$AH14,"DF")</f>
        <v>0</v>
      </c>
      <c r="AO14" s="183">
        <f t="shared" ref="AO14:AO77" si="31">COUNTIF($D14:$AH14,"NF")</f>
        <v>0</v>
      </c>
      <c r="AP14" s="183">
        <f t="shared" ref="AP14:AP77" si="32">COUNTIF($D14:$AH14,"t")</f>
        <v>0</v>
      </c>
      <c r="AQ14" s="183">
        <f t="shared" ref="AQ14:AQ77" si="33">COUNTIF($D14:$AH14,"FE")</f>
        <v>0</v>
      </c>
      <c r="AR14" s="183">
        <f t="shared" ref="AR14:AR77" si="34">COUNTIF($D14:$AH14,"FO")</f>
        <v>0</v>
      </c>
      <c r="AS14" s="183">
        <f t="shared" ref="AS14:AS77" si="35">COUNTIF($D14:$AH14,"DS")</f>
        <v>0</v>
      </c>
      <c r="AT14" s="183">
        <f t="shared" ref="AT14:AT77" si="36">COUNTIF($D14:$AH14,"DISP")</f>
        <v>0</v>
      </c>
      <c r="AU14" s="183">
        <f t="shared" ref="AU14:AU77" si="37">COUNTIF($D14:$AH14,"L")</f>
        <v>0</v>
      </c>
      <c r="AV14" s="183">
        <f t="shared" ref="AV14:AV77" si="38">COUNTIF($D14:$AH14,"B")</f>
        <v>0</v>
      </c>
      <c r="AW14" s="183">
        <f t="shared" ref="AW14:AW77" si="39">COUNTIF($D14:$AH14,"SA")</f>
        <v>0</v>
      </c>
      <c r="AX14" s="183">
        <f t="shared" ref="AX14:AX77" si="40">COUNTIF($D14:$AH14,"SE")</f>
        <v>0</v>
      </c>
      <c r="AY14" s="183">
        <f t="shared" ref="AY14:AY77" si="41">COUNTIF($D14:$AH14,"TR")</f>
        <v>0</v>
      </c>
      <c r="AZ14" s="183">
        <f t="shared" ref="AZ14:AZ77" si="42">COUNTIF($D14:$AH14,"F")</f>
        <v>0</v>
      </c>
      <c r="BA14" s="184">
        <f t="shared" ref="BA14:BA77" si="43">+AI14+AJ14+AK14+AL14+AQ14+AU14+AV14+AW14+AX14+AY14</f>
        <v>0</v>
      </c>
      <c r="BB14" s="348"/>
      <c r="BC14" s="349">
        <f t="shared" ref="BC14:BC77" si="44">+AI14*$BB$2+AJ14*$BB$6+AL14*$BB$2+AM14*$BB$6+AO14*8/24+AS14*8/24+AT14*8/24+AU14*8/24+AV14*12/24+AW14*8/24+AX14*$BB$2+AY14*8/24+BJ14*(0/24)+(AK14*$BC$2)</f>
        <v>0</v>
      </c>
      <c r="BD14" s="347"/>
      <c r="BE14" s="343"/>
      <c r="BF14" s="178">
        <f t="shared" ref="BF14:BF77" si="45">COUNTIF($D14:$AH14,"DTS")+COUNTIF($D14:$AH14,"NTS")</f>
        <v>0</v>
      </c>
      <c r="BG14" s="179">
        <f t="shared" ref="BG14:BG77" si="46">+BF14*12/24</f>
        <v>0</v>
      </c>
      <c r="BH14" s="180">
        <f t="shared" ref="BH14:BH77" si="47">+BG14/12+BN14*(1/24)</f>
        <v>0</v>
      </c>
      <c r="BI14" s="181">
        <f t="shared" ref="BI14:BI77" si="48">+BG14-BH14+(BN14*(3/24))+(BP14*(8/24))</f>
        <v>0</v>
      </c>
      <c r="BJ14" s="182">
        <f t="shared" ref="BJ14:BJ77" si="49">COUNTIF($D14:$AH14,"DTS5S")</f>
        <v>0</v>
      </c>
      <c r="BK14" s="183">
        <f t="shared" ref="BK14:BK77" si="50">COUNTIF($D14:$AH14,"NTS5S")</f>
        <v>0</v>
      </c>
      <c r="BL14" s="183">
        <f t="shared" ref="BL14:BL77" si="51">COUNTIF($D14:$AH14,"DTSDS")</f>
        <v>0</v>
      </c>
      <c r="BM14" s="183">
        <f t="shared" ref="BM14:BM77" si="52">COUNTIF($D14:$AH14,"NTSDS")</f>
        <v>0</v>
      </c>
      <c r="BN14" s="183">
        <f t="shared" ref="BN14:BN77" si="53">COUNTIF($D14:$AH14,"NTSAF")</f>
        <v>0</v>
      </c>
      <c r="BO14" s="183">
        <f t="shared" ref="BO14:BO77" si="54">COUNTIF($D14:$AH14,"DTSF")</f>
        <v>0</v>
      </c>
      <c r="BP14" s="184">
        <f t="shared" ref="BP14:BP77" si="55">COUNTIF($D14:$AH14,"NTSF")</f>
        <v>0</v>
      </c>
      <c r="BQ14" s="405">
        <f t="shared" ref="BQ14:BQ77" si="56">+(BM14+BL14+BK14+BJ14)*(12/24)</f>
        <v>0</v>
      </c>
      <c r="BR14" s="182">
        <f t="shared" ref="BR14:BR77" si="57">COUNTIF($D14:$AH14,"NAF")+$BR$8</f>
        <v>0</v>
      </c>
      <c r="BS14" s="183">
        <f t="shared" ref="BS14:BS77" si="58">COUNTIF($D14:$AH14,"DF")</f>
        <v>0</v>
      </c>
      <c r="BT14" s="184">
        <f t="shared" ref="BT14:BT77" si="59">COUNTIF($D14:$AH14,"NF")</f>
        <v>0</v>
      </c>
      <c r="BU14" s="185">
        <f t="shared" ref="BU14:BU77" si="60">BR14*(8/24)+BS14*(12/24)+BT14*(4/24)+BN14*(8/24)+BO14*(12/24)+BP14*(4/24)</f>
        <v>0</v>
      </c>
      <c r="BV14" s="178">
        <f t="shared" ref="BV14:BV77" si="61">COUNTIF($D14:$AH14,"DTS1")+COUNTIF($D14:$AH14,"NTS1")</f>
        <v>0</v>
      </c>
      <c r="BW14" s="179">
        <f t="shared" ref="BW14:BW77" si="62">+BV14*12/24</f>
        <v>0</v>
      </c>
      <c r="BX14" s="196">
        <f t="shared" ref="BX14:BX77" si="63">+BW14/12+CD14*(1/24)</f>
        <v>0</v>
      </c>
      <c r="BY14" s="197">
        <f t="shared" ref="BY14:BY77" si="64">+BW14-BX14+(CD14*(3/24))+(CF14*(8/24))</f>
        <v>0</v>
      </c>
      <c r="BZ14" s="182">
        <f t="shared" ref="BZ14:BZ77" si="65">COUNTIF($D14:$AH14,"DTS5S1")</f>
        <v>0</v>
      </c>
      <c r="CA14" s="183">
        <f t="shared" ref="CA14:CA77" si="66">COUNTIF($D14:$AH14,"NTS5S1")</f>
        <v>0</v>
      </c>
      <c r="CB14" s="183">
        <f t="shared" ref="CB14:CB77" si="67">COUNTIF($D14:$AH14,"DTSDS1")</f>
        <v>0</v>
      </c>
      <c r="CC14" s="183">
        <f t="shared" si="24"/>
        <v>0</v>
      </c>
      <c r="CD14" s="183">
        <f t="shared" ref="CD14:CD77" si="68">COUNTIF($D14:$AH14,"NTSAF1")</f>
        <v>0</v>
      </c>
      <c r="CE14" s="183">
        <f t="shared" ref="CE14:CE77" si="69">COUNTIF($D14:$AH14,"DTSF1")</f>
        <v>0</v>
      </c>
      <c r="CF14" s="184">
        <f t="shared" ref="CF14:CF77" si="70">COUNTIF($D14:$AH14,"NTSF1")</f>
        <v>0</v>
      </c>
      <c r="CG14" s="198">
        <f t="shared" ref="CG14:CG77" si="71">+(CC14+CB14+CA14+CD14+CE14+CF14+BZ14)*(12/24)</f>
        <v>0</v>
      </c>
      <c r="CH14" s="186"/>
      <c r="CI14" s="187"/>
      <c r="CJ14" s="187"/>
      <c r="CK14" s="177">
        <f t="shared" ref="CK14:CK77" si="72">SUM(BQ14)+BG14+BW14+CG14</f>
        <v>0</v>
      </c>
      <c r="CL14" s="230"/>
      <c r="CM14" s="359"/>
      <c r="CN14" s="444">
        <v>0</v>
      </c>
      <c r="CO14" s="450">
        <v>0</v>
      </c>
    </row>
    <row r="15" spans="1:93" s="35" customFormat="1" ht="20.100000000000001" customHeight="1" thickBot="1" x14ac:dyDescent="0.3">
      <c r="A15" s="134" t="s">
        <v>60</v>
      </c>
      <c r="B15" s="612">
        <v>3</v>
      </c>
      <c r="C15" s="19" t="s">
        <v>2</v>
      </c>
      <c r="D15" s="693" t="s">
        <v>29</v>
      </c>
      <c r="E15" s="89"/>
      <c r="F15" s="436"/>
      <c r="G15" s="435" t="s">
        <v>24</v>
      </c>
      <c r="H15" s="440" t="s">
        <v>25</v>
      </c>
      <c r="I15" s="500"/>
      <c r="J15" s="506" t="s">
        <v>56</v>
      </c>
      <c r="K15" s="435" t="s">
        <v>27</v>
      </c>
      <c r="L15" s="435" t="s">
        <v>25</v>
      </c>
      <c r="M15" s="498"/>
      <c r="N15" s="498"/>
      <c r="O15" s="440" t="s">
        <v>24</v>
      </c>
      <c r="P15" s="459" t="s">
        <v>25</v>
      </c>
      <c r="Q15" s="506"/>
      <c r="R15" s="506"/>
      <c r="S15" s="500"/>
      <c r="T15" s="440"/>
      <c r="U15" s="459"/>
      <c r="V15" s="506"/>
      <c r="W15" s="506"/>
      <c r="X15" s="435"/>
      <c r="Y15" s="435"/>
      <c r="Z15" s="506"/>
      <c r="AA15" s="505"/>
      <c r="AB15" s="459"/>
      <c r="AC15" s="435"/>
      <c r="AD15" s="506"/>
      <c r="AE15" s="506"/>
      <c r="AF15" s="435"/>
      <c r="AG15" s="435"/>
      <c r="AH15" s="505"/>
      <c r="AI15" s="207">
        <f>COUNTIF($D15:AH15,"D")</f>
        <v>2</v>
      </c>
      <c r="AJ15" s="183">
        <f t="shared" si="26"/>
        <v>3</v>
      </c>
      <c r="AK15" s="183">
        <f t="shared" si="27"/>
        <v>0</v>
      </c>
      <c r="AL15" s="183">
        <f t="shared" si="28"/>
        <v>1</v>
      </c>
      <c r="AM15" s="183">
        <f t="shared" si="29"/>
        <v>0</v>
      </c>
      <c r="AN15" s="183">
        <f t="shared" si="30"/>
        <v>1</v>
      </c>
      <c r="AO15" s="183">
        <f t="shared" si="31"/>
        <v>0</v>
      </c>
      <c r="AP15" s="183">
        <f t="shared" si="32"/>
        <v>0</v>
      </c>
      <c r="AQ15" s="183">
        <f t="shared" si="33"/>
        <v>0</v>
      </c>
      <c r="AR15" s="183">
        <f t="shared" si="34"/>
        <v>0</v>
      </c>
      <c r="AS15" s="183">
        <f t="shared" si="35"/>
        <v>0</v>
      </c>
      <c r="AT15" s="183">
        <f t="shared" si="36"/>
        <v>0</v>
      </c>
      <c r="AU15" s="183">
        <f t="shared" si="37"/>
        <v>0</v>
      </c>
      <c r="AV15" s="183">
        <f t="shared" si="38"/>
        <v>0</v>
      </c>
      <c r="AW15" s="183">
        <f t="shared" si="39"/>
        <v>0</v>
      </c>
      <c r="AX15" s="183">
        <f t="shared" si="40"/>
        <v>0</v>
      </c>
      <c r="AY15" s="183">
        <f t="shared" si="41"/>
        <v>0</v>
      </c>
      <c r="AZ15" s="183">
        <f t="shared" si="42"/>
        <v>0</v>
      </c>
      <c r="BA15" s="184">
        <f t="shared" si="43"/>
        <v>6</v>
      </c>
      <c r="BB15" s="348"/>
      <c r="BC15" s="349">
        <f t="shared" si="44"/>
        <v>3</v>
      </c>
      <c r="BD15" s="347"/>
      <c r="BE15" s="343"/>
      <c r="BF15" s="178">
        <f t="shared" si="45"/>
        <v>1</v>
      </c>
      <c r="BG15" s="179">
        <f t="shared" si="46"/>
        <v>0.5</v>
      </c>
      <c r="BH15" s="180">
        <f t="shared" si="47"/>
        <v>4.1666666666666664E-2</v>
      </c>
      <c r="BI15" s="181">
        <f t="shared" si="48"/>
        <v>0.45833333333333331</v>
      </c>
      <c r="BJ15" s="182">
        <f t="shared" si="49"/>
        <v>0</v>
      </c>
      <c r="BK15" s="183">
        <f t="shared" si="50"/>
        <v>0</v>
      </c>
      <c r="BL15" s="183">
        <f t="shared" si="51"/>
        <v>0</v>
      </c>
      <c r="BM15" s="183">
        <f t="shared" si="52"/>
        <v>0</v>
      </c>
      <c r="BN15" s="183">
        <f t="shared" si="53"/>
        <v>0</v>
      </c>
      <c r="BO15" s="183">
        <f t="shared" si="54"/>
        <v>0</v>
      </c>
      <c r="BP15" s="184">
        <f t="shared" si="55"/>
        <v>0</v>
      </c>
      <c r="BQ15" s="405">
        <f t="shared" si="56"/>
        <v>0</v>
      </c>
      <c r="BR15" s="182">
        <f t="shared" si="57"/>
        <v>0</v>
      </c>
      <c r="BS15" s="183">
        <f t="shared" si="58"/>
        <v>1</v>
      </c>
      <c r="BT15" s="184">
        <f t="shared" si="59"/>
        <v>0</v>
      </c>
      <c r="BU15" s="185">
        <f t="shared" si="60"/>
        <v>0.5</v>
      </c>
      <c r="BV15" s="178">
        <f t="shared" si="61"/>
        <v>0</v>
      </c>
      <c r="BW15" s="179">
        <f t="shared" si="62"/>
        <v>0</v>
      </c>
      <c r="BX15" s="196">
        <f t="shared" si="63"/>
        <v>0</v>
      </c>
      <c r="BY15" s="197">
        <f t="shared" si="64"/>
        <v>0</v>
      </c>
      <c r="BZ15" s="182">
        <f t="shared" si="65"/>
        <v>0</v>
      </c>
      <c r="CA15" s="183">
        <f t="shared" si="66"/>
        <v>0</v>
      </c>
      <c r="CB15" s="183">
        <f t="shared" si="67"/>
        <v>0</v>
      </c>
      <c r="CC15" s="183">
        <f t="shared" si="24"/>
        <v>0</v>
      </c>
      <c r="CD15" s="183">
        <f t="shared" si="68"/>
        <v>0</v>
      </c>
      <c r="CE15" s="183">
        <f t="shared" si="69"/>
        <v>0</v>
      </c>
      <c r="CF15" s="184">
        <f t="shared" si="70"/>
        <v>0</v>
      </c>
      <c r="CG15" s="198">
        <f t="shared" si="71"/>
        <v>0</v>
      </c>
      <c r="CH15" s="186"/>
      <c r="CI15" s="187"/>
      <c r="CJ15" s="187"/>
      <c r="CK15" s="177">
        <f t="shared" si="72"/>
        <v>0.5</v>
      </c>
      <c r="CL15" s="230"/>
      <c r="CM15" s="360"/>
      <c r="CN15" s="444">
        <v>1</v>
      </c>
      <c r="CO15" s="450">
        <v>12</v>
      </c>
    </row>
    <row r="16" spans="1:93" s="35" customFormat="1" ht="20.100000000000001" customHeight="1" thickBot="1" x14ac:dyDescent="0.3">
      <c r="A16" s="134" t="s">
        <v>61</v>
      </c>
      <c r="B16" s="612">
        <v>4</v>
      </c>
      <c r="C16" s="19" t="s">
        <v>2</v>
      </c>
      <c r="D16" s="693"/>
      <c r="E16" s="693"/>
      <c r="F16" s="436" t="s">
        <v>31</v>
      </c>
      <c r="G16" s="435" t="s">
        <v>24</v>
      </c>
      <c r="H16" s="440" t="s">
        <v>25</v>
      </c>
      <c r="I16" s="500"/>
      <c r="J16" s="506"/>
      <c r="K16" s="435" t="s">
        <v>24</v>
      </c>
      <c r="L16" s="435" t="s">
        <v>25</v>
      </c>
      <c r="M16" s="498"/>
      <c r="N16" s="498"/>
      <c r="O16" s="440" t="s">
        <v>24</v>
      </c>
      <c r="P16" s="459" t="s">
        <v>25</v>
      </c>
      <c r="Q16" s="527"/>
      <c r="R16" s="527"/>
      <c r="S16" s="500"/>
      <c r="T16" s="440"/>
      <c r="U16" s="459"/>
      <c r="V16" s="506"/>
      <c r="W16" s="506"/>
      <c r="X16" s="435"/>
      <c r="Y16" s="435"/>
      <c r="Z16" s="506"/>
      <c r="AA16" s="505"/>
      <c r="AB16" s="459"/>
      <c r="AC16" s="435"/>
      <c r="AD16" s="506"/>
      <c r="AE16" s="506"/>
      <c r="AF16" s="435"/>
      <c r="AG16" s="435"/>
      <c r="AH16" s="505"/>
      <c r="AI16" s="207">
        <f>COUNTIF($D16:AH16,"D")</f>
        <v>3</v>
      </c>
      <c r="AJ16" s="183">
        <f t="shared" si="26"/>
        <v>3</v>
      </c>
      <c r="AK16" s="183">
        <f t="shared" si="27"/>
        <v>0</v>
      </c>
      <c r="AL16" s="183">
        <f t="shared" si="28"/>
        <v>0</v>
      </c>
      <c r="AM16" s="183">
        <f t="shared" si="29"/>
        <v>0</v>
      </c>
      <c r="AN16" s="183">
        <f t="shared" si="30"/>
        <v>0</v>
      </c>
      <c r="AO16" s="183">
        <f t="shared" si="31"/>
        <v>0</v>
      </c>
      <c r="AP16" s="183">
        <f t="shared" si="32"/>
        <v>1</v>
      </c>
      <c r="AQ16" s="183">
        <f t="shared" si="33"/>
        <v>0</v>
      </c>
      <c r="AR16" s="183">
        <f t="shared" si="34"/>
        <v>0</v>
      </c>
      <c r="AS16" s="183">
        <f t="shared" si="35"/>
        <v>0</v>
      </c>
      <c r="AT16" s="183">
        <f t="shared" si="36"/>
        <v>0</v>
      </c>
      <c r="AU16" s="183">
        <f t="shared" si="37"/>
        <v>0</v>
      </c>
      <c r="AV16" s="183">
        <f t="shared" si="38"/>
        <v>0</v>
      </c>
      <c r="AW16" s="183">
        <f t="shared" si="39"/>
        <v>0</v>
      </c>
      <c r="AX16" s="183">
        <f t="shared" si="40"/>
        <v>0</v>
      </c>
      <c r="AY16" s="183">
        <f t="shared" si="41"/>
        <v>0</v>
      </c>
      <c r="AZ16" s="183">
        <f t="shared" si="42"/>
        <v>0</v>
      </c>
      <c r="BA16" s="184">
        <f t="shared" si="43"/>
        <v>6</v>
      </c>
      <c r="BB16" s="348"/>
      <c r="BC16" s="349">
        <f t="shared" si="44"/>
        <v>3</v>
      </c>
      <c r="BD16" s="347"/>
      <c r="BE16" s="343"/>
      <c r="BF16" s="178">
        <f t="shared" si="45"/>
        <v>0</v>
      </c>
      <c r="BG16" s="179">
        <f t="shared" si="46"/>
        <v>0</v>
      </c>
      <c r="BH16" s="180">
        <f t="shared" si="47"/>
        <v>0</v>
      </c>
      <c r="BI16" s="181">
        <f t="shared" si="48"/>
        <v>0</v>
      </c>
      <c r="BJ16" s="182">
        <f t="shared" si="49"/>
        <v>0</v>
      </c>
      <c r="BK16" s="183">
        <f t="shared" si="50"/>
        <v>0</v>
      </c>
      <c r="BL16" s="183">
        <f t="shared" si="51"/>
        <v>0</v>
      </c>
      <c r="BM16" s="183">
        <f t="shared" si="52"/>
        <v>0</v>
      </c>
      <c r="BN16" s="183">
        <f t="shared" si="53"/>
        <v>0</v>
      </c>
      <c r="BO16" s="183">
        <f t="shared" si="54"/>
        <v>0</v>
      </c>
      <c r="BP16" s="184">
        <f t="shared" si="55"/>
        <v>0</v>
      </c>
      <c r="BQ16" s="405">
        <f t="shared" si="56"/>
        <v>0</v>
      </c>
      <c r="BR16" s="182">
        <f t="shared" si="57"/>
        <v>0</v>
      </c>
      <c r="BS16" s="183">
        <f t="shared" si="58"/>
        <v>0</v>
      </c>
      <c r="BT16" s="184">
        <f t="shared" si="59"/>
        <v>0</v>
      </c>
      <c r="BU16" s="185">
        <f t="shared" si="60"/>
        <v>0</v>
      </c>
      <c r="BV16" s="178">
        <f t="shared" si="61"/>
        <v>0</v>
      </c>
      <c r="BW16" s="179">
        <f t="shared" si="62"/>
        <v>0</v>
      </c>
      <c r="BX16" s="196">
        <f t="shared" si="63"/>
        <v>0</v>
      </c>
      <c r="BY16" s="197">
        <f t="shared" si="64"/>
        <v>0</v>
      </c>
      <c r="BZ16" s="182">
        <f t="shared" si="65"/>
        <v>0</v>
      </c>
      <c r="CA16" s="183">
        <f t="shared" si="66"/>
        <v>0</v>
      </c>
      <c r="CB16" s="183">
        <f t="shared" si="67"/>
        <v>0</v>
      </c>
      <c r="CC16" s="183">
        <f t="shared" si="24"/>
        <v>0</v>
      </c>
      <c r="CD16" s="183">
        <f t="shared" si="68"/>
        <v>0</v>
      </c>
      <c r="CE16" s="183">
        <f t="shared" si="69"/>
        <v>0</v>
      </c>
      <c r="CF16" s="184">
        <f t="shared" si="70"/>
        <v>0</v>
      </c>
      <c r="CG16" s="198">
        <f t="shared" si="71"/>
        <v>0</v>
      </c>
      <c r="CH16" s="186"/>
      <c r="CI16" s="187"/>
      <c r="CJ16" s="187"/>
      <c r="CK16" s="177">
        <f t="shared" si="72"/>
        <v>0</v>
      </c>
      <c r="CL16" s="230"/>
      <c r="CM16" s="360"/>
      <c r="CN16" s="444">
        <v>0</v>
      </c>
      <c r="CO16" s="450">
        <v>0</v>
      </c>
    </row>
    <row r="17" spans="1:93" s="35" customFormat="1" ht="20.100000000000001" customHeight="1" thickBot="1" x14ac:dyDescent="0.25">
      <c r="A17" s="646" t="s">
        <v>62</v>
      </c>
      <c r="B17" s="612">
        <v>5</v>
      </c>
      <c r="C17" s="25" t="s">
        <v>2</v>
      </c>
      <c r="D17" s="693" t="s">
        <v>30</v>
      </c>
      <c r="E17" s="693" t="s">
        <v>25</v>
      </c>
      <c r="F17" s="436"/>
      <c r="G17" s="435" t="s">
        <v>57</v>
      </c>
      <c r="H17" s="440" t="s">
        <v>57</v>
      </c>
      <c r="I17" s="466"/>
      <c r="J17" s="435" t="s">
        <v>25</v>
      </c>
      <c r="K17" s="432"/>
      <c r="L17" s="498"/>
      <c r="M17" s="435" t="s">
        <v>25</v>
      </c>
      <c r="N17" s="435" t="s">
        <v>25</v>
      </c>
      <c r="O17" s="440"/>
      <c r="P17" s="459"/>
      <c r="Q17" s="435" t="s">
        <v>24</v>
      </c>
      <c r="R17" s="435" t="s">
        <v>24</v>
      </c>
      <c r="S17" s="500"/>
      <c r="T17" s="440"/>
      <c r="U17" s="459"/>
      <c r="V17" s="506"/>
      <c r="W17" s="506"/>
      <c r="X17" s="435"/>
      <c r="Y17" s="435"/>
      <c r="Z17" s="506"/>
      <c r="AA17" s="505"/>
      <c r="AB17" s="459"/>
      <c r="AC17" s="435"/>
      <c r="AD17" s="506"/>
      <c r="AE17" s="506"/>
      <c r="AF17" s="435"/>
      <c r="AG17" s="435"/>
      <c r="AH17" s="505"/>
      <c r="AI17" s="207">
        <f>COUNTIF($D17:AH17,"D")</f>
        <v>2</v>
      </c>
      <c r="AJ17" s="183">
        <f t="shared" si="26"/>
        <v>4</v>
      </c>
      <c r="AK17" s="183">
        <f t="shared" si="27"/>
        <v>0</v>
      </c>
      <c r="AL17" s="183">
        <f t="shared" si="28"/>
        <v>0</v>
      </c>
      <c r="AM17" s="183">
        <f t="shared" si="29"/>
        <v>0</v>
      </c>
      <c r="AN17" s="183">
        <f t="shared" si="30"/>
        <v>0</v>
      </c>
      <c r="AO17" s="183">
        <f t="shared" si="31"/>
        <v>1</v>
      </c>
      <c r="AP17" s="183">
        <f t="shared" si="32"/>
        <v>0</v>
      </c>
      <c r="AQ17" s="183">
        <f t="shared" si="33"/>
        <v>0</v>
      </c>
      <c r="AR17" s="183">
        <f t="shared" si="34"/>
        <v>0</v>
      </c>
      <c r="AS17" s="183">
        <f t="shared" si="35"/>
        <v>0</v>
      </c>
      <c r="AT17" s="183">
        <f t="shared" si="36"/>
        <v>0</v>
      </c>
      <c r="AU17" s="183">
        <f t="shared" si="37"/>
        <v>0</v>
      </c>
      <c r="AV17" s="183">
        <f t="shared" si="38"/>
        <v>0</v>
      </c>
      <c r="AW17" s="183">
        <f t="shared" si="39"/>
        <v>0</v>
      </c>
      <c r="AX17" s="183">
        <f t="shared" si="40"/>
        <v>0</v>
      </c>
      <c r="AY17" s="183">
        <f t="shared" si="41"/>
        <v>0</v>
      </c>
      <c r="AZ17" s="183">
        <f t="shared" si="42"/>
        <v>0</v>
      </c>
      <c r="BA17" s="184">
        <f t="shared" si="43"/>
        <v>6</v>
      </c>
      <c r="BB17" s="348"/>
      <c r="BC17" s="349">
        <f t="shared" si="44"/>
        <v>3.3333333333333335</v>
      </c>
      <c r="BD17" s="347"/>
      <c r="BE17" s="343"/>
      <c r="BF17" s="178">
        <f t="shared" si="45"/>
        <v>0</v>
      </c>
      <c r="BG17" s="179">
        <f t="shared" si="46"/>
        <v>0</v>
      </c>
      <c r="BH17" s="180">
        <f t="shared" si="47"/>
        <v>0</v>
      </c>
      <c r="BI17" s="181">
        <f t="shared" si="48"/>
        <v>0</v>
      </c>
      <c r="BJ17" s="182">
        <f t="shared" si="49"/>
        <v>0</v>
      </c>
      <c r="BK17" s="183">
        <f t="shared" si="50"/>
        <v>0</v>
      </c>
      <c r="BL17" s="183">
        <f t="shared" si="51"/>
        <v>0</v>
      </c>
      <c r="BM17" s="183">
        <f t="shared" si="52"/>
        <v>0</v>
      </c>
      <c r="BN17" s="183">
        <f t="shared" si="53"/>
        <v>0</v>
      </c>
      <c r="BO17" s="183">
        <f t="shared" si="54"/>
        <v>0</v>
      </c>
      <c r="BP17" s="184">
        <f t="shared" si="55"/>
        <v>0</v>
      </c>
      <c r="BQ17" s="405">
        <f t="shared" si="56"/>
        <v>0</v>
      </c>
      <c r="BR17" s="182">
        <f t="shared" si="57"/>
        <v>0</v>
      </c>
      <c r="BS17" s="183">
        <f t="shared" si="58"/>
        <v>0</v>
      </c>
      <c r="BT17" s="184">
        <f t="shared" si="59"/>
        <v>1</v>
      </c>
      <c r="BU17" s="185">
        <f t="shared" si="60"/>
        <v>0.16666666666666666</v>
      </c>
      <c r="BV17" s="178">
        <f t="shared" si="61"/>
        <v>0</v>
      </c>
      <c r="BW17" s="179">
        <f t="shared" si="62"/>
        <v>0</v>
      </c>
      <c r="BX17" s="196">
        <f t="shared" si="63"/>
        <v>0</v>
      </c>
      <c r="BY17" s="197">
        <f t="shared" si="64"/>
        <v>0</v>
      </c>
      <c r="BZ17" s="182">
        <f t="shared" si="65"/>
        <v>0</v>
      </c>
      <c r="CA17" s="183">
        <f t="shared" si="66"/>
        <v>0</v>
      </c>
      <c r="CB17" s="183">
        <f t="shared" si="67"/>
        <v>0</v>
      </c>
      <c r="CC17" s="183">
        <f t="shared" si="24"/>
        <v>0</v>
      </c>
      <c r="CD17" s="183">
        <f t="shared" si="68"/>
        <v>0</v>
      </c>
      <c r="CE17" s="183">
        <f t="shared" si="69"/>
        <v>0</v>
      </c>
      <c r="CF17" s="184">
        <f t="shared" si="70"/>
        <v>0</v>
      </c>
      <c r="CG17" s="198">
        <f t="shared" si="71"/>
        <v>0</v>
      </c>
      <c r="CH17" s="186"/>
      <c r="CI17" s="187"/>
      <c r="CJ17" s="187"/>
      <c r="CK17" s="177">
        <f t="shared" si="72"/>
        <v>0</v>
      </c>
      <c r="CL17" s="361"/>
      <c r="CM17" s="360"/>
      <c r="CN17" s="444">
        <v>0</v>
      </c>
      <c r="CO17" s="450">
        <v>0</v>
      </c>
    </row>
    <row r="18" spans="1:93" s="35" customFormat="1" ht="20.100000000000001" customHeight="1" thickBot="1" x14ac:dyDescent="0.25">
      <c r="A18" s="134" t="s">
        <v>63</v>
      </c>
      <c r="B18" s="612">
        <v>6</v>
      </c>
      <c r="C18" s="19" t="s">
        <v>2</v>
      </c>
      <c r="D18" s="693"/>
      <c r="E18" s="693"/>
      <c r="F18" s="436" t="s">
        <v>25</v>
      </c>
      <c r="G18" s="435"/>
      <c r="H18" s="440" t="s">
        <v>26</v>
      </c>
      <c r="I18" s="500"/>
      <c r="J18" s="506"/>
      <c r="K18" s="435" t="s">
        <v>31</v>
      </c>
      <c r="L18" s="435" t="s">
        <v>31</v>
      </c>
      <c r="M18" s="498" t="s">
        <v>56</v>
      </c>
      <c r="N18" s="498"/>
      <c r="O18" s="440" t="s">
        <v>24</v>
      </c>
      <c r="P18" s="459" t="s">
        <v>25</v>
      </c>
      <c r="Q18" s="506"/>
      <c r="R18" s="506"/>
      <c r="S18" s="500"/>
      <c r="T18" s="440"/>
      <c r="U18" s="459"/>
      <c r="V18" s="506"/>
      <c r="W18" s="506"/>
      <c r="X18" s="435"/>
      <c r="Y18" s="435"/>
      <c r="Z18" s="506"/>
      <c r="AA18" s="505"/>
      <c r="AB18" s="459"/>
      <c r="AC18" s="435"/>
      <c r="AD18" s="506"/>
      <c r="AE18" s="506"/>
      <c r="AF18" s="435"/>
      <c r="AG18" s="435"/>
      <c r="AH18" s="505"/>
      <c r="AI18" s="207">
        <f>COUNTIF($D18:AH18,"D")</f>
        <v>1</v>
      </c>
      <c r="AJ18" s="183">
        <f t="shared" si="26"/>
        <v>2</v>
      </c>
      <c r="AK18" s="183">
        <f t="shared" si="27"/>
        <v>1</v>
      </c>
      <c r="AL18" s="183">
        <f t="shared" si="28"/>
        <v>0</v>
      </c>
      <c r="AM18" s="183">
        <f t="shared" si="29"/>
        <v>0</v>
      </c>
      <c r="AN18" s="183">
        <f t="shared" si="30"/>
        <v>0</v>
      </c>
      <c r="AO18" s="183">
        <f t="shared" si="31"/>
        <v>0</v>
      </c>
      <c r="AP18" s="183">
        <f t="shared" si="32"/>
        <v>2</v>
      </c>
      <c r="AQ18" s="183">
        <f t="shared" si="33"/>
        <v>0</v>
      </c>
      <c r="AR18" s="183">
        <f t="shared" si="34"/>
        <v>0</v>
      </c>
      <c r="AS18" s="183">
        <f t="shared" si="35"/>
        <v>0</v>
      </c>
      <c r="AT18" s="183">
        <f t="shared" si="36"/>
        <v>0</v>
      </c>
      <c r="AU18" s="183">
        <f t="shared" si="37"/>
        <v>0</v>
      </c>
      <c r="AV18" s="183">
        <f t="shared" si="38"/>
        <v>0</v>
      </c>
      <c r="AW18" s="183">
        <f t="shared" si="39"/>
        <v>0</v>
      </c>
      <c r="AX18" s="183">
        <f t="shared" si="40"/>
        <v>0</v>
      </c>
      <c r="AY18" s="183">
        <f t="shared" si="41"/>
        <v>0</v>
      </c>
      <c r="AZ18" s="183">
        <f t="shared" si="42"/>
        <v>0</v>
      </c>
      <c r="BA18" s="184">
        <f t="shared" si="43"/>
        <v>4</v>
      </c>
      <c r="BB18" s="348"/>
      <c r="BC18" s="349">
        <f t="shared" si="44"/>
        <v>1.5</v>
      </c>
      <c r="BD18" s="347"/>
      <c r="BE18" s="343"/>
      <c r="BF18" s="178">
        <f t="shared" si="45"/>
        <v>1</v>
      </c>
      <c r="BG18" s="179">
        <f t="shared" si="46"/>
        <v>0.5</v>
      </c>
      <c r="BH18" s="180">
        <f t="shared" si="47"/>
        <v>4.1666666666666664E-2</v>
      </c>
      <c r="BI18" s="181">
        <f t="shared" si="48"/>
        <v>0.45833333333333331</v>
      </c>
      <c r="BJ18" s="182">
        <f t="shared" si="49"/>
        <v>0</v>
      </c>
      <c r="BK18" s="183">
        <f t="shared" si="50"/>
        <v>0</v>
      </c>
      <c r="BL18" s="183">
        <f t="shared" si="51"/>
        <v>0</v>
      </c>
      <c r="BM18" s="183">
        <f t="shared" si="52"/>
        <v>0</v>
      </c>
      <c r="BN18" s="183">
        <f t="shared" si="53"/>
        <v>0</v>
      </c>
      <c r="BO18" s="183">
        <f t="shared" si="54"/>
        <v>0</v>
      </c>
      <c r="BP18" s="184">
        <f t="shared" si="55"/>
        <v>0</v>
      </c>
      <c r="BQ18" s="405">
        <f t="shared" si="56"/>
        <v>0</v>
      </c>
      <c r="BR18" s="182">
        <f t="shared" si="57"/>
        <v>0</v>
      </c>
      <c r="BS18" s="183">
        <f t="shared" si="58"/>
        <v>0</v>
      </c>
      <c r="BT18" s="184">
        <f t="shared" si="59"/>
        <v>0</v>
      </c>
      <c r="BU18" s="185">
        <f t="shared" si="60"/>
        <v>0</v>
      </c>
      <c r="BV18" s="178">
        <f t="shared" si="61"/>
        <v>0</v>
      </c>
      <c r="BW18" s="179">
        <f t="shared" si="62"/>
        <v>0</v>
      </c>
      <c r="BX18" s="196">
        <f t="shared" si="63"/>
        <v>0</v>
      </c>
      <c r="BY18" s="197">
        <f t="shared" si="64"/>
        <v>0</v>
      </c>
      <c r="BZ18" s="182">
        <f t="shared" si="65"/>
        <v>0</v>
      </c>
      <c r="CA18" s="183">
        <f t="shared" si="66"/>
        <v>0</v>
      </c>
      <c r="CB18" s="183">
        <f t="shared" si="67"/>
        <v>0</v>
      </c>
      <c r="CC18" s="183">
        <f t="shared" si="24"/>
        <v>0</v>
      </c>
      <c r="CD18" s="183">
        <f t="shared" si="68"/>
        <v>0</v>
      </c>
      <c r="CE18" s="183">
        <f t="shared" si="69"/>
        <v>0</v>
      </c>
      <c r="CF18" s="184">
        <f t="shared" si="70"/>
        <v>0</v>
      </c>
      <c r="CG18" s="198">
        <f t="shared" si="71"/>
        <v>0</v>
      </c>
      <c r="CH18" s="186"/>
      <c r="CI18" s="187"/>
      <c r="CJ18" s="187"/>
      <c r="CK18" s="177">
        <f t="shared" si="72"/>
        <v>0.5</v>
      </c>
      <c r="CL18" s="361"/>
      <c r="CM18" s="360"/>
      <c r="CN18" s="444">
        <v>1</v>
      </c>
      <c r="CO18" s="450">
        <v>12</v>
      </c>
    </row>
    <row r="19" spans="1:93" s="35" customFormat="1" ht="20.100000000000001" customHeight="1" thickBot="1" x14ac:dyDescent="0.25">
      <c r="A19" s="22" t="s">
        <v>240</v>
      </c>
      <c r="B19" s="612">
        <v>7</v>
      </c>
      <c r="C19" s="19" t="s">
        <v>2</v>
      </c>
      <c r="D19" s="694"/>
      <c r="E19" s="694"/>
      <c r="F19" s="695" t="s">
        <v>31</v>
      </c>
      <c r="G19" s="468" t="s">
        <v>26</v>
      </c>
      <c r="H19" s="469" t="s">
        <v>26</v>
      </c>
      <c r="I19" s="573"/>
      <c r="J19" s="570"/>
      <c r="K19" s="468" t="s">
        <v>24</v>
      </c>
      <c r="L19" s="468" t="s">
        <v>24</v>
      </c>
      <c r="M19" s="571" t="s">
        <v>56</v>
      </c>
      <c r="N19" s="571"/>
      <c r="O19" s="469" t="s">
        <v>24</v>
      </c>
      <c r="P19" s="408" t="s">
        <v>31</v>
      </c>
      <c r="Q19" s="570" t="s">
        <v>26</v>
      </c>
      <c r="R19" s="570"/>
      <c r="S19" s="459"/>
      <c r="T19" s="440"/>
      <c r="U19" s="459"/>
      <c r="V19" s="435"/>
      <c r="W19" s="435"/>
      <c r="X19" s="435"/>
      <c r="Y19" s="435"/>
      <c r="Z19" s="435"/>
      <c r="AA19" s="440"/>
      <c r="AB19" s="459"/>
      <c r="AC19" s="435"/>
      <c r="AD19" s="435"/>
      <c r="AE19" s="435"/>
      <c r="AF19" s="435"/>
      <c r="AG19" s="435"/>
      <c r="AH19" s="479"/>
      <c r="AI19" s="207">
        <f>COUNTIF($D19:AH19,"D")</f>
        <v>3</v>
      </c>
      <c r="AJ19" s="183">
        <f t="shared" si="26"/>
        <v>0</v>
      </c>
      <c r="AK19" s="183">
        <f t="shared" si="27"/>
        <v>3</v>
      </c>
      <c r="AL19" s="183">
        <f t="shared" si="28"/>
        <v>0</v>
      </c>
      <c r="AM19" s="183">
        <f t="shared" si="29"/>
        <v>0</v>
      </c>
      <c r="AN19" s="183">
        <f t="shared" si="30"/>
        <v>0</v>
      </c>
      <c r="AO19" s="183">
        <f t="shared" si="31"/>
        <v>0</v>
      </c>
      <c r="AP19" s="183">
        <f t="shared" si="32"/>
        <v>2</v>
      </c>
      <c r="AQ19" s="183">
        <f t="shared" si="33"/>
        <v>0</v>
      </c>
      <c r="AR19" s="183">
        <f t="shared" si="34"/>
        <v>0</v>
      </c>
      <c r="AS19" s="183">
        <f t="shared" si="35"/>
        <v>0</v>
      </c>
      <c r="AT19" s="183">
        <f t="shared" si="36"/>
        <v>0</v>
      </c>
      <c r="AU19" s="183">
        <f t="shared" si="37"/>
        <v>0</v>
      </c>
      <c r="AV19" s="183">
        <f t="shared" si="38"/>
        <v>0</v>
      </c>
      <c r="AW19" s="183">
        <f t="shared" si="39"/>
        <v>0</v>
      </c>
      <c r="AX19" s="183">
        <f t="shared" si="40"/>
        <v>0</v>
      </c>
      <c r="AY19" s="183">
        <f t="shared" si="41"/>
        <v>0</v>
      </c>
      <c r="AZ19" s="183">
        <f t="shared" si="42"/>
        <v>0</v>
      </c>
      <c r="BA19" s="184">
        <f t="shared" si="43"/>
        <v>6</v>
      </c>
      <c r="BB19" s="348"/>
      <c r="BC19" s="349">
        <f t="shared" si="44"/>
        <v>1.5</v>
      </c>
      <c r="BD19" s="347"/>
      <c r="BE19" s="343"/>
      <c r="BF19" s="178">
        <f t="shared" si="45"/>
        <v>1</v>
      </c>
      <c r="BG19" s="179">
        <f t="shared" si="46"/>
        <v>0.5</v>
      </c>
      <c r="BH19" s="180">
        <f t="shared" si="47"/>
        <v>4.1666666666666664E-2</v>
      </c>
      <c r="BI19" s="181">
        <f t="shared" si="48"/>
        <v>0.45833333333333331</v>
      </c>
      <c r="BJ19" s="182">
        <f t="shared" si="49"/>
        <v>0</v>
      </c>
      <c r="BK19" s="183">
        <f t="shared" si="50"/>
        <v>0</v>
      </c>
      <c r="BL19" s="183">
        <f t="shared" si="51"/>
        <v>0</v>
      </c>
      <c r="BM19" s="183">
        <f t="shared" si="52"/>
        <v>0</v>
      </c>
      <c r="BN19" s="183">
        <f t="shared" si="53"/>
        <v>0</v>
      </c>
      <c r="BO19" s="183">
        <f t="shared" si="54"/>
        <v>0</v>
      </c>
      <c r="BP19" s="184">
        <f t="shared" si="55"/>
        <v>0</v>
      </c>
      <c r="BQ19" s="405">
        <f t="shared" si="56"/>
        <v>0</v>
      </c>
      <c r="BR19" s="182">
        <f t="shared" si="57"/>
        <v>0</v>
      </c>
      <c r="BS19" s="183">
        <f t="shared" si="58"/>
        <v>0</v>
      </c>
      <c r="BT19" s="184">
        <f t="shared" si="59"/>
        <v>0</v>
      </c>
      <c r="BU19" s="185">
        <f t="shared" si="60"/>
        <v>0</v>
      </c>
      <c r="BV19" s="178">
        <f t="shared" si="61"/>
        <v>0</v>
      </c>
      <c r="BW19" s="179">
        <f t="shared" si="62"/>
        <v>0</v>
      </c>
      <c r="BX19" s="196">
        <f t="shared" si="63"/>
        <v>0</v>
      </c>
      <c r="BY19" s="197">
        <f t="shared" si="64"/>
        <v>0</v>
      </c>
      <c r="BZ19" s="182">
        <f t="shared" si="65"/>
        <v>0</v>
      </c>
      <c r="CA19" s="183">
        <f t="shared" si="66"/>
        <v>0</v>
      </c>
      <c r="CB19" s="183">
        <f t="shared" si="67"/>
        <v>0</v>
      </c>
      <c r="CC19" s="183">
        <f t="shared" si="24"/>
        <v>0</v>
      </c>
      <c r="CD19" s="183">
        <f t="shared" si="68"/>
        <v>0</v>
      </c>
      <c r="CE19" s="183">
        <f t="shared" si="69"/>
        <v>0</v>
      </c>
      <c r="CF19" s="184">
        <f t="shared" si="70"/>
        <v>0</v>
      </c>
      <c r="CG19" s="198">
        <f t="shared" si="71"/>
        <v>0</v>
      </c>
      <c r="CH19" s="186"/>
      <c r="CI19" s="187"/>
      <c r="CJ19" s="187"/>
      <c r="CK19" s="177">
        <f t="shared" si="72"/>
        <v>0.5</v>
      </c>
      <c r="CL19" s="361"/>
      <c r="CM19" s="360"/>
      <c r="CN19" s="444">
        <v>1</v>
      </c>
      <c r="CO19" s="450">
        <v>12</v>
      </c>
    </row>
    <row r="20" spans="1:93" s="35" customFormat="1" ht="20.100000000000001" customHeight="1" x14ac:dyDescent="0.2">
      <c r="A20" s="1557" t="s">
        <v>64</v>
      </c>
      <c r="B20" s="612">
        <v>8</v>
      </c>
      <c r="C20" s="124" t="s">
        <v>65</v>
      </c>
      <c r="D20" s="700"/>
      <c r="E20" s="700"/>
      <c r="F20" s="701" t="s">
        <v>31</v>
      </c>
      <c r="G20" s="473"/>
      <c r="H20" s="474" t="s">
        <v>25</v>
      </c>
      <c r="I20" s="668"/>
      <c r="J20" s="513"/>
      <c r="K20" s="473"/>
      <c r="L20" s="473" t="s">
        <v>25</v>
      </c>
      <c r="M20" s="702"/>
      <c r="N20" s="702"/>
      <c r="O20" s="474" t="s">
        <v>24</v>
      </c>
      <c r="P20" s="472" t="s">
        <v>25</v>
      </c>
      <c r="Q20" s="513"/>
      <c r="R20" s="513"/>
      <c r="S20" s="503"/>
      <c r="T20" s="455"/>
      <c r="U20" s="460"/>
      <c r="V20" s="458"/>
      <c r="W20" s="458"/>
      <c r="X20" s="438"/>
      <c r="Y20" s="438"/>
      <c r="Z20" s="458"/>
      <c r="AA20" s="467"/>
      <c r="AB20" s="460"/>
      <c r="AC20" s="438"/>
      <c r="AD20" s="458"/>
      <c r="AE20" s="458"/>
      <c r="AF20" s="438"/>
      <c r="AG20" s="438"/>
      <c r="AH20" s="669"/>
      <c r="AI20" s="207">
        <f>COUNTIF($D20:AH20,"D")</f>
        <v>1</v>
      </c>
      <c r="AJ20" s="183">
        <f t="shared" si="26"/>
        <v>3</v>
      </c>
      <c r="AK20" s="183">
        <f t="shared" si="27"/>
        <v>0</v>
      </c>
      <c r="AL20" s="183">
        <f t="shared" si="28"/>
        <v>0</v>
      </c>
      <c r="AM20" s="183">
        <f t="shared" si="29"/>
        <v>0</v>
      </c>
      <c r="AN20" s="183">
        <f t="shared" si="30"/>
        <v>0</v>
      </c>
      <c r="AO20" s="183">
        <f t="shared" si="31"/>
        <v>0</v>
      </c>
      <c r="AP20" s="183">
        <f t="shared" si="32"/>
        <v>1</v>
      </c>
      <c r="AQ20" s="183">
        <f t="shared" si="33"/>
        <v>0</v>
      </c>
      <c r="AR20" s="183">
        <f t="shared" si="34"/>
        <v>0</v>
      </c>
      <c r="AS20" s="183">
        <f t="shared" si="35"/>
        <v>0</v>
      </c>
      <c r="AT20" s="183">
        <f t="shared" si="36"/>
        <v>0</v>
      </c>
      <c r="AU20" s="183">
        <f t="shared" si="37"/>
        <v>0</v>
      </c>
      <c r="AV20" s="183">
        <f t="shared" si="38"/>
        <v>0</v>
      </c>
      <c r="AW20" s="183">
        <f t="shared" si="39"/>
        <v>0</v>
      </c>
      <c r="AX20" s="183">
        <f t="shared" si="40"/>
        <v>0</v>
      </c>
      <c r="AY20" s="183">
        <f t="shared" si="41"/>
        <v>0</v>
      </c>
      <c r="AZ20" s="183">
        <f t="shared" si="42"/>
        <v>0</v>
      </c>
      <c r="BA20" s="184">
        <f t="shared" si="43"/>
        <v>4</v>
      </c>
      <c r="BB20" s="348"/>
      <c r="BC20" s="349">
        <f t="shared" si="44"/>
        <v>2</v>
      </c>
      <c r="BD20" s="347"/>
      <c r="BE20" s="977">
        <v>2</v>
      </c>
      <c r="BF20" s="178">
        <f t="shared" si="45"/>
        <v>0</v>
      </c>
      <c r="BG20" s="179">
        <f t="shared" si="46"/>
        <v>0</v>
      </c>
      <c r="BH20" s="180">
        <f t="shared" si="47"/>
        <v>0</v>
      </c>
      <c r="BI20" s="181">
        <f t="shared" si="48"/>
        <v>0</v>
      </c>
      <c r="BJ20" s="182">
        <f t="shared" si="49"/>
        <v>0</v>
      </c>
      <c r="BK20" s="183">
        <f t="shared" si="50"/>
        <v>0</v>
      </c>
      <c r="BL20" s="183">
        <f t="shared" si="51"/>
        <v>0</v>
      </c>
      <c r="BM20" s="183">
        <f t="shared" si="52"/>
        <v>0</v>
      </c>
      <c r="BN20" s="183">
        <f t="shared" si="53"/>
        <v>0</v>
      </c>
      <c r="BO20" s="183">
        <f t="shared" si="54"/>
        <v>0</v>
      </c>
      <c r="BP20" s="184">
        <f t="shared" si="55"/>
        <v>0</v>
      </c>
      <c r="BQ20" s="405">
        <f t="shared" si="56"/>
        <v>0</v>
      </c>
      <c r="BR20" s="182">
        <f t="shared" si="57"/>
        <v>0</v>
      </c>
      <c r="BS20" s="183">
        <f t="shared" si="58"/>
        <v>0</v>
      </c>
      <c r="BT20" s="184">
        <f t="shared" si="59"/>
        <v>0</v>
      </c>
      <c r="BU20" s="185">
        <f t="shared" si="60"/>
        <v>0</v>
      </c>
      <c r="BV20" s="178">
        <f t="shared" si="61"/>
        <v>0</v>
      </c>
      <c r="BW20" s="179">
        <f t="shared" si="62"/>
        <v>0</v>
      </c>
      <c r="BX20" s="196">
        <f t="shared" si="63"/>
        <v>0</v>
      </c>
      <c r="BY20" s="197">
        <f t="shared" si="64"/>
        <v>0</v>
      </c>
      <c r="BZ20" s="182">
        <f t="shared" si="65"/>
        <v>0</v>
      </c>
      <c r="CA20" s="183">
        <f t="shared" si="66"/>
        <v>0</v>
      </c>
      <c r="CB20" s="183">
        <f t="shared" si="67"/>
        <v>0</v>
      </c>
      <c r="CC20" s="183">
        <f t="shared" si="24"/>
        <v>0</v>
      </c>
      <c r="CD20" s="183">
        <f t="shared" si="68"/>
        <v>0</v>
      </c>
      <c r="CE20" s="183">
        <f t="shared" si="69"/>
        <v>0</v>
      </c>
      <c r="CF20" s="184">
        <f t="shared" si="70"/>
        <v>0</v>
      </c>
      <c r="CG20" s="198">
        <f t="shared" si="71"/>
        <v>0</v>
      </c>
      <c r="CH20" s="186"/>
      <c r="CI20" s="187"/>
      <c r="CJ20" s="187"/>
      <c r="CK20" s="177">
        <f t="shared" si="72"/>
        <v>0</v>
      </c>
      <c r="CL20" s="361"/>
      <c r="CM20" s="360"/>
      <c r="CN20" s="893">
        <v>2</v>
      </c>
      <c r="CO20" s="617">
        <v>24</v>
      </c>
    </row>
    <row r="21" spans="1:93" s="336" customFormat="1" ht="20.100000000000001" customHeight="1" x14ac:dyDescent="0.2">
      <c r="A21" s="1558"/>
      <c r="B21" s="612">
        <v>9</v>
      </c>
      <c r="C21" s="19"/>
      <c r="D21" s="693"/>
      <c r="E21" s="693"/>
      <c r="F21" s="436"/>
      <c r="G21" s="435"/>
      <c r="H21" s="440"/>
      <c r="I21" s="500"/>
      <c r="J21" s="506"/>
      <c r="K21" s="435"/>
      <c r="L21" s="435"/>
      <c r="M21" s="498"/>
      <c r="N21" s="498"/>
      <c r="O21" s="440"/>
      <c r="P21" s="459"/>
      <c r="Q21" s="506"/>
      <c r="R21" s="506"/>
      <c r="S21" s="500"/>
      <c r="T21" s="440"/>
      <c r="U21" s="459"/>
      <c r="V21" s="506"/>
      <c r="W21" s="506"/>
      <c r="X21" s="435"/>
      <c r="Y21" s="435"/>
      <c r="Z21" s="506"/>
      <c r="AA21" s="505"/>
      <c r="AB21" s="459"/>
      <c r="AC21" s="435"/>
      <c r="AD21" s="506"/>
      <c r="AE21" s="506"/>
      <c r="AF21" s="435"/>
      <c r="AG21" s="435"/>
      <c r="AH21" s="505"/>
      <c r="AI21" s="207">
        <f>COUNTIF($D21:AH21,"D")</f>
        <v>0</v>
      </c>
      <c r="AJ21" s="183">
        <f t="shared" si="26"/>
        <v>0</v>
      </c>
      <c r="AK21" s="183">
        <f t="shared" si="27"/>
        <v>0</v>
      </c>
      <c r="AL21" s="183">
        <f t="shared" si="28"/>
        <v>0</v>
      </c>
      <c r="AM21" s="183">
        <f t="shared" si="29"/>
        <v>0</v>
      </c>
      <c r="AN21" s="183">
        <f t="shared" si="30"/>
        <v>0</v>
      </c>
      <c r="AO21" s="183">
        <f t="shared" si="31"/>
        <v>0</v>
      </c>
      <c r="AP21" s="183">
        <f t="shared" si="32"/>
        <v>0</v>
      </c>
      <c r="AQ21" s="183">
        <f t="shared" si="33"/>
        <v>0</v>
      </c>
      <c r="AR21" s="183">
        <f t="shared" si="34"/>
        <v>0</v>
      </c>
      <c r="AS21" s="183">
        <f t="shared" si="35"/>
        <v>0</v>
      </c>
      <c r="AT21" s="183">
        <f t="shared" si="36"/>
        <v>0</v>
      </c>
      <c r="AU21" s="183">
        <f t="shared" si="37"/>
        <v>0</v>
      </c>
      <c r="AV21" s="183">
        <f t="shared" si="38"/>
        <v>0</v>
      </c>
      <c r="AW21" s="183">
        <f t="shared" si="39"/>
        <v>0</v>
      </c>
      <c r="AX21" s="183">
        <f t="shared" si="40"/>
        <v>0</v>
      </c>
      <c r="AY21" s="183">
        <f t="shared" si="41"/>
        <v>0</v>
      </c>
      <c r="AZ21" s="183">
        <f t="shared" si="42"/>
        <v>0</v>
      </c>
      <c r="BA21" s="184">
        <f t="shared" si="43"/>
        <v>0</v>
      </c>
      <c r="BB21" s="348"/>
      <c r="BC21" s="349">
        <f t="shared" si="44"/>
        <v>0</v>
      </c>
      <c r="BD21" s="347"/>
      <c r="BE21" s="343"/>
      <c r="BF21" s="178">
        <f t="shared" si="45"/>
        <v>0</v>
      </c>
      <c r="BG21" s="179">
        <f t="shared" si="46"/>
        <v>0</v>
      </c>
      <c r="BH21" s="180">
        <f t="shared" si="47"/>
        <v>0</v>
      </c>
      <c r="BI21" s="181">
        <f t="shared" si="48"/>
        <v>0</v>
      </c>
      <c r="BJ21" s="182">
        <f t="shared" si="49"/>
        <v>0</v>
      </c>
      <c r="BK21" s="183">
        <f t="shared" si="50"/>
        <v>0</v>
      </c>
      <c r="BL21" s="183">
        <f t="shared" si="51"/>
        <v>0</v>
      </c>
      <c r="BM21" s="183">
        <f t="shared" si="52"/>
        <v>0</v>
      </c>
      <c r="BN21" s="183">
        <f t="shared" si="53"/>
        <v>0</v>
      </c>
      <c r="BO21" s="183">
        <f t="shared" si="54"/>
        <v>0</v>
      </c>
      <c r="BP21" s="184">
        <f t="shared" si="55"/>
        <v>0</v>
      </c>
      <c r="BQ21" s="405">
        <f t="shared" si="56"/>
        <v>0</v>
      </c>
      <c r="BR21" s="182">
        <f t="shared" si="57"/>
        <v>0</v>
      </c>
      <c r="BS21" s="183">
        <f t="shared" si="58"/>
        <v>0</v>
      </c>
      <c r="BT21" s="184">
        <f t="shared" si="59"/>
        <v>0</v>
      </c>
      <c r="BU21" s="185">
        <f t="shared" si="60"/>
        <v>0</v>
      </c>
      <c r="BV21" s="178">
        <f t="shared" si="61"/>
        <v>0</v>
      </c>
      <c r="BW21" s="179">
        <f t="shared" si="62"/>
        <v>0</v>
      </c>
      <c r="BX21" s="196">
        <f t="shared" si="63"/>
        <v>0</v>
      </c>
      <c r="BY21" s="197">
        <f t="shared" si="64"/>
        <v>0</v>
      </c>
      <c r="BZ21" s="182">
        <f t="shared" si="65"/>
        <v>0</v>
      </c>
      <c r="CA21" s="183">
        <f t="shared" si="66"/>
        <v>0</v>
      </c>
      <c r="CB21" s="183">
        <f t="shared" si="67"/>
        <v>0</v>
      </c>
      <c r="CC21" s="183">
        <f t="shared" si="24"/>
        <v>0</v>
      </c>
      <c r="CD21" s="183">
        <f t="shared" si="68"/>
        <v>0</v>
      </c>
      <c r="CE21" s="183">
        <f t="shared" si="69"/>
        <v>0</v>
      </c>
      <c r="CF21" s="184">
        <f t="shared" si="70"/>
        <v>0</v>
      </c>
      <c r="CG21" s="198">
        <f t="shared" si="71"/>
        <v>0</v>
      </c>
      <c r="CH21" s="186"/>
      <c r="CI21" s="187"/>
      <c r="CJ21" s="187"/>
      <c r="CK21" s="177">
        <f t="shared" si="72"/>
        <v>0</v>
      </c>
      <c r="CL21" s="361"/>
      <c r="CM21" s="360"/>
      <c r="CN21" s="894"/>
      <c r="CO21" s="618"/>
    </row>
    <row r="22" spans="1:93" s="35" customFormat="1" ht="20.100000000000001" customHeight="1" thickBot="1" x14ac:dyDescent="0.25">
      <c r="A22" s="1559"/>
      <c r="B22" s="612">
        <v>10</v>
      </c>
      <c r="C22" s="128" t="s">
        <v>3</v>
      </c>
      <c r="D22" s="705"/>
      <c r="E22" s="705"/>
      <c r="F22" s="706"/>
      <c r="G22" s="482"/>
      <c r="H22" s="523"/>
      <c r="I22" s="514"/>
      <c r="J22" s="482" t="s">
        <v>59</v>
      </c>
      <c r="K22" s="475" t="s">
        <v>24</v>
      </c>
      <c r="L22" s="475"/>
      <c r="M22" s="524"/>
      <c r="N22" s="524"/>
      <c r="O22" s="476"/>
      <c r="P22" s="410"/>
      <c r="Q22" s="482"/>
      <c r="R22" s="482" t="s">
        <v>59</v>
      </c>
      <c r="S22" s="500"/>
      <c r="T22" s="440"/>
      <c r="U22" s="459"/>
      <c r="V22" s="506"/>
      <c r="W22" s="506"/>
      <c r="X22" s="435"/>
      <c r="Y22" s="435"/>
      <c r="Z22" s="506"/>
      <c r="AA22" s="505"/>
      <c r="AB22" s="459"/>
      <c r="AC22" s="435"/>
      <c r="AD22" s="506"/>
      <c r="AE22" s="506"/>
      <c r="AF22" s="435"/>
      <c r="AG22" s="435"/>
      <c r="AH22" s="529"/>
      <c r="AI22" s="207">
        <f>COUNTIF($D22:AH22,"D")</f>
        <v>1</v>
      </c>
      <c r="AJ22" s="183">
        <f t="shared" si="26"/>
        <v>0</v>
      </c>
      <c r="AK22" s="183">
        <f t="shared" si="27"/>
        <v>0</v>
      </c>
      <c r="AL22" s="183">
        <f t="shared" si="28"/>
        <v>0</v>
      </c>
      <c r="AM22" s="183">
        <f t="shared" si="29"/>
        <v>0</v>
      </c>
      <c r="AN22" s="183">
        <f t="shared" si="30"/>
        <v>0</v>
      </c>
      <c r="AO22" s="183">
        <f t="shared" si="31"/>
        <v>0</v>
      </c>
      <c r="AP22" s="183">
        <f t="shared" si="32"/>
        <v>0</v>
      </c>
      <c r="AQ22" s="183">
        <f t="shared" si="33"/>
        <v>0</v>
      </c>
      <c r="AR22" s="183">
        <f t="shared" si="34"/>
        <v>0</v>
      </c>
      <c r="AS22" s="183">
        <f t="shared" si="35"/>
        <v>0</v>
      </c>
      <c r="AT22" s="183">
        <f t="shared" si="36"/>
        <v>0</v>
      </c>
      <c r="AU22" s="183">
        <f t="shared" si="37"/>
        <v>0</v>
      </c>
      <c r="AV22" s="183">
        <f t="shared" si="38"/>
        <v>0</v>
      </c>
      <c r="AW22" s="183">
        <f t="shared" si="39"/>
        <v>0</v>
      </c>
      <c r="AX22" s="183">
        <f t="shared" si="40"/>
        <v>0</v>
      </c>
      <c r="AY22" s="183">
        <f t="shared" si="41"/>
        <v>0</v>
      </c>
      <c r="AZ22" s="183">
        <f t="shared" si="42"/>
        <v>0</v>
      </c>
      <c r="BA22" s="184">
        <f t="shared" si="43"/>
        <v>1</v>
      </c>
      <c r="BB22" s="348"/>
      <c r="BC22" s="349">
        <f t="shared" si="44"/>
        <v>0.5</v>
      </c>
      <c r="BD22" s="347"/>
      <c r="BE22" s="343"/>
      <c r="BF22" s="178">
        <f t="shared" si="45"/>
        <v>2</v>
      </c>
      <c r="BG22" s="179">
        <f t="shared" si="46"/>
        <v>1</v>
      </c>
      <c r="BH22" s="180">
        <f t="shared" si="47"/>
        <v>8.3333333333333329E-2</v>
      </c>
      <c r="BI22" s="181">
        <f t="shared" si="48"/>
        <v>0.91666666666666663</v>
      </c>
      <c r="BJ22" s="182">
        <f t="shared" si="49"/>
        <v>0</v>
      </c>
      <c r="BK22" s="183">
        <f t="shared" si="50"/>
        <v>0</v>
      </c>
      <c r="BL22" s="183">
        <f t="shared" si="51"/>
        <v>0</v>
      </c>
      <c r="BM22" s="183">
        <f t="shared" si="52"/>
        <v>0</v>
      </c>
      <c r="BN22" s="183">
        <f t="shared" si="53"/>
        <v>0</v>
      </c>
      <c r="BO22" s="183">
        <f t="shared" si="54"/>
        <v>0</v>
      </c>
      <c r="BP22" s="184">
        <f t="shared" si="55"/>
        <v>0</v>
      </c>
      <c r="BQ22" s="405">
        <f t="shared" si="56"/>
        <v>0</v>
      </c>
      <c r="BR22" s="182">
        <f t="shared" si="57"/>
        <v>0</v>
      </c>
      <c r="BS22" s="183">
        <f t="shared" si="58"/>
        <v>0</v>
      </c>
      <c r="BT22" s="184">
        <f t="shared" si="59"/>
        <v>0</v>
      </c>
      <c r="BU22" s="185">
        <f t="shared" si="60"/>
        <v>0</v>
      </c>
      <c r="BV22" s="178">
        <f t="shared" si="61"/>
        <v>0</v>
      </c>
      <c r="BW22" s="179">
        <f t="shared" si="62"/>
        <v>0</v>
      </c>
      <c r="BX22" s="196">
        <f t="shared" si="63"/>
        <v>0</v>
      </c>
      <c r="BY22" s="197">
        <f t="shared" si="64"/>
        <v>0</v>
      </c>
      <c r="BZ22" s="182">
        <f t="shared" si="65"/>
        <v>0</v>
      </c>
      <c r="CA22" s="183">
        <f t="shared" si="66"/>
        <v>0</v>
      </c>
      <c r="CB22" s="183">
        <f t="shared" si="67"/>
        <v>0</v>
      </c>
      <c r="CC22" s="183">
        <f t="shared" si="24"/>
        <v>0</v>
      </c>
      <c r="CD22" s="183">
        <f t="shared" si="68"/>
        <v>0</v>
      </c>
      <c r="CE22" s="183">
        <f t="shared" si="69"/>
        <v>0</v>
      </c>
      <c r="CF22" s="184">
        <f t="shared" si="70"/>
        <v>0</v>
      </c>
      <c r="CG22" s="198">
        <f t="shared" si="71"/>
        <v>0</v>
      </c>
      <c r="CH22" s="186"/>
      <c r="CI22" s="187"/>
      <c r="CJ22" s="187"/>
      <c r="CK22" s="177">
        <f t="shared" si="72"/>
        <v>1</v>
      </c>
      <c r="CL22" s="361"/>
      <c r="CM22" s="360"/>
      <c r="CN22" s="895"/>
      <c r="CO22" s="619"/>
    </row>
    <row r="23" spans="1:93" s="35" customFormat="1" ht="20.100000000000001" customHeight="1" thickBot="1" x14ac:dyDescent="0.25">
      <c r="A23" s="129" t="s">
        <v>66</v>
      </c>
      <c r="B23" s="612">
        <v>11</v>
      </c>
      <c r="C23" s="658" t="s">
        <v>3</v>
      </c>
      <c r="D23" s="709"/>
      <c r="E23" s="709"/>
      <c r="F23" s="710" t="s">
        <v>25</v>
      </c>
      <c r="G23" s="470"/>
      <c r="H23" s="471" t="s">
        <v>24</v>
      </c>
      <c r="I23" s="665" t="s">
        <v>25</v>
      </c>
      <c r="J23" s="666"/>
      <c r="K23" s="470" t="s">
        <v>24</v>
      </c>
      <c r="L23" s="470" t="s">
        <v>25</v>
      </c>
      <c r="M23" s="510"/>
      <c r="N23" s="510"/>
      <c r="O23" s="471" t="s">
        <v>24</v>
      </c>
      <c r="P23" s="509" t="s">
        <v>25</v>
      </c>
      <c r="Q23" s="666"/>
      <c r="R23" s="666"/>
      <c r="S23" s="503"/>
      <c r="T23" s="455"/>
      <c r="U23" s="460"/>
      <c r="V23" s="458"/>
      <c r="W23" s="458"/>
      <c r="X23" s="438"/>
      <c r="Y23" s="438"/>
      <c r="Z23" s="458"/>
      <c r="AA23" s="467"/>
      <c r="AB23" s="460"/>
      <c r="AC23" s="438"/>
      <c r="AD23" s="458"/>
      <c r="AE23" s="458"/>
      <c r="AF23" s="438"/>
      <c r="AG23" s="438"/>
      <c r="AH23" s="667"/>
      <c r="AI23" s="207">
        <f>COUNTIF($D23:AH23,"D")</f>
        <v>3</v>
      </c>
      <c r="AJ23" s="183">
        <f t="shared" si="26"/>
        <v>4</v>
      </c>
      <c r="AK23" s="183">
        <f t="shared" si="27"/>
        <v>0</v>
      </c>
      <c r="AL23" s="183">
        <f t="shared" si="28"/>
        <v>0</v>
      </c>
      <c r="AM23" s="183">
        <f t="shared" si="29"/>
        <v>0</v>
      </c>
      <c r="AN23" s="183">
        <f t="shared" si="30"/>
        <v>0</v>
      </c>
      <c r="AO23" s="183">
        <f t="shared" si="31"/>
        <v>0</v>
      </c>
      <c r="AP23" s="183">
        <f t="shared" si="32"/>
        <v>0</v>
      </c>
      <c r="AQ23" s="183">
        <f t="shared" si="33"/>
        <v>0</v>
      </c>
      <c r="AR23" s="183">
        <f t="shared" si="34"/>
        <v>0</v>
      </c>
      <c r="AS23" s="183">
        <f t="shared" si="35"/>
        <v>0</v>
      </c>
      <c r="AT23" s="183">
        <f t="shared" si="36"/>
        <v>0</v>
      </c>
      <c r="AU23" s="183">
        <f t="shared" si="37"/>
        <v>0</v>
      </c>
      <c r="AV23" s="183">
        <f t="shared" si="38"/>
        <v>0</v>
      </c>
      <c r="AW23" s="183">
        <f t="shared" si="39"/>
        <v>0</v>
      </c>
      <c r="AX23" s="183">
        <f t="shared" si="40"/>
        <v>0</v>
      </c>
      <c r="AY23" s="183">
        <f t="shared" si="41"/>
        <v>0</v>
      </c>
      <c r="AZ23" s="183">
        <f t="shared" si="42"/>
        <v>0</v>
      </c>
      <c r="BA23" s="184">
        <f t="shared" si="43"/>
        <v>7</v>
      </c>
      <c r="BB23" s="348"/>
      <c r="BC23" s="349">
        <f t="shared" si="44"/>
        <v>3.5</v>
      </c>
      <c r="BD23" s="347"/>
      <c r="BE23" s="343"/>
      <c r="BF23" s="178">
        <f t="shared" si="45"/>
        <v>0</v>
      </c>
      <c r="BG23" s="179">
        <f t="shared" si="46"/>
        <v>0</v>
      </c>
      <c r="BH23" s="180">
        <f t="shared" si="47"/>
        <v>0</v>
      </c>
      <c r="BI23" s="181">
        <f t="shared" si="48"/>
        <v>0</v>
      </c>
      <c r="BJ23" s="182">
        <f t="shared" si="49"/>
        <v>0</v>
      </c>
      <c r="BK23" s="183">
        <f t="shared" si="50"/>
        <v>0</v>
      </c>
      <c r="BL23" s="183">
        <f t="shared" si="51"/>
        <v>0</v>
      </c>
      <c r="BM23" s="183">
        <f t="shared" si="52"/>
        <v>0</v>
      </c>
      <c r="BN23" s="183">
        <f t="shared" si="53"/>
        <v>0</v>
      </c>
      <c r="BO23" s="183">
        <f t="shared" si="54"/>
        <v>0</v>
      </c>
      <c r="BP23" s="184">
        <f t="shared" si="55"/>
        <v>0</v>
      </c>
      <c r="BQ23" s="405">
        <f t="shared" si="56"/>
        <v>0</v>
      </c>
      <c r="BR23" s="182">
        <f t="shared" si="57"/>
        <v>0</v>
      </c>
      <c r="BS23" s="183">
        <f t="shared" si="58"/>
        <v>0</v>
      </c>
      <c r="BT23" s="184">
        <f t="shared" si="59"/>
        <v>0</v>
      </c>
      <c r="BU23" s="185">
        <f t="shared" si="60"/>
        <v>0</v>
      </c>
      <c r="BV23" s="178">
        <f t="shared" si="61"/>
        <v>0</v>
      </c>
      <c r="BW23" s="179">
        <f t="shared" si="62"/>
        <v>0</v>
      </c>
      <c r="BX23" s="196">
        <f t="shared" si="63"/>
        <v>0</v>
      </c>
      <c r="BY23" s="197">
        <f t="shared" si="64"/>
        <v>0</v>
      </c>
      <c r="BZ23" s="182">
        <f t="shared" si="65"/>
        <v>0</v>
      </c>
      <c r="CA23" s="183">
        <f t="shared" si="66"/>
        <v>0</v>
      </c>
      <c r="CB23" s="183">
        <f t="shared" si="67"/>
        <v>0</v>
      </c>
      <c r="CC23" s="183">
        <f t="shared" si="24"/>
        <v>0</v>
      </c>
      <c r="CD23" s="183">
        <f t="shared" si="68"/>
        <v>0</v>
      </c>
      <c r="CE23" s="183">
        <f t="shared" si="69"/>
        <v>0</v>
      </c>
      <c r="CF23" s="184">
        <f t="shared" si="70"/>
        <v>0</v>
      </c>
      <c r="CG23" s="198">
        <f t="shared" si="71"/>
        <v>0</v>
      </c>
      <c r="CH23" s="186"/>
      <c r="CI23" s="187"/>
      <c r="CJ23" s="187"/>
      <c r="CK23" s="177">
        <f t="shared" si="72"/>
        <v>0</v>
      </c>
      <c r="CL23" s="361"/>
      <c r="CM23" s="360"/>
      <c r="CN23" s="444">
        <v>0</v>
      </c>
      <c r="CO23" s="450">
        <v>0</v>
      </c>
    </row>
    <row r="24" spans="1:93" s="35" customFormat="1" ht="20.100000000000001" customHeight="1" thickBot="1" x14ac:dyDescent="0.25">
      <c r="A24" s="134" t="s">
        <v>67</v>
      </c>
      <c r="B24" s="612">
        <v>12</v>
      </c>
      <c r="C24" s="19" t="s">
        <v>3</v>
      </c>
      <c r="D24" s="713"/>
      <c r="E24" s="713"/>
      <c r="F24" s="449" t="s">
        <v>24</v>
      </c>
      <c r="G24" s="438" t="s">
        <v>24</v>
      </c>
      <c r="H24" s="455" t="s">
        <v>25</v>
      </c>
      <c r="I24" s="503"/>
      <c r="J24" s="458"/>
      <c r="K24" s="438" t="s">
        <v>24</v>
      </c>
      <c r="L24" s="438" t="s">
        <v>25</v>
      </c>
      <c r="M24" s="502" t="s">
        <v>56</v>
      </c>
      <c r="N24" s="502"/>
      <c r="O24" s="455" t="s">
        <v>24</v>
      </c>
      <c r="P24" s="460" t="s">
        <v>25</v>
      </c>
      <c r="Q24" s="458"/>
      <c r="R24" s="458"/>
      <c r="S24" s="503"/>
      <c r="T24" s="455"/>
      <c r="U24" s="460"/>
      <c r="V24" s="458"/>
      <c r="W24" s="458"/>
      <c r="X24" s="438"/>
      <c r="Y24" s="438"/>
      <c r="Z24" s="458"/>
      <c r="AA24" s="467"/>
      <c r="AB24" s="460"/>
      <c r="AC24" s="438"/>
      <c r="AD24" s="458"/>
      <c r="AE24" s="458"/>
      <c r="AF24" s="438"/>
      <c r="AG24" s="438"/>
      <c r="AH24" s="467"/>
      <c r="AI24" s="207">
        <f>COUNTIF($D24:AH24,"D")</f>
        <v>4</v>
      </c>
      <c r="AJ24" s="183">
        <f t="shared" si="26"/>
        <v>3</v>
      </c>
      <c r="AK24" s="183">
        <f t="shared" si="27"/>
        <v>0</v>
      </c>
      <c r="AL24" s="183">
        <f t="shared" si="28"/>
        <v>0</v>
      </c>
      <c r="AM24" s="183">
        <f t="shared" si="29"/>
        <v>0</v>
      </c>
      <c r="AN24" s="183">
        <f t="shared" si="30"/>
        <v>0</v>
      </c>
      <c r="AO24" s="183">
        <f t="shared" si="31"/>
        <v>0</v>
      </c>
      <c r="AP24" s="183">
        <f t="shared" si="32"/>
        <v>0</v>
      </c>
      <c r="AQ24" s="183">
        <f t="shared" si="33"/>
        <v>0</v>
      </c>
      <c r="AR24" s="183">
        <f t="shared" si="34"/>
        <v>0</v>
      </c>
      <c r="AS24" s="183">
        <f t="shared" si="35"/>
        <v>0</v>
      </c>
      <c r="AT24" s="183">
        <f t="shared" si="36"/>
        <v>0</v>
      </c>
      <c r="AU24" s="183">
        <f t="shared" si="37"/>
        <v>0</v>
      </c>
      <c r="AV24" s="183">
        <f t="shared" si="38"/>
        <v>0</v>
      </c>
      <c r="AW24" s="183">
        <f t="shared" si="39"/>
        <v>0</v>
      </c>
      <c r="AX24" s="183">
        <f t="shared" si="40"/>
        <v>0</v>
      </c>
      <c r="AY24" s="183">
        <f t="shared" si="41"/>
        <v>0</v>
      </c>
      <c r="AZ24" s="183">
        <f t="shared" si="42"/>
        <v>0</v>
      </c>
      <c r="BA24" s="184">
        <f t="shared" si="43"/>
        <v>7</v>
      </c>
      <c r="BB24" s="348"/>
      <c r="BC24" s="349">
        <f t="shared" si="44"/>
        <v>3.5</v>
      </c>
      <c r="BD24" s="347"/>
      <c r="BE24" s="343"/>
      <c r="BF24" s="178">
        <f t="shared" si="45"/>
        <v>1</v>
      </c>
      <c r="BG24" s="179">
        <f t="shared" si="46"/>
        <v>0.5</v>
      </c>
      <c r="BH24" s="180">
        <f t="shared" si="47"/>
        <v>4.1666666666666664E-2</v>
      </c>
      <c r="BI24" s="181">
        <f t="shared" si="48"/>
        <v>0.45833333333333331</v>
      </c>
      <c r="BJ24" s="182">
        <f t="shared" si="49"/>
        <v>0</v>
      </c>
      <c r="BK24" s="183">
        <f t="shared" si="50"/>
        <v>0</v>
      </c>
      <c r="BL24" s="183">
        <f t="shared" si="51"/>
        <v>0</v>
      </c>
      <c r="BM24" s="183">
        <f t="shared" si="52"/>
        <v>0</v>
      </c>
      <c r="BN24" s="183">
        <f t="shared" si="53"/>
        <v>0</v>
      </c>
      <c r="BO24" s="183">
        <f t="shared" si="54"/>
        <v>0</v>
      </c>
      <c r="BP24" s="184">
        <f t="shared" si="55"/>
        <v>0</v>
      </c>
      <c r="BQ24" s="405">
        <f t="shared" si="56"/>
        <v>0</v>
      </c>
      <c r="BR24" s="182">
        <f t="shared" si="57"/>
        <v>0</v>
      </c>
      <c r="BS24" s="183">
        <f t="shared" si="58"/>
        <v>0</v>
      </c>
      <c r="BT24" s="184">
        <f t="shared" si="59"/>
        <v>0</v>
      </c>
      <c r="BU24" s="185">
        <f t="shared" si="60"/>
        <v>0</v>
      </c>
      <c r="BV24" s="178">
        <f t="shared" si="61"/>
        <v>0</v>
      </c>
      <c r="BW24" s="179">
        <f t="shared" si="62"/>
        <v>0</v>
      </c>
      <c r="BX24" s="196">
        <f t="shared" si="63"/>
        <v>0</v>
      </c>
      <c r="BY24" s="197">
        <f t="shared" si="64"/>
        <v>0</v>
      </c>
      <c r="BZ24" s="182">
        <f t="shared" si="65"/>
        <v>0</v>
      </c>
      <c r="CA24" s="183">
        <f t="shared" si="66"/>
        <v>0</v>
      </c>
      <c r="CB24" s="183">
        <f t="shared" si="67"/>
        <v>0</v>
      </c>
      <c r="CC24" s="183">
        <f t="shared" si="24"/>
        <v>0</v>
      </c>
      <c r="CD24" s="183">
        <f t="shared" si="68"/>
        <v>0</v>
      </c>
      <c r="CE24" s="183">
        <f t="shared" si="69"/>
        <v>0</v>
      </c>
      <c r="CF24" s="184">
        <f t="shared" si="70"/>
        <v>0</v>
      </c>
      <c r="CG24" s="198">
        <f t="shared" si="71"/>
        <v>0</v>
      </c>
      <c r="CH24" s="186"/>
      <c r="CI24" s="187"/>
      <c r="CJ24" s="187"/>
      <c r="CK24" s="177">
        <f t="shared" si="72"/>
        <v>0.5</v>
      </c>
      <c r="CL24" s="361"/>
      <c r="CM24" s="360"/>
      <c r="CN24" s="444">
        <v>1</v>
      </c>
      <c r="CO24" s="450">
        <v>12</v>
      </c>
    </row>
    <row r="25" spans="1:93" s="35" customFormat="1" ht="20.100000000000001" customHeight="1" thickBot="1" x14ac:dyDescent="0.25">
      <c r="A25" s="134" t="s">
        <v>68</v>
      </c>
      <c r="B25" s="612">
        <v>13</v>
      </c>
      <c r="C25" s="19" t="s">
        <v>3</v>
      </c>
      <c r="D25" s="713" t="s">
        <v>29</v>
      </c>
      <c r="E25" s="713" t="s">
        <v>24</v>
      </c>
      <c r="F25" s="449" t="s">
        <v>26</v>
      </c>
      <c r="G25" s="438" t="s">
        <v>24</v>
      </c>
      <c r="H25" s="455" t="s">
        <v>25</v>
      </c>
      <c r="I25" s="500"/>
      <c r="J25" s="458"/>
      <c r="K25" s="438" t="s">
        <v>27</v>
      </c>
      <c r="L25" s="438" t="s">
        <v>25</v>
      </c>
      <c r="M25" s="502"/>
      <c r="N25" s="502"/>
      <c r="O25" s="455" t="s">
        <v>25</v>
      </c>
      <c r="P25" s="460" t="s">
        <v>25</v>
      </c>
      <c r="Q25" s="458"/>
      <c r="R25" s="458"/>
      <c r="S25" s="503"/>
      <c r="T25" s="455"/>
      <c r="U25" s="460"/>
      <c r="V25" s="458"/>
      <c r="W25" s="458"/>
      <c r="X25" s="438"/>
      <c r="Y25" s="438"/>
      <c r="Z25" s="458"/>
      <c r="AA25" s="467"/>
      <c r="AB25" s="460"/>
      <c r="AC25" s="438"/>
      <c r="AD25" s="458"/>
      <c r="AE25" s="458"/>
      <c r="AF25" s="438"/>
      <c r="AG25" s="438"/>
      <c r="AH25" s="467"/>
      <c r="AI25" s="207">
        <f>COUNTIF($D25:AH25,"D")</f>
        <v>2</v>
      </c>
      <c r="AJ25" s="183">
        <f t="shared" si="26"/>
        <v>4</v>
      </c>
      <c r="AK25" s="183">
        <f t="shared" si="27"/>
        <v>1</v>
      </c>
      <c r="AL25" s="183">
        <f t="shared" si="28"/>
        <v>1</v>
      </c>
      <c r="AM25" s="183">
        <f t="shared" si="29"/>
        <v>0</v>
      </c>
      <c r="AN25" s="183">
        <f t="shared" si="30"/>
        <v>1</v>
      </c>
      <c r="AO25" s="183">
        <f t="shared" si="31"/>
        <v>0</v>
      </c>
      <c r="AP25" s="183">
        <f t="shared" si="32"/>
        <v>0</v>
      </c>
      <c r="AQ25" s="183">
        <f t="shared" si="33"/>
        <v>0</v>
      </c>
      <c r="AR25" s="183">
        <f t="shared" si="34"/>
        <v>0</v>
      </c>
      <c r="AS25" s="183">
        <f t="shared" si="35"/>
        <v>0</v>
      </c>
      <c r="AT25" s="183">
        <f t="shared" si="36"/>
        <v>0</v>
      </c>
      <c r="AU25" s="183">
        <f t="shared" si="37"/>
        <v>0</v>
      </c>
      <c r="AV25" s="183">
        <f t="shared" si="38"/>
        <v>0</v>
      </c>
      <c r="AW25" s="183">
        <f t="shared" si="39"/>
        <v>0</v>
      </c>
      <c r="AX25" s="183">
        <f t="shared" si="40"/>
        <v>0</v>
      </c>
      <c r="AY25" s="183">
        <f t="shared" si="41"/>
        <v>0</v>
      </c>
      <c r="AZ25" s="183">
        <f t="shared" si="42"/>
        <v>0</v>
      </c>
      <c r="BA25" s="184">
        <f t="shared" si="43"/>
        <v>8</v>
      </c>
      <c r="BB25" s="348"/>
      <c r="BC25" s="349">
        <f t="shared" si="44"/>
        <v>3.5</v>
      </c>
      <c r="BD25" s="347"/>
      <c r="BE25" s="343"/>
      <c r="BF25" s="178">
        <f t="shared" si="45"/>
        <v>0</v>
      </c>
      <c r="BG25" s="179">
        <f t="shared" si="46"/>
        <v>0</v>
      </c>
      <c r="BH25" s="180">
        <f t="shared" si="47"/>
        <v>0</v>
      </c>
      <c r="BI25" s="181">
        <f t="shared" si="48"/>
        <v>0</v>
      </c>
      <c r="BJ25" s="182">
        <f t="shared" si="49"/>
        <v>0</v>
      </c>
      <c r="BK25" s="183">
        <f t="shared" si="50"/>
        <v>0</v>
      </c>
      <c r="BL25" s="183">
        <f t="shared" si="51"/>
        <v>0</v>
      </c>
      <c r="BM25" s="183">
        <f t="shared" si="52"/>
        <v>0</v>
      </c>
      <c r="BN25" s="183">
        <f t="shared" si="53"/>
        <v>0</v>
      </c>
      <c r="BO25" s="183">
        <f t="shared" si="54"/>
        <v>0</v>
      </c>
      <c r="BP25" s="184">
        <f t="shared" si="55"/>
        <v>0</v>
      </c>
      <c r="BQ25" s="405">
        <f t="shared" si="56"/>
        <v>0</v>
      </c>
      <c r="BR25" s="182">
        <f t="shared" si="57"/>
        <v>0</v>
      </c>
      <c r="BS25" s="183">
        <f t="shared" si="58"/>
        <v>1</v>
      </c>
      <c r="BT25" s="184">
        <f t="shared" si="59"/>
        <v>0</v>
      </c>
      <c r="BU25" s="185">
        <f t="shared" si="60"/>
        <v>0.5</v>
      </c>
      <c r="BV25" s="178">
        <f t="shared" si="61"/>
        <v>0</v>
      </c>
      <c r="BW25" s="179">
        <f t="shared" si="62"/>
        <v>0</v>
      </c>
      <c r="BX25" s="196">
        <f t="shared" si="63"/>
        <v>0</v>
      </c>
      <c r="BY25" s="197">
        <f t="shared" si="64"/>
        <v>0</v>
      </c>
      <c r="BZ25" s="182">
        <f t="shared" si="65"/>
        <v>0</v>
      </c>
      <c r="CA25" s="183">
        <f t="shared" si="66"/>
        <v>0</v>
      </c>
      <c r="CB25" s="183">
        <f t="shared" si="67"/>
        <v>0</v>
      </c>
      <c r="CC25" s="183">
        <f t="shared" si="24"/>
        <v>0</v>
      </c>
      <c r="CD25" s="183">
        <f t="shared" si="68"/>
        <v>0</v>
      </c>
      <c r="CE25" s="183">
        <f t="shared" si="69"/>
        <v>0</v>
      </c>
      <c r="CF25" s="184">
        <f t="shared" si="70"/>
        <v>0</v>
      </c>
      <c r="CG25" s="198">
        <f t="shared" si="71"/>
        <v>0</v>
      </c>
      <c r="CH25" s="186"/>
      <c r="CI25" s="187"/>
      <c r="CJ25" s="187"/>
      <c r="CK25" s="177">
        <f t="shared" si="72"/>
        <v>0</v>
      </c>
      <c r="CL25" s="361"/>
      <c r="CM25" s="360"/>
      <c r="CN25" s="444">
        <v>0</v>
      </c>
      <c r="CO25" s="450">
        <v>0</v>
      </c>
    </row>
    <row r="26" spans="1:93" s="35" customFormat="1" ht="20.100000000000001" customHeight="1" thickBot="1" x14ac:dyDescent="0.25">
      <c r="A26" s="613" t="s">
        <v>69</v>
      </c>
      <c r="B26" s="612">
        <v>14</v>
      </c>
      <c r="C26" s="26" t="s">
        <v>3</v>
      </c>
      <c r="D26" s="447" t="s">
        <v>30</v>
      </c>
      <c r="E26" s="447" t="s">
        <v>25</v>
      </c>
      <c r="F26" s="449"/>
      <c r="G26" s="449" t="s">
        <v>37</v>
      </c>
      <c r="H26" s="490" t="s">
        <v>25</v>
      </c>
      <c r="I26" s="386"/>
      <c r="J26" s="449" t="s">
        <v>24</v>
      </c>
      <c r="K26" s="449" t="s">
        <v>25</v>
      </c>
      <c r="L26" s="449"/>
      <c r="M26" s="449"/>
      <c r="N26" s="449" t="s">
        <v>24</v>
      </c>
      <c r="O26" s="490" t="s">
        <v>24</v>
      </c>
      <c r="P26" s="386"/>
      <c r="Q26" s="449"/>
      <c r="R26" s="449" t="s">
        <v>27</v>
      </c>
      <c r="S26" s="500"/>
      <c r="T26" s="440"/>
      <c r="U26" s="459"/>
      <c r="V26" s="506"/>
      <c r="W26" s="506"/>
      <c r="X26" s="435"/>
      <c r="Y26" s="435"/>
      <c r="Z26" s="506"/>
      <c r="AA26" s="505"/>
      <c r="AB26" s="459"/>
      <c r="AC26" s="435"/>
      <c r="AD26" s="506"/>
      <c r="AE26" s="506"/>
      <c r="AF26" s="435"/>
      <c r="AG26" s="435"/>
      <c r="AH26" s="440"/>
      <c r="AI26" s="207">
        <f>COUNTIF($D26:AH26,"D")</f>
        <v>3</v>
      </c>
      <c r="AJ26" s="183">
        <f t="shared" si="26"/>
        <v>3</v>
      </c>
      <c r="AK26" s="183">
        <f t="shared" si="27"/>
        <v>0</v>
      </c>
      <c r="AL26" s="183">
        <f t="shared" si="28"/>
        <v>1</v>
      </c>
      <c r="AM26" s="183">
        <f t="shared" si="29"/>
        <v>0</v>
      </c>
      <c r="AN26" s="183">
        <f t="shared" si="30"/>
        <v>0</v>
      </c>
      <c r="AO26" s="183">
        <f t="shared" si="31"/>
        <v>1</v>
      </c>
      <c r="AP26" s="183">
        <f t="shared" si="32"/>
        <v>0</v>
      </c>
      <c r="AQ26" s="183">
        <f t="shared" si="33"/>
        <v>0</v>
      </c>
      <c r="AR26" s="183">
        <f t="shared" si="34"/>
        <v>0</v>
      </c>
      <c r="AS26" s="183">
        <f t="shared" si="35"/>
        <v>0</v>
      </c>
      <c r="AT26" s="183">
        <f t="shared" si="36"/>
        <v>0</v>
      </c>
      <c r="AU26" s="183">
        <f t="shared" si="37"/>
        <v>0</v>
      </c>
      <c r="AV26" s="183">
        <f t="shared" si="38"/>
        <v>1</v>
      </c>
      <c r="AW26" s="183">
        <f t="shared" si="39"/>
        <v>0</v>
      </c>
      <c r="AX26" s="183">
        <f t="shared" si="40"/>
        <v>0</v>
      </c>
      <c r="AY26" s="183">
        <f t="shared" si="41"/>
        <v>0</v>
      </c>
      <c r="AZ26" s="183">
        <f t="shared" si="42"/>
        <v>0</v>
      </c>
      <c r="BA26" s="184">
        <f t="shared" si="43"/>
        <v>8</v>
      </c>
      <c r="BB26" s="348"/>
      <c r="BC26" s="349">
        <f t="shared" si="44"/>
        <v>4.3333333333333339</v>
      </c>
      <c r="BD26" s="347"/>
      <c r="BE26" s="343"/>
      <c r="BF26" s="178">
        <f t="shared" si="45"/>
        <v>0</v>
      </c>
      <c r="BG26" s="179">
        <f t="shared" si="46"/>
        <v>0</v>
      </c>
      <c r="BH26" s="180">
        <f t="shared" si="47"/>
        <v>0</v>
      </c>
      <c r="BI26" s="181">
        <f t="shared" si="48"/>
        <v>0</v>
      </c>
      <c r="BJ26" s="182">
        <f t="shared" si="49"/>
        <v>0</v>
      </c>
      <c r="BK26" s="183">
        <f t="shared" si="50"/>
        <v>0</v>
      </c>
      <c r="BL26" s="183">
        <f t="shared" si="51"/>
        <v>0</v>
      </c>
      <c r="BM26" s="183">
        <f t="shared" si="52"/>
        <v>0</v>
      </c>
      <c r="BN26" s="183">
        <f t="shared" si="53"/>
        <v>0</v>
      </c>
      <c r="BO26" s="183">
        <f t="shared" si="54"/>
        <v>0</v>
      </c>
      <c r="BP26" s="184">
        <f t="shared" si="55"/>
        <v>0</v>
      </c>
      <c r="BQ26" s="405">
        <f t="shared" si="56"/>
        <v>0</v>
      </c>
      <c r="BR26" s="182">
        <f t="shared" si="57"/>
        <v>0</v>
      </c>
      <c r="BS26" s="183">
        <f t="shared" si="58"/>
        <v>0</v>
      </c>
      <c r="BT26" s="184">
        <f t="shared" si="59"/>
        <v>1</v>
      </c>
      <c r="BU26" s="185">
        <f t="shared" si="60"/>
        <v>0.16666666666666666</v>
      </c>
      <c r="BV26" s="178">
        <f t="shared" si="61"/>
        <v>0</v>
      </c>
      <c r="BW26" s="179">
        <f t="shared" si="62"/>
        <v>0</v>
      </c>
      <c r="BX26" s="196">
        <f t="shared" si="63"/>
        <v>0</v>
      </c>
      <c r="BY26" s="197">
        <f t="shared" si="64"/>
        <v>0</v>
      </c>
      <c r="BZ26" s="182">
        <f t="shared" si="65"/>
        <v>0</v>
      </c>
      <c r="CA26" s="183">
        <f t="shared" si="66"/>
        <v>0</v>
      </c>
      <c r="CB26" s="183">
        <f t="shared" si="67"/>
        <v>0</v>
      </c>
      <c r="CC26" s="183">
        <f t="shared" si="24"/>
        <v>0</v>
      </c>
      <c r="CD26" s="183">
        <f t="shared" si="68"/>
        <v>0</v>
      </c>
      <c r="CE26" s="183">
        <f t="shared" si="69"/>
        <v>0</v>
      </c>
      <c r="CF26" s="184">
        <f t="shared" si="70"/>
        <v>0</v>
      </c>
      <c r="CG26" s="198">
        <f t="shared" si="71"/>
        <v>0</v>
      </c>
      <c r="CH26" s="186"/>
      <c r="CI26" s="187"/>
      <c r="CJ26" s="187"/>
      <c r="CK26" s="177">
        <f t="shared" si="72"/>
        <v>0</v>
      </c>
      <c r="CL26" s="361"/>
      <c r="CM26" s="360"/>
      <c r="CN26" s="444">
        <v>0</v>
      </c>
      <c r="CO26" s="450">
        <v>0</v>
      </c>
    </row>
    <row r="27" spans="1:93" s="35" customFormat="1" ht="20.100000000000001" customHeight="1" thickBot="1" x14ac:dyDescent="0.25">
      <c r="A27" s="134" t="s">
        <v>70</v>
      </c>
      <c r="B27" s="612">
        <v>15</v>
      </c>
      <c r="C27" s="19" t="s">
        <v>3</v>
      </c>
      <c r="D27" s="693"/>
      <c r="E27" s="693"/>
      <c r="F27" s="449" t="s">
        <v>24</v>
      </c>
      <c r="G27" s="438" t="s">
        <v>24</v>
      </c>
      <c r="H27" s="455" t="s">
        <v>26</v>
      </c>
      <c r="I27" s="503"/>
      <c r="J27" s="458"/>
      <c r="K27" s="438" t="s">
        <v>24</v>
      </c>
      <c r="L27" s="438" t="s">
        <v>25</v>
      </c>
      <c r="M27" s="502" t="s">
        <v>56</v>
      </c>
      <c r="N27" s="502"/>
      <c r="O27" s="455" t="s">
        <v>24</v>
      </c>
      <c r="P27" s="460" t="s">
        <v>25</v>
      </c>
      <c r="Q27" s="458"/>
      <c r="R27" s="458"/>
      <c r="S27" s="593"/>
      <c r="T27" s="594"/>
      <c r="U27" s="595"/>
      <c r="V27" s="609"/>
      <c r="W27" s="609"/>
      <c r="X27" s="227"/>
      <c r="Y27" s="227"/>
      <c r="Z27" s="609"/>
      <c r="AA27" s="596"/>
      <c r="AB27" s="595"/>
      <c r="AC27" s="227"/>
      <c r="AD27" s="609"/>
      <c r="AE27" s="609"/>
      <c r="AF27" s="227"/>
      <c r="AG27" s="227"/>
      <c r="AH27" s="505"/>
      <c r="AI27" s="207">
        <f>COUNTIF($D27:AH27,"D")</f>
        <v>4</v>
      </c>
      <c r="AJ27" s="183">
        <f t="shared" si="26"/>
        <v>2</v>
      </c>
      <c r="AK27" s="183">
        <f t="shared" si="27"/>
        <v>1</v>
      </c>
      <c r="AL27" s="183">
        <f t="shared" si="28"/>
        <v>0</v>
      </c>
      <c r="AM27" s="183">
        <f t="shared" si="29"/>
        <v>0</v>
      </c>
      <c r="AN27" s="183">
        <f t="shared" si="30"/>
        <v>0</v>
      </c>
      <c r="AO27" s="183">
        <f t="shared" si="31"/>
        <v>0</v>
      </c>
      <c r="AP27" s="183">
        <f t="shared" si="32"/>
        <v>0</v>
      </c>
      <c r="AQ27" s="183">
        <f t="shared" si="33"/>
        <v>0</v>
      </c>
      <c r="AR27" s="183">
        <f t="shared" si="34"/>
        <v>0</v>
      </c>
      <c r="AS27" s="183">
        <f t="shared" si="35"/>
        <v>0</v>
      </c>
      <c r="AT27" s="183">
        <f t="shared" si="36"/>
        <v>0</v>
      </c>
      <c r="AU27" s="183">
        <f t="shared" si="37"/>
        <v>0</v>
      </c>
      <c r="AV27" s="183">
        <f t="shared" si="38"/>
        <v>0</v>
      </c>
      <c r="AW27" s="183">
        <f t="shared" si="39"/>
        <v>0</v>
      </c>
      <c r="AX27" s="183">
        <f t="shared" si="40"/>
        <v>0</v>
      </c>
      <c r="AY27" s="183">
        <f t="shared" si="41"/>
        <v>0</v>
      </c>
      <c r="AZ27" s="183">
        <f t="shared" si="42"/>
        <v>0</v>
      </c>
      <c r="BA27" s="184">
        <f t="shared" si="43"/>
        <v>7</v>
      </c>
      <c r="BB27" s="348"/>
      <c r="BC27" s="349">
        <f t="shared" si="44"/>
        <v>3</v>
      </c>
      <c r="BD27" s="347"/>
      <c r="BE27" s="343"/>
      <c r="BF27" s="178">
        <f t="shared" si="45"/>
        <v>1</v>
      </c>
      <c r="BG27" s="179">
        <f t="shared" si="46"/>
        <v>0.5</v>
      </c>
      <c r="BH27" s="180">
        <f t="shared" si="47"/>
        <v>4.1666666666666664E-2</v>
      </c>
      <c r="BI27" s="181">
        <f t="shared" si="48"/>
        <v>0.45833333333333331</v>
      </c>
      <c r="BJ27" s="182">
        <f t="shared" si="49"/>
        <v>0</v>
      </c>
      <c r="BK27" s="183">
        <f t="shared" si="50"/>
        <v>0</v>
      </c>
      <c r="BL27" s="183">
        <f t="shared" si="51"/>
        <v>0</v>
      </c>
      <c r="BM27" s="183">
        <f t="shared" si="52"/>
        <v>0</v>
      </c>
      <c r="BN27" s="183">
        <f t="shared" si="53"/>
        <v>0</v>
      </c>
      <c r="BO27" s="183">
        <f t="shared" si="54"/>
        <v>0</v>
      </c>
      <c r="BP27" s="184">
        <f t="shared" si="55"/>
        <v>0</v>
      </c>
      <c r="BQ27" s="405">
        <f t="shared" si="56"/>
        <v>0</v>
      </c>
      <c r="BR27" s="182">
        <f t="shared" si="57"/>
        <v>0</v>
      </c>
      <c r="BS27" s="183">
        <f t="shared" si="58"/>
        <v>0</v>
      </c>
      <c r="BT27" s="184">
        <f t="shared" si="59"/>
        <v>0</v>
      </c>
      <c r="BU27" s="185">
        <f t="shared" si="60"/>
        <v>0</v>
      </c>
      <c r="BV27" s="178">
        <f t="shared" si="61"/>
        <v>0</v>
      </c>
      <c r="BW27" s="179">
        <f t="shared" si="62"/>
        <v>0</v>
      </c>
      <c r="BX27" s="196">
        <f t="shared" si="63"/>
        <v>0</v>
      </c>
      <c r="BY27" s="197">
        <f t="shared" si="64"/>
        <v>0</v>
      </c>
      <c r="BZ27" s="182">
        <f t="shared" si="65"/>
        <v>0</v>
      </c>
      <c r="CA27" s="183">
        <f t="shared" si="66"/>
        <v>0</v>
      </c>
      <c r="CB27" s="183">
        <f t="shared" si="67"/>
        <v>0</v>
      </c>
      <c r="CC27" s="183">
        <f t="shared" si="24"/>
        <v>0</v>
      </c>
      <c r="CD27" s="183">
        <f t="shared" si="68"/>
        <v>0</v>
      </c>
      <c r="CE27" s="183">
        <f t="shared" si="69"/>
        <v>0</v>
      </c>
      <c r="CF27" s="184">
        <f t="shared" si="70"/>
        <v>0</v>
      </c>
      <c r="CG27" s="198">
        <f t="shared" si="71"/>
        <v>0</v>
      </c>
      <c r="CH27" s="186"/>
      <c r="CI27" s="187"/>
      <c r="CJ27" s="187"/>
      <c r="CK27" s="177">
        <f t="shared" si="72"/>
        <v>0.5</v>
      </c>
      <c r="CL27" s="361"/>
      <c r="CM27" s="360"/>
      <c r="CN27" s="444">
        <v>1</v>
      </c>
      <c r="CO27" s="450">
        <v>12</v>
      </c>
    </row>
    <row r="28" spans="1:93" s="35" customFormat="1" ht="20.100000000000001" customHeight="1" thickBot="1" x14ac:dyDescent="0.25">
      <c r="A28" s="134" t="s">
        <v>71</v>
      </c>
      <c r="B28" s="612">
        <v>16</v>
      </c>
      <c r="C28" s="19" t="s">
        <v>3</v>
      </c>
      <c r="D28" s="693"/>
      <c r="E28" s="693"/>
      <c r="F28" s="449" t="s">
        <v>25</v>
      </c>
      <c r="G28" s="438"/>
      <c r="H28" s="455" t="s">
        <v>25</v>
      </c>
      <c r="I28" s="503" t="s">
        <v>25</v>
      </c>
      <c r="J28" s="458"/>
      <c r="K28" s="438" t="s">
        <v>24</v>
      </c>
      <c r="L28" s="438" t="s">
        <v>25</v>
      </c>
      <c r="M28" s="502"/>
      <c r="N28" s="502"/>
      <c r="O28" s="455" t="s">
        <v>24</v>
      </c>
      <c r="P28" s="460" t="s">
        <v>25</v>
      </c>
      <c r="Q28" s="458"/>
      <c r="R28" s="458"/>
      <c r="S28" s="500"/>
      <c r="T28" s="440"/>
      <c r="U28" s="459"/>
      <c r="V28" s="506"/>
      <c r="W28" s="506"/>
      <c r="X28" s="435"/>
      <c r="Y28" s="435"/>
      <c r="Z28" s="506"/>
      <c r="AA28" s="505"/>
      <c r="AB28" s="459"/>
      <c r="AC28" s="435"/>
      <c r="AD28" s="506"/>
      <c r="AE28" s="506"/>
      <c r="AF28" s="435"/>
      <c r="AG28" s="435"/>
      <c r="AH28" s="505"/>
      <c r="AI28" s="207">
        <f>COUNTIF($D28:AH28,"D")</f>
        <v>2</v>
      </c>
      <c r="AJ28" s="183">
        <f t="shared" si="26"/>
        <v>5</v>
      </c>
      <c r="AK28" s="183">
        <f t="shared" si="27"/>
        <v>0</v>
      </c>
      <c r="AL28" s="183">
        <f t="shared" si="28"/>
        <v>0</v>
      </c>
      <c r="AM28" s="183">
        <f t="shared" si="29"/>
        <v>0</v>
      </c>
      <c r="AN28" s="183">
        <f t="shared" si="30"/>
        <v>0</v>
      </c>
      <c r="AO28" s="183">
        <f t="shared" si="31"/>
        <v>0</v>
      </c>
      <c r="AP28" s="183">
        <f t="shared" si="32"/>
        <v>0</v>
      </c>
      <c r="AQ28" s="183">
        <f t="shared" si="33"/>
        <v>0</v>
      </c>
      <c r="AR28" s="183">
        <f t="shared" si="34"/>
        <v>0</v>
      </c>
      <c r="AS28" s="183">
        <f t="shared" si="35"/>
        <v>0</v>
      </c>
      <c r="AT28" s="183">
        <f t="shared" si="36"/>
        <v>0</v>
      </c>
      <c r="AU28" s="183">
        <f t="shared" si="37"/>
        <v>0</v>
      </c>
      <c r="AV28" s="183">
        <f t="shared" si="38"/>
        <v>0</v>
      </c>
      <c r="AW28" s="183">
        <f t="shared" si="39"/>
        <v>0</v>
      </c>
      <c r="AX28" s="183">
        <f t="shared" si="40"/>
        <v>0</v>
      </c>
      <c r="AY28" s="183">
        <f t="shared" si="41"/>
        <v>0</v>
      </c>
      <c r="AZ28" s="183">
        <f t="shared" si="42"/>
        <v>0</v>
      </c>
      <c r="BA28" s="184">
        <f t="shared" si="43"/>
        <v>7</v>
      </c>
      <c r="BB28" s="348"/>
      <c r="BC28" s="349">
        <f t="shared" si="44"/>
        <v>3.5</v>
      </c>
      <c r="BD28" s="347"/>
      <c r="BE28" s="343"/>
      <c r="BF28" s="178">
        <f t="shared" si="45"/>
        <v>0</v>
      </c>
      <c r="BG28" s="179">
        <f t="shared" si="46"/>
        <v>0</v>
      </c>
      <c r="BH28" s="180">
        <f t="shared" si="47"/>
        <v>0</v>
      </c>
      <c r="BI28" s="181">
        <f t="shared" si="48"/>
        <v>0</v>
      </c>
      <c r="BJ28" s="182">
        <f t="shared" si="49"/>
        <v>0</v>
      </c>
      <c r="BK28" s="183">
        <f t="shared" si="50"/>
        <v>0</v>
      </c>
      <c r="BL28" s="183">
        <f t="shared" si="51"/>
        <v>0</v>
      </c>
      <c r="BM28" s="183">
        <f t="shared" si="52"/>
        <v>0</v>
      </c>
      <c r="BN28" s="183">
        <f t="shared" si="53"/>
        <v>0</v>
      </c>
      <c r="BO28" s="183">
        <f t="shared" si="54"/>
        <v>0</v>
      </c>
      <c r="BP28" s="184">
        <f t="shared" si="55"/>
        <v>0</v>
      </c>
      <c r="BQ28" s="405">
        <f t="shared" si="56"/>
        <v>0</v>
      </c>
      <c r="BR28" s="182">
        <f t="shared" si="57"/>
        <v>0</v>
      </c>
      <c r="BS28" s="183">
        <f t="shared" si="58"/>
        <v>0</v>
      </c>
      <c r="BT28" s="184">
        <f t="shared" si="59"/>
        <v>0</v>
      </c>
      <c r="BU28" s="185">
        <f t="shared" si="60"/>
        <v>0</v>
      </c>
      <c r="BV28" s="178">
        <f t="shared" si="61"/>
        <v>0</v>
      </c>
      <c r="BW28" s="179">
        <f t="shared" si="62"/>
        <v>0</v>
      </c>
      <c r="BX28" s="196">
        <f t="shared" si="63"/>
        <v>0</v>
      </c>
      <c r="BY28" s="197">
        <f t="shared" si="64"/>
        <v>0</v>
      </c>
      <c r="BZ28" s="182">
        <f t="shared" si="65"/>
        <v>0</v>
      </c>
      <c r="CA28" s="183">
        <f t="shared" si="66"/>
        <v>0</v>
      </c>
      <c r="CB28" s="183">
        <f t="shared" si="67"/>
        <v>0</v>
      </c>
      <c r="CC28" s="183">
        <f t="shared" si="24"/>
        <v>0</v>
      </c>
      <c r="CD28" s="183">
        <f t="shared" si="68"/>
        <v>0</v>
      </c>
      <c r="CE28" s="183">
        <f t="shared" si="69"/>
        <v>0</v>
      </c>
      <c r="CF28" s="184">
        <f t="shared" si="70"/>
        <v>0</v>
      </c>
      <c r="CG28" s="198">
        <f t="shared" si="71"/>
        <v>0</v>
      </c>
      <c r="CH28" s="186"/>
      <c r="CI28" s="187"/>
      <c r="CJ28" s="187"/>
      <c r="CK28" s="177">
        <f t="shared" si="72"/>
        <v>0</v>
      </c>
      <c r="CL28" s="361"/>
      <c r="CM28" s="360"/>
      <c r="CN28" s="444">
        <v>0</v>
      </c>
      <c r="CO28" s="450">
        <v>0</v>
      </c>
    </row>
    <row r="29" spans="1:93" s="35" customFormat="1" ht="20.100000000000001" customHeight="1" thickBot="1" x14ac:dyDescent="0.25">
      <c r="A29" s="134" t="s">
        <v>72</v>
      </c>
      <c r="B29" s="612">
        <v>17</v>
      </c>
      <c r="C29" s="19" t="s">
        <v>3</v>
      </c>
      <c r="D29" s="713"/>
      <c r="E29" s="713"/>
      <c r="F29" s="449" t="s">
        <v>24</v>
      </c>
      <c r="G29" s="438" t="s">
        <v>27</v>
      </c>
      <c r="H29" s="455" t="s">
        <v>25</v>
      </c>
      <c r="I29" s="503"/>
      <c r="J29" s="438" t="s">
        <v>27</v>
      </c>
      <c r="K29" s="438" t="s">
        <v>27</v>
      </c>
      <c r="L29" s="438" t="s">
        <v>25</v>
      </c>
      <c r="M29" s="502"/>
      <c r="N29" s="502" t="s">
        <v>50</v>
      </c>
      <c r="O29" s="455" t="s">
        <v>27</v>
      </c>
      <c r="P29" s="460" t="s">
        <v>25</v>
      </c>
      <c r="Q29" s="458"/>
      <c r="R29" s="458"/>
      <c r="S29" s="500"/>
      <c r="T29" s="440"/>
      <c r="U29" s="459"/>
      <c r="V29" s="506"/>
      <c r="W29" s="506"/>
      <c r="X29" s="435"/>
      <c r="Y29" s="435"/>
      <c r="Z29" s="506"/>
      <c r="AA29" s="505"/>
      <c r="AB29" s="459"/>
      <c r="AC29" s="435"/>
      <c r="AD29" s="506"/>
      <c r="AE29" s="506"/>
      <c r="AF29" s="435"/>
      <c r="AG29" s="435"/>
      <c r="AH29" s="505"/>
      <c r="AI29" s="207">
        <f>COUNTIF($D29:AH29,"D")</f>
        <v>1</v>
      </c>
      <c r="AJ29" s="183">
        <f t="shared" si="26"/>
        <v>3</v>
      </c>
      <c r="AK29" s="183">
        <f t="shared" si="27"/>
        <v>0</v>
      </c>
      <c r="AL29" s="183">
        <f t="shared" si="28"/>
        <v>4</v>
      </c>
      <c r="AM29" s="183">
        <f t="shared" si="29"/>
        <v>0</v>
      </c>
      <c r="AN29" s="183">
        <f t="shared" si="30"/>
        <v>0</v>
      </c>
      <c r="AO29" s="183">
        <f t="shared" si="31"/>
        <v>0</v>
      </c>
      <c r="AP29" s="183">
        <f t="shared" si="32"/>
        <v>0</v>
      </c>
      <c r="AQ29" s="183">
        <f t="shared" si="33"/>
        <v>0</v>
      </c>
      <c r="AR29" s="183">
        <f t="shared" si="34"/>
        <v>0</v>
      </c>
      <c r="AS29" s="183">
        <f t="shared" si="35"/>
        <v>0</v>
      </c>
      <c r="AT29" s="183">
        <f t="shared" si="36"/>
        <v>0</v>
      </c>
      <c r="AU29" s="183">
        <f t="shared" si="37"/>
        <v>0</v>
      </c>
      <c r="AV29" s="183">
        <f t="shared" si="38"/>
        <v>0</v>
      </c>
      <c r="AW29" s="183">
        <f t="shared" si="39"/>
        <v>0</v>
      </c>
      <c r="AX29" s="183">
        <f t="shared" si="40"/>
        <v>0</v>
      </c>
      <c r="AY29" s="183">
        <f t="shared" si="41"/>
        <v>0</v>
      </c>
      <c r="AZ29" s="183">
        <f t="shared" si="42"/>
        <v>0</v>
      </c>
      <c r="BA29" s="184">
        <f t="shared" si="43"/>
        <v>8</v>
      </c>
      <c r="BB29" s="348"/>
      <c r="BC29" s="349">
        <f t="shared" si="44"/>
        <v>4</v>
      </c>
      <c r="BD29" s="347"/>
      <c r="BE29" s="343"/>
      <c r="BF29" s="178">
        <f t="shared" si="45"/>
        <v>0</v>
      </c>
      <c r="BG29" s="179">
        <f t="shared" si="46"/>
        <v>0</v>
      </c>
      <c r="BH29" s="180">
        <f t="shared" si="47"/>
        <v>0</v>
      </c>
      <c r="BI29" s="181">
        <f t="shared" si="48"/>
        <v>0</v>
      </c>
      <c r="BJ29" s="182">
        <f t="shared" si="49"/>
        <v>0</v>
      </c>
      <c r="BK29" s="183">
        <f t="shared" si="50"/>
        <v>0</v>
      </c>
      <c r="BL29" s="183">
        <f t="shared" si="51"/>
        <v>1</v>
      </c>
      <c r="BM29" s="183">
        <f t="shared" si="52"/>
        <v>0</v>
      </c>
      <c r="BN29" s="183">
        <f t="shared" si="53"/>
        <v>0</v>
      </c>
      <c r="BO29" s="183">
        <f t="shared" si="54"/>
        <v>0</v>
      </c>
      <c r="BP29" s="184">
        <f t="shared" si="55"/>
        <v>0</v>
      </c>
      <c r="BQ29" s="405">
        <f t="shared" si="56"/>
        <v>0.5</v>
      </c>
      <c r="BR29" s="182">
        <f t="shared" si="57"/>
        <v>0</v>
      </c>
      <c r="BS29" s="183">
        <f t="shared" si="58"/>
        <v>0</v>
      </c>
      <c r="BT29" s="184">
        <f t="shared" si="59"/>
        <v>0</v>
      </c>
      <c r="BU29" s="185">
        <f t="shared" si="60"/>
        <v>0</v>
      </c>
      <c r="BV29" s="178">
        <f t="shared" si="61"/>
        <v>0</v>
      </c>
      <c r="BW29" s="179">
        <f t="shared" si="62"/>
        <v>0</v>
      </c>
      <c r="BX29" s="196">
        <f t="shared" si="63"/>
        <v>0</v>
      </c>
      <c r="BY29" s="197">
        <f t="shared" si="64"/>
        <v>0</v>
      </c>
      <c r="BZ29" s="182">
        <f t="shared" si="65"/>
        <v>0</v>
      </c>
      <c r="CA29" s="183">
        <f t="shared" si="66"/>
        <v>0</v>
      </c>
      <c r="CB29" s="183">
        <f t="shared" si="67"/>
        <v>0</v>
      </c>
      <c r="CC29" s="183">
        <f t="shared" si="24"/>
        <v>0</v>
      </c>
      <c r="CD29" s="183">
        <f t="shared" si="68"/>
        <v>0</v>
      </c>
      <c r="CE29" s="183">
        <f t="shared" si="69"/>
        <v>0</v>
      </c>
      <c r="CF29" s="184">
        <f t="shared" si="70"/>
        <v>0</v>
      </c>
      <c r="CG29" s="198">
        <f t="shared" si="71"/>
        <v>0</v>
      </c>
      <c r="CH29" s="186"/>
      <c r="CI29" s="187"/>
      <c r="CJ29" s="187"/>
      <c r="CK29" s="177">
        <f t="shared" si="72"/>
        <v>0.5</v>
      </c>
      <c r="CL29" s="361"/>
      <c r="CM29" s="360"/>
      <c r="CN29" s="444">
        <v>1</v>
      </c>
      <c r="CO29" s="450">
        <v>12</v>
      </c>
    </row>
    <row r="30" spans="1:93" ht="20.100000000000001" customHeight="1" thickBot="1" x14ac:dyDescent="0.3">
      <c r="A30" s="134" t="s">
        <v>73</v>
      </c>
      <c r="B30" s="612">
        <v>18</v>
      </c>
      <c r="C30" s="19" t="s">
        <v>3</v>
      </c>
      <c r="D30" s="693"/>
      <c r="E30" s="693"/>
      <c r="F30" s="436" t="s">
        <v>24</v>
      </c>
      <c r="G30" s="435" t="s">
        <v>24</v>
      </c>
      <c r="H30" s="440" t="s">
        <v>25</v>
      </c>
      <c r="I30" s="500"/>
      <c r="J30" s="435" t="s">
        <v>37</v>
      </c>
      <c r="K30" s="435" t="s">
        <v>37</v>
      </c>
      <c r="L30" s="435" t="s">
        <v>37</v>
      </c>
      <c r="M30" s="432" t="s">
        <v>37</v>
      </c>
      <c r="N30" s="432"/>
      <c r="O30" s="440"/>
      <c r="P30" s="459" t="s">
        <v>37</v>
      </c>
      <c r="Q30" s="435" t="s">
        <v>37</v>
      </c>
      <c r="R30" s="435" t="s">
        <v>37</v>
      </c>
      <c r="S30" s="503"/>
      <c r="T30" s="455"/>
      <c r="U30" s="460"/>
      <c r="V30" s="458"/>
      <c r="W30" s="458"/>
      <c r="X30" s="438"/>
      <c r="Y30" s="438"/>
      <c r="Z30" s="458"/>
      <c r="AA30" s="467"/>
      <c r="AB30" s="460"/>
      <c r="AC30" s="438"/>
      <c r="AD30" s="458"/>
      <c r="AE30" s="458"/>
      <c r="AF30" s="438"/>
      <c r="AG30" s="438"/>
      <c r="AH30" s="467"/>
      <c r="AI30" s="207">
        <f>COUNTIF($D30:AH30,"D")</f>
        <v>2</v>
      </c>
      <c r="AJ30" s="183">
        <f t="shared" si="26"/>
        <v>1</v>
      </c>
      <c r="AK30" s="183">
        <f t="shared" si="27"/>
        <v>0</v>
      </c>
      <c r="AL30" s="183">
        <f t="shared" si="28"/>
        <v>0</v>
      </c>
      <c r="AM30" s="183">
        <f t="shared" si="29"/>
        <v>0</v>
      </c>
      <c r="AN30" s="183">
        <f t="shared" si="30"/>
        <v>0</v>
      </c>
      <c r="AO30" s="183">
        <f t="shared" si="31"/>
        <v>0</v>
      </c>
      <c r="AP30" s="183">
        <f t="shared" si="32"/>
        <v>0</v>
      </c>
      <c r="AQ30" s="183">
        <f t="shared" si="33"/>
        <v>0</v>
      </c>
      <c r="AR30" s="183">
        <f t="shared" si="34"/>
        <v>0</v>
      </c>
      <c r="AS30" s="183">
        <f t="shared" si="35"/>
        <v>0</v>
      </c>
      <c r="AT30" s="183">
        <f t="shared" si="36"/>
        <v>0</v>
      </c>
      <c r="AU30" s="183">
        <f t="shared" si="37"/>
        <v>0</v>
      </c>
      <c r="AV30" s="183">
        <f t="shared" si="38"/>
        <v>7</v>
      </c>
      <c r="AW30" s="183">
        <f t="shared" si="39"/>
        <v>0</v>
      </c>
      <c r="AX30" s="183">
        <f t="shared" si="40"/>
        <v>0</v>
      </c>
      <c r="AY30" s="183">
        <f t="shared" si="41"/>
        <v>0</v>
      </c>
      <c r="AZ30" s="183">
        <f t="shared" si="42"/>
        <v>0</v>
      </c>
      <c r="BA30" s="184">
        <f t="shared" si="43"/>
        <v>10</v>
      </c>
      <c r="BB30" s="348"/>
      <c r="BC30" s="349">
        <f t="shared" si="44"/>
        <v>5</v>
      </c>
      <c r="BD30" s="347"/>
      <c r="BE30" s="343"/>
      <c r="BF30" s="178">
        <f t="shared" si="45"/>
        <v>0</v>
      </c>
      <c r="BG30" s="179">
        <f t="shared" si="46"/>
        <v>0</v>
      </c>
      <c r="BH30" s="180">
        <f t="shared" si="47"/>
        <v>0</v>
      </c>
      <c r="BI30" s="181">
        <f t="shared" si="48"/>
        <v>0</v>
      </c>
      <c r="BJ30" s="182">
        <f t="shared" si="49"/>
        <v>0</v>
      </c>
      <c r="BK30" s="183">
        <f t="shared" si="50"/>
        <v>0</v>
      </c>
      <c r="BL30" s="183">
        <f t="shared" si="51"/>
        <v>0</v>
      </c>
      <c r="BM30" s="183">
        <f t="shared" si="52"/>
        <v>0</v>
      </c>
      <c r="BN30" s="183">
        <f t="shared" si="53"/>
        <v>0</v>
      </c>
      <c r="BO30" s="183">
        <f t="shared" si="54"/>
        <v>0</v>
      </c>
      <c r="BP30" s="184">
        <f t="shared" si="55"/>
        <v>0</v>
      </c>
      <c r="BQ30" s="405">
        <f t="shared" si="56"/>
        <v>0</v>
      </c>
      <c r="BR30" s="182">
        <f t="shared" si="57"/>
        <v>0</v>
      </c>
      <c r="BS30" s="183">
        <f t="shared" si="58"/>
        <v>0</v>
      </c>
      <c r="BT30" s="184">
        <f t="shared" si="59"/>
        <v>0</v>
      </c>
      <c r="BU30" s="185">
        <f t="shared" si="60"/>
        <v>0</v>
      </c>
      <c r="BV30" s="178">
        <f t="shared" si="61"/>
        <v>0</v>
      </c>
      <c r="BW30" s="179">
        <f t="shared" si="62"/>
        <v>0</v>
      </c>
      <c r="BX30" s="196">
        <f t="shared" si="63"/>
        <v>0</v>
      </c>
      <c r="BY30" s="197">
        <f t="shared" si="64"/>
        <v>0</v>
      </c>
      <c r="BZ30" s="182">
        <f t="shared" si="65"/>
        <v>0</v>
      </c>
      <c r="CA30" s="183">
        <f t="shared" si="66"/>
        <v>0</v>
      </c>
      <c r="CB30" s="183">
        <f t="shared" si="67"/>
        <v>0</v>
      </c>
      <c r="CC30" s="183">
        <f t="shared" si="24"/>
        <v>0</v>
      </c>
      <c r="CD30" s="183">
        <f t="shared" si="68"/>
        <v>0</v>
      </c>
      <c r="CE30" s="183">
        <f t="shared" si="69"/>
        <v>0</v>
      </c>
      <c r="CF30" s="184">
        <f t="shared" si="70"/>
        <v>0</v>
      </c>
      <c r="CG30" s="198">
        <f t="shared" si="71"/>
        <v>0</v>
      </c>
      <c r="CH30" s="186"/>
      <c r="CI30" s="187"/>
      <c r="CJ30" s="187"/>
      <c r="CK30" s="177">
        <f t="shared" si="72"/>
        <v>0</v>
      </c>
      <c r="CL30" s="230"/>
      <c r="CM30" s="359"/>
      <c r="CN30" s="444">
        <v>0</v>
      </c>
      <c r="CO30" s="450">
        <v>0</v>
      </c>
    </row>
    <row r="31" spans="1:93" ht="20.100000000000001" customHeight="1" thickBot="1" x14ac:dyDescent="0.3">
      <c r="A31" s="134" t="s">
        <v>74</v>
      </c>
      <c r="B31" s="612">
        <v>19</v>
      </c>
      <c r="C31" s="19" t="s">
        <v>3</v>
      </c>
      <c r="D31" s="459"/>
      <c r="E31" s="435"/>
      <c r="F31" s="506"/>
      <c r="G31" s="506"/>
      <c r="H31" s="440"/>
      <c r="I31" s="459"/>
      <c r="J31" s="506"/>
      <c r="K31" s="506"/>
      <c r="L31" s="435"/>
      <c r="M31" s="435"/>
      <c r="N31" s="506"/>
      <c r="O31" s="505"/>
      <c r="P31" s="459"/>
      <c r="Q31" s="435"/>
      <c r="R31" s="506"/>
      <c r="S31" s="500"/>
      <c r="T31" s="440"/>
      <c r="U31" s="459"/>
      <c r="V31" s="506"/>
      <c r="W31" s="506"/>
      <c r="X31" s="435"/>
      <c r="Y31" s="435"/>
      <c r="Z31" s="506"/>
      <c r="AA31" s="505"/>
      <c r="AB31" s="459"/>
      <c r="AC31" s="435"/>
      <c r="AD31" s="506"/>
      <c r="AE31" s="506"/>
      <c r="AF31" s="435"/>
      <c r="AG31" s="435"/>
      <c r="AH31" s="505"/>
      <c r="AI31" s="207">
        <f>COUNTIF($D31:AH31,"D")</f>
        <v>0</v>
      </c>
      <c r="AJ31" s="183">
        <f t="shared" si="26"/>
        <v>0</v>
      </c>
      <c r="AK31" s="183">
        <f t="shared" si="27"/>
        <v>0</v>
      </c>
      <c r="AL31" s="183">
        <f t="shared" si="28"/>
        <v>0</v>
      </c>
      <c r="AM31" s="183">
        <f t="shared" si="29"/>
        <v>0</v>
      </c>
      <c r="AN31" s="183">
        <f t="shared" si="30"/>
        <v>0</v>
      </c>
      <c r="AO31" s="183">
        <f t="shared" si="31"/>
        <v>0</v>
      </c>
      <c r="AP31" s="183">
        <f t="shared" si="32"/>
        <v>0</v>
      </c>
      <c r="AQ31" s="183">
        <f t="shared" si="33"/>
        <v>0</v>
      </c>
      <c r="AR31" s="183">
        <f t="shared" si="34"/>
        <v>0</v>
      </c>
      <c r="AS31" s="183">
        <f t="shared" si="35"/>
        <v>0</v>
      </c>
      <c r="AT31" s="183">
        <f t="shared" si="36"/>
        <v>0</v>
      </c>
      <c r="AU31" s="183">
        <f t="shared" si="37"/>
        <v>0</v>
      </c>
      <c r="AV31" s="183">
        <f t="shared" si="38"/>
        <v>0</v>
      </c>
      <c r="AW31" s="183">
        <f t="shared" si="39"/>
        <v>0</v>
      </c>
      <c r="AX31" s="183">
        <f t="shared" si="40"/>
        <v>0</v>
      </c>
      <c r="AY31" s="183">
        <f t="shared" si="41"/>
        <v>0</v>
      </c>
      <c r="AZ31" s="183">
        <f t="shared" si="42"/>
        <v>0</v>
      </c>
      <c r="BA31" s="184">
        <f t="shared" si="43"/>
        <v>0</v>
      </c>
      <c r="BB31" s="348"/>
      <c r="BC31" s="349">
        <f t="shared" si="44"/>
        <v>0</v>
      </c>
      <c r="BD31" s="347"/>
      <c r="BE31" s="343"/>
      <c r="BF31" s="178">
        <f t="shared" si="45"/>
        <v>0</v>
      </c>
      <c r="BG31" s="179">
        <f t="shared" si="46"/>
        <v>0</v>
      </c>
      <c r="BH31" s="180">
        <f t="shared" si="47"/>
        <v>0</v>
      </c>
      <c r="BI31" s="181">
        <f t="shared" si="48"/>
        <v>0</v>
      </c>
      <c r="BJ31" s="182">
        <f t="shared" si="49"/>
        <v>0</v>
      </c>
      <c r="BK31" s="183">
        <f t="shared" si="50"/>
        <v>0</v>
      </c>
      <c r="BL31" s="183">
        <f t="shared" si="51"/>
        <v>0</v>
      </c>
      <c r="BM31" s="183">
        <f t="shared" si="52"/>
        <v>0</v>
      </c>
      <c r="BN31" s="183">
        <f t="shared" si="53"/>
        <v>0</v>
      </c>
      <c r="BO31" s="183">
        <f t="shared" si="54"/>
        <v>0</v>
      </c>
      <c r="BP31" s="184">
        <f t="shared" si="55"/>
        <v>0</v>
      </c>
      <c r="BQ31" s="405">
        <f t="shared" si="56"/>
        <v>0</v>
      </c>
      <c r="BR31" s="182">
        <f t="shared" si="57"/>
        <v>0</v>
      </c>
      <c r="BS31" s="183">
        <f t="shared" si="58"/>
        <v>0</v>
      </c>
      <c r="BT31" s="184">
        <f t="shared" si="59"/>
        <v>0</v>
      </c>
      <c r="BU31" s="185">
        <f t="shared" si="60"/>
        <v>0</v>
      </c>
      <c r="BV31" s="178">
        <f t="shared" si="61"/>
        <v>0</v>
      </c>
      <c r="BW31" s="179">
        <f t="shared" si="62"/>
        <v>0</v>
      </c>
      <c r="BX31" s="196">
        <f t="shared" si="63"/>
        <v>0</v>
      </c>
      <c r="BY31" s="197">
        <f t="shared" si="64"/>
        <v>0</v>
      </c>
      <c r="BZ31" s="182">
        <f t="shared" si="65"/>
        <v>0</v>
      </c>
      <c r="CA31" s="183">
        <f t="shared" si="66"/>
        <v>0</v>
      </c>
      <c r="CB31" s="183">
        <f t="shared" si="67"/>
        <v>0</v>
      </c>
      <c r="CC31" s="183">
        <f t="shared" si="24"/>
        <v>0</v>
      </c>
      <c r="CD31" s="183">
        <f t="shared" si="68"/>
        <v>0</v>
      </c>
      <c r="CE31" s="183">
        <f t="shared" si="69"/>
        <v>0</v>
      </c>
      <c r="CF31" s="184">
        <f t="shared" si="70"/>
        <v>0</v>
      </c>
      <c r="CG31" s="198">
        <f t="shared" si="71"/>
        <v>0</v>
      </c>
      <c r="CH31" s="186"/>
      <c r="CI31" s="187"/>
      <c r="CJ31" s="187"/>
      <c r="CK31" s="177">
        <f t="shared" si="72"/>
        <v>0</v>
      </c>
      <c r="CL31" s="230"/>
      <c r="CM31" s="359"/>
      <c r="CN31" s="444">
        <v>0</v>
      </c>
      <c r="CO31" s="450">
        <v>0</v>
      </c>
    </row>
    <row r="32" spans="1:93" ht="20.100000000000001" customHeight="1" thickBot="1" x14ac:dyDescent="0.3">
      <c r="A32" s="134" t="s">
        <v>269</v>
      </c>
      <c r="B32" s="612">
        <v>20</v>
      </c>
      <c r="C32" s="19" t="s">
        <v>3</v>
      </c>
      <c r="D32" s="460"/>
      <c r="E32" s="438"/>
      <c r="F32" s="438"/>
      <c r="G32" s="438"/>
      <c r="H32" s="455"/>
      <c r="I32" s="460"/>
      <c r="J32" s="438"/>
      <c r="K32" s="438"/>
      <c r="L32" s="438"/>
      <c r="M32" s="438"/>
      <c r="N32" s="438"/>
      <c r="O32" s="455"/>
      <c r="P32" s="460"/>
      <c r="Q32" s="438"/>
      <c r="R32" s="438"/>
      <c r="S32" s="460"/>
      <c r="T32" s="455"/>
      <c r="U32" s="460"/>
      <c r="V32" s="438"/>
      <c r="W32" s="435"/>
      <c r="X32" s="438"/>
      <c r="Y32" s="438"/>
      <c r="Z32" s="438"/>
      <c r="AA32" s="455"/>
      <c r="AB32" s="460"/>
      <c r="AC32" s="438"/>
      <c r="AD32" s="438"/>
      <c r="AE32" s="438"/>
      <c r="AF32" s="438"/>
      <c r="AG32" s="438"/>
      <c r="AH32" s="467"/>
      <c r="AI32" s="207">
        <f>COUNTIF($D32:AH32,"D")</f>
        <v>0</v>
      </c>
      <c r="AJ32" s="183">
        <f t="shared" si="26"/>
        <v>0</v>
      </c>
      <c r="AK32" s="183">
        <f t="shared" si="27"/>
        <v>0</v>
      </c>
      <c r="AL32" s="183">
        <f t="shared" si="28"/>
        <v>0</v>
      </c>
      <c r="AM32" s="183">
        <f t="shared" si="29"/>
        <v>0</v>
      </c>
      <c r="AN32" s="183">
        <f t="shared" si="30"/>
        <v>0</v>
      </c>
      <c r="AO32" s="183">
        <f t="shared" si="31"/>
        <v>0</v>
      </c>
      <c r="AP32" s="183">
        <f t="shared" si="32"/>
        <v>0</v>
      </c>
      <c r="AQ32" s="183">
        <f t="shared" si="33"/>
        <v>0</v>
      </c>
      <c r="AR32" s="183">
        <f t="shared" si="34"/>
        <v>0</v>
      </c>
      <c r="AS32" s="183">
        <f t="shared" si="35"/>
        <v>0</v>
      </c>
      <c r="AT32" s="183">
        <f t="shared" si="36"/>
        <v>0</v>
      </c>
      <c r="AU32" s="183">
        <f t="shared" si="37"/>
        <v>0</v>
      </c>
      <c r="AV32" s="183">
        <f t="shared" si="38"/>
        <v>0</v>
      </c>
      <c r="AW32" s="183">
        <f t="shared" si="39"/>
        <v>0</v>
      </c>
      <c r="AX32" s="183">
        <f t="shared" si="40"/>
        <v>0</v>
      </c>
      <c r="AY32" s="183">
        <f t="shared" si="41"/>
        <v>0</v>
      </c>
      <c r="AZ32" s="183">
        <f t="shared" si="42"/>
        <v>0</v>
      </c>
      <c r="BA32" s="184">
        <f t="shared" si="43"/>
        <v>0</v>
      </c>
      <c r="BB32" s="348"/>
      <c r="BC32" s="349">
        <f t="shared" si="44"/>
        <v>0</v>
      </c>
      <c r="BD32" s="347"/>
      <c r="BE32" s="343"/>
      <c r="BF32" s="178">
        <f t="shared" si="45"/>
        <v>0</v>
      </c>
      <c r="BG32" s="179">
        <f t="shared" si="46"/>
        <v>0</v>
      </c>
      <c r="BH32" s="180">
        <f t="shared" si="47"/>
        <v>0</v>
      </c>
      <c r="BI32" s="181">
        <f t="shared" si="48"/>
        <v>0</v>
      </c>
      <c r="BJ32" s="182">
        <f t="shared" si="49"/>
        <v>0</v>
      </c>
      <c r="BK32" s="183">
        <f t="shared" si="50"/>
        <v>0</v>
      </c>
      <c r="BL32" s="183">
        <f t="shared" si="51"/>
        <v>0</v>
      </c>
      <c r="BM32" s="183">
        <f t="shared" si="52"/>
        <v>0</v>
      </c>
      <c r="BN32" s="183">
        <f t="shared" si="53"/>
        <v>0</v>
      </c>
      <c r="BO32" s="183">
        <f t="shared" si="54"/>
        <v>0</v>
      </c>
      <c r="BP32" s="184">
        <f t="shared" si="55"/>
        <v>0</v>
      </c>
      <c r="BQ32" s="405">
        <f t="shared" si="56"/>
        <v>0</v>
      </c>
      <c r="BR32" s="182">
        <f t="shared" si="57"/>
        <v>0</v>
      </c>
      <c r="BS32" s="183">
        <f t="shared" si="58"/>
        <v>0</v>
      </c>
      <c r="BT32" s="184">
        <f t="shared" si="59"/>
        <v>0</v>
      </c>
      <c r="BU32" s="185">
        <f t="shared" si="60"/>
        <v>0</v>
      </c>
      <c r="BV32" s="178">
        <f t="shared" si="61"/>
        <v>0</v>
      </c>
      <c r="BW32" s="179">
        <f t="shared" si="62"/>
        <v>0</v>
      </c>
      <c r="BX32" s="196">
        <f t="shared" si="63"/>
        <v>0</v>
      </c>
      <c r="BY32" s="197">
        <f t="shared" si="64"/>
        <v>0</v>
      </c>
      <c r="BZ32" s="182">
        <f t="shared" si="65"/>
        <v>0</v>
      </c>
      <c r="CA32" s="183">
        <f t="shared" si="66"/>
        <v>0</v>
      </c>
      <c r="CB32" s="183">
        <f t="shared" si="67"/>
        <v>0</v>
      </c>
      <c r="CC32" s="183">
        <f t="shared" si="24"/>
        <v>0</v>
      </c>
      <c r="CD32" s="183">
        <f t="shared" si="68"/>
        <v>0</v>
      </c>
      <c r="CE32" s="183">
        <f t="shared" si="69"/>
        <v>0</v>
      </c>
      <c r="CF32" s="184">
        <f t="shared" si="70"/>
        <v>0</v>
      </c>
      <c r="CG32" s="198">
        <f t="shared" si="71"/>
        <v>0</v>
      </c>
      <c r="CH32" s="186"/>
      <c r="CI32" s="187"/>
      <c r="CJ32" s="187"/>
      <c r="CK32" s="177">
        <f t="shared" si="72"/>
        <v>0</v>
      </c>
      <c r="CL32" s="230"/>
      <c r="CM32" s="359"/>
      <c r="CN32" s="444">
        <v>0</v>
      </c>
      <c r="CO32" s="450">
        <v>0</v>
      </c>
    </row>
    <row r="33" spans="1:93" ht="20.100000000000001" customHeight="1" thickBot="1" x14ac:dyDescent="0.3">
      <c r="A33" s="60" t="s">
        <v>21</v>
      </c>
      <c r="B33" s="60" t="s">
        <v>22</v>
      </c>
      <c r="C33" s="225" t="s">
        <v>23</v>
      </c>
      <c r="D33" s="307">
        <v>1</v>
      </c>
      <c r="E33" s="265">
        <f>D33+1</f>
        <v>2</v>
      </c>
      <c r="F33" s="265">
        <f t="shared" ref="F33:R33" si="73">E33+1</f>
        <v>3</v>
      </c>
      <c r="G33" s="264">
        <f t="shared" si="73"/>
        <v>4</v>
      </c>
      <c r="H33" s="640">
        <f t="shared" si="73"/>
        <v>5</v>
      </c>
      <c r="I33" s="307">
        <f t="shared" si="73"/>
        <v>6</v>
      </c>
      <c r="J33" s="265">
        <f t="shared" si="73"/>
        <v>7</v>
      </c>
      <c r="K33" s="265">
        <f t="shared" si="73"/>
        <v>8</v>
      </c>
      <c r="L33" s="265">
        <f t="shared" si="73"/>
        <v>9</v>
      </c>
      <c r="M33" s="265">
        <f t="shared" si="73"/>
        <v>10</v>
      </c>
      <c r="N33" s="265">
        <f t="shared" si="73"/>
        <v>11</v>
      </c>
      <c r="O33" s="641">
        <f t="shared" si="73"/>
        <v>12</v>
      </c>
      <c r="P33" s="307">
        <f t="shared" si="73"/>
        <v>13</v>
      </c>
      <c r="Q33" s="265">
        <f t="shared" si="73"/>
        <v>14</v>
      </c>
      <c r="R33" s="265">
        <f t="shared" si="73"/>
        <v>15</v>
      </c>
      <c r="S33" s="643"/>
      <c r="T33" s="390"/>
      <c r="U33" s="643"/>
      <c r="V33" s="422"/>
      <c r="W33" s="422"/>
      <c r="X33" s="422"/>
      <c r="Y33" s="422"/>
      <c r="Z33" s="422"/>
      <c r="AA33" s="390"/>
      <c r="AB33" s="643"/>
      <c r="AC33" s="422"/>
      <c r="AD33" s="422"/>
      <c r="AE33" s="422"/>
      <c r="AF33" s="422"/>
      <c r="AG33" s="422"/>
      <c r="AH33" s="390"/>
      <c r="AI33" s="207">
        <f>COUNTIF($D33:AH33,"D")</f>
        <v>0</v>
      </c>
      <c r="AJ33" s="183">
        <f t="shared" si="26"/>
        <v>0</v>
      </c>
      <c r="AK33" s="183">
        <f t="shared" si="27"/>
        <v>0</v>
      </c>
      <c r="AL33" s="183">
        <f t="shared" si="28"/>
        <v>0</v>
      </c>
      <c r="AM33" s="183">
        <f t="shared" si="29"/>
        <v>0</v>
      </c>
      <c r="AN33" s="183">
        <f t="shared" si="30"/>
        <v>0</v>
      </c>
      <c r="AO33" s="183">
        <f t="shared" si="31"/>
        <v>0</v>
      </c>
      <c r="AP33" s="183">
        <f t="shared" si="32"/>
        <v>0</v>
      </c>
      <c r="AQ33" s="183">
        <f t="shared" si="33"/>
        <v>0</v>
      </c>
      <c r="AR33" s="183">
        <f t="shared" si="34"/>
        <v>0</v>
      </c>
      <c r="AS33" s="183">
        <f t="shared" si="35"/>
        <v>0</v>
      </c>
      <c r="AT33" s="183">
        <f t="shared" si="36"/>
        <v>0</v>
      </c>
      <c r="AU33" s="183">
        <f t="shared" si="37"/>
        <v>0</v>
      </c>
      <c r="AV33" s="183">
        <f t="shared" si="38"/>
        <v>0</v>
      </c>
      <c r="AW33" s="183">
        <f t="shared" si="39"/>
        <v>0</v>
      </c>
      <c r="AX33" s="183">
        <f t="shared" si="40"/>
        <v>0</v>
      </c>
      <c r="AY33" s="183">
        <f t="shared" si="41"/>
        <v>0</v>
      </c>
      <c r="AZ33" s="183">
        <f t="shared" si="42"/>
        <v>0</v>
      </c>
      <c r="BA33" s="184">
        <f t="shared" si="43"/>
        <v>0</v>
      </c>
      <c r="BB33" s="348"/>
      <c r="BC33" s="349">
        <f t="shared" si="44"/>
        <v>0</v>
      </c>
      <c r="BD33" s="347"/>
      <c r="BE33" s="343"/>
      <c r="BF33" s="178">
        <f t="shared" si="45"/>
        <v>0</v>
      </c>
      <c r="BG33" s="179">
        <f t="shared" si="46"/>
        <v>0</v>
      </c>
      <c r="BH33" s="180">
        <f t="shared" si="47"/>
        <v>0</v>
      </c>
      <c r="BI33" s="181">
        <f t="shared" si="48"/>
        <v>0</v>
      </c>
      <c r="BJ33" s="182">
        <f t="shared" si="49"/>
        <v>0</v>
      </c>
      <c r="BK33" s="183">
        <f t="shared" si="50"/>
        <v>0</v>
      </c>
      <c r="BL33" s="183">
        <f t="shared" si="51"/>
        <v>0</v>
      </c>
      <c r="BM33" s="183">
        <f t="shared" si="52"/>
        <v>0</v>
      </c>
      <c r="BN33" s="183">
        <f t="shared" si="53"/>
        <v>0</v>
      </c>
      <c r="BO33" s="183">
        <f t="shared" si="54"/>
        <v>0</v>
      </c>
      <c r="BP33" s="184">
        <f t="shared" si="55"/>
        <v>0</v>
      </c>
      <c r="BQ33" s="405">
        <f t="shared" si="56"/>
        <v>0</v>
      </c>
      <c r="BR33" s="182">
        <f t="shared" si="57"/>
        <v>0</v>
      </c>
      <c r="BS33" s="183">
        <f t="shared" si="58"/>
        <v>0</v>
      </c>
      <c r="BT33" s="184">
        <f t="shared" si="59"/>
        <v>0</v>
      </c>
      <c r="BU33" s="185">
        <f t="shared" si="60"/>
        <v>0</v>
      </c>
      <c r="BV33" s="178">
        <f t="shared" si="61"/>
        <v>0</v>
      </c>
      <c r="BW33" s="179">
        <f t="shared" si="62"/>
        <v>0</v>
      </c>
      <c r="BX33" s="196">
        <f t="shared" si="63"/>
        <v>0</v>
      </c>
      <c r="BY33" s="197">
        <f t="shared" si="64"/>
        <v>0</v>
      </c>
      <c r="BZ33" s="182">
        <f t="shared" si="65"/>
        <v>0</v>
      </c>
      <c r="CA33" s="183">
        <f t="shared" si="66"/>
        <v>0</v>
      </c>
      <c r="CB33" s="183">
        <f t="shared" si="67"/>
        <v>0</v>
      </c>
      <c r="CC33" s="183">
        <f t="shared" si="24"/>
        <v>0</v>
      </c>
      <c r="CD33" s="183">
        <f t="shared" si="68"/>
        <v>0</v>
      </c>
      <c r="CE33" s="183">
        <f t="shared" si="69"/>
        <v>0</v>
      </c>
      <c r="CF33" s="184">
        <f t="shared" si="70"/>
        <v>0</v>
      </c>
      <c r="CG33" s="198">
        <f t="shared" si="71"/>
        <v>0</v>
      </c>
      <c r="CH33" s="186"/>
      <c r="CI33" s="187"/>
      <c r="CJ33" s="187"/>
      <c r="CK33" s="177">
        <f t="shared" si="72"/>
        <v>0</v>
      </c>
      <c r="CL33" s="230"/>
      <c r="CM33" s="359"/>
      <c r="CN33" s="444"/>
      <c r="CO33" s="450"/>
    </row>
    <row r="34" spans="1:93" ht="20.100000000000001" customHeight="1" thickBot="1" x14ac:dyDescent="0.3">
      <c r="A34" s="411" t="s">
        <v>75</v>
      </c>
      <c r="B34" s="616">
        <v>21</v>
      </c>
      <c r="C34" s="659" t="s">
        <v>1</v>
      </c>
      <c r="D34" s="694"/>
      <c r="E34" s="694"/>
      <c r="F34" s="695" t="s">
        <v>25</v>
      </c>
      <c r="G34" s="478"/>
      <c r="H34" s="479" t="s">
        <v>24</v>
      </c>
      <c r="I34" s="477" t="s">
        <v>25</v>
      </c>
      <c r="J34" s="664"/>
      <c r="K34" s="664"/>
      <c r="L34" s="478" t="s">
        <v>24</v>
      </c>
      <c r="M34" s="478" t="s">
        <v>24</v>
      </c>
      <c r="N34" s="715"/>
      <c r="O34" s="716"/>
      <c r="P34" s="477" t="s">
        <v>24</v>
      </c>
      <c r="Q34" s="478" t="s">
        <v>25</v>
      </c>
      <c r="R34" s="909"/>
      <c r="S34" s="500"/>
      <c r="T34" s="505"/>
      <c r="U34" s="459"/>
      <c r="V34" s="435"/>
      <c r="W34" s="506"/>
      <c r="X34" s="506"/>
      <c r="Y34" s="435"/>
      <c r="Z34" s="435"/>
      <c r="AA34" s="505"/>
      <c r="AB34" s="500"/>
      <c r="AC34" s="435"/>
      <c r="AD34" s="435"/>
      <c r="AE34" s="506"/>
      <c r="AF34" s="506"/>
      <c r="AG34" s="435"/>
      <c r="AH34" s="440"/>
      <c r="AI34" s="207">
        <f>COUNTIF($D34:AH34,"D")</f>
        <v>4</v>
      </c>
      <c r="AJ34" s="183">
        <f t="shared" si="26"/>
        <v>3</v>
      </c>
      <c r="AK34" s="183">
        <f t="shared" si="27"/>
        <v>0</v>
      </c>
      <c r="AL34" s="183">
        <f t="shared" si="28"/>
        <v>0</v>
      </c>
      <c r="AM34" s="183">
        <f t="shared" si="29"/>
        <v>0</v>
      </c>
      <c r="AN34" s="183">
        <f t="shared" si="30"/>
        <v>0</v>
      </c>
      <c r="AO34" s="183">
        <f t="shared" si="31"/>
        <v>0</v>
      </c>
      <c r="AP34" s="183">
        <f t="shared" si="32"/>
        <v>0</v>
      </c>
      <c r="AQ34" s="183">
        <f t="shared" si="33"/>
        <v>0</v>
      </c>
      <c r="AR34" s="183">
        <f t="shared" si="34"/>
        <v>0</v>
      </c>
      <c r="AS34" s="183">
        <f t="shared" si="35"/>
        <v>0</v>
      </c>
      <c r="AT34" s="183">
        <f t="shared" si="36"/>
        <v>0</v>
      </c>
      <c r="AU34" s="183">
        <f t="shared" si="37"/>
        <v>0</v>
      </c>
      <c r="AV34" s="183">
        <f t="shared" si="38"/>
        <v>0</v>
      </c>
      <c r="AW34" s="183">
        <f t="shared" si="39"/>
        <v>0</v>
      </c>
      <c r="AX34" s="183">
        <f t="shared" si="40"/>
        <v>0</v>
      </c>
      <c r="AY34" s="183">
        <f t="shared" si="41"/>
        <v>0</v>
      </c>
      <c r="AZ34" s="183">
        <f t="shared" si="42"/>
        <v>0</v>
      </c>
      <c r="BA34" s="184">
        <f t="shared" si="43"/>
        <v>7</v>
      </c>
      <c r="BB34" s="348"/>
      <c r="BC34" s="349">
        <f t="shared" si="44"/>
        <v>3.5</v>
      </c>
      <c r="BD34" s="347"/>
      <c r="BE34" s="343"/>
      <c r="BF34" s="178">
        <f t="shared" si="45"/>
        <v>0</v>
      </c>
      <c r="BG34" s="913">
        <v>8.3333333333333329E-2</v>
      </c>
      <c r="BH34" s="914">
        <v>4.1666666666666664E-2</v>
      </c>
      <c r="BI34" s="915">
        <f t="shared" si="48"/>
        <v>4.1666666666666664E-2</v>
      </c>
      <c r="BJ34" s="182">
        <f t="shared" si="49"/>
        <v>0</v>
      </c>
      <c r="BK34" s="183">
        <f t="shared" si="50"/>
        <v>0</v>
      </c>
      <c r="BL34" s="183">
        <f t="shared" si="51"/>
        <v>0</v>
      </c>
      <c r="BM34" s="183">
        <f t="shared" si="52"/>
        <v>0</v>
      </c>
      <c r="BN34" s="183">
        <f t="shared" si="53"/>
        <v>0</v>
      </c>
      <c r="BO34" s="183">
        <f t="shared" si="54"/>
        <v>0</v>
      </c>
      <c r="BP34" s="184">
        <f t="shared" si="55"/>
        <v>0</v>
      </c>
      <c r="BQ34" s="405">
        <f t="shared" si="56"/>
        <v>0</v>
      </c>
      <c r="BR34" s="182">
        <f t="shared" si="57"/>
        <v>0</v>
      </c>
      <c r="BS34" s="183">
        <f t="shared" si="58"/>
        <v>0</v>
      </c>
      <c r="BT34" s="184">
        <f t="shared" si="59"/>
        <v>0</v>
      </c>
      <c r="BU34" s="185">
        <f t="shared" si="60"/>
        <v>0</v>
      </c>
      <c r="BV34" s="178">
        <f t="shared" si="61"/>
        <v>0</v>
      </c>
      <c r="BW34" s="179">
        <f t="shared" si="62"/>
        <v>0</v>
      </c>
      <c r="BX34" s="196">
        <f t="shared" si="63"/>
        <v>0</v>
      </c>
      <c r="BY34" s="197">
        <f t="shared" si="64"/>
        <v>0</v>
      </c>
      <c r="BZ34" s="182">
        <f t="shared" si="65"/>
        <v>0</v>
      </c>
      <c r="CA34" s="183">
        <f t="shared" si="66"/>
        <v>0</v>
      </c>
      <c r="CB34" s="183">
        <f t="shared" si="67"/>
        <v>0</v>
      </c>
      <c r="CC34" s="183">
        <f t="shared" si="24"/>
        <v>0</v>
      </c>
      <c r="CD34" s="183">
        <f t="shared" si="68"/>
        <v>0</v>
      </c>
      <c r="CE34" s="183">
        <f t="shared" si="69"/>
        <v>0</v>
      </c>
      <c r="CF34" s="184">
        <f t="shared" si="70"/>
        <v>0</v>
      </c>
      <c r="CG34" s="198">
        <f t="shared" si="71"/>
        <v>0</v>
      </c>
      <c r="CH34" s="186"/>
      <c r="CI34" s="187"/>
      <c r="CJ34" s="187"/>
      <c r="CK34" s="177">
        <f t="shared" si="72"/>
        <v>8.3333333333333329E-2</v>
      </c>
      <c r="CL34" s="230"/>
      <c r="CM34" s="359"/>
      <c r="CN34" s="444">
        <v>0</v>
      </c>
      <c r="CO34" s="916">
        <v>2</v>
      </c>
    </row>
    <row r="35" spans="1:93" ht="20.100000000000001" customHeight="1" x14ac:dyDescent="0.25">
      <c r="A35" s="1633" t="s">
        <v>243</v>
      </c>
      <c r="B35" s="1512">
        <v>22</v>
      </c>
      <c r="C35" s="660" t="s">
        <v>76</v>
      </c>
      <c r="D35" s="700"/>
      <c r="E35" s="700"/>
      <c r="F35" s="701"/>
      <c r="G35" s="473"/>
      <c r="H35" s="474"/>
      <c r="I35" s="472"/>
      <c r="J35" s="513"/>
      <c r="K35" s="513"/>
      <c r="L35" s="473"/>
      <c r="M35" s="473"/>
      <c r="N35" s="703"/>
      <c r="O35" s="704"/>
      <c r="P35" s="472"/>
      <c r="Q35" s="473" t="s">
        <v>25</v>
      </c>
      <c r="R35" s="702"/>
      <c r="S35" s="500"/>
      <c r="T35" s="505"/>
      <c r="U35" s="459"/>
      <c r="V35" s="435"/>
      <c r="W35" s="506"/>
      <c r="X35" s="506"/>
      <c r="Y35" s="435"/>
      <c r="Z35" s="435"/>
      <c r="AA35" s="505"/>
      <c r="AB35" s="500"/>
      <c r="AC35" s="435"/>
      <c r="AD35" s="435"/>
      <c r="AE35" s="506"/>
      <c r="AF35" s="506"/>
      <c r="AG35" s="435"/>
      <c r="AH35" s="440"/>
      <c r="AI35" s="207">
        <f>COUNTIF($D35:AH35,"D")</f>
        <v>0</v>
      </c>
      <c r="AJ35" s="183">
        <f t="shared" si="26"/>
        <v>1</v>
      </c>
      <c r="AK35" s="183">
        <f t="shared" si="27"/>
        <v>0</v>
      </c>
      <c r="AL35" s="183">
        <f t="shared" si="28"/>
        <v>0</v>
      </c>
      <c r="AM35" s="183">
        <f t="shared" si="29"/>
        <v>0</v>
      </c>
      <c r="AN35" s="183">
        <f t="shared" si="30"/>
        <v>0</v>
      </c>
      <c r="AO35" s="183">
        <f t="shared" si="31"/>
        <v>0</v>
      </c>
      <c r="AP35" s="183">
        <f t="shared" si="32"/>
        <v>0</v>
      </c>
      <c r="AQ35" s="183">
        <f t="shared" si="33"/>
        <v>0</v>
      </c>
      <c r="AR35" s="183">
        <f t="shared" si="34"/>
        <v>0</v>
      </c>
      <c r="AS35" s="183">
        <f t="shared" si="35"/>
        <v>0</v>
      </c>
      <c r="AT35" s="183">
        <f t="shared" si="36"/>
        <v>0</v>
      </c>
      <c r="AU35" s="183">
        <f t="shared" si="37"/>
        <v>0</v>
      </c>
      <c r="AV35" s="183">
        <f t="shared" si="38"/>
        <v>0</v>
      </c>
      <c r="AW35" s="183">
        <f t="shared" si="39"/>
        <v>0</v>
      </c>
      <c r="AX35" s="183">
        <f t="shared" si="40"/>
        <v>0</v>
      </c>
      <c r="AY35" s="183">
        <f t="shared" si="41"/>
        <v>0</v>
      </c>
      <c r="AZ35" s="183">
        <f t="shared" si="42"/>
        <v>0</v>
      </c>
      <c r="BA35" s="184">
        <f t="shared" si="43"/>
        <v>1</v>
      </c>
      <c r="BB35" s="348"/>
      <c r="BC35" s="349">
        <f t="shared" si="44"/>
        <v>0.5</v>
      </c>
      <c r="BD35" s="347"/>
      <c r="BE35" s="343"/>
      <c r="BF35" s="178">
        <f t="shared" si="45"/>
        <v>0</v>
      </c>
      <c r="BG35" s="179">
        <f t="shared" si="46"/>
        <v>0</v>
      </c>
      <c r="BH35" s="180">
        <f t="shared" si="47"/>
        <v>0</v>
      </c>
      <c r="BI35" s="181">
        <f t="shared" si="48"/>
        <v>0</v>
      </c>
      <c r="BJ35" s="182">
        <f t="shared" si="49"/>
        <v>0</v>
      </c>
      <c r="BK35" s="183">
        <f t="shared" si="50"/>
        <v>0</v>
      </c>
      <c r="BL35" s="183">
        <f t="shared" si="51"/>
        <v>0</v>
      </c>
      <c r="BM35" s="183">
        <f t="shared" si="52"/>
        <v>0</v>
      </c>
      <c r="BN35" s="183">
        <f t="shared" si="53"/>
        <v>0</v>
      </c>
      <c r="BO35" s="183">
        <f t="shared" si="54"/>
        <v>0</v>
      </c>
      <c r="BP35" s="184">
        <f t="shared" si="55"/>
        <v>0</v>
      </c>
      <c r="BQ35" s="405">
        <f t="shared" si="56"/>
        <v>0</v>
      </c>
      <c r="BR35" s="182">
        <f t="shared" si="57"/>
        <v>0</v>
      </c>
      <c r="BS35" s="183">
        <f t="shared" si="58"/>
        <v>0</v>
      </c>
      <c r="BT35" s="184">
        <f t="shared" si="59"/>
        <v>0</v>
      </c>
      <c r="BU35" s="185">
        <f t="shared" si="60"/>
        <v>0</v>
      </c>
      <c r="BV35" s="178">
        <f t="shared" si="61"/>
        <v>0</v>
      </c>
      <c r="BW35" s="179">
        <f t="shared" si="62"/>
        <v>0</v>
      </c>
      <c r="BX35" s="196">
        <f t="shared" si="63"/>
        <v>0</v>
      </c>
      <c r="BY35" s="197">
        <f t="shared" si="64"/>
        <v>0</v>
      </c>
      <c r="BZ35" s="182">
        <f t="shared" si="65"/>
        <v>0</v>
      </c>
      <c r="CA35" s="183">
        <f t="shared" si="66"/>
        <v>0</v>
      </c>
      <c r="CB35" s="183">
        <f t="shared" si="67"/>
        <v>0</v>
      </c>
      <c r="CC35" s="183">
        <f t="shared" si="24"/>
        <v>0</v>
      </c>
      <c r="CD35" s="183">
        <f t="shared" si="68"/>
        <v>0</v>
      </c>
      <c r="CE35" s="183">
        <f t="shared" si="69"/>
        <v>0</v>
      </c>
      <c r="CF35" s="184">
        <f t="shared" si="70"/>
        <v>0</v>
      </c>
      <c r="CG35" s="198">
        <f t="shared" si="71"/>
        <v>0</v>
      </c>
      <c r="CH35" s="186"/>
      <c r="CI35" s="187"/>
      <c r="CJ35" s="187"/>
      <c r="CK35" s="177">
        <f t="shared" si="72"/>
        <v>0</v>
      </c>
      <c r="CL35" s="230"/>
      <c r="CM35" s="359"/>
      <c r="CN35" s="887">
        <v>0</v>
      </c>
      <c r="CO35" s="890">
        <v>0</v>
      </c>
    </row>
    <row r="36" spans="1:93" s="337" customFormat="1" ht="20.100000000000001" customHeight="1" thickBot="1" x14ac:dyDescent="0.3">
      <c r="A36" s="1634"/>
      <c r="B36" s="616">
        <v>23</v>
      </c>
      <c r="C36" s="24"/>
      <c r="D36" s="693"/>
      <c r="E36" s="693"/>
      <c r="F36" s="436"/>
      <c r="G36" s="435"/>
      <c r="H36" s="440"/>
      <c r="I36" s="459"/>
      <c r="J36" s="506"/>
      <c r="K36" s="506"/>
      <c r="L36" s="435"/>
      <c r="M36" s="435"/>
      <c r="N36" s="520"/>
      <c r="O36" s="504"/>
      <c r="P36" s="459"/>
      <c r="Q36" s="435"/>
      <c r="R36" s="498"/>
      <c r="S36" s="500"/>
      <c r="T36" s="505"/>
      <c r="U36" s="459"/>
      <c r="V36" s="435"/>
      <c r="W36" s="506"/>
      <c r="X36" s="506"/>
      <c r="Y36" s="435"/>
      <c r="Z36" s="435"/>
      <c r="AA36" s="505"/>
      <c r="AB36" s="500"/>
      <c r="AC36" s="435"/>
      <c r="AD36" s="435"/>
      <c r="AE36" s="506"/>
      <c r="AF36" s="506"/>
      <c r="AG36" s="435"/>
      <c r="AH36" s="440"/>
      <c r="AI36" s="207">
        <f>COUNTIF($D36:AH36,"D")</f>
        <v>0</v>
      </c>
      <c r="AJ36" s="183">
        <f t="shared" si="26"/>
        <v>0</v>
      </c>
      <c r="AK36" s="183">
        <f t="shared" si="27"/>
        <v>0</v>
      </c>
      <c r="AL36" s="183">
        <f t="shared" si="28"/>
        <v>0</v>
      </c>
      <c r="AM36" s="183">
        <f t="shared" si="29"/>
        <v>0</v>
      </c>
      <c r="AN36" s="183">
        <f t="shared" si="30"/>
        <v>0</v>
      </c>
      <c r="AO36" s="183">
        <f t="shared" si="31"/>
        <v>0</v>
      </c>
      <c r="AP36" s="183">
        <f t="shared" si="32"/>
        <v>0</v>
      </c>
      <c r="AQ36" s="183">
        <f t="shared" si="33"/>
        <v>0</v>
      </c>
      <c r="AR36" s="183">
        <f t="shared" si="34"/>
        <v>0</v>
      </c>
      <c r="AS36" s="183">
        <f t="shared" si="35"/>
        <v>0</v>
      </c>
      <c r="AT36" s="183">
        <f t="shared" si="36"/>
        <v>0</v>
      </c>
      <c r="AU36" s="183">
        <f t="shared" si="37"/>
        <v>0</v>
      </c>
      <c r="AV36" s="183">
        <f t="shared" si="38"/>
        <v>0</v>
      </c>
      <c r="AW36" s="183">
        <f t="shared" si="39"/>
        <v>0</v>
      </c>
      <c r="AX36" s="183">
        <f t="shared" si="40"/>
        <v>0</v>
      </c>
      <c r="AY36" s="183">
        <f t="shared" si="41"/>
        <v>0</v>
      </c>
      <c r="AZ36" s="183">
        <f t="shared" si="42"/>
        <v>0</v>
      </c>
      <c r="BA36" s="184">
        <f t="shared" si="43"/>
        <v>0</v>
      </c>
      <c r="BB36" s="348"/>
      <c r="BC36" s="349">
        <f t="shared" si="44"/>
        <v>0</v>
      </c>
      <c r="BD36" s="347"/>
      <c r="BE36" s="343"/>
      <c r="BF36" s="178">
        <f t="shared" si="45"/>
        <v>0</v>
      </c>
      <c r="BG36" s="179">
        <f t="shared" si="46"/>
        <v>0</v>
      </c>
      <c r="BH36" s="180">
        <f t="shared" si="47"/>
        <v>0</v>
      </c>
      <c r="BI36" s="181">
        <f t="shared" si="48"/>
        <v>0</v>
      </c>
      <c r="BJ36" s="182">
        <f t="shared" si="49"/>
        <v>0</v>
      </c>
      <c r="BK36" s="183">
        <f t="shared" si="50"/>
        <v>0</v>
      </c>
      <c r="BL36" s="183">
        <f t="shared" si="51"/>
        <v>0</v>
      </c>
      <c r="BM36" s="183">
        <f t="shared" si="52"/>
        <v>0</v>
      </c>
      <c r="BN36" s="183">
        <f t="shared" si="53"/>
        <v>0</v>
      </c>
      <c r="BO36" s="183">
        <f t="shared" si="54"/>
        <v>0</v>
      </c>
      <c r="BP36" s="184">
        <f t="shared" si="55"/>
        <v>0</v>
      </c>
      <c r="BQ36" s="405">
        <f t="shared" si="56"/>
        <v>0</v>
      </c>
      <c r="BR36" s="182">
        <f t="shared" si="57"/>
        <v>0</v>
      </c>
      <c r="BS36" s="183">
        <f t="shared" si="58"/>
        <v>0</v>
      </c>
      <c r="BT36" s="184">
        <f t="shared" si="59"/>
        <v>0</v>
      </c>
      <c r="BU36" s="185">
        <f t="shared" si="60"/>
        <v>0</v>
      </c>
      <c r="BV36" s="178">
        <f t="shared" si="61"/>
        <v>0</v>
      </c>
      <c r="BW36" s="179">
        <f t="shared" si="62"/>
        <v>0</v>
      </c>
      <c r="BX36" s="196">
        <f t="shared" si="63"/>
        <v>0</v>
      </c>
      <c r="BY36" s="197">
        <f t="shared" si="64"/>
        <v>0</v>
      </c>
      <c r="BZ36" s="182">
        <f t="shared" si="65"/>
        <v>0</v>
      </c>
      <c r="CA36" s="183">
        <f t="shared" si="66"/>
        <v>0</v>
      </c>
      <c r="CB36" s="183">
        <f t="shared" si="67"/>
        <v>0</v>
      </c>
      <c r="CC36" s="183">
        <f t="shared" si="24"/>
        <v>0</v>
      </c>
      <c r="CD36" s="183">
        <f t="shared" si="68"/>
        <v>0</v>
      </c>
      <c r="CE36" s="183">
        <f t="shared" si="69"/>
        <v>0</v>
      </c>
      <c r="CF36" s="184">
        <f t="shared" si="70"/>
        <v>0</v>
      </c>
      <c r="CG36" s="198">
        <f t="shared" si="71"/>
        <v>0</v>
      </c>
      <c r="CH36" s="186"/>
      <c r="CI36" s="187"/>
      <c r="CJ36" s="187"/>
      <c r="CK36" s="177">
        <f t="shared" si="72"/>
        <v>0</v>
      </c>
      <c r="CL36" s="230"/>
      <c r="CM36" s="359"/>
      <c r="CN36" s="888"/>
      <c r="CO36" s="891"/>
    </row>
    <row r="37" spans="1:93" ht="20.100000000000001" customHeight="1" thickBot="1" x14ac:dyDescent="0.3">
      <c r="A37" s="1635"/>
      <c r="B37" s="1512">
        <v>24</v>
      </c>
      <c r="C37" s="659" t="s">
        <v>2</v>
      </c>
      <c r="D37" s="717" t="s">
        <v>29</v>
      </c>
      <c r="E37" s="717" t="s">
        <v>24</v>
      </c>
      <c r="F37" s="706" t="s">
        <v>26</v>
      </c>
      <c r="G37" s="462" t="s">
        <v>27</v>
      </c>
      <c r="H37" s="463" t="s">
        <v>31</v>
      </c>
      <c r="I37" s="461" t="s">
        <v>35</v>
      </c>
      <c r="J37" s="673"/>
      <c r="K37" s="673"/>
      <c r="L37" s="462" t="s">
        <v>24</v>
      </c>
      <c r="M37" s="462" t="s">
        <v>24</v>
      </c>
      <c r="N37" s="718"/>
      <c r="O37" s="719"/>
      <c r="P37" s="461" t="s">
        <v>24</v>
      </c>
      <c r="Q37" s="462"/>
      <c r="R37" s="530"/>
      <c r="S37" s="500"/>
      <c r="T37" s="505"/>
      <c r="U37" s="459"/>
      <c r="V37" s="435"/>
      <c r="W37" s="506"/>
      <c r="X37" s="506"/>
      <c r="Y37" s="435"/>
      <c r="Z37" s="435"/>
      <c r="AA37" s="505"/>
      <c r="AB37" s="500"/>
      <c r="AC37" s="435"/>
      <c r="AD37" s="435"/>
      <c r="AE37" s="506"/>
      <c r="AF37" s="506"/>
      <c r="AG37" s="435"/>
      <c r="AH37" s="440"/>
      <c r="AI37" s="207">
        <f>COUNTIF($D37:AH37,"D")</f>
        <v>4</v>
      </c>
      <c r="AJ37" s="183">
        <f t="shared" si="26"/>
        <v>0</v>
      </c>
      <c r="AK37" s="183">
        <f t="shared" si="27"/>
        <v>1</v>
      </c>
      <c r="AL37" s="183">
        <f t="shared" si="28"/>
        <v>1</v>
      </c>
      <c r="AM37" s="183">
        <f t="shared" si="29"/>
        <v>0</v>
      </c>
      <c r="AN37" s="183">
        <f t="shared" si="30"/>
        <v>1</v>
      </c>
      <c r="AO37" s="183">
        <f t="shared" si="31"/>
        <v>0</v>
      </c>
      <c r="AP37" s="183">
        <f t="shared" si="32"/>
        <v>1</v>
      </c>
      <c r="AQ37" s="183">
        <f t="shared" si="33"/>
        <v>0</v>
      </c>
      <c r="AR37" s="183">
        <f t="shared" si="34"/>
        <v>0</v>
      </c>
      <c r="AS37" s="183">
        <f t="shared" si="35"/>
        <v>0</v>
      </c>
      <c r="AT37" s="183">
        <f t="shared" si="36"/>
        <v>1</v>
      </c>
      <c r="AU37" s="183">
        <f t="shared" si="37"/>
        <v>0</v>
      </c>
      <c r="AV37" s="183">
        <f t="shared" si="38"/>
        <v>0</v>
      </c>
      <c r="AW37" s="183">
        <f t="shared" si="39"/>
        <v>0</v>
      </c>
      <c r="AX37" s="183">
        <f t="shared" si="40"/>
        <v>0</v>
      </c>
      <c r="AY37" s="183">
        <f t="shared" si="41"/>
        <v>0</v>
      </c>
      <c r="AZ37" s="183">
        <f t="shared" si="42"/>
        <v>0</v>
      </c>
      <c r="BA37" s="184">
        <f t="shared" si="43"/>
        <v>6</v>
      </c>
      <c r="BB37" s="348"/>
      <c r="BC37" s="349">
        <f t="shared" si="44"/>
        <v>2.8333333333333335</v>
      </c>
      <c r="BD37" s="347"/>
      <c r="BE37" s="343"/>
      <c r="BF37" s="178">
        <f t="shared" si="45"/>
        <v>0</v>
      </c>
      <c r="BG37" s="179">
        <f t="shared" si="46"/>
        <v>0</v>
      </c>
      <c r="BH37" s="180">
        <f t="shared" si="47"/>
        <v>0</v>
      </c>
      <c r="BI37" s="181">
        <f t="shared" si="48"/>
        <v>0</v>
      </c>
      <c r="BJ37" s="182">
        <f t="shared" si="49"/>
        <v>0</v>
      </c>
      <c r="BK37" s="183">
        <f t="shared" si="50"/>
        <v>0</v>
      </c>
      <c r="BL37" s="183">
        <f t="shared" si="51"/>
        <v>0</v>
      </c>
      <c r="BM37" s="183">
        <f t="shared" si="52"/>
        <v>0</v>
      </c>
      <c r="BN37" s="183">
        <f t="shared" si="53"/>
        <v>0</v>
      </c>
      <c r="BO37" s="183">
        <f t="shared" si="54"/>
        <v>0</v>
      </c>
      <c r="BP37" s="184">
        <f t="shared" si="55"/>
        <v>0</v>
      </c>
      <c r="BQ37" s="405">
        <f t="shared" si="56"/>
        <v>0</v>
      </c>
      <c r="BR37" s="182">
        <f t="shared" si="57"/>
        <v>0</v>
      </c>
      <c r="BS37" s="183">
        <f t="shared" si="58"/>
        <v>1</v>
      </c>
      <c r="BT37" s="184">
        <f t="shared" si="59"/>
        <v>0</v>
      </c>
      <c r="BU37" s="185">
        <f t="shared" si="60"/>
        <v>0.5</v>
      </c>
      <c r="BV37" s="178">
        <f t="shared" si="61"/>
        <v>0</v>
      </c>
      <c r="BW37" s="179">
        <f t="shared" si="62"/>
        <v>0</v>
      </c>
      <c r="BX37" s="196">
        <f t="shared" si="63"/>
        <v>0</v>
      </c>
      <c r="BY37" s="197">
        <f t="shared" si="64"/>
        <v>0</v>
      </c>
      <c r="BZ37" s="182">
        <f t="shared" si="65"/>
        <v>0</v>
      </c>
      <c r="CA37" s="183">
        <f t="shared" si="66"/>
        <v>0</v>
      </c>
      <c r="CB37" s="183">
        <f t="shared" si="67"/>
        <v>0</v>
      </c>
      <c r="CC37" s="183">
        <f t="shared" si="24"/>
        <v>0</v>
      </c>
      <c r="CD37" s="183">
        <f t="shared" si="68"/>
        <v>0</v>
      </c>
      <c r="CE37" s="183">
        <f t="shared" si="69"/>
        <v>0</v>
      </c>
      <c r="CF37" s="184">
        <f t="shared" si="70"/>
        <v>0</v>
      </c>
      <c r="CG37" s="198">
        <f t="shared" si="71"/>
        <v>0</v>
      </c>
      <c r="CH37" s="186"/>
      <c r="CI37" s="187"/>
      <c r="CJ37" s="187"/>
      <c r="CK37" s="177">
        <f t="shared" si="72"/>
        <v>0</v>
      </c>
      <c r="CL37" s="230"/>
      <c r="CM37" s="359"/>
      <c r="CN37" s="889"/>
      <c r="CO37" s="892"/>
    </row>
    <row r="38" spans="1:93" ht="20.100000000000001" customHeight="1" thickBot="1" x14ac:dyDescent="0.3">
      <c r="A38" s="690" t="s">
        <v>77</v>
      </c>
      <c r="B38" s="616">
        <v>25</v>
      </c>
      <c r="C38" s="692" t="s">
        <v>2</v>
      </c>
      <c r="D38" s="720" t="s">
        <v>29</v>
      </c>
      <c r="E38" s="720" t="s">
        <v>24</v>
      </c>
      <c r="F38" s="721"/>
      <c r="G38" s="519" t="s">
        <v>31</v>
      </c>
      <c r="H38" s="516" t="s">
        <v>26</v>
      </c>
      <c r="I38" s="521"/>
      <c r="J38" s="480" t="s">
        <v>24</v>
      </c>
      <c r="K38" s="722" t="s">
        <v>25</v>
      </c>
      <c r="L38" s="517"/>
      <c r="M38" s="517"/>
      <c r="N38" s="480" t="s">
        <v>24</v>
      </c>
      <c r="O38" s="481" t="s">
        <v>25</v>
      </c>
      <c r="P38" s="521"/>
      <c r="Q38" s="519"/>
      <c r="R38" s="480" t="s">
        <v>27</v>
      </c>
      <c r="S38" s="500"/>
      <c r="T38" s="505"/>
      <c r="U38" s="459"/>
      <c r="V38" s="435"/>
      <c r="W38" s="506"/>
      <c r="X38" s="506"/>
      <c r="Y38" s="435"/>
      <c r="Z38" s="435"/>
      <c r="AA38" s="505"/>
      <c r="AB38" s="500"/>
      <c r="AC38" s="435"/>
      <c r="AD38" s="435"/>
      <c r="AE38" s="506"/>
      <c r="AF38" s="506"/>
      <c r="AG38" s="435"/>
      <c r="AH38" s="440"/>
      <c r="AI38" s="207">
        <f>COUNTIF($D38:AH38,"D")</f>
        <v>3</v>
      </c>
      <c r="AJ38" s="183">
        <f t="shared" si="26"/>
        <v>2</v>
      </c>
      <c r="AK38" s="183">
        <f t="shared" si="27"/>
        <v>1</v>
      </c>
      <c r="AL38" s="183">
        <f t="shared" si="28"/>
        <v>1</v>
      </c>
      <c r="AM38" s="183">
        <f t="shared" si="29"/>
        <v>0</v>
      </c>
      <c r="AN38" s="183">
        <f t="shared" si="30"/>
        <v>1</v>
      </c>
      <c r="AO38" s="183">
        <f t="shared" si="31"/>
        <v>0</v>
      </c>
      <c r="AP38" s="183">
        <f t="shared" si="32"/>
        <v>1</v>
      </c>
      <c r="AQ38" s="183">
        <f t="shared" si="33"/>
        <v>0</v>
      </c>
      <c r="AR38" s="183">
        <f t="shared" si="34"/>
        <v>0</v>
      </c>
      <c r="AS38" s="183">
        <f t="shared" si="35"/>
        <v>0</v>
      </c>
      <c r="AT38" s="183">
        <f t="shared" si="36"/>
        <v>0</v>
      </c>
      <c r="AU38" s="183">
        <f t="shared" si="37"/>
        <v>0</v>
      </c>
      <c r="AV38" s="183">
        <f t="shared" si="38"/>
        <v>0</v>
      </c>
      <c r="AW38" s="183">
        <f t="shared" si="39"/>
        <v>0</v>
      </c>
      <c r="AX38" s="183">
        <f t="shared" si="40"/>
        <v>0</v>
      </c>
      <c r="AY38" s="183">
        <f t="shared" si="41"/>
        <v>0</v>
      </c>
      <c r="AZ38" s="183">
        <f t="shared" si="42"/>
        <v>0</v>
      </c>
      <c r="BA38" s="184">
        <f t="shared" si="43"/>
        <v>7</v>
      </c>
      <c r="BB38" s="348"/>
      <c r="BC38" s="349">
        <f t="shared" si="44"/>
        <v>3</v>
      </c>
      <c r="BD38" s="347"/>
      <c r="BE38" s="343"/>
      <c r="BF38" s="178">
        <f t="shared" si="45"/>
        <v>0</v>
      </c>
      <c r="BG38" s="179">
        <f t="shared" si="46"/>
        <v>0</v>
      </c>
      <c r="BH38" s="180">
        <f t="shared" si="47"/>
        <v>0</v>
      </c>
      <c r="BI38" s="181">
        <f t="shared" si="48"/>
        <v>0</v>
      </c>
      <c r="BJ38" s="182">
        <f t="shared" si="49"/>
        <v>0</v>
      </c>
      <c r="BK38" s="183">
        <f t="shared" si="50"/>
        <v>0</v>
      </c>
      <c r="BL38" s="183">
        <f t="shared" si="51"/>
        <v>0</v>
      </c>
      <c r="BM38" s="183">
        <f t="shared" si="52"/>
        <v>0</v>
      </c>
      <c r="BN38" s="183">
        <f t="shared" si="53"/>
        <v>0</v>
      </c>
      <c r="BO38" s="183">
        <f t="shared" si="54"/>
        <v>0</v>
      </c>
      <c r="BP38" s="184">
        <f t="shared" si="55"/>
        <v>0</v>
      </c>
      <c r="BQ38" s="405">
        <f t="shared" si="56"/>
        <v>0</v>
      </c>
      <c r="BR38" s="182">
        <f t="shared" si="57"/>
        <v>0</v>
      </c>
      <c r="BS38" s="183">
        <f t="shared" si="58"/>
        <v>1</v>
      </c>
      <c r="BT38" s="184">
        <f t="shared" si="59"/>
        <v>0</v>
      </c>
      <c r="BU38" s="185">
        <f t="shared" si="60"/>
        <v>0.5</v>
      </c>
      <c r="BV38" s="178">
        <f t="shared" si="61"/>
        <v>0</v>
      </c>
      <c r="BW38" s="179">
        <f t="shared" si="62"/>
        <v>0</v>
      </c>
      <c r="BX38" s="196">
        <f t="shared" si="63"/>
        <v>0</v>
      </c>
      <c r="BY38" s="197">
        <f t="shared" si="64"/>
        <v>0</v>
      </c>
      <c r="BZ38" s="182">
        <f t="shared" si="65"/>
        <v>0</v>
      </c>
      <c r="CA38" s="183">
        <f t="shared" si="66"/>
        <v>0</v>
      </c>
      <c r="CB38" s="183">
        <f t="shared" si="67"/>
        <v>0</v>
      </c>
      <c r="CC38" s="183">
        <f t="shared" si="24"/>
        <v>0</v>
      </c>
      <c r="CD38" s="183">
        <f t="shared" si="68"/>
        <v>0</v>
      </c>
      <c r="CE38" s="183">
        <f t="shared" si="69"/>
        <v>0</v>
      </c>
      <c r="CF38" s="184">
        <f t="shared" si="70"/>
        <v>0</v>
      </c>
      <c r="CG38" s="198">
        <f t="shared" si="71"/>
        <v>0</v>
      </c>
      <c r="CH38" s="186"/>
      <c r="CI38" s="187"/>
      <c r="CJ38" s="187"/>
      <c r="CK38" s="177">
        <f t="shared" si="72"/>
        <v>0</v>
      </c>
      <c r="CL38" s="230"/>
      <c r="CM38" s="359"/>
      <c r="CN38" s="444">
        <v>0</v>
      </c>
      <c r="CO38" s="450">
        <v>0</v>
      </c>
    </row>
    <row r="39" spans="1:93" ht="20.100000000000001" customHeight="1" thickBot="1" x14ac:dyDescent="0.3">
      <c r="A39" s="670" t="s">
        <v>78</v>
      </c>
      <c r="B39" s="1512">
        <v>26</v>
      </c>
      <c r="C39" s="24" t="s">
        <v>2</v>
      </c>
      <c r="D39" s="693"/>
      <c r="E39" s="693"/>
      <c r="F39" s="436" t="s">
        <v>25</v>
      </c>
      <c r="G39" s="435"/>
      <c r="H39" s="440" t="s">
        <v>24</v>
      </c>
      <c r="I39" s="459" t="s">
        <v>26</v>
      </c>
      <c r="J39" s="506"/>
      <c r="K39" s="506" t="s">
        <v>26</v>
      </c>
      <c r="L39" s="435" t="s">
        <v>24</v>
      </c>
      <c r="M39" s="435" t="s">
        <v>24</v>
      </c>
      <c r="N39" s="520"/>
      <c r="O39" s="504"/>
      <c r="P39" s="459" t="s">
        <v>24</v>
      </c>
      <c r="Q39" s="435" t="s">
        <v>25</v>
      </c>
      <c r="R39" s="498"/>
      <c r="S39" s="500"/>
      <c r="T39" s="505"/>
      <c r="U39" s="459"/>
      <c r="V39" s="435"/>
      <c r="W39" s="506"/>
      <c r="X39" s="506"/>
      <c r="Y39" s="435"/>
      <c r="Z39" s="435"/>
      <c r="AA39" s="505"/>
      <c r="AB39" s="500"/>
      <c r="AC39" s="435"/>
      <c r="AD39" s="435"/>
      <c r="AE39" s="506"/>
      <c r="AF39" s="506"/>
      <c r="AG39" s="435"/>
      <c r="AH39" s="440"/>
      <c r="AI39" s="207">
        <f>COUNTIF($D39:AH39,"D")</f>
        <v>4</v>
      </c>
      <c r="AJ39" s="183">
        <f t="shared" si="26"/>
        <v>2</v>
      </c>
      <c r="AK39" s="183">
        <f t="shared" si="27"/>
        <v>2</v>
      </c>
      <c r="AL39" s="183">
        <f t="shared" si="28"/>
        <v>0</v>
      </c>
      <c r="AM39" s="183">
        <f t="shared" si="29"/>
        <v>0</v>
      </c>
      <c r="AN39" s="183">
        <f t="shared" si="30"/>
        <v>0</v>
      </c>
      <c r="AO39" s="183">
        <f t="shared" si="31"/>
        <v>0</v>
      </c>
      <c r="AP39" s="183">
        <f t="shared" si="32"/>
        <v>0</v>
      </c>
      <c r="AQ39" s="183">
        <f t="shared" si="33"/>
        <v>0</v>
      </c>
      <c r="AR39" s="183">
        <f t="shared" si="34"/>
        <v>0</v>
      </c>
      <c r="AS39" s="183">
        <f t="shared" si="35"/>
        <v>0</v>
      </c>
      <c r="AT39" s="183">
        <f t="shared" si="36"/>
        <v>0</v>
      </c>
      <c r="AU39" s="183">
        <f t="shared" si="37"/>
        <v>0</v>
      </c>
      <c r="AV39" s="183">
        <f t="shared" si="38"/>
        <v>0</v>
      </c>
      <c r="AW39" s="183">
        <f t="shared" si="39"/>
        <v>0</v>
      </c>
      <c r="AX39" s="183">
        <f t="shared" si="40"/>
        <v>0</v>
      </c>
      <c r="AY39" s="183">
        <f t="shared" si="41"/>
        <v>0</v>
      </c>
      <c r="AZ39" s="183">
        <f t="shared" si="42"/>
        <v>0</v>
      </c>
      <c r="BA39" s="184">
        <f t="shared" si="43"/>
        <v>8</v>
      </c>
      <c r="BB39" s="348"/>
      <c r="BC39" s="349">
        <f t="shared" si="44"/>
        <v>3</v>
      </c>
      <c r="BD39" s="347"/>
      <c r="BE39" s="343"/>
      <c r="BF39" s="178">
        <f t="shared" si="45"/>
        <v>0</v>
      </c>
      <c r="BG39" s="179">
        <f t="shared" si="46"/>
        <v>0</v>
      </c>
      <c r="BH39" s="180">
        <f t="shared" si="47"/>
        <v>0</v>
      </c>
      <c r="BI39" s="181">
        <f t="shared" si="48"/>
        <v>0</v>
      </c>
      <c r="BJ39" s="182">
        <f t="shared" si="49"/>
        <v>0</v>
      </c>
      <c r="BK39" s="183">
        <f t="shared" si="50"/>
        <v>0</v>
      </c>
      <c r="BL39" s="183">
        <f t="shared" si="51"/>
        <v>0</v>
      </c>
      <c r="BM39" s="183">
        <f t="shared" si="52"/>
        <v>0</v>
      </c>
      <c r="BN39" s="183">
        <f t="shared" si="53"/>
        <v>0</v>
      </c>
      <c r="BO39" s="183">
        <f t="shared" si="54"/>
        <v>0</v>
      </c>
      <c r="BP39" s="184">
        <f t="shared" si="55"/>
        <v>0</v>
      </c>
      <c r="BQ39" s="405">
        <f t="shared" si="56"/>
        <v>0</v>
      </c>
      <c r="BR39" s="182">
        <f t="shared" si="57"/>
        <v>0</v>
      </c>
      <c r="BS39" s="183">
        <f t="shared" si="58"/>
        <v>0</v>
      </c>
      <c r="BT39" s="184">
        <f t="shared" si="59"/>
        <v>0</v>
      </c>
      <c r="BU39" s="185">
        <f t="shared" si="60"/>
        <v>0</v>
      </c>
      <c r="BV39" s="178">
        <f t="shared" si="61"/>
        <v>0</v>
      </c>
      <c r="BW39" s="179">
        <f t="shared" si="62"/>
        <v>0</v>
      </c>
      <c r="BX39" s="196">
        <f t="shared" si="63"/>
        <v>0</v>
      </c>
      <c r="BY39" s="197">
        <f t="shared" si="64"/>
        <v>0</v>
      </c>
      <c r="BZ39" s="182">
        <f t="shared" si="65"/>
        <v>0</v>
      </c>
      <c r="CA39" s="183">
        <f t="shared" si="66"/>
        <v>0</v>
      </c>
      <c r="CB39" s="183">
        <f t="shared" si="67"/>
        <v>0</v>
      </c>
      <c r="CC39" s="183">
        <f t="shared" si="24"/>
        <v>0</v>
      </c>
      <c r="CD39" s="183">
        <f t="shared" si="68"/>
        <v>0</v>
      </c>
      <c r="CE39" s="183">
        <f t="shared" si="69"/>
        <v>0</v>
      </c>
      <c r="CF39" s="184">
        <f t="shared" si="70"/>
        <v>0</v>
      </c>
      <c r="CG39" s="198">
        <f t="shared" si="71"/>
        <v>0</v>
      </c>
      <c r="CH39" s="186"/>
      <c r="CI39" s="187"/>
      <c r="CJ39" s="187"/>
      <c r="CK39" s="177">
        <f t="shared" si="72"/>
        <v>0</v>
      </c>
      <c r="CL39" s="230"/>
      <c r="CM39" s="359"/>
      <c r="CN39" s="444">
        <v>0</v>
      </c>
      <c r="CO39" s="450">
        <v>0</v>
      </c>
    </row>
    <row r="40" spans="1:93" ht="20.100000000000001" customHeight="1" thickBot="1" x14ac:dyDescent="0.3">
      <c r="A40" s="670" t="s">
        <v>143</v>
      </c>
      <c r="B40" s="616">
        <v>27</v>
      </c>
      <c r="C40" s="24" t="s">
        <v>2</v>
      </c>
      <c r="D40" s="693"/>
      <c r="E40" s="693" t="s">
        <v>38</v>
      </c>
      <c r="F40" s="436" t="s">
        <v>38</v>
      </c>
      <c r="G40" s="436"/>
      <c r="H40" s="443"/>
      <c r="I40" s="454" t="s">
        <v>38</v>
      </c>
      <c r="J40" s="436" t="s">
        <v>38</v>
      </c>
      <c r="K40" s="436"/>
      <c r="L40" s="436" t="s">
        <v>24</v>
      </c>
      <c r="M40" s="436" t="s">
        <v>24</v>
      </c>
      <c r="N40" s="497" t="s">
        <v>56</v>
      </c>
      <c r="O40" s="443"/>
      <c r="P40" s="454" t="s">
        <v>24</v>
      </c>
      <c r="Q40" s="436" t="s">
        <v>25</v>
      </c>
      <c r="R40" s="531" t="s">
        <v>49</v>
      </c>
      <c r="S40" s="500"/>
      <c r="T40" s="505"/>
      <c r="U40" s="459"/>
      <c r="V40" s="435"/>
      <c r="W40" s="435"/>
      <c r="X40" s="435"/>
      <c r="Y40" s="435"/>
      <c r="Z40" s="435"/>
      <c r="AA40" s="440"/>
      <c r="AB40" s="459"/>
      <c r="AC40" s="435"/>
      <c r="AD40" s="435"/>
      <c r="AE40" s="435"/>
      <c r="AF40" s="435"/>
      <c r="AG40" s="435"/>
      <c r="AH40" s="440"/>
      <c r="AI40" s="207">
        <f>COUNTIF($D40:AH40,"D")</f>
        <v>3</v>
      </c>
      <c r="AJ40" s="183">
        <f t="shared" si="26"/>
        <v>1</v>
      </c>
      <c r="AK40" s="183">
        <f t="shared" si="27"/>
        <v>0</v>
      </c>
      <c r="AL40" s="183">
        <f t="shared" si="28"/>
        <v>0</v>
      </c>
      <c r="AM40" s="183">
        <f t="shared" si="29"/>
        <v>0</v>
      </c>
      <c r="AN40" s="183">
        <f t="shared" si="30"/>
        <v>0</v>
      </c>
      <c r="AO40" s="183">
        <f t="shared" si="31"/>
        <v>0</v>
      </c>
      <c r="AP40" s="183">
        <f t="shared" si="32"/>
        <v>0</v>
      </c>
      <c r="AQ40" s="183">
        <f t="shared" si="33"/>
        <v>0</v>
      </c>
      <c r="AR40" s="183">
        <f t="shared" si="34"/>
        <v>0</v>
      </c>
      <c r="AS40" s="183">
        <f t="shared" si="35"/>
        <v>0</v>
      </c>
      <c r="AT40" s="183">
        <f t="shared" si="36"/>
        <v>0</v>
      </c>
      <c r="AU40" s="183">
        <f t="shared" si="37"/>
        <v>0</v>
      </c>
      <c r="AV40" s="183">
        <f t="shared" si="38"/>
        <v>0</v>
      </c>
      <c r="AW40" s="183">
        <f t="shared" si="39"/>
        <v>4</v>
      </c>
      <c r="AX40" s="183">
        <f t="shared" si="40"/>
        <v>0</v>
      </c>
      <c r="AY40" s="183">
        <f t="shared" si="41"/>
        <v>0</v>
      </c>
      <c r="AZ40" s="183">
        <f t="shared" si="42"/>
        <v>0</v>
      </c>
      <c r="BA40" s="184">
        <f t="shared" si="43"/>
        <v>8</v>
      </c>
      <c r="BB40" s="348"/>
      <c r="BC40" s="349">
        <f t="shared" si="44"/>
        <v>3.333333333333333</v>
      </c>
      <c r="BD40" s="347"/>
      <c r="BE40" s="343"/>
      <c r="BF40" s="178">
        <f t="shared" si="45"/>
        <v>1</v>
      </c>
      <c r="BG40" s="179">
        <f t="shared" si="46"/>
        <v>0.5</v>
      </c>
      <c r="BH40" s="180">
        <f t="shared" si="47"/>
        <v>4.1666666666666664E-2</v>
      </c>
      <c r="BI40" s="181">
        <f t="shared" si="48"/>
        <v>0.45833333333333331</v>
      </c>
      <c r="BJ40" s="182">
        <f t="shared" si="49"/>
        <v>0</v>
      </c>
      <c r="BK40" s="183">
        <f t="shared" si="50"/>
        <v>1</v>
      </c>
      <c r="BL40" s="183">
        <f t="shared" si="51"/>
        <v>0</v>
      </c>
      <c r="BM40" s="183">
        <f t="shared" si="52"/>
        <v>0</v>
      </c>
      <c r="BN40" s="183">
        <f t="shared" si="53"/>
        <v>0</v>
      </c>
      <c r="BO40" s="183">
        <f t="shared" si="54"/>
        <v>0</v>
      </c>
      <c r="BP40" s="184">
        <f t="shared" si="55"/>
        <v>0</v>
      </c>
      <c r="BQ40" s="405">
        <f t="shared" si="56"/>
        <v>0.5</v>
      </c>
      <c r="BR40" s="182">
        <f t="shared" si="57"/>
        <v>0</v>
      </c>
      <c r="BS40" s="183">
        <f t="shared" si="58"/>
        <v>0</v>
      </c>
      <c r="BT40" s="184">
        <f t="shared" si="59"/>
        <v>0</v>
      </c>
      <c r="BU40" s="185">
        <f t="shared" si="60"/>
        <v>0</v>
      </c>
      <c r="BV40" s="178">
        <f t="shared" si="61"/>
        <v>0</v>
      </c>
      <c r="BW40" s="179">
        <f t="shared" si="62"/>
        <v>0</v>
      </c>
      <c r="BX40" s="196">
        <f t="shared" si="63"/>
        <v>0</v>
      </c>
      <c r="BY40" s="197">
        <f t="shared" si="64"/>
        <v>0</v>
      </c>
      <c r="BZ40" s="182">
        <f t="shared" si="65"/>
        <v>0</v>
      </c>
      <c r="CA40" s="183">
        <f t="shared" si="66"/>
        <v>0</v>
      </c>
      <c r="CB40" s="183">
        <f t="shared" si="67"/>
        <v>0</v>
      </c>
      <c r="CC40" s="183">
        <f t="shared" si="24"/>
        <v>0</v>
      </c>
      <c r="CD40" s="183">
        <f t="shared" si="68"/>
        <v>0</v>
      </c>
      <c r="CE40" s="183">
        <f t="shared" si="69"/>
        <v>0</v>
      </c>
      <c r="CF40" s="184">
        <f t="shared" si="70"/>
        <v>0</v>
      </c>
      <c r="CG40" s="198">
        <f t="shared" si="71"/>
        <v>0</v>
      </c>
      <c r="CH40" s="186"/>
      <c r="CI40" s="187"/>
      <c r="CJ40" s="187"/>
      <c r="CK40" s="177">
        <f t="shared" si="72"/>
        <v>1</v>
      </c>
      <c r="CL40" s="230"/>
      <c r="CM40" s="359"/>
      <c r="CN40" s="444">
        <v>2</v>
      </c>
      <c r="CO40" s="450">
        <v>24</v>
      </c>
    </row>
    <row r="41" spans="1:93" ht="20.100000000000001" customHeight="1" thickBot="1" x14ac:dyDescent="0.3">
      <c r="A41" s="670" t="s">
        <v>186</v>
      </c>
      <c r="B41" s="1512">
        <v>28</v>
      </c>
      <c r="C41" s="24" t="s">
        <v>2</v>
      </c>
      <c r="D41" s="693" t="s">
        <v>30</v>
      </c>
      <c r="E41" s="693" t="s">
        <v>25</v>
      </c>
      <c r="F41" s="436"/>
      <c r="G41" s="458"/>
      <c r="H41" s="455" t="s">
        <v>27</v>
      </c>
      <c r="I41" s="460" t="s">
        <v>25</v>
      </c>
      <c r="J41" s="458"/>
      <c r="K41" s="458"/>
      <c r="L41" s="438" t="s">
        <v>24</v>
      </c>
      <c r="M41" s="438" t="s">
        <v>24</v>
      </c>
      <c r="N41" s="453"/>
      <c r="O41" s="507"/>
      <c r="P41" s="460" t="s">
        <v>24</v>
      </c>
      <c r="Q41" s="438" t="s">
        <v>25</v>
      </c>
      <c r="R41" s="502"/>
      <c r="S41" s="500"/>
      <c r="T41" s="505"/>
      <c r="U41" s="459"/>
      <c r="V41" s="435"/>
      <c r="W41" s="506"/>
      <c r="X41" s="506"/>
      <c r="Y41" s="435"/>
      <c r="Z41" s="435"/>
      <c r="AA41" s="505"/>
      <c r="AB41" s="500"/>
      <c r="AC41" s="435"/>
      <c r="AD41" s="435"/>
      <c r="AE41" s="506"/>
      <c r="AF41" s="506"/>
      <c r="AG41" s="435"/>
      <c r="AH41" s="440"/>
      <c r="AI41" s="207">
        <f>COUNTIF($D41:AH41,"D")</f>
        <v>3</v>
      </c>
      <c r="AJ41" s="183">
        <f t="shared" si="26"/>
        <v>3</v>
      </c>
      <c r="AK41" s="183">
        <f t="shared" si="27"/>
        <v>0</v>
      </c>
      <c r="AL41" s="183">
        <f t="shared" si="28"/>
        <v>1</v>
      </c>
      <c r="AM41" s="183">
        <f t="shared" si="29"/>
        <v>0</v>
      </c>
      <c r="AN41" s="183">
        <f t="shared" si="30"/>
        <v>0</v>
      </c>
      <c r="AO41" s="183">
        <f t="shared" si="31"/>
        <v>1</v>
      </c>
      <c r="AP41" s="183">
        <f t="shared" si="32"/>
        <v>0</v>
      </c>
      <c r="AQ41" s="183">
        <f t="shared" si="33"/>
        <v>0</v>
      </c>
      <c r="AR41" s="183">
        <f t="shared" si="34"/>
        <v>0</v>
      </c>
      <c r="AS41" s="183">
        <f t="shared" si="35"/>
        <v>0</v>
      </c>
      <c r="AT41" s="183">
        <f t="shared" si="36"/>
        <v>0</v>
      </c>
      <c r="AU41" s="183">
        <f t="shared" si="37"/>
        <v>0</v>
      </c>
      <c r="AV41" s="183">
        <f t="shared" si="38"/>
        <v>0</v>
      </c>
      <c r="AW41" s="183">
        <f t="shared" si="39"/>
        <v>0</v>
      </c>
      <c r="AX41" s="183">
        <f t="shared" si="40"/>
        <v>0</v>
      </c>
      <c r="AY41" s="183">
        <f t="shared" si="41"/>
        <v>0</v>
      </c>
      <c r="AZ41" s="183">
        <f t="shared" si="42"/>
        <v>0</v>
      </c>
      <c r="BA41" s="184">
        <f t="shared" si="43"/>
        <v>7</v>
      </c>
      <c r="BB41" s="348"/>
      <c r="BC41" s="349">
        <f t="shared" si="44"/>
        <v>3.8333333333333335</v>
      </c>
      <c r="BD41" s="347"/>
      <c r="BE41" s="343"/>
      <c r="BF41" s="178">
        <f t="shared" si="45"/>
        <v>0</v>
      </c>
      <c r="BG41" s="179">
        <f t="shared" si="46"/>
        <v>0</v>
      </c>
      <c r="BH41" s="180">
        <f t="shared" si="47"/>
        <v>0</v>
      </c>
      <c r="BI41" s="181">
        <f t="shared" si="48"/>
        <v>0</v>
      </c>
      <c r="BJ41" s="182">
        <f t="shared" si="49"/>
        <v>0</v>
      </c>
      <c r="BK41" s="183">
        <f t="shared" si="50"/>
        <v>0</v>
      </c>
      <c r="BL41" s="183">
        <f t="shared" si="51"/>
        <v>0</v>
      </c>
      <c r="BM41" s="183">
        <f t="shared" si="52"/>
        <v>0</v>
      </c>
      <c r="BN41" s="183">
        <f t="shared" si="53"/>
        <v>0</v>
      </c>
      <c r="BO41" s="183">
        <f t="shared" si="54"/>
        <v>0</v>
      </c>
      <c r="BP41" s="184">
        <f t="shared" si="55"/>
        <v>0</v>
      </c>
      <c r="BQ41" s="405">
        <f t="shared" si="56"/>
        <v>0</v>
      </c>
      <c r="BR41" s="182">
        <f t="shared" si="57"/>
        <v>0</v>
      </c>
      <c r="BS41" s="183">
        <f t="shared" si="58"/>
        <v>0</v>
      </c>
      <c r="BT41" s="184">
        <f t="shared" si="59"/>
        <v>1</v>
      </c>
      <c r="BU41" s="185">
        <f t="shared" si="60"/>
        <v>0.16666666666666666</v>
      </c>
      <c r="BV41" s="178">
        <f t="shared" si="61"/>
        <v>0</v>
      </c>
      <c r="BW41" s="179">
        <f t="shared" si="62"/>
        <v>0</v>
      </c>
      <c r="BX41" s="196">
        <f t="shared" si="63"/>
        <v>0</v>
      </c>
      <c r="BY41" s="197">
        <f t="shared" si="64"/>
        <v>0</v>
      </c>
      <c r="BZ41" s="182">
        <f t="shared" si="65"/>
        <v>0</v>
      </c>
      <c r="CA41" s="183">
        <f t="shared" si="66"/>
        <v>0</v>
      </c>
      <c r="CB41" s="183">
        <f t="shared" si="67"/>
        <v>0</v>
      </c>
      <c r="CC41" s="183">
        <f t="shared" si="24"/>
        <v>0</v>
      </c>
      <c r="CD41" s="183">
        <f t="shared" si="68"/>
        <v>0</v>
      </c>
      <c r="CE41" s="183">
        <f t="shared" si="69"/>
        <v>0</v>
      </c>
      <c r="CF41" s="184">
        <f t="shared" si="70"/>
        <v>0</v>
      </c>
      <c r="CG41" s="198">
        <f t="shared" si="71"/>
        <v>0</v>
      </c>
      <c r="CH41" s="186"/>
      <c r="CI41" s="187"/>
      <c r="CJ41" s="187"/>
      <c r="CK41" s="177">
        <f t="shared" si="72"/>
        <v>0</v>
      </c>
      <c r="CL41" s="230"/>
      <c r="CM41" s="359"/>
      <c r="CN41" s="444">
        <v>0</v>
      </c>
      <c r="CO41" s="450">
        <v>0</v>
      </c>
    </row>
    <row r="42" spans="1:93" ht="20.100000000000001" customHeight="1" thickBot="1" x14ac:dyDescent="0.3">
      <c r="A42" s="671" t="s">
        <v>242</v>
      </c>
      <c r="B42" s="616">
        <v>29</v>
      </c>
      <c r="C42" s="661" t="s">
        <v>2</v>
      </c>
      <c r="D42" s="713"/>
      <c r="E42" s="713"/>
      <c r="F42" s="449" t="s">
        <v>31</v>
      </c>
      <c r="G42" s="506" t="s">
        <v>27</v>
      </c>
      <c r="H42" s="440" t="s">
        <v>31</v>
      </c>
      <c r="I42" s="459" t="s">
        <v>25</v>
      </c>
      <c r="J42" s="506"/>
      <c r="K42" s="506"/>
      <c r="L42" s="435" t="s">
        <v>31</v>
      </c>
      <c r="M42" s="435" t="s">
        <v>24</v>
      </c>
      <c r="N42" s="520" t="s">
        <v>27</v>
      </c>
      <c r="O42" s="504"/>
      <c r="P42" s="459" t="s">
        <v>24</v>
      </c>
      <c r="Q42" s="435" t="s">
        <v>25</v>
      </c>
      <c r="R42" s="498"/>
      <c r="S42" s="500"/>
      <c r="T42" s="505"/>
      <c r="U42" s="459"/>
      <c r="V42" s="435"/>
      <c r="W42" s="506"/>
      <c r="X42" s="506"/>
      <c r="Y42" s="435"/>
      <c r="Z42" s="435"/>
      <c r="AA42" s="505"/>
      <c r="AB42" s="500"/>
      <c r="AC42" s="435"/>
      <c r="AD42" s="435"/>
      <c r="AE42" s="506"/>
      <c r="AF42" s="506"/>
      <c r="AG42" s="435"/>
      <c r="AH42" s="479"/>
      <c r="AI42" s="207">
        <f>COUNTIF($D42:AH42,"D")</f>
        <v>2</v>
      </c>
      <c r="AJ42" s="183">
        <f t="shared" si="26"/>
        <v>2</v>
      </c>
      <c r="AK42" s="183">
        <f t="shared" si="27"/>
        <v>0</v>
      </c>
      <c r="AL42" s="183">
        <f t="shared" si="28"/>
        <v>2</v>
      </c>
      <c r="AM42" s="183">
        <f t="shared" si="29"/>
        <v>0</v>
      </c>
      <c r="AN42" s="183">
        <f t="shared" si="30"/>
        <v>0</v>
      </c>
      <c r="AO42" s="183">
        <f t="shared" si="31"/>
        <v>0</v>
      </c>
      <c r="AP42" s="183">
        <f t="shared" si="32"/>
        <v>3</v>
      </c>
      <c r="AQ42" s="183">
        <f t="shared" si="33"/>
        <v>0</v>
      </c>
      <c r="AR42" s="183">
        <f t="shared" si="34"/>
        <v>0</v>
      </c>
      <c r="AS42" s="183">
        <f t="shared" si="35"/>
        <v>0</v>
      </c>
      <c r="AT42" s="183">
        <f t="shared" si="36"/>
        <v>0</v>
      </c>
      <c r="AU42" s="183">
        <f t="shared" si="37"/>
        <v>0</v>
      </c>
      <c r="AV42" s="183">
        <f t="shared" si="38"/>
        <v>0</v>
      </c>
      <c r="AW42" s="183">
        <f t="shared" si="39"/>
        <v>0</v>
      </c>
      <c r="AX42" s="183">
        <f t="shared" si="40"/>
        <v>0</v>
      </c>
      <c r="AY42" s="183">
        <f t="shared" si="41"/>
        <v>0</v>
      </c>
      <c r="AZ42" s="183">
        <f t="shared" si="42"/>
        <v>0</v>
      </c>
      <c r="BA42" s="184">
        <f t="shared" si="43"/>
        <v>6</v>
      </c>
      <c r="BB42" s="348"/>
      <c r="BC42" s="349">
        <f t="shared" si="44"/>
        <v>3</v>
      </c>
      <c r="BD42" s="347"/>
      <c r="BE42" s="343"/>
      <c r="BF42" s="178">
        <f t="shared" si="45"/>
        <v>0</v>
      </c>
      <c r="BG42" s="179">
        <f t="shared" si="46"/>
        <v>0</v>
      </c>
      <c r="BH42" s="180">
        <f t="shared" si="47"/>
        <v>0</v>
      </c>
      <c r="BI42" s="181">
        <f t="shared" si="48"/>
        <v>0</v>
      </c>
      <c r="BJ42" s="182">
        <f t="shared" si="49"/>
        <v>0</v>
      </c>
      <c r="BK42" s="183">
        <f t="shared" si="50"/>
        <v>0</v>
      </c>
      <c r="BL42" s="183">
        <f t="shared" si="51"/>
        <v>0</v>
      </c>
      <c r="BM42" s="183">
        <f t="shared" si="52"/>
        <v>0</v>
      </c>
      <c r="BN42" s="183">
        <f t="shared" si="53"/>
        <v>0</v>
      </c>
      <c r="BO42" s="183">
        <f t="shared" si="54"/>
        <v>0</v>
      </c>
      <c r="BP42" s="184">
        <f t="shared" si="55"/>
        <v>0</v>
      </c>
      <c r="BQ42" s="405">
        <f t="shared" si="56"/>
        <v>0</v>
      </c>
      <c r="BR42" s="182">
        <f t="shared" si="57"/>
        <v>0</v>
      </c>
      <c r="BS42" s="183">
        <f t="shared" si="58"/>
        <v>0</v>
      </c>
      <c r="BT42" s="184">
        <f t="shared" si="59"/>
        <v>0</v>
      </c>
      <c r="BU42" s="185">
        <f t="shared" si="60"/>
        <v>0</v>
      </c>
      <c r="BV42" s="178">
        <f t="shared" si="61"/>
        <v>0</v>
      </c>
      <c r="BW42" s="179">
        <f t="shared" si="62"/>
        <v>0</v>
      </c>
      <c r="BX42" s="196">
        <f t="shared" si="63"/>
        <v>0</v>
      </c>
      <c r="BY42" s="197">
        <f t="shared" si="64"/>
        <v>0</v>
      </c>
      <c r="BZ42" s="182">
        <f t="shared" si="65"/>
        <v>0</v>
      </c>
      <c r="CA42" s="183">
        <f t="shared" si="66"/>
        <v>0</v>
      </c>
      <c r="CB42" s="183">
        <f t="shared" si="67"/>
        <v>0</v>
      </c>
      <c r="CC42" s="183">
        <f t="shared" si="24"/>
        <v>0</v>
      </c>
      <c r="CD42" s="183">
        <f t="shared" si="68"/>
        <v>0</v>
      </c>
      <c r="CE42" s="183">
        <f t="shared" si="69"/>
        <v>0</v>
      </c>
      <c r="CF42" s="184">
        <f t="shared" si="70"/>
        <v>0</v>
      </c>
      <c r="CG42" s="198">
        <f t="shared" si="71"/>
        <v>0</v>
      </c>
      <c r="CH42" s="186"/>
      <c r="CI42" s="187"/>
      <c r="CJ42" s="187"/>
      <c r="CK42" s="177">
        <f t="shared" si="72"/>
        <v>0</v>
      </c>
      <c r="CL42" s="230"/>
      <c r="CM42" s="359"/>
      <c r="CN42" s="444">
        <v>0</v>
      </c>
      <c r="CO42" s="450">
        <v>0</v>
      </c>
    </row>
    <row r="43" spans="1:93" ht="20.100000000000001" customHeight="1" thickBot="1" x14ac:dyDescent="0.3">
      <c r="A43" s="412" t="s">
        <v>80</v>
      </c>
      <c r="B43" s="1512">
        <v>30</v>
      </c>
      <c r="C43" s="404" t="s">
        <v>3</v>
      </c>
      <c r="D43" s="713"/>
      <c r="E43" s="713"/>
      <c r="F43" s="449" t="s">
        <v>26</v>
      </c>
      <c r="G43" s="438"/>
      <c r="H43" s="455" t="s">
        <v>24</v>
      </c>
      <c r="I43" s="460" t="s">
        <v>26</v>
      </c>
      <c r="J43" s="458"/>
      <c r="K43" s="452"/>
      <c r="L43" s="447" t="s">
        <v>57</v>
      </c>
      <c r="M43" s="438" t="s">
        <v>57</v>
      </c>
      <c r="N43" s="452"/>
      <c r="O43" s="525"/>
      <c r="P43" s="460" t="s">
        <v>24</v>
      </c>
      <c r="Q43" s="438" t="s">
        <v>26</v>
      </c>
      <c r="R43" s="502" t="s">
        <v>48</v>
      </c>
      <c r="S43" s="503"/>
      <c r="T43" s="467"/>
      <c r="U43" s="460"/>
      <c r="V43" s="438"/>
      <c r="W43" s="458"/>
      <c r="X43" s="458"/>
      <c r="Y43" s="438"/>
      <c r="Z43" s="438"/>
      <c r="AA43" s="467"/>
      <c r="AB43" s="503"/>
      <c r="AC43" s="438"/>
      <c r="AD43" s="438"/>
      <c r="AE43" s="458"/>
      <c r="AF43" s="458"/>
      <c r="AG43" s="438"/>
      <c r="AH43" s="474"/>
      <c r="AI43" s="207">
        <f>COUNTIF($D43:AH43,"D")</f>
        <v>2</v>
      </c>
      <c r="AJ43" s="183">
        <f t="shared" si="26"/>
        <v>0</v>
      </c>
      <c r="AK43" s="183">
        <f t="shared" si="27"/>
        <v>3</v>
      </c>
      <c r="AL43" s="183">
        <f t="shared" si="28"/>
        <v>0</v>
      </c>
      <c r="AM43" s="183">
        <f t="shared" si="29"/>
        <v>0</v>
      </c>
      <c r="AN43" s="183">
        <f t="shared" si="30"/>
        <v>0</v>
      </c>
      <c r="AO43" s="183">
        <f t="shared" si="31"/>
        <v>0</v>
      </c>
      <c r="AP43" s="183">
        <f t="shared" si="32"/>
        <v>0</v>
      </c>
      <c r="AQ43" s="183">
        <f t="shared" si="33"/>
        <v>0</v>
      </c>
      <c r="AR43" s="183">
        <f t="shared" si="34"/>
        <v>0</v>
      </c>
      <c r="AS43" s="183">
        <f t="shared" si="35"/>
        <v>0</v>
      </c>
      <c r="AT43" s="183">
        <f t="shared" si="36"/>
        <v>0</v>
      </c>
      <c r="AU43" s="183">
        <f t="shared" si="37"/>
        <v>0</v>
      </c>
      <c r="AV43" s="183">
        <f t="shared" si="38"/>
        <v>0</v>
      </c>
      <c r="AW43" s="183">
        <f t="shared" si="39"/>
        <v>0</v>
      </c>
      <c r="AX43" s="183">
        <f t="shared" si="40"/>
        <v>0</v>
      </c>
      <c r="AY43" s="183">
        <f t="shared" si="41"/>
        <v>0</v>
      </c>
      <c r="AZ43" s="183">
        <f t="shared" si="42"/>
        <v>0</v>
      </c>
      <c r="BA43" s="184">
        <f t="shared" si="43"/>
        <v>5</v>
      </c>
      <c r="BB43" s="348"/>
      <c r="BC43" s="349">
        <f t="shared" si="44"/>
        <v>1</v>
      </c>
      <c r="BD43" s="347"/>
      <c r="BE43" s="343"/>
      <c r="BF43" s="178">
        <f t="shared" si="45"/>
        <v>0</v>
      </c>
      <c r="BG43" s="179">
        <f t="shared" si="46"/>
        <v>0</v>
      </c>
      <c r="BH43" s="180">
        <f t="shared" si="47"/>
        <v>0</v>
      </c>
      <c r="BI43" s="181">
        <f t="shared" si="48"/>
        <v>0</v>
      </c>
      <c r="BJ43" s="182">
        <f t="shared" si="49"/>
        <v>1</v>
      </c>
      <c r="BK43" s="183">
        <f t="shared" si="50"/>
        <v>0</v>
      </c>
      <c r="BL43" s="183">
        <f t="shared" si="51"/>
        <v>0</v>
      </c>
      <c r="BM43" s="183">
        <f t="shared" si="52"/>
        <v>0</v>
      </c>
      <c r="BN43" s="183">
        <f t="shared" si="53"/>
        <v>0</v>
      </c>
      <c r="BO43" s="183">
        <f t="shared" si="54"/>
        <v>0</v>
      </c>
      <c r="BP43" s="184">
        <f t="shared" si="55"/>
        <v>0</v>
      </c>
      <c r="BQ43" s="405">
        <f t="shared" si="56"/>
        <v>0.5</v>
      </c>
      <c r="BR43" s="182">
        <f t="shared" si="57"/>
        <v>0</v>
      </c>
      <c r="BS43" s="183">
        <f t="shared" si="58"/>
        <v>0</v>
      </c>
      <c r="BT43" s="184">
        <f t="shared" si="59"/>
        <v>0</v>
      </c>
      <c r="BU43" s="185">
        <f t="shared" si="60"/>
        <v>0</v>
      </c>
      <c r="BV43" s="178">
        <f t="shared" si="61"/>
        <v>0</v>
      </c>
      <c r="BW43" s="179">
        <f t="shared" si="62"/>
        <v>0</v>
      </c>
      <c r="BX43" s="196">
        <f t="shared" si="63"/>
        <v>0</v>
      </c>
      <c r="BY43" s="197">
        <f t="shared" si="64"/>
        <v>0</v>
      </c>
      <c r="BZ43" s="182">
        <f t="shared" si="65"/>
        <v>0</v>
      </c>
      <c r="CA43" s="183">
        <f t="shared" si="66"/>
        <v>0</v>
      </c>
      <c r="CB43" s="183">
        <f t="shared" si="67"/>
        <v>0</v>
      </c>
      <c r="CC43" s="183">
        <f t="shared" si="24"/>
        <v>0</v>
      </c>
      <c r="CD43" s="183">
        <f t="shared" si="68"/>
        <v>0</v>
      </c>
      <c r="CE43" s="183">
        <f t="shared" si="69"/>
        <v>0</v>
      </c>
      <c r="CF43" s="184">
        <f t="shared" si="70"/>
        <v>0</v>
      </c>
      <c r="CG43" s="198">
        <f t="shared" si="71"/>
        <v>0</v>
      </c>
      <c r="CH43" s="186"/>
      <c r="CI43" s="187"/>
      <c r="CJ43" s="187"/>
      <c r="CK43" s="177">
        <f t="shared" si="72"/>
        <v>0.5</v>
      </c>
      <c r="CL43" s="230"/>
      <c r="CM43" s="359"/>
      <c r="CN43" s="444">
        <v>1</v>
      </c>
      <c r="CO43" s="450">
        <v>12</v>
      </c>
    </row>
    <row r="44" spans="1:93" s="337" customFormat="1" ht="20.100000000000001" customHeight="1" thickBot="1" x14ac:dyDescent="0.3">
      <c r="A44" s="615" t="s">
        <v>81</v>
      </c>
      <c r="B44" s="616">
        <v>31</v>
      </c>
      <c r="C44" s="24" t="s">
        <v>3</v>
      </c>
      <c r="D44" s="713" t="s">
        <v>29</v>
      </c>
      <c r="E44" s="713" t="s">
        <v>24</v>
      </c>
      <c r="F44" s="449"/>
      <c r="G44" s="438"/>
      <c r="H44" s="455" t="s">
        <v>24</v>
      </c>
      <c r="I44" s="460" t="s">
        <v>25</v>
      </c>
      <c r="J44" s="458" t="s">
        <v>56</v>
      </c>
      <c r="K44" s="458"/>
      <c r="L44" s="438" t="s">
        <v>24</v>
      </c>
      <c r="M44" s="438" t="s">
        <v>281</v>
      </c>
      <c r="N44" s="453"/>
      <c r="O44" s="507"/>
      <c r="P44" s="460" t="s">
        <v>24</v>
      </c>
      <c r="Q44" s="438" t="s">
        <v>25</v>
      </c>
      <c r="R44" s="502"/>
      <c r="S44" s="503"/>
      <c r="T44" s="467"/>
      <c r="U44" s="460"/>
      <c r="V44" s="438"/>
      <c r="W44" s="458"/>
      <c r="X44" s="458"/>
      <c r="Y44" s="438"/>
      <c r="Z44" s="438"/>
      <c r="AA44" s="467"/>
      <c r="AB44" s="503"/>
      <c r="AC44" s="438"/>
      <c r="AD44" s="438"/>
      <c r="AE44" s="458"/>
      <c r="AF44" s="458"/>
      <c r="AG44" s="438"/>
      <c r="AH44" s="440"/>
      <c r="AI44" s="207">
        <f>COUNTIF($D44:AH44,"D")</f>
        <v>4</v>
      </c>
      <c r="AJ44" s="183">
        <f t="shared" si="26"/>
        <v>2</v>
      </c>
      <c r="AK44" s="183">
        <f t="shared" si="27"/>
        <v>0</v>
      </c>
      <c r="AL44" s="183">
        <f t="shared" si="28"/>
        <v>0</v>
      </c>
      <c r="AM44" s="183">
        <f t="shared" si="29"/>
        <v>0</v>
      </c>
      <c r="AN44" s="183">
        <f t="shared" si="30"/>
        <v>1</v>
      </c>
      <c r="AO44" s="183">
        <f t="shared" si="31"/>
        <v>0</v>
      </c>
      <c r="AP44" s="183">
        <f t="shared" si="32"/>
        <v>0</v>
      </c>
      <c r="AQ44" s="183">
        <f t="shared" si="33"/>
        <v>0</v>
      </c>
      <c r="AR44" s="183">
        <f t="shared" si="34"/>
        <v>0</v>
      </c>
      <c r="AS44" s="183">
        <f t="shared" si="35"/>
        <v>0</v>
      </c>
      <c r="AT44" s="183">
        <f t="shared" si="36"/>
        <v>1</v>
      </c>
      <c r="AU44" s="183">
        <f t="shared" si="37"/>
        <v>0</v>
      </c>
      <c r="AV44" s="183">
        <f t="shared" si="38"/>
        <v>0</v>
      </c>
      <c r="AW44" s="183">
        <f t="shared" si="39"/>
        <v>0</v>
      </c>
      <c r="AX44" s="183">
        <f t="shared" si="40"/>
        <v>0</v>
      </c>
      <c r="AY44" s="183">
        <f t="shared" si="41"/>
        <v>0</v>
      </c>
      <c r="AZ44" s="183">
        <f t="shared" si="42"/>
        <v>0</v>
      </c>
      <c r="BA44" s="184">
        <f t="shared" si="43"/>
        <v>6</v>
      </c>
      <c r="BB44" s="348"/>
      <c r="BC44" s="349">
        <f t="shared" si="44"/>
        <v>3.3333333333333335</v>
      </c>
      <c r="BD44" s="347"/>
      <c r="BE44" s="343"/>
      <c r="BF44" s="178">
        <f t="shared" si="45"/>
        <v>1</v>
      </c>
      <c r="BG44" s="179">
        <f t="shared" si="46"/>
        <v>0.5</v>
      </c>
      <c r="BH44" s="180">
        <f t="shared" si="47"/>
        <v>4.1666666666666664E-2</v>
      </c>
      <c r="BI44" s="181">
        <f t="shared" si="48"/>
        <v>0.45833333333333331</v>
      </c>
      <c r="BJ44" s="182">
        <f t="shared" si="49"/>
        <v>0</v>
      </c>
      <c r="BK44" s="183">
        <f t="shared" si="50"/>
        <v>0</v>
      </c>
      <c r="BL44" s="183">
        <f t="shared" si="51"/>
        <v>0</v>
      </c>
      <c r="BM44" s="183">
        <f t="shared" si="52"/>
        <v>0</v>
      </c>
      <c r="BN44" s="183">
        <f t="shared" si="53"/>
        <v>0</v>
      </c>
      <c r="BO44" s="183">
        <f t="shared" si="54"/>
        <v>0</v>
      </c>
      <c r="BP44" s="184">
        <f t="shared" si="55"/>
        <v>0</v>
      </c>
      <c r="BQ44" s="405">
        <f t="shared" si="56"/>
        <v>0</v>
      </c>
      <c r="BR44" s="182">
        <f t="shared" si="57"/>
        <v>0</v>
      </c>
      <c r="BS44" s="183">
        <f t="shared" si="58"/>
        <v>1</v>
      </c>
      <c r="BT44" s="184">
        <f t="shared" si="59"/>
        <v>0</v>
      </c>
      <c r="BU44" s="185">
        <f t="shared" si="60"/>
        <v>0.5</v>
      </c>
      <c r="BV44" s="178">
        <f t="shared" si="61"/>
        <v>0</v>
      </c>
      <c r="BW44" s="179">
        <f t="shared" si="62"/>
        <v>0</v>
      </c>
      <c r="BX44" s="196">
        <f t="shared" si="63"/>
        <v>0</v>
      </c>
      <c r="BY44" s="197">
        <f t="shared" si="64"/>
        <v>0</v>
      </c>
      <c r="BZ44" s="182">
        <f t="shared" si="65"/>
        <v>0</v>
      </c>
      <c r="CA44" s="183">
        <f t="shared" si="66"/>
        <v>0</v>
      </c>
      <c r="CB44" s="183">
        <f t="shared" si="67"/>
        <v>0</v>
      </c>
      <c r="CC44" s="183">
        <f t="shared" si="24"/>
        <v>0</v>
      </c>
      <c r="CD44" s="183">
        <f t="shared" si="68"/>
        <v>0</v>
      </c>
      <c r="CE44" s="183">
        <f t="shared" si="69"/>
        <v>0</v>
      </c>
      <c r="CF44" s="184">
        <f t="shared" si="70"/>
        <v>0</v>
      </c>
      <c r="CG44" s="198">
        <f t="shared" si="71"/>
        <v>0</v>
      </c>
      <c r="CH44" s="186"/>
      <c r="CI44" s="187"/>
      <c r="CJ44" s="187"/>
      <c r="CK44" s="177">
        <f t="shared" si="72"/>
        <v>0.5</v>
      </c>
      <c r="CL44" s="230"/>
      <c r="CM44" s="359"/>
      <c r="CN44" s="444">
        <v>1</v>
      </c>
      <c r="CO44" s="450">
        <v>12</v>
      </c>
    </row>
    <row r="45" spans="1:93" ht="20.100000000000001" customHeight="1" thickBot="1" x14ac:dyDescent="0.3">
      <c r="A45" s="615" t="s">
        <v>82</v>
      </c>
      <c r="B45" s="1512">
        <v>32</v>
      </c>
      <c r="C45" s="24" t="s">
        <v>3</v>
      </c>
      <c r="D45" s="713" t="s">
        <v>30</v>
      </c>
      <c r="E45" s="713" t="s">
        <v>25</v>
      </c>
      <c r="F45" s="449"/>
      <c r="G45" s="857" t="s">
        <v>50</v>
      </c>
      <c r="H45" s="455" t="s">
        <v>31</v>
      </c>
      <c r="I45" s="460" t="s">
        <v>25</v>
      </c>
      <c r="J45" s="458"/>
      <c r="K45" s="458"/>
      <c r="L45" s="438" t="s">
        <v>24</v>
      </c>
      <c r="M45" s="438" t="s">
        <v>24</v>
      </c>
      <c r="N45" s="453"/>
      <c r="O45" s="507"/>
      <c r="P45" s="460" t="s">
        <v>24</v>
      </c>
      <c r="Q45" s="438" t="s">
        <v>25</v>
      </c>
      <c r="R45" s="502"/>
      <c r="S45" s="573"/>
      <c r="T45" s="572"/>
      <c r="U45" s="408"/>
      <c r="V45" s="468"/>
      <c r="W45" s="570"/>
      <c r="X45" s="570"/>
      <c r="Y45" s="468"/>
      <c r="Z45" s="468"/>
      <c r="AA45" s="572"/>
      <c r="AB45" s="573"/>
      <c r="AC45" s="468"/>
      <c r="AD45" s="468"/>
      <c r="AE45" s="570"/>
      <c r="AF45" s="570"/>
      <c r="AG45" s="468"/>
      <c r="AH45" s="463"/>
      <c r="AI45" s="207">
        <f>COUNTIF($D45:AH45,"D")</f>
        <v>3</v>
      </c>
      <c r="AJ45" s="183">
        <f t="shared" si="26"/>
        <v>3</v>
      </c>
      <c r="AK45" s="183">
        <f t="shared" si="27"/>
        <v>0</v>
      </c>
      <c r="AL45" s="183">
        <f t="shared" si="28"/>
        <v>0</v>
      </c>
      <c r="AM45" s="183">
        <f t="shared" si="29"/>
        <v>0</v>
      </c>
      <c r="AN45" s="183">
        <f t="shared" si="30"/>
        <v>0</v>
      </c>
      <c r="AO45" s="183">
        <f t="shared" si="31"/>
        <v>1</v>
      </c>
      <c r="AP45" s="183">
        <f t="shared" si="32"/>
        <v>1</v>
      </c>
      <c r="AQ45" s="183">
        <f t="shared" si="33"/>
        <v>0</v>
      </c>
      <c r="AR45" s="183">
        <f t="shared" si="34"/>
        <v>0</v>
      </c>
      <c r="AS45" s="183">
        <f t="shared" si="35"/>
        <v>0</v>
      </c>
      <c r="AT45" s="183">
        <f t="shared" si="36"/>
        <v>0</v>
      </c>
      <c r="AU45" s="183">
        <f t="shared" si="37"/>
        <v>0</v>
      </c>
      <c r="AV45" s="183">
        <f t="shared" si="38"/>
        <v>0</v>
      </c>
      <c r="AW45" s="183">
        <f t="shared" si="39"/>
        <v>0</v>
      </c>
      <c r="AX45" s="183">
        <f t="shared" si="40"/>
        <v>0</v>
      </c>
      <c r="AY45" s="183">
        <f t="shared" si="41"/>
        <v>0</v>
      </c>
      <c r="AZ45" s="183">
        <f t="shared" si="42"/>
        <v>0</v>
      </c>
      <c r="BA45" s="184">
        <f t="shared" si="43"/>
        <v>6</v>
      </c>
      <c r="BB45" s="348"/>
      <c r="BC45" s="349">
        <f t="shared" si="44"/>
        <v>3.3333333333333335</v>
      </c>
      <c r="BD45" s="347"/>
      <c r="BE45" s="343"/>
      <c r="BF45" s="178">
        <f t="shared" si="45"/>
        <v>0</v>
      </c>
      <c r="BG45" s="179">
        <f t="shared" si="46"/>
        <v>0</v>
      </c>
      <c r="BH45" s="180">
        <f t="shared" si="47"/>
        <v>0</v>
      </c>
      <c r="BI45" s="181">
        <f t="shared" si="48"/>
        <v>0</v>
      </c>
      <c r="BJ45" s="182">
        <f t="shared" si="49"/>
        <v>0</v>
      </c>
      <c r="BK45" s="183">
        <f t="shared" si="50"/>
        <v>0</v>
      </c>
      <c r="BL45" s="183">
        <f t="shared" si="51"/>
        <v>1</v>
      </c>
      <c r="BM45" s="183">
        <f t="shared" si="52"/>
        <v>0</v>
      </c>
      <c r="BN45" s="183">
        <f t="shared" si="53"/>
        <v>0</v>
      </c>
      <c r="BO45" s="183">
        <f t="shared" si="54"/>
        <v>0</v>
      </c>
      <c r="BP45" s="184">
        <f t="shared" si="55"/>
        <v>0</v>
      </c>
      <c r="BQ45" s="405">
        <f t="shared" si="56"/>
        <v>0.5</v>
      </c>
      <c r="BR45" s="182">
        <f t="shared" si="57"/>
        <v>0</v>
      </c>
      <c r="BS45" s="183">
        <f t="shared" si="58"/>
        <v>0</v>
      </c>
      <c r="BT45" s="184">
        <f t="shared" si="59"/>
        <v>1</v>
      </c>
      <c r="BU45" s="185">
        <f t="shared" si="60"/>
        <v>0.16666666666666666</v>
      </c>
      <c r="BV45" s="178">
        <f t="shared" si="61"/>
        <v>0</v>
      </c>
      <c r="BW45" s="179">
        <f t="shared" si="62"/>
        <v>0</v>
      </c>
      <c r="BX45" s="196">
        <f t="shared" si="63"/>
        <v>0</v>
      </c>
      <c r="BY45" s="197">
        <f t="shared" si="64"/>
        <v>0</v>
      </c>
      <c r="BZ45" s="182">
        <f t="shared" si="65"/>
        <v>0</v>
      </c>
      <c r="CA45" s="183">
        <f t="shared" si="66"/>
        <v>0</v>
      </c>
      <c r="CB45" s="183">
        <f t="shared" si="67"/>
        <v>0</v>
      </c>
      <c r="CC45" s="183">
        <f t="shared" si="24"/>
        <v>0</v>
      </c>
      <c r="CD45" s="183">
        <f t="shared" si="68"/>
        <v>0</v>
      </c>
      <c r="CE45" s="183">
        <f t="shared" si="69"/>
        <v>0</v>
      </c>
      <c r="CF45" s="184">
        <f t="shared" si="70"/>
        <v>0</v>
      </c>
      <c r="CG45" s="198">
        <f t="shared" si="71"/>
        <v>0</v>
      </c>
      <c r="CH45" s="186"/>
      <c r="CI45" s="187"/>
      <c r="CJ45" s="187"/>
      <c r="CK45" s="177">
        <f t="shared" si="72"/>
        <v>0.5</v>
      </c>
      <c r="CL45" s="230"/>
      <c r="CM45" s="359"/>
      <c r="CN45" s="444">
        <v>1</v>
      </c>
      <c r="CO45" s="450">
        <v>12</v>
      </c>
    </row>
    <row r="46" spans="1:93" ht="20.100000000000001" customHeight="1" thickBot="1" x14ac:dyDescent="0.3">
      <c r="A46" s="615" t="s">
        <v>83</v>
      </c>
      <c r="B46" s="616">
        <v>33</v>
      </c>
      <c r="C46" s="24" t="s">
        <v>3</v>
      </c>
      <c r="D46" s="693" t="s">
        <v>30</v>
      </c>
      <c r="E46" s="693" t="s">
        <v>25</v>
      </c>
      <c r="F46" s="436"/>
      <c r="G46" s="506" t="s">
        <v>50</v>
      </c>
      <c r="H46" s="440" t="s">
        <v>24</v>
      </c>
      <c r="I46" s="454" t="s">
        <v>26</v>
      </c>
      <c r="J46" s="497"/>
      <c r="K46" s="497"/>
      <c r="L46" s="436" t="s">
        <v>31</v>
      </c>
      <c r="M46" s="436" t="s">
        <v>24</v>
      </c>
      <c r="N46" s="497" t="s">
        <v>27</v>
      </c>
      <c r="O46" s="522"/>
      <c r="P46" s="454" t="s">
        <v>24</v>
      </c>
      <c r="Q46" s="436" t="s">
        <v>25</v>
      </c>
      <c r="R46" s="498"/>
      <c r="S46" s="503"/>
      <c r="T46" s="467"/>
      <c r="U46" s="460"/>
      <c r="V46" s="438"/>
      <c r="W46" s="458"/>
      <c r="X46" s="458"/>
      <c r="Y46" s="438"/>
      <c r="Z46" s="438"/>
      <c r="AA46" s="467"/>
      <c r="AB46" s="503"/>
      <c r="AC46" s="438"/>
      <c r="AD46" s="438"/>
      <c r="AE46" s="458"/>
      <c r="AF46" s="458"/>
      <c r="AG46" s="438"/>
      <c r="AH46" s="471"/>
      <c r="AI46" s="207">
        <f>COUNTIF($D46:AH46,"D")</f>
        <v>3</v>
      </c>
      <c r="AJ46" s="183">
        <f t="shared" si="26"/>
        <v>2</v>
      </c>
      <c r="AK46" s="183">
        <f t="shared" si="27"/>
        <v>1</v>
      </c>
      <c r="AL46" s="183">
        <f t="shared" si="28"/>
        <v>1</v>
      </c>
      <c r="AM46" s="183">
        <f t="shared" si="29"/>
        <v>0</v>
      </c>
      <c r="AN46" s="183">
        <f t="shared" si="30"/>
        <v>0</v>
      </c>
      <c r="AO46" s="183">
        <f t="shared" si="31"/>
        <v>1</v>
      </c>
      <c r="AP46" s="183">
        <f t="shared" si="32"/>
        <v>1</v>
      </c>
      <c r="AQ46" s="183">
        <f t="shared" si="33"/>
        <v>0</v>
      </c>
      <c r="AR46" s="183">
        <f t="shared" si="34"/>
        <v>0</v>
      </c>
      <c r="AS46" s="183">
        <f t="shared" si="35"/>
        <v>0</v>
      </c>
      <c r="AT46" s="183">
        <f t="shared" si="36"/>
        <v>0</v>
      </c>
      <c r="AU46" s="183">
        <f t="shared" si="37"/>
        <v>0</v>
      </c>
      <c r="AV46" s="183">
        <f t="shared" si="38"/>
        <v>0</v>
      </c>
      <c r="AW46" s="183">
        <f t="shared" si="39"/>
        <v>0</v>
      </c>
      <c r="AX46" s="183">
        <f t="shared" si="40"/>
        <v>0</v>
      </c>
      <c r="AY46" s="183">
        <f t="shared" si="41"/>
        <v>0</v>
      </c>
      <c r="AZ46" s="183">
        <f t="shared" si="42"/>
        <v>0</v>
      </c>
      <c r="BA46" s="184">
        <f t="shared" si="43"/>
        <v>7</v>
      </c>
      <c r="BB46" s="348"/>
      <c r="BC46" s="349">
        <f t="shared" si="44"/>
        <v>3.3333333333333335</v>
      </c>
      <c r="BD46" s="347"/>
      <c r="BE46" s="343"/>
      <c r="BF46" s="178">
        <f t="shared" si="45"/>
        <v>0</v>
      </c>
      <c r="BG46" s="179">
        <f t="shared" si="46"/>
        <v>0</v>
      </c>
      <c r="BH46" s="180">
        <f t="shared" si="47"/>
        <v>0</v>
      </c>
      <c r="BI46" s="181">
        <f t="shared" si="48"/>
        <v>0</v>
      </c>
      <c r="BJ46" s="182">
        <f t="shared" si="49"/>
        <v>0</v>
      </c>
      <c r="BK46" s="183">
        <f t="shared" si="50"/>
        <v>0</v>
      </c>
      <c r="BL46" s="183">
        <f t="shared" si="51"/>
        <v>1</v>
      </c>
      <c r="BM46" s="183">
        <f t="shared" si="52"/>
        <v>0</v>
      </c>
      <c r="BN46" s="183">
        <f t="shared" si="53"/>
        <v>0</v>
      </c>
      <c r="BO46" s="183">
        <f t="shared" si="54"/>
        <v>0</v>
      </c>
      <c r="BP46" s="184">
        <f t="shared" si="55"/>
        <v>0</v>
      </c>
      <c r="BQ46" s="405">
        <f t="shared" si="56"/>
        <v>0.5</v>
      </c>
      <c r="BR46" s="182">
        <f t="shared" si="57"/>
        <v>0</v>
      </c>
      <c r="BS46" s="183">
        <f t="shared" si="58"/>
        <v>0</v>
      </c>
      <c r="BT46" s="184">
        <f t="shared" si="59"/>
        <v>1</v>
      </c>
      <c r="BU46" s="185">
        <f t="shared" si="60"/>
        <v>0.16666666666666666</v>
      </c>
      <c r="BV46" s="178">
        <f t="shared" si="61"/>
        <v>0</v>
      </c>
      <c r="BW46" s="179">
        <f t="shared" si="62"/>
        <v>0</v>
      </c>
      <c r="BX46" s="196">
        <f t="shared" si="63"/>
        <v>0</v>
      </c>
      <c r="BY46" s="197">
        <f t="shared" si="64"/>
        <v>0</v>
      </c>
      <c r="BZ46" s="182">
        <f t="shared" si="65"/>
        <v>0</v>
      </c>
      <c r="CA46" s="183">
        <f t="shared" si="66"/>
        <v>0</v>
      </c>
      <c r="CB46" s="183">
        <f t="shared" si="67"/>
        <v>0</v>
      </c>
      <c r="CC46" s="183">
        <f t="shared" si="24"/>
        <v>0</v>
      </c>
      <c r="CD46" s="183">
        <f t="shared" si="68"/>
        <v>0</v>
      </c>
      <c r="CE46" s="183">
        <f t="shared" si="69"/>
        <v>0</v>
      </c>
      <c r="CF46" s="184">
        <f t="shared" si="70"/>
        <v>0</v>
      </c>
      <c r="CG46" s="198">
        <f t="shared" si="71"/>
        <v>0</v>
      </c>
      <c r="CH46" s="186"/>
      <c r="CI46" s="187"/>
      <c r="CJ46" s="187"/>
      <c r="CK46" s="177">
        <f t="shared" si="72"/>
        <v>0.5</v>
      </c>
      <c r="CL46" s="230"/>
      <c r="CM46" s="359"/>
      <c r="CN46" s="444">
        <v>1</v>
      </c>
      <c r="CO46" s="450">
        <v>12</v>
      </c>
    </row>
    <row r="47" spans="1:93" ht="20.100000000000001" customHeight="1" thickBot="1" x14ac:dyDescent="0.3">
      <c r="A47" s="615" t="s">
        <v>84</v>
      </c>
      <c r="B47" s="1512">
        <v>34</v>
      </c>
      <c r="C47" s="24" t="s">
        <v>3</v>
      </c>
      <c r="D47" s="693" t="s">
        <v>30</v>
      </c>
      <c r="E47" s="693" t="s">
        <v>25</v>
      </c>
      <c r="F47" s="436"/>
      <c r="G47" s="435"/>
      <c r="H47" s="440" t="s">
        <v>27</v>
      </c>
      <c r="I47" s="454" t="s">
        <v>25</v>
      </c>
      <c r="J47" s="497"/>
      <c r="K47" s="497"/>
      <c r="L47" s="436" t="s">
        <v>24</v>
      </c>
      <c r="M47" s="436" t="s">
        <v>24</v>
      </c>
      <c r="N47" s="497" t="s">
        <v>56</v>
      </c>
      <c r="O47" s="522"/>
      <c r="P47" s="454" t="s">
        <v>24</v>
      </c>
      <c r="Q47" s="436" t="s">
        <v>25</v>
      </c>
      <c r="R47" s="498"/>
      <c r="S47" s="593"/>
      <c r="T47" s="596"/>
      <c r="U47" s="595"/>
      <c r="V47" s="227"/>
      <c r="W47" s="609"/>
      <c r="X47" s="609"/>
      <c r="Y47" s="227"/>
      <c r="Z47" s="227"/>
      <c r="AA47" s="596"/>
      <c r="AB47" s="593"/>
      <c r="AC47" s="227"/>
      <c r="AD47" s="227"/>
      <c r="AE47" s="609"/>
      <c r="AF47" s="609"/>
      <c r="AG47" s="227"/>
      <c r="AH47" s="440"/>
      <c r="AI47" s="207">
        <f>COUNTIF($D47:AH47,"D")</f>
        <v>3</v>
      </c>
      <c r="AJ47" s="183">
        <f t="shared" si="26"/>
        <v>3</v>
      </c>
      <c r="AK47" s="183">
        <f t="shared" si="27"/>
        <v>0</v>
      </c>
      <c r="AL47" s="183">
        <f t="shared" si="28"/>
        <v>1</v>
      </c>
      <c r="AM47" s="183">
        <f t="shared" si="29"/>
        <v>0</v>
      </c>
      <c r="AN47" s="183">
        <f t="shared" si="30"/>
        <v>0</v>
      </c>
      <c r="AO47" s="183">
        <f t="shared" si="31"/>
        <v>1</v>
      </c>
      <c r="AP47" s="183">
        <f t="shared" si="32"/>
        <v>0</v>
      </c>
      <c r="AQ47" s="183">
        <f t="shared" si="33"/>
        <v>0</v>
      </c>
      <c r="AR47" s="183">
        <f t="shared" si="34"/>
        <v>0</v>
      </c>
      <c r="AS47" s="183">
        <f t="shared" si="35"/>
        <v>0</v>
      </c>
      <c r="AT47" s="183">
        <f t="shared" si="36"/>
        <v>0</v>
      </c>
      <c r="AU47" s="183">
        <f t="shared" si="37"/>
        <v>0</v>
      </c>
      <c r="AV47" s="183">
        <f t="shared" si="38"/>
        <v>0</v>
      </c>
      <c r="AW47" s="183">
        <f t="shared" si="39"/>
        <v>0</v>
      </c>
      <c r="AX47" s="183">
        <f t="shared" si="40"/>
        <v>0</v>
      </c>
      <c r="AY47" s="183">
        <f t="shared" si="41"/>
        <v>0</v>
      </c>
      <c r="AZ47" s="183">
        <f t="shared" si="42"/>
        <v>0</v>
      </c>
      <c r="BA47" s="184">
        <f t="shared" si="43"/>
        <v>7</v>
      </c>
      <c r="BB47" s="348"/>
      <c r="BC47" s="349">
        <f t="shared" si="44"/>
        <v>3.8333333333333335</v>
      </c>
      <c r="BD47" s="347"/>
      <c r="BE47" s="343"/>
      <c r="BF47" s="178">
        <f t="shared" si="45"/>
        <v>1</v>
      </c>
      <c r="BG47" s="179">
        <f t="shared" si="46"/>
        <v>0.5</v>
      </c>
      <c r="BH47" s="180">
        <f t="shared" si="47"/>
        <v>4.1666666666666664E-2</v>
      </c>
      <c r="BI47" s="181">
        <f t="shared" si="48"/>
        <v>0.45833333333333331</v>
      </c>
      <c r="BJ47" s="182">
        <f t="shared" si="49"/>
        <v>0</v>
      </c>
      <c r="BK47" s="183">
        <f t="shared" si="50"/>
        <v>0</v>
      </c>
      <c r="BL47" s="183">
        <f t="shared" si="51"/>
        <v>0</v>
      </c>
      <c r="BM47" s="183">
        <f t="shared" si="52"/>
        <v>0</v>
      </c>
      <c r="BN47" s="183">
        <f t="shared" si="53"/>
        <v>0</v>
      </c>
      <c r="BO47" s="183">
        <f t="shared" si="54"/>
        <v>0</v>
      </c>
      <c r="BP47" s="184">
        <f t="shared" si="55"/>
        <v>0</v>
      </c>
      <c r="BQ47" s="405">
        <f t="shared" si="56"/>
        <v>0</v>
      </c>
      <c r="BR47" s="182">
        <f t="shared" si="57"/>
        <v>0</v>
      </c>
      <c r="BS47" s="183">
        <f t="shared" si="58"/>
        <v>0</v>
      </c>
      <c r="BT47" s="184">
        <f t="shared" si="59"/>
        <v>1</v>
      </c>
      <c r="BU47" s="185">
        <f t="shared" si="60"/>
        <v>0.16666666666666666</v>
      </c>
      <c r="BV47" s="178">
        <f t="shared" si="61"/>
        <v>0</v>
      </c>
      <c r="BW47" s="179">
        <f t="shared" si="62"/>
        <v>0</v>
      </c>
      <c r="BX47" s="196">
        <f t="shared" si="63"/>
        <v>0</v>
      </c>
      <c r="BY47" s="197">
        <f t="shared" si="64"/>
        <v>0</v>
      </c>
      <c r="BZ47" s="182">
        <f t="shared" si="65"/>
        <v>0</v>
      </c>
      <c r="CA47" s="183">
        <f t="shared" si="66"/>
        <v>0</v>
      </c>
      <c r="CB47" s="183">
        <f t="shared" si="67"/>
        <v>0</v>
      </c>
      <c r="CC47" s="183">
        <f t="shared" si="24"/>
        <v>0</v>
      </c>
      <c r="CD47" s="183">
        <f t="shared" si="68"/>
        <v>0</v>
      </c>
      <c r="CE47" s="183">
        <f t="shared" si="69"/>
        <v>0</v>
      </c>
      <c r="CF47" s="184">
        <f t="shared" si="70"/>
        <v>0</v>
      </c>
      <c r="CG47" s="198">
        <f t="shared" si="71"/>
        <v>0</v>
      </c>
      <c r="CH47" s="186"/>
      <c r="CI47" s="187"/>
      <c r="CJ47" s="187"/>
      <c r="CK47" s="177">
        <f t="shared" si="72"/>
        <v>0.5</v>
      </c>
      <c r="CL47" s="230"/>
      <c r="CM47" s="359"/>
      <c r="CN47" s="444">
        <v>1</v>
      </c>
      <c r="CO47" s="450">
        <v>12</v>
      </c>
    </row>
    <row r="48" spans="1:93" ht="20.100000000000001" customHeight="1" thickBot="1" x14ac:dyDescent="0.3">
      <c r="A48" s="615" t="s">
        <v>85</v>
      </c>
      <c r="B48" s="616">
        <v>35</v>
      </c>
      <c r="C48" s="24" t="s">
        <v>3</v>
      </c>
      <c r="D48" s="713" t="s">
        <v>30</v>
      </c>
      <c r="E48" s="713" t="s">
        <v>31</v>
      </c>
      <c r="F48" s="449" t="s">
        <v>27</v>
      </c>
      <c r="G48" s="438"/>
      <c r="H48" s="455" t="s">
        <v>24</v>
      </c>
      <c r="I48" s="460" t="s">
        <v>25</v>
      </c>
      <c r="J48" s="458"/>
      <c r="K48" s="458"/>
      <c r="L48" s="438" t="s">
        <v>24</v>
      </c>
      <c r="M48" s="438" t="s">
        <v>24</v>
      </c>
      <c r="N48" s="453"/>
      <c r="O48" s="507"/>
      <c r="P48" s="460" t="s">
        <v>24</v>
      </c>
      <c r="Q48" s="438" t="s">
        <v>25</v>
      </c>
      <c r="R48" s="502"/>
      <c r="S48" s="503"/>
      <c r="T48" s="467"/>
      <c r="U48" s="460"/>
      <c r="V48" s="438"/>
      <c r="W48" s="458"/>
      <c r="X48" s="458"/>
      <c r="Y48" s="438"/>
      <c r="Z48" s="438"/>
      <c r="AA48" s="467"/>
      <c r="AB48" s="503"/>
      <c r="AC48" s="438"/>
      <c r="AD48" s="438"/>
      <c r="AE48" s="458"/>
      <c r="AF48" s="458"/>
      <c r="AG48" s="438"/>
      <c r="AH48" s="455"/>
      <c r="AI48" s="207">
        <f>COUNTIF($D48:AH48,"D")</f>
        <v>4</v>
      </c>
      <c r="AJ48" s="183">
        <f t="shared" si="26"/>
        <v>2</v>
      </c>
      <c r="AK48" s="183">
        <f t="shared" si="27"/>
        <v>0</v>
      </c>
      <c r="AL48" s="183">
        <f t="shared" si="28"/>
        <v>1</v>
      </c>
      <c r="AM48" s="183">
        <f t="shared" si="29"/>
        <v>0</v>
      </c>
      <c r="AN48" s="183">
        <f t="shared" si="30"/>
        <v>0</v>
      </c>
      <c r="AO48" s="183">
        <f t="shared" si="31"/>
        <v>1</v>
      </c>
      <c r="AP48" s="183">
        <f t="shared" si="32"/>
        <v>1</v>
      </c>
      <c r="AQ48" s="183">
        <f t="shared" si="33"/>
        <v>0</v>
      </c>
      <c r="AR48" s="183">
        <f t="shared" si="34"/>
        <v>0</v>
      </c>
      <c r="AS48" s="183">
        <f t="shared" si="35"/>
        <v>0</v>
      </c>
      <c r="AT48" s="183">
        <f t="shared" si="36"/>
        <v>0</v>
      </c>
      <c r="AU48" s="183">
        <f t="shared" si="37"/>
        <v>0</v>
      </c>
      <c r="AV48" s="183">
        <f t="shared" si="38"/>
        <v>0</v>
      </c>
      <c r="AW48" s="183">
        <f t="shared" si="39"/>
        <v>0</v>
      </c>
      <c r="AX48" s="183">
        <f t="shared" si="40"/>
        <v>0</v>
      </c>
      <c r="AY48" s="183">
        <f t="shared" si="41"/>
        <v>0</v>
      </c>
      <c r="AZ48" s="183">
        <f t="shared" si="42"/>
        <v>0</v>
      </c>
      <c r="BA48" s="184">
        <f t="shared" si="43"/>
        <v>7</v>
      </c>
      <c r="BB48" s="348"/>
      <c r="BC48" s="349">
        <f t="shared" si="44"/>
        <v>3.8333333333333335</v>
      </c>
      <c r="BD48" s="347"/>
      <c r="BE48" s="343"/>
      <c r="BF48" s="178">
        <f t="shared" si="45"/>
        <v>0</v>
      </c>
      <c r="BG48" s="179">
        <f t="shared" si="46"/>
        <v>0</v>
      </c>
      <c r="BH48" s="180">
        <f t="shared" si="47"/>
        <v>0</v>
      </c>
      <c r="BI48" s="181">
        <f t="shared" si="48"/>
        <v>0</v>
      </c>
      <c r="BJ48" s="182">
        <f t="shared" si="49"/>
        <v>0</v>
      </c>
      <c r="BK48" s="183">
        <f t="shared" si="50"/>
        <v>0</v>
      </c>
      <c r="BL48" s="183">
        <f t="shared" si="51"/>
        <v>0</v>
      </c>
      <c r="BM48" s="183">
        <f t="shared" si="52"/>
        <v>0</v>
      </c>
      <c r="BN48" s="183">
        <f t="shared" si="53"/>
        <v>0</v>
      </c>
      <c r="BO48" s="183">
        <f t="shared" si="54"/>
        <v>0</v>
      </c>
      <c r="BP48" s="184">
        <f t="shared" si="55"/>
        <v>0</v>
      </c>
      <c r="BQ48" s="405">
        <f t="shared" si="56"/>
        <v>0</v>
      </c>
      <c r="BR48" s="182">
        <f t="shared" si="57"/>
        <v>0</v>
      </c>
      <c r="BS48" s="183">
        <f t="shared" si="58"/>
        <v>0</v>
      </c>
      <c r="BT48" s="184">
        <f t="shared" si="59"/>
        <v>1</v>
      </c>
      <c r="BU48" s="185">
        <f t="shared" si="60"/>
        <v>0.16666666666666666</v>
      </c>
      <c r="BV48" s="178">
        <f t="shared" si="61"/>
        <v>0</v>
      </c>
      <c r="BW48" s="179">
        <f t="shared" si="62"/>
        <v>0</v>
      </c>
      <c r="BX48" s="196">
        <f t="shared" si="63"/>
        <v>0</v>
      </c>
      <c r="BY48" s="197">
        <f t="shared" si="64"/>
        <v>0</v>
      </c>
      <c r="BZ48" s="182">
        <f t="shared" si="65"/>
        <v>0</v>
      </c>
      <c r="CA48" s="183">
        <f t="shared" si="66"/>
        <v>0</v>
      </c>
      <c r="CB48" s="183">
        <f t="shared" si="67"/>
        <v>0</v>
      </c>
      <c r="CC48" s="183">
        <f t="shared" si="24"/>
        <v>0</v>
      </c>
      <c r="CD48" s="183">
        <f t="shared" si="68"/>
        <v>0</v>
      </c>
      <c r="CE48" s="183">
        <f t="shared" si="69"/>
        <v>0</v>
      </c>
      <c r="CF48" s="184">
        <f t="shared" si="70"/>
        <v>0</v>
      </c>
      <c r="CG48" s="198">
        <f t="shared" si="71"/>
        <v>0</v>
      </c>
      <c r="CH48" s="186"/>
      <c r="CI48" s="187"/>
      <c r="CJ48" s="187"/>
      <c r="CK48" s="177">
        <f t="shared" si="72"/>
        <v>0</v>
      </c>
      <c r="CL48" s="230"/>
      <c r="CM48" s="359"/>
      <c r="CN48" s="444">
        <v>0</v>
      </c>
      <c r="CO48" s="450">
        <v>0</v>
      </c>
    </row>
    <row r="49" spans="1:93" ht="20.100000000000001" customHeight="1" thickBot="1" x14ac:dyDescent="0.3">
      <c r="A49" s="615" t="s">
        <v>86</v>
      </c>
      <c r="B49" s="1512">
        <v>36</v>
      </c>
      <c r="C49" s="24" t="s">
        <v>3</v>
      </c>
      <c r="D49" s="693"/>
      <c r="E49" s="693"/>
      <c r="F49" s="433"/>
      <c r="G49" s="506" t="s">
        <v>50</v>
      </c>
      <c r="H49" s="440" t="s">
        <v>24</v>
      </c>
      <c r="I49" s="459" t="s">
        <v>24</v>
      </c>
      <c r="J49" s="506"/>
      <c r="K49" s="506"/>
      <c r="L49" s="435" t="s">
        <v>57</v>
      </c>
      <c r="M49" s="435" t="s">
        <v>57</v>
      </c>
      <c r="N49" s="520"/>
      <c r="O49" s="504"/>
      <c r="P49" s="459" t="s">
        <v>32</v>
      </c>
      <c r="Q49" s="435" t="s">
        <v>32</v>
      </c>
      <c r="R49" s="498"/>
      <c r="S49" s="509"/>
      <c r="T49" s="471"/>
      <c r="U49" s="509"/>
      <c r="V49" s="470"/>
      <c r="W49" s="470"/>
      <c r="X49" s="470"/>
      <c r="Y49" s="470"/>
      <c r="Z49" s="666"/>
      <c r="AA49" s="471"/>
      <c r="AB49" s="509"/>
      <c r="AC49" s="470"/>
      <c r="AD49" s="470"/>
      <c r="AE49" s="470"/>
      <c r="AF49" s="470"/>
      <c r="AG49" s="480"/>
      <c r="AH49" s="455"/>
      <c r="AI49" s="207">
        <f>COUNTIF($D49:AH49,"D")</f>
        <v>2</v>
      </c>
      <c r="AJ49" s="183">
        <f t="shared" si="26"/>
        <v>0</v>
      </c>
      <c r="AK49" s="183">
        <f t="shared" si="27"/>
        <v>0</v>
      </c>
      <c r="AL49" s="183">
        <f t="shared" si="28"/>
        <v>0</v>
      </c>
      <c r="AM49" s="183">
        <f t="shared" si="29"/>
        <v>0</v>
      </c>
      <c r="AN49" s="183">
        <f t="shared" si="30"/>
        <v>0</v>
      </c>
      <c r="AO49" s="183">
        <f t="shared" si="31"/>
        <v>0</v>
      </c>
      <c r="AP49" s="183">
        <f t="shared" si="32"/>
        <v>0</v>
      </c>
      <c r="AQ49" s="183">
        <f t="shared" si="33"/>
        <v>2</v>
      </c>
      <c r="AR49" s="183">
        <f t="shared" si="34"/>
        <v>0</v>
      </c>
      <c r="AS49" s="183">
        <f t="shared" si="35"/>
        <v>0</v>
      </c>
      <c r="AT49" s="183">
        <f t="shared" si="36"/>
        <v>0</v>
      </c>
      <c r="AU49" s="183">
        <f t="shared" si="37"/>
        <v>0</v>
      </c>
      <c r="AV49" s="183">
        <f t="shared" si="38"/>
        <v>0</v>
      </c>
      <c r="AW49" s="183">
        <f t="shared" si="39"/>
        <v>0</v>
      </c>
      <c r="AX49" s="183">
        <f t="shared" si="40"/>
        <v>0</v>
      </c>
      <c r="AY49" s="183">
        <f t="shared" si="41"/>
        <v>0</v>
      </c>
      <c r="AZ49" s="183">
        <f t="shared" si="42"/>
        <v>0</v>
      </c>
      <c r="BA49" s="184">
        <f t="shared" si="43"/>
        <v>4</v>
      </c>
      <c r="BB49" s="348"/>
      <c r="BC49" s="349">
        <f t="shared" si="44"/>
        <v>1</v>
      </c>
      <c r="BD49" s="347"/>
      <c r="BE49" s="343"/>
      <c r="BF49" s="178">
        <f t="shared" si="45"/>
        <v>0</v>
      </c>
      <c r="BG49" s="179">
        <f t="shared" si="46"/>
        <v>0</v>
      </c>
      <c r="BH49" s="180">
        <f t="shared" si="47"/>
        <v>0</v>
      </c>
      <c r="BI49" s="181">
        <f t="shared" si="48"/>
        <v>0</v>
      </c>
      <c r="BJ49" s="182">
        <f t="shared" si="49"/>
        <v>0</v>
      </c>
      <c r="BK49" s="183">
        <f t="shared" si="50"/>
        <v>0</v>
      </c>
      <c r="BL49" s="183">
        <f t="shared" si="51"/>
        <v>1</v>
      </c>
      <c r="BM49" s="183">
        <f t="shared" si="52"/>
        <v>0</v>
      </c>
      <c r="BN49" s="183">
        <f t="shared" si="53"/>
        <v>0</v>
      </c>
      <c r="BO49" s="183">
        <f t="shared" si="54"/>
        <v>0</v>
      </c>
      <c r="BP49" s="184">
        <f t="shared" si="55"/>
        <v>0</v>
      </c>
      <c r="BQ49" s="405">
        <f t="shared" si="56"/>
        <v>0.5</v>
      </c>
      <c r="BR49" s="182">
        <f t="shared" si="57"/>
        <v>0</v>
      </c>
      <c r="BS49" s="183">
        <f t="shared" si="58"/>
        <v>0</v>
      </c>
      <c r="BT49" s="184">
        <f t="shared" si="59"/>
        <v>0</v>
      </c>
      <c r="BU49" s="185">
        <f t="shared" si="60"/>
        <v>0</v>
      </c>
      <c r="BV49" s="178">
        <f t="shared" si="61"/>
        <v>0</v>
      </c>
      <c r="BW49" s="179">
        <f t="shared" si="62"/>
        <v>0</v>
      </c>
      <c r="BX49" s="196">
        <f t="shared" si="63"/>
        <v>0</v>
      </c>
      <c r="BY49" s="197">
        <f t="shared" si="64"/>
        <v>0</v>
      </c>
      <c r="BZ49" s="182">
        <f t="shared" si="65"/>
        <v>0</v>
      </c>
      <c r="CA49" s="183">
        <f t="shared" si="66"/>
        <v>0</v>
      </c>
      <c r="CB49" s="183">
        <f t="shared" si="67"/>
        <v>0</v>
      </c>
      <c r="CC49" s="183">
        <f t="shared" si="24"/>
        <v>0</v>
      </c>
      <c r="CD49" s="183">
        <f t="shared" si="68"/>
        <v>0</v>
      </c>
      <c r="CE49" s="183">
        <f t="shared" si="69"/>
        <v>0</v>
      </c>
      <c r="CF49" s="184">
        <f t="shared" si="70"/>
        <v>0</v>
      </c>
      <c r="CG49" s="198">
        <f t="shared" si="71"/>
        <v>0</v>
      </c>
      <c r="CH49" s="186"/>
      <c r="CI49" s="187"/>
      <c r="CJ49" s="187"/>
      <c r="CK49" s="177">
        <f t="shared" si="72"/>
        <v>0.5</v>
      </c>
      <c r="CL49" s="230"/>
      <c r="CM49" s="359"/>
      <c r="CN49" s="444">
        <v>1</v>
      </c>
      <c r="CO49" s="450">
        <v>12</v>
      </c>
    </row>
    <row r="50" spans="1:93" ht="20.100000000000001" customHeight="1" thickBot="1" x14ac:dyDescent="0.3">
      <c r="A50" s="615" t="s">
        <v>87</v>
      </c>
      <c r="B50" s="616">
        <v>37</v>
      </c>
      <c r="C50" s="24" t="s">
        <v>3</v>
      </c>
      <c r="D50" s="500"/>
      <c r="E50" s="506"/>
      <c r="F50" s="435"/>
      <c r="G50" s="506"/>
      <c r="H50" s="505"/>
      <c r="I50" s="459"/>
      <c r="J50" s="435"/>
      <c r="K50" s="506"/>
      <c r="L50" s="506"/>
      <c r="M50" s="435"/>
      <c r="N50" s="435"/>
      <c r="O50" s="505"/>
      <c r="P50" s="500"/>
      <c r="Q50" s="435"/>
      <c r="R50" s="435"/>
      <c r="S50" s="503"/>
      <c r="T50" s="467"/>
      <c r="U50" s="460"/>
      <c r="V50" s="438"/>
      <c r="W50" s="458"/>
      <c r="X50" s="458"/>
      <c r="Y50" s="438"/>
      <c r="Z50" s="438"/>
      <c r="AA50" s="467"/>
      <c r="AB50" s="503"/>
      <c r="AC50" s="438"/>
      <c r="AD50" s="438"/>
      <c r="AE50" s="458"/>
      <c r="AF50" s="458"/>
      <c r="AG50" s="438"/>
      <c r="AH50" s="455"/>
      <c r="AI50" s="207">
        <f>COUNTIF($D50:AH50,"D")</f>
        <v>0</v>
      </c>
      <c r="AJ50" s="183">
        <f t="shared" si="26"/>
        <v>0</v>
      </c>
      <c r="AK50" s="183">
        <f t="shared" si="27"/>
        <v>0</v>
      </c>
      <c r="AL50" s="183">
        <f t="shared" si="28"/>
        <v>0</v>
      </c>
      <c r="AM50" s="183">
        <f t="shared" si="29"/>
        <v>0</v>
      </c>
      <c r="AN50" s="183">
        <f t="shared" si="30"/>
        <v>0</v>
      </c>
      <c r="AO50" s="183">
        <f t="shared" si="31"/>
        <v>0</v>
      </c>
      <c r="AP50" s="183">
        <f t="shared" si="32"/>
        <v>0</v>
      </c>
      <c r="AQ50" s="183">
        <f t="shared" si="33"/>
        <v>0</v>
      </c>
      <c r="AR50" s="183">
        <f t="shared" si="34"/>
        <v>0</v>
      </c>
      <c r="AS50" s="183">
        <f t="shared" si="35"/>
        <v>0</v>
      </c>
      <c r="AT50" s="183">
        <f t="shared" si="36"/>
        <v>0</v>
      </c>
      <c r="AU50" s="183">
        <f t="shared" si="37"/>
        <v>0</v>
      </c>
      <c r="AV50" s="183">
        <f t="shared" si="38"/>
        <v>0</v>
      </c>
      <c r="AW50" s="183">
        <f t="shared" si="39"/>
        <v>0</v>
      </c>
      <c r="AX50" s="183">
        <f t="shared" si="40"/>
        <v>0</v>
      </c>
      <c r="AY50" s="183">
        <f t="shared" si="41"/>
        <v>0</v>
      </c>
      <c r="AZ50" s="183">
        <f t="shared" si="42"/>
        <v>0</v>
      </c>
      <c r="BA50" s="184">
        <f t="shared" si="43"/>
        <v>0</v>
      </c>
      <c r="BB50" s="348"/>
      <c r="BC50" s="349">
        <f t="shared" si="44"/>
        <v>0</v>
      </c>
      <c r="BD50" s="347"/>
      <c r="BE50" s="343"/>
      <c r="BF50" s="178">
        <f t="shared" si="45"/>
        <v>0</v>
      </c>
      <c r="BG50" s="179">
        <f t="shared" si="46"/>
        <v>0</v>
      </c>
      <c r="BH50" s="180">
        <f t="shared" si="47"/>
        <v>0</v>
      </c>
      <c r="BI50" s="181">
        <f t="shared" si="48"/>
        <v>0</v>
      </c>
      <c r="BJ50" s="182">
        <f t="shared" si="49"/>
        <v>0</v>
      </c>
      <c r="BK50" s="183">
        <f t="shared" si="50"/>
        <v>0</v>
      </c>
      <c r="BL50" s="183">
        <f t="shared" si="51"/>
        <v>0</v>
      </c>
      <c r="BM50" s="183">
        <f t="shared" si="52"/>
        <v>0</v>
      </c>
      <c r="BN50" s="183">
        <f t="shared" si="53"/>
        <v>0</v>
      </c>
      <c r="BO50" s="183">
        <f t="shared" si="54"/>
        <v>0</v>
      </c>
      <c r="BP50" s="184">
        <f t="shared" si="55"/>
        <v>0</v>
      </c>
      <c r="BQ50" s="405">
        <f t="shared" si="56"/>
        <v>0</v>
      </c>
      <c r="BR50" s="182">
        <f t="shared" si="57"/>
        <v>0</v>
      </c>
      <c r="BS50" s="183">
        <f t="shared" si="58"/>
        <v>0</v>
      </c>
      <c r="BT50" s="184">
        <f t="shared" si="59"/>
        <v>0</v>
      </c>
      <c r="BU50" s="185">
        <f t="shared" si="60"/>
        <v>0</v>
      </c>
      <c r="BV50" s="178">
        <f t="shared" si="61"/>
        <v>0</v>
      </c>
      <c r="BW50" s="179">
        <f t="shared" si="62"/>
        <v>0</v>
      </c>
      <c r="BX50" s="196">
        <f t="shared" si="63"/>
        <v>0</v>
      </c>
      <c r="BY50" s="197">
        <f t="shared" si="64"/>
        <v>0</v>
      </c>
      <c r="BZ50" s="182">
        <f t="shared" si="65"/>
        <v>0</v>
      </c>
      <c r="CA50" s="183">
        <f t="shared" si="66"/>
        <v>0</v>
      </c>
      <c r="CB50" s="183">
        <f t="shared" si="67"/>
        <v>0</v>
      </c>
      <c r="CC50" s="183">
        <f t="shared" si="24"/>
        <v>0</v>
      </c>
      <c r="CD50" s="183">
        <f t="shared" si="68"/>
        <v>0</v>
      </c>
      <c r="CE50" s="183">
        <f t="shared" si="69"/>
        <v>0</v>
      </c>
      <c r="CF50" s="184">
        <f t="shared" si="70"/>
        <v>0</v>
      </c>
      <c r="CG50" s="198">
        <f t="shared" si="71"/>
        <v>0</v>
      </c>
      <c r="CH50" s="186"/>
      <c r="CI50" s="187"/>
      <c r="CJ50" s="187"/>
      <c r="CK50" s="177">
        <f t="shared" si="72"/>
        <v>0</v>
      </c>
      <c r="CL50" s="230"/>
      <c r="CM50" s="359"/>
      <c r="CN50" s="444">
        <v>0</v>
      </c>
      <c r="CO50" s="450">
        <v>0</v>
      </c>
    </row>
    <row r="51" spans="1:93" ht="20.100000000000001" customHeight="1" thickBot="1" x14ac:dyDescent="0.3">
      <c r="A51" s="615" t="s">
        <v>88</v>
      </c>
      <c r="B51" s="1512">
        <v>38</v>
      </c>
      <c r="C51" s="24" t="s">
        <v>3</v>
      </c>
      <c r="D51" s="460"/>
      <c r="E51" s="438"/>
      <c r="F51" s="438"/>
      <c r="G51" s="438"/>
      <c r="H51" s="455"/>
      <c r="I51" s="460"/>
      <c r="J51" s="438"/>
      <c r="K51" s="438"/>
      <c r="L51" s="438"/>
      <c r="M51" s="438"/>
      <c r="N51" s="438"/>
      <c r="O51" s="455"/>
      <c r="P51" s="460"/>
      <c r="Q51" s="438"/>
      <c r="R51" s="438"/>
      <c r="S51" s="503"/>
      <c r="T51" s="505"/>
      <c r="U51" s="459"/>
      <c r="V51" s="435"/>
      <c r="W51" s="506"/>
      <c r="X51" s="506"/>
      <c r="Y51" s="435"/>
      <c r="Z51" s="435"/>
      <c r="AA51" s="505"/>
      <c r="AB51" s="459"/>
      <c r="AC51" s="435"/>
      <c r="AD51" s="435"/>
      <c r="AE51" s="435"/>
      <c r="AF51" s="435"/>
      <c r="AG51" s="435"/>
      <c r="AH51" s="440"/>
      <c r="AI51" s="207">
        <f>COUNTIF($D51:AH51,"D")</f>
        <v>0</v>
      </c>
      <c r="AJ51" s="183">
        <f t="shared" si="26"/>
        <v>0</v>
      </c>
      <c r="AK51" s="183">
        <f t="shared" si="27"/>
        <v>0</v>
      </c>
      <c r="AL51" s="183">
        <f t="shared" si="28"/>
        <v>0</v>
      </c>
      <c r="AM51" s="183">
        <f t="shared" si="29"/>
        <v>0</v>
      </c>
      <c r="AN51" s="183">
        <f t="shared" si="30"/>
        <v>0</v>
      </c>
      <c r="AO51" s="183">
        <f t="shared" si="31"/>
        <v>0</v>
      </c>
      <c r="AP51" s="183">
        <f t="shared" si="32"/>
        <v>0</v>
      </c>
      <c r="AQ51" s="183">
        <f t="shared" si="33"/>
        <v>0</v>
      </c>
      <c r="AR51" s="183">
        <f t="shared" si="34"/>
        <v>0</v>
      </c>
      <c r="AS51" s="183">
        <f t="shared" si="35"/>
        <v>0</v>
      </c>
      <c r="AT51" s="183">
        <f t="shared" si="36"/>
        <v>0</v>
      </c>
      <c r="AU51" s="183">
        <f t="shared" si="37"/>
        <v>0</v>
      </c>
      <c r="AV51" s="183">
        <f t="shared" si="38"/>
        <v>0</v>
      </c>
      <c r="AW51" s="183">
        <f t="shared" si="39"/>
        <v>0</v>
      </c>
      <c r="AX51" s="183">
        <f t="shared" si="40"/>
        <v>0</v>
      </c>
      <c r="AY51" s="183">
        <f t="shared" si="41"/>
        <v>0</v>
      </c>
      <c r="AZ51" s="183">
        <f t="shared" si="42"/>
        <v>0</v>
      </c>
      <c r="BA51" s="184">
        <f t="shared" si="43"/>
        <v>0</v>
      </c>
      <c r="BB51" s="348"/>
      <c r="BC51" s="349">
        <f t="shared" si="44"/>
        <v>0</v>
      </c>
      <c r="BD51" s="347"/>
      <c r="BE51" s="343"/>
      <c r="BF51" s="178">
        <f t="shared" si="45"/>
        <v>0</v>
      </c>
      <c r="BG51" s="179">
        <f t="shared" si="46"/>
        <v>0</v>
      </c>
      <c r="BH51" s="180">
        <f t="shared" si="47"/>
        <v>0</v>
      </c>
      <c r="BI51" s="181">
        <f t="shared" si="48"/>
        <v>0</v>
      </c>
      <c r="BJ51" s="182">
        <f t="shared" si="49"/>
        <v>0</v>
      </c>
      <c r="BK51" s="183">
        <f t="shared" si="50"/>
        <v>0</v>
      </c>
      <c r="BL51" s="183">
        <f t="shared" si="51"/>
        <v>0</v>
      </c>
      <c r="BM51" s="183">
        <f t="shared" si="52"/>
        <v>0</v>
      </c>
      <c r="BN51" s="183">
        <f t="shared" si="53"/>
        <v>0</v>
      </c>
      <c r="BO51" s="183">
        <f t="shared" si="54"/>
        <v>0</v>
      </c>
      <c r="BP51" s="184">
        <f t="shared" si="55"/>
        <v>0</v>
      </c>
      <c r="BQ51" s="405">
        <f t="shared" si="56"/>
        <v>0</v>
      </c>
      <c r="BR51" s="182">
        <f t="shared" si="57"/>
        <v>0</v>
      </c>
      <c r="BS51" s="183">
        <f t="shared" si="58"/>
        <v>0</v>
      </c>
      <c r="BT51" s="184">
        <f t="shared" si="59"/>
        <v>0</v>
      </c>
      <c r="BU51" s="185">
        <f t="shared" si="60"/>
        <v>0</v>
      </c>
      <c r="BV51" s="178">
        <f t="shared" si="61"/>
        <v>0</v>
      </c>
      <c r="BW51" s="179">
        <f t="shared" si="62"/>
        <v>0</v>
      </c>
      <c r="BX51" s="196">
        <f t="shared" si="63"/>
        <v>0</v>
      </c>
      <c r="BY51" s="197">
        <f t="shared" si="64"/>
        <v>0</v>
      </c>
      <c r="BZ51" s="182">
        <f t="shared" si="65"/>
        <v>0</v>
      </c>
      <c r="CA51" s="183">
        <f t="shared" si="66"/>
        <v>0</v>
      </c>
      <c r="CB51" s="183">
        <f t="shared" si="67"/>
        <v>0</v>
      </c>
      <c r="CC51" s="183">
        <f t="shared" si="24"/>
        <v>0</v>
      </c>
      <c r="CD51" s="183">
        <f t="shared" si="68"/>
        <v>0</v>
      </c>
      <c r="CE51" s="183">
        <f t="shared" si="69"/>
        <v>0</v>
      </c>
      <c r="CF51" s="184">
        <f t="shared" si="70"/>
        <v>0</v>
      </c>
      <c r="CG51" s="198">
        <f t="shared" si="71"/>
        <v>0</v>
      </c>
      <c r="CH51" s="186"/>
      <c r="CI51" s="187"/>
      <c r="CJ51" s="187"/>
      <c r="CK51" s="177">
        <f t="shared" si="72"/>
        <v>0</v>
      </c>
      <c r="CL51" s="230"/>
      <c r="CM51" s="359"/>
      <c r="CN51" s="444">
        <v>0</v>
      </c>
      <c r="CO51" s="450">
        <v>0</v>
      </c>
    </row>
    <row r="52" spans="1:93" ht="20.100000000000001" customHeight="1" thickBot="1" x14ac:dyDescent="0.3">
      <c r="A52" s="615" t="s">
        <v>89</v>
      </c>
      <c r="B52" s="616">
        <v>39</v>
      </c>
      <c r="C52" s="24" t="s">
        <v>3</v>
      </c>
      <c r="D52" s="500"/>
      <c r="E52" s="435"/>
      <c r="F52" s="435"/>
      <c r="G52" s="506"/>
      <c r="H52" s="505"/>
      <c r="I52" s="459"/>
      <c r="J52" s="435"/>
      <c r="K52" s="506"/>
      <c r="L52" s="506"/>
      <c r="M52" s="435"/>
      <c r="N52" s="435"/>
      <c r="O52" s="505"/>
      <c r="P52" s="500"/>
      <c r="Q52" s="435"/>
      <c r="R52" s="435"/>
      <c r="S52" s="459"/>
      <c r="T52" s="440"/>
      <c r="U52" s="459"/>
      <c r="V52" s="435"/>
      <c r="W52" s="435"/>
      <c r="X52" s="435"/>
      <c r="Y52" s="435"/>
      <c r="Z52" s="435"/>
      <c r="AA52" s="440"/>
      <c r="AB52" s="459"/>
      <c r="AC52" s="435"/>
      <c r="AD52" s="435"/>
      <c r="AE52" s="435"/>
      <c r="AF52" s="435"/>
      <c r="AG52" s="435"/>
      <c r="AH52" s="440"/>
      <c r="AI52" s="207">
        <f>COUNTIF($D52:AH52,"D")</f>
        <v>0</v>
      </c>
      <c r="AJ52" s="183">
        <f t="shared" si="26"/>
        <v>0</v>
      </c>
      <c r="AK52" s="183">
        <f t="shared" si="27"/>
        <v>0</v>
      </c>
      <c r="AL52" s="183">
        <f t="shared" si="28"/>
        <v>0</v>
      </c>
      <c r="AM52" s="183">
        <f t="shared" si="29"/>
        <v>0</v>
      </c>
      <c r="AN52" s="183">
        <f t="shared" si="30"/>
        <v>0</v>
      </c>
      <c r="AO52" s="183">
        <f t="shared" si="31"/>
        <v>0</v>
      </c>
      <c r="AP52" s="183">
        <f t="shared" si="32"/>
        <v>0</v>
      </c>
      <c r="AQ52" s="183">
        <f t="shared" si="33"/>
        <v>0</v>
      </c>
      <c r="AR52" s="183">
        <f t="shared" si="34"/>
        <v>0</v>
      </c>
      <c r="AS52" s="183">
        <f t="shared" si="35"/>
        <v>0</v>
      </c>
      <c r="AT52" s="183">
        <f t="shared" si="36"/>
        <v>0</v>
      </c>
      <c r="AU52" s="183">
        <f t="shared" si="37"/>
        <v>0</v>
      </c>
      <c r="AV52" s="183">
        <f t="shared" si="38"/>
        <v>0</v>
      </c>
      <c r="AW52" s="183">
        <f t="shared" si="39"/>
        <v>0</v>
      </c>
      <c r="AX52" s="183">
        <f t="shared" si="40"/>
        <v>0</v>
      </c>
      <c r="AY52" s="183">
        <f t="shared" si="41"/>
        <v>0</v>
      </c>
      <c r="AZ52" s="183">
        <f t="shared" si="42"/>
        <v>0</v>
      </c>
      <c r="BA52" s="184">
        <f t="shared" si="43"/>
        <v>0</v>
      </c>
      <c r="BB52" s="348"/>
      <c r="BC52" s="349">
        <f t="shared" si="44"/>
        <v>0</v>
      </c>
      <c r="BD52" s="347"/>
      <c r="BE52" s="343"/>
      <c r="BF52" s="178">
        <f t="shared" si="45"/>
        <v>0</v>
      </c>
      <c r="BG52" s="179">
        <f t="shared" si="46"/>
        <v>0</v>
      </c>
      <c r="BH52" s="180">
        <f t="shared" si="47"/>
        <v>0</v>
      </c>
      <c r="BI52" s="181">
        <f t="shared" si="48"/>
        <v>0</v>
      </c>
      <c r="BJ52" s="182">
        <f t="shared" si="49"/>
        <v>0</v>
      </c>
      <c r="BK52" s="183">
        <f t="shared" si="50"/>
        <v>0</v>
      </c>
      <c r="BL52" s="183">
        <f t="shared" si="51"/>
        <v>0</v>
      </c>
      <c r="BM52" s="183">
        <f t="shared" si="52"/>
        <v>0</v>
      </c>
      <c r="BN52" s="183">
        <f t="shared" si="53"/>
        <v>0</v>
      </c>
      <c r="BO52" s="183">
        <f t="shared" si="54"/>
        <v>0</v>
      </c>
      <c r="BP52" s="184">
        <f t="shared" si="55"/>
        <v>0</v>
      </c>
      <c r="BQ52" s="405">
        <f t="shared" si="56"/>
        <v>0</v>
      </c>
      <c r="BR52" s="182">
        <f t="shared" si="57"/>
        <v>0</v>
      </c>
      <c r="BS52" s="183">
        <f t="shared" si="58"/>
        <v>0</v>
      </c>
      <c r="BT52" s="184">
        <f t="shared" si="59"/>
        <v>0</v>
      </c>
      <c r="BU52" s="185">
        <f t="shared" si="60"/>
        <v>0</v>
      </c>
      <c r="BV52" s="178">
        <f t="shared" si="61"/>
        <v>0</v>
      </c>
      <c r="BW52" s="179">
        <f t="shared" si="62"/>
        <v>0</v>
      </c>
      <c r="BX52" s="196">
        <f t="shared" si="63"/>
        <v>0</v>
      </c>
      <c r="BY52" s="197">
        <f t="shared" si="64"/>
        <v>0</v>
      </c>
      <c r="BZ52" s="182">
        <f t="shared" si="65"/>
        <v>0</v>
      </c>
      <c r="CA52" s="183">
        <f t="shared" si="66"/>
        <v>0</v>
      </c>
      <c r="CB52" s="183">
        <f t="shared" si="67"/>
        <v>0</v>
      </c>
      <c r="CC52" s="183">
        <f t="shared" si="24"/>
        <v>0</v>
      </c>
      <c r="CD52" s="183">
        <f t="shared" si="68"/>
        <v>0</v>
      </c>
      <c r="CE52" s="183">
        <f t="shared" si="69"/>
        <v>0</v>
      </c>
      <c r="CF52" s="184">
        <f t="shared" si="70"/>
        <v>0</v>
      </c>
      <c r="CG52" s="198">
        <f t="shared" si="71"/>
        <v>0</v>
      </c>
      <c r="CH52" s="186"/>
      <c r="CI52" s="187"/>
      <c r="CJ52" s="187"/>
      <c r="CK52" s="177">
        <f t="shared" si="72"/>
        <v>0</v>
      </c>
      <c r="CL52" s="230"/>
      <c r="CM52" s="359"/>
      <c r="CN52" s="444">
        <v>0</v>
      </c>
      <c r="CO52" s="450">
        <v>0</v>
      </c>
    </row>
    <row r="53" spans="1:93" ht="20.100000000000001" customHeight="1" thickBot="1" x14ac:dyDescent="0.3">
      <c r="A53" s="60" t="s">
        <v>21</v>
      </c>
      <c r="B53" s="60" t="s">
        <v>22</v>
      </c>
      <c r="C53" s="225" t="s">
        <v>23</v>
      </c>
      <c r="D53" s="307">
        <v>1</v>
      </c>
      <c r="E53" s="265">
        <f>D53+1</f>
        <v>2</v>
      </c>
      <c r="F53" s="265">
        <f t="shared" ref="F53:R53" si="74">E53+1</f>
        <v>3</v>
      </c>
      <c r="G53" s="265">
        <f t="shared" si="74"/>
        <v>4</v>
      </c>
      <c r="H53" s="641">
        <f t="shared" si="74"/>
        <v>5</v>
      </c>
      <c r="I53" s="307">
        <f t="shared" si="74"/>
        <v>6</v>
      </c>
      <c r="J53" s="265">
        <f t="shared" si="74"/>
        <v>7</v>
      </c>
      <c r="K53" s="265">
        <f t="shared" si="74"/>
        <v>8</v>
      </c>
      <c r="L53" s="264">
        <f t="shared" si="74"/>
        <v>9</v>
      </c>
      <c r="M53" s="265">
        <f t="shared" si="74"/>
        <v>10</v>
      </c>
      <c r="N53" s="265">
        <f t="shared" si="74"/>
        <v>11</v>
      </c>
      <c r="O53" s="640">
        <f t="shared" si="74"/>
        <v>12</v>
      </c>
      <c r="P53" s="307">
        <f t="shared" si="74"/>
        <v>13</v>
      </c>
      <c r="Q53" s="265">
        <f t="shared" si="74"/>
        <v>14</v>
      </c>
      <c r="R53" s="265">
        <f t="shared" si="74"/>
        <v>15</v>
      </c>
      <c r="S53" s="500"/>
      <c r="T53" s="505"/>
      <c r="U53" s="459"/>
      <c r="V53" s="435"/>
      <c r="W53" s="506"/>
      <c r="X53" s="506"/>
      <c r="Y53" s="435"/>
      <c r="Z53" s="435"/>
      <c r="AA53" s="505"/>
      <c r="AB53" s="500"/>
      <c r="AC53" s="435"/>
      <c r="AD53" s="435"/>
      <c r="AE53" s="506"/>
      <c r="AF53" s="506"/>
      <c r="AG53" s="435"/>
      <c r="AH53" s="505"/>
      <c r="AI53" s="207">
        <f>COUNTIF($D53:AH53,"D")</f>
        <v>0</v>
      </c>
      <c r="AJ53" s="183">
        <f t="shared" si="26"/>
        <v>0</v>
      </c>
      <c r="AK53" s="183">
        <f t="shared" si="27"/>
        <v>0</v>
      </c>
      <c r="AL53" s="183">
        <f t="shared" si="28"/>
        <v>0</v>
      </c>
      <c r="AM53" s="183">
        <f t="shared" si="29"/>
        <v>0</v>
      </c>
      <c r="AN53" s="183">
        <f t="shared" si="30"/>
        <v>0</v>
      </c>
      <c r="AO53" s="183">
        <f t="shared" si="31"/>
        <v>0</v>
      </c>
      <c r="AP53" s="183">
        <f t="shared" si="32"/>
        <v>0</v>
      </c>
      <c r="AQ53" s="183">
        <f t="shared" si="33"/>
        <v>0</v>
      </c>
      <c r="AR53" s="183">
        <f t="shared" si="34"/>
        <v>0</v>
      </c>
      <c r="AS53" s="183">
        <f t="shared" si="35"/>
        <v>0</v>
      </c>
      <c r="AT53" s="183">
        <f t="shared" si="36"/>
        <v>0</v>
      </c>
      <c r="AU53" s="183">
        <f t="shared" si="37"/>
        <v>0</v>
      </c>
      <c r="AV53" s="183">
        <f t="shared" si="38"/>
        <v>0</v>
      </c>
      <c r="AW53" s="183">
        <f t="shared" si="39"/>
        <v>0</v>
      </c>
      <c r="AX53" s="183">
        <f t="shared" si="40"/>
        <v>0</v>
      </c>
      <c r="AY53" s="183">
        <f t="shared" si="41"/>
        <v>0</v>
      </c>
      <c r="AZ53" s="183">
        <f t="shared" si="42"/>
        <v>0</v>
      </c>
      <c r="BA53" s="184">
        <f t="shared" si="43"/>
        <v>0</v>
      </c>
      <c r="BB53" s="348"/>
      <c r="BC53" s="349">
        <f t="shared" si="44"/>
        <v>0</v>
      </c>
      <c r="BD53" s="347"/>
      <c r="BE53" s="343"/>
      <c r="BF53" s="178">
        <f t="shared" si="45"/>
        <v>0</v>
      </c>
      <c r="BG53" s="179">
        <f t="shared" si="46"/>
        <v>0</v>
      </c>
      <c r="BH53" s="180">
        <f t="shared" si="47"/>
        <v>0</v>
      </c>
      <c r="BI53" s="181">
        <f t="shared" si="48"/>
        <v>0</v>
      </c>
      <c r="BJ53" s="182">
        <f t="shared" si="49"/>
        <v>0</v>
      </c>
      <c r="BK53" s="183">
        <f t="shared" si="50"/>
        <v>0</v>
      </c>
      <c r="BL53" s="183">
        <f t="shared" si="51"/>
        <v>0</v>
      </c>
      <c r="BM53" s="183">
        <f t="shared" si="52"/>
        <v>0</v>
      </c>
      <c r="BN53" s="183">
        <f t="shared" si="53"/>
        <v>0</v>
      </c>
      <c r="BO53" s="183">
        <f t="shared" si="54"/>
        <v>0</v>
      </c>
      <c r="BP53" s="184">
        <f t="shared" si="55"/>
        <v>0</v>
      </c>
      <c r="BQ53" s="405">
        <f t="shared" si="56"/>
        <v>0</v>
      </c>
      <c r="BR53" s="182">
        <f t="shared" si="57"/>
        <v>0</v>
      </c>
      <c r="BS53" s="183">
        <f t="shared" si="58"/>
        <v>0</v>
      </c>
      <c r="BT53" s="184">
        <f t="shared" si="59"/>
        <v>0</v>
      </c>
      <c r="BU53" s="185">
        <f t="shared" si="60"/>
        <v>0</v>
      </c>
      <c r="BV53" s="178">
        <f t="shared" si="61"/>
        <v>0</v>
      </c>
      <c r="BW53" s="179">
        <f t="shared" si="62"/>
        <v>0</v>
      </c>
      <c r="BX53" s="196">
        <f t="shared" si="63"/>
        <v>0</v>
      </c>
      <c r="BY53" s="197">
        <f t="shared" si="64"/>
        <v>0</v>
      </c>
      <c r="BZ53" s="182">
        <f t="shared" si="65"/>
        <v>0</v>
      </c>
      <c r="CA53" s="183">
        <f t="shared" si="66"/>
        <v>0</v>
      </c>
      <c r="CB53" s="183">
        <f t="shared" si="67"/>
        <v>0</v>
      </c>
      <c r="CC53" s="183">
        <f t="shared" si="24"/>
        <v>0</v>
      </c>
      <c r="CD53" s="183">
        <f t="shared" si="68"/>
        <v>0</v>
      </c>
      <c r="CE53" s="183">
        <f t="shared" si="69"/>
        <v>0</v>
      </c>
      <c r="CF53" s="184">
        <f t="shared" si="70"/>
        <v>0</v>
      </c>
      <c r="CG53" s="198">
        <f t="shared" si="71"/>
        <v>0</v>
      </c>
      <c r="CH53" s="186"/>
      <c r="CI53" s="187"/>
      <c r="CJ53" s="187"/>
      <c r="CK53" s="177">
        <f t="shared" si="72"/>
        <v>0</v>
      </c>
      <c r="CL53" s="230"/>
      <c r="CM53" s="359"/>
      <c r="CN53" s="444"/>
      <c r="CO53" s="450"/>
    </row>
    <row r="54" spans="1:93" ht="20.100000000000001" customHeight="1" thickBot="1" x14ac:dyDescent="0.3">
      <c r="A54" s="646" t="s">
        <v>90</v>
      </c>
      <c r="B54" s="652">
        <v>40</v>
      </c>
      <c r="C54" s="25" t="s">
        <v>1</v>
      </c>
      <c r="D54" s="693" t="s">
        <v>30</v>
      </c>
      <c r="E54" s="433" t="s">
        <v>25</v>
      </c>
      <c r="F54" s="436"/>
      <c r="G54" s="520"/>
      <c r="H54" s="504"/>
      <c r="I54" s="459" t="s">
        <v>24</v>
      </c>
      <c r="J54" s="435" t="s">
        <v>25</v>
      </c>
      <c r="K54" s="498" t="s">
        <v>25</v>
      </c>
      <c r="L54" s="498"/>
      <c r="M54" s="433"/>
      <c r="N54" s="435" t="s">
        <v>25</v>
      </c>
      <c r="O54" s="505"/>
      <c r="P54" s="500" t="s">
        <v>27</v>
      </c>
      <c r="Q54" s="435" t="s">
        <v>31</v>
      </c>
      <c r="R54" s="435" t="s">
        <v>25</v>
      </c>
      <c r="S54" s="460"/>
      <c r="T54" s="455"/>
      <c r="U54" s="460"/>
      <c r="V54" s="438"/>
      <c r="W54" s="438"/>
      <c r="X54" s="438"/>
      <c r="Y54" s="438"/>
      <c r="Z54" s="438"/>
      <c r="AA54" s="455"/>
      <c r="AB54" s="460"/>
      <c r="AC54" s="438"/>
      <c r="AD54" s="438"/>
      <c r="AE54" s="438"/>
      <c r="AF54" s="458"/>
      <c r="AG54" s="438"/>
      <c r="AH54" s="455"/>
      <c r="AI54" s="207">
        <f>COUNTIF($D54:AH54,"D")</f>
        <v>1</v>
      </c>
      <c r="AJ54" s="183">
        <f t="shared" si="26"/>
        <v>5</v>
      </c>
      <c r="AK54" s="183">
        <f t="shared" si="27"/>
        <v>0</v>
      </c>
      <c r="AL54" s="183">
        <f t="shared" si="28"/>
        <v>1</v>
      </c>
      <c r="AM54" s="183">
        <f t="shared" si="29"/>
        <v>0</v>
      </c>
      <c r="AN54" s="183">
        <f t="shared" si="30"/>
        <v>0</v>
      </c>
      <c r="AO54" s="183">
        <f t="shared" si="31"/>
        <v>1</v>
      </c>
      <c r="AP54" s="183">
        <f t="shared" si="32"/>
        <v>1</v>
      </c>
      <c r="AQ54" s="183">
        <f t="shared" si="33"/>
        <v>0</v>
      </c>
      <c r="AR54" s="183">
        <f t="shared" si="34"/>
        <v>0</v>
      </c>
      <c r="AS54" s="183">
        <f t="shared" si="35"/>
        <v>0</v>
      </c>
      <c r="AT54" s="183">
        <f t="shared" si="36"/>
        <v>0</v>
      </c>
      <c r="AU54" s="183">
        <f t="shared" si="37"/>
        <v>0</v>
      </c>
      <c r="AV54" s="183">
        <f t="shared" si="38"/>
        <v>0</v>
      </c>
      <c r="AW54" s="183">
        <f t="shared" si="39"/>
        <v>0</v>
      </c>
      <c r="AX54" s="183">
        <f t="shared" si="40"/>
        <v>0</v>
      </c>
      <c r="AY54" s="183">
        <f t="shared" si="41"/>
        <v>0</v>
      </c>
      <c r="AZ54" s="183">
        <f t="shared" si="42"/>
        <v>0</v>
      </c>
      <c r="BA54" s="184">
        <f t="shared" si="43"/>
        <v>7</v>
      </c>
      <c r="BB54" s="348"/>
      <c r="BC54" s="349">
        <f t="shared" si="44"/>
        <v>3.8333333333333335</v>
      </c>
      <c r="BD54" s="347"/>
      <c r="BE54" s="343"/>
      <c r="BF54" s="178">
        <f t="shared" si="45"/>
        <v>0</v>
      </c>
      <c r="BG54" s="179">
        <f t="shared" si="46"/>
        <v>0</v>
      </c>
      <c r="BH54" s="180">
        <f t="shared" si="47"/>
        <v>0</v>
      </c>
      <c r="BI54" s="181">
        <f t="shared" si="48"/>
        <v>0</v>
      </c>
      <c r="BJ54" s="182">
        <f t="shared" si="49"/>
        <v>0</v>
      </c>
      <c r="BK54" s="183">
        <f t="shared" si="50"/>
        <v>0</v>
      </c>
      <c r="BL54" s="183">
        <f t="shared" si="51"/>
        <v>0</v>
      </c>
      <c r="BM54" s="183">
        <f t="shared" si="52"/>
        <v>0</v>
      </c>
      <c r="BN54" s="183">
        <f t="shared" si="53"/>
        <v>0</v>
      </c>
      <c r="BO54" s="183">
        <f t="shared" si="54"/>
        <v>0</v>
      </c>
      <c r="BP54" s="184">
        <f t="shared" si="55"/>
        <v>0</v>
      </c>
      <c r="BQ54" s="405">
        <f t="shared" si="56"/>
        <v>0</v>
      </c>
      <c r="BR54" s="182">
        <f t="shared" si="57"/>
        <v>0</v>
      </c>
      <c r="BS54" s="183">
        <f t="shared" si="58"/>
        <v>0</v>
      </c>
      <c r="BT54" s="184">
        <f t="shared" si="59"/>
        <v>1</v>
      </c>
      <c r="BU54" s="185">
        <f t="shared" si="60"/>
        <v>0.16666666666666666</v>
      </c>
      <c r="BV54" s="178">
        <f t="shared" si="61"/>
        <v>0</v>
      </c>
      <c r="BW54" s="179">
        <f t="shared" si="62"/>
        <v>0</v>
      </c>
      <c r="BX54" s="196">
        <f t="shared" si="63"/>
        <v>0</v>
      </c>
      <c r="BY54" s="197">
        <f t="shared" si="64"/>
        <v>0</v>
      </c>
      <c r="BZ54" s="182">
        <f t="shared" si="65"/>
        <v>0</v>
      </c>
      <c r="CA54" s="183">
        <f t="shared" si="66"/>
        <v>0</v>
      </c>
      <c r="CB54" s="183">
        <f t="shared" si="67"/>
        <v>0</v>
      </c>
      <c r="CC54" s="183">
        <f t="shared" si="24"/>
        <v>0</v>
      </c>
      <c r="CD54" s="183">
        <f t="shared" si="68"/>
        <v>0</v>
      </c>
      <c r="CE54" s="183">
        <f t="shared" si="69"/>
        <v>0</v>
      </c>
      <c r="CF54" s="184">
        <f t="shared" si="70"/>
        <v>0</v>
      </c>
      <c r="CG54" s="198">
        <f t="shared" si="71"/>
        <v>0</v>
      </c>
      <c r="CH54" s="186"/>
      <c r="CI54" s="187"/>
      <c r="CJ54" s="187"/>
      <c r="CK54" s="177">
        <f t="shared" si="72"/>
        <v>0</v>
      </c>
      <c r="CL54" s="230"/>
      <c r="CM54" s="359"/>
      <c r="CN54" s="444">
        <v>0</v>
      </c>
      <c r="CO54" s="450">
        <v>0</v>
      </c>
    </row>
    <row r="55" spans="1:93" ht="20.100000000000001" customHeight="1" thickBot="1" x14ac:dyDescent="0.3">
      <c r="A55" s="646"/>
      <c r="B55" s="652">
        <v>41</v>
      </c>
      <c r="C55" s="25" t="s">
        <v>1</v>
      </c>
      <c r="D55" s="500"/>
      <c r="E55" s="506"/>
      <c r="F55" s="435"/>
      <c r="G55" s="435"/>
      <c r="H55" s="505"/>
      <c r="I55" s="500"/>
      <c r="J55" s="435"/>
      <c r="K55" s="435"/>
      <c r="L55" s="506"/>
      <c r="M55" s="506"/>
      <c r="N55" s="435"/>
      <c r="O55" s="440"/>
      <c r="P55" s="500"/>
      <c r="Q55" s="506"/>
      <c r="R55" s="435"/>
      <c r="S55" s="500"/>
      <c r="T55" s="505"/>
      <c r="U55" s="459"/>
      <c r="V55" s="435"/>
      <c r="W55" s="506"/>
      <c r="X55" s="506"/>
      <c r="Y55" s="435"/>
      <c r="Z55" s="435"/>
      <c r="AA55" s="505"/>
      <c r="AB55" s="500"/>
      <c r="AC55" s="435"/>
      <c r="AD55" s="435"/>
      <c r="AE55" s="506"/>
      <c r="AF55" s="506"/>
      <c r="AG55" s="435"/>
      <c r="AH55" s="440"/>
      <c r="AI55" s="207">
        <f>COUNTIF($D55:AH55,"D")</f>
        <v>0</v>
      </c>
      <c r="AJ55" s="183">
        <f t="shared" si="26"/>
        <v>0</v>
      </c>
      <c r="AK55" s="183">
        <f t="shared" si="27"/>
        <v>0</v>
      </c>
      <c r="AL55" s="183">
        <f t="shared" si="28"/>
        <v>0</v>
      </c>
      <c r="AM55" s="183">
        <f t="shared" si="29"/>
        <v>0</v>
      </c>
      <c r="AN55" s="183">
        <f t="shared" si="30"/>
        <v>0</v>
      </c>
      <c r="AO55" s="183">
        <f t="shared" si="31"/>
        <v>0</v>
      </c>
      <c r="AP55" s="183">
        <f t="shared" si="32"/>
        <v>0</v>
      </c>
      <c r="AQ55" s="183">
        <f t="shared" si="33"/>
        <v>0</v>
      </c>
      <c r="AR55" s="183">
        <f t="shared" si="34"/>
        <v>0</v>
      </c>
      <c r="AS55" s="183">
        <f t="shared" si="35"/>
        <v>0</v>
      </c>
      <c r="AT55" s="183">
        <f t="shared" si="36"/>
        <v>0</v>
      </c>
      <c r="AU55" s="183">
        <f t="shared" si="37"/>
        <v>0</v>
      </c>
      <c r="AV55" s="183">
        <f t="shared" si="38"/>
        <v>0</v>
      </c>
      <c r="AW55" s="183">
        <f t="shared" si="39"/>
        <v>0</v>
      </c>
      <c r="AX55" s="183">
        <f t="shared" si="40"/>
        <v>0</v>
      </c>
      <c r="AY55" s="183">
        <f t="shared" si="41"/>
        <v>0</v>
      </c>
      <c r="AZ55" s="183">
        <f t="shared" si="42"/>
        <v>0</v>
      </c>
      <c r="BA55" s="184">
        <f t="shared" si="43"/>
        <v>0</v>
      </c>
      <c r="BB55" s="348"/>
      <c r="BC55" s="349">
        <f t="shared" si="44"/>
        <v>0</v>
      </c>
      <c r="BD55" s="347"/>
      <c r="BE55" s="343"/>
      <c r="BF55" s="178">
        <f t="shared" si="45"/>
        <v>0</v>
      </c>
      <c r="BG55" s="179">
        <f t="shared" si="46"/>
        <v>0</v>
      </c>
      <c r="BH55" s="180">
        <f t="shared" si="47"/>
        <v>0</v>
      </c>
      <c r="BI55" s="181">
        <f t="shared" si="48"/>
        <v>0</v>
      </c>
      <c r="BJ55" s="182">
        <f t="shared" si="49"/>
        <v>0</v>
      </c>
      <c r="BK55" s="183">
        <f t="shared" si="50"/>
        <v>0</v>
      </c>
      <c r="BL55" s="183">
        <f t="shared" si="51"/>
        <v>0</v>
      </c>
      <c r="BM55" s="183">
        <f t="shared" si="52"/>
        <v>0</v>
      </c>
      <c r="BN55" s="183">
        <f t="shared" si="53"/>
        <v>0</v>
      </c>
      <c r="BO55" s="183">
        <f t="shared" si="54"/>
        <v>0</v>
      </c>
      <c r="BP55" s="184">
        <f t="shared" si="55"/>
        <v>0</v>
      </c>
      <c r="BQ55" s="405">
        <f t="shared" si="56"/>
        <v>0</v>
      </c>
      <c r="BR55" s="182">
        <f t="shared" si="57"/>
        <v>0</v>
      </c>
      <c r="BS55" s="183">
        <f t="shared" si="58"/>
        <v>0</v>
      </c>
      <c r="BT55" s="184">
        <f t="shared" si="59"/>
        <v>0</v>
      </c>
      <c r="BU55" s="185">
        <f t="shared" si="60"/>
        <v>0</v>
      </c>
      <c r="BV55" s="178">
        <f t="shared" si="61"/>
        <v>0</v>
      </c>
      <c r="BW55" s="179">
        <f t="shared" si="62"/>
        <v>0</v>
      </c>
      <c r="BX55" s="196">
        <f t="shared" si="63"/>
        <v>0</v>
      </c>
      <c r="BY55" s="197">
        <f t="shared" si="64"/>
        <v>0</v>
      </c>
      <c r="BZ55" s="182">
        <f t="shared" si="65"/>
        <v>0</v>
      </c>
      <c r="CA55" s="183">
        <f t="shared" si="66"/>
        <v>0</v>
      </c>
      <c r="CB55" s="183">
        <f t="shared" si="67"/>
        <v>0</v>
      </c>
      <c r="CC55" s="183">
        <f t="shared" si="24"/>
        <v>0</v>
      </c>
      <c r="CD55" s="183">
        <f t="shared" si="68"/>
        <v>0</v>
      </c>
      <c r="CE55" s="183">
        <f t="shared" si="69"/>
        <v>0</v>
      </c>
      <c r="CF55" s="184">
        <f t="shared" si="70"/>
        <v>0</v>
      </c>
      <c r="CG55" s="198">
        <f t="shared" si="71"/>
        <v>0</v>
      </c>
      <c r="CH55" s="186"/>
      <c r="CI55" s="187"/>
      <c r="CJ55" s="187"/>
      <c r="CK55" s="177">
        <f t="shared" si="72"/>
        <v>0</v>
      </c>
      <c r="CL55" s="230"/>
      <c r="CM55" s="359"/>
      <c r="CN55" s="444">
        <v>0</v>
      </c>
      <c r="CO55" s="450">
        <v>0</v>
      </c>
    </row>
    <row r="56" spans="1:93" ht="20.100000000000001" customHeight="1" thickBot="1" x14ac:dyDescent="0.3">
      <c r="A56" s="646" t="s">
        <v>92</v>
      </c>
      <c r="B56" s="652">
        <v>42</v>
      </c>
      <c r="C56" s="25" t="s">
        <v>2</v>
      </c>
      <c r="D56" s="693"/>
      <c r="E56" s="693" t="s">
        <v>31</v>
      </c>
      <c r="F56" s="436" t="s">
        <v>27</v>
      </c>
      <c r="G56" s="520" t="s">
        <v>27</v>
      </c>
      <c r="H56" s="504"/>
      <c r="I56" s="459" t="s">
        <v>27</v>
      </c>
      <c r="J56" s="435" t="s">
        <v>25</v>
      </c>
      <c r="K56" s="498"/>
      <c r="L56" s="498"/>
      <c r="M56" s="435" t="s">
        <v>25</v>
      </c>
      <c r="N56" s="435"/>
      <c r="O56" s="440" t="s">
        <v>24</v>
      </c>
      <c r="P56" s="459" t="s">
        <v>25</v>
      </c>
      <c r="Q56" s="435"/>
      <c r="R56" s="435" t="s">
        <v>25</v>
      </c>
      <c r="S56" s="460"/>
      <c r="T56" s="455"/>
      <c r="U56" s="460"/>
      <c r="V56" s="438"/>
      <c r="W56" s="438"/>
      <c r="X56" s="438"/>
      <c r="Y56" s="438"/>
      <c r="Z56" s="438"/>
      <c r="AA56" s="455"/>
      <c r="AB56" s="460"/>
      <c r="AC56" s="438"/>
      <c r="AD56" s="438"/>
      <c r="AE56" s="438"/>
      <c r="AF56" s="438"/>
      <c r="AG56" s="438"/>
      <c r="AH56" s="455"/>
      <c r="AI56" s="207">
        <f>COUNTIF($D56:AH56,"D")</f>
        <v>1</v>
      </c>
      <c r="AJ56" s="183">
        <f t="shared" si="26"/>
        <v>4</v>
      </c>
      <c r="AK56" s="183">
        <f t="shared" si="27"/>
        <v>0</v>
      </c>
      <c r="AL56" s="183">
        <f t="shared" si="28"/>
        <v>3</v>
      </c>
      <c r="AM56" s="183">
        <f t="shared" si="29"/>
        <v>0</v>
      </c>
      <c r="AN56" s="183">
        <f t="shared" si="30"/>
        <v>0</v>
      </c>
      <c r="AO56" s="183">
        <f t="shared" si="31"/>
        <v>0</v>
      </c>
      <c r="AP56" s="183">
        <f t="shared" si="32"/>
        <v>1</v>
      </c>
      <c r="AQ56" s="183">
        <f t="shared" si="33"/>
        <v>0</v>
      </c>
      <c r="AR56" s="183">
        <f t="shared" si="34"/>
        <v>0</v>
      </c>
      <c r="AS56" s="183">
        <f t="shared" si="35"/>
        <v>0</v>
      </c>
      <c r="AT56" s="183">
        <f t="shared" si="36"/>
        <v>0</v>
      </c>
      <c r="AU56" s="183">
        <f t="shared" si="37"/>
        <v>0</v>
      </c>
      <c r="AV56" s="183">
        <f t="shared" si="38"/>
        <v>0</v>
      </c>
      <c r="AW56" s="183">
        <f t="shared" si="39"/>
        <v>0</v>
      </c>
      <c r="AX56" s="183">
        <f t="shared" si="40"/>
        <v>0</v>
      </c>
      <c r="AY56" s="183">
        <f t="shared" si="41"/>
        <v>0</v>
      </c>
      <c r="AZ56" s="183">
        <f t="shared" si="42"/>
        <v>0</v>
      </c>
      <c r="BA56" s="184">
        <f t="shared" si="43"/>
        <v>8</v>
      </c>
      <c r="BB56" s="348"/>
      <c r="BC56" s="349">
        <f t="shared" si="44"/>
        <v>4</v>
      </c>
      <c r="BD56" s="347"/>
      <c r="BE56" s="343"/>
      <c r="BF56" s="178">
        <f t="shared" si="45"/>
        <v>0</v>
      </c>
      <c r="BG56" s="179">
        <f t="shared" si="46"/>
        <v>0</v>
      </c>
      <c r="BH56" s="180">
        <f t="shared" si="47"/>
        <v>0</v>
      </c>
      <c r="BI56" s="181">
        <f t="shared" si="48"/>
        <v>0</v>
      </c>
      <c r="BJ56" s="182">
        <f t="shared" si="49"/>
        <v>0</v>
      </c>
      <c r="BK56" s="183">
        <f t="shared" si="50"/>
        <v>0</v>
      </c>
      <c r="BL56" s="183">
        <f t="shared" si="51"/>
        <v>0</v>
      </c>
      <c r="BM56" s="183">
        <f t="shared" si="52"/>
        <v>0</v>
      </c>
      <c r="BN56" s="183">
        <f t="shared" si="53"/>
        <v>0</v>
      </c>
      <c r="BO56" s="183">
        <f t="shared" si="54"/>
        <v>0</v>
      </c>
      <c r="BP56" s="184">
        <f t="shared" si="55"/>
        <v>0</v>
      </c>
      <c r="BQ56" s="405">
        <f t="shared" si="56"/>
        <v>0</v>
      </c>
      <c r="BR56" s="182">
        <f t="shared" si="57"/>
        <v>0</v>
      </c>
      <c r="BS56" s="183">
        <f t="shared" si="58"/>
        <v>0</v>
      </c>
      <c r="BT56" s="184">
        <f t="shared" si="59"/>
        <v>0</v>
      </c>
      <c r="BU56" s="185">
        <f t="shared" si="60"/>
        <v>0</v>
      </c>
      <c r="BV56" s="178">
        <f t="shared" si="61"/>
        <v>0</v>
      </c>
      <c r="BW56" s="179">
        <f t="shared" si="62"/>
        <v>0</v>
      </c>
      <c r="BX56" s="196">
        <f t="shared" si="63"/>
        <v>0</v>
      </c>
      <c r="BY56" s="197">
        <f t="shared" si="64"/>
        <v>0</v>
      </c>
      <c r="BZ56" s="182">
        <f t="shared" si="65"/>
        <v>0</v>
      </c>
      <c r="CA56" s="183">
        <f t="shared" si="66"/>
        <v>0</v>
      </c>
      <c r="CB56" s="183">
        <f t="shared" si="67"/>
        <v>0</v>
      </c>
      <c r="CC56" s="183">
        <f t="shared" si="24"/>
        <v>0</v>
      </c>
      <c r="CD56" s="183">
        <f t="shared" si="68"/>
        <v>0</v>
      </c>
      <c r="CE56" s="183">
        <f t="shared" si="69"/>
        <v>0</v>
      </c>
      <c r="CF56" s="184">
        <f t="shared" si="70"/>
        <v>0</v>
      </c>
      <c r="CG56" s="198">
        <f t="shared" si="71"/>
        <v>0</v>
      </c>
      <c r="CH56" s="186"/>
      <c r="CI56" s="187"/>
      <c r="CJ56" s="187"/>
      <c r="CK56" s="177">
        <f t="shared" si="72"/>
        <v>0</v>
      </c>
      <c r="CL56" s="230"/>
      <c r="CM56" s="359"/>
      <c r="CN56" s="444">
        <v>0</v>
      </c>
      <c r="CO56" s="450">
        <v>0</v>
      </c>
    </row>
    <row r="57" spans="1:93" ht="20.100000000000001" customHeight="1" thickBot="1" x14ac:dyDescent="0.3">
      <c r="A57" s="646" t="s">
        <v>93</v>
      </c>
      <c r="B57" s="652">
        <v>43</v>
      </c>
      <c r="C57" s="25" t="s">
        <v>2</v>
      </c>
      <c r="D57" s="693" t="s">
        <v>29</v>
      </c>
      <c r="E57" s="693" t="s">
        <v>24</v>
      </c>
      <c r="F57" s="436"/>
      <c r="G57" s="434"/>
      <c r="H57" s="491"/>
      <c r="I57" s="459" t="s">
        <v>24</v>
      </c>
      <c r="J57" s="435" t="s">
        <v>24</v>
      </c>
      <c r="K57" s="432"/>
      <c r="L57" s="432"/>
      <c r="M57" s="435" t="s">
        <v>24</v>
      </c>
      <c r="N57" s="435" t="s">
        <v>24</v>
      </c>
      <c r="O57" s="505"/>
      <c r="P57" s="500"/>
      <c r="Q57" s="435" t="s">
        <v>24</v>
      </c>
      <c r="R57" s="435" t="s">
        <v>24</v>
      </c>
      <c r="S57" s="643"/>
      <c r="T57" s="390"/>
      <c r="U57" s="643"/>
      <c r="V57" s="422"/>
      <c r="W57" s="422"/>
      <c r="X57" s="422"/>
      <c r="Y57" s="422"/>
      <c r="Z57" s="422"/>
      <c r="AA57" s="390"/>
      <c r="AB57" s="643"/>
      <c r="AC57" s="422"/>
      <c r="AD57" s="422"/>
      <c r="AE57" s="422"/>
      <c r="AF57" s="422"/>
      <c r="AG57" s="422"/>
      <c r="AH57" s="390"/>
      <c r="AI57" s="207">
        <f>COUNTIF($D57:AH57,"D")</f>
        <v>7</v>
      </c>
      <c r="AJ57" s="183">
        <f t="shared" si="26"/>
        <v>0</v>
      </c>
      <c r="AK57" s="183">
        <f t="shared" si="27"/>
        <v>0</v>
      </c>
      <c r="AL57" s="183">
        <f t="shared" si="28"/>
        <v>0</v>
      </c>
      <c r="AM57" s="183">
        <f t="shared" si="29"/>
        <v>0</v>
      </c>
      <c r="AN57" s="183">
        <f t="shared" si="30"/>
        <v>1</v>
      </c>
      <c r="AO57" s="183">
        <f t="shared" si="31"/>
        <v>0</v>
      </c>
      <c r="AP57" s="183">
        <f t="shared" si="32"/>
        <v>0</v>
      </c>
      <c r="AQ57" s="183">
        <f t="shared" si="33"/>
        <v>0</v>
      </c>
      <c r="AR57" s="183">
        <f t="shared" si="34"/>
        <v>0</v>
      </c>
      <c r="AS57" s="183">
        <f t="shared" si="35"/>
        <v>0</v>
      </c>
      <c r="AT57" s="183">
        <f t="shared" si="36"/>
        <v>0</v>
      </c>
      <c r="AU57" s="183">
        <f t="shared" si="37"/>
        <v>0</v>
      </c>
      <c r="AV57" s="183">
        <f t="shared" si="38"/>
        <v>0</v>
      </c>
      <c r="AW57" s="183">
        <f t="shared" si="39"/>
        <v>0</v>
      </c>
      <c r="AX57" s="183">
        <f t="shared" si="40"/>
        <v>0</v>
      </c>
      <c r="AY57" s="183">
        <f t="shared" si="41"/>
        <v>0</v>
      </c>
      <c r="AZ57" s="183">
        <f t="shared" si="42"/>
        <v>0</v>
      </c>
      <c r="BA57" s="184">
        <f t="shared" si="43"/>
        <v>7</v>
      </c>
      <c r="BB57" s="348"/>
      <c r="BC57" s="349">
        <f t="shared" si="44"/>
        <v>3.5</v>
      </c>
      <c r="BD57" s="347"/>
      <c r="BE57" s="343"/>
      <c r="BF57" s="178">
        <f t="shared" si="45"/>
        <v>0</v>
      </c>
      <c r="BG57" s="179">
        <f t="shared" si="46"/>
        <v>0</v>
      </c>
      <c r="BH57" s="180">
        <f t="shared" si="47"/>
        <v>0</v>
      </c>
      <c r="BI57" s="181">
        <f t="shared" si="48"/>
        <v>0</v>
      </c>
      <c r="BJ57" s="182">
        <f t="shared" si="49"/>
        <v>0</v>
      </c>
      <c r="BK57" s="183">
        <f t="shared" si="50"/>
        <v>0</v>
      </c>
      <c r="BL57" s="183">
        <f t="shared" si="51"/>
        <v>0</v>
      </c>
      <c r="BM57" s="183">
        <f t="shared" si="52"/>
        <v>0</v>
      </c>
      <c r="BN57" s="183">
        <f t="shared" si="53"/>
        <v>0</v>
      </c>
      <c r="BO57" s="183">
        <f t="shared" si="54"/>
        <v>0</v>
      </c>
      <c r="BP57" s="184">
        <f t="shared" si="55"/>
        <v>0</v>
      </c>
      <c r="BQ57" s="405">
        <f t="shared" si="56"/>
        <v>0</v>
      </c>
      <c r="BR57" s="182">
        <f t="shared" si="57"/>
        <v>0</v>
      </c>
      <c r="BS57" s="183">
        <f t="shared" si="58"/>
        <v>1</v>
      </c>
      <c r="BT57" s="184">
        <f t="shared" si="59"/>
        <v>0</v>
      </c>
      <c r="BU57" s="185">
        <f t="shared" si="60"/>
        <v>0.5</v>
      </c>
      <c r="BV57" s="178">
        <f t="shared" si="61"/>
        <v>0</v>
      </c>
      <c r="BW57" s="179">
        <f t="shared" si="62"/>
        <v>0</v>
      </c>
      <c r="BX57" s="196">
        <f t="shared" si="63"/>
        <v>0</v>
      </c>
      <c r="BY57" s="197">
        <f t="shared" si="64"/>
        <v>0</v>
      </c>
      <c r="BZ57" s="182">
        <f t="shared" si="65"/>
        <v>0</v>
      </c>
      <c r="CA57" s="183">
        <f t="shared" si="66"/>
        <v>0</v>
      </c>
      <c r="CB57" s="183">
        <f t="shared" si="67"/>
        <v>0</v>
      </c>
      <c r="CC57" s="183">
        <f t="shared" si="24"/>
        <v>0</v>
      </c>
      <c r="CD57" s="183">
        <f t="shared" si="68"/>
        <v>0</v>
      </c>
      <c r="CE57" s="183">
        <f t="shared" si="69"/>
        <v>0</v>
      </c>
      <c r="CF57" s="184">
        <f t="shared" si="70"/>
        <v>0</v>
      </c>
      <c r="CG57" s="198">
        <f t="shared" si="71"/>
        <v>0</v>
      </c>
      <c r="CH57" s="186"/>
      <c r="CI57" s="187"/>
      <c r="CJ57" s="187"/>
      <c r="CK57" s="177">
        <f t="shared" si="72"/>
        <v>0</v>
      </c>
      <c r="CL57" s="230"/>
      <c r="CM57" s="359"/>
      <c r="CN57" s="444">
        <v>0</v>
      </c>
      <c r="CO57" s="450">
        <v>0</v>
      </c>
    </row>
    <row r="58" spans="1:93" ht="20.100000000000001" customHeight="1" thickBot="1" x14ac:dyDescent="0.3">
      <c r="A58" s="646" t="s">
        <v>94</v>
      </c>
      <c r="B58" s="652">
        <v>44</v>
      </c>
      <c r="C58" s="25" t="s">
        <v>2</v>
      </c>
      <c r="D58" s="693" t="s">
        <v>29</v>
      </c>
      <c r="E58" s="693" t="s">
        <v>24</v>
      </c>
      <c r="F58" s="436" t="s">
        <v>27</v>
      </c>
      <c r="G58" s="520"/>
      <c r="H58" s="504"/>
      <c r="I58" s="459" t="s">
        <v>24</v>
      </c>
      <c r="J58" s="435" t="s">
        <v>25</v>
      </c>
      <c r="K58" s="498"/>
      <c r="L58" s="498" t="s">
        <v>26</v>
      </c>
      <c r="M58" s="435" t="s">
        <v>25</v>
      </c>
      <c r="N58" s="435" t="s">
        <v>31</v>
      </c>
      <c r="O58" s="505"/>
      <c r="P58" s="500"/>
      <c r="Q58" s="435" t="s">
        <v>24</v>
      </c>
      <c r="R58" s="435" t="s">
        <v>25</v>
      </c>
      <c r="S58" s="459"/>
      <c r="T58" s="505"/>
      <c r="U58" s="500"/>
      <c r="V58" s="435"/>
      <c r="W58" s="435"/>
      <c r="X58" s="506"/>
      <c r="Y58" s="506"/>
      <c r="Z58" s="435"/>
      <c r="AA58" s="440"/>
      <c r="AB58" s="500"/>
      <c r="AC58" s="506"/>
      <c r="AD58" s="435"/>
      <c r="AE58" s="435"/>
      <c r="AF58" s="435"/>
      <c r="AG58" s="435"/>
      <c r="AH58" s="440"/>
      <c r="AI58" s="207">
        <f>COUNTIF($D58:AH58,"D")</f>
        <v>3</v>
      </c>
      <c r="AJ58" s="183">
        <f t="shared" si="26"/>
        <v>3</v>
      </c>
      <c r="AK58" s="183">
        <f t="shared" si="27"/>
        <v>1</v>
      </c>
      <c r="AL58" s="183">
        <f t="shared" si="28"/>
        <v>1</v>
      </c>
      <c r="AM58" s="183">
        <f t="shared" si="29"/>
        <v>0</v>
      </c>
      <c r="AN58" s="183">
        <f t="shared" si="30"/>
        <v>1</v>
      </c>
      <c r="AO58" s="183">
        <f t="shared" si="31"/>
        <v>0</v>
      </c>
      <c r="AP58" s="183">
        <f t="shared" si="32"/>
        <v>1</v>
      </c>
      <c r="AQ58" s="183">
        <f t="shared" si="33"/>
        <v>0</v>
      </c>
      <c r="AR58" s="183">
        <f t="shared" si="34"/>
        <v>0</v>
      </c>
      <c r="AS58" s="183">
        <f t="shared" si="35"/>
        <v>0</v>
      </c>
      <c r="AT58" s="183">
        <f t="shared" si="36"/>
        <v>0</v>
      </c>
      <c r="AU58" s="183">
        <f t="shared" si="37"/>
        <v>0</v>
      </c>
      <c r="AV58" s="183">
        <f t="shared" si="38"/>
        <v>0</v>
      </c>
      <c r="AW58" s="183">
        <f t="shared" si="39"/>
        <v>0</v>
      </c>
      <c r="AX58" s="183">
        <f t="shared" si="40"/>
        <v>0</v>
      </c>
      <c r="AY58" s="183">
        <f t="shared" si="41"/>
        <v>0</v>
      </c>
      <c r="AZ58" s="183">
        <f t="shared" si="42"/>
        <v>0</v>
      </c>
      <c r="BA58" s="184">
        <f t="shared" si="43"/>
        <v>8</v>
      </c>
      <c r="BB58" s="348"/>
      <c r="BC58" s="349">
        <f t="shared" si="44"/>
        <v>3.5</v>
      </c>
      <c r="BD58" s="347"/>
      <c r="BE58" s="343"/>
      <c r="BF58" s="178">
        <f t="shared" si="45"/>
        <v>0</v>
      </c>
      <c r="BG58" s="179">
        <f t="shared" si="46"/>
        <v>0</v>
      </c>
      <c r="BH58" s="180">
        <f t="shared" si="47"/>
        <v>0</v>
      </c>
      <c r="BI58" s="181">
        <f t="shared" si="48"/>
        <v>0</v>
      </c>
      <c r="BJ58" s="182">
        <f t="shared" si="49"/>
        <v>0</v>
      </c>
      <c r="BK58" s="183">
        <f t="shared" si="50"/>
        <v>0</v>
      </c>
      <c r="BL58" s="183">
        <f t="shared" si="51"/>
        <v>0</v>
      </c>
      <c r="BM58" s="183">
        <f t="shared" si="52"/>
        <v>0</v>
      </c>
      <c r="BN58" s="183">
        <f t="shared" si="53"/>
        <v>0</v>
      </c>
      <c r="BO58" s="183">
        <f t="shared" si="54"/>
        <v>0</v>
      </c>
      <c r="BP58" s="184">
        <f t="shared" si="55"/>
        <v>0</v>
      </c>
      <c r="BQ58" s="405">
        <f t="shared" si="56"/>
        <v>0</v>
      </c>
      <c r="BR58" s="182">
        <f t="shared" si="57"/>
        <v>0</v>
      </c>
      <c r="BS58" s="183">
        <f t="shared" si="58"/>
        <v>1</v>
      </c>
      <c r="BT58" s="184">
        <f t="shared" si="59"/>
        <v>0</v>
      </c>
      <c r="BU58" s="185">
        <f t="shared" si="60"/>
        <v>0.5</v>
      </c>
      <c r="BV58" s="178">
        <f t="shared" si="61"/>
        <v>0</v>
      </c>
      <c r="BW58" s="179">
        <f t="shared" si="62"/>
        <v>0</v>
      </c>
      <c r="BX58" s="196">
        <f t="shared" si="63"/>
        <v>0</v>
      </c>
      <c r="BY58" s="197">
        <f t="shared" si="64"/>
        <v>0</v>
      </c>
      <c r="BZ58" s="182">
        <f t="shared" si="65"/>
        <v>0</v>
      </c>
      <c r="CA58" s="183">
        <f t="shared" si="66"/>
        <v>0</v>
      </c>
      <c r="CB58" s="183">
        <f t="shared" si="67"/>
        <v>0</v>
      </c>
      <c r="CC58" s="183">
        <f t="shared" si="24"/>
        <v>0</v>
      </c>
      <c r="CD58" s="183">
        <f t="shared" si="68"/>
        <v>0</v>
      </c>
      <c r="CE58" s="183">
        <f t="shared" si="69"/>
        <v>0</v>
      </c>
      <c r="CF58" s="184">
        <f t="shared" si="70"/>
        <v>0</v>
      </c>
      <c r="CG58" s="198">
        <f t="shared" si="71"/>
        <v>0</v>
      </c>
      <c r="CH58" s="186"/>
      <c r="CI58" s="187"/>
      <c r="CJ58" s="187"/>
      <c r="CK58" s="177">
        <f t="shared" si="72"/>
        <v>0</v>
      </c>
      <c r="CL58" s="230"/>
      <c r="CM58" s="359"/>
      <c r="CN58" s="444">
        <v>0</v>
      </c>
      <c r="CO58" s="450">
        <v>0</v>
      </c>
    </row>
    <row r="59" spans="1:93" ht="20.100000000000001" customHeight="1" thickBot="1" x14ac:dyDescent="0.3">
      <c r="A59" s="646" t="s">
        <v>95</v>
      </c>
      <c r="B59" s="652">
        <v>45</v>
      </c>
      <c r="C59" s="25" t="s">
        <v>2</v>
      </c>
      <c r="D59" s="693" t="s">
        <v>30</v>
      </c>
      <c r="E59" s="693" t="s">
        <v>25</v>
      </c>
      <c r="F59" s="72"/>
      <c r="G59" s="726"/>
      <c r="H59" s="504"/>
      <c r="I59" s="591" t="s">
        <v>25</v>
      </c>
      <c r="J59" s="269" t="s">
        <v>25</v>
      </c>
      <c r="K59" s="590"/>
      <c r="L59" s="590"/>
      <c r="M59" s="269" t="s">
        <v>24</v>
      </c>
      <c r="N59" s="269" t="s">
        <v>25</v>
      </c>
      <c r="O59" s="592"/>
      <c r="P59" s="853"/>
      <c r="Q59" s="269" t="s">
        <v>24</v>
      </c>
      <c r="R59" s="269" t="s">
        <v>25</v>
      </c>
      <c r="S59" s="459"/>
      <c r="T59" s="505"/>
      <c r="U59" s="500"/>
      <c r="V59" s="435"/>
      <c r="W59" s="435"/>
      <c r="X59" s="506"/>
      <c r="Y59" s="506"/>
      <c r="Z59" s="435"/>
      <c r="AA59" s="440"/>
      <c r="AB59" s="500"/>
      <c r="AC59" s="506"/>
      <c r="AD59" s="435"/>
      <c r="AE59" s="435"/>
      <c r="AF59" s="506"/>
      <c r="AG59" s="506"/>
      <c r="AH59" s="440"/>
      <c r="AI59" s="207">
        <f>COUNTIF($D59:AH59,"D")</f>
        <v>2</v>
      </c>
      <c r="AJ59" s="183">
        <f t="shared" si="26"/>
        <v>5</v>
      </c>
      <c r="AK59" s="183">
        <f t="shared" si="27"/>
        <v>0</v>
      </c>
      <c r="AL59" s="183">
        <f t="shared" si="28"/>
        <v>0</v>
      </c>
      <c r="AM59" s="183">
        <f t="shared" si="29"/>
        <v>0</v>
      </c>
      <c r="AN59" s="183">
        <f t="shared" si="30"/>
        <v>0</v>
      </c>
      <c r="AO59" s="183">
        <f t="shared" si="31"/>
        <v>1</v>
      </c>
      <c r="AP59" s="183">
        <f t="shared" si="32"/>
        <v>0</v>
      </c>
      <c r="AQ59" s="183">
        <f t="shared" si="33"/>
        <v>0</v>
      </c>
      <c r="AR59" s="183">
        <f t="shared" si="34"/>
        <v>0</v>
      </c>
      <c r="AS59" s="183">
        <f t="shared" si="35"/>
        <v>0</v>
      </c>
      <c r="AT59" s="183">
        <f t="shared" si="36"/>
        <v>0</v>
      </c>
      <c r="AU59" s="183">
        <f t="shared" si="37"/>
        <v>0</v>
      </c>
      <c r="AV59" s="183">
        <f t="shared" si="38"/>
        <v>0</v>
      </c>
      <c r="AW59" s="183">
        <f t="shared" si="39"/>
        <v>0</v>
      </c>
      <c r="AX59" s="183">
        <f t="shared" si="40"/>
        <v>0</v>
      </c>
      <c r="AY59" s="183">
        <f t="shared" si="41"/>
        <v>0</v>
      </c>
      <c r="AZ59" s="183">
        <f t="shared" si="42"/>
        <v>0</v>
      </c>
      <c r="BA59" s="184">
        <f t="shared" si="43"/>
        <v>7</v>
      </c>
      <c r="BB59" s="348"/>
      <c r="BC59" s="349">
        <f t="shared" si="44"/>
        <v>3.8333333333333335</v>
      </c>
      <c r="BD59" s="347"/>
      <c r="BE59" s="343"/>
      <c r="BF59" s="178">
        <f t="shared" si="45"/>
        <v>0</v>
      </c>
      <c r="BG59" s="179">
        <f t="shared" si="46"/>
        <v>0</v>
      </c>
      <c r="BH59" s="180">
        <f t="shared" si="47"/>
        <v>0</v>
      </c>
      <c r="BI59" s="181">
        <f t="shared" si="48"/>
        <v>0</v>
      </c>
      <c r="BJ59" s="182">
        <f t="shared" si="49"/>
        <v>0</v>
      </c>
      <c r="BK59" s="183">
        <f t="shared" si="50"/>
        <v>0</v>
      </c>
      <c r="BL59" s="183">
        <f t="shared" si="51"/>
        <v>0</v>
      </c>
      <c r="BM59" s="183">
        <f t="shared" si="52"/>
        <v>0</v>
      </c>
      <c r="BN59" s="183">
        <f t="shared" si="53"/>
        <v>0</v>
      </c>
      <c r="BO59" s="183">
        <f t="shared" si="54"/>
        <v>0</v>
      </c>
      <c r="BP59" s="184">
        <f t="shared" si="55"/>
        <v>0</v>
      </c>
      <c r="BQ59" s="405">
        <f t="shared" si="56"/>
        <v>0</v>
      </c>
      <c r="BR59" s="182">
        <f t="shared" si="57"/>
        <v>0</v>
      </c>
      <c r="BS59" s="183">
        <f t="shared" si="58"/>
        <v>0</v>
      </c>
      <c r="BT59" s="184">
        <f t="shared" si="59"/>
        <v>1</v>
      </c>
      <c r="BU59" s="185">
        <f t="shared" si="60"/>
        <v>0.16666666666666666</v>
      </c>
      <c r="BV59" s="178">
        <f t="shared" si="61"/>
        <v>0</v>
      </c>
      <c r="BW59" s="179">
        <f t="shared" si="62"/>
        <v>0</v>
      </c>
      <c r="BX59" s="196">
        <f t="shared" si="63"/>
        <v>0</v>
      </c>
      <c r="BY59" s="197">
        <f t="shared" si="64"/>
        <v>0</v>
      </c>
      <c r="BZ59" s="182">
        <f t="shared" si="65"/>
        <v>0</v>
      </c>
      <c r="CA59" s="183">
        <f t="shared" si="66"/>
        <v>0</v>
      </c>
      <c r="CB59" s="183">
        <f t="shared" si="67"/>
        <v>0</v>
      </c>
      <c r="CC59" s="183">
        <f t="shared" si="24"/>
        <v>0</v>
      </c>
      <c r="CD59" s="183">
        <f t="shared" si="68"/>
        <v>0</v>
      </c>
      <c r="CE59" s="183">
        <f t="shared" si="69"/>
        <v>0</v>
      </c>
      <c r="CF59" s="184">
        <f t="shared" si="70"/>
        <v>0</v>
      </c>
      <c r="CG59" s="198">
        <f t="shared" si="71"/>
        <v>0</v>
      </c>
      <c r="CH59" s="186"/>
      <c r="CI59" s="187"/>
      <c r="CJ59" s="187"/>
      <c r="CK59" s="177">
        <f t="shared" si="72"/>
        <v>0</v>
      </c>
      <c r="CL59" s="230"/>
      <c r="CM59" s="359"/>
      <c r="CN59" s="444">
        <v>0</v>
      </c>
      <c r="CO59" s="450">
        <v>0</v>
      </c>
    </row>
    <row r="60" spans="1:93" s="337" customFormat="1" ht="20.100000000000001" customHeight="1" thickBot="1" x14ac:dyDescent="0.3">
      <c r="A60" s="646" t="s">
        <v>241</v>
      </c>
      <c r="B60" s="652">
        <v>46</v>
      </c>
      <c r="C60" s="25" t="s">
        <v>2</v>
      </c>
      <c r="D60" s="693"/>
      <c r="E60" s="693"/>
      <c r="F60" s="436" t="s">
        <v>24</v>
      </c>
      <c r="G60" s="527"/>
      <c r="H60" s="526"/>
      <c r="I60" s="454" t="s">
        <v>24</v>
      </c>
      <c r="J60" s="436" t="s">
        <v>25</v>
      </c>
      <c r="K60" s="497"/>
      <c r="L60" s="497" t="s">
        <v>27</v>
      </c>
      <c r="M60" s="436" t="s">
        <v>25</v>
      </c>
      <c r="N60" s="436" t="s">
        <v>25</v>
      </c>
      <c r="O60" s="522"/>
      <c r="P60" s="499"/>
      <c r="Q60" s="436" t="s">
        <v>24</v>
      </c>
      <c r="R60" s="436" t="s">
        <v>25</v>
      </c>
      <c r="S60" s="459"/>
      <c r="T60" s="505"/>
      <c r="U60" s="500"/>
      <c r="V60" s="435"/>
      <c r="W60" s="435"/>
      <c r="X60" s="506"/>
      <c r="Y60" s="506"/>
      <c r="Z60" s="435"/>
      <c r="AA60" s="440"/>
      <c r="AB60" s="500"/>
      <c r="AC60" s="506"/>
      <c r="AD60" s="435"/>
      <c r="AE60" s="435"/>
      <c r="AF60" s="506"/>
      <c r="AG60" s="506"/>
      <c r="AH60" s="440"/>
      <c r="AI60" s="207">
        <f>COUNTIF($D60:AH60,"D")</f>
        <v>3</v>
      </c>
      <c r="AJ60" s="183">
        <f t="shared" si="26"/>
        <v>4</v>
      </c>
      <c r="AK60" s="183">
        <f t="shared" si="27"/>
        <v>0</v>
      </c>
      <c r="AL60" s="183">
        <f t="shared" si="28"/>
        <v>1</v>
      </c>
      <c r="AM60" s="183">
        <f t="shared" si="29"/>
        <v>0</v>
      </c>
      <c r="AN60" s="183">
        <f t="shared" si="30"/>
        <v>0</v>
      </c>
      <c r="AO60" s="183">
        <f t="shared" si="31"/>
        <v>0</v>
      </c>
      <c r="AP60" s="183">
        <f t="shared" si="32"/>
        <v>0</v>
      </c>
      <c r="AQ60" s="183">
        <f t="shared" si="33"/>
        <v>0</v>
      </c>
      <c r="AR60" s="183">
        <f t="shared" si="34"/>
        <v>0</v>
      </c>
      <c r="AS60" s="183">
        <f t="shared" si="35"/>
        <v>0</v>
      </c>
      <c r="AT60" s="183">
        <f t="shared" si="36"/>
        <v>0</v>
      </c>
      <c r="AU60" s="183">
        <f t="shared" si="37"/>
        <v>0</v>
      </c>
      <c r="AV60" s="183">
        <f t="shared" si="38"/>
        <v>0</v>
      </c>
      <c r="AW60" s="183">
        <f t="shared" si="39"/>
        <v>0</v>
      </c>
      <c r="AX60" s="183">
        <f t="shared" si="40"/>
        <v>0</v>
      </c>
      <c r="AY60" s="183">
        <f t="shared" si="41"/>
        <v>0</v>
      </c>
      <c r="AZ60" s="183">
        <f t="shared" si="42"/>
        <v>0</v>
      </c>
      <c r="BA60" s="184">
        <f t="shared" si="43"/>
        <v>8</v>
      </c>
      <c r="BB60" s="348"/>
      <c r="BC60" s="349">
        <f t="shared" si="44"/>
        <v>4</v>
      </c>
      <c r="BD60" s="347"/>
      <c r="BE60" s="343"/>
      <c r="BF60" s="178">
        <f t="shared" si="45"/>
        <v>0</v>
      </c>
      <c r="BG60" s="179">
        <f t="shared" si="46"/>
        <v>0</v>
      </c>
      <c r="BH60" s="180">
        <f t="shared" si="47"/>
        <v>0</v>
      </c>
      <c r="BI60" s="181">
        <f t="shared" si="48"/>
        <v>0</v>
      </c>
      <c r="BJ60" s="182">
        <f t="shared" si="49"/>
        <v>0</v>
      </c>
      <c r="BK60" s="183">
        <f t="shared" si="50"/>
        <v>0</v>
      </c>
      <c r="BL60" s="183">
        <f t="shared" si="51"/>
        <v>0</v>
      </c>
      <c r="BM60" s="183">
        <f t="shared" si="52"/>
        <v>0</v>
      </c>
      <c r="BN60" s="183">
        <f t="shared" si="53"/>
        <v>0</v>
      </c>
      <c r="BO60" s="183">
        <f t="shared" si="54"/>
        <v>0</v>
      </c>
      <c r="BP60" s="184">
        <f t="shared" si="55"/>
        <v>0</v>
      </c>
      <c r="BQ60" s="405">
        <f t="shared" si="56"/>
        <v>0</v>
      </c>
      <c r="BR60" s="182">
        <f t="shared" si="57"/>
        <v>0</v>
      </c>
      <c r="BS60" s="183">
        <f t="shared" si="58"/>
        <v>0</v>
      </c>
      <c r="BT60" s="184">
        <f t="shared" si="59"/>
        <v>0</v>
      </c>
      <c r="BU60" s="185">
        <f t="shared" si="60"/>
        <v>0</v>
      </c>
      <c r="BV60" s="178">
        <f t="shared" si="61"/>
        <v>0</v>
      </c>
      <c r="BW60" s="179">
        <f t="shared" si="62"/>
        <v>0</v>
      </c>
      <c r="BX60" s="196">
        <f t="shared" si="63"/>
        <v>0</v>
      </c>
      <c r="BY60" s="197">
        <f t="shared" si="64"/>
        <v>0</v>
      </c>
      <c r="BZ60" s="182">
        <f t="shared" si="65"/>
        <v>0</v>
      </c>
      <c r="CA60" s="183">
        <f t="shared" si="66"/>
        <v>0</v>
      </c>
      <c r="CB60" s="183">
        <f t="shared" si="67"/>
        <v>0</v>
      </c>
      <c r="CC60" s="183">
        <f t="shared" si="24"/>
        <v>0</v>
      </c>
      <c r="CD60" s="183">
        <f t="shared" si="68"/>
        <v>0</v>
      </c>
      <c r="CE60" s="183">
        <f t="shared" si="69"/>
        <v>0</v>
      </c>
      <c r="CF60" s="184">
        <f t="shared" si="70"/>
        <v>0</v>
      </c>
      <c r="CG60" s="198">
        <f t="shared" si="71"/>
        <v>0</v>
      </c>
      <c r="CH60" s="186"/>
      <c r="CI60" s="187"/>
      <c r="CJ60" s="187"/>
      <c r="CK60" s="177">
        <f t="shared" si="72"/>
        <v>0</v>
      </c>
      <c r="CL60" s="230"/>
      <c r="CM60" s="359"/>
      <c r="CN60" s="444">
        <v>0</v>
      </c>
      <c r="CO60" s="450">
        <v>0</v>
      </c>
    </row>
    <row r="61" spans="1:93" ht="20.100000000000001" customHeight="1" thickBot="1" x14ac:dyDescent="0.3">
      <c r="A61" s="1648" t="s">
        <v>144</v>
      </c>
      <c r="B61" s="652">
        <v>47</v>
      </c>
      <c r="C61" s="25" t="s">
        <v>2</v>
      </c>
      <c r="D61" s="693" t="s">
        <v>29</v>
      </c>
      <c r="E61" s="693"/>
      <c r="F61" s="436" t="s">
        <v>24</v>
      </c>
      <c r="G61" s="435" t="s">
        <v>25</v>
      </c>
      <c r="H61" s="504"/>
      <c r="I61" s="459" t="s">
        <v>57</v>
      </c>
      <c r="J61" s="435" t="s">
        <v>57</v>
      </c>
      <c r="K61" s="497"/>
      <c r="L61" s="497"/>
      <c r="M61" s="435" t="s">
        <v>57</v>
      </c>
      <c r="N61" s="435" t="s">
        <v>57</v>
      </c>
      <c r="O61" s="522"/>
      <c r="P61" s="499"/>
      <c r="Q61" s="72"/>
      <c r="R61" s="435"/>
      <c r="S61" s="459"/>
      <c r="T61" s="505"/>
      <c r="U61" s="500"/>
      <c r="V61" s="435"/>
      <c r="W61" s="435"/>
      <c r="X61" s="506"/>
      <c r="Y61" s="506"/>
      <c r="Z61" s="435"/>
      <c r="AA61" s="440"/>
      <c r="AB61" s="500"/>
      <c r="AC61" s="506"/>
      <c r="AD61" s="435"/>
      <c r="AE61" s="435"/>
      <c r="AF61" s="506"/>
      <c r="AG61" s="506"/>
      <c r="AH61" s="440"/>
      <c r="AI61" s="207">
        <f>COUNTIF($D61:AH61,"D")</f>
        <v>1</v>
      </c>
      <c r="AJ61" s="183">
        <f t="shared" si="26"/>
        <v>1</v>
      </c>
      <c r="AK61" s="183">
        <f t="shared" si="27"/>
        <v>0</v>
      </c>
      <c r="AL61" s="183">
        <f t="shared" si="28"/>
        <v>0</v>
      </c>
      <c r="AM61" s="183">
        <f t="shared" si="29"/>
        <v>0</v>
      </c>
      <c r="AN61" s="183">
        <f t="shared" si="30"/>
        <v>1</v>
      </c>
      <c r="AO61" s="183">
        <f t="shared" si="31"/>
        <v>0</v>
      </c>
      <c r="AP61" s="183">
        <f t="shared" si="32"/>
        <v>0</v>
      </c>
      <c r="AQ61" s="183">
        <f t="shared" si="33"/>
        <v>0</v>
      </c>
      <c r="AR61" s="183">
        <f t="shared" si="34"/>
        <v>0</v>
      </c>
      <c r="AS61" s="183">
        <f t="shared" si="35"/>
        <v>0</v>
      </c>
      <c r="AT61" s="183">
        <f t="shared" si="36"/>
        <v>0</v>
      </c>
      <c r="AU61" s="183">
        <f t="shared" si="37"/>
        <v>0</v>
      </c>
      <c r="AV61" s="183">
        <f t="shared" si="38"/>
        <v>0</v>
      </c>
      <c r="AW61" s="183">
        <f t="shared" si="39"/>
        <v>0</v>
      </c>
      <c r="AX61" s="183">
        <f t="shared" si="40"/>
        <v>0</v>
      </c>
      <c r="AY61" s="183">
        <f t="shared" si="41"/>
        <v>0</v>
      </c>
      <c r="AZ61" s="183">
        <f t="shared" si="42"/>
        <v>0</v>
      </c>
      <c r="BA61" s="184">
        <f t="shared" si="43"/>
        <v>2</v>
      </c>
      <c r="BB61" s="348"/>
      <c r="BC61" s="349">
        <f t="shared" si="44"/>
        <v>1</v>
      </c>
      <c r="BD61" s="347"/>
      <c r="BE61" s="343"/>
      <c r="BF61" s="178">
        <f t="shared" si="45"/>
        <v>0</v>
      </c>
      <c r="BG61" s="179">
        <f t="shared" si="46"/>
        <v>0</v>
      </c>
      <c r="BH61" s="180">
        <f t="shared" si="47"/>
        <v>0</v>
      </c>
      <c r="BI61" s="181">
        <f t="shared" si="48"/>
        <v>0</v>
      </c>
      <c r="BJ61" s="182">
        <f t="shared" si="49"/>
        <v>0</v>
      </c>
      <c r="BK61" s="183">
        <f t="shared" si="50"/>
        <v>0</v>
      </c>
      <c r="BL61" s="183">
        <f t="shared" si="51"/>
        <v>0</v>
      </c>
      <c r="BM61" s="183">
        <f t="shared" si="52"/>
        <v>0</v>
      </c>
      <c r="BN61" s="183">
        <f t="shared" si="53"/>
        <v>0</v>
      </c>
      <c r="BO61" s="183">
        <f t="shared" si="54"/>
        <v>0</v>
      </c>
      <c r="BP61" s="184">
        <f t="shared" si="55"/>
        <v>0</v>
      </c>
      <c r="BQ61" s="405">
        <f t="shared" si="56"/>
        <v>0</v>
      </c>
      <c r="BR61" s="182">
        <f t="shared" si="57"/>
        <v>0</v>
      </c>
      <c r="BS61" s="183">
        <f t="shared" si="58"/>
        <v>1</v>
      </c>
      <c r="BT61" s="184">
        <f t="shared" si="59"/>
        <v>0</v>
      </c>
      <c r="BU61" s="185">
        <f t="shared" si="60"/>
        <v>0.5</v>
      </c>
      <c r="BV61" s="178">
        <f t="shared" si="61"/>
        <v>0</v>
      </c>
      <c r="BW61" s="179">
        <f t="shared" si="62"/>
        <v>0</v>
      </c>
      <c r="BX61" s="196">
        <f t="shared" si="63"/>
        <v>0</v>
      </c>
      <c r="BY61" s="197">
        <f t="shared" si="64"/>
        <v>0</v>
      </c>
      <c r="BZ61" s="182">
        <f t="shared" si="65"/>
        <v>0</v>
      </c>
      <c r="CA61" s="183">
        <f t="shared" si="66"/>
        <v>0</v>
      </c>
      <c r="CB61" s="183">
        <f t="shared" si="67"/>
        <v>0</v>
      </c>
      <c r="CC61" s="183">
        <f t="shared" si="24"/>
        <v>0</v>
      </c>
      <c r="CD61" s="183">
        <f t="shared" si="68"/>
        <v>0</v>
      </c>
      <c r="CE61" s="183">
        <f t="shared" si="69"/>
        <v>0</v>
      </c>
      <c r="CF61" s="184">
        <f t="shared" si="70"/>
        <v>0</v>
      </c>
      <c r="CG61" s="198">
        <f t="shared" si="71"/>
        <v>0</v>
      </c>
      <c r="CH61" s="186"/>
      <c r="CI61" s="187"/>
      <c r="CJ61" s="187"/>
      <c r="CK61" s="177">
        <f t="shared" si="72"/>
        <v>0</v>
      </c>
      <c r="CL61" s="230"/>
      <c r="CM61" s="359"/>
      <c r="CN61" s="444">
        <v>0</v>
      </c>
      <c r="CO61" s="890">
        <v>0</v>
      </c>
    </row>
    <row r="62" spans="1:93" ht="20.100000000000001" customHeight="1" thickBot="1" x14ac:dyDescent="0.3">
      <c r="A62" s="1648"/>
      <c r="B62" s="652">
        <v>48</v>
      </c>
      <c r="C62" s="25"/>
      <c r="D62" s="500"/>
      <c r="E62" s="506"/>
      <c r="F62" s="435"/>
      <c r="G62" s="435"/>
      <c r="H62" s="505"/>
      <c r="I62" s="500"/>
      <c r="J62" s="435"/>
      <c r="K62" s="435"/>
      <c r="L62" s="506"/>
      <c r="M62" s="506"/>
      <c r="N62" s="435"/>
      <c r="O62" s="440"/>
      <c r="P62" s="500"/>
      <c r="Q62" s="506"/>
      <c r="R62" s="435"/>
      <c r="S62" s="459"/>
      <c r="T62" s="505"/>
      <c r="U62" s="500"/>
      <c r="V62" s="435"/>
      <c r="W62" s="435"/>
      <c r="X62" s="506"/>
      <c r="Y62" s="506"/>
      <c r="Z62" s="435"/>
      <c r="AA62" s="440"/>
      <c r="AB62" s="500"/>
      <c r="AC62" s="506"/>
      <c r="AD62" s="435"/>
      <c r="AE62" s="435"/>
      <c r="AF62" s="506"/>
      <c r="AG62" s="506"/>
      <c r="AH62" s="440"/>
      <c r="AI62" s="207">
        <f>COUNTIF($D62:AH62,"D")</f>
        <v>0</v>
      </c>
      <c r="AJ62" s="183">
        <f t="shared" si="26"/>
        <v>0</v>
      </c>
      <c r="AK62" s="183">
        <f t="shared" si="27"/>
        <v>0</v>
      </c>
      <c r="AL62" s="183">
        <f t="shared" si="28"/>
        <v>0</v>
      </c>
      <c r="AM62" s="183">
        <f t="shared" si="29"/>
        <v>0</v>
      </c>
      <c r="AN62" s="183">
        <f t="shared" si="30"/>
        <v>0</v>
      </c>
      <c r="AO62" s="183">
        <f t="shared" si="31"/>
        <v>0</v>
      </c>
      <c r="AP62" s="183">
        <f t="shared" si="32"/>
        <v>0</v>
      </c>
      <c r="AQ62" s="183">
        <f t="shared" si="33"/>
        <v>0</v>
      </c>
      <c r="AR62" s="183">
        <f t="shared" si="34"/>
        <v>0</v>
      </c>
      <c r="AS62" s="183">
        <f t="shared" si="35"/>
        <v>0</v>
      </c>
      <c r="AT62" s="183">
        <f t="shared" si="36"/>
        <v>0</v>
      </c>
      <c r="AU62" s="183">
        <f t="shared" si="37"/>
        <v>0</v>
      </c>
      <c r="AV62" s="183">
        <f t="shared" si="38"/>
        <v>0</v>
      </c>
      <c r="AW62" s="183">
        <f t="shared" si="39"/>
        <v>0</v>
      </c>
      <c r="AX62" s="183">
        <f t="shared" si="40"/>
        <v>0</v>
      </c>
      <c r="AY62" s="183">
        <f t="shared" si="41"/>
        <v>0</v>
      </c>
      <c r="AZ62" s="183">
        <f t="shared" si="42"/>
        <v>0</v>
      </c>
      <c r="BA62" s="184">
        <f t="shared" si="43"/>
        <v>0</v>
      </c>
      <c r="BB62" s="348"/>
      <c r="BC62" s="349">
        <f t="shared" si="44"/>
        <v>0</v>
      </c>
      <c r="BD62" s="347"/>
      <c r="BE62" s="343"/>
      <c r="BF62" s="178">
        <f t="shared" si="45"/>
        <v>0</v>
      </c>
      <c r="BG62" s="179">
        <f t="shared" si="46"/>
        <v>0</v>
      </c>
      <c r="BH62" s="180">
        <f t="shared" si="47"/>
        <v>0</v>
      </c>
      <c r="BI62" s="181">
        <f t="shared" si="48"/>
        <v>0</v>
      </c>
      <c r="BJ62" s="182">
        <f t="shared" si="49"/>
        <v>0</v>
      </c>
      <c r="BK62" s="183">
        <f t="shared" si="50"/>
        <v>0</v>
      </c>
      <c r="BL62" s="183">
        <f t="shared" si="51"/>
        <v>0</v>
      </c>
      <c r="BM62" s="183">
        <f t="shared" si="52"/>
        <v>0</v>
      </c>
      <c r="BN62" s="183">
        <f t="shared" si="53"/>
        <v>0</v>
      </c>
      <c r="BO62" s="183">
        <f t="shared" si="54"/>
        <v>0</v>
      </c>
      <c r="BP62" s="184">
        <f t="shared" si="55"/>
        <v>0</v>
      </c>
      <c r="BQ62" s="405">
        <f t="shared" si="56"/>
        <v>0</v>
      </c>
      <c r="BR62" s="182">
        <f t="shared" si="57"/>
        <v>0</v>
      </c>
      <c r="BS62" s="183">
        <f t="shared" si="58"/>
        <v>0</v>
      </c>
      <c r="BT62" s="184">
        <f t="shared" si="59"/>
        <v>0</v>
      </c>
      <c r="BU62" s="185">
        <f t="shared" si="60"/>
        <v>0</v>
      </c>
      <c r="BV62" s="178">
        <f t="shared" si="61"/>
        <v>0</v>
      </c>
      <c r="BW62" s="179">
        <f t="shared" si="62"/>
        <v>0</v>
      </c>
      <c r="BX62" s="196">
        <f t="shared" si="63"/>
        <v>0</v>
      </c>
      <c r="BY62" s="197">
        <f t="shared" si="64"/>
        <v>0</v>
      </c>
      <c r="BZ62" s="182">
        <f t="shared" si="65"/>
        <v>0</v>
      </c>
      <c r="CA62" s="183">
        <f t="shared" si="66"/>
        <v>0</v>
      </c>
      <c r="CB62" s="183">
        <f t="shared" si="67"/>
        <v>0</v>
      </c>
      <c r="CC62" s="183">
        <f t="shared" si="24"/>
        <v>0</v>
      </c>
      <c r="CD62" s="183">
        <f t="shared" si="68"/>
        <v>0</v>
      </c>
      <c r="CE62" s="183">
        <f t="shared" si="69"/>
        <v>0</v>
      </c>
      <c r="CF62" s="184">
        <f t="shared" si="70"/>
        <v>0</v>
      </c>
      <c r="CG62" s="198">
        <f t="shared" si="71"/>
        <v>0</v>
      </c>
      <c r="CH62" s="186"/>
      <c r="CI62" s="187"/>
      <c r="CJ62" s="187"/>
      <c r="CK62" s="177">
        <f t="shared" si="72"/>
        <v>0</v>
      </c>
      <c r="CL62" s="230"/>
      <c r="CM62" s="359"/>
      <c r="CN62" s="444">
        <v>0</v>
      </c>
      <c r="CO62" s="891"/>
    </row>
    <row r="63" spans="1:93" ht="20.100000000000001" customHeight="1" thickBot="1" x14ac:dyDescent="0.3">
      <c r="A63" s="1648"/>
      <c r="B63" s="652">
        <v>49</v>
      </c>
      <c r="C63" s="25" t="s">
        <v>3</v>
      </c>
      <c r="D63" s="500"/>
      <c r="E63" s="506"/>
      <c r="F63" s="435"/>
      <c r="G63" s="435"/>
      <c r="H63" s="505"/>
      <c r="I63" s="500"/>
      <c r="J63" s="435"/>
      <c r="K63" s="647"/>
      <c r="L63" s="506"/>
      <c r="M63" s="506"/>
      <c r="N63" s="435"/>
      <c r="O63" s="440"/>
      <c r="P63" s="500"/>
      <c r="Q63" s="506"/>
      <c r="R63" s="435"/>
      <c r="S63" s="459"/>
      <c r="T63" s="505"/>
      <c r="U63" s="459"/>
      <c r="V63" s="435"/>
      <c r="W63" s="435"/>
      <c r="X63" s="506"/>
      <c r="Y63" s="506"/>
      <c r="Z63" s="435"/>
      <c r="AA63" s="440"/>
      <c r="AB63" s="500"/>
      <c r="AC63" s="506"/>
      <c r="AD63" s="435"/>
      <c r="AE63" s="435"/>
      <c r="AF63" s="506"/>
      <c r="AG63" s="506"/>
      <c r="AH63" s="440"/>
      <c r="AI63" s="207">
        <f>COUNTIF($D63:AH63,"D")</f>
        <v>0</v>
      </c>
      <c r="AJ63" s="183">
        <f t="shared" si="26"/>
        <v>0</v>
      </c>
      <c r="AK63" s="183">
        <f t="shared" si="27"/>
        <v>0</v>
      </c>
      <c r="AL63" s="183">
        <f t="shared" si="28"/>
        <v>0</v>
      </c>
      <c r="AM63" s="183">
        <f t="shared" si="29"/>
        <v>0</v>
      </c>
      <c r="AN63" s="183">
        <f t="shared" si="30"/>
        <v>0</v>
      </c>
      <c r="AO63" s="183">
        <f t="shared" si="31"/>
        <v>0</v>
      </c>
      <c r="AP63" s="183">
        <f t="shared" si="32"/>
        <v>0</v>
      </c>
      <c r="AQ63" s="183">
        <f t="shared" si="33"/>
        <v>0</v>
      </c>
      <c r="AR63" s="183">
        <f t="shared" si="34"/>
        <v>0</v>
      </c>
      <c r="AS63" s="183">
        <f t="shared" si="35"/>
        <v>0</v>
      </c>
      <c r="AT63" s="183">
        <f t="shared" si="36"/>
        <v>0</v>
      </c>
      <c r="AU63" s="183">
        <f t="shared" si="37"/>
        <v>0</v>
      </c>
      <c r="AV63" s="183">
        <f t="shared" si="38"/>
        <v>0</v>
      </c>
      <c r="AW63" s="183">
        <f t="shared" si="39"/>
        <v>0</v>
      </c>
      <c r="AX63" s="183">
        <f t="shared" si="40"/>
        <v>0</v>
      </c>
      <c r="AY63" s="183">
        <f t="shared" si="41"/>
        <v>0</v>
      </c>
      <c r="AZ63" s="183">
        <f t="shared" si="42"/>
        <v>0</v>
      </c>
      <c r="BA63" s="184">
        <f t="shared" si="43"/>
        <v>0</v>
      </c>
      <c r="BB63" s="348"/>
      <c r="BC63" s="349">
        <f t="shared" si="44"/>
        <v>0</v>
      </c>
      <c r="BD63" s="347"/>
      <c r="BE63" s="343"/>
      <c r="BF63" s="178">
        <f t="shared" si="45"/>
        <v>0</v>
      </c>
      <c r="BG63" s="179">
        <f t="shared" si="46"/>
        <v>0</v>
      </c>
      <c r="BH63" s="180">
        <f t="shared" si="47"/>
        <v>0</v>
      </c>
      <c r="BI63" s="181">
        <f t="shared" si="48"/>
        <v>0</v>
      </c>
      <c r="BJ63" s="182">
        <f t="shared" si="49"/>
        <v>0</v>
      </c>
      <c r="BK63" s="183">
        <f t="shared" si="50"/>
        <v>0</v>
      </c>
      <c r="BL63" s="183">
        <f t="shared" si="51"/>
        <v>0</v>
      </c>
      <c r="BM63" s="183">
        <f t="shared" si="52"/>
        <v>0</v>
      </c>
      <c r="BN63" s="183">
        <f t="shared" si="53"/>
        <v>0</v>
      </c>
      <c r="BO63" s="183">
        <f t="shared" si="54"/>
        <v>0</v>
      </c>
      <c r="BP63" s="184">
        <f t="shared" si="55"/>
        <v>0</v>
      </c>
      <c r="BQ63" s="405">
        <f t="shared" si="56"/>
        <v>0</v>
      </c>
      <c r="BR63" s="182">
        <f t="shared" si="57"/>
        <v>0</v>
      </c>
      <c r="BS63" s="183">
        <f t="shared" si="58"/>
        <v>0</v>
      </c>
      <c r="BT63" s="184">
        <f t="shared" si="59"/>
        <v>0</v>
      </c>
      <c r="BU63" s="185">
        <f t="shared" si="60"/>
        <v>0</v>
      </c>
      <c r="BV63" s="178">
        <f t="shared" si="61"/>
        <v>0</v>
      </c>
      <c r="BW63" s="179">
        <f t="shared" si="62"/>
        <v>0</v>
      </c>
      <c r="BX63" s="196">
        <f t="shared" si="63"/>
        <v>0</v>
      </c>
      <c r="BY63" s="197">
        <f t="shared" si="64"/>
        <v>0</v>
      </c>
      <c r="BZ63" s="182">
        <f t="shared" si="65"/>
        <v>0</v>
      </c>
      <c r="CA63" s="183">
        <f t="shared" si="66"/>
        <v>0</v>
      </c>
      <c r="CB63" s="183">
        <f t="shared" si="67"/>
        <v>0</v>
      </c>
      <c r="CC63" s="183">
        <f t="shared" si="24"/>
        <v>0</v>
      </c>
      <c r="CD63" s="183">
        <f t="shared" si="68"/>
        <v>0</v>
      </c>
      <c r="CE63" s="183">
        <f t="shared" si="69"/>
        <v>0</v>
      </c>
      <c r="CF63" s="184">
        <f t="shared" si="70"/>
        <v>0</v>
      </c>
      <c r="CG63" s="198">
        <f t="shared" si="71"/>
        <v>0</v>
      </c>
      <c r="CH63" s="186"/>
      <c r="CI63" s="187"/>
      <c r="CJ63" s="187"/>
      <c r="CK63" s="177">
        <f t="shared" si="72"/>
        <v>0</v>
      </c>
      <c r="CL63" s="230"/>
      <c r="CM63" s="359"/>
      <c r="CN63" s="444">
        <v>0</v>
      </c>
      <c r="CO63" s="892"/>
    </row>
    <row r="64" spans="1:93" ht="20.100000000000001" customHeight="1" thickBot="1" x14ac:dyDescent="0.3">
      <c r="A64" s="646" t="s">
        <v>96</v>
      </c>
      <c r="B64" s="652">
        <v>50</v>
      </c>
      <c r="C64" s="25" t="s">
        <v>3</v>
      </c>
      <c r="D64" s="713"/>
      <c r="E64" s="713"/>
      <c r="F64" s="449" t="s">
        <v>31</v>
      </c>
      <c r="G64" s="458" t="s">
        <v>59</v>
      </c>
      <c r="H64" s="467"/>
      <c r="I64" s="460" t="s">
        <v>27</v>
      </c>
      <c r="J64" s="438" t="s">
        <v>31</v>
      </c>
      <c r="K64" s="502" t="s">
        <v>26</v>
      </c>
      <c r="L64" s="502" t="s">
        <v>26</v>
      </c>
      <c r="M64" s="438" t="s">
        <v>25</v>
      </c>
      <c r="N64" s="438" t="s">
        <v>31</v>
      </c>
      <c r="O64" s="467"/>
      <c r="P64" s="503"/>
      <c r="Q64" s="438" t="s">
        <v>24</v>
      </c>
      <c r="R64" s="438" t="s">
        <v>37</v>
      </c>
      <c r="S64" s="459"/>
      <c r="T64" s="505"/>
      <c r="U64" s="500"/>
      <c r="V64" s="435"/>
      <c r="W64" s="435"/>
      <c r="X64" s="506"/>
      <c r="Y64" s="506"/>
      <c r="Z64" s="435"/>
      <c r="AA64" s="440"/>
      <c r="AB64" s="500"/>
      <c r="AC64" s="506"/>
      <c r="AD64" s="435"/>
      <c r="AE64" s="435"/>
      <c r="AF64" s="506"/>
      <c r="AG64" s="506"/>
      <c r="AH64" s="440"/>
      <c r="AI64" s="207">
        <f>COUNTIF($D64:AH64,"D")</f>
        <v>1</v>
      </c>
      <c r="AJ64" s="183">
        <f t="shared" si="26"/>
        <v>1</v>
      </c>
      <c r="AK64" s="183">
        <f t="shared" si="27"/>
        <v>2</v>
      </c>
      <c r="AL64" s="183">
        <f t="shared" si="28"/>
        <v>1</v>
      </c>
      <c r="AM64" s="183">
        <f t="shared" si="29"/>
        <v>0</v>
      </c>
      <c r="AN64" s="183">
        <f t="shared" si="30"/>
        <v>0</v>
      </c>
      <c r="AO64" s="183">
        <f t="shared" si="31"/>
        <v>0</v>
      </c>
      <c r="AP64" s="183">
        <f t="shared" si="32"/>
        <v>3</v>
      </c>
      <c r="AQ64" s="183">
        <f t="shared" si="33"/>
        <v>0</v>
      </c>
      <c r="AR64" s="183">
        <f t="shared" si="34"/>
        <v>0</v>
      </c>
      <c r="AS64" s="183">
        <f t="shared" si="35"/>
        <v>0</v>
      </c>
      <c r="AT64" s="183">
        <f t="shared" si="36"/>
        <v>0</v>
      </c>
      <c r="AU64" s="183">
        <f t="shared" si="37"/>
        <v>0</v>
      </c>
      <c r="AV64" s="183">
        <f t="shared" si="38"/>
        <v>1</v>
      </c>
      <c r="AW64" s="183">
        <f t="shared" si="39"/>
        <v>0</v>
      </c>
      <c r="AX64" s="183">
        <f t="shared" si="40"/>
        <v>0</v>
      </c>
      <c r="AY64" s="183">
        <f t="shared" si="41"/>
        <v>0</v>
      </c>
      <c r="AZ64" s="183">
        <f t="shared" si="42"/>
        <v>0</v>
      </c>
      <c r="BA64" s="184">
        <f t="shared" si="43"/>
        <v>6</v>
      </c>
      <c r="BB64" s="348"/>
      <c r="BC64" s="349">
        <f t="shared" si="44"/>
        <v>2</v>
      </c>
      <c r="BD64" s="347"/>
      <c r="BE64" s="343"/>
      <c r="BF64" s="178">
        <f t="shared" si="45"/>
        <v>1</v>
      </c>
      <c r="BG64" s="179">
        <f t="shared" si="46"/>
        <v>0.5</v>
      </c>
      <c r="BH64" s="180">
        <f t="shared" si="47"/>
        <v>4.1666666666666664E-2</v>
      </c>
      <c r="BI64" s="181">
        <f t="shared" si="48"/>
        <v>0.45833333333333331</v>
      </c>
      <c r="BJ64" s="182">
        <f t="shared" si="49"/>
        <v>0</v>
      </c>
      <c r="BK64" s="183">
        <f t="shared" si="50"/>
        <v>0</v>
      </c>
      <c r="BL64" s="183">
        <f t="shared" si="51"/>
        <v>0</v>
      </c>
      <c r="BM64" s="183">
        <f t="shared" si="52"/>
        <v>0</v>
      </c>
      <c r="BN64" s="183">
        <f t="shared" si="53"/>
        <v>0</v>
      </c>
      <c r="BO64" s="183">
        <f t="shared" si="54"/>
        <v>0</v>
      </c>
      <c r="BP64" s="184">
        <f t="shared" si="55"/>
        <v>0</v>
      </c>
      <c r="BQ64" s="405">
        <f t="shared" si="56"/>
        <v>0</v>
      </c>
      <c r="BR64" s="182">
        <f t="shared" si="57"/>
        <v>0</v>
      </c>
      <c r="BS64" s="183">
        <f t="shared" si="58"/>
        <v>0</v>
      </c>
      <c r="BT64" s="184">
        <f t="shared" si="59"/>
        <v>0</v>
      </c>
      <c r="BU64" s="185">
        <f t="shared" si="60"/>
        <v>0</v>
      </c>
      <c r="BV64" s="178">
        <f t="shared" si="61"/>
        <v>0</v>
      </c>
      <c r="BW64" s="179">
        <f t="shared" si="62"/>
        <v>0</v>
      </c>
      <c r="BX64" s="196">
        <f t="shared" si="63"/>
        <v>0</v>
      </c>
      <c r="BY64" s="197">
        <f t="shared" si="64"/>
        <v>0</v>
      </c>
      <c r="BZ64" s="182">
        <f t="shared" si="65"/>
        <v>0</v>
      </c>
      <c r="CA64" s="183">
        <f t="shared" si="66"/>
        <v>0</v>
      </c>
      <c r="CB64" s="183">
        <f t="shared" si="67"/>
        <v>0</v>
      </c>
      <c r="CC64" s="183">
        <f t="shared" si="24"/>
        <v>0</v>
      </c>
      <c r="CD64" s="183">
        <f t="shared" si="68"/>
        <v>0</v>
      </c>
      <c r="CE64" s="183">
        <f t="shared" si="69"/>
        <v>0</v>
      </c>
      <c r="CF64" s="184">
        <f t="shared" si="70"/>
        <v>0</v>
      </c>
      <c r="CG64" s="198">
        <f t="shared" si="71"/>
        <v>0</v>
      </c>
      <c r="CH64" s="186"/>
      <c r="CI64" s="187"/>
      <c r="CJ64" s="187"/>
      <c r="CK64" s="177">
        <f t="shared" si="72"/>
        <v>0.5</v>
      </c>
      <c r="CL64" s="230"/>
      <c r="CM64" s="359"/>
      <c r="CN64" s="444">
        <v>1</v>
      </c>
      <c r="CO64" s="450">
        <v>12</v>
      </c>
    </row>
    <row r="65" spans="1:93" ht="20.100000000000001" customHeight="1" thickBot="1" x14ac:dyDescent="0.3">
      <c r="A65" s="646" t="s">
        <v>97</v>
      </c>
      <c r="B65" s="652">
        <v>51</v>
      </c>
      <c r="C65" s="25" t="s">
        <v>3</v>
      </c>
      <c r="D65" s="713" t="s">
        <v>29</v>
      </c>
      <c r="E65" s="713" t="s">
        <v>24</v>
      </c>
      <c r="F65" s="501" t="s">
        <v>31</v>
      </c>
      <c r="G65" s="428" t="s">
        <v>56</v>
      </c>
      <c r="H65" s="507"/>
      <c r="I65" s="460" t="s">
        <v>24</v>
      </c>
      <c r="J65" s="438" t="s">
        <v>25</v>
      </c>
      <c r="K65" s="502"/>
      <c r="L65" s="502" t="s">
        <v>50</v>
      </c>
      <c r="M65" s="438" t="s">
        <v>25</v>
      </c>
      <c r="N65" s="438" t="s">
        <v>25</v>
      </c>
      <c r="O65" s="467"/>
      <c r="P65" s="503"/>
      <c r="Q65" s="438" t="s">
        <v>27</v>
      </c>
      <c r="R65" s="438" t="s">
        <v>25</v>
      </c>
      <c r="S65" s="459"/>
      <c r="T65" s="505"/>
      <c r="U65" s="500"/>
      <c r="V65" s="435"/>
      <c r="W65" s="435"/>
      <c r="X65" s="506"/>
      <c r="Y65" s="506"/>
      <c r="Z65" s="435"/>
      <c r="AA65" s="440"/>
      <c r="AB65" s="500"/>
      <c r="AC65" s="506"/>
      <c r="AD65" s="435"/>
      <c r="AE65" s="435"/>
      <c r="AF65" s="506"/>
      <c r="AG65" s="506"/>
      <c r="AH65" s="440"/>
      <c r="AI65" s="207">
        <f>COUNTIF($D65:AH65,"D")</f>
        <v>2</v>
      </c>
      <c r="AJ65" s="183">
        <f t="shared" si="26"/>
        <v>4</v>
      </c>
      <c r="AK65" s="183">
        <f t="shared" si="27"/>
        <v>0</v>
      </c>
      <c r="AL65" s="183">
        <f t="shared" si="28"/>
        <v>1</v>
      </c>
      <c r="AM65" s="183">
        <f t="shared" si="29"/>
        <v>0</v>
      </c>
      <c r="AN65" s="183">
        <f t="shared" si="30"/>
        <v>1</v>
      </c>
      <c r="AO65" s="183">
        <f t="shared" si="31"/>
        <v>0</v>
      </c>
      <c r="AP65" s="183">
        <f t="shared" si="32"/>
        <v>1</v>
      </c>
      <c r="AQ65" s="183">
        <f t="shared" si="33"/>
        <v>0</v>
      </c>
      <c r="AR65" s="183">
        <f t="shared" si="34"/>
        <v>0</v>
      </c>
      <c r="AS65" s="183">
        <f t="shared" si="35"/>
        <v>0</v>
      </c>
      <c r="AT65" s="183">
        <f t="shared" si="36"/>
        <v>0</v>
      </c>
      <c r="AU65" s="183">
        <f t="shared" si="37"/>
        <v>0</v>
      </c>
      <c r="AV65" s="183">
        <f t="shared" si="38"/>
        <v>0</v>
      </c>
      <c r="AW65" s="183">
        <f t="shared" si="39"/>
        <v>0</v>
      </c>
      <c r="AX65" s="183">
        <f t="shared" si="40"/>
        <v>0</v>
      </c>
      <c r="AY65" s="183">
        <f t="shared" si="41"/>
        <v>0</v>
      </c>
      <c r="AZ65" s="183">
        <f t="shared" si="42"/>
        <v>0</v>
      </c>
      <c r="BA65" s="184">
        <f t="shared" si="43"/>
        <v>7</v>
      </c>
      <c r="BB65" s="348"/>
      <c r="BC65" s="349">
        <f t="shared" si="44"/>
        <v>3.5</v>
      </c>
      <c r="BD65" s="347"/>
      <c r="BE65" s="343"/>
      <c r="BF65" s="178">
        <f t="shared" si="45"/>
        <v>1</v>
      </c>
      <c r="BG65" s="179">
        <f t="shared" si="46"/>
        <v>0.5</v>
      </c>
      <c r="BH65" s="180">
        <f t="shared" si="47"/>
        <v>4.1666666666666664E-2</v>
      </c>
      <c r="BI65" s="181">
        <f t="shared" si="48"/>
        <v>0.45833333333333331</v>
      </c>
      <c r="BJ65" s="182">
        <f t="shared" si="49"/>
        <v>0</v>
      </c>
      <c r="BK65" s="183">
        <f t="shared" si="50"/>
        <v>0</v>
      </c>
      <c r="BL65" s="183">
        <f t="shared" si="51"/>
        <v>1</v>
      </c>
      <c r="BM65" s="183">
        <f t="shared" si="52"/>
        <v>0</v>
      </c>
      <c r="BN65" s="183">
        <f t="shared" si="53"/>
        <v>0</v>
      </c>
      <c r="BO65" s="183">
        <f t="shared" si="54"/>
        <v>0</v>
      </c>
      <c r="BP65" s="184">
        <f t="shared" si="55"/>
        <v>0</v>
      </c>
      <c r="BQ65" s="405">
        <f t="shared" si="56"/>
        <v>0.5</v>
      </c>
      <c r="BR65" s="182">
        <f t="shared" si="57"/>
        <v>0</v>
      </c>
      <c r="BS65" s="183">
        <f t="shared" si="58"/>
        <v>1</v>
      </c>
      <c r="BT65" s="184">
        <f t="shared" si="59"/>
        <v>0</v>
      </c>
      <c r="BU65" s="185">
        <f t="shared" si="60"/>
        <v>0.5</v>
      </c>
      <c r="BV65" s="178">
        <f t="shared" si="61"/>
        <v>0</v>
      </c>
      <c r="BW65" s="179">
        <f t="shared" si="62"/>
        <v>0</v>
      </c>
      <c r="BX65" s="196">
        <f t="shared" si="63"/>
        <v>0</v>
      </c>
      <c r="BY65" s="197">
        <f t="shared" si="64"/>
        <v>0</v>
      </c>
      <c r="BZ65" s="182">
        <f t="shared" si="65"/>
        <v>0</v>
      </c>
      <c r="CA65" s="183">
        <f t="shared" si="66"/>
        <v>0</v>
      </c>
      <c r="CB65" s="183">
        <f t="shared" si="67"/>
        <v>0</v>
      </c>
      <c r="CC65" s="183">
        <f t="shared" si="24"/>
        <v>0</v>
      </c>
      <c r="CD65" s="183">
        <f t="shared" si="68"/>
        <v>0</v>
      </c>
      <c r="CE65" s="183">
        <f t="shared" si="69"/>
        <v>0</v>
      </c>
      <c r="CF65" s="184">
        <f t="shared" si="70"/>
        <v>0</v>
      </c>
      <c r="CG65" s="198">
        <f t="shared" si="71"/>
        <v>0</v>
      </c>
      <c r="CH65" s="186"/>
      <c r="CI65" s="187"/>
      <c r="CJ65" s="187"/>
      <c r="CK65" s="177">
        <f t="shared" si="72"/>
        <v>1</v>
      </c>
      <c r="CL65" s="230"/>
      <c r="CM65" s="359"/>
      <c r="CN65" s="444">
        <v>2</v>
      </c>
      <c r="CO65" s="450">
        <v>24</v>
      </c>
    </row>
    <row r="66" spans="1:93" ht="20.100000000000001" customHeight="1" thickBot="1" x14ac:dyDescent="0.3">
      <c r="A66" s="646" t="s">
        <v>98</v>
      </c>
      <c r="B66" s="652">
        <v>52</v>
      </c>
      <c r="C66" s="25" t="s">
        <v>3</v>
      </c>
      <c r="D66" s="713"/>
      <c r="E66" s="713" t="s">
        <v>27</v>
      </c>
      <c r="F66" s="449" t="s">
        <v>31</v>
      </c>
      <c r="G66" s="453"/>
      <c r="H66" s="507"/>
      <c r="I66" s="460" t="s">
        <v>31</v>
      </c>
      <c r="J66" s="438" t="s">
        <v>25</v>
      </c>
      <c r="K66" s="502"/>
      <c r="L66" s="502"/>
      <c r="M66" s="438"/>
      <c r="N66" s="438" t="s">
        <v>25</v>
      </c>
      <c r="O66" s="467" t="s">
        <v>25</v>
      </c>
      <c r="P66" s="503"/>
      <c r="Q66" s="438" t="s">
        <v>26</v>
      </c>
      <c r="R66" s="438" t="s">
        <v>25</v>
      </c>
      <c r="S66" s="459"/>
      <c r="T66" s="505"/>
      <c r="U66" s="500"/>
      <c r="V66" s="435"/>
      <c r="W66" s="435"/>
      <c r="X66" s="506"/>
      <c r="Y66" s="506"/>
      <c r="Z66" s="435"/>
      <c r="AA66" s="440"/>
      <c r="AB66" s="500"/>
      <c r="AC66" s="506"/>
      <c r="AD66" s="435"/>
      <c r="AE66" s="435"/>
      <c r="AF66" s="506"/>
      <c r="AG66" s="506"/>
      <c r="AH66" s="479"/>
      <c r="AI66" s="207">
        <f>COUNTIF($D66:AH66,"D")</f>
        <v>0</v>
      </c>
      <c r="AJ66" s="183">
        <f t="shared" si="26"/>
        <v>4</v>
      </c>
      <c r="AK66" s="183">
        <f t="shared" si="27"/>
        <v>1</v>
      </c>
      <c r="AL66" s="183">
        <f t="shared" si="28"/>
        <v>1</v>
      </c>
      <c r="AM66" s="183">
        <f t="shared" si="29"/>
        <v>0</v>
      </c>
      <c r="AN66" s="183">
        <f t="shared" si="30"/>
        <v>0</v>
      </c>
      <c r="AO66" s="183">
        <f t="shared" si="31"/>
        <v>0</v>
      </c>
      <c r="AP66" s="183">
        <f t="shared" si="32"/>
        <v>2</v>
      </c>
      <c r="AQ66" s="183">
        <f t="shared" si="33"/>
        <v>0</v>
      </c>
      <c r="AR66" s="183">
        <f t="shared" si="34"/>
        <v>0</v>
      </c>
      <c r="AS66" s="183">
        <f t="shared" si="35"/>
        <v>0</v>
      </c>
      <c r="AT66" s="183">
        <f t="shared" si="36"/>
        <v>0</v>
      </c>
      <c r="AU66" s="183">
        <f t="shared" si="37"/>
        <v>0</v>
      </c>
      <c r="AV66" s="183">
        <f t="shared" si="38"/>
        <v>0</v>
      </c>
      <c r="AW66" s="183">
        <f t="shared" si="39"/>
        <v>0</v>
      </c>
      <c r="AX66" s="183">
        <f t="shared" si="40"/>
        <v>0</v>
      </c>
      <c r="AY66" s="183">
        <f t="shared" si="41"/>
        <v>0</v>
      </c>
      <c r="AZ66" s="183">
        <f t="shared" si="42"/>
        <v>0</v>
      </c>
      <c r="BA66" s="184">
        <f t="shared" si="43"/>
        <v>6</v>
      </c>
      <c r="BB66" s="348"/>
      <c r="BC66" s="349">
        <f t="shared" si="44"/>
        <v>2.5</v>
      </c>
      <c r="BD66" s="347"/>
      <c r="BE66" s="343"/>
      <c r="BF66" s="178">
        <f t="shared" si="45"/>
        <v>0</v>
      </c>
      <c r="BG66" s="179">
        <f t="shared" si="46"/>
        <v>0</v>
      </c>
      <c r="BH66" s="180">
        <f t="shared" si="47"/>
        <v>0</v>
      </c>
      <c r="BI66" s="181">
        <f t="shared" si="48"/>
        <v>0</v>
      </c>
      <c r="BJ66" s="182">
        <f t="shared" si="49"/>
        <v>0</v>
      </c>
      <c r="BK66" s="183">
        <f t="shared" si="50"/>
        <v>0</v>
      </c>
      <c r="BL66" s="183">
        <f t="shared" si="51"/>
        <v>0</v>
      </c>
      <c r="BM66" s="183">
        <f t="shared" si="52"/>
        <v>0</v>
      </c>
      <c r="BN66" s="183">
        <f t="shared" si="53"/>
        <v>0</v>
      </c>
      <c r="BO66" s="183">
        <f t="shared" si="54"/>
        <v>0</v>
      </c>
      <c r="BP66" s="184">
        <f t="shared" si="55"/>
        <v>0</v>
      </c>
      <c r="BQ66" s="405">
        <f t="shared" si="56"/>
        <v>0</v>
      </c>
      <c r="BR66" s="182">
        <f t="shared" si="57"/>
        <v>0</v>
      </c>
      <c r="BS66" s="183">
        <f t="shared" si="58"/>
        <v>0</v>
      </c>
      <c r="BT66" s="184">
        <f t="shared" si="59"/>
        <v>0</v>
      </c>
      <c r="BU66" s="185">
        <f t="shared" si="60"/>
        <v>0</v>
      </c>
      <c r="BV66" s="178">
        <f t="shared" si="61"/>
        <v>0</v>
      </c>
      <c r="BW66" s="179">
        <f t="shared" si="62"/>
        <v>0</v>
      </c>
      <c r="BX66" s="196">
        <f t="shared" si="63"/>
        <v>0</v>
      </c>
      <c r="BY66" s="197">
        <f t="shared" si="64"/>
        <v>0</v>
      </c>
      <c r="BZ66" s="182">
        <f t="shared" si="65"/>
        <v>0</v>
      </c>
      <c r="CA66" s="183">
        <f t="shared" si="66"/>
        <v>0</v>
      </c>
      <c r="CB66" s="183">
        <f t="shared" si="67"/>
        <v>0</v>
      </c>
      <c r="CC66" s="183">
        <f t="shared" si="24"/>
        <v>0</v>
      </c>
      <c r="CD66" s="183">
        <f t="shared" si="68"/>
        <v>0</v>
      </c>
      <c r="CE66" s="183">
        <f t="shared" si="69"/>
        <v>0</v>
      </c>
      <c r="CF66" s="184">
        <f t="shared" si="70"/>
        <v>0</v>
      </c>
      <c r="CG66" s="198">
        <f t="shared" si="71"/>
        <v>0</v>
      </c>
      <c r="CH66" s="186"/>
      <c r="CI66" s="187"/>
      <c r="CJ66" s="187"/>
      <c r="CK66" s="177">
        <f t="shared" si="72"/>
        <v>0</v>
      </c>
      <c r="CL66" s="230"/>
      <c r="CM66" s="359"/>
      <c r="CN66" s="444">
        <v>0</v>
      </c>
      <c r="CO66" s="450">
        <v>0</v>
      </c>
    </row>
    <row r="67" spans="1:93" ht="20.100000000000001" customHeight="1" thickBot="1" x14ac:dyDescent="0.3">
      <c r="A67" s="646" t="s">
        <v>99</v>
      </c>
      <c r="B67" s="652">
        <v>53</v>
      </c>
      <c r="C67" s="25" t="s">
        <v>3</v>
      </c>
      <c r="D67" s="713" t="s">
        <v>29</v>
      </c>
      <c r="E67" s="713" t="s">
        <v>24</v>
      </c>
      <c r="F67" s="449"/>
      <c r="G67" s="453"/>
      <c r="H67" s="507"/>
      <c r="I67" s="460" t="s">
        <v>24</v>
      </c>
      <c r="J67" s="438" t="s">
        <v>31</v>
      </c>
      <c r="K67" s="502"/>
      <c r="L67" s="502"/>
      <c r="M67" s="438"/>
      <c r="N67" s="438" t="s">
        <v>25</v>
      </c>
      <c r="O67" s="467" t="s">
        <v>25</v>
      </c>
      <c r="P67" s="503"/>
      <c r="Q67" s="438" t="s">
        <v>24</v>
      </c>
      <c r="R67" s="438" t="s">
        <v>26</v>
      </c>
      <c r="S67" s="460"/>
      <c r="T67" s="455"/>
      <c r="U67" s="460"/>
      <c r="V67" s="438"/>
      <c r="W67" s="438"/>
      <c r="X67" s="438"/>
      <c r="Y67" s="438"/>
      <c r="Z67" s="438"/>
      <c r="AA67" s="455"/>
      <c r="AB67" s="460"/>
      <c r="AC67" s="438"/>
      <c r="AD67" s="438"/>
      <c r="AE67" s="438"/>
      <c r="AF67" s="438"/>
      <c r="AG67" s="438"/>
      <c r="AH67" s="474"/>
      <c r="AI67" s="207">
        <f>COUNTIF($D67:AH67,"D")</f>
        <v>3</v>
      </c>
      <c r="AJ67" s="183">
        <f t="shared" si="26"/>
        <v>2</v>
      </c>
      <c r="AK67" s="183">
        <f t="shared" si="27"/>
        <v>1</v>
      </c>
      <c r="AL67" s="183">
        <f t="shared" si="28"/>
        <v>0</v>
      </c>
      <c r="AM67" s="183">
        <f t="shared" si="29"/>
        <v>0</v>
      </c>
      <c r="AN67" s="183">
        <f t="shared" si="30"/>
        <v>1</v>
      </c>
      <c r="AO67" s="183">
        <f t="shared" si="31"/>
        <v>0</v>
      </c>
      <c r="AP67" s="183">
        <f t="shared" si="32"/>
        <v>1</v>
      </c>
      <c r="AQ67" s="183">
        <f t="shared" si="33"/>
        <v>0</v>
      </c>
      <c r="AR67" s="183">
        <f t="shared" si="34"/>
        <v>0</v>
      </c>
      <c r="AS67" s="183">
        <f t="shared" si="35"/>
        <v>0</v>
      </c>
      <c r="AT67" s="183">
        <f t="shared" si="36"/>
        <v>0</v>
      </c>
      <c r="AU67" s="183">
        <f t="shared" si="37"/>
        <v>0</v>
      </c>
      <c r="AV67" s="183">
        <f t="shared" si="38"/>
        <v>0</v>
      </c>
      <c r="AW67" s="183">
        <f t="shared" si="39"/>
        <v>0</v>
      </c>
      <c r="AX67" s="183">
        <f t="shared" si="40"/>
        <v>0</v>
      </c>
      <c r="AY67" s="183">
        <f t="shared" si="41"/>
        <v>0</v>
      </c>
      <c r="AZ67" s="183">
        <f t="shared" si="42"/>
        <v>0</v>
      </c>
      <c r="BA67" s="184">
        <f t="shared" si="43"/>
        <v>6</v>
      </c>
      <c r="BB67" s="348"/>
      <c r="BC67" s="349">
        <f t="shared" si="44"/>
        <v>2.5</v>
      </c>
      <c r="BD67" s="347"/>
      <c r="BE67" s="343"/>
      <c r="BF67" s="178">
        <f t="shared" si="45"/>
        <v>0</v>
      </c>
      <c r="BG67" s="179">
        <f t="shared" si="46"/>
        <v>0</v>
      </c>
      <c r="BH67" s="180">
        <f t="shared" si="47"/>
        <v>0</v>
      </c>
      <c r="BI67" s="181">
        <f t="shared" si="48"/>
        <v>0</v>
      </c>
      <c r="BJ67" s="182">
        <f t="shared" si="49"/>
        <v>0</v>
      </c>
      <c r="BK67" s="183">
        <f t="shared" si="50"/>
        <v>0</v>
      </c>
      <c r="BL67" s="183">
        <f t="shared" si="51"/>
        <v>0</v>
      </c>
      <c r="BM67" s="183">
        <f t="shared" si="52"/>
        <v>0</v>
      </c>
      <c r="BN67" s="183">
        <f t="shared" si="53"/>
        <v>0</v>
      </c>
      <c r="BO67" s="183">
        <f t="shared" si="54"/>
        <v>0</v>
      </c>
      <c r="BP67" s="184">
        <f t="shared" si="55"/>
        <v>0</v>
      </c>
      <c r="BQ67" s="405">
        <f t="shared" si="56"/>
        <v>0</v>
      </c>
      <c r="BR67" s="182">
        <f t="shared" si="57"/>
        <v>0</v>
      </c>
      <c r="BS67" s="183">
        <f t="shared" si="58"/>
        <v>1</v>
      </c>
      <c r="BT67" s="184">
        <f t="shared" si="59"/>
        <v>0</v>
      </c>
      <c r="BU67" s="185">
        <f t="shared" si="60"/>
        <v>0.5</v>
      </c>
      <c r="BV67" s="178">
        <f t="shared" si="61"/>
        <v>0</v>
      </c>
      <c r="BW67" s="179">
        <f t="shared" si="62"/>
        <v>0</v>
      </c>
      <c r="BX67" s="196">
        <f t="shared" si="63"/>
        <v>0</v>
      </c>
      <c r="BY67" s="197">
        <f t="shared" si="64"/>
        <v>0</v>
      </c>
      <c r="BZ67" s="182">
        <f t="shared" si="65"/>
        <v>0</v>
      </c>
      <c r="CA67" s="183">
        <f t="shared" si="66"/>
        <v>0</v>
      </c>
      <c r="CB67" s="183">
        <f t="shared" si="67"/>
        <v>0</v>
      </c>
      <c r="CC67" s="183">
        <f t="shared" si="24"/>
        <v>0</v>
      </c>
      <c r="CD67" s="183">
        <f t="shared" si="68"/>
        <v>0</v>
      </c>
      <c r="CE67" s="183">
        <f t="shared" si="69"/>
        <v>0</v>
      </c>
      <c r="CF67" s="184">
        <f t="shared" si="70"/>
        <v>0</v>
      </c>
      <c r="CG67" s="198">
        <f t="shared" si="71"/>
        <v>0</v>
      </c>
      <c r="CH67" s="186"/>
      <c r="CI67" s="187"/>
      <c r="CJ67" s="187"/>
      <c r="CK67" s="177">
        <f t="shared" si="72"/>
        <v>0</v>
      </c>
      <c r="CL67" s="230"/>
      <c r="CM67" s="359"/>
      <c r="CN67" s="444">
        <v>0</v>
      </c>
      <c r="CO67" s="450">
        <v>0</v>
      </c>
    </row>
    <row r="68" spans="1:93" s="337" customFormat="1" ht="20.100000000000001" customHeight="1" thickBot="1" x14ac:dyDescent="0.3">
      <c r="A68" s="646" t="s">
        <v>100</v>
      </c>
      <c r="B68" s="652">
        <v>54</v>
      </c>
      <c r="C68" s="25" t="s">
        <v>3</v>
      </c>
      <c r="D68" s="713" t="s">
        <v>30</v>
      </c>
      <c r="E68" s="713" t="s">
        <v>25</v>
      </c>
      <c r="F68" s="449" t="s">
        <v>27</v>
      </c>
      <c r="G68" s="458" t="s">
        <v>31</v>
      </c>
      <c r="H68" s="507"/>
      <c r="I68" s="460" t="s">
        <v>27</v>
      </c>
      <c r="J68" s="438" t="s">
        <v>25</v>
      </c>
      <c r="K68" s="502"/>
      <c r="L68" s="502" t="s">
        <v>27</v>
      </c>
      <c r="M68" s="438" t="s">
        <v>25</v>
      </c>
      <c r="N68" s="438" t="s">
        <v>25</v>
      </c>
      <c r="O68" s="467"/>
      <c r="P68" s="503" t="s">
        <v>48</v>
      </c>
      <c r="Q68" s="438" t="s">
        <v>24</v>
      </c>
      <c r="R68" s="438" t="s">
        <v>25</v>
      </c>
      <c r="S68" s="459"/>
      <c r="T68" s="505"/>
      <c r="U68" s="500"/>
      <c r="V68" s="435"/>
      <c r="W68" s="435"/>
      <c r="X68" s="506"/>
      <c r="Y68" s="506"/>
      <c r="Z68" s="435"/>
      <c r="AA68" s="440"/>
      <c r="AB68" s="500"/>
      <c r="AC68" s="506"/>
      <c r="AD68" s="435"/>
      <c r="AE68" s="435"/>
      <c r="AF68" s="435"/>
      <c r="AG68" s="435"/>
      <c r="AH68" s="440"/>
      <c r="AI68" s="207">
        <f>COUNTIF($D68:AH68,"D")</f>
        <v>1</v>
      </c>
      <c r="AJ68" s="183">
        <f t="shared" si="26"/>
        <v>5</v>
      </c>
      <c r="AK68" s="183">
        <f t="shared" si="27"/>
        <v>0</v>
      </c>
      <c r="AL68" s="183">
        <f t="shared" si="28"/>
        <v>3</v>
      </c>
      <c r="AM68" s="183">
        <f t="shared" si="29"/>
        <v>0</v>
      </c>
      <c r="AN68" s="183">
        <f t="shared" si="30"/>
        <v>0</v>
      </c>
      <c r="AO68" s="183">
        <f t="shared" si="31"/>
        <v>1</v>
      </c>
      <c r="AP68" s="183">
        <f t="shared" si="32"/>
        <v>1</v>
      </c>
      <c r="AQ68" s="183">
        <f t="shared" si="33"/>
        <v>0</v>
      </c>
      <c r="AR68" s="183">
        <f t="shared" si="34"/>
        <v>0</v>
      </c>
      <c r="AS68" s="183">
        <f t="shared" si="35"/>
        <v>0</v>
      </c>
      <c r="AT68" s="183">
        <f t="shared" si="36"/>
        <v>0</v>
      </c>
      <c r="AU68" s="183">
        <f t="shared" si="37"/>
        <v>0</v>
      </c>
      <c r="AV68" s="183">
        <f t="shared" si="38"/>
        <v>0</v>
      </c>
      <c r="AW68" s="183">
        <f t="shared" si="39"/>
        <v>0</v>
      </c>
      <c r="AX68" s="183">
        <f t="shared" si="40"/>
        <v>0</v>
      </c>
      <c r="AY68" s="183">
        <f t="shared" si="41"/>
        <v>0</v>
      </c>
      <c r="AZ68" s="183">
        <f t="shared" si="42"/>
        <v>0</v>
      </c>
      <c r="BA68" s="184">
        <f t="shared" si="43"/>
        <v>9</v>
      </c>
      <c r="BB68" s="348"/>
      <c r="BC68" s="349">
        <f t="shared" si="44"/>
        <v>4.833333333333333</v>
      </c>
      <c r="BD68" s="347"/>
      <c r="BE68" s="343"/>
      <c r="BF68" s="178">
        <f t="shared" si="45"/>
        <v>0</v>
      </c>
      <c r="BG68" s="179">
        <f t="shared" si="46"/>
        <v>0</v>
      </c>
      <c r="BH68" s="180">
        <f t="shared" si="47"/>
        <v>0</v>
      </c>
      <c r="BI68" s="181">
        <f t="shared" si="48"/>
        <v>0</v>
      </c>
      <c r="BJ68" s="182">
        <f t="shared" si="49"/>
        <v>1</v>
      </c>
      <c r="BK68" s="183">
        <f t="shared" si="50"/>
        <v>0</v>
      </c>
      <c r="BL68" s="183">
        <f t="shared" si="51"/>
        <v>0</v>
      </c>
      <c r="BM68" s="183">
        <f t="shared" si="52"/>
        <v>0</v>
      </c>
      <c r="BN68" s="183">
        <f t="shared" si="53"/>
        <v>0</v>
      </c>
      <c r="BO68" s="183">
        <f t="shared" si="54"/>
        <v>0</v>
      </c>
      <c r="BP68" s="184">
        <f t="shared" si="55"/>
        <v>0</v>
      </c>
      <c r="BQ68" s="405">
        <f t="shared" si="56"/>
        <v>0.5</v>
      </c>
      <c r="BR68" s="182">
        <f t="shared" si="57"/>
        <v>0</v>
      </c>
      <c r="BS68" s="183">
        <f t="shared" si="58"/>
        <v>0</v>
      </c>
      <c r="BT68" s="184">
        <f t="shared" si="59"/>
        <v>1</v>
      </c>
      <c r="BU68" s="185">
        <f t="shared" si="60"/>
        <v>0.16666666666666666</v>
      </c>
      <c r="BV68" s="178">
        <f t="shared" si="61"/>
        <v>0</v>
      </c>
      <c r="BW68" s="179">
        <f t="shared" si="62"/>
        <v>0</v>
      </c>
      <c r="BX68" s="196">
        <f t="shared" si="63"/>
        <v>0</v>
      </c>
      <c r="BY68" s="197">
        <f t="shared" si="64"/>
        <v>0</v>
      </c>
      <c r="BZ68" s="182">
        <f t="shared" si="65"/>
        <v>0</v>
      </c>
      <c r="CA68" s="183">
        <f t="shared" si="66"/>
        <v>0</v>
      </c>
      <c r="CB68" s="183">
        <f t="shared" si="67"/>
        <v>0</v>
      </c>
      <c r="CC68" s="183">
        <f t="shared" si="24"/>
        <v>0</v>
      </c>
      <c r="CD68" s="183">
        <f t="shared" si="68"/>
        <v>0</v>
      </c>
      <c r="CE68" s="183">
        <f t="shared" si="69"/>
        <v>0</v>
      </c>
      <c r="CF68" s="184">
        <f t="shared" si="70"/>
        <v>0</v>
      </c>
      <c r="CG68" s="198">
        <f t="shared" si="71"/>
        <v>0</v>
      </c>
      <c r="CH68" s="186"/>
      <c r="CI68" s="187"/>
      <c r="CJ68" s="187"/>
      <c r="CK68" s="177">
        <f t="shared" si="72"/>
        <v>0.5</v>
      </c>
      <c r="CL68" s="230"/>
      <c r="CM68" s="359"/>
      <c r="CN68" s="444">
        <v>1</v>
      </c>
      <c r="CO68" s="450">
        <v>12</v>
      </c>
    </row>
    <row r="69" spans="1:93" ht="20.100000000000001" customHeight="1" thickBot="1" x14ac:dyDescent="0.3">
      <c r="A69" s="646" t="s">
        <v>101</v>
      </c>
      <c r="B69" s="652">
        <v>55</v>
      </c>
      <c r="C69" s="25" t="s">
        <v>3</v>
      </c>
      <c r="D69" s="713" t="s">
        <v>37</v>
      </c>
      <c r="E69" s="713" t="s">
        <v>37</v>
      </c>
      <c r="F69" s="449" t="s">
        <v>37</v>
      </c>
      <c r="G69" s="438"/>
      <c r="H69" s="455"/>
      <c r="I69" s="386" t="s">
        <v>37</v>
      </c>
      <c r="J69" s="449" t="s">
        <v>37</v>
      </c>
      <c r="K69" s="449" t="s">
        <v>37</v>
      </c>
      <c r="L69" s="449" t="s">
        <v>37</v>
      </c>
      <c r="M69" s="449" t="s">
        <v>37</v>
      </c>
      <c r="N69" s="449"/>
      <c r="O69" s="490"/>
      <c r="P69" s="386" t="s">
        <v>37</v>
      </c>
      <c r="Q69" s="449" t="s">
        <v>37</v>
      </c>
      <c r="R69" s="449" t="s">
        <v>37</v>
      </c>
      <c r="S69" s="459"/>
      <c r="T69" s="505"/>
      <c r="U69" s="500"/>
      <c r="V69" s="435"/>
      <c r="W69" s="435"/>
      <c r="X69" s="506"/>
      <c r="Y69" s="506"/>
      <c r="Z69" s="435"/>
      <c r="AA69" s="440"/>
      <c r="AB69" s="500"/>
      <c r="AC69" s="506"/>
      <c r="AD69" s="435"/>
      <c r="AE69" s="435"/>
      <c r="AF69" s="506"/>
      <c r="AG69" s="506"/>
      <c r="AH69" s="463"/>
      <c r="AI69" s="207">
        <f>COUNTIF($D69:AH69,"D")</f>
        <v>0</v>
      </c>
      <c r="AJ69" s="183">
        <f t="shared" si="26"/>
        <v>0</v>
      </c>
      <c r="AK69" s="183">
        <f t="shared" si="27"/>
        <v>0</v>
      </c>
      <c r="AL69" s="183">
        <f t="shared" si="28"/>
        <v>0</v>
      </c>
      <c r="AM69" s="183">
        <f t="shared" si="29"/>
        <v>0</v>
      </c>
      <c r="AN69" s="183">
        <f t="shared" si="30"/>
        <v>0</v>
      </c>
      <c r="AO69" s="183">
        <f t="shared" si="31"/>
        <v>0</v>
      </c>
      <c r="AP69" s="183">
        <f t="shared" si="32"/>
        <v>0</v>
      </c>
      <c r="AQ69" s="183">
        <f t="shared" si="33"/>
        <v>0</v>
      </c>
      <c r="AR69" s="183">
        <f t="shared" si="34"/>
        <v>0</v>
      </c>
      <c r="AS69" s="183">
        <f t="shared" si="35"/>
        <v>0</v>
      </c>
      <c r="AT69" s="183">
        <f t="shared" si="36"/>
        <v>0</v>
      </c>
      <c r="AU69" s="183">
        <f t="shared" si="37"/>
        <v>0</v>
      </c>
      <c r="AV69" s="183">
        <f t="shared" si="38"/>
        <v>11</v>
      </c>
      <c r="AW69" s="183">
        <f t="shared" si="39"/>
        <v>0</v>
      </c>
      <c r="AX69" s="183">
        <f t="shared" si="40"/>
        <v>0</v>
      </c>
      <c r="AY69" s="183">
        <f t="shared" si="41"/>
        <v>0</v>
      </c>
      <c r="AZ69" s="183">
        <f t="shared" si="42"/>
        <v>0</v>
      </c>
      <c r="BA69" s="184">
        <f t="shared" si="43"/>
        <v>11</v>
      </c>
      <c r="BB69" s="348"/>
      <c r="BC69" s="349">
        <f t="shared" si="44"/>
        <v>5.5</v>
      </c>
      <c r="BD69" s="347"/>
      <c r="BE69" s="343"/>
      <c r="BF69" s="178">
        <f t="shared" si="45"/>
        <v>0</v>
      </c>
      <c r="BG69" s="179">
        <f t="shared" si="46"/>
        <v>0</v>
      </c>
      <c r="BH69" s="180">
        <f t="shared" si="47"/>
        <v>0</v>
      </c>
      <c r="BI69" s="181">
        <f t="shared" si="48"/>
        <v>0</v>
      </c>
      <c r="BJ69" s="182">
        <f t="shared" si="49"/>
        <v>0</v>
      </c>
      <c r="BK69" s="183">
        <f t="shared" si="50"/>
        <v>0</v>
      </c>
      <c r="BL69" s="183">
        <f t="shared" si="51"/>
        <v>0</v>
      </c>
      <c r="BM69" s="183">
        <f t="shared" si="52"/>
        <v>0</v>
      </c>
      <c r="BN69" s="183">
        <f t="shared" si="53"/>
        <v>0</v>
      </c>
      <c r="BO69" s="183">
        <f t="shared" si="54"/>
        <v>0</v>
      </c>
      <c r="BP69" s="184">
        <f t="shared" si="55"/>
        <v>0</v>
      </c>
      <c r="BQ69" s="405">
        <f t="shared" si="56"/>
        <v>0</v>
      </c>
      <c r="BR69" s="182">
        <f t="shared" si="57"/>
        <v>0</v>
      </c>
      <c r="BS69" s="183">
        <f t="shared" si="58"/>
        <v>0</v>
      </c>
      <c r="BT69" s="184">
        <f t="shared" si="59"/>
        <v>0</v>
      </c>
      <c r="BU69" s="185">
        <f t="shared" si="60"/>
        <v>0</v>
      </c>
      <c r="BV69" s="178">
        <f t="shared" si="61"/>
        <v>0</v>
      </c>
      <c r="BW69" s="179">
        <f t="shared" si="62"/>
        <v>0</v>
      </c>
      <c r="BX69" s="196">
        <f t="shared" si="63"/>
        <v>0</v>
      </c>
      <c r="BY69" s="197">
        <f t="shared" si="64"/>
        <v>0</v>
      </c>
      <c r="BZ69" s="182">
        <f t="shared" si="65"/>
        <v>0</v>
      </c>
      <c r="CA69" s="183">
        <f t="shared" si="66"/>
        <v>0</v>
      </c>
      <c r="CB69" s="183">
        <f t="shared" si="67"/>
        <v>0</v>
      </c>
      <c r="CC69" s="183">
        <f t="shared" si="24"/>
        <v>0</v>
      </c>
      <c r="CD69" s="183">
        <f t="shared" si="68"/>
        <v>0</v>
      </c>
      <c r="CE69" s="183">
        <f t="shared" si="69"/>
        <v>0</v>
      </c>
      <c r="CF69" s="184">
        <f t="shared" si="70"/>
        <v>0</v>
      </c>
      <c r="CG69" s="198">
        <f t="shared" si="71"/>
        <v>0</v>
      </c>
      <c r="CH69" s="186"/>
      <c r="CI69" s="187"/>
      <c r="CJ69" s="187"/>
      <c r="CK69" s="177">
        <f t="shared" si="72"/>
        <v>0</v>
      </c>
      <c r="CL69" s="230"/>
      <c r="CM69" s="359"/>
      <c r="CN69" s="444">
        <v>0</v>
      </c>
      <c r="CO69" s="450">
        <v>0</v>
      </c>
    </row>
    <row r="70" spans="1:93" ht="20.100000000000001" customHeight="1" thickBot="1" x14ac:dyDescent="0.3">
      <c r="A70" s="646" t="s">
        <v>102</v>
      </c>
      <c r="B70" s="652">
        <v>56</v>
      </c>
      <c r="C70" s="25" t="s">
        <v>3</v>
      </c>
      <c r="D70" s="693"/>
      <c r="E70" s="693"/>
      <c r="F70" s="497" t="s">
        <v>25</v>
      </c>
      <c r="G70" s="520"/>
      <c r="H70" s="504"/>
      <c r="I70" s="459" t="s">
        <v>37</v>
      </c>
      <c r="J70" s="435" t="s">
        <v>37</v>
      </c>
      <c r="K70" s="498"/>
      <c r="L70" s="498"/>
      <c r="M70" s="435" t="s">
        <v>25</v>
      </c>
      <c r="N70" s="435" t="s">
        <v>25</v>
      </c>
      <c r="O70" s="505"/>
      <c r="P70" s="500"/>
      <c r="Q70" s="435" t="s">
        <v>24</v>
      </c>
      <c r="R70" s="435" t="s">
        <v>25</v>
      </c>
      <c r="S70" s="459"/>
      <c r="T70" s="505"/>
      <c r="U70" s="500"/>
      <c r="V70" s="435"/>
      <c r="W70" s="435"/>
      <c r="X70" s="506"/>
      <c r="Y70" s="506"/>
      <c r="Z70" s="435"/>
      <c r="AA70" s="440"/>
      <c r="AB70" s="500"/>
      <c r="AC70" s="506"/>
      <c r="AD70" s="435"/>
      <c r="AE70" s="435"/>
      <c r="AF70" s="506"/>
      <c r="AG70" s="506"/>
      <c r="AH70" s="481"/>
      <c r="AI70" s="207">
        <f>COUNTIF($D70:AH70,"D")</f>
        <v>1</v>
      </c>
      <c r="AJ70" s="183">
        <f t="shared" si="26"/>
        <v>4</v>
      </c>
      <c r="AK70" s="183">
        <f t="shared" si="27"/>
        <v>0</v>
      </c>
      <c r="AL70" s="183">
        <f t="shared" si="28"/>
        <v>0</v>
      </c>
      <c r="AM70" s="183">
        <f t="shared" si="29"/>
        <v>0</v>
      </c>
      <c r="AN70" s="183">
        <f t="shared" si="30"/>
        <v>0</v>
      </c>
      <c r="AO70" s="183">
        <f t="shared" si="31"/>
        <v>0</v>
      </c>
      <c r="AP70" s="183">
        <f t="shared" si="32"/>
        <v>0</v>
      </c>
      <c r="AQ70" s="183">
        <f t="shared" si="33"/>
        <v>0</v>
      </c>
      <c r="AR70" s="183">
        <f t="shared" si="34"/>
        <v>0</v>
      </c>
      <c r="AS70" s="183">
        <f t="shared" si="35"/>
        <v>0</v>
      </c>
      <c r="AT70" s="183">
        <f t="shared" si="36"/>
        <v>0</v>
      </c>
      <c r="AU70" s="183">
        <f t="shared" si="37"/>
        <v>0</v>
      </c>
      <c r="AV70" s="183">
        <f t="shared" si="38"/>
        <v>2</v>
      </c>
      <c r="AW70" s="183">
        <f t="shared" si="39"/>
        <v>0</v>
      </c>
      <c r="AX70" s="183">
        <f t="shared" si="40"/>
        <v>0</v>
      </c>
      <c r="AY70" s="183">
        <f t="shared" si="41"/>
        <v>0</v>
      </c>
      <c r="AZ70" s="183">
        <f t="shared" si="42"/>
        <v>0</v>
      </c>
      <c r="BA70" s="184">
        <f t="shared" si="43"/>
        <v>7</v>
      </c>
      <c r="BB70" s="348"/>
      <c r="BC70" s="349">
        <f t="shared" si="44"/>
        <v>3.5</v>
      </c>
      <c r="BD70" s="347"/>
      <c r="BE70" s="343"/>
      <c r="BF70" s="178">
        <f t="shared" si="45"/>
        <v>0</v>
      </c>
      <c r="BG70" s="179">
        <f t="shared" si="46"/>
        <v>0</v>
      </c>
      <c r="BH70" s="180">
        <f t="shared" si="47"/>
        <v>0</v>
      </c>
      <c r="BI70" s="181">
        <f t="shared" si="48"/>
        <v>0</v>
      </c>
      <c r="BJ70" s="182">
        <f t="shared" si="49"/>
        <v>0</v>
      </c>
      <c r="BK70" s="183">
        <f t="shared" si="50"/>
        <v>0</v>
      </c>
      <c r="BL70" s="183">
        <f t="shared" si="51"/>
        <v>0</v>
      </c>
      <c r="BM70" s="183">
        <f t="shared" si="52"/>
        <v>0</v>
      </c>
      <c r="BN70" s="183">
        <f t="shared" si="53"/>
        <v>0</v>
      </c>
      <c r="BO70" s="183">
        <f t="shared" si="54"/>
        <v>0</v>
      </c>
      <c r="BP70" s="184">
        <f t="shared" si="55"/>
        <v>0</v>
      </c>
      <c r="BQ70" s="405">
        <f t="shared" si="56"/>
        <v>0</v>
      </c>
      <c r="BR70" s="182">
        <f t="shared" si="57"/>
        <v>0</v>
      </c>
      <c r="BS70" s="183">
        <f t="shared" si="58"/>
        <v>0</v>
      </c>
      <c r="BT70" s="184">
        <f t="shared" si="59"/>
        <v>0</v>
      </c>
      <c r="BU70" s="185">
        <f t="shared" si="60"/>
        <v>0</v>
      </c>
      <c r="BV70" s="178">
        <f t="shared" si="61"/>
        <v>0</v>
      </c>
      <c r="BW70" s="179">
        <f t="shared" si="62"/>
        <v>0</v>
      </c>
      <c r="BX70" s="196">
        <f t="shared" si="63"/>
        <v>0</v>
      </c>
      <c r="BY70" s="197">
        <f t="shared" si="64"/>
        <v>0</v>
      </c>
      <c r="BZ70" s="182">
        <f t="shared" si="65"/>
        <v>0</v>
      </c>
      <c r="CA70" s="183">
        <f t="shared" si="66"/>
        <v>0</v>
      </c>
      <c r="CB70" s="183">
        <f t="shared" si="67"/>
        <v>0</v>
      </c>
      <c r="CC70" s="183">
        <f t="shared" si="24"/>
        <v>0</v>
      </c>
      <c r="CD70" s="183">
        <f t="shared" si="68"/>
        <v>0</v>
      </c>
      <c r="CE70" s="183">
        <f t="shared" si="69"/>
        <v>0</v>
      </c>
      <c r="CF70" s="184">
        <f t="shared" si="70"/>
        <v>0</v>
      </c>
      <c r="CG70" s="198">
        <f t="shared" si="71"/>
        <v>0</v>
      </c>
      <c r="CH70" s="186"/>
      <c r="CI70" s="187"/>
      <c r="CJ70" s="187"/>
      <c r="CK70" s="177">
        <f t="shared" si="72"/>
        <v>0</v>
      </c>
      <c r="CL70" s="230"/>
      <c r="CM70" s="359"/>
      <c r="CN70" s="444">
        <v>0</v>
      </c>
      <c r="CO70" s="450">
        <v>0</v>
      </c>
    </row>
    <row r="71" spans="1:93" ht="20.100000000000001" customHeight="1" thickBot="1" x14ac:dyDescent="0.3">
      <c r="A71" s="646" t="s">
        <v>103</v>
      </c>
      <c r="B71" s="652">
        <v>57</v>
      </c>
      <c r="C71" s="25" t="s">
        <v>3</v>
      </c>
      <c r="D71" s="500"/>
      <c r="E71" s="506"/>
      <c r="F71" s="435"/>
      <c r="G71" s="435"/>
      <c r="H71" s="505"/>
      <c r="I71" s="500"/>
      <c r="J71" s="435"/>
      <c r="K71" s="435"/>
      <c r="L71" s="506"/>
      <c r="M71" s="506"/>
      <c r="N71" s="435"/>
      <c r="O71" s="440"/>
      <c r="P71" s="500"/>
      <c r="Q71" s="506"/>
      <c r="R71" s="435"/>
      <c r="S71" s="460"/>
      <c r="T71" s="467"/>
      <c r="U71" s="503"/>
      <c r="V71" s="438"/>
      <c r="W71" s="438"/>
      <c r="X71" s="458"/>
      <c r="Y71" s="458"/>
      <c r="Z71" s="438"/>
      <c r="AA71" s="455"/>
      <c r="AB71" s="503"/>
      <c r="AC71" s="458"/>
      <c r="AD71" s="438"/>
      <c r="AE71" s="438"/>
      <c r="AF71" s="458"/>
      <c r="AG71" s="458"/>
      <c r="AH71" s="455"/>
      <c r="AI71" s="207">
        <f>COUNTIF($D71:AH71,"D")</f>
        <v>0</v>
      </c>
      <c r="AJ71" s="183">
        <f t="shared" si="26"/>
        <v>0</v>
      </c>
      <c r="AK71" s="183">
        <f t="shared" si="27"/>
        <v>0</v>
      </c>
      <c r="AL71" s="183">
        <f t="shared" si="28"/>
        <v>0</v>
      </c>
      <c r="AM71" s="183">
        <f t="shared" si="29"/>
        <v>0</v>
      </c>
      <c r="AN71" s="183">
        <f t="shared" si="30"/>
        <v>0</v>
      </c>
      <c r="AO71" s="183">
        <f t="shared" si="31"/>
        <v>0</v>
      </c>
      <c r="AP71" s="183">
        <f t="shared" si="32"/>
        <v>0</v>
      </c>
      <c r="AQ71" s="183">
        <f t="shared" si="33"/>
        <v>0</v>
      </c>
      <c r="AR71" s="183">
        <f t="shared" si="34"/>
        <v>0</v>
      </c>
      <c r="AS71" s="183">
        <f t="shared" si="35"/>
        <v>0</v>
      </c>
      <c r="AT71" s="183">
        <f t="shared" si="36"/>
        <v>0</v>
      </c>
      <c r="AU71" s="183">
        <f t="shared" si="37"/>
        <v>0</v>
      </c>
      <c r="AV71" s="183">
        <f t="shared" si="38"/>
        <v>0</v>
      </c>
      <c r="AW71" s="183">
        <f t="shared" si="39"/>
        <v>0</v>
      </c>
      <c r="AX71" s="183">
        <f t="shared" si="40"/>
        <v>0</v>
      </c>
      <c r="AY71" s="183">
        <f t="shared" si="41"/>
        <v>0</v>
      </c>
      <c r="AZ71" s="183">
        <f t="shared" si="42"/>
        <v>0</v>
      </c>
      <c r="BA71" s="184">
        <f t="shared" si="43"/>
        <v>0</v>
      </c>
      <c r="BB71" s="348"/>
      <c r="BC71" s="349">
        <f t="shared" si="44"/>
        <v>0</v>
      </c>
      <c r="BD71" s="347"/>
      <c r="BE71" s="343"/>
      <c r="BF71" s="178">
        <f t="shared" si="45"/>
        <v>0</v>
      </c>
      <c r="BG71" s="179">
        <f t="shared" si="46"/>
        <v>0</v>
      </c>
      <c r="BH71" s="180">
        <f t="shared" si="47"/>
        <v>0</v>
      </c>
      <c r="BI71" s="181">
        <f t="shared" si="48"/>
        <v>0</v>
      </c>
      <c r="BJ71" s="182">
        <f t="shared" si="49"/>
        <v>0</v>
      </c>
      <c r="BK71" s="183">
        <f t="shared" si="50"/>
        <v>0</v>
      </c>
      <c r="BL71" s="183">
        <f t="shared" si="51"/>
        <v>0</v>
      </c>
      <c r="BM71" s="183">
        <f t="shared" si="52"/>
        <v>0</v>
      </c>
      <c r="BN71" s="183">
        <f t="shared" si="53"/>
        <v>0</v>
      </c>
      <c r="BO71" s="183">
        <f t="shared" si="54"/>
        <v>0</v>
      </c>
      <c r="BP71" s="184">
        <f t="shared" si="55"/>
        <v>0</v>
      </c>
      <c r="BQ71" s="405">
        <f t="shared" si="56"/>
        <v>0</v>
      </c>
      <c r="BR71" s="182">
        <f t="shared" si="57"/>
        <v>0</v>
      </c>
      <c r="BS71" s="183">
        <f t="shared" si="58"/>
        <v>0</v>
      </c>
      <c r="BT71" s="184">
        <f t="shared" si="59"/>
        <v>0</v>
      </c>
      <c r="BU71" s="185">
        <f t="shared" si="60"/>
        <v>0</v>
      </c>
      <c r="BV71" s="178">
        <f t="shared" si="61"/>
        <v>0</v>
      </c>
      <c r="BW71" s="179">
        <f t="shared" si="62"/>
        <v>0</v>
      </c>
      <c r="BX71" s="196">
        <f t="shared" si="63"/>
        <v>0</v>
      </c>
      <c r="BY71" s="197">
        <f t="shared" si="64"/>
        <v>0</v>
      </c>
      <c r="BZ71" s="182">
        <f t="shared" si="65"/>
        <v>0</v>
      </c>
      <c r="CA71" s="183">
        <f t="shared" si="66"/>
        <v>0</v>
      </c>
      <c r="CB71" s="183">
        <f t="shared" si="67"/>
        <v>0</v>
      </c>
      <c r="CC71" s="183">
        <f t="shared" si="24"/>
        <v>0</v>
      </c>
      <c r="CD71" s="183">
        <f t="shared" si="68"/>
        <v>0</v>
      </c>
      <c r="CE71" s="183">
        <f t="shared" si="69"/>
        <v>0</v>
      </c>
      <c r="CF71" s="184">
        <f t="shared" si="70"/>
        <v>0</v>
      </c>
      <c r="CG71" s="198">
        <f t="shared" si="71"/>
        <v>0</v>
      </c>
      <c r="CH71" s="186"/>
      <c r="CI71" s="187"/>
      <c r="CJ71" s="187"/>
      <c r="CK71" s="177">
        <f t="shared" si="72"/>
        <v>0</v>
      </c>
      <c r="CL71" s="230"/>
      <c r="CM71" s="359"/>
      <c r="CN71" s="444">
        <v>0</v>
      </c>
      <c r="CO71" s="450">
        <v>0</v>
      </c>
    </row>
    <row r="72" spans="1:93" ht="20.100000000000001" customHeight="1" thickBot="1" x14ac:dyDescent="0.3">
      <c r="A72" s="646" t="s">
        <v>271</v>
      </c>
      <c r="B72" s="652">
        <v>58</v>
      </c>
      <c r="C72" s="25" t="s">
        <v>3</v>
      </c>
      <c r="D72" s="500"/>
      <c r="E72" s="506"/>
      <c r="F72" s="435"/>
      <c r="G72" s="435"/>
      <c r="H72" s="505"/>
      <c r="I72" s="500"/>
      <c r="J72" s="435"/>
      <c r="K72" s="435"/>
      <c r="L72" s="506"/>
      <c r="M72" s="506"/>
      <c r="N72" s="435"/>
      <c r="O72" s="440"/>
      <c r="P72" s="500"/>
      <c r="Q72" s="506"/>
      <c r="R72" s="435"/>
      <c r="S72" s="460"/>
      <c r="T72" s="467"/>
      <c r="U72" s="503"/>
      <c r="V72" s="438"/>
      <c r="W72" s="438"/>
      <c r="X72" s="458"/>
      <c r="Y72" s="458"/>
      <c r="Z72" s="438"/>
      <c r="AA72" s="455"/>
      <c r="AB72" s="503"/>
      <c r="AC72" s="458"/>
      <c r="AD72" s="438"/>
      <c r="AE72" s="438"/>
      <c r="AF72" s="458"/>
      <c r="AG72" s="458"/>
      <c r="AH72" s="455"/>
      <c r="AI72" s="207">
        <f>COUNTIF($D72:AH72,"D")</f>
        <v>0</v>
      </c>
      <c r="AJ72" s="183">
        <f t="shared" si="26"/>
        <v>0</v>
      </c>
      <c r="AK72" s="183">
        <f t="shared" si="27"/>
        <v>0</v>
      </c>
      <c r="AL72" s="183">
        <f t="shared" si="28"/>
        <v>0</v>
      </c>
      <c r="AM72" s="183">
        <f t="shared" si="29"/>
        <v>0</v>
      </c>
      <c r="AN72" s="183">
        <f t="shared" si="30"/>
        <v>0</v>
      </c>
      <c r="AO72" s="183">
        <f t="shared" si="31"/>
        <v>0</v>
      </c>
      <c r="AP72" s="183">
        <f t="shared" si="32"/>
        <v>0</v>
      </c>
      <c r="AQ72" s="183">
        <f t="shared" si="33"/>
        <v>0</v>
      </c>
      <c r="AR72" s="183">
        <f t="shared" si="34"/>
        <v>0</v>
      </c>
      <c r="AS72" s="183">
        <f t="shared" si="35"/>
        <v>0</v>
      </c>
      <c r="AT72" s="183">
        <f t="shared" si="36"/>
        <v>0</v>
      </c>
      <c r="AU72" s="183">
        <f t="shared" si="37"/>
        <v>0</v>
      </c>
      <c r="AV72" s="183">
        <f t="shared" si="38"/>
        <v>0</v>
      </c>
      <c r="AW72" s="183">
        <f t="shared" si="39"/>
        <v>0</v>
      </c>
      <c r="AX72" s="183">
        <f t="shared" si="40"/>
        <v>0</v>
      </c>
      <c r="AY72" s="183">
        <f t="shared" si="41"/>
        <v>0</v>
      </c>
      <c r="AZ72" s="183">
        <f t="shared" si="42"/>
        <v>0</v>
      </c>
      <c r="BA72" s="184">
        <f t="shared" si="43"/>
        <v>0</v>
      </c>
      <c r="BB72" s="348"/>
      <c r="BC72" s="349">
        <f t="shared" si="44"/>
        <v>0</v>
      </c>
      <c r="BD72" s="347"/>
      <c r="BE72" s="343"/>
      <c r="BF72" s="178">
        <f t="shared" si="45"/>
        <v>0</v>
      </c>
      <c r="BG72" s="179">
        <f t="shared" si="46"/>
        <v>0</v>
      </c>
      <c r="BH72" s="180">
        <f t="shared" si="47"/>
        <v>0</v>
      </c>
      <c r="BI72" s="181">
        <f t="shared" si="48"/>
        <v>0</v>
      </c>
      <c r="BJ72" s="182">
        <f t="shared" si="49"/>
        <v>0</v>
      </c>
      <c r="BK72" s="183">
        <f t="shared" si="50"/>
        <v>0</v>
      </c>
      <c r="BL72" s="183">
        <f t="shared" si="51"/>
        <v>0</v>
      </c>
      <c r="BM72" s="183">
        <f t="shared" si="52"/>
        <v>0</v>
      </c>
      <c r="BN72" s="183">
        <f t="shared" si="53"/>
        <v>0</v>
      </c>
      <c r="BO72" s="183">
        <f t="shared" si="54"/>
        <v>0</v>
      </c>
      <c r="BP72" s="184">
        <f t="shared" si="55"/>
        <v>0</v>
      </c>
      <c r="BQ72" s="405">
        <f t="shared" si="56"/>
        <v>0</v>
      </c>
      <c r="BR72" s="182">
        <f t="shared" si="57"/>
        <v>0</v>
      </c>
      <c r="BS72" s="183">
        <f t="shared" si="58"/>
        <v>0</v>
      </c>
      <c r="BT72" s="184">
        <f t="shared" si="59"/>
        <v>0</v>
      </c>
      <c r="BU72" s="185">
        <f t="shared" si="60"/>
        <v>0</v>
      </c>
      <c r="BV72" s="178">
        <f t="shared" si="61"/>
        <v>0</v>
      </c>
      <c r="BW72" s="179">
        <f t="shared" si="62"/>
        <v>0</v>
      </c>
      <c r="BX72" s="196">
        <f t="shared" si="63"/>
        <v>0</v>
      </c>
      <c r="BY72" s="197">
        <f t="shared" si="64"/>
        <v>0</v>
      </c>
      <c r="BZ72" s="182">
        <f t="shared" si="65"/>
        <v>0</v>
      </c>
      <c r="CA72" s="183">
        <f t="shared" si="66"/>
        <v>0</v>
      </c>
      <c r="CB72" s="183">
        <f t="shared" si="67"/>
        <v>0</v>
      </c>
      <c r="CC72" s="183">
        <f t="shared" si="24"/>
        <v>0</v>
      </c>
      <c r="CD72" s="183">
        <f t="shared" si="68"/>
        <v>0</v>
      </c>
      <c r="CE72" s="183">
        <f t="shared" si="69"/>
        <v>0</v>
      </c>
      <c r="CF72" s="184">
        <f t="shared" si="70"/>
        <v>0</v>
      </c>
      <c r="CG72" s="198">
        <f t="shared" si="71"/>
        <v>0</v>
      </c>
      <c r="CH72" s="186"/>
      <c r="CI72" s="187"/>
      <c r="CJ72" s="187"/>
      <c r="CK72" s="177">
        <f t="shared" si="72"/>
        <v>0</v>
      </c>
      <c r="CL72" s="230"/>
      <c r="CM72" s="359"/>
      <c r="CN72" s="444">
        <v>0</v>
      </c>
      <c r="CO72" s="450">
        <v>0</v>
      </c>
    </row>
    <row r="73" spans="1:93" ht="20.100000000000001" customHeight="1" thickBot="1" x14ac:dyDescent="0.3">
      <c r="A73" s="646" t="s">
        <v>272</v>
      </c>
      <c r="B73" s="652">
        <v>59</v>
      </c>
      <c r="C73" s="25" t="s">
        <v>3</v>
      </c>
      <c r="D73" s="459"/>
      <c r="E73" s="435"/>
      <c r="F73" s="435"/>
      <c r="G73" s="435"/>
      <c r="H73" s="440"/>
      <c r="I73" s="459"/>
      <c r="J73" s="435"/>
      <c r="K73" s="435"/>
      <c r="L73" s="435"/>
      <c r="M73" s="435"/>
      <c r="N73" s="435"/>
      <c r="O73" s="440"/>
      <c r="P73" s="459"/>
      <c r="Q73" s="435"/>
      <c r="R73" s="435"/>
      <c r="S73" s="460"/>
      <c r="T73" s="455"/>
      <c r="U73" s="503"/>
      <c r="V73" s="438"/>
      <c r="W73" s="438"/>
      <c r="X73" s="438"/>
      <c r="Y73" s="458"/>
      <c r="Z73" s="458"/>
      <c r="AA73" s="455"/>
      <c r="AB73" s="460"/>
      <c r="AC73" s="438"/>
      <c r="AD73" s="458"/>
      <c r="AE73" s="438"/>
      <c r="AF73" s="438"/>
      <c r="AG73" s="506"/>
      <c r="AH73" s="469"/>
      <c r="AI73" s="207">
        <f>COUNTIF($D73:AH73,"D")</f>
        <v>0</v>
      </c>
      <c r="AJ73" s="183">
        <f t="shared" si="26"/>
        <v>0</v>
      </c>
      <c r="AK73" s="183">
        <f t="shared" si="27"/>
        <v>0</v>
      </c>
      <c r="AL73" s="183">
        <f t="shared" si="28"/>
        <v>0</v>
      </c>
      <c r="AM73" s="183">
        <f t="shared" si="29"/>
        <v>0</v>
      </c>
      <c r="AN73" s="183">
        <f t="shared" si="30"/>
        <v>0</v>
      </c>
      <c r="AO73" s="183">
        <f t="shared" si="31"/>
        <v>0</v>
      </c>
      <c r="AP73" s="183">
        <f t="shared" si="32"/>
        <v>0</v>
      </c>
      <c r="AQ73" s="183">
        <f t="shared" si="33"/>
        <v>0</v>
      </c>
      <c r="AR73" s="183">
        <f t="shared" si="34"/>
        <v>0</v>
      </c>
      <c r="AS73" s="183">
        <f t="shared" si="35"/>
        <v>0</v>
      </c>
      <c r="AT73" s="183">
        <f t="shared" si="36"/>
        <v>0</v>
      </c>
      <c r="AU73" s="183">
        <f t="shared" si="37"/>
        <v>0</v>
      </c>
      <c r="AV73" s="183">
        <f t="shared" si="38"/>
        <v>0</v>
      </c>
      <c r="AW73" s="183">
        <f t="shared" si="39"/>
        <v>0</v>
      </c>
      <c r="AX73" s="183">
        <f t="shared" si="40"/>
        <v>0</v>
      </c>
      <c r="AY73" s="183">
        <f t="shared" si="41"/>
        <v>0</v>
      </c>
      <c r="AZ73" s="183">
        <f t="shared" si="42"/>
        <v>0</v>
      </c>
      <c r="BA73" s="184">
        <f t="shared" si="43"/>
        <v>0</v>
      </c>
      <c r="BB73" s="348"/>
      <c r="BC73" s="349">
        <f t="shared" si="44"/>
        <v>0</v>
      </c>
      <c r="BD73" s="347"/>
      <c r="BE73" s="343"/>
      <c r="BF73" s="178">
        <f t="shared" si="45"/>
        <v>0</v>
      </c>
      <c r="BG73" s="179">
        <f t="shared" si="46"/>
        <v>0</v>
      </c>
      <c r="BH73" s="180">
        <f t="shared" si="47"/>
        <v>0</v>
      </c>
      <c r="BI73" s="181">
        <f t="shared" si="48"/>
        <v>0</v>
      </c>
      <c r="BJ73" s="182">
        <f t="shared" si="49"/>
        <v>0</v>
      </c>
      <c r="BK73" s="183">
        <f t="shared" si="50"/>
        <v>0</v>
      </c>
      <c r="BL73" s="183">
        <f t="shared" si="51"/>
        <v>0</v>
      </c>
      <c r="BM73" s="183">
        <f t="shared" si="52"/>
        <v>0</v>
      </c>
      <c r="BN73" s="183">
        <f t="shared" si="53"/>
        <v>0</v>
      </c>
      <c r="BO73" s="183">
        <f t="shared" si="54"/>
        <v>0</v>
      </c>
      <c r="BP73" s="184">
        <f t="shared" si="55"/>
        <v>0</v>
      </c>
      <c r="BQ73" s="405">
        <f t="shared" si="56"/>
        <v>0</v>
      </c>
      <c r="BR73" s="182">
        <f t="shared" si="57"/>
        <v>0</v>
      </c>
      <c r="BS73" s="183">
        <f t="shared" si="58"/>
        <v>0</v>
      </c>
      <c r="BT73" s="184">
        <f t="shared" si="59"/>
        <v>0</v>
      </c>
      <c r="BU73" s="185">
        <f t="shared" si="60"/>
        <v>0</v>
      </c>
      <c r="BV73" s="178">
        <f t="shared" si="61"/>
        <v>0</v>
      </c>
      <c r="BW73" s="179">
        <f t="shared" si="62"/>
        <v>0</v>
      </c>
      <c r="BX73" s="196">
        <f t="shared" si="63"/>
        <v>0</v>
      </c>
      <c r="BY73" s="197">
        <f t="shared" si="64"/>
        <v>0</v>
      </c>
      <c r="BZ73" s="182">
        <f t="shared" si="65"/>
        <v>0</v>
      </c>
      <c r="CA73" s="183">
        <f t="shared" si="66"/>
        <v>0</v>
      </c>
      <c r="CB73" s="183">
        <f t="shared" si="67"/>
        <v>0</v>
      </c>
      <c r="CC73" s="183">
        <f t="shared" si="24"/>
        <v>0</v>
      </c>
      <c r="CD73" s="183">
        <f t="shared" si="68"/>
        <v>0</v>
      </c>
      <c r="CE73" s="183">
        <f t="shared" si="69"/>
        <v>0</v>
      </c>
      <c r="CF73" s="184">
        <f t="shared" si="70"/>
        <v>0</v>
      </c>
      <c r="CG73" s="198">
        <f t="shared" si="71"/>
        <v>0</v>
      </c>
      <c r="CH73" s="186"/>
      <c r="CI73" s="187"/>
      <c r="CJ73" s="187"/>
      <c r="CK73" s="177">
        <f t="shared" si="72"/>
        <v>0</v>
      </c>
      <c r="CL73" s="230"/>
      <c r="CM73" s="359"/>
      <c r="CN73" s="444">
        <v>0</v>
      </c>
      <c r="CO73" s="450">
        <v>0</v>
      </c>
    </row>
    <row r="74" spans="1:93" ht="20.100000000000001" customHeight="1" thickBot="1" x14ac:dyDescent="0.3">
      <c r="A74" s="60" t="s">
        <v>21</v>
      </c>
      <c r="B74" s="60" t="s">
        <v>22</v>
      </c>
      <c r="C74" s="225" t="s">
        <v>23</v>
      </c>
      <c r="D74" s="307">
        <v>1</v>
      </c>
      <c r="E74" s="265">
        <f>D74+1</f>
        <v>2</v>
      </c>
      <c r="F74" s="265">
        <f t="shared" ref="F74:R74" si="75">E74+1</f>
        <v>3</v>
      </c>
      <c r="G74" s="265">
        <f t="shared" si="75"/>
        <v>4</v>
      </c>
      <c r="H74" s="640">
        <f t="shared" si="75"/>
        <v>5</v>
      </c>
      <c r="I74" s="307">
        <f t="shared" si="75"/>
        <v>6</v>
      </c>
      <c r="J74" s="265">
        <f t="shared" si="75"/>
        <v>7</v>
      </c>
      <c r="K74" s="265">
        <f t="shared" si="75"/>
        <v>8</v>
      </c>
      <c r="L74" s="265">
        <f t="shared" si="75"/>
        <v>9</v>
      </c>
      <c r="M74" s="264">
        <f t="shared" si="75"/>
        <v>10</v>
      </c>
      <c r="N74" s="265">
        <f t="shared" si="75"/>
        <v>11</v>
      </c>
      <c r="O74" s="640">
        <f t="shared" si="75"/>
        <v>12</v>
      </c>
      <c r="P74" s="307">
        <f t="shared" si="75"/>
        <v>13</v>
      </c>
      <c r="Q74" s="265">
        <f t="shared" si="75"/>
        <v>14</v>
      </c>
      <c r="R74" s="265">
        <f t="shared" si="75"/>
        <v>15</v>
      </c>
      <c r="S74" s="460"/>
      <c r="T74" s="467"/>
      <c r="U74" s="503"/>
      <c r="V74" s="438"/>
      <c r="W74" s="438"/>
      <c r="X74" s="458"/>
      <c r="Y74" s="458"/>
      <c r="Z74" s="438"/>
      <c r="AA74" s="455"/>
      <c r="AB74" s="503"/>
      <c r="AC74" s="458"/>
      <c r="AD74" s="438"/>
      <c r="AE74" s="438"/>
      <c r="AF74" s="458"/>
      <c r="AG74" s="458"/>
      <c r="AH74" s="455"/>
      <c r="AI74" s="207">
        <f>COUNTIF($D74:AH74,"D")</f>
        <v>0</v>
      </c>
      <c r="AJ74" s="183">
        <f t="shared" si="26"/>
        <v>0</v>
      </c>
      <c r="AK74" s="183">
        <f t="shared" si="27"/>
        <v>0</v>
      </c>
      <c r="AL74" s="183">
        <f t="shared" si="28"/>
        <v>0</v>
      </c>
      <c r="AM74" s="183">
        <f t="shared" si="29"/>
        <v>0</v>
      </c>
      <c r="AN74" s="183">
        <f t="shared" si="30"/>
        <v>0</v>
      </c>
      <c r="AO74" s="183">
        <f t="shared" si="31"/>
        <v>0</v>
      </c>
      <c r="AP74" s="183">
        <f t="shared" si="32"/>
        <v>0</v>
      </c>
      <c r="AQ74" s="183">
        <f t="shared" si="33"/>
        <v>0</v>
      </c>
      <c r="AR74" s="183">
        <f t="shared" si="34"/>
        <v>0</v>
      </c>
      <c r="AS74" s="183">
        <f t="shared" si="35"/>
        <v>0</v>
      </c>
      <c r="AT74" s="183">
        <f t="shared" si="36"/>
        <v>0</v>
      </c>
      <c r="AU74" s="183">
        <f t="shared" si="37"/>
        <v>0</v>
      </c>
      <c r="AV74" s="183">
        <f t="shared" si="38"/>
        <v>0</v>
      </c>
      <c r="AW74" s="183">
        <f t="shared" si="39"/>
        <v>0</v>
      </c>
      <c r="AX74" s="183">
        <f t="shared" si="40"/>
        <v>0</v>
      </c>
      <c r="AY74" s="183">
        <f t="shared" si="41"/>
        <v>0</v>
      </c>
      <c r="AZ74" s="183">
        <f t="shared" si="42"/>
        <v>0</v>
      </c>
      <c r="BA74" s="184">
        <f t="shared" si="43"/>
        <v>0</v>
      </c>
      <c r="BB74" s="348"/>
      <c r="BC74" s="349">
        <f t="shared" si="44"/>
        <v>0</v>
      </c>
      <c r="BD74" s="347"/>
      <c r="BE74" s="343"/>
      <c r="BF74" s="178">
        <f t="shared" si="45"/>
        <v>0</v>
      </c>
      <c r="BG74" s="179">
        <f t="shared" si="46"/>
        <v>0</v>
      </c>
      <c r="BH74" s="180">
        <f t="shared" si="47"/>
        <v>0</v>
      </c>
      <c r="BI74" s="181">
        <f t="shared" si="48"/>
        <v>0</v>
      </c>
      <c r="BJ74" s="182">
        <f t="shared" si="49"/>
        <v>0</v>
      </c>
      <c r="BK74" s="183">
        <f t="shared" si="50"/>
        <v>0</v>
      </c>
      <c r="BL74" s="183">
        <f t="shared" si="51"/>
        <v>0</v>
      </c>
      <c r="BM74" s="183">
        <f t="shared" si="52"/>
        <v>0</v>
      </c>
      <c r="BN74" s="183">
        <f t="shared" si="53"/>
        <v>0</v>
      </c>
      <c r="BO74" s="183">
        <f t="shared" si="54"/>
        <v>0</v>
      </c>
      <c r="BP74" s="184">
        <f t="shared" si="55"/>
        <v>0</v>
      </c>
      <c r="BQ74" s="405">
        <f t="shared" si="56"/>
        <v>0</v>
      </c>
      <c r="BR74" s="182">
        <f t="shared" si="57"/>
        <v>0</v>
      </c>
      <c r="BS74" s="183">
        <f t="shared" si="58"/>
        <v>0</v>
      </c>
      <c r="BT74" s="184">
        <f t="shared" si="59"/>
        <v>0</v>
      </c>
      <c r="BU74" s="185">
        <f t="shared" si="60"/>
        <v>0</v>
      </c>
      <c r="BV74" s="178">
        <f t="shared" si="61"/>
        <v>0</v>
      </c>
      <c r="BW74" s="179">
        <f t="shared" si="62"/>
        <v>0</v>
      </c>
      <c r="BX74" s="196">
        <f t="shared" si="63"/>
        <v>0</v>
      </c>
      <c r="BY74" s="197">
        <f t="shared" si="64"/>
        <v>0</v>
      </c>
      <c r="BZ74" s="182">
        <f t="shared" si="65"/>
        <v>0</v>
      </c>
      <c r="CA74" s="183">
        <f t="shared" si="66"/>
        <v>0</v>
      </c>
      <c r="CB74" s="183">
        <f t="shared" si="67"/>
        <v>0</v>
      </c>
      <c r="CC74" s="183">
        <f t="shared" si="24"/>
        <v>0</v>
      </c>
      <c r="CD74" s="183">
        <f t="shared" si="68"/>
        <v>0</v>
      </c>
      <c r="CE74" s="183">
        <f t="shared" si="69"/>
        <v>0</v>
      </c>
      <c r="CF74" s="184">
        <f t="shared" si="70"/>
        <v>0</v>
      </c>
      <c r="CG74" s="198">
        <f t="shared" si="71"/>
        <v>0</v>
      </c>
      <c r="CH74" s="186"/>
      <c r="CI74" s="187"/>
      <c r="CJ74" s="187"/>
      <c r="CK74" s="177">
        <f t="shared" si="72"/>
        <v>0</v>
      </c>
      <c r="CL74" s="230"/>
      <c r="CM74" s="359"/>
      <c r="CN74" s="444"/>
      <c r="CO74" s="450"/>
    </row>
    <row r="75" spans="1:93" ht="20.100000000000001" customHeight="1" thickBot="1" x14ac:dyDescent="0.3">
      <c r="A75" s="613" t="s">
        <v>104</v>
      </c>
      <c r="B75" s="611">
        <v>60</v>
      </c>
      <c r="C75" s="26" t="s">
        <v>1</v>
      </c>
      <c r="D75" s="727" t="s">
        <v>29</v>
      </c>
      <c r="E75" s="727" t="s">
        <v>31</v>
      </c>
      <c r="F75" s="728" t="s">
        <v>26</v>
      </c>
      <c r="G75" s="729" t="s">
        <v>25</v>
      </c>
      <c r="H75" s="730"/>
      <c r="I75" s="854" t="s">
        <v>48</v>
      </c>
      <c r="J75" s="729" t="s">
        <v>24</v>
      </c>
      <c r="K75" s="729" t="s">
        <v>24</v>
      </c>
      <c r="L75" s="732"/>
      <c r="M75" s="732"/>
      <c r="N75" s="729" t="s">
        <v>24</v>
      </c>
      <c r="O75" s="733" t="s">
        <v>25</v>
      </c>
      <c r="P75" s="731"/>
      <c r="Q75" s="734"/>
      <c r="R75" s="729" t="s">
        <v>24</v>
      </c>
      <c r="S75" s="460"/>
      <c r="T75" s="467"/>
      <c r="U75" s="503"/>
      <c r="V75" s="438"/>
      <c r="W75" s="438"/>
      <c r="X75" s="458"/>
      <c r="Y75" s="458"/>
      <c r="Z75" s="438"/>
      <c r="AA75" s="455"/>
      <c r="AB75" s="503"/>
      <c r="AC75" s="458"/>
      <c r="AD75" s="438"/>
      <c r="AE75" s="438"/>
      <c r="AF75" s="458"/>
      <c r="AG75" s="458"/>
      <c r="AH75" s="455"/>
      <c r="AI75" s="207">
        <f>COUNTIF($D75:AH75,"D")</f>
        <v>4</v>
      </c>
      <c r="AJ75" s="183">
        <f t="shared" si="26"/>
        <v>2</v>
      </c>
      <c r="AK75" s="183">
        <f t="shared" si="27"/>
        <v>1</v>
      </c>
      <c r="AL75" s="183">
        <f t="shared" si="28"/>
        <v>0</v>
      </c>
      <c r="AM75" s="183">
        <f t="shared" si="29"/>
        <v>0</v>
      </c>
      <c r="AN75" s="183">
        <f t="shared" si="30"/>
        <v>1</v>
      </c>
      <c r="AO75" s="183">
        <f t="shared" si="31"/>
        <v>0</v>
      </c>
      <c r="AP75" s="183">
        <f t="shared" si="32"/>
        <v>1</v>
      </c>
      <c r="AQ75" s="183">
        <f t="shared" si="33"/>
        <v>0</v>
      </c>
      <c r="AR75" s="183">
        <f t="shared" si="34"/>
        <v>0</v>
      </c>
      <c r="AS75" s="183">
        <f t="shared" si="35"/>
        <v>0</v>
      </c>
      <c r="AT75" s="183">
        <f t="shared" si="36"/>
        <v>0</v>
      </c>
      <c r="AU75" s="183">
        <f t="shared" si="37"/>
        <v>0</v>
      </c>
      <c r="AV75" s="183">
        <f t="shared" si="38"/>
        <v>0</v>
      </c>
      <c r="AW75" s="183">
        <f t="shared" si="39"/>
        <v>0</v>
      </c>
      <c r="AX75" s="183">
        <f t="shared" si="40"/>
        <v>0</v>
      </c>
      <c r="AY75" s="183">
        <f t="shared" si="41"/>
        <v>0</v>
      </c>
      <c r="AZ75" s="183">
        <f t="shared" si="42"/>
        <v>0</v>
      </c>
      <c r="BA75" s="184">
        <f t="shared" si="43"/>
        <v>7</v>
      </c>
      <c r="BB75" s="348"/>
      <c r="BC75" s="349">
        <f t="shared" si="44"/>
        <v>3</v>
      </c>
      <c r="BD75" s="347"/>
      <c r="BE75" s="343"/>
      <c r="BF75" s="178">
        <f t="shared" si="45"/>
        <v>0</v>
      </c>
      <c r="BG75" s="179">
        <f t="shared" si="46"/>
        <v>0</v>
      </c>
      <c r="BH75" s="180">
        <f t="shared" si="47"/>
        <v>0</v>
      </c>
      <c r="BI75" s="181">
        <f t="shared" si="48"/>
        <v>0</v>
      </c>
      <c r="BJ75" s="182">
        <f t="shared" si="49"/>
        <v>1</v>
      </c>
      <c r="BK75" s="183">
        <f t="shared" si="50"/>
        <v>0</v>
      </c>
      <c r="BL75" s="183">
        <f t="shared" si="51"/>
        <v>0</v>
      </c>
      <c r="BM75" s="183">
        <f t="shared" si="52"/>
        <v>0</v>
      </c>
      <c r="BN75" s="183">
        <f t="shared" si="53"/>
        <v>0</v>
      </c>
      <c r="BO75" s="183">
        <f t="shared" si="54"/>
        <v>0</v>
      </c>
      <c r="BP75" s="184">
        <f t="shared" si="55"/>
        <v>0</v>
      </c>
      <c r="BQ75" s="405">
        <f t="shared" si="56"/>
        <v>0.5</v>
      </c>
      <c r="BR75" s="182">
        <f t="shared" si="57"/>
        <v>0</v>
      </c>
      <c r="BS75" s="183">
        <f t="shared" si="58"/>
        <v>1</v>
      </c>
      <c r="BT75" s="184">
        <f t="shared" si="59"/>
        <v>0</v>
      </c>
      <c r="BU75" s="185">
        <f t="shared" si="60"/>
        <v>0.5</v>
      </c>
      <c r="BV75" s="178">
        <f t="shared" si="61"/>
        <v>0</v>
      </c>
      <c r="BW75" s="179">
        <f t="shared" si="62"/>
        <v>0</v>
      </c>
      <c r="BX75" s="196">
        <f t="shared" si="63"/>
        <v>0</v>
      </c>
      <c r="BY75" s="197">
        <f t="shared" si="64"/>
        <v>0</v>
      </c>
      <c r="BZ75" s="182">
        <f t="shared" si="65"/>
        <v>0</v>
      </c>
      <c r="CA75" s="183">
        <f t="shared" si="66"/>
        <v>0</v>
      </c>
      <c r="CB75" s="183">
        <f t="shared" si="67"/>
        <v>0</v>
      </c>
      <c r="CC75" s="183">
        <f t="shared" si="24"/>
        <v>0</v>
      </c>
      <c r="CD75" s="183">
        <f t="shared" si="68"/>
        <v>0</v>
      </c>
      <c r="CE75" s="183">
        <f t="shared" si="69"/>
        <v>0</v>
      </c>
      <c r="CF75" s="184">
        <f t="shared" si="70"/>
        <v>0</v>
      </c>
      <c r="CG75" s="198">
        <f t="shared" si="71"/>
        <v>0</v>
      </c>
      <c r="CH75" s="186"/>
      <c r="CI75" s="187"/>
      <c r="CJ75" s="187"/>
      <c r="CK75" s="177">
        <f t="shared" si="72"/>
        <v>0.5</v>
      </c>
      <c r="CL75" s="230"/>
      <c r="CM75" s="359"/>
      <c r="CN75" s="444">
        <v>1</v>
      </c>
      <c r="CO75" s="450">
        <v>12</v>
      </c>
    </row>
    <row r="76" spans="1:93" ht="20.100000000000001" customHeight="1" thickBot="1" x14ac:dyDescent="0.3">
      <c r="A76" s="662" t="s">
        <v>105</v>
      </c>
      <c r="B76" s="611">
        <v>61</v>
      </c>
      <c r="C76" s="26" t="s">
        <v>1</v>
      </c>
      <c r="D76" s="738"/>
      <c r="E76" s="739" t="s">
        <v>26</v>
      </c>
      <c r="F76" s="740" t="s">
        <v>31</v>
      </c>
      <c r="G76" s="741" t="s">
        <v>31</v>
      </c>
      <c r="H76" s="742" t="s">
        <v>27</v>
      </c>
      <c r="I76" s="743"/>
      <c r="J76" s="741" t="s">
        <v>24</v>
      </c>
      <c r="K76" s="741" t="s">
        <v>26</v>
      </c>
      <c r="L76" s="744"/>
      <c r="M76" s="744"/>
      <c r="N76" s="741" t="s">
        <v>24</v>
      </c>
      <c r="O76" s="745" t="s">
        <v>25</v>
      </c>
      <c r="P76" s="743" t="s">
        <v>56</v>
      </c>
      <c r="Q76" s="746" t="s">
        <v>31</v>
      </c>
      <c r="R76" s="741" t="s">
        <v>24</v>
      </c>
      <c r="S76" s="459"/>
      <c r="T76" s="440"/>
      <c r="U76" s="459"/>
      <c r="V76" s="435"/>
      <c r="W76" s="435"/>
      <c r="X76" s="435"/>
      <c r="Y76" s="435"/>
      <c r="Z76" s="435"/>
      <c r="AA76" s="440"/>
      <c r="AB76" s="459"/>
      <c r="AC76" s="435"/>
      <c r="AD76" s="435"/>
      <c r="AE76" s="435"/>
      <c r="AF76" s="435"/>
      <c r="AG76" s="506"/>
      <c r="AH76" s="440"/>
      <c r="AI76" s="207">
        <f>COUNTIF($D76:AH76,"D")</f>
        <v>3</v>
      </c>
      <c r="AJ76" s="183">
        <f t="shared" si="26"/>
        <v>1</v>
      </c>
      <c r="AK76" s="183">
        <f t="shared" si="27"/>
        <v>2</v>
      </c>
      <c r="AL76" s="183">
        <f t="shared" si="28"/>
        <v>1</v>
      </c>
      <c r="AM76" s="183">
        <f t="shared" si="29"/>
        <v>0</v>
      </c>
      <c r="AN76" s="183">
        <f t="shared" si="30"/>
        <v>0</v>
      </c>
      <c r="AO76" s="183">
        <f t="shared" si="31"/>
        <v>0</v>
      </c>
      <c r="AP76" s="183">
        <f t="shared" si="32"/>
        <v>3</v>
      </c>
      <c r="AQ76" s="183">
        <f t="shared" si="33"/>
        <v>0</v>
      </c>
      <c r="AR76" s="183">
        <f t="shared" si="34"/>
        <v>0</v>
      </c>
      <c r="AS76" s="183">
        <f t="shared" si="35"/>
        <v>0</v>
      </c>
      <c r="AT76" s="183">
        <f t="shared" si="36"/>
        <v>0</v>
      </c>
      <c r="AU76" s="183">
        <f t="shared" si="37"/>
        <v>0</v>
      </c>
      <c r="AV76" s="183">
        <f t="shared" si="38"/>
        <v>0</v>
      </c>
      <c r="AW76" s="183">
        <f t="shared" si="39"/>
        <v>0</v>
      </c>
      <c r="AX76" s="183">
        <f t="shared" si="40"/>
        <v>0</v>
      </c>
      <c r="AY76" s="183">
        <f t="shared" si="41"/>
        <v>0</v>
      </c>
      <c r="AZ76" s="183">
        <f t="shared" si="42"/>
        <v>0</v>
      </c>
      <c r="BA76" s="184">
        <f t="shared" si="43"/>
        <v>7</v>
      </c>
      <c r="BB76" s="348"/>
      <c r="BC76" s="349">
        <f t="shared" si="44"/>
        <v>2.5</v>
      </c>
      <c r="BD76" s="347"/>
      <c r="BE76" s="343"/>
      <c r="BF76" s="178">
        <f t="shared" si="45"/>
        <v>1</v>
      </c>
      <c r="BG76" s="179">
        <f t="shared" si="46"/>
        <v>0.5</v>
      </c>
      <c r="BH76" s="180">
        <f t="shared" si="47"/>
        <v>4.1666666666666664E-2</v>
      </c>
      <c r="BI76" s="181">
        <f t="shared" si="48"/>
        <v>0.45833333333333331</v>
      </c>
      <c r="BJ76" s="182">
        <f t="shared" si="49"/>
        <v>0</v>
      </c>
      <c r="BK76" s="183">
        <f t="shared" si="50"/>
        <v>0</v>
      </c>
      <c r="BL76" s="183">
        <f t="shared" si="51"/>
        <v>0</v>
      </c>
      <c r="BM76" s="183">
        <f t="shared" si="52"/>
        <v>0</v>
      </c>
      <c r="BN76" s="183">
        <f t="shared" si="53"/>
        <v>0</v>
      </c>
      <c r="BO76" s="183">
        <f t="shared" si="54"/>
        <v>0</v>
      </c>
      <c r="BP76" s="184">
        <f t="shared" si="55"/>
        <v>0</v>
      </c>
      <c r="BQ76" s="405">
        <f t="shared" si="56"/>
        <v>0</v>
      </c>
      <c r="BR76" s="182">
        <f t="shared" si="57"/>
        <v>0</v>
      </c>
      <c r="BS76" s="183">
        <f t="shared" si="58"/>
        <v>0</v>
      </c>
      <c r="BT76" s="184">
        <f t="shared" si="59"/>
        <v>0</v>
      </c>
      <c r="BU76" s="185">
        <f t="shared" si="60"/>
        <v>0</v>
      </c>
      <c r="BV76" s="178">
        <f t="shared" si="61"/>
        <v>0</v>
      </c>
      <c r="BW76" s="179">
        <f t="shared" si="62"/>
        <v>0</v>
      </c>
      <c r="BX76" s="196">
        <f t="shared" si="63"/>
        <v>0</v>
      </c>
      <c r="BY76" s="197">
        <f t="shared" si="64"/>
        <v>0</v>
      </c>
      <c r="BZ76" s="182">
        <f t="shared" si="65"/>
        <v>0</v>
      </c>
      <c r="CA76" s="183">
        <f t="shared" si="66"/>
        <v>0</v>
      </c>
      <c r="CB76" s="183">
        <f t="shared" si="67"/>
        <v>0</v>
      </c>
      <c r="CC76" s="183">
        <f t="shared" si="24"/>
        <v>0</v>
      </c>
      <c r="CD76" s="183">
        <f t="shared" si="68"/>
        <v>0</v>
      </c>
      <c r="CE76" s="183">
        <f t="shared" si="69"/>
        <v>0</v>
      </c>
      <c r="CF76" s="184">
        <f t="shared" si="70"/>
        <v>0</v>
      </c>
      <c r="CG76" s="198">
        <f t="shared" si="71"/>
        <v>0</v>
      </c>
      <c r="CH76" s="186"/>
      <c r="CI76" s="187"/>
      <c r="CJ76" s="187"/>
      <c r="CK76" s="177">
        <f t="shared" si="72"/>
        <v>0.5</v>
      </c>
      <c r="CL76" s="230"/>
      <c r="CM76" s="359"/>
      <c r="CN76" s="444">
        <v>1</v>
      </c>
      <c r="CO76" s="450">
        <v>12</v>
      </c>
    </row>
    <row r="77" spans="1:93" ht="20.100000000000001" customHeight="1" thickBot="1" x14ac:dyDescent="0.3">
      <c r="A77" s="613" t="s">
        <v>106</v>
      </c>
      <c r="B77" s="611">
        <v>62</v>
      </c>
      <c r="C77" s="26" t="s">
        <v>2</v>
      </c>
      <c r="D77" s="720"/>
      <c r="E77" s="720" t="s">
        <v>26</v>
      </c>
      <c r="F77" s="721" t="s">
        <v>26</v>
      </c>
      <c r="G77" s="480" t="s">
        <v>31</v>
      </c>
      <c r="H77" s="516"/>
      <c r="I77" s="521"/>
      <c r="J77" s="480" t="s">
        <v>24</v>
      </c>
      <c r="K77" s="480" t="s">
        <v>25</v>
      </c>
      <c r="L77" s="517"/>
      <c r="M77" s="517"/>
      <c r="N77" s="480" t="s">
        <v>24</v>
      </c>
      <c r="O77" s="481" t="s">
        <v>25</v>
      </c>
      <c r="P77" s="521"/>
      <c r="Q77" s="519"/>
      <c r="R77" s="480" t="s">
        <v>24</v>
      </c>
      <c r="S77" s="459"/>
      <c r="T77" s="505"/>
      <c r="U77" s="500"/>
      <c r="V77" s="435"/>
      <c r="W77" s="435"/>
      <c r="X77" s="506"/>
      <c r="Y77" s="506"/>
      <c r="Z77" s="435"/>
      <c r="AA77" s="440"/>
      <c r="AB77" s="500"/>
      <c r="AC77" s="506"/>
      <c r="AD77" s="435"/>
      <c r="AE77" s="435"/>
      <c r="AF77" s="506"/>
      <c r="AG77" s="506"/>
      <c r="AH77" s="440"/>
      <c r="AI77" s="207">
        <f>COUNTIF($D77:AH77,"D")</f>
        <v>3</v>
      </c>
      <c r="AJ77" s="183">
        <f t="shared" si="26"/>
        <v>2</v>
      </c>
      <c r="AK77" s="183">
        <f t="shared" si="27"/>
        <v>2</v>
      </c>
      <c r="AL77" s="183">
        <f t="shared" si="28"/>
        <v>0</v>
      </c>
      <c r="AM77" s="183">
        <f t="shared" si="29"/>
        <v>0</v>
      </c>
      <c r="AN77" s="183">
        <f t="shared" si="30"/>
        <v>0</v>
      </c>
      <c r="AO77" s="183">
        <f t="shared" si="31"/>
        <v>0</v>
      </c>
      <c r="AP77" s="183">
        <f t="shared" si="32"/>
        <v>1</v>
      </c>
      <c r="AQ77" s="183">
        <f t="shared" si="33"/>
        <v>0</v>
      </c>
      <c r="AR77" s="183">
        <f t="shared" si="34"/>
        <v>0</v>
      </c>
      <c r="AS77" s="183">
        <f t="shared" si="35"/>
        <v>0</v>
      </c>
      <c r="AT77" s="183">
        <f t="shared" si="36"/>
        <v>0</v>
      </c>
      <c r="AU77" s="183">
        <f t="shared" si="37"/>
        <v>0</v>
      </c>
      <c r="AV77" s="183">
        <f t="shared" si="38"/>
        <v>0</v>
      </c>
      <c r="AW77" s="183">
        <f t="shared" si="39"/>
        <v>0</v>
      </c>
      <c r="AX77" s="183">
        <f t="shared" si="40"/>
        <v>0</v>
      </c>
      <c r="AY77" s="183">
        <f t="shared" si="41"/>
        <v>0</v>
      </c>
      <c r="AZ77" s="183">
        <f t="shared" si="42"/>
        <v>0</v>
      </c>
      <c r="BA77" s="184">
        <f t="shared" si="43"/>
        <v>7</v>
      </c>
      <c r="BB77" s="348"/>
      <c r="BC77" s="349">
        <f t="shared" si="44"/>
        <v>2.5</v>
      </c>
      <c r="BD77" s="347"/>
      <c r="BE77" s="343"/>
      <c r="BF77" s="178">
        <f t="shared" si="45"/>
        <v>0</v>
      </c>
      <c r="BG77" s="179">
        <f t="shared" si="46"/>
        <v>0</v>
      </c>
      <c r="BH77" s="180">
        <f t="shared" si="47"/>
        <v>0</v>
      </c>
      <c r="BI77" s="181">
        <f t="shared" si="48"/>
        <v>0</v>
      </c>
      <c r="BJ77" s="182">
        <f t="shared" si="49"/>
        <v>0</v>
      </c>
      <c r="BK77" s="183">
        <f t="shared" si="50"/>
        <v>0</v>
      </c>
      <c r="BL77" s="183">
        <f t="shared" si="51"/>
        <v>0</v>
      </c>
      <c r="BM77" s="183">
        <f t="shared" si="52"/>
        <v>0</v>
      </c>
      <c r="BN77" s="183">
        <f t="shared" si="53"/>
        <v>0</v>
      </c>
      <c r="BO77" s="183">
        <f t="shared" si="54"/>
        <v>0</v>
      </c>
      <c r="BP77" s="184">
        <f t="shared" si="55"/>
        <v>0</v>
      </c>
      <c r="BQ77" s="405">
        <f t="shared" si="56"/>
        <v>0</v>
      </c>
      <c r="BR77" s="182">
        <f t="shared" si="57"/>
        <v>0</v>
      </c>
      <c r="BS77" s="183">
        <f t="shared" si="58"/>
        <v>0</v>
      </c>
      <c r="BT77" s="184">
        <f t="shared" si="59"/>
        <v>0</v>
      </c>
      <c r="BU77" s="185">
        <f t="shared" si="60"/>
        <v>0</v>
      </c>
      <c r="BV77" s="178">
        <f t="shared" si="61"/>
        <v>0</v>
      </c>
      <c r="BW77" s="179">
        <f t="shared" si="62"/>
        <v>0</v>
      </c>
      <c r="BX77" s="196">
        <f t="shared" si="63"/>
        <v>0</v>
      </c>
      <c r="BY77" s="197">
        <f t="shared" si="64"/>
        <v>0</v>
      </c>
      <c r="BZ77" s="182">
        <f t="shared" si="65"/>
        <v>0</v>
      </c>
      <c r="CA77" s="183">
        <f t="shared" si="66"/>
        <v>0</v>
      </c>
      <c r="CB77" s="183">
        <f t="shared" si="67"/>
        <v>0</v>
      </c>
      <c r="CC77" s="183">
        <f t="shared" si="24"/>
        <v>0</v>
      </c>
      <c r="CD77" s="183">
        <f t="shared" si="68"/>
        <v>0</v>
      </c>
      <c r="CE77" s="183">
        <f t="shared" si="69"/>
        <v>0</v>
      </c>
      <c r="CF77" s="184">
        <f t="shared" si="70"/>
        <v>0</v>
      </c>
      <c r="CG77" s="198">
        <f t="shared" si="71"/>
        <v>0</v>
      </c>
      <c r="CH77" s="186"/>
      <c r="CI77" s="187"/>
      <c r="CJ77" s="187"/>
      <c r="CK77" s="177">
        <f t="shared" si="72"/>
        <v>0</v>
      </c>
      <c r="CL77" s="230"/>
      <c r="CM77" s="359"/>
      <c r="CN77" s="444">
        <v>0</v>
      </c>
      <c r="CO77" s="450">
        <v>0</v>
      </c>
    </row>
    <row r="78" spans="1:93" ht="20.100000000000001" customHeight="1" thickBot="1" x14ac:dyDescent="0.3">
      <c r="A78" s="613" t="s">
        <v>107</v>
      </c>
      <c r="B78" s="611">
        <v>63</v>
      </c>
      <c r="C78" s="26" t="s">
        <v>2</v>
      </c>
      <c r="D78" s="693" t="s">
        <v>29</v>
      </c>
      <c r="E78" s="693" t="s">
        <v>24</v>
      </c>
      <c r="F78" s="436" t="s">
        <v>26</v>
      </c>
      <c r="G78" s="435" t="s">
        <v>24</v>
      </c>
      <c r="H78" s="505"/>
      <c r="I78" s="500"/>
      <c r="J78" s="435" t="s">
        <v>24</v>
      </c>
      <c r="K78" s="435" t="s">
        <v>25</v>
      </c>
      <c r="L78" s="498"/>
      <c r="M78" s="498"/>
      <c r="N78" s="435" t="s">
        <v>24</v>
      </c>
      <c r="O78" s="440" t="s">
        <v>25</v>
      </c>
      <c r="P78" s="500"/>
      <c r="Q78" s="506"/>
      <c r="R78" s="435" t="s">
        <v>26</v>
      </c>
      <c r="S78" s="459"/>
      <c r="T78" s="440"/>
      <c r="U78" s="459"/>
      <c r="V78" s="435"/>
      <c r="W78" s="435"/>
      <c r="X78" s="435"/>
      <c r="Y78" s="435"/>
      <c r="Z78" s="435"/>
      <c r="AA78" s="440"/>
      <c r="AB78" s="459"/>
      <c r="AC78" s="435"/>
      <c r="AD78" s="435"/>
      <c r="AE78" s="435"/>
      <c r="AF78" s="435"/>
      <c r="AG78" s="435"/>
      <c r="AH78" s="440"/>
      <c r="AI78" s="207">
        <f>COUNTIF($D78:AH78,"D")</f>
        <v>4</v>
      </c>
      <c r="AJ78" s="183">
        <f t="shared" ref="AJ78:AJ96" si="76">COUNTIF($D78:$AH78,"N")</f>
        <v>2</v>
      </c>
      <c r="AK78" s="183">
        <f t="shared" ref="AK78:AK96" si="77">COUNTIF($D78:$AH78,"DT")</f>
        <v>2</v>
      </c>
      <c r="AL78" s="183">
        <f t="shared" ref="AL78:AL96" si="78">COUNTIF($D78:$AH78,"NT")</f>
        <v>0</v>
      </c>
      <c r="AM78" s="183">
        <f t="shared" ref="AM78:AM96" si="79">COUNTIF($D78:$AH78,"Naf")</f>
        <v>0</v>
      </c>
      <c r="AN78" s="183">
        <f t="shared" ref="AN78:AN96" si="80">COUNTIF($D78:$AH78,"DF")</f>
        <v>1</v>
      </c>
      <c r="AO78" s="183">
        <f t="shared" ref="AO78:AO96" si="81">COUNTIF($D78:$AH78,"NF")</f>
        <v>0</v>
      </c>
      <c r="AP78" s="183">
        <f t="shared" ref="AP78:AP96" si="82">COUNTIF($D78:$AH78,"t")</f>
        <v>0</v>
      </c>
      <c r="AQ78" s="183">
        <f t="shared" ref="AQ78:AQ96" si="83">COUNTIF($D78:$AH78,"FE")</f>
        <v>0</v>
      </c>
      <c r="AR78" s="183">
        <f t="shared" ref="AR78:AR96" si="84">COUNTIF($D78:$AH78,"FO")</f>
        <v>0</v>
      </c>
      <c r="AS78" s="183">
        <f t="shared" ref="AS78:AS96" si="85">COUNTIF($D78:$AH78,"DS")</f>
        <v>0</v>
      </c>
      <c r="AT78" s="183">
        <f t="shared" ref="AT78:AT96" si="86">COUNTIF($D78:$AH78,"DISP")</f>
        <v>0</v>
      </c>
      <c r="AU78" s="183">
        <f t="shared" ref="AU78:AU96" si="87">COUNTIF($D78:$AH78,"L")</f>
        <v>0</v>
      </c>
      <c r="AV78" s="183">
        <f t="shared" ref="AV78:AV96" si="88">COUNTIF($D78:$AH78,"B")</f>
        <v>0</v>
      </c>
      <c r="AW78" s="183">
        <f t="shared" ref="AW78:AW96" si="89">COUNTIF($D78:$AH78,"SA")</f>
        <v>0</v>
      </c>
      <c r="AX78" s="183">
        <f t="shared" ref="AX78:AX96" si="90">COUNTIF($D78:$AH78,"SE")</f>
        <v>0</v>
      </c>
      <c r="AY78" s="183">
        <f t="shared" ref="AY78:AY96" si="91">COUNTIF($D78:$AH78,"TR")</f>
        <v>0</v>
      </c>
      <c r="AZ78" s="183">
        <f t="shared" ref="AZ78:AZ96" si="92">COUNTIF($D78:$AH78,"F")</f>
        <v>0</v>
      </c>
      <c r="BA78" s="184">
        <f t="shared" ref="BA78:BA96" si="93">+AI78+AJ78+AK78+AL78+AQ78+AU78+AV78+AW78+AX78+AY78</f>
        <v>8</v>
      </c>
      <c r="BB78" s="348"/>
      <c r="BC78" s="349">
        <f t="shared" ref="BC78:BC96" si="94">+AI78*$BB$2+AJ78*$BB$6+AL78*$BB$2+AM78*$BB$6+AO78*8/24+AS78*8/24+AT78*8/24+AU78*8/24+AV78*12/24+AW78*8/24+AX78*$BB$2+AY78*8/24+BJ78*(0/24)+(AK78*$BC$2)</f>
        <v>3</v>
      </c>
      <c r="BD78" s="347"/>
      <c r="BE78" s="343"/>
      <c r="BF78" s="178">
        <f t="shared" ref="BF78:BF96" si="95">COUNTIF($D78:$AH78,"DTS")+COUNTIF($D78:$AH78,"NTS")</f>
        <v>0</v>
      </c>
      <c r="BG78" s="179">
        <f t="shared" ref="BG78:BG96" si="96">+BF78*12/24</f>
        <v>0</v>
      </c>
      <c r="BH78" s="180">
        <f t="shared" ref="BH78:BH96" si="97">+BG78/12+BN78*(1/24)</f>
        <v>0</v>
      </c>
      <c r="BI78" s="181">
        <f t="shared" ref="BI78:BI96" si="98">+BG78-BH78+(BN78*(3/24))+(BP78*(8/24))</f>
        <v>0</v>
      </c>
      <c r="BJ78" s="182">
        <f t="shared" ref="BJ78:BJ96" si="99">COUNTIF($D78:$AH78,"DTS5S")</f>
        <v>0</v>
      </c>
      <c r="BK78" s="183">
        <f t="shared" ref="BK78:BK96" si="100">COUNTIF($D78:$AH78,"NTS5S")</f>
        <v>0</v>
      </c>
      <c r="BL78" s="183">
        <f t="shared" ref="BL78:BL96" si="101">COUNTIF($D78:$AH78,"DTSDS")</f>
        <v>0</v>
      </c>
      <c r="BM78" s="183">
        <f t="shared" ref="BM78:BM96" si="102">COUNTIF($D78:$AH78,"NTSDS")</f>
        <v>0</v>
      </c>
      <c r="BN78" s="183">
        <f t="shared" ref="BN78:BN96" si="103">COUNTIF($D78:$AH78,"NTSAF")</f>
        <v>0</v>
      </c>
      <c r="BO78" s="183">
        <f t="shared" ref="BO78:BO96" si="104">COUNTIF($D78:$AH78,"DTSF")</f>
        <v>0</v>
      </c>
      <c r="BP78" s="184">
        <f t="shared" ref="BP78:BP96" si="105">COUNTIF($D78:$AH78,"NTSF")</f>
        <v>0</v>
      </c>
      <c r="BQ78" s="405">
        <f t="shared" ref="BQ78:BQ96" si="106">+(BM78+BL78+BK78+BJ78)*(12/24)</f>
        <v>0</v>
      </c>
      <c r="BR78" s="182">
        <f t="shared" ref="BR78:BR96" si="107">COUNTIF($D78:$AH78,"NAF")+$BR$8</f>
        <v>0</v>
      </c>
      <c r="BS78" s="183">
        <f t="shared" ref="BS78:BS96" si="108">COUNTIF($D78:$AH78,"DF")</f>
        <v>1</v>
      </c>
      <c r="BT78" s="184">
        <f t="shared" ref="BT78:BT96" si="109">COUNTIF($D78:$AH78,"NF")</f>
        <v>0</v>
      </c>
      <c r="BU78" s="185">
        <f t="shared" ref="BU78:BU96" si="110">BR78*(8/24)+BS78*(12/24)+BT78*(4/24)+BN78*(8/24)+BO78*(12/24)+BP78*(4/24)</f>
        <v>0.5</v>
      </c>
      <c r="BV78" s="178">
        <f t="shared" ref="BV78:BV96" si="111">COUNTIF($D78:$AH78,"DTS1")+COUNTIF($D78:$AH78,"NTS1")</f>
        <v>0</v>
      </c>
      <c r="BW78" s="179">
        <f t="shared" ref="BW78:BW96" si="112">+BV78*12/24</f>
        <v>0</v>
      </c>
      <c r="BX78" s="196">
        <f t="shared" ref="BX78:BX96" si="113">+BW78/12+CD78*(1/24)</f>
        <v>0</v>
      </c>
      <c r="BY78" s="197">
        <f t="shared" ref="BY78:BY96" si="114">+BW78-BX78+(CD78*(3/24))+(CF78*(8/24))</f>
        <v>0</v>
      </c>
      <c r="BZ78" s="182">
        <f t="shared" ref="BZ78:BZ96" si="115">COUNTIF($D78:$AH78,"DTS5S1")</f>
        <v>0</v>
      </c>
      <c r="CA78" s="183">
        <f t="shared" ref="CA78:CA96" si="116">COUNTIF($D78:$AH78,"NTS5S1")</f>
        <v>0</v>
      </c>
      <c r="CB78" s="183">
        <f t="shared" ref="CB78:CB96" si="117">COUNTIF($D78:$AH78,"DTSDS1")</f>
        <v>0</v>
      </c>
      <c r="CC78" s="183">
        <f t="shared" ref="CC78:CC96" si="118">COUNTIF($D78:$AH78,"NTSDS1")</f>
        <v>0</v>
      </c>
      <c r="CD78" s="183">
        <f t="shared" ref="CD78:CD96" si="119">COUNTIF($D78:$AH78,"NTSAF1")</f>
        <v>0</v>
      </c>
      <c r="CE78" s="183">
        <f t="shared" ref="CE78:CE96" si="120">COUNTIF($D78:$AH78,"DTSF1")</f>
        <v>0</v>
      </c>
      <c r="CF78" s="184">
        <f t="shared" ref="CF78:CF96" si="121">COUNTIF($D78:$AH78,"NTSF1")</f>
        <v>0</v>
      </c>
      <c r="CG78" s="198">
        <f t="shared" ref="CG78:CG96" si="122">+(CC78+CB78+CA78+CD78+CE78+CF78+BZ78)*(12/24)</f>
        <v>0</v>
      </c>
      <c r="CH78" s="186"/>
      <c r="CI78" s="187"/>
      <c r="CJ78" s="187"/>
      <c r="CK78" s="177">
        <f t="shared" ref="CK78:CK96" si="123">SUM(BQ78)+BG78+BW78+CG78</f>
        <v>0</v>
      </c>
      <c r="CL78" s="230"/>
      <c r="CM78" s="359"/>
      <c r="CN78" s="444">
        <v>0</v>
      </c>
      <c r="CO78" s="450">
        <v>0</v>
      </c>
    </row>
    <row r="79" spans="1:93" s="35" customFormat="1" ht="20.100000000000001" customHeight="1" thickBot="1" x14ac:dyDescent="0.25">
      <c r="A79" s="613" t="s">
        <v>108</v>
      </c>
      <c r="B79" s="611">
        <v>64</v>
      </c>
      <c r="C79" s="26" t="s">
        <v>2</v>
      </c>
      <c r="D79" s="693" t="s">
        <v>30</v>
      </c>
      <c r="E79" s="693" t="s">
        <v>25</v>
      </c>
      <c r="F79" s="436"/>
      <c r="G79" s="435" t="s">
        <v>25</v>
      </c>
      <c r="H79" s="526"/>
      <c r="I79" s="500" t="s">
        <v>26</v>
      </c>
      <c r="J79" s="435" t="s">
        <v>24</v>
      </c>
      <c r="K79" s="435" t="s">
        <v>25</v>
      </c>
      <c r="L79" s="498" t="s">
        <v>49</v>
      </c>
      <c r="M79" s="498"/>
      <c r="N79" s="435" t="s">
        <v>24</v>
      </c>
      <c r="O79" s="440" t="s">
        <v>25</v>
      </c>
      <c r="P79" s="500"/>
      <c r="Q79" s="506"/>
      <c r="R79" s="435" t="s">
        <v>24</v>
      </c>
      <c r="S79" s="643"/>
      <c r="T79" s="390"/>
      <c r="U79" s="643"/>
      <c r="V79" s="422"/>
      <c r="W79" s="422"/>
      <c r="X79" s="422"/>
      <c r="Y79" s="422"/>
      <c r="Z79" s="422"/>
      <c r="AA79" s="390"/>
      <c r="AB79" s="643"/>
      <c r="AC79" s="422"/>
      <c r="AD79" s="422"/>
      <c r="AE79" s="422"/>
      <c r="AF79" s="422"/>
      <c r="AG79" s="422"/>
      <c r="AH79" s="390"/>
      <c r="AI79" s="207">
        <f>COUNTIF($D79:AH79,"D")</f>
        <v>3</v>
      </c>
      <c r="AJ79" s="183">
        <f t="shared" si="76"/>
        <v>4</v>
      </c>
      <c r="AK79" s="183">
        <f t="shared" si="77"/>
        <v>1</v>
      </c>
      <c r="AL79" s="183">
        <f t="shared" si="78"/>
        <v>0</v>
      </c>
      <c r="AM79" s="183">
        <f t="shared" si="79"/>
        <v>0</v>
      </c>
      <c r="AN79" s="183">
        <f t="shared" si="80"/>
        <v>0</v>
      </c>
      <c r="AO79" s="183">
        <f t="shared" si="81"/>
        <v>1</v>
      </c>
      <c r="AP79" s="183">
        <f t="shared" si="82"/>
        <v>0</v>
      </c>
      <c r="AQ79" s="183">
        <f t="shared" si="83"/>
        <v>0</v>
      </c>
      <c r="AR79" s="183">
        <f t="shared" si="84"/>
        <v>0</v>
      </c>
      <c r="AS79" s="183">
        <f t="shared" si="85"/>
        <v>0</v>
      </c>
      <c r="AT79" s="183">
        <f t="shared" si="86"/>
        <v>0</v>
      </c>
      <c r="AU79" s="183">
        <f t="shared" si="87"/>
        <v>0</v>
      </c>
      <c r="AV79" s="183">
        <f t="shared" si="88"/>
        <v>0</v>
      </c>
      <c r="AW79" s="183">
        <f t="shared" si="89"/>
        <v>0</v>
      </c>
      <c r="AX79" s="183">
        <f t="shared" si="90"/>
        <v>0</v>
      </c>
      <c r="AY79" s="183">
        <f t="shared" si="91"/>
        <v>0</v>
      </c>
      <c r="AZ79" s="183">
        <f t="shared" si="92"/>
        <v>0</v>
      </c>
      <c r="BA79" s="184">
        <f t="shared" si="93"/>
        <v>8</v>
      </c>
      <c r="BB79" s="348"/>
      <c r="BC79" s="349">
        <f t="shared" si="94"/>
        <v>3.8333333333333335</v>
      </c>
      <c r="BD79" s="347"/>
      <c r="BE79" s="343"/>
      <c r="BF79" s="178">
        <f t="shared" si="95"/>
        <v>0</v>
      </c>
      <c r="BG79" s="179">
        <f t="shared" si="96"/>
        <v>0</v>
      </c>
      <c r="BH79" s="180">
        <f t="shared" si="97"/>
        <v>0</v>
      </c>
      <c r="BI79" s="181">
        <f t="shared" si="98"/>
        <v>0</v>
      </c>
      <c r="BJ79" s="182">
        <f t="shared" si="99"/>
        <v>0</v>
      </c>
      <c r="BK79" s="183">
        <f t="shared" si="100"/>
        <v>1</v>
      </c>
      <c r="BL79" s="183">
        <f t="shared" si="101"/>
        <v>0</v>
      </c>
      <c r="BM79" s="183">
        <f t="shared" si="102"/>
        <v>0</v>
      </c>
      <c r="BN79" s="183">
        <f t="shared" si="103"/>
        <v>0</v>
      </c>
      <c r="BO79" s="183">
        <f t="shared" si="104"/>
        <v>0</v>
      </c>
      <c r="BP79" s="184">
        <f t="shared" si="105"/>
        <v>0</v>
      </c>
      <c r="BQ79" s="405">
        <f t="shared" si="106"/>
        <v>0.5</v>
      </c>
      <c r="BR79" s="182">
        <f t="shared" si="107"/>
        <v>0</v>
      </c>
      <c r="BS79" s="183">
        <f t="shared" si="108"/>
        <v>0</v>
      </c>
      <c r="BT79" s="184">
        <f t="shared" si="109"/>
        <v>1</v>
      </c>
      <c r="BU79" s="185">
        <f t="shared" si="110"/>
        <v>0.16666666666666666</v>
      </c>
      <c r="BV79" s="178">
        <f t="shared" si="111"/>
        <v>0</v>
      </c>
      <c r="BW79" s="179">
        <f t="shared" si="112"/>
        <v>0</v>
      </c>
      <c r="BX79" s="196">
        <f t="shared" si="113"/>
        <v>0</v>
      </c>
      <c r="BY79" s="197">
        <f t="shared" si="114"/>
        <v>0</v>
      </c>
      <c r="BZ79" s="182">
        <f t="shared" si="115"/>
        <v>0</v>
      </c>
      <c r="CA79" s="183">
        <f t="shared" si="116"/>
        <v>0</v>
      </c>
      <c r="CB79" s="183">
        <f t="shared" si="117"/>
        <v>0</v>
      </c>
      <c r="CC79" s="183">
        <f t="shared" si="118"/>
        <v>0</v>
      </c>
      <c r="CD79" s="183">
        <f t="shared" si="119"/>
        <v>0</v>
      </c>
      <c r="CE79" s="183">
        <f t="shared" si="120"/>
        <v>0</v>
      </c>
      <c r="CF79" s="184">
        <f t="shared" si="121"/>
        <v>0</v>
      </c>
      <c r="CG79" s="198">
        <f t="shared" si="122"/>
        <v>0</v>
      </c>
      <c r="CH79" s="186"/>
      <c r="CI79" s="187"/>
      <c r="CJ79" s="187"/>
      <c r="CK79" s="177">
        <f t="shared" si="123"/>
        <v>0.5</v>
      </c>
      <c r="CL79" s="361"/>
      <c r="CM79" s="360"/>
      <c r="CN79" s="444">
        <v>1</v>
      </c>
      <c r="CO79" s="450">
        <v>12</v>
      </c>
    </row>
    <row r="80" spans="1:93" s="35" customFormat="1" ht="20.100000000000001" customHeight="1" thickBot="1" x14ac:dyDescent="0.25">
      <c r="A80" s="613" t="s">
        <v>109</v>
      </c>
      <c r="B80" s="611">
        <v>65</v>
      </c>
      <c r="C80" s="26" t="s">
        <v>2</v>
      </c>
      <c r="D80" s="459"/>
      <c r="E80" s="506"/>
      <c r="F80" s="506"/>
      <c r="G80" s="435"/>
      <c r="H80" s="440"/>
      <c r="I80" s="500"/>
      <c r="J80" s="506"/>
      <c r="K80" s="435"/>
      <c r="L80" s="435"/>
      <c r="M80" s="506"/>
      <c r="N80" s="506"/>
      <c r="O80" s="440"/>
      <c r="P80" s="459"/>
      <c r="Q80" s="506"/>
      <c r="R80" s="506"/>
      <c r="S80" s="459"/>
      <c r="T80" s="440"/>
      <c r="U80" s="500"/>
      <c r="V80" s="506"/>
      <c r="W80" s="435"/>
      <c r="X80" s="435"/>
      <c r="Y80" s="506"/>
      <c r="Z80" s="506"/>
      <c r="AA80" s="440"/>
      <c r="AB80" s="459"/>
      <c r="AC80" s="435"/>
      <c r="AD80" s="506"/>
      <c r="AE80" s="435"/>
      <c r="AF80" s="435"/>
      <c r="AG80" s="506"/>
      <c r="AH80" s="479"/>
      <c r="AI80" s="207">
        <f>COUNTIF($D80:AH80,"D")</f>
        <v>0</v>
      </c>
      <c r="AJ80" s="183">
        <f t="shared" si="76"/>
        <v>0</v>
      </c>
      <c r="AK80" s="183">
        <f t="shared" si="77"/>
        <v>0</v>
      </c>
      <c r="AL80" s="183">
        <f t="shared" si="78"/>
        <v>0</v>
      </c>
      <c r="AM80" s="183">
        <f t="shared" si="79"/>
        <v>0</v>
      </c>
      <c r="AN80" s="183">
        <f t="shared" si="80"/>
        <v>0</v>
      </c>
      <c r="AO80" s="183">
        <f t="shared" si="81"/>
        <v>0</v>
      </c>
      <c r="AP80" s="183">
        <f t="shared" si="82"/>
        <v>0</v>
      </c>
      <c r="AQ80" s="183">
        <f t="shared" si="83"/>
        <v>0</v>
      </c>
      <c r="AR80" s="183">
        <f t="shared" si="84"/>
        <v>0</v>
      </c>
      <c r="AS80" s="183">
        <f t="shared" si="85"/>
        <v>0</v>
      </c>
      <c r="AT80" s="183">
        <f t="shared" si="86"/>
        <v>0</v>
      </c>
      <c r="AU80" s="183">
        <f t="shared" si="87"/>
        <v>0</v>
      </c>
      <c r="AV80" s="183">
        <f t="shared" si="88"/>
        <v>0</v>
      </c>
      <c r="AW80" s="183">
        <f t="shared" si="89"/>
        <v>0</v>
      </c>
      <c r="AX80" s="183">
        <f t="shared" si="90"/>
        <v>0</v>
      </c>
      <c r="AY80" s="183">
        <f t="shared" si="91"/>
        <v>0</v>
      </c>
      <c r="AZ80" s="183">
        <f t="shared" si="92"/>
        <v>0</v>
      </c>
      <c r="BA80" s="184">
        <f t="shared" si="93"/>
        <v>0</v>
      </c>
      <c r="BB80" s="348"/>
      <c r="BC80" s="349">
        <f t="shared" si="94"/>
        <v>0</v>
      </c>
      <c r="BD80" s="347"/>
      <c r="BE80" s="343"/>
      <c r="BF80" s="178">
        <f t="shared" si="95"/>
        <v>0</v>
      </c>
      <c r="BG80" s="179">
        <f t="shared" si="96"/>
        <v>0</v>
      </c>
      <c r="BH80" s="180">
        <f t="shared" si="97"/>
        <v>0</v>
      </c>
      <c r="BI80" s="181">
        <f t="shared" si="98"/>
        <v>0</v>
      </c>
      <c r="BJ80" s="182">
        <f t="shared" si="99"/>
        <v>0</v>
      </c>
      <c r="BK80" s="183">
        <f t="shared" si="100"/>
        <v>0</v>
      </c>
      <c r="BL80" s="183">
        <f t="shared" si="101"/>
        <v>0</v>
      </c>
      <c r="BM80" s="183">
        <f t="shared" si="102"/>
        <v>0</v>
      </c>
      <c r="BN80" s="183">
        <f t="shared" si="103"/>
        <v>0</v>
      </c>
      <c r="BO80" s="183">
        <f t="shared" si="104"/>
        <v>0</v>
      </c>
      <c r="BP80" s="184">
        <f t="shared" si="105"/>
        <v>0</v>
      </c>
      <c r="BQ80" s="405">
        <f t="shared" si="106"/>
        <v>0</v>
      </c>
      <c r="BR80" s="182">
        <f t="shared" si="107"/>
        <v>0</v>
      </c>
      <c r="BS80" s="183">
        <f t="shared" si="108"/>
        <v>0</v>
      </c>
      <c r="BT80" s="184">
        <f t="shared" si="109"/>
        <v>0</v>
      </c>
      <c r="BU80" s="185">
        <f t="shared" si="110"/>
        <v>0</v>
      </c>
      <c r="BV80" s="178">
        <f t="shared" si="111"/>
        <v>0</v>
      </c>
      <c r="BW80" s="179">
        <f t="shared" si="112"/>
        <v>0</v>
      </c>
      <c r="BX80" s="196">
        <f t="shared" si="113"/>
        <v>0</v>
      </c>
      <c r="BY80" s="197">
        <f t="shared" si="114"/>
        <v>0</v>
      </c>
      <c r="BZ80" s="182">
        <f t="shared" si="115"/>
        <v>0</v>
      </c>
      <c r="CA80" s="183">
        <f t="shared" si="116"/>
        <v>0</v>
      </c>
      <c r="CB80" s="183">
        <f t="shared" si="117"/>
        <v>0</v>
      </c>
      <c r="CC80" s="183">
        <f t="shared" si="118"/>
        <v>0</v>
      </c>
      <c r="CD80" s="183">
        <f t="shared" si="119"/>
        <v>0</v>
      </c>
      <c r="CE80" s="183">
        <f t="shared" si="120"/>
        <v>0</v>
      </c>
      <c r="CF80" s="184">
        <f t="shared" si="121"/>
        <v>0</v>
      </c>
      <c r="CG80" s="198">
        <f t="shared" si="122"/>
        <v>0</v>
      </c>
      <c r="CH80" s="186"/>
      <c r="CI80" s="187"/>
      <c r="CJ80" s="187"/>
      <c r="CK80" s="177">
        <f t="shared" si="123"/>
        <v>0</v>
      </c>
      <c r="CL80" s="361"/>
      <c r="CM80" s="360"/>
      <c r="CN80" s="444">
        <v>0</v>
      </c>
      <c r="CO80" s="450">
        <v>0</v>
      </c>
    </row>
    <row r="81" spans="1:93" s="35" customFormat="1" ht="20.100000000000001" customHeight="1" thickBot="1" x14ac:dyDescent="0.25">
      <c r="A81" s="645" t="s">
        <v>110</v>
      </c>
      <c r="B81" s="611">
        <v>66</v>
      </c>
      <c r="C81" s="26" t="s">
        <v>2</v>
      </c>
      <c r="D81" s="459"/>
      <c r="E81" s="506"/>
      <c r="F81" s="506"/>
      <c r="G81" s="435"/>
      <c r="H81" s="440"/>
      <c r="I81" s="500"/>
      <c r="J81" s="506"/>
      <c r="K81" s="435"/>
      <c r="L81" s="435"/>
      <c r="M81" s="506"/>
      <c r="N81" s="506"/>
      <c r="O81" s="440"/>
      <c r="P81" s="459"/>
      <c r="Q81" s="506"/>
      <c r="R81" s="506"/>
      <c r="S81" s="459"/>
      <c r="T81" s="440"/>
      <c r="U81" s="500"/>
      <c r="V81" s="506"/>
      <c r="W81" s="435"/>
      <c r="X81" s="435"/>
      <c r="Y81" s="506"/>
      <c r="Z81" s="506"/>
      <c r="AA81" s="440"/>
      <c r="AB81" s="459"/>
      <c r="AC81" s="506"/>
      <c r="AD81" s="506"/>
      <c r="AE81" s="435"/>
      <c r="AF81" s="435"/>
      <c r="AG81" s="506"/>
      <c r="AH81" s="474"/>
      <c r="AI81" s="207">
        <f>COUNTIF($D81:AH81,"D")</f>
        <v>0</v>
      </c>
      <c r="AJ81" s="183">
        <f t="shared" si="76"/>
        <v>0</v>
      </c>
      <c r="AK81" s="183">
        <f t="shared" si="77"/>
        <v>0</v>
      </c>
      <c r="AL81" s="183">
        <f t="shared" si="78"/>
        <v>0</v>
      </c>
      <c r="AM81" s="183">
        <f t="shared" si="79"/>
        <v>0</v>
      </c>
      <c r="AN81" s="183">
        <f t="shared" si="80"/>
        <v>0</v>
      </c>
      <c r="AO81" s="183">
        <f t="shared" si="81"/>
        <v>0</v>
      </c>
      <c r="AP81" s="183">
        <f t="shared" si="82"/>
        <v>0</v>
      </c>
      <c r="AQ81" s="183">
        <f t="shared" si="83"/>
        <v>0</v>
      </c>
      <c r="AR81" s="183">
        <f t="shared" si="84"/>
        <v>0</v>
      </c>
      <c r="AS81" s="183">
        <f t="shared" si="85"/>
        <v>0</v>
      </c>
      <c r="AT81" s="183">
        <f t="shared" si="86"/>
        <v>0</v>
      </c>
      <c r="AU81" s="183">
        <f t="shared" si="87"/>
        <v>0</v>
      </c>
      <c r="AV81" s="183">
        <f t="shared" si="88"/>
        <v>0</v>
      </c>
      <c r="AW81" s="183">
        <f t="shared" si="89"/>
        <v>0</v>
      </c>
      <c r="AX81" s="183">
        <f t="shared" si="90"/>
        <v>0</v>
      </c>
      <c r="AY81" s="183">
        <f t="shared" si="91"/>
        <v>0</v>
      </c>
      <c r="AZ81" s="183">
        <f t="shared" si="92"/>
        <v>0</v>
      </c>
      <c r="BA81" s="184">
        <f t="shared" si="93"/>
        <v>0</v>
      </c>
      <c r="BB81" s="348"/>
      <c r="BC81" s="349">
        <f t="shared" si="94"/>
        <v>0</v>
      </c>
      <c r="BD81" s="347"/>
      <c r="BE81" s="343"/>
      <c r="BF81" s="178">
        <f t="shared" si="95"/>
        <v>0</v>
      </c>
      <c r="BG81" s="179">
        <f t="shared" si="96"/>
        <v>0</v>
      </c>
      <c r="BH81" s="180">
        <f t="shared" si="97"/>
        <v>0</v>
      </c>
      <c r="BI81" s="181">
        <f t="shared" si="98"/>
        <v>0</v>
      </c>
      <c r="BJ81" s="182">
        <f t="shared" si="99"/>
        <v>0</v>
      </c>
      <c r="BK81" s="183">
        <f t="shared" si="100"/>
        <v>0</v>
      </c>
      <c r="BL81" s="183">
        <f t="shared" si="101"/>
        <v>0</v>
      </c>
      <c r="BM81" s="183">
        <f t="shared" si="102"/>
        <v>0</v>
      </c>
      <c r="BN81" s="183">
        <f t="shared" si="103"/>
        <v>0</v>
      </c>
      <c r="BO81" s="183">
        <f t="shared" si="104"/>
        <v>0</v>
      </c>
      <c r="BP81" s="184">
        <f t="shared" si="105"/>
        <v>0</v>
      </c>
      <c r="BQ81" s="405">
        <f t="shared" si="106"/>
        <v>0</v>
      </c>
      <c r="BR81" s="182">
        <f t="shared" si="107"/>
        <v>0</v>
      </c>
      <c r="BS81" s="183">
        <f t="shared" si="108"/>
        <v>0</v>
      </c>
      <c r="BT81" s="184">
        <f t="shared" si="109"/>
        <v>0</v>
      </c>
      <c r="BU81" s="185">
        <f t="shared" si="110"/>
        <v>0</v>
      </c>
      <c r="BV81" s="178">
        <f t="shared" si="111"/>
        <v>0</v>
      </c>
      <c r="BW81" s="179">
        <f t="shared" si="112"/>
        <v>0</v>
      </c>
      <c r="BX81" s="196">
        <f t="shared" si="113"/>
        <v>0</v>
      </c>
      <c r="BY81" s="197">
        <f t="shared" si="114"/>
        <v>0</v>
      </c>
      <c r="BZ81" s="182">
        <f t="shared" si="115"/>
        <v>0</v>
      </c>
      <c r="CA81" s="183">
        <f t="shared" si="116"/>
        <v>0</v>
      </c>
      <c r="CB81" s="183">
        <f t="shared" si="117"/>
        <v>0</v>
      </c>
      <c r="CC81" s="183">
        <f t="shared" si="118"/>
        <v>0</v>
      </c>
      <c r="CD81" s="183">
        <f t="shared" si="119"/>
        <v>0</v>
      </c>
      <c r="CE81" s="183">
        <f t="shared" si="120"/>
        <v>0</v>
      </c>
      <c r="CF81" s="184">
        <f t="shared" si="121"/>
        <v>0</v>
      </c>
      <c r="CG81" s="198">
        <f t="shared" si="122"/>
        <v>0</v>
      </c>
      <c r="CH81" s="186"/>
      <c r="CI81" s="187"/>
      <c r="CJ81" s="187"/>
      <c r="CK81" s="177">
        <f t="shared" si="123"/>
        <v>0</v>
      </c>
      <c r="CL81" s="361"/>
      <c r="CM81" s="360"/>
      <c r="CN81" s="444">
        <v>0</v>
      </c>
      <c r="CO81" s="450">
        <v>0</v>
      </c>
    </row>
    <row r="82" spans="1:93" s="336" customFormat="1" ht="20.100000000000001" customHeight="1" thickBot="1" x14ac:dyDescent="0.25">
      <c r="A82" s="1646" t="s">
        <v>111</v>
      </c>
      <c r="B82" s="611">
        <v>67</v>
      </c>
      <c r="C82" s="26" t="s">
        <v>65</v>
      </c>
      <c r="D82" s="750"/>
      <c r="E82" s="750"/>
      <c r="F82" s="751"/>
      <c r="G82" s="473"/>
      <c r="H82" s="669"/>
      <c r="I82" s="668"/>
      <c r="J82" s="473"/>
      <c r="K82" s="473"/>
      <c r="L82" s="702"/>
      <c r="M82" s="702"/>
      <c r="N82" s="473" t="s">
        <v>24</v>
      </c>
      <c r="O82" s="474" t="s">
        <v>25</v>
      </c>
      <c r="P82" s="668"/>
      <c r="Q82" s="513"/>
      <c r="R82" s="473"/>
      <c r="S82" s="459"/>
      <c r="T82" s="440"/>
      <c r="U82" s="500"/>
      <c r="V82" s="506"/>
      <c r="W82" s="435"/>
      <c r="X82" s="435"/>
      <c r="Y82" s="506"/>
      <c r="Z82" s="506"/>
      <c r="AA82" s="440"/>
      <c r="AB82" s="459"/>
      <c r="AC82" s="506"/>
      <c r="AD82" s="506"/>
      <c r="AE82" s="435"/>
      <c r="AF82" s="435"/>
      <c r="AG82" s="506"/>
      <c r="AH82" s="440"/>
      <c r="AI82" s="207">
        <f>COUNTIF($D82:AH82,"D")</f>
        <v>1</v>
      </c>
      <c r="AJ82" s="183">
        <f t="shared" si="76"/>
        <v>1</v>
      </c>
      <c r="AK82" s="183">
        <f t="shared" si="77"/>
        <v>0</v>
      </c>
      <c r="AL82" s="183">
        <f t="shared" si="78"/>
        <v>0</v>
      </c>
      <c r="AM82" s="183">
        <f t="shared" si="79"/>
        <v>0</v>
      </c>
      <c r="AN82" s="183">
        <f t="shared" si="80"/>
        <v>0</v>
      </c>
      <c r="AO82" s="183">
        <f t="shared" si="81"/>
        <v>0</v>
      </c>
      <c r="AP82" s="183">
        <f t="shared" si="82"/>
        <v>0</v>
      </c>
      <c r="AQ82" s="183">
        <f t="shared" si="83"/>
        <v>0</v>
      </c>
      <c r="AR82" s="183">
        <f t="shared" si="84"/>
        <v>0</v>
      </c>
      <c r="AS82" s="183">
        <f t="shared" si="85"/>
        <v>0</v>
      </c>
      <c r="AT82" s="183">
        <f t="shared" si="86"/>
        <v>0</v>
      </c>
      <c r="AU82" s="183">
        <f t="shared" si="87"/>
        <v>0</v>
      </c>
      <c r="AV82" s="183">
        <f t="shared" si="88"/>
        <v>0</v>
      </c>
      <c r="AW82" s="183">
        <f t="shared" si="89"/>
        <v>0</v>
      </c>
      <c r="AX82" s="183">
        <f t="shared" si="90"/>
        <v>0</v>
      </c>
      <c r="AY82" s="183">
        <f t="shared" si="91"/>
        <v>0</v>
      </c>
      <c r="AZ82" s="183">
        <f t="shared" si="92"/>
        <v>0</v>
      </c>
      <c r="BA82" s="184">
        <f t="shared" si="93"/>
        <v>2</v>
      </c>
      <c r="BB82" s="348"/>
      <c r="BC82" s="349">
        <f t="shared" si="94"/>
        <v>1</v>
      </c>
      <c r="BD82" s="347"/>
      <c r="BE82" s="977">
        <v>1</v>
      </c>
      <c r="BF82" s="178">
        <f t="shared" si="95"/>
        <v>0</v>
      </c>
      <c r="BG82" s="179">
        <f t="shared" si="96"/>
        <v>0</v>
      </c>
      <c r="BH82" s="180">
        <f t="shared" si="97"/>
        <v>0</v>
      </c>
      <c r="BI82" s="181">
        <f t="shared" si="98"/>
        <v>0</v>
      </c>
      <c r="BJ82" s="182">
        <f t="shared" si="99"/>
        <v>0</v>
      </c>
      <c r="BK82" s="183">
        <f t="shared" si="100"/>
        <v>0</v>
      </c>
      <c r="BL82" s="183">
        <f t="shared" si="101"/>
        <v>0</v>
      </c>
      <c r="BM82" s="183">
        <f t="shared" si="102"/>
        <v>0</v>
      </c>
      <c r="BN82" s="183">
        <f t="shared" si="103"/>
        <v>0</v>
      </c>
      <c r="BO82" s="183">
        <f t="shared" si="104"/>
        <v>0</v>
      </c>
      <c r="BP82" s="184">
        <f t="shared" si="105"/>
        <v>0</v>
      </c>
      <c r="BQ82" s="405">
        <f t="shared" si="106"/>
        <v>0</v>
      </c>
      <c r="BR82" s="182">
        <f t="shared" si="107"/>
        <v>0</v>
      </c>
      <c r="BS82" s="183">
        <f t="shared" si="108"/>
        <v>0</v>
      </c>
      <c r="BT82" s="184">
        <f t="shared" si="109"/>
        <v>0</v>
      </c>
      <c r="BU82" s="185">
        <f t="shared" si="110"/>
        <v>0</v>
      </c>
      <c r="BV82" s="178">
        <f t="shared" si="111"/>
        <v>0</v>
      </c>
      <c r="BW82" s="179">
        <f t="shared" si="112"/>
        <v>0</v>
      </c>
      <c r="BX82" s="196">
        <f t="shared" si="113"/>
        <v>0</v>
      </c>
      <c r="BY82" s="197">
        <f t="shared" si="114"/>
        <v>0</v>
      </c>
      <c r="BZ82" s="182">
        <f t="shared" si="115"/>
        <v>0</v>
      </c>
      <c r="CA82" s="183">
        <f t="shared" si="116"/>
        <v>0</v>
      </c>
      <c r="CB82" s="183">
        <f t="shared" si="117"/>
        <v>0</v>
      </c>
      <c r="CC82" s="183">
        <f t="shared" si="118"/>
        <v>0</v>
      </c>
      <c r="CD82" s="183">
        <f t="shared" si="119"/>
        <v>0</v>
      </c>
      <c r="CE82" s="183">
        <f t="shared" si="120"/>
        <v>0</v>
      </c>
      <c r="CF82" s="184">
        <f t="shared" si="121"/>
        <v>0</v>
      </c>
      <c r="CG82" s="198">
        <f t="shared" si="122"/>
        <v>0</v>
      </c>
      <c r="CH82" s="186"/>
      <c r="CI82" s="187"/>
      <c r="CJ82" s="187"/>
      <c r="CK82" s="177">
        <f t="shared" si="123"/>
        <v>0</v>
      </c>
      <c r="CL82" s="361"/>
      <c r="CM82" s="360"/>
      <c r="CN82" s="444">
        <v>0</v>
      </c>
      <c r="CO82" s="890">
        <v>0</v>
      </c>
    </row>
    <row r="83" spans="1:93" s="35" customFormat="1" ht="20.100000000000001" customHeight="1" thickBot="1" x14ac:dyDescent="0.25">
      <c r="A83" s="1646"/>
      <c r="B83" s="611">
        <v>68</v>
      </c>
      <c r="C83" s="26"/>
      <c r="D83" s="693"/>
      <c r="E83" s="693"/>
      <c r="F83" s="436"/>
      <c r="G83" s="435"/>
      <c r="H83" s="505"/>
      <c r="I83" s="500"/>
      <c r="J83" s="435"/>
      <c r="K83" s="435"/>
      <c r="L83" s="498"/>
      <c r="M83" s="498"/>
      <c r="N83" s="435"/>
      <c r="O83" s="440"/>
      <c r="P83" s="500"/>
      <c r="Q83" s="506"/>
      <c r="R83" s="435"/>
      <c r="S83" s="459"/>
      <c r="T83" s="440"/>
      <c r="U83" s="500"/>
      <c r="V83" s="506"/>
      <c r="W83" s="435"/>
      <c r="X83" s="435"/>
      <c r="Y83" s="506"/>
      <c r="Z83" s="506"/>
      <c r="AA83" s="440"/>
      <c r="AB83" s="459"/>
      <c r="AC83" s="506"/>
      <c r="AD83" s="506"/>
      <c r="AE83" s="435"/>
      <c r="AF83" s="435"/>
      <c r="AG83" s="506"/>
      <c r="AH83" s="463"/>
      <c r="AI83" s="207">
        <f>COUNTIF($D83:AH83,"D")</f>
        <v>0</v>
      </c>
      <c r="AJ83" s="183">
        <f t="shared" si="76"/>
        <v>0</v>
      </c>
      <c r="AK83" s="183">
        <f t="shared" si="77"/>
        <v>0</v>
      </c>
      <c r="AL83" s="183">
        <f t="shared" si="78"/>
        <v>0</v>
      </c>
      <c r="AM83" s="183">
        <f t="shared" si="79"/>
        <v>0</v>
      </c>
      <c r="AN83" s="183">
        <f t="shared" si="80"/>
        <v>0</v>
      </c>
      <c r="AO83" s="183">
        <f t="shared" si="81"/>
        <v>0</v>
      </c>
      <c r="AP83" s="183">
        <f t="shared" si="82"/>
        <v>0</v>
      </c>
      <c r="AQ83" s="183">
        <f t="shared" si="83"/>
        <v>0</v>
      </c>
      <c r="AR83" s="183">
        <f t="shared" si="84"/>
        <v>0</v>
      </c>
      <c r="AS83" s="183">
        <f t="shared" si="85"/>
        <v>0</v>
      </c>
      <c r="AT83" s="183">
        <f t="shared" si="86"/>
        <v>0</v>
      </c>
      <c r="AU83" s="183">
        <f t="shared" si="87"/>
        <v>0</v>
      </c>
      <c r="AV83" s="183">
        <f t="shared" si="88"/>
        <v>0</v>
      </c>
      <c r="AW83" s="183">
        <f t="shared" si="89"/>
        <v>0</v>
      </c>
      <c r="AX83" s="183">
        <f t="shared" si="90"/>
        <v>0</v>
      </c>
      <c r="AY83" s="183">
        <f t="shared" si="91"/>
        <v>0</v>
      </c>
      <c r="AZ83" s="183">
        <f t="shared" si="92"/>
        <v>0</v>
      </c>
      <c r="BA83" s="184">
        <f t="shared" si="93"/>
        <v>0</v>
      </c>
      <c r="BB83" s="348"/>
      <c r="BC83" s="349">
        <f t="shared" si="94"/>
        <v>0</v>
      </c>
      <c r="BD83" s="347"/>
      <c r="BE83" s="343"/>
      <c r="BF83" s="178">
        <f t="shared" si="95"/>
        <v>0</v>
      </c>
      <c r="BG83" s="179">
        <f t="shared" si="96"/>
        <v>0</v>
      </c>
      <c r="BH83" s="180">
        <f t="shared" si="97"/>
        <v>0</v>
      </c>
      <c r="BI83" s="181">
        <f t="shared" si="98"/>
        <v>0</v>
      </c>
      <c r="BJ83" s="182">
        <f t="shared" si="99"/>
        <v>0</v>
      </c>
      <c r="BK83" s="183">
        <f t="shared" si="100"/>
        <v>0</v>
      </c>
      <c r="BL83" s="183">
        <f t="shared" si="101"/>
        <v>0</v>
      </c>
      <c r="BM83" s="183">
        <f t="shared" si="102"/>
        <v>0</v>
      </c>
      <c r="BN83" s="183">
        <f t="shared" si="103"/>
        <v>0</v>
      </c>
      <c r="BO83" s="183">
        <f t="shared" si="104"/>
        <v>0</v>
      </c>
      <c r="BP83" s="184">
        <f t="shared" si="105"/>
        <v>0</v>
      </c>
      <c r="BQ83" s="405">
        <f t="shared" si="106"/>
        <v>0</v>
      </c>
      <c r="BR83" s="182">
        <f t="shared" si="107"/>
        <v>0</v>
      </c>
      <c r="BS83" s="183">
        <f t="shared" si="108"/>
        <v>0</v>
      </c>
      <c r="BT83" s="184">
        <f t="shared" si="109"/>
        <v>0</v>
      </c>
      <c r="BU83" s="185">
        <f t="shared" si="110"/>
        <v>0</v>
      </c>
      <c r="BV83" s="178">
        <f t="shared" si="111"/>
        <v>0</v>
      </c>
      <c r="BW83" s="179">
        <f t="shared" si="112"/>
        <v>0</v>
      </c>
      <c r="BX83" s="196">
        <f t="shared" si="113"/>
        <v>0</v>
      </c>
      <c r="BY83" s="197">
        <f t="shared" si="114"/>
        <v>0</v>
      </c>
      <c r="BZ83" s="182">
        <f t="shared" si="115"/>
        <v>0</v>
      </c>
      <c r="CA83" s="183">
        <f t="shared" si="116"/>
        <v>0</v>
      </c>
      <c r="CB83" s="183">
        <f t="shared" si="117"/>
        <v>0</v>
      </c>
      <c r="CC83" s="183">
        <f t="shared" si="118"/>
        <v>0</v>
      </c>
      <c r="CD83" s="183">
        <f t="shared" si="119"/>
        <v>0</v>
      </c>
      <c r="CE83" s="183">
        <f t="shared" si="120"/>
        <v>0</v>
      </c>
      <c r="CF83" s="184">
        <f t="shared" si="121"/>
        <v>0</v>
      </c>
      <c r="CG83" s="198">
        <f t="shared" si="122"/>
        <v>0</v>
      </c>
      <c r="CH83" s="186"/>
      <c r="CI83" s="187"/>
      <c r="CJ83" s="187"/>
      <c r="CK83" s="177">
        <f t="shared" si="123"/>
        <v>0</v>
      </c>
      <c r="CL83" s="361"/>
      <c r="CM83" s="360"/>
      <c r="CN83" s="444">
        <v>0</v>
      </c>
      <c r="CO83" s="891"/>
    </row>
    <row r="84" spans="1:93" s="35" customFormat="1" ht="20.100000000000001" customHeight="1" thickBot="1" x14ac:dyDescent="0.25">
      <c r="A84" s="1646"/>
      <c r="B84" s="611">
        <v>69</v>
      </c>
      <c r="C84" s="26" t="s">
        <v>3</v>
      </c>
      <c r="D84" s="705" t="s">
        <v>31</v>
      </c>
      <c r="E84" s="705" t="s">
        <v>24</v>
      </c>
      <c r="F84" s="706"/>
      <c r="G84" s="475" t="s">
        <v>25</v>
      </c>
      <c r="H84" s="523"/>
      <c r="I84" s="514"/>
      <c r="J84" s="475" t="s">
        <v>25</v>
      </c>
      <c r="K84" s="475" t="s">
        <v>25</v>
      </c>
      <c r="L84" s="524"/>
      <c r="M84" s="524"/>
      <c r="N84" s="475"/>
      <c r="O84" s="476"/>
      <c r="P84" s="514"/>
      <c r="Q84" s="482"/>
      <c r="R84" s="475" t="s">
        <v>41</v>
      </c>
      <c r="S84" s="459"/>
      <c r="T84" s="440"/>
      <c r="U84" s="500"/>
      <c r="V84" s="506"/>
      <c r="W84" s="435"/>
      <c r="X84" s="435"/>
      <c r="Y84" s="435"/>
      <c r="Z84" s="435"/>
      <c r="AA84" s="440"/>
      <c r="AB84" s="459"/>
      <c r="AC84" s="506"/>
      <c r="AD84" s="506"/>
      <c r="AE84" s="435"/>
      <c r="AF84" s="435"/>
      <c r="AG84" s="506"/>
      <c r="AH84" s="481"/>
      <c r="AI84" s="207">
        <f>COUNTIF($D84:AH84,"D")</f>
        <v>1</v>
      </c>
      <c r="AJ84" s="183">
        <f t="shared" si="76"/>
        <v>3</v>
      </c>
      <c r="AK84" s="183">
        <f t="shared" si="77"/>
        <v>0</v>
      </c>
      <c r="AL84" s="183">
        <f t="shared" si="78"/>
        <v>0</v>
      </c>
      <c r="AM84" s="183">
        <f t="shared" si="79"/>
        <v>0</v>
      </c>
      <c r="AN84" s="183">
        <f t="shared" si="80"/>
        <v>0</v>
      </c>
      <c r="AO84" s="183">
        <f t="shared" si="81"/>
        <v>0</v>
      </c>
      <c r="AP84" s="183">
        <f t="shared" si="82"/>
        <v>1</v>
      </c>
      <c r="AQ84" s="183">
        <f t="shared" si="83"/>
        <v>0</v>
      </c>
      <c r="AR84" s="183">
        <f t="shared" si="84"/>
        <v>0</v>
      </c>
      <c r="AS84" s="183">
        <f t="shared" si="85"/>
        <v>0</v>
      </c>
      <c r="AT84" s="183">
        <f t="shared" si="86"/>
        <v>0</v>
      </c>
      <c r="AU84" s="183">
        <f t="shared" si="87"/>
        <v>0</v>
      </c>
      <c r="AV84" s="183">
        <f t="shared" si="88"/>
        <v>0</v>
      </c>
      <c r="AW84" s="183">
        <f t="shared" si="89"/>
        <v>0</v>
      </c>
      <c r="AX84" s="183">
        <f t="shared" si="90"/>
        <v>0</v>
      </c>
      <c r="AY84" s="183">
        <f t="shared" si="91"/>
        <v>0</v>
      </c>
      <c r="AZ84" s="183">
        <f t="shared" si="92"/>
        <v>1</v>
      </c>
      <c r="BA84" s="184">
        <f t="shared" si="93"/>
        <v>4</v>
      </c>
      <c r="BB84" s="348"/>
      <c r="BC84" s="349">
        <f t="shared" si="94"/>
        <v>2</v>
      </c>
      <c r="BD84" s="347"/>
      <c r="BE84" s="343"/>
      <c r="BF84" s="178">
        <f t="shared" si="95"/>
        <v>0</v>
      </c>
      <c r="BG84" s="179">
        <f t="shared" si="96"/>
        <v>0</v>
      </c>
      <c r="BH84" s="180">
        <f t="shared" si="97"/>
        <v>0</v>
      </c>
      <c r="BI84" s="181">
        <f t="shared" si="98"/>
        <v>0</v>
      </c>
      <c r="BJ84" s="182">
        <f t="shared" si="99"/>
        <v>0</v>
      </c>
      <c r="BK84" s="183">
        <f t="shared" si="100"/>
        <v>0</v>
      </c>
      <c r="BL84" s="183">
        <f t="shared" si="101"/>
        <v>0</v>
      </c>
      <c r="BM84" s="183">
        <f t="shared" si="102"/>
        <v>0</v>
      </c>
      <c r="BN84" s="183">
        <f t="shared" si="103"/>
        <v>0</v>
      </c>
      <c r="BO84" s="183">
        <f t="shared" si="104"/>
        <v>0</v>
      </c>
      <c r="BP84" s="184">
        <f t="shared" si="105"/>
        <v>0</v>
      </c>
      <c r="BQ84" s="405">
        <f t="shared" si="106"/>
        <v>0</v>
      </c>
      <c r="BR84" s="182">
        <f t="shared" si="107"/>
        <v>0</v>
      </c>
      <c r="BS84" s="183">
        <f t="shared" si="108"/>
        <v>0</v>
      </c>
      <c r="BT84" s="184">
        <f t="shared" si="109"/>
        <v>0</v>
      </c>
      <c r="BU84" s="185">
        <f t="shared" si="110"/>
        <v>0</v>
      </c>
      <c r="BV84" s="178">
        <f t="shared" si="111"/>
        <v>0</v>
      </c>
      <c r="BW84" s="179">
        <f t="shared" si="112"/>
        <v>0</v>
      </c>
      <c r="BX84" s="196">
        <f t="shared" si="113"/>
        <v>0</v>
      </c>
      <c r="BY84" s="197">
        <f t="shared" si="114"/>
        <v>0</v>
      </c>
      <c r="BZ84" s="182">
        <f t="shared" si="115"/>
        <v>0</v>
      </c>
      <c r="CA84" s="183">
        <f t="shared" si="116"/>
        <v>0</v>
      </c>
      <c r="CB84" s="183">
        <f t="shared" si="117"/>
        <v>0</v>
      </c>
      <c r="CC84" s="183">
        <f t="shared" si="118"/>
        <v>0</v>
      </c>
      <c r="CD84" s="183">
        <f t="shared" si="119"/>
        <v>0</v>
      </c>
      <c r="CE84" s="183">
        <f t="shared" si="120"/>
        <v>0</v>
      </c>
      <c r="CF84" s="184">
        <f t="shared" si="121"/>
        <v>0</v>
      </c>
      <c r="CG84" s="198">
        <f t="shared" si="122"/>
        <v>0</v>
      </c>
      <c r="CH84" s="186"/>
      <c r="CI84" s="187"/>
      <c r="CJ84" s="187"/>
      <c r="CK84" s="177">
        <f t="shared" si="123"/>
        <v>0</v>
      </c>
      <c r="CL84" s="361"/>
      <c r="CM84" s="360"/>
      <c r="CN84" s="444">
        <v>0</v>
      </c>
      <c r="CO84" s="892"/>
    </row>
    <row r="85" spans="1:93" s="35" customFormat="1" ht="20.100000000000001" customHeight="1" thickBot="1" x14ac:dyDescent="0.25">
      <c r="A85" s="613" t="s">
        <v>112</v>
      </c>
      <c r="B85" s="611">
        <v>70</v>
      </c>
      <c r="C85" s="90" t="s">
        <v>3</v>
      </c>
      <c r="D85" s="693"/>
      <c r="E85" s="693"/>
      <c r="F85" s="436"/>
      <c r="G85" s="435"/>
      <c r="H85" s="440"/>
      <c r="I85" s="459"/>
      <c r="J85" s="435"/>
      <c r="K85" s="435"/>
      <c r="L85" s="433"/>
      <c r="M85" s="433" t="s">
        <v>24</v>
      </c>
      <c r="N85" s="435"/>
      <c r="O85" s="440"/>
      <c r="P85" s="459"/>
      <c r="Q85" s="435"/>
      <c r="R85" s="433" t="s">
        <v>25</v>
      </c>
      <c r="S85" s="459"/>
      <c r="T85" s="440"/>
      <c r="U85" s="500"/>
      <c r="V85" s="506"/>
      <c r="W85" s="435"/>
      <c r="X85" s="435"/>
      <c r="Y85" s="506"/>
      <c r="Z85" s="506"/>
      <c r="AA85" s="440"/>
      <c r="AB85" s="459"/>
      <c r="AC85" s="506"/>
      <c r="AD85" s="506"/>
      <c r="AE85" s="435"/>
      <c r="AF85" s="435"/>
      <c r="AG85" s="506"/>
      <c r="AH85" s="440"/>
      <c r="AI85" s="207">
        <f>COUNTIF($D85:AH85,"D")</f>
        <v>1</v>
      </c>
      <c r="AJ85" s="183">
        <f t="shared" si="76"/>
        <v>1</v>
      </c>
      <c r="AK85" s="183">
        <f t="shared" si="77"/>
        <v>0</v>
      </c>
      <c r="AL85" s="183">
        <f t="shared" si="78"/>
        <v>0</v>
      </c>
      <c r="AM85" s="183">
        <f t="shared" si="79"/>
        <v>0</v>
      </c>
      <c r="AN85" s="183">
        <f t="shared" si="80"/>
        <v>0</v>
      </c>
      <c r="AO85" s="183">
        <f t="shared" si="81"/>
        <v>0</v>
      </c>
      <c r="AP85" s="183">
        <f t="shared" si="82"/>
        <v>0</v>
      </c>
      <c r="AQ85" s="183">
        <f t="shared" si="83"/>
        <v>0</v>
      </c>
      <c r="AR85" s="183">
        <f t="shared" si="84"/>
        <v>0</v>
      </c>
      <c r="AS85" s="183">
        <f t="shared" si="85"/>
        <v>0</v>
      </c>
      <c r="AT85" s="183">
        <f t="shared" si="86"/>
        <v>0</v>
      </c>
      <c r="AU85" s="183">
        <f t="shared" si="87"/>
        <v>0</v>
      </c>
      <c r="AV85" s="183">
        <f t="shared" si="88"/>
        <v>0</v>
      </c>
      <c r="AW85" s="183">
        <f t="shared" si="89"/>
        <v>0</v>
      </c>
      <c r="AX85" s="183">
        <f t="shared" si="90"/>
        <v>0</v>
      </c>
      <c r="AY85" s="183">
        <f t="shared" si="91"/>
        <v>0</v>
      </c>
      <c r="AZ85" s="183">
        <f t="shared" si="92"/>
        <v>0</v>
      </c>
      <c r="BA85" s="184">
        <f t="shared" si="93"/>
        <v>2</v>
      </c>
      <c r="BB85" s="348"/>
      <c r="BC85" s="349">
        <f t="shared" si="94"/>
        <v>1</v>
      </c>
      <c r="BD85" s="347"/>
      <c r="BE85" s="343"/>
      <c r="BF85" s="178">
        <f t="shared" si="95"/>
        <v>0</v>
      </c>
      <c r="BG85" s="179">
        <f t="shared" si="96"/>
        <v>0</v>
      </c>
      <c r="BH85" s="180">
        <f t="shared" si="97"/>
        <v>0</v>
      </c>
      <c r="BI85" s="181">
        <f t="shared" si="98"/>
        <v>0</v>
      </c>
      <c r="BJ85" s="182">
        <f t="shared" si="99"/>
        <v>0</v>
      </c>
      <c r="BK85" s="183">
        <f t="shared" si="100"/>
        <v>0</v>
      </c>
      <c r="BL85" s="183">
        <f t="shared" si="101"/>
        <v>0</v>
      </c>
      <c r="BM85" s="183">
        <f t="shared" si="102"/>
        <v>0</v>
      </c>
      <c r="BN85" s="183">
        <f t="shared" si="103"/>
        <v>0</v>
      </c>
      <c r="BO85" s="183">
        <f t="shared" si="104"/>
        <v>0</v>
      </c>
      <c r="BP85" s="184">
        <f t="shared" si="105"/>
        <v>0</v>
      </c>
      <c r="BQ85" s="405">
        <f t="shared" si="106"/>
        <v>0</v>
      </c>
      <c r="BR85" s="182">
        <f t="shared" si="107"/>
        <v>0</v>
      </c>
      <c r="BS85" s="183">
        <f t="shared" si="108"/>
        <v>0</v>
      </c>
      <c r="BT85" s="184">
        <f t="shared" si="109"/>
        <v>0</v>
      </c>
      <c r="BU85" s="185">
        <f t="shared" si="110"/>
        <v>0</v>
      </c>
      <c r="BV85" s="178">
        <f t="shared" si="111"/>
        <v>0</v>
      </c>
      <c r="BW85" s="179">
        <f t="shared" si="112"/>
        <v>0</v>
      </c>
      <c r="BX85" s="196">
        <f t="shared" si="113"/>
        <v>0</v>
      </c>
      <c r="BY85" s="197">
        <f t="shared" si="114"/>
        <v>0</v>
      </c>
      <c r="BZ85" s="182">
        <f t="shared" si="115"/>
        <v>0</v>
      </c>
      <c r="CA85" s="183">
        <f t="shared" si="116"/>
        <v>0</v>
      </c>
      <c r="CB85" s="183">
        <f t="shared" si="117"/>
        <v>0</v>
      </c>
      <c r="CC85" s="183">
        <f t="shared" si="118"/>
        <v>0</v>
      </c>
      <c r="CD85" s="183">
        <f t="shared" si="119"/>
        <v>0</v>
      </c>
      <c r="CE85" s="183">
        <f t="shared" si="120"/>
        <v>0</v>
      </c>
      <c r="CF85" s="184">
        <f t="shared" si="121"/>
        <v>0</v>
      </c>
      <c r="CG85" s="198">
        <f t="shared" si="122"/>
        <v>0</v>
      </c>
      <c r="CH85" s="186"/>
      <c r="CI85" s="187"/>
      <c r="CJ85" s="187"/>
      <c r="CK85" s="177">
        <f t="shared" si="123"/>
        <v>0</v>
      </c>
      <c r="CL85" s="361"/>
      <c r="CM85" s="360"/>
      <c r="CN85" s="444">
        <v>0</v>
      </c>
      <c r="CO85" s="450">
        <v>0</v>
      </c>
    </row>
    <row r="86" spans="1:93" s="35" customFormat="1" ht="20.100000000000001" customHeight="1" thickBot="1" x14ac:dyDescent="0.25">
      <c r="A86" s="613" t="s">
        <v>113</v>
      </c>
      <c r="B86" s="611">
        <v>71</v>
      </c>
      <c r="C86" s="90" t="s">
        <v>3</v>
      </c>
      <c r="D86" s="693"/>
      <c r="E86" s="693"/>
      <c r="F86" s="436" t="s">
        <v>27</v>
      </c>
      <c r="G86" s="449" t="s">
        <v>25</v>
      </c>
      <c r="H86" s="714"/>
      <c r="I86" s="752"/>
      <c r="J86" s="449"/>
      <c r="K86" s="449"/>
      <c r="L86" s="501"/>
      <c r="M86" s="501"/>
      <c r="N86" s="449"/>
      <c r="O86" s="490"/>
      <c r="P86" s="508"/>
      <c r="Q86" s="501"/>
      <c r="R86" s="449"/>
      <c r="S86" s="459"/>
      <c r="T86" s="440"/>
      <c r="U86" s="500"/>
      <c r="V86" s="506"/>
      <c r="W86" s="435"/>
      <c r="X86" s="435"/>
      <c r="Y86" s="506"/>
      <c r="Z86" s="506"/>
      <c r="AA86" s="440"/>
      <c r="AB86" s="459"/>
      <c r="AC86" s="506"/>
      <c r="AD86" s="506"/>
      <c r="AE86" s="435"/>
      <c r="AF86" s="435"/>
      <c r="AG86" s="506"/>
      <c r="AH86" s="440"/>
      <c r="AI86" s="207">
        <f>COUNTIF($D86:AH86,"D")</f>
        <v>0</v>
      </c>
      <c r="AJ86" s="183">
        <f t="shared" si="76"/>
        <v>1</v>
      </c>
      <c r="AK86" s="183">
        <f t="shared" si="77"/>
        <v>0</v>
      </c>
      <c r="AL86" s="183">
        <f t="shared" si="78"/>
        <v>1</v>
      </c>
      <c r="AM86" s="183">
        <f t="shared" si="79"/>
        <v>0</v>
      </c>
      <c r="AN86" s="183">
        <f t="shared" si="80"/>
        <v>0</v>
      </c>
      <c r="AO86" s="183">
        <f t="shared" si="81"/>
        <v>0</v>
      </c>
      <c r="AP86" s="183">
        <f t="shared" si="82"/>
        <v>0</v>
      </c>
      <c r="AQ86" s="183">
        <f t="shared" si="83"/>
        <v>0</v>
      </c>
      <c r="AR86" s="183">
        <f t="shared" si="84"/>
        <v>0</v>
      </c>
      <c r="AS86" s="183">
        <f t="shared" si="85"/>
        <v>0</v>
      </c>
      <c r="AT86" s="183">
        <f t="shared" si="86"/>
        <v>0</v>
      </c>
      <c r="AU86" s="183">
        <f t="shared" si="87"/>
        <v>0</v>
      </c>
      <c r="AV86" s="183">
        <f t="shared" si="88"/>
        <v>0</v>
      </c>
      <c r="AW86" s="183">
        <f t="shared" si="89"/>
        <v>0</v>
      </c>
      <c r="AX86" s="183">
        <f t="shared" si="90"/>
        <v>0</v>
      </c>
      <c r="AY86" s="183">
        <f t="shared" si="91"/>
        <v>0</v>
      </c>
      <c r="AZ86" s="183">
        <f t="shared" si="92"/>
        <v>0</v>
      </c>
      <c r="BA86" s="184">
        <f t="shared" si="93"/>
        <v>2</v>
      </c>
      <c r="BB86" s="348"/>
      <c r="BC86" s="349">
        <f t="shared" si="94"/>
        <v>1</v>
      </c>
      <c r="BD86" s="347"/>
      <c r="BE86" s="343"/>
      <c r="BF86" s="178">
        <f t="shared" si="95"/>
        <v>0</v>
      </c>
      <c r="BG86" s="179">
        <f t="shared" si="96"/>
        <v>0</v>
      </c>
      <c r="BH86" s="180">
        <f t="shared" si="97"/>
        <v>0</v>
      </c>
      <c r="BI86" s="181">
        <f t="shared" si="98"/>
        <v>0</v>
      </c>
      <c r="BJ86" s="182">
        <f t="shared" si="99"/>
        <v>0</v>
      </c>
      <c r="BK86" s="183">
        <f t="shared" si="100"/>
        <v>0</v>
      </c>
      <c r="BL86" s="183">
        <f t="shared" si="101"/>
        <v>0</v>
      </c>
      <c r="BM86" s="183">
        <f t="shared" si="102"/>
        <v>0</v>
      </c>
      <c r="BN86" s="183">
        <f t="shared" si="103"/>
        <v>0</v>
      </c>
      <c r="BO86" s="183">
        <f t="shared" si="104"/>
        <v>0</v>
      </c>
      <c r="BP86" s="184">
        <f t="shared" si="105"/>
        <v>0</v>
      </c>
      <c r="BQ86" s="405">
        <f t="shared" si="106"/>
        <v>0</v>
      </c>
      <c r="BR86" s="182">
        <f t="shared" si="107"/>
        <v>0</v>
      </c>
      <c r="BS86" s="183">
        <f t="shared" si="108"/>
        <v>0</v>
      </c>
      <c r="BT86" s="184">
        <f t="shared" si="109"/>
        <v>0</v>
      </c>
      <c r="BU86" s="185">
        <f t="shared" si="110"/>
        <v>0</v>
      </c>
      <c r="BV86" s="178">
        <f t="shared" si="111"/>
        <v>0</v>
      </c>
      <c r="BW86" s="179">
        <f t="shared" si="112"/>
        <v>0</v>
      </c>
      <c r="BX86" s="196">
        <f t="shared" si="113"/>
        <v>0</v>
      </c>
      <c r="BY86" s="197">
        <f t="shared" si="114"/>
        <v>0</v>
      </c>
      <c r="BZ86" s="182">
        <f t="shared" si="115"/>
        <v>0</v>
      </c>
      <c r="CA86" s="183">
        <f t="shared" si="116"/>
        <v>0</v>
      </c>
      <c r="CB86" s="183">
        <f t="shared" si="117"/>
        <v>0</v>
      </c>
      <c r="CC86" s="183">
        <f t="shared" si="118"/>
        <v>0</v>
      </c>
      <c r="CD86" s="183">
        <f t="shared" si="119"/>
        <v>0</v>
      </c>
      <c r="CE86" s="183">
        <f t="shared" si="120"/>
        <v>0</v>
      </c>
      <c r="CF86" s="184">
        <f t="shared" si="121"/>
        <v>0</v>
      </c>
      <c r="CG86" s="198">
        <f t="shared" si="122"/>
        <v>0</v>
      </c>
      <c r="CH86" s="186"/>
      <c r="CI86" s="187"/>
      <c r="CJ86" s="187"/>
      <c r="CK86" s="177">
        <f t="shared" si="123"/>
        <v>0</v>
      </c>
      <c r="CL86" s="361"/>
      <c r="CM86" s="360"/>
      <c r="CN86" s="444">
        <v>0</v>
      </c>
      <c r="CO86" s="450">
        <v>0</v>
      </c>
    </row>
    <row r="87" spans="1:93" s="35" customFormat="1" ht="20.100000000000001" customHeight="1" thickBot="1" x14ac:dyDescent="0.25">
      <c r="A87" s="613" t="s">
        <v>114</v>
      </c>
      <c r="B87" s="611">
        <v>72</v>
      </c>
      <c r="C87" s="90" t="s">
        <v>3</v>
      </c>
      <c r="D87" s="713" t="s">
        <v>30</v>
      </c>
      <c r="E87" s="713" t="s">
        <v>25</v>
      </c>
      <c r="F87" s="449" t="s">
        <v>27</v>
      </c>
      <c r="G87" s="438" t="s">
        <v>31</v>
      </c>
      <c r="H87" s="467" t="s">
        <v>26</v>
      </c>
      <c r="I87" s="503"/>
      <c r="J87" s="438" t="s">
        <v>24</v>
      </c>
      <c r="K87" s="438" t="s">
        <v>26</v>
      </c>
      <c r="L87" s="502"/>
      <c r="M87" s="502"/>
      <c r="N87" s="438" t="s">
        <v>24</v>
      </c>
      <c r="O87" s="455" t="s">
        <v>26</v>
      </c>
      <c r="P87" s="528"/>
      <c r="Q87" s="458" t="s">
        <v>27</v>
      </c>
      <c r="R87" s="447"/>
      <c r="S87" s="459"/>
      <c r="T87" s="440"/>
      <c r="U87" s="500"/>
      <c r="V87" s="506"/>
      <c r="W87" s="435"/>
      <c r="X87" s="435"/>
      <c r="Y87" s="506"/>
      <c r="Z87" s="506"/>
      <c r="AA87" s="440"/>
      <c r="AB87" s="459"/>
      <c r="AC87" s="506"/>
      <c r="AD87" s="506"/>
      <c r="AE87" s="435"/>
      <c r="AF87" s="435"/>
      <c r="AG87" s="506"/>
      <c r="AH87" s="440"/>
      <c r="AI87" s="207">
        <f>COUNTIF($D87:AH87,"D")</f>
        <v>2</v>
      </c>
      <c r="AJ87" s="183">
        <f t="shared" si="76"/>
        <v>1</v>
      </c>
      <c r="AK87" s="183">
        <f t="shared" si="77"/>
        <v>3</v>
      </c>
      <c r="AL87" s="183">
        <f t="shared" si="78"/>
        <v>2</v>
      </c>
      <c r="AM87" s="183">
        <f t="shared" si="79"/>
        <v>0</v>
      </c>
      <c r="AN87" s="183">
        <f t="shared" si="80"/>
        <v>0</v>
      </c>
      <c r="AO87" s="183">
        <f t="shared" si="81"/>
        <v>1</v>
      </c>
      <c r="AP87" s="183">
        <f t="shared" si="82"/>
        <v>1</v>
      </c>
      <c r="AQ87" s="183">
        <f t="shared" si="83"/>
        <v>0</v>
      </c>
      <c r="AR87" s="183">
        <f t="shared" si="84"/>
        <v>0</v>
      </c>
      <c r="AS87" s="183">
        <f t="shared" si="85"/>
        <v>0</v>
      </c>
      <c r="AT87" s="183">
        <f t="shared" si="86"/>
        <v>0</v>
      </c>
      <c r="AU87" s="183">
        <f t="shared" si="87"/>
        <v>0</v>
      </c>
      <c r="AV87" s="183">
        <f t="shared" si="88"/>
        <v>0</v>
      </c>
      <c r="AW87" s="183">
        <f t="shared" si="89"/>
        <v>0</v>
      </c>
      <c r="AX87" s="183">
        <f t="shared" si="90"/>
        <v>0</v>
      </c>
      <c r="AY87" s="183">
        <f t="shared" si="91"/>
        <v>0</v>
      </c>
      <c r="AZ87" s="183">
        <f t="shared" si="92"/>
        <v>0</v>
      </c>
      <c r="BA87" s="184">
        <f t="shared" si="93"/>
        <v>8</v>
      </c>
      <c r="BB87" s="348"/>
      <c r="BC87" s="349">
        <f t="shared" si="94"/>
        <v>2.8333333333333335</v>
      </c>
      <c r="BD87" s="347"/>
      <c r="BE87" s="343"/>
      <c r="BF87" s="178">
        <f t="shared" si="95"/>
        <v>0</v>
      </c>
      <c r="BG87" s="179">
        <f t="shared" si="96"/>
        <v>0</v>
      </c>
      <c r="BH87" s="180">
        <f t="shared" si="97"/>
        <v>0</v>
      </c>
      <c r="BI87" s="181">
        <f t="shared" si="98"/>
        <v>0</v>
      </c>
      <c r="BJ87" s="182">
        <f t="shared" si="99"/>
        <v>0</v>
      </c>
      <c r="BK87" s="183">
        <f t="shared" si="100"/>
        <v>0</v>
      </c>
      <c r="BL87" s="183">
        <f t="shared" si="101"/>
        <v>0</v>
      </c>
      <c r="BM87" s="183">
        <f t="shared" si="102"/>
        <v>0</v>
      </c>
      <c r="BN87" s="183">
        <f t="shared" si="103"/>
        <v>0</v>
      </c>
      <c r="BO87" s="183">
        <f t="shared" si="104"/>
        <v>0</v>
      </c>
      <c r="BP87" s="184">
        <f t="shared" si="105"/>
        <v>0</v>
      </c>
      <c r="BQ87" s="405">
        <f t="shared" si="106"/>
        <v>0</v>
      </c>
      <c r="BR87" s="182">
        <f t="shared" si="107"/>
        <v>0</v>
      </c>
      <c r="BS87" s="183">
        <f t="shared" si="108"/>
        <v>0</v>
      </c>
      <c r="BT87" s="184">
        <f t="shared" si="109"/>
        <v>1</v>
      </c>
      <c r="BU87" s="185">
        <f t="shared" si="110"/>
        <v>0.16666666666666666</v>
      </c>
      <c r="BV87" s="178">
        <f t="shared" si="111"/>
        <v>0</v>
      </c>
      <c r="BW87" s="179">
        <f t="shared" si="112"/>
        <v>0</v>
      </c>
      <c r="BX87" s="196">
        <f t="shared" si="113"/>
        <v>0</v>
      </c>
      <c r="BY87" s="197">
        <f t="shared" si="114"/>
        <v>0</v>
      </c>
      <c r="BZ87" s="182">
        <f t="shared" si="115"/>
        <v>0</v>
      </c>
      <c r="CA87" s="183">
        <f t="shared" si="116"/>
        <v>0</v>
      </c>
      <c r="CB87" s="183">
        <f t="shared" si="117"/>
        <v>0</v>
      </c>
      <c r="CC87" s="183">
        <f t="shared" si="118"/>
        <v>0</v>
      </c>
      <c r="CD87" s="183">
        <f t="shared" si="119"/>
        <v>0</v>
      </c>
      <c r="CE87" s="183">
        <f t="shared" si="120"/>
        <v>0</v>
      </c>
      <c r="CF87" s="184">
        <f t="shared" si="121"/>
        <v>0</v>
      </c>
      <c r="CG87" s="198">
        <f t="shared" si="122"/>
        <v>0</v>
      </c>
      <c r="CH87" s="186"/>
      <c r="CI87" s="187"/>
      <c r="CJ87" s="187"/>
      <c r="CK87" s="177">
        <f t="shared" si="123"/>
        <v>0</v>
      </c>
      <c r="CL87" s="361"/>
      <c r="CM87" s="360"/>
      <c r="CN87" s="444">
        <v>0</v>
      </c>
      <c r="CO87" s="450">
        <v>0</v>
      </c>
    </row>
    <row r="88" spans="1:93" s="35" customFormat="1" ht="20.100000000000001" customHeight="1" thickBot="1" x14ac:dyDescent="0.25">
      <c r="A88" s="613" t="s">
        <v>115</v>
      </c>
      <c r="B88" s="611">
        <v>73</v>
      </c>
      <c r="C88" s="90" t="s">
        <v>3</v>
      </c>
      <c r="D88" s="713" t="s">
        <v>30</v>
      </c>
      <c r="E88" s="713" t="s">
        <v>25</v>
      </c>
      <c r="F88" s="449"/>
      <c r="G88" s="438" t="s">
        <v>25</v>
      </c>
      <c r="H88" s="467"/>
      <c r="I88" s="503"/>
      <c r="J88" s="438" t="s">
        <v>24</v>
      </c>
      <c r="K88" s="438" t="s">
        <v>25</v>
      </c>
      <c r="L88" s="502"/>
      <c r="M88" s="502"/>
      <c r="N88" s="438" t="s">
        <v>24</v>
      </c>
      <c r="O88" s="455" t="s">
        <v>25</v>
      </c>
      <c r="P88" s="503"/>
      <c r="Q88" s="458"/>
      <c r="R88" s="438" t="s">
        <v>24</v>
      </c>
      <c r="S88" s="595"/>
      <c r="T88" s="594"/>
      <c r="U88" s="593"/>
      <c r="V88" s="609"/>
      <c r="W88" s="227"/>
      <c r="X88" s="227"/>
      <c r="Y88" s="609"/>
      <c r="Z88" s="609"/>
      <c r="AA88" s="594"/>
      <c r="AB88" s="595"/>
      <c r="AC88" s="609"/>
      <c r="AD88" s="609"/>
      <c r="AE88" s="227"/>
      <c r="AF88" s="227"/>
      <c r="AG88" s="609"/>
      <c r="AH88" s="479"/>
      <c r="AI88" s="207">
        <f>COUNTIF($D88:AH88,"D")</f>
        <v>3</v>
      </c>
      <c r="AJ88" s="183">
        <f t="shared" si="76"/>
        <v>4</v>
      </c>
      <c r="AK88" s="183">
        <f t="shared" si="77"/>
        <v>0</v>
      </c>
      <c r="AL88" s="183">
        <f t="shared" si="78"/>
        <v>0</v>
      </c>
      <c r="AM88" s="183">
        <f t="shared" si="79"/>
        <v>0</v>
      </c>
      <c r="AN88" s="183">
        <f t="shared" si="80"/>
        <v>0</v>
      </c>
      <c r="AO88" s="183">
        <f t="shared" si="81"/>
        <v>1</v>
      </c>
      <c r="AP88" s="183">
        <f t="shared" si="82"/>
        <v>0</v>
      </c>
      <c r="AQ88" s="183">
        <f t="shared" si="83"/>
        <v>0</v>
      </c>
      <c r="AR88" s="183">
        <f t="shared" si="84"/>
        <v>0</v>
      </c>
      <c r="AS88" s="183">
        <f t="shared" si="85"/>
        <v>0</v>
      </c>
      <c r="AT88" s="183">
        <f t="shared" si="86"/>
        <v>0</v>
      </c>
      <c r="AU88" s="183">
        <f t="shared" si="87"/>
        <v>0</v>
      </c>
      <c r="AV88" s="183">
        <f t="shared" si="88"/>
        <v>0</v>
      </c>
      <c r="AW88" s="183">
        <f t="shared" si="89"/>
        <v>0</v>
      </c>
      <c r="AX88" s="183">
        <f t="shared" si="90"/>
        <v>0</v>
      </c>
      <c r="AY88" s="183">
        <f t="shared" si="91"/>
        <v>0</v>
      </c>
      <c r="AZ88" s="183">
        <f t="shared" si="92"/>
        <v>0</v>
      </c>
      <c r="BA88" s="184">
        <f t="shared" si="93"/>
        <v>7</v>
      </c>
      <c r="BB88" s="348"/>
      <c r="BC88" s="349">
        <f t="shared" si="94"/>
        <v>3.8333333333333335</v>
      </c>
      <c r="BD88" s="347"/>
      <c r="BE88" s="343"/>
      <c r="BF88" s="178">
        <f t="shared" si="95"/>
        <v>0</v>
      </c>
      <c r="BG88" s="179">
        <f t="shared" si="96"/>
        <v>0</v>
      </c>
      <c r="BH88" s="180">
        <f t="shared" si="97"/>
        <v>0</v>
      </c>
      <c r="BI88" s="181">
        <f t="shared" si="98"/>
        <v>0</v>
      </c>
      <c r="BJ88" s="182">
        <f t="shared" si="99"/>
        <v>0</v>
      </c>
      <c r="BK88" s="183">
        <f t="shared" si="100"/>
        <v>0</v>
      </c>
      <c r="BL88" s="183">
        <f t="shared" si="101"/>
        <v>0</v>
      </c>
      <c r="BM88" s="183">
        <f t="shared" si="102"/>
        <v>0</v>
      </c>
      <c r="BN88" s="183">
        <f t="shared" si="103"/>
        <v>0</v>
      </c>
      <c r="BO88" s="183">
        <f t="shared" si="104"/>
        <v>0</v>
      </c>
      <c r="BP88" s="184">
        <f t="shared" si="105"/>
        <v>0</v>
      </c>
      <c r="BQ88" s="405">
        <f t="shared" si="106"/>
        <v>0</v>
      </c>
      <c r="BR88" s="182">
        <f t="shared" si="107"/>
        <v>0</v>
      </c>
      <c r="BS88" s="183">
        <f t="shared" si="108"/>
        <v>0</v>
      </c>
      <c r="BT88" s="184">
        <f t="shared" si="109"/>
        <v>1</v>
      </c>
      <c r="BU88" s="185">
        <f t="shared" si="110"/>
        <v>0.16666666666666666</v>
      </c>
      <c r="BV88" s="178">
        <f t="shared" si="111"/>
        <v>0</v>
      </c>
      <c r="BW88" s="179">
        <f t="shared" si="112"/>
        <v>0</v>
      </c>
      <c r="BX88" s="196">
        <f t="shared" si="113"/>
        <v>0</v>
      </c>
      <c r="BY88" s="197">
        <f t="shared" si="114"/>
        <v>0</v>
      </c>
      <c r="BZ88" s="182">
        <f t="shared" si="115"/>
        <v>0</v>
      </c>
      <c r="CA88" s="183">
        <f t="shared" si="116"/>
        <v>0</v>
      </c>
      <c r="CB88" s="183">
        <f t="shared" si="117"/>
        <v>0</v>
      </c>
      <c r="CC88" s="183">
        <f t="shared" si="118"/>
        <v>0</v>
      </c>
      <c r="CD88" s="183">
        <f t="shared" si="119"/>
        <v>0</v>
      </c>
      <c r="CE88" s="183">
        <f t="shared" si="120"/>
        <v>0</v>
      </c>
      <c r="CF88" s="184">
        <f t="shared" si="121"/>
        <v>0</v>
      </c>
      <c r="CG88" s="198">
        <f t="shared" si="122"/>
        <v>0</v>
      </c>
      <c r="CH88" s="186"/>
      <c r="CI88" s="187"/>
      <c r="CJ88" s="187"/>
      <c r="CK88" s="177">
        <f t="shared" si="123"/>
        <v>0</v>
      </c>
      <c r="CL88" s="361"/>
      <c r="CM88" s="360"/>
      <c r="CN88" s="444">
        <v>0</v>
      </c>
      <c r="CO88" s="450">
        <v>0</v>
      </c>
    </row>
    <row r="89" spans="1:93" s="35" customFormat="1" ht="20.100000000000001" customHeight="1" thickBot="1" x14ac:dyDescent="0.25">
      <c r="A89" s="613" t="s">
        <v>116</v>
      </c>
      <c r="B89" s="611">
        <v>74</v>
      </c>
      <c r="C89" s="90" t="s">
        <v>3</v>
      </c>
      <c r="D89" s="713" t="s">
        <v>37</v>
      </c>
      <c r="E89" s="713" t="s">
        <v>37</v>
      </c>
      <c r="F89" s="449" t="s">
        <v>37</v>
      </c>
      <c r="G89" s="438"/>
      <c r="H89" s="455"/>
      <c r="I89" s="459" t="s">
        <v>37</v>
      </c>
      <c r="J89" s="435" t="s">
        <v>37</v>
      </c>
      <c r="K89" s="435" t="s">
        <v>37</v>
      </c>
      <c r="L89" s="435" t="s">
        <v>37</v>
      </c>
      <c r="M89" s="435" t="s">
        <v>37</v>
      </c>
      <c r="N89" s="434"/>
      <c r="O89" s="491"/>
      <c r="P89" s="459" t="s">
        <v>37</v>
      </c>
      <c r="Q89" s="435" t="s">
        <v>37</v>
      </c>
      <c r="R89" s="432" t="s">
        <v>37</v>
      </c>
      <c r="S89" s="409"/>
      <c r="T89" s="512"/>
      <c r="U89" s="566"/>
      <c r="V89" s="567"/>
      <c r="W89" s="511"/>
      <c r="X89" s="511"/>
      <c r="Y89" s="567"/>
      <c r="Z89" s="567"/>
      <c r="AA89" s="512"/>
      <c r="AB89" s="409"/>
      <c r="AC89" s="567"/>
      <c r="AD89" s="567"/>
      <c r="AE89" s="511"/>
      <c r="AF89" s="511"/>
      <c r="AG89" s="565"/>
      <c r="AH89" s="474"/>
      <c r="AI89" s="207">
        <f>COUNTIF($D89:AH89,"D")</f>
        <v>0</v>
      </c>
      <c r="AJ89" s="183">
        <f t="shared" si="76"/>
        <v>0</v>
      </c>
      <c r="AK89" s="183">
        <f t="shared" si="77"/>
        <v>0</v>
      </c>
      <c r="AL89" s="183">
        <f t="shared" si="78"/>
        <v>0</v>
      </c>
      <c r="AM89" s="183">
        <f t="shared" si="79"/>
        <v>0</v>
      </c>
      <c r="AN89" s="183">
        <f t="shared" si="80"/>
        <v>0</v>
      </c>
      <c r="AO89" s="183">
        <f t="shared" si="81"/>
        <v>0</v>
      </c>
      <c r="AP89" s="183">
        <f t="shared" si="82"/>
        <v>0</v>
      </c>
      <c r="AQ89" s="183">
        <f t="shared" si="83"/>
        <v>0</v>
      </c>
      <c r="AR89" s="183">
        <f t="shared" si="84"/>
        <v>0</v>
      </c>
      <c r="AS89" s="183">
        <f t="shared" si="85"/>
        <v>0</v>
      </c>
      <c r="AT89" s="183">
        <f t="shared" si="86"/>
        <v>0</v>
      </c>
      <c r="AU89" s="183">
        <f t="shared" si="87"/>
        <v>0</v>
      </c>
      <c r="AV89" s="183">
        <f t="shared" si="88"/>
        <v>11</v>
      </c>
      <c r="AW89" s="183">
        <f t="shared" si="89"/>
        <v>0</v>
      </c>
      <c r="AX89" s="183">
        <f t="shared" si="90"/>
        <v>0</v>
      </c>
      <c r="AY89" s="183">
        <f t="shared" si="91"/>
        <v>0</v>
      </c>
      <c r="AZ89" s="183">
        <f t="shared" si="92"/>
        <v>0</v>
      </c>
      <c r="BA89" s="184">
        <f t="shared" si="93"/>
        <v>11</v>
      </c>
      <c r="BB89" s="348"/>
      <c r="BC89" s="349">
        <f t="shared" si="94"/>
        <v>5.5</v>
      </c>
      <c r="BD89" s="347"/>
      <c r="BE89" s="343"/>
      <c r="BF89" s="178">
        <f t="shared" si="95"/>
        <v>0</v>
      </c>
      <c r="BG89" s="179">
        <f t="shared" si="96"/>
        <v>0</v>
      </c>
      <c r="BH89" s="180">
        <f t="shared" si="97"/>
        <v>0</v>
      </c>
      <c r="BI89" s="181">
        <f t="shared" si="98"/>
        <v>0</v>
      </c>
      <c r="BJ89" s="182">
        <f t="shared" si="99"/>
        <v>0</v>
      </c>
      <c r="BK89" s="183">
        <f t="shared" si="100"/>
        <v>0</v>
      </c>
      <c r="BL89" s="183">
        <f t="shared" si="101"/>
        <v>0</v>
      </c>
      <c r="BM89" s="183">
        <f t="shared" si="102"/>
        <v>0</v>
      </c>
      <c r="BN89" s="183">
        <f t="shared" si="103"/>
        <v>0</v>
      </c>
      <c r="BO89" s="183">
        <f t="shared" si="104"/>
        <v>0</v>
      </c>
      <c r="BP89" s="184">
        <f t="shared" si="105"/>
        <v>0</v>
      </c>
      <c r="BQ89" s="405">
        <f t="shared" si="106"/>
        <v>0</v>
      </c>
      <c r="BR89" s="182">
        <f t="shared" si="107"/>
        <v>0</v>
      </c>
      <c r="BS89" s="183">
        <f t="shared" si="108"/>
        <v>0</v>
      </c>
      <c r="BT89" s="184">
        <f t="shared" si="109"/>
        <v>0</v>
      </c>
      <c r="BU89" s="185">
        <f t="shared" si="110"/>
        <v>0</v>
      </c>
      <c r="BV89" s="178">
        <f t="shared" si="111"/>
        <v>0</v>
      </c>
      <c r="BW89" s="179">
        <f t="shared" si="112"/>
        <v>0</v>
      </c>
      <c r="BX89" s="196">
        <f t="shared" si="113"/>
        <v>0</v>
      </c>
      <c r="BY89" s="197">
        <f t="shared" si="114"/>
        <v>0</v>
      </c>
      <c r="BZ89" s="182">
        <f t="shared" si="115"/>
        <v>0</v>
      </c>
      <c r="CA89" s="183">
        <f t="shared" si="116"/>
        <v>0</v>
      </c>
      <c r="CB89" s="183">
        <f t="shared" si="117"/>
        <v>0</v>
      </c>
      <c r="CC89" s="183">
        <f t="shared" si="118"/>
        <v>0</v>
      </c>
      <c r="CD89" s="183">
        <f t="shared" si="119"/>
        <v>0</v>
      </c>
      <c r="CE89" s="183">
        <f t="shared" si="120"/>
        <v>0</v>
      </c>
      <c r="CF89" s="184">
        <f t="shared" si="121"/>
        <v>0</v>
      </c>
      <c r="CG89" s="198">
        <f t="shared" si="122"/>
        <v>0</v>
      </c>
      <c r="CH89" s="186"/>
      <c r="CI89" s="187"/>
      <c r="CJ89" s="187"/>
      <c r="CK89" s="177">
        <f t="shared" si="123"/>
        <v>0</v>
      </c>
      <c r="CL89" s="361"/>
      <c r="CM89" s="360"/>
      <c r="CN89" s="444">
        <v>0</v>
      </c>
      <c r="CO89" s="450">
        <v>0</v>
      </c>
    </row>
    <row r="90" spans="1:93" s="336" customFormat="1" ht="20.100000000000001" customHeight="1" thickBot="1" x14ac:dyDescent="0.25">
      <c r="A90" s="613" t="s">
        <v>117</v>
      </c>
      <c r="B90" s="611">
        <v>75</v>
      </c>
      <c r="C90" s="90" t="s">
        <v>3</v>
      </c>
      <c r="D90" s="713"/>
      <c r="E90" s="713"/>
      <c r="F90" s="449" t="s">
        <v>24</v>
      </c>
      <c r="G90" s="438" t="s">
        <v>25</v>
      </c>
      <c r="H90" s="467"/>
      <c r="I90" s="503"/>
      <c r="J90" s="438" t="s">
        <v>24</v>
      </c>
      <c r="K90" s="438" t="s">
        <v>25</v>
      </c>
      <c r="L90" s="502"/>
      <c r="M90" s="452"/>
      <c r="N90" s="447" t="s">
        <v>57</v>
      </c>
      <c r="O90" s="493" t="s">
        <v>57</v>
      </c>
      <c r="P90" s="528"/>
      <c r="Q90" s="458"/>
      <c r="R90" s="438" t="s">
        <v>24</v>
      </c>
      <c r="S90" s="459"/>
      <c r="T90" s="440"/>
      <c r="U90" s="500"/>
      <c r="V90" s="506"/>
      <c r="W90" s="435"/>
      <c r="X90" s="435"/>
      <c r="Y90" s="506"/>
      <c r="Z90" s="506"/>
      <c r="AA90" s="440"/>
      <c r="AB90" s="459"/>
      <c r="AC90" s="506"/>
      <c r="AD90" s="506"/>
      <c r="AE90" s="435"/>
      <c r="AF90" s="435"/>
      <c r="AG90" s="505"/>
      <c r="AH90" s="440"/>
      <c r="AI90" s="207">
        <f>COUNTIF($D90:AH90,"D")</f>
        <v>3</v>
      </c>
      <c r="AJ90" s="183">
        <f t="shared" si="76"/>
        <v>2</v>
      </c>
      <c r="AK90" s="183">
        <f t="shared" si="77"/>
        <v>0</v>
      </c>
      <c r="AL90" s="183">
        <f t="shared" si="78"/>
        <v>0</v>
      </c>
      <c r="AM90" s="183">
        <f t="shared" si="79"/>
        <v>0</v>
      </c>
      <c r="AN90" s="183">
        <f t="shared" si="80"/>
        <v>0</v>
      </c>
      <c r="AO90" s="183">
        <f t="shared" si="81"/>
        <v>0</v>
      </c>
      <c r="AP90" s="183">
        <f t="shared" si="82"/>
        <v>0</v>
      </c>
      <c r="AQ90" s="183">
        <f t="shared" si="83"/>
        <v>0</v>
      </c>
      <c r="AR90" s="183">
        <f t="shared" si="84"/>
        <v>0</v>
      </c>
      <c r="AS90" s="183">
        <f t="shared" si="85"/>
        <v>0</v>
      </c>
      <c r="AT90" s="183">
        <f t="shared" si="86"/>
        <v>0</v>
      </c>
      <c r="AU90" s="183">
        <f t="shared" si="87"/>
        <v>0</v>
      </c>
      <c r="AV90" s="183">
        <f t="shared" si="88"/>
        <v>0</v>
      </c>
      <c r="AW90" s="183">
        <f t="shared" si="89"/>
        <v>0</v>
      </c>
      <c r="AX90" s="183">
        <f t="shared" si="90"/>
        <v>0</v>
      </c>
      <c r="AY90" s="183">
        <f t="shared" si="91"/>
        <v>0</v>
      </c>
      <c r="AZ90" s="183">
        <f t="shared" si="92"/>
        <v>0</v>
      </c>
      <c r="BA90" s="184">
        <f t="shared" si="93"/>
        <v>5</v>
      </c>
      <c r="BB90" s="348"/>
      <c r="BC90" s="349">
        <f t="shared" si="94"/>
        <v>2.5</v>
      </c>
      <c r="BD90" s="347"/>
      <c r="BE90" s="343"/>
      <c r="BF90" s="178">
        <f t="shared" si="95"/>
        <v>0</v>
      </c>
      <c r="BG90" s="179">
        <f t="shared" si="96"/>
        <v>0</v>
      </c>
      <c r="BH90" s="180">
        <f t="shared" si="97"/>
        <v>0</v>
      </c>
      <c r="BI90" s="181">
        <f t="shared" si="98"/>
        <v>0</v>
      </c>
      <c r="BJ90" s="182">
        <f t="shared" si="99"/>
        <v>0</v>
      </c>
      <c r="BK90" s="183">
        <f t="shared" si="100"/>
        <v>0</v>
      </c>
      <c r="BL90" s="183">
        <f t="shared" si="101"/>
        <v>0</v>
      </c>
      <c r="BM90" s="183">
        <f t="shared" si="102"/>
        <v>0</v>
      </c>
      <c r="BN90" s="183">
        <f t="shared" si="103"/>
        <v>0</v>
      </c>
      <c r="BO90" s="183">
        <f t="shared" si="104"/>
        <v>0</v>
      </c>
      <c r="BP90" s="184">
        <f t="shared" si="105"/>
        <v>0</v>
      </c>
      <c r="BQ90" s="405">
        <f t="shared" si="106"/>
        <v>0</v>
      </c>
      <c r="BR90" s="182">
        <f t="shared" si="107"/>
        <v>0</v>
      </c>
      <c r="BS90" s="183">
        <f t="shared" si="108"/>
        <v>0</v>
      </c>
      <c r="BT90" s="184">
        <f t="shared" si="109"/>
        <v>0</v>
      </c>
      <c r="BU90" s="185">
        <f t="shared" si="110"/>
        <v>0</v>
      </c>
      <c r="BV90" s="178">
        <f t="shared" si="111"/>
        <v>0</v>
      </c>
      <c r="BW90" s="179">
        <f t="shared" si="112"/>
        <v>0</v>
      </c>
      <c r="BX90" s="196">
        <f t="shared" si="113"/>
        <v>0</v>
      </c>
      <c r="BY90" s="197">
        <f t="shared" si="114"/>
        <v>0</v>
      </c>
      <c r="BZ90" s="182">
        <f t="shared" si="115"/>
        <v>0</v>
      </c>
      <c r="CA90" s="183">
        <f t="shared" si="116"/>
        <v>0</v>
      </c>
      <c r="CB90" s="183">
        <f t="shared" si="117"/>
        <v>0</v>
      </c>
      <c r="CC90" s="183">
        <f t="shared" si="118"/>
        <v>0</v>
      </c>
      <c r="CD90" s="183">
        <f t="shared" si="119"/>
        <v>0</v>
      </c>
      <c r="CE90" s="183">
        <f t="shared" si="120"/>
        <v>0</v>
      </c>
      <c r="CF90" s="184">
        <f t="shared" si="121"/>
        <v>0</v>
      </c>
      <c r="CG90" s="198">
        <f t="shared" si="122"/>
        <v>0</v>
      </c>
      <c r="CH90" s="186"/>
      <c r="CI90" s="187"/>
      <c r="CJ90" s="187"/>
      <c r="CK90" s="177">
        <f t="shared" si="123"/>
        <v>0</v>
      </c>
      <c r="CL90" s="361"/>
      <c r="CM90" s="360"/>
      <c r="CN90" s="444">
        <v>0</v>
      </c>
      <c r="CO90" s="450">
        <v>0</v>
      </c>
    </row>
    <row r="91" spans="1:93" s="35" customFormat="1" ht="20.100000000000001" customHeight="1" thickBot="1" x14ac:dyDescent="0.25">
      <c r="A91" s="613" t="s">
        <v>118</v>
      </c>
      <c r="B91" s="611">
        <v>76</v>
      </c>
      <c r="C91" s="90" t="s">
        <v>3</v>
      </c>
      <c r="D91" s="713"/>
      <c r="E91" s="713"/>
      <c r="F91" s="449" t="s">
        <v>25</v>
      </c>
      <c r="G91" s="438" t="s">
        <v>25</v>
      </c>
      <c r="H91" s="467"/>
      <c r="I91" s="858" t="s">
        <v>48</v>
      </c>
      <c r="J91" s="438" t="s">
        <v>24</v>
      </c>
      <c r="K91" s="438" t="s">
        <v>25</v>
      </c>
      <c r="L91" s="502"/>
      <c r="M91" s="502"/>
      <c r="N91" s="438" t="s">
        <v>24</v>
      </c>
      <c r="O91" s="455" t="s">
        <v>25</v>
      </c>
      <c r="P91" s="503"/>
      <c r="Q91" s="458"/>
      <c r="R91" s="438" t="s">
        <v>24</v>
      </c>
      <c r="S91" s="410"/>
      <c r="T91" s="476"/>
      <c r="U91" s="514"/>
      <c r="V91" s="482"/>
      <c r="W91" s="475"/>
      <c r="X91" s="475"/>
      <c r="Y91" s="482"/>
      <c r="Z91" s="482"/>
      <c r="AA91" s="476"/>
      <c r="AB91" s="410"/>
      <c r="AC91" s="482"/>
      <c r="AD91" s="482"/>
      <c r="AE91" s="475"/>
      <c r="AF91" s="475"/>
      <c r="AG91" s="523"/>
      <c r="AH91" s="463"/>
      <c r="AI91" s="207">
        <f>COUNTIF($D91:AH91,"D")</f>
        <v>3</v>
      </c>
      <c r="AJ91" s="183">
        <f t="shared" si="76"/>
        <v>4</v>
      </c>
      <c r="AK91" s="183">
        <f t="shared" si="77"/>
        <v>0</v>
      </c>
      <c r="AL91" s="183">
        <f t="shared" si="78"/>
        <v>0</v>
      </c>
      <c r="AM91" s="183">
        <f t="shared" si="79"/>
        <v>0</v>
      </c>
      <c r="AN91" s="183">
        <f t="shared" si="80"/>
        <v>0</v>
      </c>
      <c r="AO91" s="183">
        <f t="shared" si="81"/>
        <v>0</v>
      </c>
      <c r="AP91" s="183">
        <f t="shared" si="82"/>
        <v>0</v>
      </c>
      <c r="AQ91" s="183">
        <f t="shared" si="83"/>
        <v>0</v>
      </c>
      <c r="AR91" s="183">
        <f t="shared" si="84"/>
        <v>0</v>
      </c>
      <c r="AS91" s="183">
        <f t="shared" si="85"/>
        <v>0</v>
      </c>
      <c r="AT91" s="183">
        <f t="shared" si="86"/>
        <v>0</v>
      </c>
      <c r="AU91" s="183">
        <f t="shared" si="87"/>
        <v>0</v>
      </c>
      <c r="AV91" s="183">
        <f t="shared" si="88"/>
        <v>0</v>
      </c>
      <c r="AW91" s="183">
        <f t="shared" si="89"/>
        <v>0</v>
      </c>
      <c r="AX91" s="183">
        <f t="shared" si="90"/>
        <v>0</v>
      </c>
      <c r="AY91" s="183">
        <f t="shared" si="91"/>
        <v>0</v>
      </c>
      <c r="AZ91" s="183">
        <f t="shared" si="92"/>
        <v>0</v>
      </c>
      <c r="BA91" s="184">
        <f t="shared" si="93"/>
        <v>7</v>
      </c>
      <c r="BB91" s="348"/>
      <c r="BC91" s="349">
        <f t="shared" si="94"/>
        <v>3.5</v>
      </c>
      <c r="BD91" s="347"/>
      <c r="BE91" s="343"/>
      <c r="BF91" s="178">
        <f t="shared" si="95"/>
        <v>0</v>
      </c>
      <c r="BG91" s="179">
        <f t="shared" si="96"/>
        <v>0</v>
      </c>
      <c r="BH91" s="180">
        <f t="shared" si="97"/>
        <v>0</v>
      </c>
      <c r="BI91" s="181">
        <f t="shared" si="98"/>
        <v>0</v>
      </c>
      <c r="BJ91" s="182">
        <f t="shared" si="99"/>
        <v>1</v>
      </c>
      <c r="BK91" s="183">
        <f t="shared" si="100"/>
        <v>0</v>
      </c>
      <c r="BL91" s="183">
        <f t="shared" si="101"/>
        <v>0</v>
      </c>
      <c r="BM91" s="183">
        <f t="shared" si="102"/>
        <v>0</v>
      </c>
      <c r="BN91" s="183">
        <f t="shared" si="103"/>
        <v>0</v>
      </c>
      <c r="BO91" s="183">
        <f t="shared" si="104"/>
        <v>0</v>
      </c>
      <c r="BP91" s="184">
        <f t="shared" si="105"/>
        <v>0</v>
      </c>
      <c r="BQ91" s="405">
        <f t="shared" si="106"/>
        <v>0.5</v>
      </c>
      <c r="BR91" s="182">
        <f t="shared" si="107"/>
        <v>0</v>
      </c>
      <c r="BS91" s="183">
        <f t="shared" si="108"/>
        <v>0</v>
      </c>
      <c r="BT91" s="184">
        <f t="shared" si="109"/>
        <v>0</v>
      </c>
      <c r="BU91" s="185">
        <f t="shared" si="110"/>
        <v>0</v>
      </c>
      <c r="BV91" s="178">
        <f t="shared" si="111"/>
        <v>0</v>
      </c>
      <c r="BW91" s="179">
        <f t="shared" si="112"/>
        <v>0</v>
      </c>
      <c r="BX91" s="196">
        <f t="shared" si="113"/>
        <v>0</v>
      </c>
      <c r="BY91" s="197">
        <f t="shared" si="114"/>
        <v>0</v>
      </c>
      <c r="BZ91" s="182">
        <f t="shared" si="115"/>
        <v>0</v>
      </c>
      <c r="CA91" s="183">
        <f t="shared" si="116"/>
        <v>0</v>
      </c>
      <c r="CB91" s="183">
        <f t="shared" si="117"/>
        <v>0</v>
      </c>
      <c r="CC91" s="183">
        <f t="shared" si="118"/>
        <v>0</v>
      </c>
      <c r="CD91" s="183">
        <f t="shared" si="119"/>
        <v>0</v>
      </c>
      <c r="CE91" s="183">
        <f t="shared" si="120"/>
        <v>0</v>
      </c>
      <c r="CF91" s="184">
        <f t="shared" si="121"/>
        <v>0</v>
      </c>
      <c r="CG91" s="198">
        <f t="shared" si="122"/>
        <v>0</v>
      </c>
      <c r="CH91" s="186"/>
      <c r="CI91" s="187"/>
      <c r="CJ91" s="187"/>
      <c r="CK91" s="177">
        <f t="shared" si="123"/>
        <v>0.5</v>
      </c>
      <c r="CL91" s="361"/>
      <c r="CM91" s="360"/>
      <c r="CN91" s="444">
        <v>1</v>
      </c>
      <c r="CO91" s="450">
        <v>12</v>
      </c>
    </row>
    <row r="92" spans="1:93" s="35" customFormat="1" ht="20.100000000000001" customHeight="1" thickBot="1" x14ac:dyDescent="0.25">
      <c r="A92" s="613" t="s">
        <v>119</v>
      </c>
      <c r="B92" s="611">
        <v>77</v>
      </c>
      <c r="C92" s="26" t="s">
        <v>3</v>
      </c>
      <c r="D92" s="713"/>
      <c r="E92" s="713"/>
      <c r="F92" s="449"/>
      <c r="G92" s="438"/>
      <c r="H92" s="467"/>
      <c r="I92" s="503"/>
      <c r="J92" s="438"/>
      <c r="K92" s="438"/>
      <c r="L92" s="502"/>
      <c r="M92" s="502"/>
      <c r="N92" s="438"/>
      <c r="O92" s="455"/>
      <c r="P92" s="503"/>
      <c r="Q92" s="458"/>
      <c r="R92" s="438"/>
      <c r="S92" s="595"/>
      <c r="T92" s="594"/>
      <c r="U92" s="593"/>
      <c r="V92" s="609"/>
      <c r="W92" s="227"/>
      <c r="X92" s="227"/>
      <c r="Y92" s="609"/>
      <c r="Z92" s="609"/>
      <c r="AA92" s="594"/>
      <c r="AB92" s="595"/>
      <c r="AC92" s="227"/>
      <c r="AD92" s="227"/>
      <c r="AE92" s="227"/>
      <c r="AF92" s="227"/>
      <c r="AG92" s="609"/>
      <c r="AH92" s="481"/>
      <c r="AI92" s="207">
        <f>COUNTIF($D92:AH92,"D")</f>
        <v>0</v>
      </c>
      <c r="AJ92" s="183">
        <f t="shared" si="76"/>
        <v>0</v>
      </c>
      <c r="AK92" s="183">
        <f t="shared" si="77"/>
        <v>0</v>
      </c>
      <c r="AL92" s="183">
        <f t="shared" si="78"/>
        <v>0</v>
      </c>
      <c r="AM92" s="183">
        <f t="shared" si="79"/>
        <v>0</v>
      </c>
      <c r="AN92" s="183">
        <f t="shared" si="80"/>
        <v>0</v>
      </c>
      <c r="AO92" s="183">
        <f t="shared" si="81"/>
        <v>0</v>
      </c>
      <c r="AP92" s="183">
        <f t="shared" si="82"/>
        <v>0</v>
      </c>
      <c r="AQ92" s="183">
        <f t="shared" si="83"/>
        <v>0</v>
      </c>
      <c r="AR92" s="183">
        <f t="shared" si="84"/>
        <v>0</v>
      </c>
      <c r="AS92" s="183">
        <f t="shared" si="85"/>
        <v>0</v>
      </c>
      <c r="AT92" s="183">
        <f t="shared" si="86"/>
        <v>0</v>
      </c>
      <c r="AU92" s="183">
        <f t="shared" si="87"/>
        <v>0</v>
      </c>
      <c r="AV92" s="183">
        <f t="shared" si="88"/>
        <v>0</v>
      </c>
      <c r="AW92" s="183">
        <f t="shared" si="89"/>
        <v>0</v>
      </c>
      <c r="AX92" s="183">
        <f t="shared" si="90"/>
        <v>0</v>
      </c>
      <c r="AY92" s="183">
        <f t="shared" si="91"/>
        <v>0</v>
      </c>
      <c r="AZ92" s="183">
        <f t="shared" si="92"/>
        <v>0</v>
      </c>
      <c r="BA92" s="184">
        <f t="shared" si="93"/>
        <v>0</v>
      </c>
      <c r="BB92" s="348"/>
      <c r="BC92" s="349">
        <f t="shared" si="94"/>
        <v>0</v>
      </c>
      <c r="BD92" s="347"/>
      <c r="BE92" s="343"/>
      <c r="BF92" s="178">
        <f t="shared" si="95"/>
        <v>0</v>
      </c>
      <c r="BG92" s="179">
        <f t="shared" si="96"/>
        <v>0</v>
      </c>
      <c r="BH92" s="180">
        <f t="shared" si="97"/>
        <v>0</v>
      </c>
      <c r="BI92" s="181">
        <f t="shared" si="98"/>
        <v>0</v>
      </c>
      <c r="BJ92" s="182">
        <f t="shared" si="99"/>
        <v>0</v>
      </c>
      <c r="BK92" s="183">
        <f t="shared" si="100"/>
        <v>0</v>
      </c>
      <c r="BL92" s="183">
        <f t="shared" si="101"/>
        <v>0</v>
      </c>
      <c r="BM92" s="183">
        <f t="shared" si="102"/>
        <v>0</v>
      </c>
      <c r="BN92" s="183">
        <f t="shared" si="103"/>
        <v>0</v>
      </c>
      <c r="BO92" s="183">
        <f t="shared" si="104"/>
        <v>0</v>
      </c>
      <c r="BP92" s="184">
        <f t="shared" si="105"/>
        <v>0</v>
      </c>
      <c r="BQ92" s="405">
        <f t="shared" si="106"/>
        <v>0</v>
      </c>
      <c r="BR92" s="182">
        <f t="shared" si="107"/>
        <v>0</v>
      </c>
      <c r="BS92" s="183">
        <f t="shared" si="108"/>
        <v>0</v>
      </c>
      <c r="BT92" s="184">
        <f t="shared" si="109"/>
        <v>0</v>
      </c>
      <c r="BU92" s="185">
        <f t="shared" si="110"/>
        <v>0</v>
      </c>
      <c r="BV92" s="178">
        <f t="shared" si="111"/>
        <v>0</v>
      </c>
      <c r="BW92" s="179">
        <f t="shared" si="112"/>
        <v>0</v>
      </c>
      <c r="BX92" s="196">
        <f t="shared" si="113"/>
        <v>0</v>
      </c>
      <c r="BY92" s="197">
        <f t="shared" si="114"/>
        <v>0</v>
      </c>
      <c r="BZ92" s="182">
        <f t="shared" si="115"/>
        <v>0</v>
      </c>
      <c r="CA92" s="183">
        <f t="shared" si="116"/>
        <v>0</v>
      </c>
      <c r="CB92" s="183">
        <f t="shared" si="117"/>
        <v>0</v>
      </c>
      <c r="CC92" s="183">
        <f t="shared" si="118"/>
        <v>0</v>
      </c>
      <c r="CD92" s="183">
        <f t="shared" si="119"/>
        <v>0</v>
      </c>
      <c r="CE92" s="183">
        <f t="shared" si="120"/>
        <v>0</v>
      </c>
      <c r="CF92" s="184">
        <f t="shared" si="121"/>
        <v>0</v>
      </c>
      <c r="CG92" s="198">
        <f t="shared" si="122"/>
        <v>0</v>
      </c>
      <c r="CH92" s="186"/>
      <c r="CI92" s="187"/>
      <c r="CJ92" s="187"/>
      <c r="CK92" s="177">
        <f t="shared" si="123"/>
        <v>0</v>
      </c>
      <c r="CL92" s="361"/>
      <c r="CM92" s="360"/>
      <c r="CN92" s="444">
        <v>0</v>
      </c>
      <c r="CO92" s="450">
        <v>0</v>
      </c>
    </row>
    <row r="93" spans="1:93" s="35" customFormat="1" ht="20.100000000000001" customHeight="1" thickBot="1" x14ac:dyDescent="0.25">
      <c r="A93" s="613" t="s">
        <v>120</v>
      </c>
      <c r="B93" s="611">
        <v>78</v>
      </c>
      <c r="C93" s="26" t="s">
        <v>3</v>
      </c>
      <c r="D93" s="460"/>
      <c r="E93" s="458"/>
      <c r="F93" s="458"/>
      <c r="G93" s="438"/>
      <c r="H93" s="455"/>
      <c r="I93" s="503"/>
      <c r="J93" s="458"/>
      <c r="K93" s="438"/>
      <c r="L93" s="438"/>
      <c r="M93" s="458"/>
      <c r="N93" s="458"/>
      <c r="O93" s="455"/>
      <c r="P93" s="460"/>
      <c r="Q93" s="458"/>
      <c r="R93" s="458"/>
      <c r="S93" s="595"/>
      <c r="T93" s="594"/>
      <c r="U93" s="593"/>
      <c r="V93" s="609"/>
      <c r="W93" s="227"/>
      <c r="X93" s="227"/>
      <c r="Y93" s="609"/>
      <c r="Z93" s="609"/>
      <c r="AA93" s="594"/>
      <c r="AB93" s="595"/>
      <c r="AC93" s="227"/>
      <c r="AD93" s="227"/>
      <c r="AE93" s="227"/>
      <c r="AF93" s="227"/>
      <c r="AG93" s="609"/>
      <c r="AH93" s="440"/>
      <c r="AI93" s="207">
        <f>COUNTIF($D93:AH93,"D")</f>
        <v>0</v>
      </c>
      <c r="AJ93" s="183">
        <f t="shared" si="76"/>
        <v>0</v>
      </c>
      <c r="AK93" s="183">
        <f t="shared" si="77"/>
        <v>0</v>
      </c>
      <c r="AL93" s="183">
        <f t="shared" si="78"/>
        <v>0</v>
      </c>
      <c r="AM93" s="183">
        <f t="shared" si="79"/>
        <v>0</v>
      </c>
      <c r="AN93" s="183">
        <f t="shared" si="80"/>
        <v>0</v>
      </c>
      <c r="AO93" s="183">
        <f t="shared" si="81"/>
        <v>0</v>
      </c>
      <c r="AP93" s="183">
        <f t="shared" si="82"/>
        <v>0</v>
      </c>
      <c r="AQ93" s="183">
        <f t="shared" si="83"/>
        <v>0</v>
      </c>
      <c r="AR93" s="183">
        <f t="shared" si="84"/>
        <v>0</v>
      </c>
      <c r="AS93" s="183">
        <f t="shared" si="85"/>
        <v>0</v>
      </c>
      <c r="AT93" s="183">
        <f t="shared" si="86"/>
        <v>0</v>
      </c>
      <c r="AU93" s="183">
        <f t="shared" si="87"/>
        <v>0</v>
      </c>
      <c r="AV93" s="183">
        <f t="shared" si="88"/>
        <v>0</v>
      </c>
      <c r="AW93" s="183">
        <f t="shared" si="89"/>
        <v>0</v>
      </c>
      <c r="AX93" s="183">
        <f t="shared" si="90"/>
        <v>0</v>
      </c>
      <c r="AY93" s="183">
        <f t="shared" si="91"/>
        <v>0</v>
      </c>
      <c r="AZ93" s="183">
        <f t="shared" si="92"/>
        <v>0</v>
      </c>
      <c r="BA93" s="184">
        <f t="shared" si="93"/>
        <v>0</v>
      </c>
      <c r="BB93" s="348"/>
      <c r="BC93" s="349">
        <f t="shared" si="94"/>
        <v>0</v>
      </c>
      <c r="BD93" s="347"/>
      <c r="BE93" s="343"/>
      <c r="BF93" s="178">
        <f t="shared" si="95"/>
        <v>0</v>
      </c>
      <c r="BG93" s="179">
        <f t="shared" si="96"/>
        <v>0</v>
      </c>
      <c r="BH93" s="180">
        <f t="shared" si="97"/>
        <v>0</v>
      </c>
      <c r="BI93" s="181">
        <f t="shared" si="98"/>
        <v>0</v>
      </c>
      <c r="BJ93" s="182">
        <f t="shared" si="99"/>
        <v>0</v>
      </c>
      <c r="BK93" s="183">
        <f t="shared" si="100"/>
        <v>0</v>
      </c>
      <c r="BL93" s="183">
        <f t="shared" si="101"/>
        <v>0</v>
      </c>
      <c r="BM93" s="183">
        <f t="shared" si="102"/>
        <v>0</v>
      </c>
      <c r="BN93" s="183">
        <f t="shared" si="103"/>
        <v>0</v>
      </c>
      <c r="BO93" s="183">
        <f t="shared" si="104"/>
        <v>0</v>
      </c>
      <c r="BP93" s="184">
        <f t="shared" si="105"/>
        <v>0</v>
      </c>
      <c r="BQ93" s="405">
        <f t="shared" si="106"/>
        <v>0</v>
      </c>
      <c r="BR93" s="182">
        <f t="shared" si="107"/>
        <v>0</v>
      </c>
      <c r="BS93" s="183">
        <f t="shared" si="108"/>
        <v>0</v>
      </c>
      <c r="BT93" s="184">
        <f t="shared" si="109"/>
        <v>0</v>
      </c>
      <c r="BU93" s="185">
        <f t="shared" si="110"/>
        <v>0</v>
      </c>
      <c r="BV93" s="178">
        <f t="shared" si="111"/>
        <v>0</v>
      </c>
      <c r="BW93" s="179">
        <f t="shared" si="112"/>
        <v>0</v>
      </c>
      <c r="BX93" s="196">
        <f t="shared" si="113"/>
        <v>0</v>
      </c>
      <c r="BY93" s="197">
        <f t="shared" si="114"/>
        <v>0</v>
      </c>
      <c r="BZ93" s="182">
        <f t="shared" si="115"/>
        <v>0</v>
      </c>
      <c r="CA93" s="183">
        <f t="shared" si="116"/>
        <v>0</v>
      </c>
      <c r="CB93" s="183">
        <f t="shared" si="117"/>
        <v>0</v>
      </c>
      <c r="CC93" s="183">
        <f t="shared" si="118"/>
        <v>0</v>
      </c>
      <c r="CD93" s="183">
        <f t="shared" si="119"/>
        <v>0</v>
      </c>
      <c r="CE93" s="183">
        <f t="shared" si="120"/>
        <v>0</v>
      </c>
      <c r="CF93" s="184">
        <f t="shared" si="121"/>
        <v>0</v>
      </c>
      <c r="CG93" s="198">
        <f t="shared" si="122"/>
        <v>0</v>
      </c>
      <c r="CH93" s="186"/>
      <c r="CI93" s="187"/>
      <c r="CJ93" s="187"/>
      <c r="CK93" s="177">
        <f t="shared" si="123"/>
        <v>0</v>
      </c>
      <c r="CL93" s="361"/>
      <c r="CM93" s="360"/>
      <c r="CN93" s="444">
        <v>0</v>
      </c>
      <c r="CO93" s="450">
        <v>0</v>
      </c>
    </row>
    <row r="94" spans="1:93" s="35" customFormat="1" ht="20.100000000000001" customHeight="1" thickBot="1" x14ac:dyDescent="0.25">
      <c r="A94" s="613" t="s">
        <v>270</v>
      </c>
      <c r="B94" s="611">
        <v>79</v>
      </c>
      <c r="C94" s="26" t="s">
        <v>3</v>
      </c>
      <c r="D94" s="461"/>
      <c r="E94" s="462"/>
      <c r="F94" s="462"/>
      <c r="G94" s="462"/>
      <c r="H94" s="463"/>
      <c r="I94" s="461"/>
      <c r="J94" s="462"/>
      <c r="K94" s="648"/>
      <c r="L94" s="462"/>
      <c r="M94" s="462"/>
      <c r="N94" s="462"/>
      <c r="O94" s="463"/>
      <c r="P94" s="461"/>
      <c r="Q94" s="462"/>
      <c r="R94" s="462"/>
      <c r="S94" s="472"/>
      <c r="T94" s="474"/>
      <c r="U94" s="500"/>
      <c r="V94" s="506"/>
      <c r="W94" s="435"/>
      <c r="X94" s="435"/>
      <c r="Y94" s="435"/>
      <c r="Z94" s="435"/>
      <c r="AA94" s="440"/>
      <c r="AB94" s="459"/>
      <c r="AC94" s="435"/>
      <c r="AD94" s="435"/>
      <c r="AE94" s="435"/>
      <c r="AF94" s="435"/>
      <c r="AG94" s="506"/>
      <c r="AH94" s="440"/>
      <c r="AI94" s="207">
        <f>COUNTIF($D94:AH94,"D")</f>
        <v>0</v>
      </c>
      <c r="AJ94" s="183">
        <f t="shared" si="76"/>
        <v>0</v>
      </c>
      <c r="AK94" s="183">
        <f t="shared" si="77"/>
        <v>0</v>
      </c>
      <c r="AL94" s="183">
        <f t="shared" si="78"/>
        <v>0</v>
      </c>
      <c r="AM94" s="183">
        <f t="shared" si="79"/>
        <v>0</v>
      </c>
      <c r="AN94" s="183">
        <f t="shared" si="80"/>
        <v>0</v>
      </c>
      <c r="AO94" s="183">
        <f t="shared" si="81"/>
        <v>0</v>
      </c>
      <c r="AP94" s="183">
        <f t="shared" si="82"/>
        <v>0</v>
      </c>
      <c r="AQ94" s="183">
        <f t="shared" si="83"/>
        <v>0</v>
      </c>
      <c r="AR94" s="183">
        <f t="shared" si="84"/>
        <v>0</v>
      </c>
      <c r="AS94" s="183">
        <f t="shared" si="85"/>
        <v>0</v>
      </c>
      <c r="AT94" s="183">
        <f t="shared" si="86"/>
        <v>0</v>
      </c>
      <c r="AU94" s="183">
        <f t="shared" si="87"/>
        <v>0</v>
      </c>
      <c r="AV94" s="183">
        <f t="shared" si="88"/>
        <v>0</v>
      </c>
      <c r="AW94" s="183">
        <f t="shared" si="89"/>
        <v>0</v>
      </c>
      <c r="AX94" s="183">
        <f t="shared" si="90"/>
        <v>0</v>
      </c>
      <c r="AY94" s="183">
        <f t="shared" si="91"/>
        <v>0</v>
      </c>
      <c r="AZ94" s="183">
        <f t="shared" si="92"/>
        <v>0</v>
      </c>
      <c r="BA94" s="184">
        <f t="shared" si="93"/>
        <v>0</v>
      </c>
      <c r="BB94" s="348"/>
      <c r="BC94" s="349">
        <f t="shared" si="94"/>
        <v>0</v>
      </c>
      <c r="BD94" s="347"/>
      <c r="BE94" s="343"/>
      <c r="BF94" s="178">
        <f t="shared" si="95"/>
        <v>0</v>
      </c>
      <c r="BG94" s="179">
        <f t="shared" si="96"/>
        <v>0</v>
      </c>
      <c r="BH94" s="180">
        <f t="shared" si="97"/>
        <v>0</v>
      </c>
      <c r="BI94" s="181">
        <f t="shared" si="98"/>
        <v>0</v>
      </c>
      <c r="BJ94" s="182">
        <f t="shared" si="99"/>
        <v>0</v>
      </c>
      <c r="BK94" s="183">
        <f t="shared" si="100"/>
        <v>0</v>
      </c>
      <c r="BL94" s="183">
        <f t="shared" si="101"/>
        <v>0</v>
      </c>
      <c r="BM94" s="183">
        <f t="shared" si="102"/>
        <v>0</v>
      </c>
      <c r="BN94" s="183">
        <f t="shared" si="103"/>
        <v>0</v>
      </c>
      <c r="BO94" s="183">
        <f t="shared" si="104"/>
        <v>0</v>
      </c>
      <c r="BP94" s="184">
        <f t="shared" si="105"/>
        <v>0</v>
      </c>
      <c r="BQ94" s="405">
        <f t="shared" si="106"/>
        <v>0</v>
      </c>
      <c r="BR94" s="182">
        <f t="shared" si="107"/>
        <v>0</v>
      </c>
      <c r="BS94" s="183">
        <f t="shared" si="108"/>
        <v>0</v>
      </c>
      <c r="BT94" s="184">
        <f t="shared" si="109"/>
        <v>0</v>
      </c>
      <c r="BU94" s="185">
        <f t="shared" si="110"/>
        <v>0</v>
      </c>
      <c r="BV94" s="178">
        <f t="shared" si="111"/>
        <v>0</v>
      </c>
      <c r="BW94" s="179">
        <f t="shared" si="112"/>
        <v>0</v>
      </c>
      <c r="BX94" s="196">
        <f t="shared" si="113"/>
        <v>0</v>
      </c>
      <c r="BY94" s="197">
        <f t="shared" si="114"/>
        <v>0</v>
      </c>
      <c r="BZ94" s="182">
        <f t="shared" si="115"/>
        <v>0</v>
      </c>
      <c r="CA94" s="183">
        <f t="shared" si="116"/>
        <v>0</v>
      </c>
      <c r="CB94" s="183">
        <f t="shared" si="117"/>
        <v>0</v>
      </c>
      <c r="CC94" s="183">
        <f t="shared" si="118"/>
        <v>0</v>
      </c>
      <c r="CD94" s="183">
        <f t="shared" si="119"/>
        <v>0</v>
      </c>
      <c r="CE94" s="183">
        <f t="shared" si="120"/>
        <v>0</v>
      </c>
      <c r="CF94" s="184">
        <f t="shared" si="121"/>
        <v>0</v>
      </c>
      <c r="CG94" s="198">
        <f t="shared" si="122"/>
        <v>0</v>
      </c>
      <c r="CH94" s="186"/>
      <c r="CI94" s="187"/>
      <c r="CJ94" s="187"/>
      <c r="CK94" s="177">
        <f t="shared" si="123"/>
        <v>0</v>
      </c>
      <c r="CL94" s="361"/>
      <c r="CM94" s="360"/>
      <c r="CN94" s="444">
        <v>0</v>
      </c>
      <c r="CO94" s="450">
        <v>0</v>
      </c>
    </row>
    <row r="95" spans="1:93" ht="20.100000000000001" customHeight="1" x14ac:dyDescent="0.25">
      <c r="A95" s="613"/>
      <c r="B95" s="611">
        <v>80</v>
      </c>
      <c r="C95" s="26"/>
      <c r="D95" s="440"/>
      <c r="E95" s="460"/>
      <c r="F95" s="438"/>
      <c r="G95" s="458"/>
      <c r="H95" s="458"/>
      <c r="I95" s="438"/>
      <c r="J95" s="438"/>
      <c r="K95" s="467"/>
      <c r="L95" s="438"/>
      <c r="M95" s="467"/>
      <c r="N95" s="503"/>
      <c r="O95" s="438"/>
      <c r="P95" s="438"/>
      <c r="Q95" s="458"/>
      <c r="R95" s="589"/>
      <c r="S95" s="460"/>
      <c r="T95" s="455"/>
      <c r="U95" s="503"/>
      <c r="V95" s="458"/>
      <c r="W95" s="438"/>
      <c r="X95" s="438"/>
      <c r="Y95" s="458"/>
      <c r="Z95" s="458"/>
      <c r="AA95" s="455"/>
      <c r="AB95" s="460"/>
      <c r="AC95" s="458"/>
      <c r="AD95" s="458"/>
      <c r="AE95" s="438"/>
      <c r="AF95" s="438"/>
      <c r="AG95" s="458"/>
      <c r="AH95" s="440"/>
      <c r="AI95" s="207">
        <f>COUNTIF($D95:AH95,"D")</f>
        <v>0</v>
      </c>
      <c r="AJ95" s="183">
        <f t="shared" si="76"/>
        <v>0</v>
      </c>
      <c r="AK95" s="183">
        <f t="shared" si="77"/>
        <v>0</v>
      </c>
      <c r="AL95" s="183">
        <f t="shared" si="78"/>
        <v>0</v>
      </c>
      <c r="AM95" s="183">
        <f t="shared" si="79"/>
        <v>0</v>
      </c>
      <c r="AN95" s="183">
        <f t="shared" si="80"/>
        <v>0</v>
      </c>
      <c r="AO95" s="183">
        <f t="shared" si="81"/>
        <v>0</v>
      </c>
      <c r="AP95" s="183">
        <f t="shared" si="82"/>
        <v>0</v>
      </c>
      <c r="AQ95" s="183">
        <f t="shared" si="83"/>
        <v>0</v>
      </c>
      <c r="AR95" s="183">
        <f t="shared" si="84"/>
        <v>0</v>
      </c>
      <c r="AS95" s="183">
        <f t="shared" si="85"/>
        <v>0</v>
      </c>
      <c r="AT95" s="183">
        <f t="shared" si="86"/>
        <v>0</v>
      </c>
      <c r="AU95" s="183">
        <f t="shared" si="87"/>
        <v>0</v>
      </c>
      <c r="AV95" s="183">
        <f t="shared" si="88"/>
        <v>0</v>
      </c>
      <c r="AW95" s="183">
        <f t="shared" si="89"/>
        <v>0</v>
      </c>
      <c r="AX95" s="183">
        <f t="shared" si="90"/>
        <v>0</v>
      </c>
      <c r="AY95" s="183">
        <f t="shared" si="91"/>
        <v>0</v>
      </c>
      <c r="AZ95" s="183">
        <f t="shared" si="92"/>
        <v>0</v>
      </c>
      <c r="BA95" s="184">
        <f t="shared" si="93"/>
        <v>0</v>
      </c>
      <c r="BB95" s="348"/>
      <c r="BC95" s="349">
        <f t="shared" si="94"/>
        <v>0</v>
      </c>
      <c r="BD95" s="347"/>
      <c r="BE95" s="343"/>
      <c r="BF95" s="178">
        <f t="shared" si="95"/>
        <v>0</v>
      </c>
      <c r="BG95" s="179">
        <f t="shared" si="96"/>
        <v>0</v>
      </c>
      <c r="BH95" s="180">
        <f t="shared" si="97"/>
        <v>0</v>
      </c>
      <c r="BI95" s="181">
        <f t="shared" si="98"/>
        <v>0</v>
      </c>
      <c r="BJ95" s="182">
        <f t="shared" si="99"/>
        <v>0</v>
      </c>
      <c r="BK95" s="183">
        <f t="shared" si="100"/>
        <v>0</v>
      </c>
      <c r="BL95" s="183">
        <f t="shared" si="101"/>
        <v>0</v>
      </c>
      <c r="BM95" s="183">
        <f t="shared" si="102"/>
        <v>0</v>
      </c>
      <c r="BN95" s="183">
        <f t="shared" si="103"/>
        <v>0</v>
      </c>
      <c r="BO95" s="183">
        <f t="shared" si="104"/>
        <v>0</v>
      </c>
      <c r="BP95" s="184">
        <f t="shared" si="105"/>
        <v>0</v>
      </c>
      <c r="BQ95" s="405">
        <f t="shared" si="106"/>
        <v>0</v>
      </c>
      <c r="BR95" s="182">
        <f t="shared" si="107"/>
        <v>0</v>
      </c>
      <c r="BS95" s="183">
        <f t="shared" si="108"/>
        <v>0</v>
      </c>
      <c r="BT95" s="184">
        <f t="shared" si="109"/>
        <v>0</v>
      </c>
      <c r="BU95" s="185">
        <f t="shared" si="110"/>
        <v>0</v>
      </c>
      <c r="BV95" s="178">
        <f t="shared" si="111"/>
        <v>0</v>
      </c>
      <c r="BW95" s="179">
        <f t="shared" si="112"/>
        <v>0</v>
      </c>
      <c r="BX95" s="196">
        <f t="shared" si="113"/>
        <v>0</v>
      </c>
      <c r="BY95" s="197">
        <f t="shared" si="114"/>
        <v>0</v>
      </c>
      <c r="BZ95" s="182">
        <f t="shared" si="115"/>
        <v>0</v>
      </c>
      <c r="CA95" s="183">
        <f t="shared" si="116"/>
        <v>0</v>
      </c>
      <c r="CB95" s="183">
        <f t="shared" si="117"/>
        <v>0</v>
      </c>
      <c r="CC95" s="183">
        <f t="shared" si="118"/>
        <v>0</v>
      </c>
      <c r="CD95" s="183">
        <f t="shared" si="119"/>
        <v>0</v>
      </c>
      <c r="CE95" s="183">
        <f t="shared" si="120"/>
        <v>0</v>
      </c>
      <c r="CF95" s="184">
        <f t="shared" si="121"/>
        <v>0</v>
      </c>
      <c r="CG95" s="198">
        <f t="shared" si="122"/>
        <v>0</v>
      </c>
      <c r="CH95" s="186"/>
      <c r="CI95" s="187"/>
      <c r="CJ95" s="187"/>
      <c r="CK95" s="177">
        <f t="shared" si="123"/>
        <v>0</v>
      </c>
      <c r="CL95" s="230"/>
      <c r="CM95" s="359"/>
      <c r="CN95" s="18"/>
      <c r="CO95" s="18">
        <v>0</v>
      </c>
    </row>
    <row r="96" spans="1:93" ht="20.100000000000001" customHeight="1" thickBot="1" x14ac:dyDescent="0.3">
      <c r="A96" s="631"/>
      <c r="B96" s="611">
        <v>81</v>
      </c>
      <c r="C96" s="26"/>
      <c r="D96" s="463"/>
      <c r="E96" s="461"/>
      <c r="F96" s="462"/>
      <c r="G96" s="462"/>
      <c r="H96" s="462"/>
      <c r="I96" s="462"/>
      <c r="J96" s="462"/>
      <c r="K96" s="463"/>
      <c r="L96" s="581"/>
      <c r="M96" s="581"/>
      <c r="N96" s="581"/>
      <c r="O96" s="583"/>
      <c r="P96" s="580"/>
      <c r="Q96" s="581"/>
      <c r="R96" s="582"/>
      <c r="S96" s="461"/>
      <c r="T96" s="462"/>
      <c r="U96" s="462"/>
      <c r="V96" s="462"/>
      <c r="W96" s="462"/>
      <c r="X96" s="462"/>
      <c r="Y96" s="462"/>
      <c r="Z96" s="462"/>
      <c r="AA96" s="462"/>
      <c r="AB96" s="462"/>
      <c r="AC96" s="462"/>
      <c r="AD96" s="462"/>
      <c r="AE96" s="462"/>
      <c r="AF96" s="496"/>
      <c r="AG96" s="462"/>
      <c r="AH96" s="463"/>
      <c r="AI96" s="207">
        <f>COUNTIF($D96:AH96,"D")</f>
        <v>0</v>
      </c>
      <c r="AJ96" s="183">
        <f t="shared" si="76"/>
        <v>0</v>
      </c>
      <c r="AK96" s="183">
        <f t="shared" si="77"/>
        <v>0</v>
      </c>
      <c r="AL96" s="183">
        <f t="shared" si="78"/>
        <v>0</v>
      </c>
      <c r="AM96" s="183">
        <f t="shared" si="79"/>
        <v>0</v>
      </c>
      <c r="AN96" s="183">
        <f t="shared" si="80"/>
        <v>0</v>
      </c>
      <c r="AO96" s="183">
        <f t="shared" si="81"/>
        <v>0</v>
      </c>
      <c r="AP96" s="183">
        <f t="shared" si="82"/>
        <v>0</v>
      </c>
      <c r="AQ96" s="183">
        <f t="shared" si="83"/>
        <v>0</v>
      </c>
      <c r="AR96" s="183">
        <f t="shared" si="84"/>
        <v>0</v>
      </c>
      <c r="AS96" s="183">
        <f t="shared" si="85"/>
        <v>0</v>
      </c>
      <c r="AT96" s="183">
        <f t="shared" si="86"/>
        <v>0</v>
      </c>
      <c r="AU96" s="183">
        <f t="shared" si="87"/>
        <v>0</v>
      </c>
      <c r="AV96" s="183">
        <f t="shared" si="88"/>
        <v>0</v>
      </c>
      <c r="AW96" s="183">
        <f t="shared" si="89"/>
        <v>0</v>
      </c>
      <c r="AX96" s="183">
        <f t="shared" si="90"/>
        <v>0</v>
      </c>
      <c r="AY96" s="183">
        <f t="shared" si="91"/>
        <v>0</v>
      </c>
      <c r="AZ96" s="183">
        <f t="shared" si="92"/>
        <v>0</v>
      </c>
      <c r="BA96" s="184">
        <f t="shared" si="93"/>
        <v>0</v>
      </c>
      <c r="BB96" s="348"/>
      <c r="BC96" s="349">
        <f t="shared" si="94"/>
        <v>0</v>
      </c>
      <c r="BD96" s="347"/>
      <c r="BE96" s="343"/>
      <c r="BF96" s="178">
        <f t="shared" si="95"/>
        <v>0</v>
      </c>
      <c r="BG96" s="179">
        <f t="shared" si="96"/>
        <v>0</v>
      </c>
      <c r="BH96" s="180">
        <f t="shared" si="97"/>
        <v>0</v>
      </c>
      <c r="BI96" s="181">
        <f t="shared" si="98"/>
        <v>0</v>
      </c>
      <c r="BJ96" s="182">
        <f t="shared" si="99"/>
        <v>0</v>
      </c>
      <c r="BK96" s="183">
        <f t="shared" si="100"/>
        <v>0</v>
      </c>
      <c r="BL96" s="183">
        <f t="shared" si="101"/>
        <v>0</v>
      </c>
      <c r="BM96" s="183">
        <f t="shared" si="102"/>
        <v>0</v>
      </c>
      <c r="BN96" s="183">
        <f t="shared" si="103"/>
        <v>0</v>
      </c>
      <c r="BO96" s="183">
        <f t="shared" si="104"/>
        <v>0</v>
      </c>
      <c r="BP96" s="184">
        <f t="shared" si="105"/>
        <v>0</v>
      </c>
      <c r="BQ96" s="405">
        <f t="shared" si="106"/>
        <v>0</v>
      </c>
      <c r="BR96" s="182">
        <f t="shared" si="107"/>
        <v>0</v>
      </c>
      <c r="BS96" s="183">
        <f t="shared" si="108"/>
        <v>0</v>
      </c>
      <c r="BT96" s="184">
        <f t="shared" si="109"/>
        <v>0</v>
      </c>
      <c r="BU96" s="185">
        <f t="shared" si="110"/>
        <v>0</v>
      </c>
      <c r="BV96" s="178">
        <f t="shared" si="111"/>
        <v>0</v>
      </c>
      <c r="BW96" s="179">
        <f t="shared" si="112"/>
        <v>0</v>
      </c>
      <c r="BX96" s="196">
        <f t="shared" si="113"/>
        <v>0</v>
      </c>
      <c r="BY96" s="197">
        <f t="shared" si="114"/>
        <v>0</v>
      </c>
      <c r="BZ96" s="182">
        <f t="shared" si="115"/>
        <v>0</v>
      </c>
      <c r="CA96" s="183">
        <f t="shared" si="116"/>
        <v>0</v>
      </c>
      <c r="CB96" s="183">
        <f t="shared" si="117"/>
        <v>0</v>
      </c>
      <c r="CC96" s="183">
        <f t="shared" si="118"/>
        <v>0</v>
      </c>
      <c r="CD96" s="183">
        <f t="shared" si="119"/>
        <v>0</v>
      </c>
      <c r="CE96" s="183">
        <f t="shared" si="120"/>
        <v>0</v>
      </c>
      <c r="CF96" s="184">
        <f t="shared" si="121"/>
        <v>0</v>
      </c>
      <c r="CG96" s="198">
        <f t="shared" si="122"/>
        <v>0</v>
      </c>
      <c r="CH96" s="186"/>
      <c r="CI96" s="187"/>
      <c r="CJ96" s="187"/>
      <c r="CK96" s="177">
        <f t="shared" si="123"/>
        <v>0</v>
      </c>
      <c r="CM96" s="353"/>
      <c r="CN96" s="160"/>
      <c r="CO96" s="160"/>
    </row>
    <row r="97" spans="1:93" ht="16.5" thickTop="1" thickBot="1" x14ac:dyDescent="0.3">
      <c r="A97" s="362"/>
      <c r="B97" s="344"/>
      <c r="C97" s="387"/>
      <c r="D97" s="399"/>
      <c r="E97" s="363"/>
      <c r="F97" s="363"/>
      <c r="G97" s="363"/>
      <c r="H97" s="363"/>
      <c r="I97" s="363"/>
      <c r="J97" s="363"/>
      <c r="K97" s="363"/>
      <c r="L97" s="363"/>
      <c r="M97" s="363"/>
      <c r="N97" s="363"/>
      <c r="O97" s="363"/>
      <c r="P97" s="363"/>
      <c r="Q97" s="363"/>
      <c r="R97" s="400"/>
      <c r="S97" s="363"/>
      <c r="T97" s="363"/>
      <c r="U97" s="363"/>
      <c r="V97" s="363"/>
      <c r="W97" s="363"/>
      <c r="X97" s="363"/>
      <c r="Y97" s="363"/>
      <c r="Z97" s="363"/>
      <c r="AA97" s="363"/>
      <c r="AB97" s="363"/>
      <c r="AC97" s="363"/>
      <c r="AD97" s="363"/>
      <c r="AE97" s="363"/>
      <c r="AF97" s="363"/>
      <c r="AG97" s="363"/>
      <c r="AH97" s="400"/>
      <c r="AI97" s="27">
        <f t="shared" ref="AI97:BA97" si="124">SUM(AI16:AI96)</f>
        <v>133</v>
      </c>
      <c r="AJ97" s="27">
        <f t="shared" si="124"/>
        <v>133</v>
      </c>
      <c r="AK97" s="27">
        <f t="shared" si="124"/>
        <v>30</v>
      </c>
      <c r="AL97" s="27">
        <f t="shared" si="124"/>
        <v>30</v>
      </c>
      <c r="AM97" s="27">
        <f t="shared" si="124"/>
        <v>0</v>
      </c>
      <c r="AN97" s="27">
        <f t="shared" si="124"/>
        <v>11</v>
      </c>
      <c r="AO97" s="27">
        <f t="shared" si="124"/>
        <v>13</v>
      </c>
      <c r="AP97" s="27">
        <f t="shared" si="124"/>
        <v>32</v>
      </c>
      <c r="AQ97" s="27">
        <f t="shared" si="124"/>
        <v>2</v>
      </c>
      <c r="AR97" s="27">
        <f t="shared" si="124"/>
        <v>0</v>
      </c>
      <c r="AS97" s="27">
        <f t="shared" si="124"/>
        <v>0</v>
      </c>
      <c r="AT97" s="27">
        <f t="shared" si="124"/>
        <v>2</v>
      </c>
      <c r="AU97" s="27">
        <f t="shared" si="124"/>
        <v>0</v>
      </c>
      <c r="AV97" s="27">
        <f t="shared" si="124"/>
        <v>33</v>
      </c>
      <c r="AW97" s="27">
        <f t="shared" si="124"/>
        <v>4</v>
      </c>
      <c r="AX97" s="27">
        <f t="shared" si="124"/>
        <v>0</v>
      </c>
      <c r="AY97" s="27">
        <f t="shared" si="124"/>
        <v>0</v>
      </c>
      <c r="AZ97" s="27">
        <f t="shared" si="124"/>
        <v>1</v>
      </c>
      <c r="BA97" s="27">
        <f t="shared" si="124"/>
        <v>365</v>
      </c>
      <c r="BB97" s="208">
        <f>SUM(BB13:BB96)</f>
        <v>0</v>
      </c>
      <c r="BC97" s="208">
        <f>SUM(BC13:BC96)</f>
        <v>176.83333333333334</v>
      </c>
      <c r="BD97" s="208">
        <f>SUM(BD13:BD96)</f>
        <v>0</v>
      </c>
      <c r="BE97" s="208">
        <f>SUM(BE13:BE96)</f>
        <v>3</v>
      </c>
      <c r="BF97" s="563" t="s">
        <v>121</v>
      </c>
      <c r="BG97" s="564"/>
      <c r="BH97" s="364">
        <f>SUM(BH13:BH96)</f>
        <v>0.625</v>
      </c>
      <c r="BI97" s="365">
        <f>SUM(BI13:BI96)</f>
        <v>6.4583333333333321</v>
      </c>
      <c r="BJ97" s="366">
        <f t="shared" ref="BJ97:BP97" si="125">SUM(BJ13:BJ95)</f>
        <v>4</v>
      </c>
      <c r="BK97" s="367">
        <f t="shared" si="125"/>
        <v>2</v>
      </c>
      <c r="BL97" s="367">
        <f t="shared" si="125"/>
        <v>5</v>
      </c>
      <c r="BM97" s="367">
        <f t="shared" si="125"/>
        <v>0</v>
      </c>
      <c r="BN97" s="367">
        <f t="shared" si="125"/>
        <v>0</v>
      </c>
      <c r="BO97" s="367">
        <f t="shared" si="125"/>
        <v>0</v>
      </c>
      <c r="BP97" s="368">
        <f t="shared" si="125"/>
        <v>0</v>
      </c>
      <c r="BQ97" s="369">
        <f>SUM(BQ13:BQ96)</f>
        <v>5.5</v>
      </c>
      <c r="BR97" s="366">
        <f>SUM(BR13:BR95)</f>
        <v>0</v>
      </c>
      <c r="BS97" s="367">
        <f>SUM(BS13:BS95)</f>
        <v>13</v>
      </c>
      <c r="BT97" s="368">
        <f>SUM(BT13:BT95)</f>
        <v>13</v>
      </c>
      <c r="BU97" s="369">
        <f>SUM(BU13:BU96)</f>
        <v>8.6666666666666661</v>
      </c>
      <c r="BV97" s="561" t="s">
        <v>121</v>
      </c>
      <c r="BW97" s="562"/>
      <c r="BX97" s="370">
        <f>SUM(BX13:BX96)</f>
        <v>0</v>
      </c>
      <c r="BY97" s="371">
        <f>SUM(BY13:BY96)</f>
        <v>0</v>
      </c>
      <c r="BZ97" s="372">
        <f t="shared" ref="BZ97:CF97" si="126">SUM(BZ13:BZ95)</f>
        <v>0</v>
      </c>
      <c r="CA97" s="373">
        <f t="shared" si="126"/>
        <v>0</v>
      </c>
      <c r="CB97" s="373">
        <f t="shared" si="126"/>
        <v>0</v>
      </c>
      <c r="CC97" s="373">
        <f t="shared" si="126"/>
        <v>0</v>
      </c>
      <c r="CD97" s="373">
        <f t="shared" si="126"/>
        <v>0</v>
      </c>
      <c r="CE97" s="373">
        <f t="shared" si="126"/>
        <v>0</v>
      </c>
      <c r="CF97" s="374">
        <f t="shared" si="126"/>
        <v>0</v>
      </c>
      <c r="CG97" s="375">
        <f>SUM(CG13:CG96)</f>
        <v>0</v>
      </c>
      <c r="CH97" s="376"/>
      <c r="CI97" s="377"/>
      <c r="CJ97" s="378"/>
      <c r="CK97" s="369">
        <f>SUM(CK13:CK96)</f>
        <v>12.583333333333332</v>
      </c>
      <c r="CL97" s="356"/>
      <c r="CM97" s="357"/>
      <c r="CN97" s="379">
        <f>SUM(CN13:CN96)</f>
        <v>25</v>
      </c>
      <c r="CO97" s="379">
        <f>SUM(CO13:CO96)</f>
        <v>302</v>
      </c>
    </row>
    <row r="98" spans="1:93" x14ac:dyDescent="0.25">
      <c r="BA98" s="29">
        <f>SUM(AI97:AO97)</f>
        <v>350</v>
      </c>
    </row>
  </sheetData>
  <mergeCells count="15">
    <mergeCell ref="A35:A37"/>
    <mergeCell ref="A61:A63"/>
    <mergeCell ref="A82:A84"/>
    <mergeCell ref="D10:R10"/>
    <mergeCell ref="S10:AH10"/>
    <mergeCell ref="BB10:BC10"/>
    <mergeCell ref="CH11:CK11"/>
    <mergeCell ref="A20:A22"/>
    <mergeCell ref="BD10:BU10"/>
    <mergeCell ref="BV10:CG10"/>
    <mergeCell ref="BF11:BI11"/>
    <mergeCell ref="BJ11:BQ11"/>
    <mergeCell ref="BR11:BU11"/>
    <mergeCell ref="BV11:BY11"/>
    <mergeCell ref="BZ11:CG11"/>
  </mergeCells>
  <conditionalFormatting sqref="B6:C6">
    <cfRule type="cellIs" dxfId="4892" priority="8705" operator="equal">
      <formula>"DC"</formula>
    </cfRule>
    <cfRule type="cellIs" dxfId="4891" priority="8706" operator="equal">
      <formula>"DS"</formula>
    </cfRule>
    <cfRule type="cellIs" dxfId="4890" priority="8707" operator="equal">
      <formula>"FE"</formula>
    </cfRule>
    <cfRule type="cellIs" dxfId="4889" priority="8708" operator="equal">
      <formula>"FES"</formula>
    </cfRule>
    <cfRule type="cellIs" dxfId="4888" priority="8709" operator="equal">
      <formula>"FED"</formula>
    </cfRule>
    <cfRule type="cellIs" dxfId="4887" priority="8710" operator="equal">
      <formula>"FEF"</formula>
    </cfRule>
    <cfRule type="cellIs" dxfId="4886" priority="8711" operator="equal">
      <formula>"B"</formula>
    </cfRule>
    <cfRule type="cellIs" dxfId="4885" priority="8712" operator="equal">
      <formula>"F"</formula>
    </cfRule>
    <cfRule type="cellIs" dxfId="4884" priority="8713" operator="equal">
      <formula>"L"</formula>
    </cfRule>
    <cfRule type="cellIs" dxfId="4883" priority="8714" operator="equal">
      <formula>"SA"</formula>
    </cfRule>
    <cfRule type="cellIs" dxfId="4882" priority="8715" operator="equal">
      <formula>"SE"</formula>
    </cfRule>
    <cfRule type="cellIs" dxfId="4881" priority="8716" operator="equal">
      <formula>"TR"</formula>
    </cfRule>
    <cfRule type="cellIs" dxfId="4880" priority="8717" operator="equal">
      <formula>"NT"</formula>
    </cfRule>
    <cfRule type="cellIs" dxfId="4879" priority="8718" operator="equal">
      <formula>"DT"</formula>
    </cfRule>
    <cfRule type="cellIs" dxfId="4878" priority="8719" operator="equal">
      <formula>"T"</formula>
    </cfRule>
    <cfRule type="cellIs" dxfId="4877" priority="8720" operator="equal">
      <formula>"FOTS"</formula>
    </cfRule>
    <cfRule type="cellIs" dxfId="4876" priority="8721" operator="equal">
      <formula>"DISP"</formula>
    </cfRule>
    <cfRule type="cellIs" dxfId="4875" priority="8722" operator="equal">
      <formula>"FO"</formula>
    </cfRule>
  </conditionalFormatting>
  <conditionalFormatting sqref="D94:J94 L94:Q94">
    <cfRule type="cellIs" dxfId="4874" priority="5443" operator="equal">
      <formula>"DC"</formula>
    </cfRule>
    <cfRule type="cellIs" dxfId="4873" priority="5444" operator="equal">
      <formula>"DS"</formula>
    </cfRule>
    <cfRule type="cellIs" dxfId="4872" priority="5445" operator="equal">
      <formula>"FE"</formula>
    </cfRule>
    <cfRule type="cellIs" dxfId="4871" priority="5446" operator="equal">
      <formula>"FES"</formula>
    </cfRule>
    <cfRule type="cellIs" dxfId="4870" priority="5447" operator="equal">
      <formula>"FED"</formula>
    </cfRule>
    <cfRule type="cellIs" dxfId="4869" priority="5448" operator="equal">
      <formula>"FEF"</formula>
    </cfRule>
    <cfRule type="cellIs" dxfId="4868" priority="5449" operator="equal">
      <formula>"B"</formula>
    </cfRule>
    <cfRule type="cellIs" dxfId="4867" priority="5450" operator="equal">
      <formula>"F"</formula>
    </cfRule>
    <cfRule type="cellIs" dxfId="4866" priority="5451" operator="equal">
      <formula>"L"</formula>
    </cfRule>
    <cfRule type="cellIs" dxfId="4865" priority="5452" operator="equal">
      <formula>"SA"</formula>
    </cfRule>
    <cfRule type="cellIs" dxfId="4864" priority="5453" operator="equal">
      <formula>"SE"</formula>
    </cfRule>
    <cfRule type="cellIs" dxfId="4863" priority="5454" operator="equal">
      <formula>"TR"</formula>
    </cfRule>
    <cfRule type="cellIs" dxfId="4862" priority="5455" operator="equal">
      <formula>"NT"</formula>
    </cfRule>
    <cfRule type="cellIs" dxfId="4861" priority="5456" operator="equal">
      <formula>"DT"</formula>
    </cfRule>
    <cfRule type="cellIs" dxfId="4860" priority="5457" operator="equal">
      <formula>"T"</formula>
    </cfRule>
    <cfRule type="cellIs" dxfId="4859" priority="5458" operator="equal">
      <formula>"FOTS"</formula>
    </cfRule>
    <cfRule type="cellIs" dxfId="4858" priority="5459" operator="equal">
      <formula>"DISP"</formula>
    </cfRule>
    <cfRule type="cellIs" dxfId="4857" priority="5460" operator="equal">
      <formula>"FO"</formula>
    </cfRule>
  </conditionalFormatting>
  <conditionalFormatting sqref="D54:Q61">
    <cfRule type="cellIs" dxfId="4856" priority="2527" operator="equal">
      <formula>"DC"</formula>
    </cfRule>
    <cfRule type="cellIs" dxfId="4855" priority="2528" operator="equal">
      <formula>"DS"</formula>
    </cfRule>
    <cfRule type="cellIs" dxfId="4854" priority="2529" operator="equal">
      <formula>"FE"</formula>
    </cfRule>
    <cfRule type="cellIs" dxfId="4853" priority="2530" operator="equal">
      <formula>"FES"</formula>
    </cfRule>
    <cfRule type="cellIs" dxfId="4852" priority="2531" operator="equal">
      <formula>"FED"</formula>
    </cfRule>
    <cfRule type="cellIs" dxfId="4851" priority="2532" operator="equal">
      <formula>"FEF"</formula>
    </cfRule>
    <cfRule type="cellIs" dxfId="4850" priority="2533" operator="equal">
      <formula>"B"</formula>
    </cfRule>
    <cfRule type="cellIs" dxfId="4849" priority="2534" operator="equal">
      <formula>"F"</formula>
    </cfRule>
    <cfRule type="cellIs" dxfId="4848" priority="2535" operator="equal">
      <formula>"L"</formula>
    </cfRule>
    <cfRule type="cellIs" dxfId="4847" priority="2536" operator="equal">
      <formula>"SA"</formula>
    </cfRule>
    <cfRule type="cellIs" dxfId="4846" priority="2537" operator="equal">
      <formula>"SE"</formula>
    </cfRule>
    <cfRule type="cellIs" dxfId="4845" priority="2538" operator="equal">
      <formula>"TR"</formula>
    </cfRule>
    <cfRule type="cellIs" dxfId="4844" priority="2539" operator="equal">
      <formula>"NT"</formula>
    </cfRule>
    <cfRule type="cellIs" dxfId="4843" priority="2540" operator="equal">
      <formula>"DT"</formula>
    </cfRule>
    <cfRule type="cellIs" dxfId="4842" priority="2541" operator="equal">
      <formula>"T"</formula>
    </cfRule>
    <cfRule type="cellIs" dxfId="4841" priority="2542" operator="equal">
      <formula>"FOTS"</formula>
    </cfRule>
    <cfRule type="cellIs" dxfId="4840" priority="2543" operator="equal">
      <formula>"DISP"</formula>
    </cfRule>
    <cfRule type="cellIs" dxfId="4839" priority="2544" operator="equal">
      <formula>"FO"</formula>
    </cfRule>
  </conditionalFormatting>
  <conditionalFormatting sqref="D64:Q73">
    <cfRule type="cellIs" dxfId="4838" priority="2491" operator="equal">
      <formula>"DC"</formula>
    </cfRule>
    <cfRule type="cellIs" dxfId="4837" priority="2492" operator="equal">
      <formula>"DS"</formula>
    </cfRule>
    <cfRule type="cellIs" dxfId="4836" priority="2493" operator="equal">
      <formula>"FE"</formula>
    </cfRule>
    <cfRule type="cellIs" dxfId="4835" priority="2494" operator="equal">
      <formula>"FES"</formula>
    </cfRule>
    <cfRule type="cellIs" dxfId="4834" priority="2495" operator="equal">
      <formula>"FED"</formula>
    </cfRule>
    <cfRule type="cellIs" dxfId="4833" priority="2496" operator="equal">
      <formula>"FEF"</formula>
    </cfRule>
    <cfRule type="cellIs" dxfId="4832" priority="2497" operator="equal">
      <formula>"B"</formula>
    </cfRule>
    <cfRule type="cellIs" dxfId="4831" priority="2498" operator="equal">
      <formula>"F"</formula>
    </cfRule>
    <cfRule type="cellIs" dxfId="4830" priority="2499" operator="equal">
      <formula>"L"</formula>
    </cfRule>
    <cfRule type="cellIs" dxfId="4829" priority="2500" operator="equal">
      <formula>"SA"</formula>
    </cfRule>
    <cfRule type="cellIs" dxfId="4828" priority="2501" operator="equal">
      <formula>"SE"</formula>
    </cfRule>
    <cfRule type="cellIs" dxfId="4827" priority="2502" operator="equal">
      <formula>"TR"</formula>
    </cfRule>
    <cfRule type="cellIs" dxfId="4826" priority="2503" operator="equal">
      <formula>"NT"</formula>
    </cfRule>
    <cfRule type="cellIs" dxfId="4825" priority="2504" operator="equal">
      <formula>"DT"</formula>
    </cfRule>
    <cfRule type="cellIs" dxfId="4824" priority="2505" operator="equal">
      <formula>"T"</formula>
    </cfRule>
    <cfRule type="cellIs" dxfId="4823" priority="2506" operator="equal">
      <formula>"FOTS"</formula>
    </cfRule>
    <cfRule type="cellIs" dxfId="4822" priority="2507" operator="equal">
      <formula>"DISP"</formula>
    </cfRule>
    <cfRule type="cellIs" dxfId="4821" priority="2508" operator="equal">
      <formula>"FO"</formula>
    </cfRule>
  </conditionalFormatting>
  <conditionalFormatting sqref="D75:Q93">
    <cfRule type="cellIs" dxfId="4820" priority="1231" operator="equal">
      <formula>"DC"</formula>
    </cfRule>
    <cfRule type="cellIs" dxfId="4819" priority="1232" operator="equal">
      <formula>"DS"</formula>
    </cfRule>
    <cfRule type="cellIs" dxfId="4818" priority="1233" operator="equal">
      <formula>"FE"</formula>
    </cfRule>
    <cfRule type="cellIs" dxfId="4817" priority="1234" operator="equal">
      <formula>"FES"</formula>
    </cfRule>
    <cfRule type="cellIs" dxfId="4816" priority="1235" operator="equal">
      <formula>"FED"</formula>
    </cfRule>
    <cfRule type="cellIs" dxfId="4815" priority="1236" operator="equal">
      <formula>"FEF"</formula>
    </cfRule>
    <cfRule type="cellIs" dxfId="4814" priority="1237" operator="equal">
      <formula>"B"</formula>
    </cfRule>
    <cfRule type="cellIs" dxfId="4813" priority="1238" operator="equal">
      <formula>"F"</formula>
    </cfRule>
    <cfRule type="cellIs" dxfId="4812" priority="1239" operator="equal">
      <formula>"L"</formula>
    </cfRule>
    <cfRule type="cellIs" dxfId="4811" priority="1240" operator="equal">
      <formula>"SA"</formula>
    </cfRule>
    <cfRule type="cellIs" dxfId="4810" priority="1241" operator="equal">
      <formula>"SE"</formula>
    </cfRule>
    <cfRule type="cellIs" dxfId="4809" priority="1242" operator="equal">
      <formula>"TR"</formula>
    </cfRule>
    <cfRule type="cellIs" dxfId="4808" priority="1243" operator="equal">
      <formula>"NT"</formula>
    </cfRule>
    <cfRule type="cellIs" dxfId="4807" priority="1244" operator="equal">
      <formula>"DT"</formula>
    </cfRule>
    <cfRule type="cellIs" dxfId="4806" priority="1245" operator="equal">
      <formula>"T"</formula>
    </cfRule>
    <cfRule type="cellIs" dxfId="4805" priority="1246" operator="equal">
      <formula>"FOTS"</formula>
    </cfRule>
    <cfRule type="cellIs" dxfId="4804" priority="1247" operator="equal">
      <formula>"DISP"</formula>
    </cfRule>
    <cfRule type="cellIs" dxfId="4803" priority="1248" operator="equal">
      <formula>"FO"</formula>
    </cfRule>
  </conditionalFormatting>
  <conditionalFormatting sqref="D95:Q95">
    <cfRule type="cellIs" dxfId="4802" priority="5865" operator="equal">
      <formula>"L"</formula>
    </cfRule>
  </conditionalFormatting>
  <conditionalFormatting sqref="D34:R52">
    <cfRule type="cellIs" dxfId="4801" priority="469" operator="equal">
      <formula>"DC"</formula>
    </cfRule>
    <cfRule type="cellIs" dxfId="4800" priority="470" operator="equal">
      <formula>"DS"</formula>
    </cfRule>
    <cfRule type="cellIs" dxfId="4799" priority="471" operator="equal">
      <formula>"FE"</formula>
    </cfRule>
    <cfRule type="cellIs" dxfId="4798" priority="472" operator="equal">
      <formula>"FES"</formula>
    </cfRule>
    <cfRule type="cellIs" dxfId="4797" priority="473" operator="equal">
      <formula>"FED"</formula>
    </cfRule>
    <cfRule type="cellIs" dxfId="4796" priority="474" operator="equal">
      <formula>"FEF"</formula>
    </cfRule>
    <cfRule type="cellIs" dxfId="4795" priority="475" operator="equal">
      <formula>"B"</formula>
    </cfRule>
    <cfRule type="cellIs" dxfId="4794" priority="476" operator="equal">
      <formula>"F"</formula>
    </cfRule>
    <cfRule type="cellIs" dxfId="4793" priority="477" operator="equal">
      <formula>"L"</formula>
    </cfRule>
    <cfRule type="cellIs" dxfId="4792" priority="478" operator="equal">
      <formula>"SA"</formula>
    </cfRule>
    <cfRule type="cellIs" dxfId="4791" priority="479" operator="equal">
      <formula>"SE"</formula>
    </cfRule>
    <cfRule type="cellIs" dxfId="4790" priority="480" operator="equal">
      <formula>"TR"</formula>
    </cfRule>
    <cfRule type="cellIs" dxfId="4789" priority="481" operator="equal">
      <formula>"NT"</formula>
    </cfRule>
    <cfRule type="cellIs" dxfId="4788" priority="482" operator="equal">
      <formula>"DT"</formula>
    </cfRule>
    <cfRule type="cellIs" dxfId="4787" priority="483" operator="equal">
      <formula>"T"</formula>
    </cfRule>
    <cfRule type="cellIs" dxfId="4786" priority="484" operator="equal">
      <formula>"FOTS"</formula>
    </cfRule>
    <cfRule type="cellIs" dxfId="4785" priority="485" operator="equal">
      <formula>"DISP"</formula>
    </cfRule>
    <cfRule type="cellIs" dxfId="4784" priority="486" operator="equal">
      <formula>"FO"</formula>
    </cfRule>
  </conditionalFormatting>
  <conditionalFormatting sqref="D95:R95">
    <cfRule type="cellIs" dxfId="4783" priority="5857" operator="equal">
      <formula>"DC"</formula>
    </cfRule>
    <cfRule type="cellIs" dxfId="4782" priority="5858" operator="equal">
      <formula>"DS"</formula>
    </cfRule>
    <cfRule type="cellIs" dxfId="4781" priority="5859" operator="equal">
      <formula>"FE"</formula>
    </cfRule>
    <cfRule type="cellIs" dxfId="4780" priority="5860" operator="equal">
      <formula>"FES"</formula>
    </cfRule>
    <cfRule type="cellIs" dxfId="4779" priority="5861" operator="equal">
      <formula>"FED"</formula>
    </cfRule>
    <cfRule type="cellIs" dxfId="4778" priority="5862" operator="equal">
      <formula>"FEF"</formula>
    </cfRule>
    <cfRule type="cellIs" dxfId="4777" priority="5863" operator="equal">
      <formula>"B"</formula>
    </cfRule>
    <cfRule type="cellIs" dxfId="4776" priority="5864" operator="equal">
      <formula>"F"</formula>
    </cfRule>
    <cfRule type="cellIs" dxfId="4775" priority="5866" operator="equal">
      <formula>"SA"</formula>
    </cfRule>
    <cfRule type="cellIs" dxfId="4774" priority="5867" operator="equal">
      <formula>"SE"</formula>
    </cfRule>
    <cfRule type="cellIs" dxfId="4773" priority="5868" operator="equal">
      <formula>"TR"</formula>
    </cfRule>
    <cfRule type="cellIs" dxfId="4772" priority="5869" operator="equal">
      <formula>"NT"</formula>
    </cfRule>
    <cfRule type="cellIs" dxfId="4771" priority="5870" operator="equal">
      <formula>"DT"</formula>
    </cfRule>
    <cfRule type="cellIs" dxfId="4770" priority="5871" operator="equal">
      <formula>"T"</formula>
    </cfRule>
    <cfRule type="cellIs" dxfId="4769" priority="5872" operator="equal">
      <formula>"FOTS"</formula>
    </cfRule>
    <cfRule type="cellIs" dxfId="4768" priority="5873" operator="equal">
      <formula>"DISP"</formula>
    </cfRule>
    <cfRule type="cellIs" dxfId="4767" priority="5874" operator="equal">
      <formula>"FO"</formula>
    </cfRule>
  </conditionalFormatting>
  <conditionalFormatting sqref="D2:AH2">
    <cfRule type="cellIs" dxfId="4766" priority="1210" operator="lessThan">
      <formula>1</formula>
    </cfRule>
    <cfRule type="cellIs" dxfId="4765" priority="1211" operator="greaterThan">
      <formula>1</formula>
    </cfRule>
    <cfRule type="cellIs" dxfId="4764" priority="1212" operator="equal">
      <formula>1</formula>
    </cfRule>
  </conditionalFormatting>
  <conditionalFormatting sqref="D3:AH4">
    <cfRule type="cellIs" dxfId="4763" priority="1228" operator="lessThan">
      <formula>4</formula>
    </cfRule>
    <cfRule type="cellIs" dxfId="4762" priority="1229" operator="greaterThan">
      <formula>4</formula>
    </cfRule>
    <cfRule type="cellIs" dxfId="4761" priority="1230" operator="equal">
      <formula>4</formula>
    </cfRule>
  </conditionalFormatting>
  <conditionalFormatting sqref="D5:AH5">
    <cfRule type="cellIs" dxfId="4760" priority="1213" operator="lessThan">
      <formula>13</formula>
    </cfRule>
    <cfRule type="cellIs" dxfId="4759" priority="1214" operator="equal">
      <formula>13</formula>
    </cfRule>
    <cfRule type="cellIs" dxfId="4758" priority="1215" operator="greaterThan">
      <formula>13</formula>
    </cfRule>
  </conditionalFormatting>
  <conditionalFormatting sqref="D6:AH6">
    <cfRule type="cellIs" dxfId="4757" priority="1219" operator="lessThan">
      <formula>1</formula>
    </cfRule>
    <cfRule type="cellIs" dxfId="4756" priority="1220" operator="greaterThan">
      <formula>1</formula>
    </cfRule>
    <cfRule type="cellIs" dxfId="4755" priority="1221" operator="equal">
      <formula>1</formula>
    </cfRule>
  </conditionalFormatting>
  <conditionalFormatting sqref="D7:AH7">
    <cfRule type="cellIs" dxfId="4754" priority="1207" operator="lessThan">
      <formula>4</formula>
    </cfRule>
    <cfRule type="cellIs" dxfId="4753" priority="1208" operator="greaterThan">
      <formula>4</formula>
    </cfRule>
    <cfRule type="cellIs" dxfId="4752" priority="1209" operator="equal">
      <formula>4</formula>
    </cfRule>
  </conditionalFormatting>
  <conditionalFormatting sqref="D8:AH8">
    <cfRule type="cellIs" dxfId="4751" priority="1216" operator="lessThan">
      <formula>8</formula>
    </cfRule>
    <cfRule type="cellIs" dxfId="4750" priority="1217" operator="greaterThan">
      <formula>8</formula>
    </cfRule>
    <cfRule type="cellIs" dxfId="4749" priority="1218" operator="equal">
      <formula>8</formula>
    </cfRule>
  </conditionalFormatting>
  <conditionalFormatting sqref="D9:AH9">
    <cfRule type="cellIs" dxfId="4748" priority="1222" operator="lessThan">
      <formula>13</formula>
    </cfRule>
    <cfRule type="cellIs" dxfId="4747" priority="1223" operator="equal">
      <formula>13</formula>
    </cfRule>
    <cfRule type="cellIs" dxfId="4746" priority="1224" operator="greaterThan">
      <formula>13</formula>
    </cfRule>
  </conditionalFormatting>
  <conditionalFormatting sqref="D13:AH32">
    <cfRule type="cellIs" dxfId="4745" priority="793" operator="equal">
      <formula>"DC"</formula>
    </cfRule>
    <cfRule type="cellIs" dxfId="4744" priority="794" operator="equal">
      <formula>"DS"</formula>
    </cfRule>
    <cfRule type="cellIs" dxfId="4743" priority="795" operator="equal">
      <formula>"FE"</formula>
    </cfRule>
    <cfRule type="cellIs" dxfId="4742" priority="796" operator="equal">
      <formula>"FES"</formula>
    </cfRule>
    <cfRule type="cellIs" dxfId="4741" priority="797" operator="equal">
      <formula>"FED"</formula>
    </cfRule>
    <cfRule type="cellIs" dxfId="4740" priority="798" operator="equal">
      <formula>"FEF"</formula>
    </cfRule>
    <cfRule type="cellIs" dxfId="4739" priority="799" operator="equal">
      <formula>"B"</formula>
    </cfRule>
    <cfRule type="cellIs" dxfId="4738" priority="800" operator="equal">
      <formula>"F"</formula>
    </cfRule>
    <cfRule type="cellIs" dxfId="4737" priority="801" operator="equal">
      <formula>"L"</formula>
    </cfRule>
    <cfRule type="cellIs" dxfId="4736" priority="802" operator="equal">
      <formula>"SA"</formula>
    </cfRule>
    <cfRule type="cellIs" dxfId="4735" priority="803" operator="equal">
      <formula>"SE"</formula>
    </cfRule>
    <cfRule type="cellIs" dxfId="4734" priority="804" operator="equal">
      <formula>"TR"</formula>
    </cfRule>
    <cfRule type="cellIs" dxfId="4733" priority="805" operator="equal">
      <formula>"NT"</formula>
    </cfRule>
    <cfRule type="cellIs" dxfId="4732" priority="806" operator="equal">
      <formula>"DT"</formula>
    </cfRule>
    <cfRule type="cellIs" dxfId="4731" priority="807" operator="equal">
      <formula>"T"</formula>
    </cfRule>
    <cfRule type="cellIs" dxfId="4730" priority="808" operator="equal">
      <formula>"FOTS"</formula>
    </cfRule>
    <cfRule type="cellIs" dxfId="4729" priority="809" operator="equal">
      <formula>"DISP"</formula>
    </cfRule>
    <cfRule type="cellIs" dxfId="4728" priority="810" operator="equal">
      <formula>"FO"</formula>
    </cfRule>
  </conditionalFormatting>
  <conditionalFormatting sqref="D96:AH96">
    <cfRule type="cellIs" dxfId="4727" priority="6073" operator="equal">
      <formula>"DC"</formula>
    </cfRule>
    <cfRule type="cellIs" dxfId="4726" priority="6074" operator="equal">
      <formula>"DS"</formula>
    </cfRule>
    <cfRule type="cellIs" dxfId="4725" priority="6075" operator="equal">
      <formula>"FE"</formula>
    </cfRule>
    <cfRule type="cellIs" dxfId="4724" priority="6076" operator="equal">
      <formula>"FES"</formula>
    </cfRule>
    <cfRule type="cellIs" dxfId="4723" priority="6077" operator="equal">
      <formula>"FED"</formula>
    </cfRule>
    <cfRule type="cellIs" dxfId="4722" priority="6078" operator="equal">
      <formula>"FEF"</formula>
    </cfRule>
    <cfRule type="cellIs" dxfId="4721" priority="6079" operator="equal">
      <formula>"B"</formula>
    </cfRule>
    <cfRule type="cellIs" dxfId="4720" priority="6080" operator="equal">
      <formula>"F"</formula>
    </cfRule>
    <cfRule type="cellIs" dxfId="4719" priority="6081" operator="equal">
      <formula>"L"</formula>
    </cfRule>
    <cfRule type="cellIs" dxfId="4718" priority="6082" operator="equal">
      <formula>"SA"</formula>
    </cfRule>
    <cfRule type="cellIs" dxfId="4717" priority="6083" operator="equal">
      <formula>"SE"</formula>
    </cfRule>
    <cfRule type="cellIs" dxfId="4716" priority="6084" operator="equal">
      <formula>"TR"</formula>
    </cfRule>
    <cfRule type="cellIs" dxfId="4715" priority="6085" operator="equal">
      <formula>"NT"</formula>
    </cfRule>
    <cfRule type="cellIs" dxfId="4714" priority="6086" operator="equal">
      <formula>"DT"</formula>
    </cfRule>
    <cfRule type="cellIs" dxfId="4713" priority="6087" operator="equal">
      <formula>"T"</formula>
    </cfRule>
    <cfRule type="cellIs" dxfId="4712" priority="6088" operator="equal">
      <formula>"FOTS"</formula>
    </cfRule>
    <cfRule type="cellIs" dxfId="4711" priority="6089" operator="equal">
      <formula>"DISP"</formula>
    </cfRule>
    <cfRule type="cellIs" dxfId="4710" priority="6090" operator="equal">
      <formula>"FO"</formula>
    </cfRule>
  </conditionalFormatting>
  <conditionalFormatting sqref="J63">
    <cfRule type="cellIs" dxfId="4709" priority="5425" operator="equal">
      <formula>"DC"</formula>
    </cfRule>
    <cfRule type="cellIs" dxfId="4708" priority="5426" operator="equal">
      <formula>"DS"</formula>
    </cfRule>
    <cfRule type="cellIs" dxfId="4707" priority="5427" operator="equal">
      <formula>"FE"</formula>
    </cfRule>
    <cfRule type="cellIs" dxfId="4706" priority="5428" operator="equal">
      <formula>"FES"</formula>
    </cfRule>
    <cfRule type="cellIs" dxfId="4705" priority="5429" operator="equal">
      <formula>"FED"</formula>
    </cfRule>
    <cfRule type="cellIs" dxfId="4704" priority="5430" operator="equal">
      <formula>"FEF"</formula>
    </cfRule>
    <cfRule type="cellIs" dxfId="4703" priority="5431" operator="equal">
      <formula>"B"</formula>
    </cfRule>
    <cfRule type="cellIs" dxfId="4702" priority="5432" operator="equal">
      <formula>"F"</formula>
    </cfRule>
    <cfRule type="cellIs" dxfId="4701" priority="5433" operator="equal">
      <formula>"L"</formula>
    </cfRule>
    <cfRule type="cellIs" dxfId="4700" priority="5434" operator="equal">
      <formula>"SA"</formula>
    </cfRule>
    <cfRule type="cellIs" dxfId="4699" priority="5435" operator="equal">
      <formula>"SE"</formula>
    </cfRule>
    <cfRule type="cellIs" dxfId="4698" priority="5436" operator="equal">
      <formula>"TR"</formula>
    </cfRule>
    <cfRule type="cellIs" dxfId="4697" priority="5437" operator="equal">
      <formula>"NT"</formula>
    </cfRule>
    <cfRule type="cellIs" dxfId="4696" priority="5438" operator="equal">
      <formula>"DT"</formula>
    </cfRule>
    <cfRule type="cellIs" dxfId="4695" priority="5439" operator="equal">
      <formula>"T"</formula>
    </cfRule>
    <cfRule type="cellIs" dxfId="4694" priority="5440" operator="equal">
      <formula>"FOTS"</formula>
    </cfRule>
    <cfRule type="cellIs" dxfId="4693" priority="5441" operator="equal">
      <formula>"DISP"</formula>
    </cfRule>
    <cfRule type="cellIs" dxfId="4692" priority="5442" operator="equal">
      <formula>"FO"</formula>
    </cfRule>
  </conditionalFormatting>
  <conditionalFormatting sqref="K62 D62:J63 L62:Q63">
    <cfRule type="cellIs" dxfId="4691" priority="5461" operator="equal">
      <formula>"DC"</formula>
    </cfRule>
    <cfRule type="cellIs" dxfId="4690" priority="5462" operator="equal">
      <formula>"DS"</formula>
    </cfRule>
    <cfRule type="cellIs" dxfId="4689" priority="5463" operator="equal">
      <formula>"FE"</formula>
    </cfRule>
    <cfRule type="cellIs" dxfId="4688" priority="5464" operator="equal">
      <formula>"FES"</formula>
    </cfRule>
    <cfRule type="cellIs" dxfId="4687" priority="5465" operator="equal">
      <formula>"FED"</formula>
    </cfRule>
    <cfRule type="cellIs" dxfId="4686" priority="5466" operator="equal">
      <formula>"FEF"</formula>
    </cfRule>
    <cfRule type="cellIs" dxfId="4685" priority="5467" operator="equal">
      <formula>"B"</formula>
    </cfRule>
    <cfRule type="cellIs" dxfId="4684" priority="5468" operator="equal">
      <formula>"F"</formula>
    </cfRule>
    <cfRule type="cellIs" dxfId="4683" priority="5469" operator="equal">
      <formula>"L"</formula>
    </cfRule>
    <cfRule type="cellIs" dxfId="4682" priority="5470" operator="equal">
      <formula>"SA"</formula>
    </cfRule>
    <cfRule type="cellIs" dxfId="4681" priority="5471" operator="equal">
      <formula>"SE"</formula>
    </cfRule>
    <cfRule type="cellIs" dxfId="4680" priority="5472" operator="equal">
      <formula>"TR"</formula>
    </cfRule>
    <cfRule type="cellIs" dxfId="4679" priority="5473" operator="equal">
      <formula>"NT"</formula>
    </cfRule>
    <cfRule type="cellIs" dxfId="4678" priority="5474" operator="equal">
      <formula>"DT"</formula>
    </cfRule>
    <cfRule type="cellIs" dxfId="4677" priority="5475" operator="equal">
      <formula>"T"</formula>
    </cfRule>
    <cfRule type="cellIs" dxfId="4676" priority="5476" operator="equal">
      <formula>"FOTS"</formula>
    </cfRule>
    <cfRule type="cellIs" dxfId="4675" priority="5477" operator="equal">
      <formula>"DISP"</formula>
    </cfRule>
    <cfRule type="cellIs" dxfId="4674" priority="5478" operator="equal">
      <formula>"FO"</formula>
    </cfRule>
  </conditionalFormatting>
  <conditionalFormatting sqref="R54:R73">
    <cfRule type="cellIs" dxfId="4673" priority="343" operator="equal">
      <formula>"DC"</formula>
    </cfRule>
    <cfRule type="cellIs" dxfId="4672" priority="344" operator="equal">
      <formula>"DS"</formula>
    </cfRule>
    <cfRule type="cellIs" dxfId="4671" priority="345" operator="equal">
      <formula>"FE"</formula>
    </cfRule>
    <cfRule type="cellIs" dxfId="4670" priority="346" operator="equal">
      <formula>"FES"</formula>
    </cfRule>
    <cfRule type="cellIs" dxfId="4669" priority="347" operator="equal">
      <formula>"FED"</formula>
    </cfRule>
    <cfRule type="cellIs" dxfId="4668" priority="348" operator="equal">
      <formula>"FEF"</formula>
    </cfRule>
    <cfRule type="cellIs" dxfId="4667" priority="349" operator="equal">
      <formula>"B"</formula>
    </cfRule>
    <cfRule type="cellIs" dxfId="4666" priority="350" operator="equal">
      <formula>"F"</formula>
    </cfRule>
    <cfRule type="cellIs" dxfId="4665" priority="351" operator="equal">
      <formula>"L"</formula>
    </cfRule>
    <cfRule type="cellIs" dxfId="4664" priority="352" operator="equal">
      <formula>"SA"</formula>
    </cfRule>
    <cfRule type="cellIs" dxfId="4663" priority="353" operator="equal">
      <formula>"SE"</formula>
    </cfRule>
    <cfRule type="cellIs" dxfId="4662" priority="354" operator="equal">
      <formula>"TR"</formula>
    </cfRule>
    <cfRule type="cellIs" dxfId="4661" priority="355" operator="equal">
      <formula>"NT"</formula>
    </cfRule>
    <cfRule type="cellIs" dxfId="4660" priority="356" operator="equal">
      <formula>"DT"</formula>
    </cfRule>
    <cfRule type="cellIs" dxfId="4659" priority="357" operator="equal">
      <formula>"T"</formula>
    </cfRule>
    <cfRule type="cellIs" dxfId="4658" priority="358" operator="equal">
      <formula>"FOTS"</formula>
    </cfRule>
    <cfRule type="cellIs" dxfId="4657" priority="359" operator="equal">
      <formula>"DISP"</formula>
    </cfRule>
    <cfRule type="cellIs" dxfId="4656" priority="360" operator="equal">
      <formula>"FO"</formula>
    </cfRule>
  </conditionalFormatting>
  <conditionalFormatting sqref="R75:R94">
    <cfRule type="cellIs" dxfId="4655" priority="1" operator="equal">
      <formula>"DC"</formula>
    </cfRule>
    <cfRule type="cellIs" dxfId="4654" priority="2" operator="equal">
      <formula>"DS"</formula>
    </cfRule>
    <cfRule type="cellIs" dxfId="4653" priority="3" operator="equal">
      <formula>"FE"</formula>
    </cfRule>
    <cfRule type="cellIs" dxfId="4652" priority="4" operator="equal">
      <formula>"FES"</formula>
    </cfRule>
    <cfRule type="cellIs" dxfId="4651" priority="5" operator="equal">
      <formula>"FED"</formula>
    </cfRule>
    <cfRule type="cellIs" dxfId="4650" priority="6" operator="equal">
      <formula>"FEF"</formula>
    </cfRule>
    <cfRule type="cellIs" dxfId="4649" priority="7" operator="equal">
      <formula>"B"</formula>
    </cfRule>
    <cfRule type="cellIs" dxfId="4648" priority="8" operator="equal">
      <formula>"F"</formula>
    </cfRule>
    <cfRule type="cellIs" dxfId="4647" priority="10" operator="equal">
      <formula>"SA"</formula>
    </cfRule>
    <cfRule type="cellIs" dxfId="4646" priority="11" operator="equal">
      <formula>"SE"</formula>
    </cfRule>
    <cfRule type="cellIs" dxfId="4645" priority="12" operator="equal">
      <formula>"TR"</formula>
    </cfRule>
    <cfRule type="cellIs" dxfId="4644" priority="13" operator="equal">
      <formula>"NT"</formula>
    </cfRule>
    <cfRule type="cellIs" dxfId="4643" priority="14" operator="equal">
      <formula>"DT"</formula>
    </cfRule>
    <cfRule type="cellIs" dxfId="4642" priority="15" operator="equal">
      <formula>"T"</formula>
    </cfRule>
    <cfRule type="cellIs" dxfId="4641" priority="16" operator="equal">
      <formula>"FOTS"</formula>
    </cfRule>
    <cfRule type="cellIs" dxfId="4640" priority="17" operator="equal">
      <formula>"DISP"</formula>
    </cfRule>
    <cfRule type="cellIs" dxfId="4639" priority="18" operator="equal">
      <formula>"FO"</formula>
    </cfRule>
  </conditionalFormatting>
  <conditionalFormatting sqref="R75:R95">
    <cfRule type="cellIs" dxfId="4638" priority="9" operator="equal">
      <formula>"L"</formula>
    </cfRule>
  </conditionalFormatting>
  <conditionalFormatting sqref="S34:AH56">
    <cfRule type="cellIs" dxfId="4637" priority="6091" operator="equal">
      <formula>"DC"</formula>
    </cfRule>
    <cfRule type="cellIs" dxfId="4636" priority="6092" operator="equal">
      <formula>"DS"</formula>
    </cfRule>
    <cfRule type="cellIs" dxfId="4635" priority="6093" operator="equal">
      <formula>"FE"</formula>
    </cfRule>
    <cfRule type="cellIs" dxfId="4634" priority="6094" operator="equal">
      <formula>"FES"</formula>
    </cfRule>
    <cfRule type="cellIs" dxfId="4633" priority="6095" operator="equal">
      <formula>"FED"</formula>
    </cfRule>
    <cfRule type="cellIs" dxfId="4632" priority="6096" operator="equal">
      <formula>"FEF"</formula>
    </cfRule>
    <cfRule type="cellIs" dxfId="4631" priority="6097" operator="equal">
      <formula>"B"</formula>
    </cfRule>
    <cfRule type="cellIs" dxfId="4630" priority="6098" operator="equal">
      <formula>"F"</formula>
    </cfRule>
    <cfRule type="cellIs" dxfId="4629" priority="6099" operator="equal">
      <formula>"L"</formula>
    </cfRule>
    <cfRule type="cellIs" dxfId="4628" priority="6100" operator="equal">
      <formula>"SA"</formula>
    </cfRule>
    <cfRule type="cellIs" dxfId="4627" priority="6101" operator="equal">
      <formula>"SE"</formula>
    </cfRule>
    <cfRule type="cellIs" dxfId="4626" priority="6102" operator="equal">
      <formula>"TR"</formula>
    </cfRule>
    <cfRule type="cellIs" dxfId="4625" priority="6103" operator="equal">
      <formula>"NT"</formula>
    </cfRule>
    <cfRule type="cellIs" dxfId="4624" priority="6104" operator="equal">
      <formula>"DT"</formula>
    </cfRule>
    <cfRule type="cellIs" dxfId="4623" priority="6105" operator="equal">
      <formula>"T"</formula>
    </cfRule>
    <cfRule type="cellIs" dxfId="4622" priority="6106" operator="equal">
      <formula>"FOTS"</formula>
    </cfRule>
    <cfRule type="cellIs" dxfId="4621" priority="6107" operator="equal">
      <formula>"DISP"</formula>
    </cfRule>
    <cfRule type="cellIs" dxfId="4620" priority="6108" operator="equal">
      <formula>"FO"</formula>
    </cfRule>
  </conditionalFormatting>
  <conditionalFormatting sqref="S58:AH78">
    <cfRule type="cellIs" dxfId="4619" priority="6163" operator="equal">
      <formula>"DC"</formula>
    </cfRule>
    <cfRule type="cellIs" dxfId="4618" priority="6164" operator="equal">
      <formula>"DS"</formula>
    </cfRule>
    <cfRule type="cellIs" dxfId="4617" priority="6165" operator="equal">
      <formula>"FE"</formula>
    </cfRule>
    <cfRule type="cellIs" dxfId="4616" priority="6166" operator="equal">
      <formula>"FES"</formula>
    </cfRule>
    <cfRule type="cellIs" dxfId="4615" priority="6167" operator="equal">
      <formula>"FED"</formula>
    </cfRule>
    <cfRule type="cellIs" dxfId="4614" priority="6168" operator="equal">
      <formula>"FEF"</formula>
    </cfRule>
    <cfRule type="cellIs" dxfId="4613" priority="6169" operator="equal">
      <formula>"B"</formula>
    </cfRule>
    <cfRule type="cellIs" dxfId="4612" priority="6170" operator="equal">
      <formula>"F"</formula>
    </cfRule>
    <cfRule type="cellIs" dxfId="4611" priority="6171" operator="equal">
      <formula>"L"</formula>
    </cfRule>
    <cfRule type="cellIs" dxfId="4610" priority="6172" operator="equal">
      <formula>"SA"</formula>
    </cfRule>
    <cfRule type="cellIs" dxfId="4609" priority="6173" operator="equal">
      <formula>"SE"</formula>
    </cfRule>
    <cfRule type="cellIs" dxfId="4608" priority="6174" operator="equal">
      <formula>"TR"</formula>
    </cfRule>
    <cfRule type="cellIs" dxfId="4607" priority="6175" operator="equal">
      <formula>"NT"</formula>
    </cfRule>
    <cfRule type="cellIs" dxfId="4606" priority="6176" operator="equal">
      <formula>"DT"</formula>
    </cfRule>
    <cfRule type="cellIs" dxfId="4605" priority="6177" operator="equal">
      <formula>"T"</formula>
    </cfRule>
    <cfRule type="cellIs" dxfId="4604" priority="6178" operator="equal">
      <formula>"FOTS"</formula>
    </cfRule>
    <cfRule type="cellIs" dxfId="4603" priority="6179" operator="equal">
      <formula>"DISP"</formula>
    </cfRule>
    <cfRule type="cellIs" dxfId="4602" priority="6180" operator="equal">
      <formula>"FO"</formula>
    </cfRule>
  </conditionalFormatting>
  <conditionalFormatting sqref="S80:AH95">
    <cfRule type="cellIs" dxfId="4601" priority="6631" operator="equal">
      <formula>"DC"</formula>
    </cfRule>
    <cfRule type="cellIs" dxfId="4600" priority="6632" operator="equal">
      <formula>"DS"</formula>
    </cfRule>
    <cfRule type="cellIs" dxfId="4599" priority="6633" operator="equal">
      <formula>"FE"</formula>
    </cfRule>
    <cfRule type="cellIs" dxfId="4598" priority="6634" operator="equal">
      <formula>"FES"</formula>
    </cfRule>
    <cfRule type="cellIs" dxfId="4597" priority="6635" operator="equal">
      <formula>"FED"</formula>
    </cfRule>
    <cfRule type="cellIs" dxfId="4596" priority="6636" operator="equal">
      <formula>"FEF"</formula>
    </cfRule>
    <cfRule type="cellIs" dxfId="4595" priority="6637" operator="equal">
      <formula>"B"</formula>
    </cfRule>
    <cfRule type="cellIs" dxfId="4594" priority="6638" operator="equal">
      <formula>"F"</formula>
    </cfRule>
    <cfRule type="cellIs" dxfId="4593" priority="6639" operator="equal">
      <formula>"L"</formula>
    </cfRule>
    <cfRule type="cellIs" dxfId="4592" priority="6640" operator="equal">
      <formula>"SA"</formula>
    </cfRule>
    <cfRule type="cellIs" dxfId="4591" priority="6641" operator="equal">
      <formula>"SE"</formula>
    </cfRule>
    <cfRule type="cellIs" dxfId="4590" priority="6642" operator="equal">
      <formula>"TR"</formula>
    </cfRule>
    <cfRule type="cellIs" dxfId="4589" priority="6643" operator="equal">
      <formula>"NT"</formula>
    </cfRule>
    <cfRule type="cellIs" dxfId="4588" priority="6644" operator="equal">
      <formula>"DT"</formula>
    </cfRule>
    <cfRule type="cellIs" dxfId="4587" priority="6645" operator="equal">
      <formula>"T"</formula>
    </cfRule>
    <cfRule type="cellIs" dxfId="4586" priority="6646" operator="equal">
      <formula>"FOTS"</formula>
    </cfRule>
    <cfRule type="cellIs" dxfId="4585" priority="6647" operator="equal">
      <formula>"DISP"</formula>
    </cfRule>
    <cfRule type="cellIs" dxfId="4584" priority="6648" operator="equal">
      <formula>"FO"</formula>
    </cfRule>
  </conditionalFormatting>
  <conditionalFormatting sqref="BB13:BB96">
    <cfRule type="cellIs" dxfId="4583" priority="8640" operator="greaterThan">
      <formula>0</formula>
    </cfRule>
  </conditionalFormatting>
  <conditionalFormatting sqref="BC13:BC96">
    <cfRule type="cellIs" dxfId="4582" priority="8633" operator="between">
      <formula>#REF!-(12/24)</formula>
      <formula>#REF!+(12/24)</formula>
    </cfRule>
    <cfRule type="cellIs" dxfId="4581" priority="8634" operator="greaterThanOrEqual">
      <formula>#REF!+(12/24)</formula>
    </cfRule>
    <cfRule type="cellIs" dxfId="4580" priority="8635" operator="greaterThan">
      <formula>#REF!+(6/24)</formula>
    </cfRule>
    <cfRule type="cellIs" dxfId="4579" priority="8636" operator="lessThan">
      <formula>#REF!-(12/24)</formula>
    </cfRule>
  </conditionalFormatting>
  <pageMargins left="0.25" right="0.25" top="0.75" bottom="0.75" header="0.3" footer="0.3"/>
  <pageSetup paperSize="9" scale="19" orientation="landscape" horizontalDpi="300" verticalDpi="3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7CD94-6D10-4510-9668-CB3B72569F92}">
  <sheetPr>
    <pageSetUpPr fitToPage="1"/>
  </sheetPr>
  <dimension ref="A1:CO98"/>
  <sheetViews>
    <sheetView zoomScale="60" zoomScaleNormal="60" workbookViewId="0">
      <pane ySplit="12" topLeftCell="A13" activePane="bottomLeft" state="frozen"/>
      <selection activeCell="S85" sqref="S85:AH85"/>
      <selection pane="bottomLeft" activeCell="G99" sqref="G99:H99"/>
    </sheetView>
  </sheetViews>
  <sheetFormatPr defaultRowHeight="15" x14ac:dyDescent="0.25"/>
  <cols>
    <col min="1" max="1" width="11.42578125" style="29" customWidth="1"/>
    <col min="2" max="2" width="25" style="29" customWidth="1"/>
    <col min="3" max="3" width="15.85546875" style="29" customWidth="1"/>
    <col min="4" max="34" width="5.85546875" style="31" customWidth="1"/>
    <col min="35" max="41" width="5.85546875" style="29" customWidth="1"/>
    <col min="42" max="52" width="5.85546875" style="31" customWidth="1"/>
    <col min="53" max="53" width="9.85546875" style="29" customWidth="1"/>
    <col min="54" max="55" width="9.85546875" style="32" customWidth="1"/>
    <col min="56" max="56" width="9.85546875" style="33" customWidth="1"/>
    <col min="57" max="57" width="9.85546875" style="34" customWidth="1"/>
    <col min="58" max="73" width="9.85546875" style="33" customWidth="1"/>
    <col min="74" max="75" width="8.7109375" style="35"/>
    <col min="91" max="91" width="14.140625" customWidth="1"/>
    <col min="92" max="93" width="14.42578125" customWidth="1"/>
  </cols>
  <sheetData>
    <row r="1" spans="1:93" x14ac:dyDescent="0.25">
      <c r="A1" s="29" t="s">
        <v>285</v>
      </c>
      <c r="D1" s="380"/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/>
      <c r="R1" s="380"/>
      <c r="S1" s="910"/>
      <c r="T1" s="911"/>
      <c r="U1" s="911"/>
      <c r="V1" s="911"/>
      <c r="W1" s="911"/>
      <c r="X1" s="911"/>
      <c r="Y1" s="911"/>
      <c r="Z1" s="911"/>
      <c r="AA1" s="911"/>
      <c r="AB1" s="911"/>
      <c r="AC1" s="911"/>
      <c r="AD1" s="911"/>
      <c r="AE1" s="911"/>
      <c r="AF1" s="911"/>
      <c r="AG1" s="911"/>
      <c r="AH1" s="912"/>
    </row>
    <row r="2" spans="1:93" ht="17.100000000000001" customHeight="1" x14ac:dyDescent="0.25">
      <c r="A2" s="539" t="s">
        <v>0</v>
      </c>
      <c r="B2" s="620" t="s">
        <v>1</v>
      </c>
      <c r="C2" s="36">
        <v>1</v>
      </c>
      <c r="D2" s="875">
        <f t="shared" ref="D2:AH2" si="0">COUNTIF(D$13:D$14,"D")+COUNTIF(D$13:D$14,"DTS")+COUNTIF(D$13:D$14,"DTS1")+COUNTIF(D$34:D$35,"D")+COUNTIF(D$34:D$35,"DTS")+COUNTIF(D$34:D$35,"DTS1")+COUNTIF(D$56:D$57,"D")+COUNTIF(D$56:D$57,"DTS")+COUNTIF(D$56:D$57,"DTS1")+COUNTIF(D$77:D$78,"D")+COUNTIF(D$77:D$78,"DTS")+COUNTIF(D$77:D$78,"DTS1")+COUNTIF(D$13:D$14,"DT")+COUNTIF(D$34:D$35,"DT")+COUNTIF(D$56:D$57,"DT")+COUNTIF(D$77:D$78,"DT")+COUNTIF(D$13:D$14,"DTSDS")+COUNTIF(D$13:D$14,"DTSDS1")+COUNTIF(D$34:D$35,"DTSDS")+COUNTIF(D$34:D$35,"DTSDS1")+COUNTIF(D$56:D$57,"DTSDS")+COUNTIF(D$56:D$57,"DTSDS1")+COUNTIF(D$77:D$78,"DTSDS")+COUNTIF(D$77:D$78,"DTSDS1")+COUNTIF(D$13:D$14,"DTS5S")+COUNTIF(D$13:D$14,"DTS5S1")+COUNTIF(D$34:D$35,"DTS5S")+COUNTIF(D$34:D$35,"DTS5S1")+COUNTIF(D$56:D$57,"DTS5S")+COUNTIF(D$56:D$57,"DTS5S1")+COUNTIF(D$77:D$78,"DTS5S")+COUNTIF(D$77:D$78,"DTS5S1")+COUNTIF(D$13:D$14,"S")+COUNTIF(D$34,"S")+COUNTIF(D$56:D$57,"S")+COUNTIF(D$77:D$78,"S")+COUNTIF(D$13:D$14,"DTS4S")+COUNTIF(D$13:D$14,"DTS4S1")+COUNTIF(D$34:D$35,"DTS4S")+COUNTIF(D$34:D$35,"DTS4S1")+COUNTIF(D$56:D$57,"DTS4S")+COUNTIF(D$56:D$57,"DTS4S1")+COUNTIF(D$77:D$78,"DTS4S")+COUNTIF(D$77:D$78,"DTS4S1")</f>
        <v>1</v>
      </c>
      <c r="E2" s="875">
        <f t="shared" si="0"/>
        <v>1</v>
      </c>
      <c r="F2" s="875">
        <f t="shared" si="0"/>
        <v>2</v>
      </c>
      <c r="G2" s="875">
        <f t="shared" si="0"/>
        <v>1</v>
      </c>
      <c r="H2" s="875">
        <f t="shared" si="0"/>
        <v>1</v>
      </c>
      <c r="I2" s="875">
        <f t="shared" si="0"/>
        <v>1</v>
      </c>
      <c r="J2" s="875">
        <f t="shared" si="0"/>
        <v>1</v>
      </c>
      <c r="K2" s="875">
        <f t="shared" si="0"/>
        <v>1</v>
      </c>
      <c r="L2" s="875">
        <f t="shared" si="0"/>
        <v>2</v>
      </c>
      <c r="M2" s="875">
        <f t="shared" si="0"/>
        <v>1</v>
      </c>
      <c r="N2" s="875">
        <f t="shared" si="0"/>
        <v>1</v>
      </c>
      <c r="O2" s="875">
        <f t="shared" si="0"/>
        <v>1</v>
      </c>
      <c r="P2" s="875">
        <f t="shared" si="0"/>
        <v>2</v>
      </c>
      <c r="Q2" s="875">
        <f t="shared" si="0"/>
        <v>2</v>
      </c>
      <c r="R2" s="1011">
        <f t="shared" si="0"/>
        <v>1</v>
      </c>
      <c r="S2" s="1014">
        <f t="shared" si="0"/>
        <v>1</v>
      </c>
      <c r="T2" s="875">
        <f t="shared" si="0"/>
        <v>1</v>
      </c>
      <c r="U2" s="875">
        <f t="shared" si="0"/>
        <v>1</v>
      </c>
      <c r="V2" s="875">
        <f t="shared" si="0"/>
        <v>1</v>
      </c>
      <c r="W2" s="875">
        <f t="shared" si="0"/>
        <v>1</v>
      </c>
      <c r="X2" s="875">
        <f t="shared" si="0"/>
        <v>2</v>
      </c>
      <c r="Y2" s="875">
        <f t="shared" si="0"/>
        <v>2</v>
      </c>
      <c r="Z2" s="875">
        <f t="shared" si="0"/>
        <v>2</v>
      </c>
      <c r="AA2" s="875">
        <f t="shared" si="0"/>
        <v>2</v>
      </c>
      <c r="AB2" s="875">
        <f t="shared" si="0"/>
        <v>1</v>
      </c>
      <c r="AC2" s="875">
        <f t="shared" si="0"/>
        <v>1</v>
      </c>
      <c r="AD2" s="875">
        <f t="shared" si="0"/>
        <v>1</v>
      </c>
      <c r="AE2" s="875">
        <f t="shared" si="0"/>
        <v>1</v>
      </c>
      <c r="AF2" s="875">
        <f t="shared" si="0"/>
        <v>2</v>
      </c>
      <c r="AG2" s="875">
        <f t="shared" si="0"/>
        <v>1</v>
      </c>
      <c r="AH2" s="1015">
        <f t="shared" si="0"/>
        <v>1</v>
      </c>
      <c r="AI2" s="12"/>
      <c r="AJ2" s="37"/>
      <c r="AK2" s="37"/>
      <c r="AL2" s="37"/>
      <c r="AM2" s="37"/>
      <c r="AN2" s="37"/>
      <c r="AO2" s="37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7"/>
      <c r="BB2" s="637">
        <f>12/24</f>
        <v>0.5</v>
      </c>
      <c r="BC2" s="622"/>
      <c r="BD2" s="621"/>
      <c r="BE2" s="39"/>
      <c r="BF2" s="621"/>
      <c r="BG2" s="621"/>
      <c r="BH2" s="621"/>
      <c r="BI2" s="621"/>
      <c r="BJ2" s="621"/>
      <c r="BK2" s="621"/>
      <c r="BL2" s="621"/>
      <c r="BM2" s="621"/>
      <c r="BN2" s="621"/>
      <c r="BO2" s="621"/>
      <c r="BP2" s="621"/>
      <c r="BQ2" s="621"/>
      <c r="BR2" s="621"/>
      <c r="BS2" s="621"/>
      <c r="BT2" s="621"/>
      <c r="BU2" s="621"/>
    </row>
    <row r="3" spans="1:93" ht="17.100000000000001" customHeight="1" x14ac:dyDescent="0.25">
      <c r="A3" s="540"/>
      <c r="B3" s="621" t="s">
        <v>2</v>
      </c>
      <c r="C3" s="36">
        <v>4</v>
      </c>
      <c r="D3" s="4">
        <f t="shared" ref="D3:R3" si="1">COUNTIF(D$15:D$20,"D")+COUNTIF(D$15:D$20,"DT")+COUNTIF(D$15:D$20,"DTS1")+COUNTIF(D$15:D$20,"DTS")+COUNTIF(D$15:D$20,"DTSDS")+COUNTIF(D$15:D$20,"DTSDS1")+COUNTIF(D$15:D$20,"DTS5S")+COUNTIF(D$15:D$20,"DTS5S1")+COUNTIF(D$15:D$20,"S")+COUNTIF(D$15:D$20,"DTS4S")+COUNTIF(D$15:D$20,"DTS4S1")+COUNTIF(D$37:D$42,"D")+COUNTIF(D$37:D$42,"DT")+COUNTIF(D$37:D$42,"DTS")+COUNTIF(D$37:D$42,"DTS1")+COUNTIF(D$37:D$42,"DTSDS")+COUNTIF(D$37:D$42,"DTSDS1")+COUNTIF(D$37:D$42,"DTS5S")+COUNTIF(D$37:D$42,"DTS5S1")+COUNTIF(D$37:D$42,"S")+COUNTIF(D$37:D$42,"DTS4S")+COUNTIF(D$37:D$42,"DTS4S1")+COUNTIF(D$58:D$63,"D")+COUNTIF(D$58:D$63,"DT")+COUNTIF(D$58:D$63,"DTS")+COUNTIF(D$58:D$63,"DTS1")+COUNTIF(D$58:D$63,"DTSDS")+COUNTIF(D$58:D$63,"DTSDS1")+COUNTIF(D$58:D$63,"DTS5S")+COUNTIF(D$58:D$63,"DTS5S1")+COUNTIF(D$58:D$63,"S")+COUNTIF(D$58:D$63,"DTS4S")+COUNTIF(D$58:D$63,"DTS4S1")+COUNTIF(D$79:D$84,"D")+COUNTIF(D$79:D$84,"DT")+COUNTIF(D$79:D$84,"DTS")+COUNTIF(D$79:D$84,"DTS1")+COUNTIF(D$79:D$84,"DTSDS")+COUNTIF(D$79:D$84,"DTSDS1")+COUNTIF(D$79:D$84,"DTS5S")+COUNTIF(D$79:D$84,"DTS5S1")+COUNTIF(D$79:D$84,"S")+COUNTIF(D$79:D$84,"DTS4S")+COUNTIF(D$79:D$84,"DTS4S1")</f>
        <v>5</v>
      </c>
      <c r="E3" s="4">
        <f t="shared" si="1"/>
        <v>4</v>
      </c>
      <c r="F3" s="4">
        <f t="shared" si="1"/>
        <v>4</v>
      </c>
      <c r="G3" s="4">
        <f t="shared" si="1"/>
        <v>5</v>
      </c>
      <c r="H3" s="4">
        <f t="shared" si="1"/>
        <v>4</v>
      </c>
      <c r="I3" s="4">
        <f t="shared" si="1"/>
        <v>5</v>
      </c>
      <c r="J3" s="4">
        <f t="shared" si="1"/>
        <v>5</v>
      </c>
      <c r="K3" s="4">
        <f t="shared" si="1"/>
        <v>4</v>
      </c>
      <c r="L3" s="4">
        <f t="shared" si="1"/>
        <v>4</v>
      </c>
      <c r="M3" s="4">
        <f t="shared" si="1"/>
        <v>6</v>
      </c>
      <c r="N3" s="4">
        <f t="shared" si="1"/>
        <v>4</v>
      </c>
      <c r="O3" s="4">
        <f t="shared" si="1"/>
        <v>5</v>
      </c>
      <c r="P3" s="4">
        <f t="shared" si="1"/>
        <v>4</v>
      </c>
      <c r="Q3" s="4">
        <f t="shared" si="1"/>
        <v>4</v>
      </c>
      <c r="R3" s="918">
        <f t="shared" si="1"/>
        <v>4</v>
      </c>
      <c r="S3" s="448">
        <f t="shared" ref="S3:AH3" si="2">COUNTIF(S$15:S$20,"D")+COUNTIF(S$15:S$20,"DT")+COUNTIF(S$15:S$20,"DTS1")+COUNTIF(S$15:S$20,"DTS")+COUNTIF(S$15:S$20,"DTSDS")+COUNTIF(S$15:S$20,"DTSDS1")+COUNTIF(S$15:S$20,"DTS5S")+COUNTIF(S$15:S$20,"DTS5S1")+COUNTIF(S$15:S$20,"S")+COUNTIF(S$15:S$20,"DTS4S")+COUNTIF(S$15:S$20,"DTS4S1")+COUNTIF(S$37:S$42,"D")+COUNTIF(S$37:S$42,"DT")+COUNTIF(S$37:S$42,"DTS")+COUNTIF(S$37:S$42,"DTS1")+COUNTIF(S$37:S$42,"DTSDS")+COUNTIF(S$37:S$42,"DTSDS1")+COUNTIF(S$37:S$42,"DTS5S")+COUNTIF(S$37:S$42,"DTS5S1")+COUNTIF(S$37:S$42,"S")+COUNTIF(S$37:S$42,"DTS4S")+COUNTIF(S$37:S$42,"DTS4S1")+COUNTIF(S$58:S$63,"D")+COUNTIF(S$58:S$63,"DT")+COUNTIF(S$58:S$63,"DTS")+COUNTIF(S$58:S$63,"DTS1")+COUNTIF(S$58:S$63,"DTSDS")+COUNTIF(S$58:S$63,"DTSDS1")+COUNTIF(S$58:S$63,"DTS5S")+COUNTIF(S$58:S$63,"DTS5S1")+COUNTIF(S$58:S$63,"S")+COUNTIF(S$58:S$63,"DTS4S")+COUNTIF(S$58:S$63,"DTS4S1")+COUNTIF(S$79:S$84,"D")+COUNTIF(S$79:S$84,"DT")+COUNTIF(S$79:S$84,"DTS")+COUNTIF(S$79:S$84,"DTS1")+COUNTIF(S$79:S$84,"DTSDS")+COUNTIF(S$79:S$84,"DTSDS1")+COUNTIF(S$79:S$84,"DTS5S")+COUNTIF(S$79:S$84,"DTS5S1")+COUNTIF(S$79:S$84,"S")+COUNTIF(S$79:S$84,"DTS4S")+COUNTIF(S$79:S$84,"DTS4S1")</f>
        <v>6</v>
      </c>
      <c r="T3" s="4">
        <f t="shared" si="2"/>
        <v>4</v>
      </c>
      <c r="U3" s="4">
        <f t="shared" si="2"/>
        <v>7</v>
      </c>
      <c r="V3" s="4">
        <f t="shared" si="2"/>
        <v>7</v>
      </c>
      <c r="W3" s="4">
        <f t="shared" si="2"/>
        <v>5</v>
      </c>
      <c r="X3" s="4">
        <f t="shared" si="2"/>
        <v>4</v>
      </c>
      <c r="Y3" s="4">
        <f t="shared" si="2"/>
        <v>5</v>
      </c>
      <c r="Z3" s="4">
        <f t="shared" si="2"/>
        <v>5</v>
      </c>
      <c r="AA3" s="4">
        <f t="shared" si="2"/>
        <v>6</v>
      </c>
      <c r="AB3" s="4">
        <f t="shared" si="2"/>
        <v>5</v>
      </c>
      <c r="AC3" s="4">
        <f t="shared" si="2"/>
        <v>5</v>
      </c>
      <c r="AD3" s="4">
        <f t="shared" si="2"/>
        <v>6</v>
      </c>
      <c r="AE3" s="4">
        <f t="shared" si="2"/>
        <v>6</v>
      </c>
      <c r="AF3" s="4">
        <f t="shared" si="2"/>
        <v>4</v>
      </c>
      <c r="AG3" s="4">
        <f t="shared" si="2"/>
        <v>4</v>
      </c>
      <c r="AH3" s="142">
        <f t="shared" si="2"/>
        <v>5</v>
      </c>
      <c r="AI3" s="12"/>
      <c r="AJ3" s="37"/>
      <c r="AK3" s="37"/>
      <c r="AL3" s="37"/>
      <c r="AM3" s="37"/>
      <c r="AN3" s="37"/>
      <c r="AO3" s="37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7"/>
      <c r="BB3" s="537"/>
      <c r="BC3" s="622"/>
      <c r="BD3" s="621"/>
      <c r="BE3" s="623"/>
      <c r="BF3" s="624"/>
      <c r="BG3" s="624"/>
      <c r="BH3" s="624"/>
      <c r="BI3" s="624"/>
      <c r="BJ3" s="624"/>
      <c r="BK3" s="625"/>
      <c r="BL3" s="621"/>
      <c r="BM3" s="621"/>
      <c r="BN3" s="621"/>
      <c r="BO3" s="621"/>
      <c r="BP3" s="621"/>
      <c r="BQ3" s="621"/>
      <c r="BR3" s="621"/>
      <c r="BS3" s="621"/>
      <c r="BT3" s="621"/>
      <c r="BU3" s="621"/>
    </row>
    <row r="4" spans="1:93" ht="17.100000000000001" customHeight="1" x14ac:dyDescent="0.25">
      <c r="A4" s="541"/>
      <c r="B4" s="621" t="s">
        <v>3</v>
      </c>
      <c r="C4" s="36">
        <v>8</v>
      </c>
      <c r="D4" s="4">
        <f t="shared" ref="D4:AH4" si="3">COUNTIF(D$22:D$32,"D")+COUNTIF(D$22:D$32,"DT")+COUNTIF(D$22:D$32,"DTS")+COUNTIF(D$22:D$32,"DTS1")+COUNTIF(D$22:D$32,"DTSDS")+COUNTIF(D$22:D$32,"DTSDS1")+COUNTIF(D$22:D$32,"DTS5S")+COUNTIF(D$22:D$32,"DTS5S1")+COUNTIF(D$22:D$32,"S")+COUNTIF(D$22:D$32,"DTS4S")+COUNTIF(D$22:D$32,"DTS4S1")+COUNTIF(D$44:D$54,"D")+COUNTIF(D$45:D$54,"DT")+COUNTIF(D$45:D$54,"DTS")+COUNTIF(D$45:D$54,"DTS1")+COUNTIF(D$45:D$54,"DTSDS")+COUNTIF(D$45:D$54,"DTSDS1")+COUNTIF(D$45:D$54,"DTS5S")+COUNTIF(D$45:D$54,"DTS5S1")+COUNTIF(D$45:D$54,"S")+COUNTIF(D$45:D$54,"DTS4S")+COUNTIF(D$45:D$54,"DTS4S1")+COUNTIF(D$65:D$75,"D")+COUNTIF(D$65:D$75,"DT")+COUNTIF(D$65:D$75,"DTS")+COUNTIF(D$65:D$75,"DTS1")+COUNTIF(D$65:D$75,"DTSDS")+COUNTIF(D$65:D$75,"DTSDS1")+COUNTIF(D$65:D$75,"DTS5S")+COUNTIF(D$65:D$75,"DTS5S1")+COUNTIF(D$65:D$75,"S")+COUNTIF(D$65:D$75,"DTS4S")+COUNTIF(D$65:D$75,"DTS4S1")+COUNTIF(D$86:D$96,"D")+COUNTIF(D$86:D$96,"DT")+COUNTIF(D$86:D$96,"DTS")+COUNTIF(D$86:D$96,"DTS1")+COUNTIF(D$86:D$96,"DTSDS")+COUNTIF(D$86:D$96,"DTSDS1")+COUNTIF(D$86:D$96,"DTS5S")+COUNTIF(D$86:D$96,"DTS5S1")+COUNTIF(D$86:D$96,"S")+COUNTIF(D$86:D$96,"DTS4S")+COUNTIF(D$86:D$96,"DTS4S1")</f>
        <v>7</v>
      </c>
      <c r="E4" s="4">
        <f t="shared" si="3"/>
        <v>8</v>
      </c>
      <c r="F4" s="4">
        <f t="shared" si="3"/>
        <v>7</v>
      </c>
      <c r="G4" s="4">
        <f t="shared" si="3"/>
        <v>7</v>
      </c>
      <c r="H4" s="4">
        <f t="shared" si="3"/>
        <v>8</v>
      </c>
      <c r="I4" s="4">
        <f t="shared" si="3"/>
        <v>7</v>
      </c>
      <c r="J4" s="4">
        <f t="shared" si="3"/>
        <v>7</v>
      </c>
      <c r="K4" s="4">
        <f t="shared" si="3"/>
        <v>8</v>
      </c>
      <c r="L4" s="4">
        <f t="shared" si="3"/>
        <v>7</v>
      </c>
      <c r="M4" s="4">
        <f t="shared" si="3"/>
        <v>6</v>
      </c>
      <c r="N4" s="4">
        <f t="shared" si="3"/>
        <v>8</v>
      </c>
      <c r="O4" s="4">
        <f t="shared" si="3"/>
        <v>7</v>
      </c>
      <c r="P4" s="4">
        <f t="shared" si="3"/>
        <v>7</v>
      </c>
      <c r="Q4" s="4">
        <f t="shared" si="3"/>
        <v>7</v>
      </c>
      <c r="R4" s="918">
        <f t="shared" si="3"/>
        <v>8</v>
      </c>
      <c r="S4" s="448">
        <f t="shared" si="3"/>
        <v>6</v>
      </c>
      <c r="T4" s="4">
        <f t="shared" si="3"/>
        <v>8</v>
      </c>
      <c r="U4" s="4">
        <f t="shared" si="3"/>
        <v>5</v>
      </c>
      <c r="V4" s="4">
        <f t="shared" si="3"/>
        <v>5</v>
      </c>
      <c r="W4" s="4">
        <f t="shared" si="3"/>
        <v>7</v>
      </c>
      <c r="X4" s="4">
        <f t="shared" si="3"/>
        <v>7</v>
      </c>
      <c r="Y4" s="4">
        <f t="shared" si="3"/>
        <v>6</v>
      </c>
      <c r="Z4" s="4">
        <f t="shared" si="3"/>
        <v>6</v>
      </c>
      <c r="AA4" s="4">
        <f t="shared" si="3"/>
        <v>5</v>
      </c>
      <c r="AB4" s="4">
        <f t="shared" si="3"/>
        <v>7</v>
      </c>
      <c r="AC4" s="4">
        <f t="shared" si="3"/>
        <v>7</v>
      </c>
      <c r="AD4" s="4">
        <f t="shared" si="3"/>
        <v>6</v>
      </c>
      <c r="AE4" s="4">
        <f t="shared" si="3"/>
        <v>6</v>
      </c>
      <c r="AF4" s="4">
        <f t="shared" si="3"/>
        <v>7</v>
      </c>
      <c r="AG4" s="4">
        <f t="shared" si="3"/>
        <v>8</v>
      </c>
      <c r="AH4" s="142">
        <f t="shared" si="3"/>
        <v>7</v>
      </c>
      <c r="AI4" s="12"/>
      <c r="AJ4" s="37"/>
      <c r="AK4" s="37"/>
      <c r="AL4" s="37"/>
      <c r="AM4" s="37"/>
      <c r="AN4" s="37"/>
      <c r="AO4" s="37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7"/>
      <c r="BB4" s="538"/>
      <c r="BC4" s="622"/>
      <c r="BD4" s="621"/>
      <c r="BE4" s="623"/>
      <c r="BF4" s="624"/>
      <c r="BG4" s="624"/>
      <c r="BH4" s="624"/>
      <c r="BI4" s="624"/>
      <c r="BJ4" s="624"/>
      <c r="BK4" s="625"/>
      <c r="BL4" s="621"/>
      <c r="BM4" s="621"/>
      <c r="BN4" s="621"/>
      <c r="BO4" s="621"/>
      <c r="BP4" s="621"/>
      <c r="BQ4" s="621"/>
      <c r="BR4" s="621"/>
      <c r="BS4" s="621"/>
      <c r="BT4" s="621"/>
      <c r="BU4" s="621"/>
    </row>
    <row r="5" spans="1:93" x14ac:dyDescent="0.25">
      <c r="A5" s="534"/>
      <c r="B5" s="535"/>
      <c r="C5" s="536"/>
      <c r="D5" s="876">
        <f t="shared" ref="D5:AH5" si="4">+D2+D3+D4</f>
        <v>13</v>
      </c>
      <c r="E5" s="876">
        <f t="shared" si="4"/>
        <v>13</v>
      </c>
      <c r="F5" s="876">
        <f t="shared" si="4"/>
        <v>13</v>
      </c>
      <c r="G5" s="876">
        <f t="shared" si="4"/>
        <v>13</v>
      </c>
      <c r="H5" s="876">
        <f t="shared" si="4"/>
        <v>13</v>
      </c>
      <c r="I5" s="876">
        <f t="shared" si="4"/>
        <v>13</v>
      </c>
      <c r="J5" s="876">
        <f t="shared" si="4"/>
        <v>13</v>
      </c>
      <c r="K5" s="876">
        <f t="shared" si="4"/>
        <v>13</v>
      </c>
      <c r="L5" s="876">
        <f t="shared" si="4"/>
        <v>13</v>
      </c>
      <c r="M5" s="876">
        <f t="shared" si="4"/>
        <v>13</v>
      </c>
      <c r="N5" s="876">
        <f t="shared" si="4"/>
        <v>13</v>
      </c>
      <c r="O5" s="876">
        <f t="shared" si="4"/>
        <v>13</v>
      </c>
      <c r="P5" s="876">
        <f t="shared" si="4"/>
        <v>13</v>
      </c>
      <c r="Q5" s="876">
        <f t="shared" si="4"/>
        <v>13</v>
      </c>
      <c r="R5" s="1012">
        <f t="shared" si="4"/>
        <v>13</v>
      </c>
      <c r="S5" s="1016">
        <f t="shared" si="4"/>
        <v>13</v>
      </c>
      <c r="T5" s="876">
        <f t="shared" si="4"/>
        <v>13</v>
      </c>
      <c r="U5" s="876">
        <f t="shared" si="4"/>
        <v>13</v>
      </c>
      <c r="V5" s="876">
        <f t="shared" si="4"/>
        <v>13</v>
      </c>
      <c r="W5" s="876">
        <f t="shared" si="4"/>
        <v>13</v>
      </c>
      <c r="X5" s="876">
        <f t="shared" si="4"/>
        <v>13</v>
      </c>
      <c r="Y5" s="876">
        <f t="shared" si="4"/>
        <v>13</v>
      </c>
      <c r="Z5" s="876">
        <f t="shared" si="4"/>
        <v>13</v>
      </c>
      <c r="AA5" s="876">
        <f t="shared" si="4"/>
        <v>13</v>
      </c>
      <c r="AB5" s="876">
        <f t="shared" si="4"/>
        <v>13</v>
      </c>
      <c r="AC5" s="876">
        <f t="shared" si="4"/>
        <v>13</v>
      </c>
      <c r="AD5" s="876">
        <f t="shared" si="4"/>
        <v>13</v>
      </c>
      <c r="AE5" s="876">
        <f t="shared" si="4"/>
        <v>13</v>
      </c>
      <c r="AF5" s="876">
        <f t="shared" si="4"/>
        <v>13</v>
      </c>
      <c r="AG5" s="876">
        <f t="shared" si="4"/>
        <v>13</v>
      </c>
      <c r="AH5" s="1017">
        <f t="shared" si="4"/>
        <v>13</v>
      </c>
      <c r="AI5" s="8"/>
      <c r="AJ5" s="587"/>
      <c r="AK5" s="587"/>
      <c r="AL5" s="587"/>
      <c r="AM5" s="587"/>
      <c r="AN5" s="587"/>
      <c r="AO5" s="587"/>
      <c r="AP5" s="587"/>
      <c r="AQ5" s="587"/>
      <c r="AR5" s="532"/>
      <c r="AS5" s="533"/>
      <c r="AT5" s="533"/>
      <c r="AU5" s="533"/>
      <c r="AV5" s="533"/>
      <c r="AW5" s="533"/>
      <c r="AX5" s="533"/>
      <c r="AY5" s="533"/>
      <c r="AZ5" s="47"/>
      <c r="BA5" s="587"/>
      <c r="BB5" s="40"/>
      <c r="BC5" s="40"/>
      <c r="BD5" s="587"/>
      <c r="BE5" s="40"/>
      <c r="BF5" s="587"/>
      <c r="BG5" s="587"/>
      <c r="BH5" s="587"/>
      <c r="BI5" s="587"/>
      <c r="BJ5" s="587"/>
      <c r="BK5" s="587"/>
      <c r="BL5" s="587"/>
      <c r="BM5" s="587"/>
      <c r="BN5" s="587"/>
      <c r="BO5" s="587"/>
      <c r="BP5" s="587"/>
      <c r="BQ5" s="587"/>
      <c r="BR5" s="587"/>
      <c r="BS5" s="587"/>
      <c r="BT5" s="587"/>
      <c r="BU5" s="587"/>
      <c r="BV5" s="41"/>
      <c r="BW5" s="41"/>
    </row>
    <row r="6" spans="1:93" ht="17.100000000000001" customHeight="1" x14ac:dyDescent="0.25">
      <c r="A6" s="539" t="s">
        <v>4</v>
      </c>
      <c r="B6" s="42" t="s">
        <v>1</v>
      </c>
      <c r="C6" s="43">
        <v>1</v>
      </c>
      <c r="D6" s="4">
        <f t="shared" ref="D6:AH6" si="5">COUNTIF(D$13:D$14,"N")+COUNTIF(D$13:D$14,"NTS")++COUNTIF(D$13:D$14,"NTS1")+COUNTIF(D$34:D$35,"N")+COUNTIF(D$34:D$35,"NTS")+COUNTIF(D$34:D$35,"NTS1")+COUNTIF(D$56:D$57,"N")+COUNTIF(D$56:D$57,"NTS")+COUNTIF(D$56:D$57,"NTS1")+COUNTIF(D$77:D$78,"N")+COUNTIF(D$77:D$78,"NTS")+COUNTIF(D$77:D$78,"NTS1")+COUNTIF(D$13:D$14,"NT")+COUNTIF(D$34:D$35,"NT")+COUNTIF(D$56:D$57,"NT")+COUNTIF(D$77:D$78,"NT")+COUNTIF(D$13:D$14,"NTSDS")+COUNTIF(D$13:D$14,"NTSDS1")+COUNTIF(D$34:D$35,"NTSDS")+COUNTIF(D$34:D$35,"NTSDS1")+COUNTIF(D$56:D$57,"NTSDS")+COUNTIF(D$56:D$57,"NTSDS1")+COUNTIF(D$77:D$78,"NTSDS")+COUNTIF(D$77:D$78,"NTSDS1")+COUNTIF(D$13:D$14,"NTS5S")+COUNTIF(D$13:D$14,"NTS5S1")+COUNTIF(D$34:D$35,"NTS5S")+COUNTIF(D$34:D$35,"NTS5S1")+COUNTIF(D$56:D$57,"NTS5S")+COUNTIF(D$56:D$57,"NTS5S1")+COUNTIF(D$77:D$78,"NTS5S")+COUNTIF(D$77:D$78,"NTS5S1")+COUNTIF(D$13:D$14,"S")+COUNTIF(D$3329,"S")+COUNTIF(D$56:D$57,"S")+COUNTIF(D$77:D$78,"S")+COUNTIF(D$13:D$14,"NTS4S")+COUNTIF(D$13:D$14,"NTS4S1")+COUNTIF(D$34:D$35,"NTS4S")+COUNTIF(D$34:D$35,"NTS4S1")+COUNTIF(D$56:D$57,"NTS4S")+COUNTIF(D$56:D$57,"NTS4S1")+COUNTIF(D$77:D$78,"NTS4S")+COUNTIF(D$77:D$78,"NTS4S1")</f>
        <v>1</v>
      </c>
      <c r="E6" s="4">
        <f t="shared" si="5"/>
        <v>1</v>
      </c>
      <c r="F6" s="4">
        <f t="shared" si="5"/>
        <v>1</v>
      </c>
      <c r="G6" s="4">
        <f t="shared" si="5"/>
        <v>1</v>
      </c>
      <c r="H6" s="4">
        <f t="shared" si="5"/>
        <v>1</v>
      </c>
      <c r="I6" s="4">
        <f t="shared" si="5"/>
        <v>1</v>
      </c>
      <c r="J6" s="4">
        <f t="shared" si="5"/>
        <v>1</v>
      </c>
      <c r="K6" s="4">
        <f t="shared" si="5"/>
        <v>1</v>
      </c>
      <c r="L6" s="4">
        <f t="shared" si="5"/>
        <v>1</v>
      </c>
      <c r="M6" s="4">
        <f t="shared" si="5"/>
        <v>2</v>
      </c>
      <c r="N6" s="4">
        <f t="shared" si="5"/>
        <v>2</v>
      </c>
      <c r="O6" s="4">
        <f t="shared" si="5"/>
        <v>1</v>
      </c>
      <c r="P6" s="4">
        <f t="shared" si="5"/>
        <v>1</v>
      </c>
      <c r="Q6" s="4">
        <f t="shared" si="5"/>
        <v>1</v>
      </c>
      <c r="R6" s="918">
        <f t="shared" si="5"/>
        <v>1</v>
      </c>
      <c r="S6" s="448">
        <f t="shared" si="5"/>
        <v>2</v>
      </c>
      <c r="T6" s="4">
        <f t="shared" si="5"/>
        <v>2</v>
      </c>
      <c r="U6" s="4">
        <f t="shared" si="5"/>
        <v>2</v>
      </c>
      <c r="V6" s="4">
        <f t="shared" si="5"/>
        <v>1</v>
      </c>
      <c r="W6" s="4">
        <f t="shared" si="5"/>
        <v>1</v>
      </c>
      <c r="X6" s="4">
        <f t="shared" si="5"/>
        <v>1</v>
      </c>
      <c r="Y6" s="4">
        <f t="shared" si="5"/>
        <v>1</v>
      </c>
      <c r="Z6" s="4">
        <f t="shared" si="5"/>
        <v>1</v>
      </c>
      <c r="AA6" s="4">
        <f t="shared" si="5"/>
        <v>1</v>
      </c>
      <c r="AB6" s="4">
        <f t="shared" si="5"/>
        <v>1</v>
      </c>
      <c r="AC6" s="4">
        <f t="shared" si="5"/>
        <v>1</v>
      </c>
      <c r="AD6" s="4">
        <f t="shared" si="5"/>
        <v>1</v>
      </c>
      <c r="AE6" s="4">
        <f t="shared" si="5"/>
        <v>1</v>
      </c>
      <c r="AF6" s="4">
        <f t="shared" si="5"/>
        <v>1</v>
      </c>
      <c r="AG6" s="4">
        <f t="shared" si="5"/>
        <v>1</v>
      </c>
      <c r="AH6" s="142">
        <f t="shared" si="5"/>
        <v>1</v>
      </c>
      <c r="AI6" s="12"/>
      <c r="AJ6" s="37"/>
      <c r="AK6" s="37"/>
      <c r="AL6" s="37"/>
      <c r="AM6" s="37"/>
      <c r="AN6" s="37"/>
      <c r="AO6" s="37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7"/>
      <c r="BB6" s="637">
        <f>12/24</f>
        <v>0.5</v>
      </c>
      <c r="BC6" s="622"/>
      <c r="BD6" s="621"/>
      <c r="BE6" s="623"/>
      <c r="BF6" s="624"/>
      <c r="BG6" s="624"/>
      <c r="BH6" s="624"/>
      <c r="BI6" s="624"/>
      <c r="BJ6" s="624"/>
      <c r="BK6" s="625"/>
      <c r="BL6" s="621"/>
      <c r="BM6" s="621"/>
      <c r="BN6" s="621"/>
      <c r="BO6" s="621"/>
      <c r="BP6" s="621"/>
      <c r="BQ6" s="621"/>
      <c r="BR6" s="621"/>
      <c r="BS6" s="621"/>
      <c r="BT6" s="621"/>
      <c r="BU6" s="621"/>
    </row>
    <row r="7" spans="1:93" ht="17.100000000000001" customHeight="1" x14ac:dyDescent="0.25">
      <c r="A7" s="540"/>
      <c r="B7" s="621" t="s">
        <v>2</v>
      </c>
      <c r="C7" s="36">
        <v>4</v>
      </c>
      <c r="D7" s="4">
        <f t="shared" ref="D7:R7" si="6">COUNTIF(D$15:D$20,"N")+COUNTIF(D$15:D$20,"NT")+COUNTIF(D$15:D$20,"NTS1")+COUNTIF(D$15:D$20,"NTS")+COUNTIF(D$15:D$20,"NTSDS")+COUNTIF(D$15:D$20,"NTSDS1")+COUNTIF(D$15:D$20,"NTS5S")+COUNTIF(D$15:D$20,"NTS5S1")+COUNTIF(D$15:D$20,"S")+COUNTIF(D$15:D$20,"NTS4S")+COUNTIF(D$15:D$20,"NTS4S1")+COUNTIF(D$37:D$42,"N")+COUNTIF(D$37:D$42,"NT")+COUNTIF(D$37:D$42,"NTS")+COUNTIF(D$37:D$42,"NTS1")+COUNTIF(D$37:D$42,"NTSDS")+COUNTIF(D$37:D$42,"NTSDS1")+COUNTIF(D$37:D$42,"NTS5S")+COUNTIF(D$37:D$42,"NTS5S1")+COUNTIF(D$37:D$42,"S")+COUNTIF(D$37:D$42,"NTS4S")+COUNTIF(D$37:D$42,"NTS4S1")+COUNTIF(D$58:D$63,"N")+COUNTIF(D$58:D$63,"NT")+COUNTIF(D$58:D$63,"NTS")+COUNTIF(D$58:D$63,"NTS1")+COUNTIF(D$58:D$63,"NTSDS")+COUNTIF(D$58:D$63,"NTSDS1")+COUNTIF(D$58:D$63,"NTS5S")+COUNTIF(D$58:D$63,"NTS5S1")+COUNTIF(D$58:D$63,"S")+COUNTIF(D$58:D$63,"NTS4S")+COUNTIF(D$58:D$63,"NTS4S1")+COUNTIF(D$79:D$84,"N")+COUNTIF(D$79:D$84,"NT")+COUNTIF(D$79:D$84,"NTS")+COUNTIF(D$79:D$84,"NTS1")+COUNTIF(D$79:D$84,"NTSDS")+COUNTIF(D$79:D$84,"NTSDS1")+COUNTIF(D$79:D$84,"NTS5S")+COUNTIF(D$79:D$84,"NTS5S1")+COUNTIF(D$79:D$84,"S")+COUNTIF(D$79:D$84,"NTS4S")+COUNTIF(D$79:D$84,"NTS4S1")</f>
        <v>6</v>
      </c>
      <c r="E7" s="4">
        <f t="shared" si="6"/>
        <v>5</v>
      </c>
      <c r="F7" s="4">
        <f t="shared" si="6"/>
        <v>4</v>
      </c>
      <c r="G7" s="4">
        <f t="shared" si="6"/>
        <v>4</v>
      </c>
      <c r="H7" s="4">
        <f t="shared" si="6"/>
        <v>4</v>
      </c>
      <c r="I7" s="4">
        <f t="shared" si="6"/>
        <v>5</v>
      </c>
      <c r="J7" s="4">
        <f t="shared" si="6"/>
        <v>4</v>
      </c>
      <c r="K7" s="4">
        <f t="shared" si="6"/>
        <v>4</v>
      </c>
      <c r="L7" s="4">
        <f t="shared" si="6"/>
        <v>4</v>
      </c>
      <c r="M7" s="4">
        <f t="shared" si="6"/>
        <v>5</v>
      </c>
      <c r="N7" s="4">
        <f t="shared" si="6"/>
        <v>4</v>
      </c>
      <c r="O7" s="4">
        <f t="shared" si="6"/>
        <v>4</v>
      </c>
      <c r="P7" s="4">
        <f t="shared" si="6"/>
        <v>4</v>
      </c>
      <c r="Q7" s="4">
        <f t="shared" si="6"/>
        <v>4</v>
      </c>
      <c r="R7" s="918">
        <f t="shared" si="6"/>
        <v>5</v>
      </c>
      <c r="S7" s="448">
        <f t="shared" ref="S7:AH7" si="7">COUNTIF(S$15:S$20,"N")+COUNTIF(S$15:S$20,"NT")+COUNTIF(S$15:S$20,"NTS1")+COUNTIF(S$15:S$20,"NTS")+COUNTIF(S$15:S$20,"NTSDS")+COUNTIF(S$15:S$20,"NTSDS1")+COUNTIF(S$15:S$20,"NTS5S")+COUNTIF(S$15:S$20,"NTS5S1")+COUNTIF(S$15:S$20,"S")+COUNTIF(S$15:S$20,"NTS4S")+COUNTIF(S$15:S$20,"NTS4S1")+COUNTIF(S$37:S$42,"N")+COUNTIF(S$37:S$42,"NT")+COUNTIF(S$37:S$42,"NTS")+COUNTIF(S$37:S$42,"NTS1")+COUNTIF(S$37:S$42,"NTSDS")+COUNTIF(S$37:S$42,"NTSDS1")+COUNTIF(S$37:S$42,"NTS5S")+COUNTIF(S$37:S$42,"NTS5S1")+COUNTIF(S$37:S$42,"S")+COUNTIF(S$37:S$42,"NTS4S")+COUNTIF(S$37:S$42,"NTS4S1")+COUNTIF(S$58:S$63,"N")+COUNTIF(S$58:S$63,"NT")+COUNTIF(S$58:S$63,"NTS")+COUNTIF(S$58:S$63,"NTS1")+COUNTIF(S$58:S$63,"NTSDS")+COUNTIF(S$58:S$63,"NTSDS1")+COUNTIF(S$58:S$63,"NTS5S")+COUNTIF(S$58:S$63,"NTS5S1")+COUNTIF(S$58:S$63,"S")+COUNTIF(S$58:S$63,"NTS4S")+COUNTIF(S$58:S$63,"NTS4S1")+COUNTIF(S$79:S$84,"N")+COUNTIF(S$79:S$84,"NT")+COUNTIF(S$79:S$84,"NTS")+COUNTIF(S$79:S$84,"NTS1")+COUNTIF(S$79:S$84,"NTSDS")+COUNTIF(S$79:S$84,"NTSDS1")+COUNTIF(S$79:S$84,"NTS5S")+COUNTIF(S$79:S$84,"NTS5S1")+COUNTIF(S$79:S$84,"S")+COUNTIF(S$79:S$84,"NTS4S")+COUNTIF(S$79:S$84,"NTS4S1")</f>
        <v>5</v>
      </c>
      <c r="T7" s="4">
        <f t="shared" si="7"/>
        <v>5</v>
      </c>
      <c r="U7" s="4">
        <f t="shared" si="7"/>
        <v>5</v>
      </c>
      <c r="V7" s="4">
        <f t="shared" si="7"/>
        <v>5</v>
      </c>
      <c r="W7" s="4">
        <f t="shared" si="7"/>
        <v>5</v>
      </c>
      <c r="X7" s="4">
        <f t="shared" si="7"/>
        <v>6</v>
      </c>
      <c r="Y7" s="4">
        <f t="shared" si="7"/>
        <v>5</v>
      </c>
      <c r="Z7" s="4">
        <f t="shared" si="7"/>
        <v>4</v>
      </c>
      <c r="AA7" s="4">
        <f t="shared" si="7"/>
        <v>5</v>
      </c>
      <c r="AB7" s="4">
        <f t="shared" si="7"/>
        <v>5</v>
      </c>
      <c r="AC7" s="4">
        <f t="shared" si="7"/>
        <v>5</v>
      </c>
      <c r="AD7" s="4">
        <f t="shared" si="7"/>
        <v>5</v>
      </c>
      <c r="AE7" s="4">
        <f t="shared" si="7"/>
        <v>5</v>
      </c>
      <c r="AF7" s="4">
        <f t="shared" si="7"/>
        <v>5</v>
      </c>
      <c r="AG7" s="4">
        <f t="shared" si="7"/>
        <v>5</v>
      </c>
      <c r="AH7" s="142">
        <f t="shared" si="7"/>
        <v>5</v>
      </c>
      <c r="AI7" s="12"/>
      <c r="AJ7" s="37"/>
      <c r="AK7" s="37"/>
      <c r="AL7" s="37"/>
      <c r="AM7" s="37"/>
      <c r="AN7" s="37"/>
      <c r="AO7" s="37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7"/>
      <c r="BB7" s="537"/>
      <c r="BC7" s="622"/>
      <c r="BD7" s="621"/>
      <c r="BE7" s="623"/>
      <c r="BF7" s="624"/>
      <c r="BG7" s="624"/>
      <c r="BH7" s="624"/>
      <c r="BI7" s="624"/>
      <c r="BJ7" s="624"/>
      <c r="BK7" s="625"/>
      <c r="BL7" s="621"/>
      <c r="BM7" s="621"/>
      <c r="BN7" s="621"/>
      <c r="BO7" s="621"/>
      <c r="BP7" s="621"/>
      <c r="BQ7" s="621"/>
      <c r="BR7" s="621"/>
      <c r="BS7" s="621"/>
      <c r="BT7" s="621"/>
      <c r="BU7" s="621"/>
    </row>
    <row r="8" spans="1:93" ht="17.100000000000001" customHeight="1" thickBot="1" x14ac:dyDescent="0.3">
      <c r="A8" s="541"/>
      <c r="B8" s="621" t="s">
        <v>3</v>
      </c>
      <c r="C8" s="36">
        <v>8</v>
      </c>
      <c r="D8" s="4">
        <f t="shared" ref="D8:AH8" si="8">COUNTIF(D$22:D$32,"N")+COUNTIF(D$22:D$32,"NT")+COUNTIF(D$22:D$32,"NTS")+COUNTIF(D$22:D$32,"NTS1")+COUNTIF(D$22:D$32,"NTSDS")+COUNTIF(D$22:D$32,"NTSDS1")+COUNTIF(D$22:D$32,"NTS5S")+COUNTIF(D$22:D$32,"NTS5S1")+COUNTIF(D$22:D$32,"S")+COUNTIF(D$22:D$32,"NTS4S")+COUNTIF(D$22:D$32,"NTS4S1")+COUNTIF(D$44:D$54,"N")+COUNTIF(D$45:D$54,"NT")+COUNTIF(D$45:D$54,"NTS")+COUNTIF(D$45:D$54,"NTS1")+COUNTIF(D$45:D$54,"NTSDS")+COUNTIF(D$45:D$54,"NTSDS1")+COUNTIF(D$45:D$54,"NTS5S")+COUNTIF(D$45:D$54,"NTS5S1")+COUNTIF(D$45:D$54,"S")+COUNTIF(D$45:D$54,"NTS4S")+COUNTIF(D$45:D$54,"NTS4S1")+COUNTIF(D$65:D$75,"N")+COUNTIF(D$65:D$75,"NT")+COUNTIF(D$65:D$75,"NTS")+COUNTIF(D$65:D$75,"NTS1")+COUNTIF(D$65:D$75,"NTSDS")+COUNTIF(D$65:D$75,"NTSDS1")+COUNTIF(D$65:D$75,"NTS5S")+COUNTIF(D$65:D$75,"NTS5S1")+COUNTIF(D$65:D$75,"S")+COUNTIF(D$65:D$75,"NTS4S")+COUNTIF(D$65:D$75,"NTS4S1")+COUNTIF(D$86:D$96,"N")+COUNTIF(D$86:D$96,"NT")+COUNTIF(D$86:D$96,"NTS")+COUNTIF(D$86:D$96,"NTS1")+COUNTIF(D$86:D$96,"NTSDS")+COUNTIF(D$86:D$96,"NTSDS1")+COUNTIF(D$86:D$96,"NTS5S")+COUNTIF(D$86:D$96,"NTS5S1")+COUNTIF(D$86:D$96,"S")+COUNTIF(D$86:D$96,"NTS4S")+COUNTIF(D$86:D$96,"NTS4S1")</f>
        <v>6</v>
      </c>
      <c r="E8" s="4">
        <f t="shared" si="8"/>
        <v>7</v>
      </c>
      <c r="F8" s="4">
        <f t="shared" si="8"/>
        <v>8</v>
      </c>
      <c r="G8" s="4">
        <f t="shared" si="8"/>
        <v>8</v>
      </c>
      <c r="H8" s="4">
        <f t="shared" si="8"/>
        <v>8</v>
      </c>
      <c r="I8" s="4">
        <f t="shared" si="8"/>
        <v>7</v>
      </c>
      <c r="J8" s="4">
        <f t="shared" si="8"/>
        <v>8</v>
      </c>
      <c r="K8" s="4">
        <f t="shared" si="8"/>
        <v>8</v>
      </c>
      <c r="L8" s="4">
        <f t="shared" si="8"/>
        <v>8</v>
      </c>
      <c r="M8" s="4">
        <f t="shared" si="8"/>
        <v>6</v>
      </c>
      <c r="N8" s="4">
        <f t="shared" si="8"/>
        <v>7</v>
      </c>
      <c r="O8" s="4">
        <f t="shared" si="8"/>
        <v>8</v>
      </c>
      <c r="P8" s="4">
        <f t="shared" si="8"/>
        <v>8</v>
      </c>
      <c r="Q8" s="4">
        <f t="shared" si="8"/>
        <v>8</v>
      </c>
      <c r="R8" s="918">
        <f t="shared" si="8"/>
        <v>7</v>
      </c>
      <c r="S8" s="448">
        <f>COUNTIF(S$22:S$32,"N")+COUNTIF(S$22:S$32,"NT")+COUNTIF(S$22:S$32,"NTS")+COUNTIF(S$22:S$32,"NTS1")+COUNTIF(S$22:S$32,"NTSDS")+COUNTIF(S$22:S$32,"NTSDS1")+COUNTIF(S$22:S$32,"NTS5S")+COUNTIF(S$22:S$32,"NTS5S1")+COUNTIF(S$22:S$32,"S")+COUNTIF(S$22:S$32,"NTS4S")+COUNTIF(S$22:S$32,"NTS4S1")+COUNTIF(S$44:S$54,"N")+COUNTIF(S$45:S$54,"NT")+COUNTIF(S$45:S$54,"NTS")+COUNTIF(S$45:S$54,"NTS1")+COUNTIF(S$45:S$54,"NTSDS")+COUNTIF(S$45:S$54,"NTSDS1")+COUNTIF(S$45:S$54,"NTS5S")+COUNTIF(S$45:S$54,"NTS5S1")+COUNTIF(S$45:S$54,"S")+COUNTIF(S$45:S$54,"NTS4S")+COUNTIF(S$45:S$54,"NTS4S1")+COUNTIF(S$65:S$75,"N")+COUNTIF(S$65:S$75,"NT")+COUNTIF(S$65:S$75,"NTS")+COUNTIF(S$65:S$75,"NTS1")+COUNTIF(S$65:S$75,"NTSDS")+COUNTIF(S$65:S$75,"NTSDS1")+COUNTIF(S$65:S$75,"NTS5S")+COUNTIF(S$65:S$75,"NTS5S1")+COUNTIF(S$65:S$75,"S")+COUNTIF(S$65:S$75,"NTS4S")+COUNTIF(S$65:S$75,"NTS4S1")+COUNTIF(S$86:S$96,"N")+COUNTIF(S$86:S$96,"NT")+COUNTIF(S$86:S$96,"NTS")+COUNTIF(S$86:S$96,"NTS1")+COUNTIF(S$86:S$96,"NTSDS")+COUNTIF(S$86:S$96,"NTSDS1")+COUNTIF(S$86:S$96,"NTS5S")+COUNTIF(S$86:S$96,"NTS5S1")+COUNTIF(S$86:S$96,"S")+COUNTIF(S$86:S$96,"NTS4S")+COUNTIF(S$86:S$96,"NTS4S1")</f>
        <v>6</v>
      </c>
      <c r="T8" s="4">
        <f t="shared" si="8"/>
        <v>6</v>
      </c>
      <c r="U8" s="4">
        <f t="shared" si="8"/>
        <v>6</v>
      </c>
      <c r="V8" s="4">
        <f t="shared" si="8"/>
        <v>7</v>
      </c>
      <c r="W8" s="4">
        <f t="shared" si="8"/>
        <v>7</v>
      </c>
      <c r="X8" s="4">
        <f t="shared" si="8"/>
        <v>6</v>
      </c>
      <c r="Y8" s="4">
        <f t="shared" si="8"/>
        <v>7</v>
      </c>
      <c r="Z8" s="4">
        <f t="shared" si="8"/>
        <v>8</v>
      </c>
      <c r="AA8" s="4">
        <f t="shared" si="8"/>
        <v>7</v>
      </c>
      <c r="AB8" s="4">
        <f t="shared" si="8"/>
        <v>7</v>
      </c>
      <c r="AC8" s="4">
        <f t="shared" si="8"/>
        <v>7</v>
      </c>
      <c r="AD8" s="4">
        <f t="shared" si="8"/>
        <v>7</v>
      </c>
      <c r="AE8" s="4">
        <f t="shared" si="8"/>
        <v>7</v>
      </c>
      <c r="AF8" s="4">
        <f t="shared" si="8"/>
        <v>7</v>
      </c>
      <c r="AG8" s="4">
        <f t="shared" si="8"/>
        <v>7</v>
      </c>
      <c r="AH8" s="142">
        <f t="shared" si="8"/>
        <v>7</v>
      </c>
      <c r="AI8" s="12"/>
      <c r="AJ8" s="37"/>
      <c r="AK8" s="37"/>
      <c r="AL8" s="37"/>
      <c r="AM8" s="37"/>
      <c r="AN8" s="37"/>
      <c r="AO8" s="37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7"/>
      <c r="BB8" s="550"/>
      <c r="BC8" s="637"/>
      <c r="BD8" s="621"/>
      <c r="BE8" s="39"/>
      <c r="BF8" s="621"/>
      <c r="BG8" s="621"/>
      <c r="BH8" s="39"/>
      <c r="BI8" s="39"/>
      <c r="BJ8" s="39"/>
      <c r="BK8" s="621"/>
      <c r="BL8" s="621"/>
      <c r="BM8" s="621"/>
      <c r="BN8" s="621"/>
      <c r="BO8" s="621"/>
      <c r="BP8" s="621"/>
      <c r="BQ8" s="39"/>
      <c r="BR8" s="621"/>
      <c r="BS8" s="621"/>
      <c r="BT8" s="621"/>
      <c r="BU8" s="621"/>
    </row>
    <row r="9" spans="1:93" ht="15.75" thickBot="1" x14ac:dyDescent="0.3">
      <c r="A9" s="547"/>
      <c r="B9" s="548"/>
      <c r="C9" s="549"/>
      <c r="D9" s="877">
        <f t="shared" ref="D9:AH9" si="9">+D6+D7+D8</f>
        <v>13</v>
      </c>
      <c r="E9" s="877">
        <f t="shared" si="9"/>
        <v>13</v>
      </c>
      <c r="F9" s="877">
        <f t="shared" si="9"/>
        <v>13</v>
      </c>
      <c r="G9" s="877">
        <f t="shared" si="9"/>
        <v>13</v>
      </c>
      <c r="H9" s="877">
        <f t="shared" si="9"/>
        <v>13</v>
      </c>
      <c r="I9" s="877">
        <f t="shared" si="9"/>
        <v>13</v>
      </c>
      <c r="J9" s="877">
        <f t="shared" si="9"/>
        <v>13</v>
      </c>
      <c r="K9" s="877">
        <f t="shared" si="9"/>
        <v>13</v>
      </c>
      <c r="L9" s="877">
        <f t="shared" si="9"/>
        <v>13</v>
      </c>
      <c r="M9" s="877">
        <f t="shared" si="9"/>
        <v>13</v>
      </c>
      <c r="N9" s="877">
        <f t="shared" si="9"/>
        <v>13</v>
      </c>
      <c r="O9" s="877">
        <f t="shared" si="9"/>
        <v>13</v>
      </c>
      <c r="P9" s="877">
        <f t="shared" si="9"/>
        <v>13</v>
      </c>
      <c r="Q9" s="877">
        <f t="shared" si="9"/>
        <v>13</v>
      </c>
      <c r="R9" s="1013">
        <f t="shared" si="9"/>
        <v>13</v>
      </c>
      <c r="S9" s="137">
        <f t="shared" si="9"/>
        <v>13</v>
      </c>
      <c r="T9" s="138">
        <f t="shared" si="9"/>
        <v>13</v>
      </c>
      <c r="U9" s="138">
        <f t="shared" si="9"/>
        <v>13</v>
      </c>
      <c r="V9" s="138">
        <f t="shared" si="9"/>
        <v>13</v>
      </c>
      <c r="W9" s="138">
        <f t="shared" si="9"/>
        <v>13</v>
      </c>
      <c r="X9" s="138">
        <f t="shared" si="9"/>
        <v>13</v>
      </c>
      <c r="Y9" s="138">
        <f t="shared" si="9"/>
        <v>13</v>
      </c>
      <c r="Z9" s="138">
        <f t="shared" si="9"/>
        <v>13</v>
      </c>
      <c r="AA9" s="138">
        <f t="shared" si="9"/>
        <v>13</v>
      </c>
      <c r="AB9" s="138">
        <f t="shared" si="9"/>
        <v>13</v>
      </c>
      <c r="AC9" s="138">
        <f t="shared" si="9"/>
        <v>13</v>
      </c>
      <c r="AD9" s="138">
        <f t="shared" si="9"/>
        <v>13</v>
      </c>
      <c r="AE9" s="138">
        <f t="shared" si="9"/>
        <v>13</v>
      </c>
      <c r="AF9" s="138">
        <f t="shared" si="9"/>
        <v>13</v>
      </c>
      <c r="AG9" s="138">
        <f t="shared" si="9"/>
        <v>13</v>
      </c>
      <c r="AH9" s="251">
        <f t="shared" si="9"/>
        <v>13</v>
      </c>
      <c r="AI9" s="350"/>
      <c r="AJ9" s="638"/>
      <c r="AK9" s="638"/>
      <c r="AL9" s="638"/>
      <c r="AM9" s="638"/>
      <c r="AN9" s="638"/>
      <c r="AO9" s="638"/>
      <c r="AP9" s="638"/>
      <c r="AQ9" s="638"/>
      <c r="AR9" s="638"/>
      <c r="AS9" s="638"/>
      <c r="AT9" s="638"/>
      <c r="AU9" s="638"/>
      <c r="AV9" s="638"/>
      <c r="AW9" s="544" t="s">
        <v>5</v>
      </c>
      <c r="AX9" s="545"/>
      <c r="AY9" s="545"/>
      <c r="AZ9" s="546"/>
      <c r="BA9" s="351">
        <f>COUNTIF(D11:AH11,"Seg")+COUNTIF(D11:AH11,"Ter")+COUNTIF(D11:AH11,"Qua")+COUNTIF(D11:AH11,"Qui")+COUNTIF(D11:AH11,"Sex")</f>
        <v>22</v>
      </c>
      <c r="BB9" s="542"/>
      <c r="BC9" s="543"/>
      <c r="BD9" s="346"/>
      <c r="BE9" s="45"/>
      <c r="BF9" s="44"/>
      <c r="BG9" s="44"/>
      <c r="BH9" s="46"/>
      <c r="BI9" s="46"/>
      <c r="BJ9" s="44"/>
      <c r="BK9" s="46"/>
      <c r="BL9" s="44"/>
      <c r="BM9" s="46"/>
      <c r="BN9" s="46"/>
      <c r="BO9" s="46"/>
      <c r="BP9" s="46"/>
      <c r="BQ9" s="46"/>
      <c r="BR9" s="46"/>
      <c r="BS9" s="46"/>
      <c r="BT9" s="46"/>
      <c r="BU9" s="46"/>
    </row>
    <row r="10" spans="1:93" ht="15.6" customHeight="1" thickBot="1" x14ac:dyDescent="0.3">
      <c r="A10" s="555" t="s">
        <v>6</v>
      </c>
      <c r="B10" s="556"/>
      <c r="C10" s="556"/>
      <c r="D10" s="1705" t="s">
        <v>276</v>
      </c>
      <c r="E10" s="1706"/>
      <c r="F10" s="1706"/>
      <c r="G10" s="1706"/>
      <c r="H10" s="1706"/>
      <c r="I10" s="1706"/>
      <c r="J10" s="1706"/>
      <c r="K10" s="1706"/>
      <c r="L10" s="1706"/>
      <c r="M10" s="1706"/>
      <c r="N10" s="1706"/>
      <c r="O10" s="1706"/>
      <c r="P10" s="1706"/>
      <c r="Q10" s="1706"/>
      <c r="R10" s="1707"/>
      <c r="S10" s="1708" t="s">
        <v>230</v>
      </c>
      <c r="T10" s="1709"/>
      <c r="U10" s="1709"/>
      <c r="V10" s="1709"/>
      <c r="W10" s="1709"/>
      <c r="X10" s="1709"/>
      <c r="Y10" s="1709"/>
      <c r="Z10" s="1709"/>
      <c r="AA10" s="1709"/>
      <c r="AB10" s="1709"/>
      <c r="AC10" s="1709"/>
      <c r="AD10" s="1709"/>
      <c r="AE10" s="1709"/>
      <c r="AF10" s="1709"/>
      <c r="AG10" s="1709"/>
      <c r="AH10" s="1710"/>
      <c r="AI10" s="551"/>
      <c r="AJ10" s="636"/>
      <c r="AK10" s="636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552"/>
      <c r="BA10" s="352" t="s">
        <v>7</v>
      </c>
      <c r="BB10" s="1711" t="s">
        <v>8</v>
      </c>
      <c r="BC10" s="1712"/>
      <c r="BD10" s="1716" t="s">
        <v>291</v>
      </c>
      <c r="BE10" s="1717"/>
      <c r="BF10" s="1717"/>
      <c r="BG10" s="1717"/>
      <c r="BH10" s="1717"/>
      <c r="BI10" s="1717"/>
      <c r="BJ10" s="1717"/>
      <c r="BK10" s="1717"/>
      <c r="BL10" s="1717"/>
      <c r="BM10" s="1717"/>
      <c r="BN10" s="1717"/>
      <c r="BO10" s="1717"/>
      <c r="BP10" s="1717"/>
      <c r="BQ10" s="1717"/>
      <c r="BR10" s="1717"/>
      <c r="BS10" s="1717"/>
      <c r="BT10" s="1717"/>
      <c r="BU10" s="1718"/>
      <c r="BV10" s="1719" t="s">
        <v>290</v>
      </c>
      <c r="BW10" s="1720"/>
      <c r="BX10" s="1720"/>
      <c r="BY10" s="1720"/>
      <c r="BZ10" s="1720"/>
      <c r="CA10" s="1720"/>
      <c r="CB10" s="1720"/>
      <c r="CC10" s="1720"/>
      <c r="CD10" s="1720"/>
      <c r="CE10" s="1720"/>
      <c r="CF10" s="1720"/>
      <c r="CG10" s="1720"/>
      <c r="CH10" s="626"/>
      <c r="CI10" s="626"/>
      <c r="CJ10" s="626"/>
      <c r="CK10" s="626"/>
      <c r="CL10" s="626"/>
      <c r="CM10" s="627"/>
    </row>
    <row r="11" spans="1:93" ht="15.75" thickBot="1" x14ac:dyDescent="0.3">
      <c r="A11" s="559"/>
      <c r="B11" s="560"/>
      <c r="C11" s="560"/>
      <c r="D11" s="339" t="s">
        <v>11</v>
      </c>
      <c r="E11" s="341" t="s">
        <v>12</v>
      </c>
      <c r="F11" s="388" t="s">
        <v>13</v>
      </c>
      <c r="G11" s="340" t="s">
        <v>14</v>
      </c>
      <c r="H11" s="340" t="s">
        <v>15</v>
      </c>
      <c r="I11" s="340" t="s">
        <v>9</v>
      </c>
      <c r="J11" s="340" t="s">
        <v>10</v>
      </c>
      <c r="K11" s="340" t="s">
        <v>11</v>
      </c>
      <c r="L11" s="389" t="s">
        <v>12</v>
      </c>
      <c r="M11" s="338" t="s">
        <v>13</v>
      </c>
      <c r="N11" s="339" t="s">
        <v>14</v>
      </c>
      <c r="O11" s="339" t="s">
        <v>15</v>
      </c>
      <c r="P11" s="339" t="s">
        <v>9</v>
      </c>
      <c r="Q11" s="339" t="s">
        <v>10</v>
      </c>
      <c r="R11" s="339" t="s">
        <v>11</v>
      </c>
      <c r="S11" s="338" t="s">
        <v>9</v>
      </c>
      <c r="T11" s="339" t="s">
        <v>10</v>
      </c>
      <c r="U11" s="339" t="s">
        <v>11</v>
      </c>
      <c r="V11" s="341" t="s">
        <v>12</v>
      </c>
      <c r="W11" s="388" t="s">
        <v>13</v>
      </c>
      <c r="X11" s="340" t="s">
        <v>14</v>
      </c>
      <c r="Y11" s="340" t="s">
        <v>15</v>
      </c>
      <c r="Z11" s="340" t="s">
        <v>9</v>
      </c>
      <c r="AA11" s="340" t="s">
        <v>10</v>
      </c>
      <c r="AB11" s="340" t="s">
        <v>11</v>
      </c>
      <c r="AC11" s="389" t="s">
        <v>12</v>
      </c>
      <c r="AD11" s="338" t="s">
        <v>13</v>
      </c>
      <c r="AE11" s="339" t="s">
        <v>14</v>
      </c>
      <c r="AF11" s="339" t="s">
        <v>15</v>
      </c>
      <c r="AG11" s="339" t="s">
        <v>9</v>
      </c>
      <c r="AH11" s="341" t="s">
        <v>10</v>
      </c>
      <c r="AI11" s="553"/>
      <c r="AJ11" s="630"/>
      <c r="AK11" s="630"/>
      <c r="AL11" s="630"/>
      <c r="AM11" s="630"/>
      <c r="AN11" s="630"/>
      <c r="AO11" s="630"/>
      <c r="AP11" s="630"/>
      <c r="AQ11" s="630"/>
      <c r="AR11" s="630"/>
      <c r="AS11" s="630"/>
      <c r="AT11" s="630"/>
      <c r="AU11" s="630"/>
      <c r="AV11" s="630"/>
      <c r="AW11" s="630"/>
      <c r="AX11" s="630"/>
      <c r="AY11" s="630"/>
      <c r="AZ11" s="554"/>
      <c r="BA11" s="345">
        <f>(+BA9/5)*4</f>
        <v>17.600000000000001</v>
      </c>
      <c r="BB11" s="634">
        <f>+BA9*8/24</f>
        <v>7.333333333333333</v>
      </c>
      <c r="BC11" s="635"/>
      <c r="BD11" s="557" t="s">
        <v>16</v>
      </c>
      <c r="BE11" s="628" t="s">
        <v>17</v>
      </c>
      <c r="BF11" s="1721" t="s">
        <v>18</v>
      </c>
      <c r="BG11" s="1722"/>
      <c r="BH11" s="1722"/>
      <c r="BI11" s="1723"/>
      <c r="BJ11" s="1713" t="s">
        <v>19</v>
      </c>
      <c r="BK11" s="1714"/>
      <c r="BL11" s="1714"/>
      <c r="BM11" s="1714"/>
      <c r="BN11" s="1714"/>
      <c r="BO11" s="1714"/>
      <c r="BP11" s="1714"/>
      <c r="BQ11" s="1724"/>
      <c r="BR11" s="1713" t="s">
        <v>20</v>
      </c>
      <c r="BS11" s="1714"/>
      <c r="BT11" s="1714"/>
      <c r="BU11" s="1724"/>
      <c r="BV11" s="1725" t="s">
        <v>197</v>
      </c>
      <c r="BW11" s="1726"/>
      <c r="BX11" s="1726"/>
      <c r="BY11" s="1727"/>
      <c r="BZ11" s="1728" t="s">
        <v>189</v>
      </c>
      <c r="CA11" s="1729"/>
      <c r="CB11" s="1729"/>
      <c r="CC11" s="1729"/>
      <c r="CD11" s="1729"/>
      <c r="CE11" s="1729"/>
      <c r="CF11" s="1729"/>
      <c r="CG11" s="1730"/>
      <c r="CH11" s="1713" t="s">
        <v>198</v>
      </c>
      <c r="CI11" s="1714"/>
      <c r="CJ11" s="1714"/>
      <c r="CK11" s="1715"/>
      <c r="CM11" s="353"/>
    </row>
    <row r="12" spans="1:93" ht="21" customHeight="1" thickBot="1" x14ac:dyDescent="0.3">
      <c r="A12" s="358" t="s">
        <v>21</v>
      </c>
      <c r="B12" s="266" t="s">
        <v>22</v>
      </c>
      <c r="C12" s="406" t="s">
        <v>23</v>
      </c>
      <c r="D12" s="1000">
        <v>1</v>
      </c>
      <c r="E12" s="1001">
        <f>D12+1</f>
        <v>2</v>
      </c>
      <c r="F12" s="1002">
        <f t="shared" ref="F12:AH12" si="10">E12+1</f>
        <v>3</v>
      </c>
      <c r="G12" s="1000">
        <f t="shared" si="10"/>
        <v>4</v>
      </c>
      <c r="H12" s="1000">
        <f t="shared" si="10"/>
        <v>5</v>
      </c>
      <c r="I12" s="1000">
        <f t="shared" si="10"/>
        <v>6</v>
      </c>
      <c r="J12" s="1000">
        <f t="shared" si="10"/>
        <v>7</v>
      </c>
      <c r="K12" s="1003">
        <f t="shared" si="10"/>
        <v>8</v>
      </c>
      <c r="L12" s="1001">
        <f t="shared" si="10"/>
        <v>9</v>
      </c>
      <c r="M12" s="1002">
        <f t="shared" si="10"/>
        <v>10</v>
      </c>
      <c r="N12" s="1000">
        <f t="shared" si="10"/>
        <v>11</v>
      </c>
      <c r="O12" s="1000">
        <f t="shared" si="10"/>
        <v>12</v>
      </c>
      <c r="P12" s="1000">
        <f t="shared" si="10"/>
        <v>13</v>
      </c>
      <c r="Q12" s="1000">
        <f t="shared" si="10"/>
        <v>14</v>
      </c>
      <c r="R12" s="1000">
        <f t="shared" si="10"/>
        <v>15</v>
      </c>
      <c r="S12" s="307">
        <f t="shared" si="10"/>
        <v>16</v>
      </c>
      <c r="T12" s="265">
        <f t="shared" si="10"/>
        <v>17</v>
      </c>
      <c r="U12" s="265">
        <f t="shared" si="10"/>
        <v>18</v>
      </c>
      <c r="V12" s="641">
        <f t="shared" si="10"/>
        <v>19</v>
      </c>
      <c r="W12" s="307">
        <f t="shared" si="10"/>
        <v>20</v>
      </c>
      <c r="X12" s="265">
        <f t="shared" si="10"/>
        <v>21</v>
      </c>
      <c r="Y12" s="265">
        <f t="shared" si="10"/>
        <v>22</v>
      </c>
      <c r="Z12" s="264">
        <f t="shared" si="10"/>
        <v>23</v>
      </c>
      <c r="AA12" s="265">
        <f t="shared" si="10"/>
        <v>24</v>
      </c>
      <c r="AB12" s="265">
        <f t="shared" si="10"/>
        <v>25</v>
      </c>
      <c r="AC12" s="640">
        <f t="shared" si="10"/>
        <v>26</v>
      </c>
      <c r="AD12" s="307">
        <f t="shared" si="10"/>
        <v>27</v>
      </c>
      <c r="AE12" s="265">
        <f t="shared" si="10"/>
        <v>28</v>
      </c>
      <c r="AF12" s="265">
        <f t="shared" si="10"/>
        <v>29</v>
      </c>
      <c r="AG12" s="265">
        <f t="shared" si="10"/>
        <v>30</v>
      </c>
      <c r="AH12" s="641">
        <f t="shared" si="10"/>
        <v>31</v>
      </c>
      <c r="AI12" s="354" t="s">
        <v>24</v>
      </c>
      <c r="AJ12" s="192" t="s">
        <v>25</v>
      </c>
      <c r="AK12" s="192" t="s">
        <v>26</v>
      </c>
      <c r="AL12" s="192" t="s">
        <v>27</v>
      </c>
      <c r="AM12" s="192" t="s">
        <v>28</v>
      </c>
      <c r="AN12" s="192" t="s">
        <v>29</v>
      </c>
      <c r="AO12" s="192" t="s">
        <v>30</v>
      </c>
      <c r="AP12" s="274" t="s">
        <v>31</v>
      </c>
      <c r="AQ12" s="274" t="s">
        <v>32</v>
      </c>
      <c r="AR12" s="274" t="s">
        <v>33</v>
      </c>
      <c r="AS12" s="274" t="s">
        <v>34</v>
      </c>
      <c r="AT12" s="274" t="s">
        <v>35</v>
      </c>
      <c r="AU12" s="274" t="s">
        <v>36</v>
      </c>
      <c r="AV12" s="274" t="s">
        <v>37</v>
      </c>
      <c r="AW12" s="274" t="s">
        <v>38</v>
      </c>
      <c r="AX12" s="274" t="s">
        <v>39</v>
      </c>
      <c r="AY12" s="274" t="s">
        <v>40</v>
      </c>
      <c r="AZ12" s="274" t="s">
        <v>41</v>
      </c>
      <c r="BA12" s="355" t="s">
        <v>42</v>
      </c>
      <c r="BB12" s="632" t="s">
        <v>43</v>
      </c>
      <c r="BC12" s="633"/>
      <c r="BD12" s="558"/>
      <c r="BE12" s="629"/>
      <c r="BF12" s="342" t="s">
        <v>44</v>
      </c>
      <c r="BG12" s="188" t="s">
        <v>45</v>
      </c>
      <c r="BH12" s="189" t="s">
        <v>46</v>
      </c>
      <c r="BI12" s="190" t="s">
        <v>47</v>
      </c>
      <c r="BJ12" s="191" t="s">
        <v>48</v>
      </c>
      <c r="BK12" s="192" t="s">
        <v>49</v>
      </c>
      <c r="BL12" s="192" t="s">
        <v>50</v>
      </c>
      <c r="BM12" s="192" t="s">
        <v>51</v>
      </c>
      <c r="BN12" s="188" t="s">
        <v>52</v>
      </c>
      <c r="BO12" s="188" t="s">
        <v>53</v>
      </c>
      <c r="BP12" s="188" t="s">
        <v>54</v>
      </c>
      <c r="BQ12" s="193" t="s">
        <v>42</v>
      </c>
      <c r="BR12" s="194" t="s">
        <v>28</v>
      </c>
      <c r="BS12" s="188" t="s">
        <v>29</v>
      </c>
      <c r="BT12" s="188" t="s">
        <v>30</v>
      </c>
      <c r="BU12" s="193" t="s">
        <v>42</v>
      </c>
      <c r="BV12" s="200" t="s">
        <v>44</v>
      </c>
      <c r="BW12" s="201" t="s">
        <v>45</v>
      </c>
      <c r="BX12" s="202" t="s">
        <v>187</v>
      </c>
      <c r="BY12" s="203" t="s">
        <v>188</v>
      </c>
      <c r="BZ12" s="204" t="s">
        <v>190</v>
      </c>
      <c r="CA12" s="205" t="s">
        <v>191</v>
      </c>
      <c r="CB12" s="205" t="s">
        <v>192</v>
      </c>
      <c r="CC12" s="205" t="s">
        <v>193</v>
      </c>
      <c r="CD12" s="201" t="s">
        <v>194</v>
      </c>
      <c r="CE12" s="201" t="s">
        <v>195</v>
      </c>
      <c r="CF12" s="201" t="s">
        <v>196</v>
      </c>
      <c r="CG12" s="206" t="s">
        <v>42</v>
      </c>
      <c r="CH12" s="194"/>
      <c r="CI12" s="188"/>
      <c r="CJ12" s="188"/>
      <c r="CK12" s="199"/>
      <c r="CL12" s="356"/>
      <c r="CM12" s="357"/>
      <c r="CN12" s="445" t="s">
        <v>199</v>
      </c>
      <c r="CO12" s="446" t="s">
        <v>200</v>
      </c>
    </row>
    <row r="13" spans="1:93" ht="20.100000000000001" customHeight="1" thickBot="1" x14ac:dyDescent="0.3">
      <c r="A13" s="134" t="s">
        <v>55</v>
      </c>
      <c r="B13" s="612">
        <v>1</v>
      </c>
      <c r="C13" s="128" t="s">
        <v>275</v>
      </c>
      <c r="D13" s="472"/>
      <c r="E13" s="474" t="s">
        <v>32</v>
      </c>
      <c r="F13" s="1004"/>
      <c r="G13" s="1005"/>
      <c r="H13" s="473" t="s">
        <v>57</v>
      </c>
      <c r="I13" s="473" t="s">
        <v>57</v>
      </c>
      <c r="J13" s="1005"/>
      <c r="K13" s="702"/>
      <c r="L13" s="474" t="s">
        <v>24</v>
      </c>
      <c r="M13" s="472" t="s">
        <v>25</v>
      </c>
      <c r="N13" s="513"/>
      <c r="O13" s="513"/>
      <c r="P13" s="435" t="s">
        <v>24</v>
      </c>
      <c r="Q13" s="435" t="s">
        <v>24</v>
      </c>
      <c r="R13" s="520"/>
      <c r="S13" s="459" t="s">
        <v>24</v>
      </c>
      <c r="T13" s="435" t="s">
        <v>24</v>
      </c>
      <c r="U13" s="520"/>
      <c r="V13" s="504"/>
      <c r="W13" s="466" t="s">
        <v>57</v>
      </c>
      <c r="X13" s="435" t="s">
        <v>31</v>
      </c>
      <c r="Y13" s="498" t="s">
        <v>26</v>
      </c>
      <c r="Z13" s="498"/>
      <c r="AA13" s="435" t="s">
        <v>24</v>
      </c>
      <c r="AB13" s="433" t="s">
        <v>25</v>
      </c>
      <c r="AC13" s="505"/>
      <c r="AD13" s="423"/>
      <c r="AE13" s="435" t="s">
        <v>24</v>
      </c>
      <c r="AF13" s="435" t="s">
        <v>31</v>
      </c>
      <c r="AG13" s="498"/>
      <c r="AH13" s="421" t="s">
        <v>27</v>
      </c>
      <c r="AI13" s="207">
        <f>COUNTIF($D13:AH13,"D")</f>
        <v>7</v>
      </c>
      <c r="AJ13" s="183">
        <f>COUNTIF($D13:$AH13,"N")</f>
        <v>2</v>
      </c>
      <c r="AK13" s="183">
        <f>COUNTIF($D13:$AH13,"DT")</f>
        <v>1</v>
      </c>
      <c r="AL13" s="183">
        <f>COUNTIF($D13:$AH13,"NT")</f>
        <v>1</v>
      </c>
      <c r="AM13" s="183">
        <f>COUNTIF($D13:$AH13,"Naf")</f>
        <v>0</v>
      </c>
      <c r="AN13" s="183">
        <f>COUNTIF($D13:$AH13,"DF")</f>
        <v>0</v>
      </c>
      <c r="AO13" s="183">
        <f>COUNTIF($D13:$AH13,"NF")</f>
        <v>0</v>
      </c>
      <c r="AP13" s="183">
        <f>COUNTIF($D13:$AH13,"t")</f>
        <v>2</v>
      </c>
      <c r="AQ13" s="183">
        <f>COUNTIF($D13:$AH13,"FE")</f>
        <v>1</v>
      </c>
      <c r="AR13" s="183">
        <f>COUNTIF($D13:$AH13,"FO")</f>
        <v>0</v>
      </c>
      <c r="AS13" s="183">
        <f>COUNTIF($D13:$AH13,"DS")</f>
        <v>0</v>
      </c>
      <c r="AT13" s="183">
        <f>COUNTIF($D13:$AH13,"DISP")</f>
        <v>0</v>
      </c>
      <c r="AU13" s="183">
        <f>COUNTIF($D13:$AH13,"L")</f>
        <v>0</v>
      </c>
      <c r="AV13" s="183">
        <f>COUNTIF($D13:$AH13,"B")</f>
        <v>0</v>
      </c>
      <c r="AW13" s="183">
        <f>COUNTIF($D13:$AH13,"SA")</f>
        <v>0</v>
      </c>
      <c r="AX13" s="183">
        <f>COUNTIF($D13:$AH13,"SE")</f>
        <v>0</v>
      </c>
      <c r="AY13" s="183">
        <f>COUNTIF($D13:$AH13,"TR")</f>
        <v>0</v>
      </c>
      <c r="AZ13" s="183">
        <f>COUNTIF($D13:$AH13,"F")</f>
        <v>0</v>
      </c>
      <c r="BA13" s="184">
        <f>+AI13+AJ13+AK13+AL13+AQ13+AU13+AV13+AW13+AX13+AY13</f>
        <v>12</v>
      </c>
      <c r="BB13" s="348"/>
      <c r="BC13" s="349">
        <f>+AI13*$BB$2+AJ13*$BB$6+AL13*$BB$2+AM13*$BB$6+AO13*8/24+AS13*8/24+AT13*8/24+AU13*8/24+AV13*12/24+AW13*8/24+AX13*$BB$2+AY13*8/24+BJ13*(0/24)+(AK13*$BC$2)</f>
        <v>5</v>
      </c>
      <c r="BD13" s="347"/>
      <c r="BE13" s="343"/>
      <c r="BF13" s="178">
        <f>COUNTIF($D13:$AH13,"DTS")+COUNTIF($D13:$AH13,"NTS")</f>
        <v>0</v>
      </c>
      <c r="BG13" s="179">
        <f t="shared" ref="BG13" si="11">+BF13*12/24</f>
        <v>0</v>
      </c>
      <c r="BH13" s="180">
        <f t="shared" ref="BH13" si="12">+BG13/12+BN13*(1/24)</f>
        <v>0</v>
      </c>
      <c r="BI13" s="181">
        <f t="shared" ref="BI13" si="13">+BG13-BH13+(BN13*(3/24))+(BP13*(8/24))</f>
        <v>0</v>
      </c>
      <c r="BJ13" s="182">
        <f>COUNTIF($D13:$AH13,"DTS5S")</f>
        <v>0</v>
      </c>
      <c r="BK13" s="183">
        <f>COUNTIF($D13:$AH13,"NTS5S")</f>
        <v>0</v>
      </c>
      <c r="BL13" s="183">
        <f>COUNTIF($D13:$AH13,"DTSDS")</f>
        <v>0</v>
      </c>
      <c r="BM13" s="183">
        <f>COUNTIF($D13:$AH13,"NTSDS")</f>
        <v>0</v>
      </c>
      <c r="BN13" s="183">
        <f>COUNTIF($D13:$AH13,"NTSAF")</f>
        <v>0</v>
      </c>
      <c r="BO13" s="183">
        <f>COUNTIF($D13:$AH13,"DTSF")</f>
        <v>0</v>
      </c>
      <c r="BP13" s="184">
        <f>COUNTIF($D13:$AH13,"NTSF")</f>
        <v>0</v>
      </c>
      <c r="BQ13" s="405">
        <f>+(BM13+BL13+BK13+BJ13)*(12/24)</f>
        <v>0</v>
      </c>
      <c r="BR13" s="182">
        <f>COUNTIF($D13:$AH13,"NAF")+$BR$8</f>
        <v>0</v>
      </c>
      <c r="BS13" s="183">
        <f>COUNTIF($D13:$AH13,"DF")</f>
        <v>0</v>
      </c>
      <c r="BT13" s="184">
        <f>COUNTIF($D13:$AH13,"NF")</f>
        <v>0</v>
      </c>
      <c r="BU13" s="185">
        <f>BR13*(8/24)+BS13*(12/24)+BT13*(4/24)+BN13*(8/24)+BO13*(12/24)+BP13*(4/24)</f>
        <v>0</v>
      </c>
      <c r="BV13" s="178">
        <f>COUNTIF($D13:$AH13,"DTS1")+COUNTIF($D13:$AH13,"NTS1")</f>
        <v>0</v>
      </c>
      <c r="BW13" s="179">
        <f t="shared" ref="BW13" si="14">+BV13*12/24</f>
        <v>0</v>
      </c>
      <c r="BX13" s="196">
        <f t="shared" ref="BX13" si="15">+BW13/12+CD13*(1/24)</f>
        <v>0</v>
      </c>
      <c r="BY13" s="197">
        <f t="shared" ref="BY13" si="16">+BW13-BX13+(CD13*(3/24))+(CF13*(8/24))</f>
        <v>0</v>
      </c>
      <c r="BZ13" s="182">
        <f>COUNTIF($D13:$AH13,"DTS5S1")</f>
        <v>0</v>
      </c>
      <c r="CA13" s="183">
        <f>COUNTIF($D13:$AH13,"NTS5S1")</f>
        <v>0</v>
      </c>
      <c r="CB13" s="183">
        <f>COUNTIF($D13:$AH13,"DTSDS1")</f>
        <v>0</v>
      </c>
      <c r="CC13" s="183">
        <f t="shared" ref="CC13:CC77" si="17">COUNTIF($D13:$AH13,"NTSDS1")</f>
        <v>0</v>
      </c>
      <c r="CD13" s="183">
        <f>COUNTIF($D13:$AH13,"NTSAF1")</f>
        <v>0</v>
      </c>
      <c r="CE13" s="183">
        <f>COUNTIF($D13:$AH13,"DTSF1")</f>
        <v>0</v>
      </c>
      <c r="CF13" s="184">
        <f>COUNTIF($D13:$AH13,"NTSF1")</f>
        <v>0</v>
      </c>
      <c r="CG13" s="198">
        <f t="shared" ref="CG13" si="18">+(CC13+CB13+CA13+CD13+CE13+CF13+BZ13)*(12/24)</f>
        <v>0</v>
      </c>
      <c r="CH13" s="186"/>
      <c r="CI13" s="187"/>
      <c r="CJ13" s="187"/>
      <c r="CK13" s="177">
        <f>SUM(BQ13)+BG13+BW13+CG13</f>
        <v>0</v>
      </c>
      <c r="CL13" s="230"/>
      <c r="CM13" s="353"/>
      <c r="CN13" s="444">
        <f>FEV!CK13</f>
        <v>3</v>
      </c>
      <c r="CO13" s="450">
        <f>FEV!CL13</f>
        <v>36</v>
      </c>
    </row>
    <row r="14" spans="1:93" ht="20.100000000000001" customHeight="1" thickBot="1" x14ac:dyDescent="0.3">
      <c r="A14" s="134" t="s">
        <v>58</v>
      </c>
      <c r="B14" s="862">
        <v>2</v>
      </c>
      <c r="C14" s="128" t="s">
        <v>275</v>
      </c>
      <c r="D14" s="459" t="s">
        <v>25</v>
      </c>
      <c r="E14" s="440" t="s">
        <v>25</v>
      </c>
      <c r="F14" s="500"/>
      <c r="G14" s="506"/>
      <c r="H14" s="435" t="s">
        <v>24</v>
      </c>
      <c r="I14" s="435" t="s">
        <v>25</v>
      </c>
      <c r="J14" s="498"/>
      <c r="K14" s="498"/>
      <c r="L14" s="440" t="s">
        <v>24</v>
      </c>
      <c r="M14" s="459" t="s">
        <v>25</v>
      </c>
      <c r="N14" s="506"/>
      <c r="O14" s="506"/>
      <c r="P14" s="435" t="s">
        <v>24</v>
      </c>
      <c r="Q14" s="435" t="s">
        <v>24</v>
      </c>
      <c r="R14" s="520"/>
      <c r="S14" s="747" t="s">
        <v>25</v>
      </c>
      <c r="T14" s="744"/>
      <c r="U14" s="744" t="s">
        <v>51</v>
      </c>
      <c r="V14" s="745"/>
      <c r="W14" s="747" t="s">
        <v>27</v>
      </c>
      <c r="X14" s="746"/>
      <c r="Y14" s="981" t="s">
        <v>59</v>
      </c>
      <c r="Z14" s="741" t="s">
        <v>24</v>
      </c>
      <c r="AA14" s="741" t="s">
        <v>27</v>
      </c>
      <c r="AB14" s="748"/>
      <c r="AC14" s="749"/>
      <c r="AD14" s="747" t="s">
        <v>24</v>
      </c>
      <c r="AE14" s="741" t="s">
        <v>25</v>
      </c>
      <c r="AF14" s="744" t="s">
        <v>27</v>
      </c>
      <c r="AG14" s="744"/>
      <c r="AH14" s="745" t="s">
        <v>31</v>
      </c>
      <c r="AI14" s="207">
        <f>COUNTIF($D14:AH14,"D")</f>
        <v>6</v>
      </c>
      <c r="AJ14" s="183">
        <f t="shared" ref="AJ14:AJ77" si="19">COUNTIF($D14:$AH14,"N")</f>
        <v>6</v>
      </c>
      <c r="AK14" s="183">
        <f t="shared" ref="AK14:AK77" si="20">COUNTIF($D14:$AH14,"DT")</f>
        <v>0</v>
      </c>
      <c r="AL14" s="183">
        <f t="shared" ref="AL14:AL77" si="21">COUNTIF($D14:$AH14,"NT")</f>
        <v>3</v>
      </c>
      <c r="AM14" s="183">
        <f t="shared" ref="AM14:AM77" si="22">COUNTIF($D14:$AH14,"Naf")</f>
        <v>0</v>
      </c>
      <c r="AN14" s="183">
        <f t="shared" ref="AN14:AN77" si="23">COUNTIF($D14:$AH14,"DF")</f>
        <v>0</v>
      </c>
      <c r="AO14" s="183">
        <f t="shared" ref="AO14:AO77" si="24">COUNTIF($D14:$AH14,"NF")</f>
        <v>0</v>
      </c>
      <c r="AP14" s="183">
        <f t="shared" ref="AP14:AP77" si="25">COUNTIF($D14:$AH14,"t")</f>
        <v>1</v>
      </c>
      <c r="AQ14" s="183">
        <f t="shared" ref="AQ14:AQ77" si="26">COUNTIF($D14:$AH14,"FE")</f>
        <v>0</v>
      </c>
      <c r="AR14" s="183">
        <f t="shared" ref="AR14:AR77" si="27">COUNTIF($D14:$AH14,"FO")</f>
        <v>0</v>
      </c>
      <c r="AS14" s="183">
        <f t="shared" ref="AS14:AS77" si="28">COUNTIF($D14:$AH14,"DS")</f>
        <v>0</v>
      </c>
      <c r="AT14" s="183">
        <f t="shared" ref="AT14:AT77" si="29">COUNTIF($D14:$AH14,"DISP")</f>
        <v>0</v>
      </c>
      <c r="AU14" s="183">
        <f t="shared" ref="AU14:AU77" si="30">COUNTIF($D14:$AH14,"L")</f>
        <v>0</v>
      </c>
      <c r="AV14" s="183">
        <f t="shared" ref="AV14:AV77" si="31">COUNTIF($D14:$AH14,"B")</f>
        <v>0</v>
      </c>
      <c r="AW14" s="183">
        <f t="shared" ref="AW14:AW77" si="32">COUNTIF($D14:$AH14,"SA")</f>
        <v>0</v>
      </c>
      <c r="AX14" s="183">
        <f t="shared" ref="AX14:AX77" si="33">COUNTIF($D14:$AH14,"SE")</f>
        <v>0</v>
      </c>
      <c r="AY14" s="183">
        <f t="shared" ref="AY14:AY77" si="34">COUNTIF($D14:$AH14,"TR")</f>
        <v>0</v>
      </c>
      <c r="AZ14" s="183">
        <f t="shared" ref="AZ14:AZ77" si="35">COUNTIF($D14:$AH14,"F")</f>
        <v>0</v>
      </c>
      <c r="BA14" s="184">
        <f t="shared" ref="BA14:BA77" si="36">+AI14+AJ14+AK14+AL14+AQ14+AU14+AV14+AW14+AX14+AY14</f>
        <v>15</v>
      </c>
      <c r="BB14" s="348"/>
      <c r="BC14" s="349">
        <f t="shared" ref="BC14:BC77" si="37">+AI14*$BB$2+AJ14*$BB$6+AL14*$BB$2+AM14*$BB$6+AO14*8/24+AS14*8/24+AT14*8/24+AU14*8/24+AV14*12/24+AW14*8/24+AX14*$BB$2+AY14*8/24+BJ14*(0/24)+(AK14*$BC$2)</f>
        <v>7.5</v>
      </c>
      <c r="BD14" s="347"/>
      <c r="BE14" s="343"/>
      <c r="BF14" s="178">
        <f t="shared" ref="BF14:BF77" si="38">COUNTIF($D14:$AH14,"DTS")+COUNTIF($D14:$AH14,"NTS")</f>
        <v>1</v>
      </c>
      <c r="BG14" s="179">
        <f t="shared" ref="BG14:BG77" si="39">+BF14*12/24</f>
        <v>0.5</v>
      </c>
      <c r="BH14" s="180">
        <f t="shared" ref="BH14:BH77" si="40">+BG14/12+BN14*(1/24)</f>
        <v>4.1666666666666664E-2</v>
      </c>
      <c r="BI14" s="181">
        <f t="shared" ref="BI14:BI77" si="41">+BG14-BH14+(BN14*(3/24))+(BP14*(8/24))</f>
        <v>0.45833333333333331</v>
      </c>
      <c r="BJ14" s="182">
        <f t="shared" ref="BJ14:BJ77" si="42">COUNTIF($D14:$AH14,"DTS5S")</f>
        <v>0</v>
      </c>
      <c r="BK14" s="183">
        <f t="shared" ref="BK14:BK77" si="43">COUNTIF($D14:$AH14,"NTS5S")</f>
        <v>0</v>
      </c>
      <c r="BL14" s="183">
        <f t="shared" ref="BL14:BL77" si="44">COUNTIF($D14:$AH14,"DTSDS")</f>
        <v>0</v>
      </c>
      <c r="BM14" s="183">
        <f t="shared" ref="BM14:BM77" si="45">COUNTIF($D14:$AH14,"NTSDS")</f>
        <v>1</v>
      </c>
      <c r="BN14" s="183">
        <f t="shared" ref="BN14:BN77" si="46">COUNTIF($D14:$AH14,"NTSAF")</f>
        <v>0</v>
      </c>
      <c r="BO14" s="183">
        <f t="shared" ref="BO14:BO77" si="47">COUNTIF($D14:$AH14,"DTSF")</f>
        <v>0</v>
      </c>
      <c r="BP14" s="184">
        <f t="shared" ref="BP14:BP77" si="48">COUNTIF($D14:$AH14,"NTSF")</f>
        <v>0</v>
      </c>
      <c r="BQ14" s="405">
        <f t="shared" ref="BQ14:BQ77" si="49">+(BM14+BL14+BK14+BJ14)*(12/24)</f>
        <v>0.5</v>
      </c>
      <c r="BR14" s="182">
        <f t="shared" ref="BR14:BR77" si="50">COUNTIF($D14:$AH14,"NAF")+$BR$8</f>
        <v>0</v>
      </c>
      <c r="BS14" s="183">
        <f t="shared" ref="BS14:BS77" si="51">COUNTIF($D14:$AH14,"DF")</f>
        <v>0</v>
      </c>
      <c r="BT14" s="184">
        <f t="shared" ref="BT14:BT77" si="52">COUNTIF($D14:$AH14,"NF")</f>
        <v>0</v>
      </c>
      <c r="BU14" s="185">
        <f t="shared" ref="BU14:BU77" si="53">BR14*(8/24)+BS14*(12/24)+BT14*(4/24)+BN14*(8/24)+BO14*(12/24)+BP14*(4/24)</f>
        <v>0</v>
      </c>
      <c r="BV14" s="178">
        <f t="shared" ref="BV14:BV77" si="54">COUNTIF($D14:$AH14,"DTS1")+COUNTIF($D14:$AH14,"NTS1")</f>
        <v>0</v>
      </c>
      <c r="BW14" s="179">
        <f t="shared" ref="BW14:BW77" si="55">+BV14*12/24</f>
        <v>0</v>
      </c>
      <c r="BX14" s="196">
        <f t="shared" ref="BX14:BX77" si="56">+BW14/12+CD14*(1/24)</f>
        <v>0</v>
      </c>
      <c r="BY14" s="197">
        <f t="shared" ref="BY14:BY77" si="57">+BW14-BX14+(CD14*(3/24))+(CF14*(8/24))</f>
        <v>0</v>
      </c>
      <c r="BZ14" s="182">
        <f t="shared" ref="BZ14:BZ77" si="58">COUNTIF($D14:$AH14,"DTS5S1")</f>
        <v>0</v>
      </c>
      <c r="CA14" s="183">
        <f t="shared" ref="CA14:CA77" si="59">COUNTIF($D14:$AH14,"NTS5S1")</f>
        <v>0</v>
      </c>
      <c r="CB14" s="183">
        <f t="shared" ref="CB14:CB77" si="60">COUNTIF($D14:$AH14,"DTSDS1")</f>
        <v>0</v>
      </c>
      <c r="CC14" s="183">
        <f t="shared" si="17"/>
        <v>0</v>
      </c>
      <c r="CD14" s="183">
        <f t="shared" ref="CD14:CD77" si="61">COUNTIF($D14:$AH14,"NTSAF1")</f>
        <v>0</v>
      </c>
      <c r="CE14" s="183">
        <f t="shared" ref="CE14:CE77" si="62">COUNTIF($D14:$AH14,"DTSF1")</f>
        <v>0</v>
      </c>
      <c r="CF14" s="184">
        <f t="shared" ref="CF14:CF77" si="63">COUNTIF($D14:$AH14,"NTSF1")</f>
        <v>0</v>
      </c>
      <c r="CG14" s="198">
        <f t="shared" ref="CG14:CG77" si="64">+(CC14+CB14+CA14+CD14+CE14+CF14+BZ14)*(12/24)</f>
        <v>0</v>
      </c>
      <c r="CH14" s="186"/>
      <c r="CI14" s="187"/>
      <c r="CJ14" s="187"/>
      <c r="CK14" s="177">
        <f t="shared" ref="CK14:CK77" si="65">SUM(BQ14)+BG14+BW14+CG14</f>
        <v>1</v>
      </c>
      <c r="CL14" s="230"/>
      <c r="CM14" s="359"/>
      <c r="CN14" s="444">
        <f>FEV!CK14</f>
        <v>4</v>
      </c>
      <c r="CO14" s="450">
        <f>FEV!CL14</f>
        <v>48</v>
      </c>
    </row>
    <row r="15" spans="1:93" s="35" customFormat="1" ht="20.100000000000001" customHeight="1" thickBot="1" x14ac:dyDescent="0.3">
      <c r="A15" s="134" t="s">
        <v>60</v>
      </c>
      <c r="B15" s="612">
        <v>3</v>
      </c>
      <c r="C15" s="19" t="s">
        <v>2</v>
      </c>
      <c r="D15" s="459" t="s">
        <v>24</v>
      </c>
      <c r="E15" s="440" t="s">
        <v>25</v>
      </c>
      <c r="F15" s="500"/>
      <c r="G15" s="506"/>
      <c r="H15" s="435" t="s">
        <v>24</v>
      </c>
      <c r="I15" s="435" t="s">
        <v>25</v>
      </c>
      <c r="J15" s="498"/>
      <c r="K15" s="498"/>
      <c r="L15" s="440" t="s">
        <v>24</v>
      </c>
      <c r="M15" s="459" t="s">
        <v>25</v>
      </c>
      <c r="N15" s="506"/>
      <c r="O15" s="506"/>
      <c r="P15" s="435" t="s">
        <v>24</v>
      </c>
      <c r="Q15" s="435" t="s">
        <v>35</v>
      </c>
      <c r="R15" s="520"/>
      <c r="S15" s="459" t="s">
        <v>27</v>
      </c>
      <c r="T15" s="435" t="s">
        <v>27</v>
      </c>
      <c r="U15" s="520"/>
      <c r="V15" s="504"/>
      <c r="W15" s="459" t="s">
        <v>24</v>
      </c>
      <c r="X15" s="435" t="s">
        <v>25</v>
      </c>
      <c r="Y15" s="498"/>
      <c r="Z15" s="498"/>
      <c r="AA15" s="435" t="s">
        <v>25</v>
      </c>
      <c r="AB15" s="435" t="s">
        <v>25</v>
      </c>
      <c r="AC15" s="505"/>
      <c r="AD15" s="500"/>
      <c r="AE15" s="435" t="s">
        <v>27</v>
      </c>
      <c r="AF15" s="435" t="s">
        <v>25</v>
      </c>
      <c r="AG15" s="498"/>
      <c r="AH15" s="421"/>
      <c r="AI15" s="207">
        <f>COUNTIF($D15:AH15,"D")</f>
        <v>5</v>
      </c>
      <c r="AJ15" s="183">
        <f t="shared" si="19"/>
        <v>7</v>
      </c>
      <c r="AK15" s="183">
        <f t="shared" si="20"/>
        <v>0</v>
      </c>
      <c r="AL15" s="183">
        <f t="shared" si="21"/>
        <v>3</v>
      </c>
      <c r="AM15" s="183">
        <f t="shared" si="22"/>
        <v>0</v>
      </c>
      <c r="AN15" s="183">
        <f t="shared" si="23"/>
        <v>0</v>
      </c>
      <c r="AO15" s="183">
        <f t="shared" si="24"/>
        <v>0</v>
      </c>
      <c r="AP15" s="183">
        <f t="shared" si="25"/>
        <v>0</v>
      </c>
      <c r="AQ15" s="183">
        <f t="shared" si="26"/>
        <v>0</v>
      </c>
      <c r="AR15" s="183">
        <f t="shared" si="27"/>
        <v>0</v>
      </c>
      <c r="AS15" s="183">
        <f t="shared" si="28"/>
        <v>0</v>
      </c>
      <c r="AT15" s="183">
        <f t="shared" si="29"/>
        <v>1</v>
      </c>
      <c r="AU15" s="183">
        <f t="shared" si="30"/>
        <v>0</v>
      </c>
      <c r="AV15" s="183">
        <f t="shared" si="31"/>
        <v>0</v>
      </c>
      <c r="AW15" s="183">
        <f t="shared" si="32"/>
        <v>0</v>
      </c>
      <c r="AX15" s="183">
        <f t="shared" si="33"/>
        <v>0</v>
      </c>
      <c r="AY15" s="183">
        <f t="shared" si="34"/>
        <v>0</v>
      </c>
      <c r="AZ15" s="183">
        <f t="shared" si="35"/>
        <v>0</v>
      </c>
      <c r="BA15" s="184">
        <f t="shared" si="36"/>
        <v>15</v>
      </c>
      <c r="BB15" s="348"/>
      <c r="BC15" s="349">
        <f t="shared" si="37"/>
        <v>7.833333333333333</v>
      </c>
      <c r="BD15" s="347"/>
      <c r="BE15" s="343"/>
      <c r="BF15" s="178">
        <f t="shared" si="38"/>
        <v>0</v>
      </c>
      <c r="BG15" s="179">
        <f t="shared" si="39"/>
        <v>0</v>
      </c>
      <c r="BH15" s="180">
        <f t="shared" si="40"/>
        <v>0</v>
      </c>
      <c r="BI15" s="181">
        <f t="shared" si="41"/>
        <v>0</v>
      </c>
      <c r="BJ15" s="182">
        <f t="shared" si="42"/>
        <v>0</v>
      </c>
      <c r="BK15" s="183">
        <f t="shared" si="43"/>
        <v>0</v>
      </c>
      <c r="BL15" s="183">
        <f t="shared" si="44"/>
        <v>0</v>
      </c>
      <c r="BM15" s="183">
        <f t="shared" si="45"/>
        <v>0</v>
      </c>
      <c r="BN15" s="183">
        <f t="shared" si="46"/>
        <v>0</v>
      </c>
      <c r="BO15" s="183">
        <f t="shared" si="47"/>
        <v>0</v>
      </c>
      <c r="BP15" s="184">
        <f t="shared" si="48"/>
        <v>0</v>
      </c>
      <c r="BQ15" s="405">
        <f t="shared" si="49"/>
        <v>0</v>
      </c>
      <c r="BR15" s="182">
        <f t="shared" si="50"/>
        <v>0</v>
      </c>
      <c r="BS15" s="183">
        <f t="shared" si="51"/>
        <v>0</v>
      </c>
      <c r="BT15" s="184">
        <f t="shared" si="52"/>
        <v>0</v>
      </c>
      <c r="BU15" s="185">
        <f t="shared" si="53"/>
        <v>0</v>
      </c>
      <c r="BV15" s="178">
        <f t="shared" si="54"/>
        <v>0</v>
      </c>
      <c r="BW15" s="179">
        <f t="shared" si="55"/>
        <v>0</v>
      </c>
      <c r="BX15" s="196">
        <f t="shared" si="56"/>
        <v>0</v>
      </c>
      <c r="BY15" s="197">
        <f t="shared" si="57"/>
        <v>0</v>
      </c>
      <c r="BZ15" s="182">
        <f t="shared" si="58"/>
        <v>0</v>
      </c>
      <c r="CA15" s="183">
        <f t="shared" si="59"/>
        <v>0</v>
      </c>
      <c r="CB15" s="183">
        <f t="shared" si="60"/>
        <v>0</v>
      </c>
      <c r="CC15" s="183">
        <f t="shared" si="17"/>
        <v>0</v>
      </c>
      <c r="CD15" s="183">
        <f t="shared" si="61"/>
        <v>0</v>
      </c>
      <c r="CE15" s="183">
        <f t="shared" si="62"/>
        <v>0</v>
      </c>
      <c r="CF15" s="184">
        <f t="shared" si="63"/>
        <v>0</v>
      </c>
      <c r="CG15" s="198">
        <f t="shared" si="64"/>
        <v>0</v>
      </c>
      <c r="CH15" s="186"/>
      <c r="CI15" s="187"/>
      <c r="CJ15" s="187"/>
      <c r="CK15" s="177">
        <f t="shared" si="65"/>
        <v>0</v>
      </c>
      <c r="CL15" s="230"/>
      <c r="CM15" s="360"/>
      <c r="CN15" s="444">
        <f>FEV!CK15</f>
        <v>2</v>
      </c>
      <c r="CO15" s="450">
        <f>FEV!CL15</f>
        <v>24</v>
      </c>
    </row>
    <row r="16" spans="1:93" s="35" customFormat="1" ht="20.100000000000001" customHeight="1" thickBot="1" x14ac:dyDescent="0.3">
      <c r="A16" s="134" t="s">
        <v>61</v>
      </c>
      <c r="B16" s="862">
        <v>4</v>
      </c>
      <c r="C16" s="19" t="s">
        <v>2</v>
      </c>
      <c r="D16" s="459" t="s">
        <v>24</v>
      </c>
      <c r="E16" s="440" t="s">
        <v>25</v>
      </c>
      <c r="F16" s="500"/>
      <c r="G16" s="506"/>
      <c r="H16" s="435" t="s">
        <v>24</v>
      </c>
      <c r="I16" s="435" t="s">
        <v>25</v>
      </c>
      <c r="J16" s="498"/>
      <c r="K16" s="498"/>
      <c r="L16" s="440" t="s">
        <v>24</v>
      </c>
      <c r="M16" s="459" t="s">
        <v>25</v>
      </c>
      <c r="N16" s="506"/>
      <c r="O16" s="506"/>
      <c r="P16" s="435" t="s">
        <v>24</v>
      </c>
      <c r="Q16" s="435" t="s">
        <v>24</v>
      </c>
      <c r="R16" s="520"/>
      <c r="S16" s="466" t="s">
        <v>57</v>
      </c>
      <c r="T16" s="433" t="s">
        <v>57</v>
      </c>
      <c r="U16" s="527"/>
      <c r="V16" s="526"/>
      <c r="W16" s="459" t="s">
        <v>24</v>
      </c>
      <c r="X16" s="435" t="s">
        <v>25</v>
      </c>
      <c r="Y16" s="498"/>
      <c r="Z16" s="498"/>
      <c r="AA16" s="435" t="s">
        <v>25</v>
      </c>
      <c r="AB16" s="435" t="s">
        <v>25</v>
      </c>
      <c r="AC16" s="505"/>
      <c r="AD16" s="500" t="s">
        <v>48</v>
      </c>
      <c r="AE16" s="435" t="s">
        <v>24</v>
      </c>
      <c r="AF16" s="435" t="s">
        <v>31</v>
      </c>
      <c r="AG16" s="498" t="s">
        <v>26</v>
      </c>
      <c r="AH16" s="985" t="s">
        <v>50</v>
      </c>
      <c r="AI16" s="207">
        <f>COUNTIF($D16:AH16,"D")</f>
        <v>7</v>
      </c>
      <c r="AJ16" s="183">
        <f t="shared" si="19"/>
        <v>6</v>
      </c>
      <c r="AK16" s="183">
        <f t="shared" si="20"/>
        <v>1</v>
      </c>
      <c r="AL16" s="183">
        <f t="shared" si="21"/>
        <v>0</v>
      </c>
      <c r="AM16" s="183">
        <f t="shared" si="22"/>
        <v>0</v>
      </c>
      <c r="AN16" s="183">
        <f t="shared" si="23"/>
        <v>0</v>
      </c>
      <c r="AO16" s="183">
        <f t="shared" si="24"/>
        <v>0</v>
      </c>
      <c r="AP16" s="183">
        <f t="shared" si="25"/>
        <v>1</v>
      </c>
      <c r="AQ16" s="183">
        <f t="shared" si="26"/>
        <v>0</v>
      </c>
      <c r="AR16" s="183">
        <f t="shared" si="27"/>
        <v>0</v>
      </c>
      <c r="AS16" s="183">
        <f t="shared" si="28"/>
        <v>0</v>
      </c>
      <c r="AT16" s="183">
        <f t="shared" si="29"/>
        <v>0</v>
      </c>
      <c r="AU16" s="183">
        <f t="shared" si="30"/>
        <v>0</v>
      </c>
      <c r="AV16" s="183">
        <f t="shared" si="31"/>
        <v>0</v>
      </c>
      <c r="AW16" s="183">
        <f t="shared" si="32"/>
        <v>0</v>
      </c>
      <c r="AX16" s="183">
        <f t="shared" si="33"/>
        <v>0</v>
      </c>
      <c r="AY16" s="183">
        <f t="shared" si="34"/>
        <v>0</v>
      </c>
      <c r="AZ16" s="183">
        <f t="shared" si="35"/>
        <v>0</v>
      </c>
      <c r="BA16" s="184">
        <f t="shared" si="36"/>
        <v>14</v>
      </c>
      <c r="BB16" s="348"/>
      <c r="BC16" s="349">
        <f t="shared" si="37"/>
        <v>6.5</v>
      </c>
      <c r="BD16" s="347"/>
      <c r="BE16" s="343"/>
      <c r="BF16" s="178">
        <f t="shared" si="38"/>
        <v>0</v>
      </c>
      <c r="BG16" s="179">
        <f t="shared" si="39"/>
        <v>0</v>
      </c>
      <c r="BH16" s="180">
        <f t="shared" si="40"/>
        <v>0</v>
      </c>
      <c r="BI16" s="181">
        <f t="shared" si="41"/>
        <v>0</v>
      </c>
      <c r="BJ16" s="182">
        <f t="shared" si="42"/>
        <v>1</v>
      </c>
      <c r="BK16" s="183">
        <f t="shared" si="43"/>
        <v>0</v>
      </c>
      <c r="BL16" s="183">
        <f t="shared" si="44"/>
        <v>1</v>
      </c>
      <c r="BM16" s="183">
        <f t="shared" si="45"/>
        <v>0</v>
      </c>
      <c r="BN16" s="183">
        <f t="shared" si="46"/>
        <v>0</v>
      </c>
      <c r="BO16" s="183">
        <f t="shared" si="47"/>
        <v>0</v>
      </c>
      <c r="BP16" s="184">
        <f t="shared" si="48"/>
        <v>0</v>
      </c>
      <c r="BQ16" s="405">
        <f t="shared" si="49"/>
        <v>1</v>
      </c>
      <c r="BR16" s="182">
        <f t="shared" si="50"/>
        <v>0</v>
      </c>
      <c r="BS16" s="183">
        <f t="shared" si="51"/>
        <v>0</v>
      </c>
      <c r="BT16" s="184">
        <f t="shared" si="52"/>
        <v>0</v>
      </c>
      <c r="BU16" s="185">
        <f t="shared" si="53"/>
        <v>0</v>
      </c>
      <c r="BV16" s="178">
        <f t="shared" si="54"/>
        <v>0</v>
      </c>
      <c r="BW16" s="179">
        <f t="shared" si="55"/>
        <v>0</v>
      </c>
      <c r="BX16" s="196">
        <f t="shared" si="56"/>
        <v>0</v>
      </c>
      <c r="BY16" s="197">
        <f t="shared" si="57"/>
        <v>0</v>
      </c>
      <c r="BZ16" s="182">
        <f t="shared" si="58"/>
        <v>0</v>
      </c>
      <c r="CA16" s="183">
        <f t="shared" si="59"/>
        <v>0</v>
      </c>
      <c r="CB16" s="183">
        <f t="shared" si="60"/>
        <v>0</v>
      </c>
      <c r="CC16" s="183">
        <f t="shared" si="17"/>
        <v>0</v>
      </c>
      <c r="CD16" s="183">
        <f t="shared" si="61"/>
        <v>0</v>
      </c>
      <c r="CE16" s="183">
        <f t="shared" si="62"/>
        <v>0</v>
      </c>
      <c r="CF16" s="184">
        <f t="shared" si="63"/>
        <v>0</v>
      </c>
      <c r="CG16" s="198">
        <f t="shared" si="64"/>
        <v>0</v>
      </c>
      <c r="CH16" s="186"/>
      <c r="CI16" s="187"/>
      <c r="CJ16" s="187"/>
      <c r="CK16" s="177">
        <f t="shared" si="65"/>
        <v>1</v>
      </c>
      <c r="CL16" s="230"/>
      <c r="CM16" s="360"/>
      <c r="CN16" s="444">
        <f>FEV!CK16</f>
        <v>3</v>
      </c>
      <c r="CO16" s="450">
        <f>FEV!CL16</f>
        <v>36</v>
      </c>
    </row>
    <row r="17" spans="1:93" s="35" customFormat="1" ht="20.100000000000001" customHeight="1" thickBot="1" x14ac:dyDescent="0.25">
      <c r="A17" s="134" t="s">
        <v>62</v>
      </c>
      <c r="B17" s="612">
        <v>5</v>
      </c>
      <c r="C17" s="19" t="s">
        <v>2</v>
      </c>
      <c r="D17" s="459" t="s">
        <v>24</v>
      </c>
      <c r="E17" s="440" t="s">
        <v>25</v>
      </c>
      <c r="F17" s="500" t="s">
        <v>27</v>
      </c>
      <c r="G17" s="531" t="s">
        <v>56</v>
      </c>
      <c r="H17" s="435" t="s">
        <v>31</v>
      </c>
      <c r="I17" s="435" t="s">
        <v>25</v>
      </c>
      <c r="J17" s="527"/>
      <c r="K17" s="527"/>
      <c r="L17" s="456" t="s">
        <v>32</v>
      </c>
      <c r="M17" s="459" t="s">
        <v>25</v>
      </c>
      <c r="N17" s="527" t="s">
        <v>27</v>
      </c>
      <c r="O17" s="89" t="s">
        <v>56</v>
      </c>
      <c r="P17" s="435"/>
      <c r="Q17" s="435" t="s">
        <v>31</v>
      </c>
      <c r="R17" s="520" t="s">
        <v>27</v>
      </c>
      <c r="S17" s="459" t="s">
        <v>27</v>
      </c>
      <c r="T17" s="435" t="s">
        <v>31</v>
      </c>
      <c r="U17" s="520"/>
      <c r="V17" s="504" t="s">
        <v>50</v>
      </c>
      <c r="W17" s="459" t="s">
        <v>24</v>
      </c>
      <c r="X17" s="435" t="s">
        <v>25</v>
      </c>
      <c r="Y17" s="498"/>
      <c r="Z17" s="498" t="s">
        <v>27</v>
      </c>
      <c r="AA17" s="435" t="s">
        <v>25</v>
      </c>
      <c r="AB17" s="435" t="s">
        <v>25</v>
      </c>
      <c r="AC17" s="505" t="s">
        <v>27</v>
      </c>
      <c r="AD17" s="500"/>
      <c r="AE17" s="435" t="s">
        <v>27</v>
      </c>
      <c r="AF17" s="435" t="s">
        <v>25</v>
      </c>
      <c r="AG17" s="498"/>
      <c r="AH17" s="421"/>
      <c r="AI17" s="207">
        <f>COUNTIF($D17:AH17,"D")</f>
        <v>2</v>
      </c>
      <c r="AJ17" s="183">
        <f t="shared" si="19"/>
        <v>7</v>
      </c>
      <c r="AK17" s="183">
        <f t="shared" si="20"/>
        <v>0</v>
      </c>
      <c r="AL17" s="183">
        <f t="shared" si="21"/>
        <v>7</v>
      </c>
      <c r="AM17" s="183">
        <f t="shared" si="22"/>
        <v>0</v>
      </c>
      <c r="AN17" s="183">
        <f t="shared" si="23"/>
        <v>0</v>
      </c>
      <c r="AO17" s="183">
        <f t="shared" si="24"/>
        <v>0</v>
      </c>
      <c r="AP17" s="183">
        <f t="shared" si="25"/>
        <v>3</v>
      </c>
      <c r="AQ17" s="183">
        <f t="shared" si="26"/>
        <v>1</v>
      </c>
      <c r="AR17" s="183">
        <f t="shared" si="27"/>
        <v>0</v>
      </c>
      <c r="AS17" s="183">
        <f t="shared" si="28"/>
        <v>0</v>
      </c>
      <c r="AT17" s="183">
        <f t="shared" si="29"/>
        <v>0</v>
      </c>
      <c r="AU17" s="183">
        <f t="shared" si="30"/>
        <v>0</v>
      </c>
      <c r="AV17" s="183">
        <f t="shared" si="31"/>
        <v>0</v>
      </c>
      <c r="AW17" s="183">
        <f t="shared" si="32"/>
        <v>0</v>
      </c>
      <c r="AX17" s="183">
        <f t="shared" si="33"/>
        <v>0</v>
      </c>
      <c r="AY17" s="183">
        <f t="shared" si="34"/>
        <v>0</v>
      </c>
      <c r="AZ17" s="183">
        <f t="shared" si="35"/>
        <v>0</v>
      </c>
      <c r="BA17" s="184">
        <f t="shared" si="36"/>
        <v>17</v>
      </c>
      <c r="BB17" s="348"/>
      <c r="BC17" s="349">
        <f t="shared" si="37"/>
        <v>8</v>
      </c>
      <c r="BD17" s="347"/>
      <c r="BE17" s="343"/>
      <c r="BF17" s="178">
        <f t="shared" si="38"/>
        <v>2</v>
      </c>
      <c r="BG17" s="179">
        <f t="shared" si="39"/>
        <v>1</v>
      </c>
      <c r="BH17" s="180">
        <f t="shared" si="40"/>
        <v>8.3333333333333329E-2</v>
      </c>
      <c r="BI17" s="181">
        <f t="shared" si="41"/>
        <v>0.91666666666666663</v>
      </c>
      <c r="BJ17" s="182">
        <f t="shared" si="42"/>
        <v>0</v>
      </c>
      <c r="BK17" s="183">
        <f t="shared" si="43"/>
        <v>0</v>
      </c>
      <c r="BL17" s="183">
        <f t="shared" si="44"/>
        <v>1</v>
      </c>
      <c r="BM17" s="183">
        <f t="shared" si="45"/>
        <v>0</v>
      </c>
      <c r="BN17" s="183">
        <f t="shared" si="46"/>
        <v>0</v>
      </c>
      <c r="BO17" s="183">
        <f t="shared" si="47"/>
        <v>0</v>
      </c>
      <c r="BP17" s="184">
        <f t="shared" si="48"/>
        <v>0</v>
      </c>
      <c r="BQ17" s="405">
        <f t="shared" si="49"/>
        <v>0.5</v>
      </c>
      <c r="BR17" s="182">
        <f t="shared" si="50"/>
        <v>0</v>
      </c>
      <c r="BS17" s="183">
        <f t="shared" si="51"/>
        <v>0</v>
      </c>
      <c r="BT17" s="184">
        <f t="shared" si="52"/>
        <v>0</v>
      </c>
      <c r="BU17" s="185">
        <f t="shared" si="53"/>
        <v>0</v>
      </c>
      <c r="BV17" s="178">
        <f t="shared" si="54"/>
        <v>0</v>
      </c>
      <c r="BW17" s="179">
        <f t="shared" si="55"/>
        <v>0</v>
      </c>
      <c r="BX17" s="196">
        <f t="shared" si="56"/>
        <v>0</v>
      </c>
      <c r="BY17" s="197">
        <f t="shared" si="57"/>
        <v>0</v>
      </c>
      <c r="BZ17" s="182">
        <f t="shared" si="58"/>
        <v>0</v>
      </c>
      <c r="CA17" s="183">
        <f t="shared" si="59"/>
        <v>0</v>
      </c>
      <c r="CB17" s="183">
        <f t="shared" si="60"/>
        <v>0</v>
      </c>
      <c r="CC17" s="183">
        <f t="shared" si="17"/>
        <v>0</v>
      </c>
      <c r="CD17" s="183">
        <f t="shared" si="61"/>
        <v>0</v>
      </c>
      <c r="CE17" s="183">
        <f t="shared" si="62"/>
        <v>0</v>
      </c>
      <c r="CF17" s="184">
        <f t="shared" si="63"/>
        <v>0</v>
      </c>
      <c r="CG17" s="198">
        <f t="shared" si="64"/>
        <v>0</v>
      </c>
      <c r="CH17" s="186"/>
      <c r="CI17" s="187"/>
      <c r="CJ17" s="187"/>
      <c r="CK17" s="177">
        <f t="shared" si="65"/>
        <v>1.5</v>
      </c>
      <c r="CL17" s="361"/>
      <c r="CM17" s="360"/>
      <c r="CN17" s="444">
        <f>FEV!CK17</f>
        <v>5</v>
      </c>
      <c r="CO17" s="450">
        <f>FEV!CL17</f>
        <v>60</v>
      </c>
    </row>
    <row r="18" spans="1:93" s="35" customFormat="1" ht="20.100000000000001" customHeight="1" thickBot="1" x14ac:dyDescent="0.25">
      <c r="A18" s="134" t="s">
        <v>63</v>
      </c>
      <c r="B18" s="862">
        <v>6</v>
      </c>
      <c r="C18" s="21" t="s">
        <v>2</v>
      </c>
      <c r="D18" s="956" t="s">
        <v>32</v>
      </c>
      <c r="E18" s="493" t="s">
        <v>24</v>
      </c>
      <c r="F18" s="528"/>
      <c r="G18" s="452"/>
      <c r="H18" s="447" t="s">
        <v>32</v>
      </c>
      <c r="I18" s="447" t="s">
        <v>32</v>
      </c>
      <c r="J18" s="452"/>
      <c r="K18" s="452"/>
      <c r="L18" s="455" t="s">
        <v>31</v>
      </c>
      <c r="M18" s="460" t="s">
        <v>26</v>
      </c>
      <c r="N18" s="458" t="s">
        <v>26</v>
      </c>
      <c r="O18" s="458"/>
      <c r="P18" s="438" t="s">
        <v>24</v>
      </c>
      <c r="Q18" s="438" t="s">
        <v>24</v>
      </c>
      <c r="R18" s="453"/>
      <c r="S18" s="408" t="s">
        <v>24</v>
      </c>
      <c r="T18" s="468" t="s">
        <v>24</v>
      </c>
      <c r="U18" s="696" t="s">
        <v>26</v>
      </c>
      <c r="V18" s="597" t="s">
        <v>50</v>
      </c>
      <c r="W18" s="697"/>
      <c r="X18" s="468" t="s">
        <v>31</v>
      </c>
      <c r="Y18" s="571" t="s">
        <v>26</v>
      </c>
      <c r="Z18" s="571"/>
      <c r="AA18" s="468" t="s">
        <v>24</v>
      </c>
      <c r="AB18" s="698" t="s">
        <v>31</v>
      </c>
      <c r="AC18" s="572"/>
      <c r="AD18" s="699"/>
      <c r="AE18" s="468" t="s">
        <v>24</v>
      </c>
      <c r="AF18" s="468" t="s">
        <v>26</v>
      </c>
      <c r="AG18" s="571"/>
      <c r="AH18" s="946"/>
      <c r="AI18" s="207">
        <f>COUNTIF($D18:AH18,"D")</f>
        <v>7</v>
      </c>
      <c r="AJ18" s="183">
        <f t="shared" si="19"/>
        <v>0</v>
      </c>
      <c r="AK18" s="183">
        <f t="shared" si="20"/>
        <v>5</v>
      </c>
      <c r="AL18" s="183">
        <f t="shared" si="21"/>
        <v>0</v>
      </c>
      <c r="AM18" s="183">
        <f t="shared" si="22"/>
        <v>0</v>
      </c>
      <c r="AN18" s="183">
        <f t="shared" si="23"/>
        <v>0</v>
      </c>
      <c r="AO18" s="183">
        <f t="shared" si="24"/>
        <v>0</v>
      </c>
      <c r="AP18" s="183">
        <f t="shared" si="25"/>
        <v>3</v>
      </c>
      <c r="AQ18" s="183">
        <f t="shared" si="26"/>
        <v>3</v>
      </c>
      <c r="AR18" s="183">
        <f t="shared" si="27"/>
        <v>0</v>
      </c>
      <c r="AS18" s="183">
        <f t="shared" si="28"/>
        <v>0</v>
      </c>
      <c r="AT18" s="183">
        <f t="shared" si="29"/>
        <v>0</v>
      </c>
      <c r="AU18" s="183">
        <f t="shared" si="30"/>
        <v>0</v>
      </c>
      <c r="AV18" s="183">
        <f t="shared" si="31"/>
        <v>0</v>
      </c>
      <c r="AW18" s="183">
        <f t="shared" si="32"/>
        <v>0</v>
      </c>
      <c r="AX18" s="183">
        <f t="shared" si="33"/>
        <v>0</v>
      </c>
      <c r="AY18" s="183">
        <f t="shared" si="34"/>
        <v>0</v>
      </c>
      <c r="AZ18" s="183">
        <f t="shared" si="35"/>
        <v>0</v>
      </c>
      <c r="BA18" s="184">
        <f t="shared" si="36"/>
        <v>15</v>
      </c>
      <c r="BB18" s="348"/>
      <c r="BC18" s="349">
        <f t="shared" si="37"/>
        <v>3.5</v>
      </c>
      <c r="BD18" s="347"/>
      <c r="BE18" s="343"/>
      <c r="BF18" s="178">
        <f t="shared" si="38"/>
        <v>0</v>
      </c>
      <c r="BG18" s="179">
        <f t="shared" si="39"/>
        <v>0</v>
      </c>
      <c r="BH18" s="180">
        <f t="shared" si="40"/>
        <v>0</v>
      </c>
      <c r="BI18" s="181">
        <f t="shared" si="41"/>
        <v>0</v>
      </c>
      <c r="BJ18" s="182">
        <f t="shared" si="42"/>
        <v>0</v>
      </c>
      <c r="BK18" s="183">
        <f t="shared" si="43"/>
        <v>0</v>
      </c>
      <c r="BL18" s="183">
        <f t="shared" si="44"/>
        <v>1</v>
      </c>
      <c r="BM18" s="183">
        <f t="shared" si="45"/>
        <v>0</v>
      </c>
      <c r="BN18" s="183">
        <f t="shared" si="46"/>
        <v>0</v>
      </c>
      <c r="BO18" s="183">
        <f t="shared" si="47"/>
        <v>0</v>
      </c>
      <c r="BP18" s="184">
        <f t="shared" si="48"/>
        <v>0</v>
      </c>
      <c r="BQ18" s="405">
        <f t="shared" si="49"/>
        <v>0.5</v>
      </c>
      <c r="BR18" s="182">
        <f t="shared" si="50"/>
        <v>0</v>
      </c>
      <c r="BS18" s="183">
        <f t="shared" si="51"/>
        <v>0</v>
      </c>
      <c r="BT18" s="184">
        <f t="shared" si="52"/>
        <v>0</v>
      </c>
      <c r="BU18" s="185">
        <f t="shared" si="53"/>
        <v>0</v>
      </c>
      <c r="BV18" s="178">
        <f t="shared" si="54"/>
        <v>0</v>
      </c>
      <c r="BW18" s="179">
        <f t="shared" si="55"/>
        <v>0</v>
      </c>
      <c r="BX18" s="196">
        <f t="shared" si="56"/>
        <v>0</v>
      </c>
      <c r="BY18" s="197">
        <f t="shared" si="57"/>
        <v>0</v>
      </c>
      <c r="BZ18" s="182">
        <f t="shared" si="58"/>
        <v>0</v>
      </c>
      <c r="CA18" s="183">
        <f t="shared" si="59"/>
        <v>0</v>
      </c>
      <c r="CB18" s="183">
        <f t="shared" si="60"/>
        <v>0</v>
      </c>
      <c r="CC18" s="183">
        <f t="shared" si="17"/>
        <v>0</v>
      </c>
      <c r="CD18" s="183">
        <f t="shared" si="61"/>
        <v>0</v>
      </c>
      <c r="CE18" s="183">
        <f t="shared" si="62"/>
        <v>0</v>
      </c>
      <c r="CF18" s="184">
        <f t="shared" si="63"/>
        <v>0</v>
      </c>
      <c r="CG18" s="198">
        <f t="shared" si="64"/>
        <v>0</v>
      </c>
      <c r="CH18" s="186"/>
      <c r="CI18" s="187"/>
      <c r="CJ18" s="187"/>
      <c r="CK18" s="177">
        <f t="shared" si="65"/>
        <v>0.5</v>
      </c>
      <c r="CL18" s="361"/>
      <c r="CM18" s="360"/>
      <c r="CN18" s="444">
        <f>FEV!CK18</f>
        <v>3</v>
      </c>
      <c r="CO18" s="450">
        <f>FEV!CL18</f>
        <v>36</v>
      </c>
    </row>
    <row r="19" spans="1:93" s="35" customFormat="1" ht="20.100000000000001" customHeight="1" thickBot="1" x14ac:dyDescent="0.25">
      <c r="A19" s="134" t="s">
        <v>240</v>
      </c>
      <c r="B19" s="612">
        <v>7</v>
      </c>
      <c r="C19" s="124" t="s">
        <v>2</v>
      </c>
      <c r="P19" s="435" t="s">
        <v>24</v>
      </c>
      <c r="Q19" s="435" t="s">
        <v>24</v>
      </c>
      <c r="R19" s="520"/>
      <c r="S19" s="999"/>
      <c r="T19" s="440"/>
      <c r="U19" s="459"/>
      <c r="V19" s="506"/>
      <c r="W19" s="506"/>
      <c r="X19" s="435"/>
      <c r="Y19" s="435"/>
      <c r="Z19" s="506"/>
      <c r="AA19" s="505"/>
      <c r="AB19" s="459"/>
      <c r="AC19" s="435"/>
      <c r="AD19" s="506"/>
      <c r="AE19" s="506"/>
      <c r="AF19" s="435"/>
      <c r="AG19" s="435"/>
      <c r="AH19" s="505"/>
      <c r="AI19" s="207">
        <f>COUNTIF($D19:AH19,"D")</f>
        <v>2</v>
      </c>
      <c r="AJ19" s="183">
        <f t="shared" si="19"/>
        <v>0</v>
      </c>
      <c r="AK19" s="183">
        <f t="shared" si="20"/>
        <v>0</v>
      </c>
      <c r="AL19" s="183">
        <f t="shared" si="21"/>
        <v>0</v>
      </c>
      <c r="AM19" s="183">
        <f t="shared" si="22"/>
        <v>0</v>
      </c>
      <c r="AN19" s="183">
        <f t="shared" si="23"/>
        <v>0</v>
      </c>
      <c r="AO19" s="183">
        <f t="shared" si="24"/>
        <v>0</v>
      </c>
      <c r="AP19" s="183">
        <f t="shared" si="25"/>
        <v>0</v>
      </c>
      <c r="AQ19" s="183">
        <f t="shared" si="26"/>
        <v>0</v>
      </c>
      <c r="AR19" s="183">
        <f t="shared" si="27"/>
        <v>0</v>
      </c>
      <c r="AS19" s="183">
        <f t="shared" si="28"/>
        <v>0</v>
      </c>
      <c r="AT19" s="183">
        <f t="shared" si="29"/>
        <v>0</v>
      </c>
      <c r="AU19" s="183">
        <f t="shared" si="30"/>
        <v>0</v>
      </c>
      <c r="AV19" s="183">
        <f t="shared" si="31"/>
        <v>0</v>
      </c>
      <c r="AW19" s="183">
        <f t="shared" si="32"/>
        <v>0</v>
      </c>
      <c r="AX19" s="183">
        <f t="shared" si="33"/>
        <v>0</v>
      </c>
      <c r="AY19" s="183">
        <f t="shared" si="34"/>
        <v>0</v>
      </c>
      <c r="AZ19" s="183">
        <f t="shared" si="35"/>
        <v>0</v>
      </c>
      <c r="BA19" s="184">
        <f t="shared" si="36"/>
        <v>2</v>
      </c>
      <c r="BB19" s="348"/>
      <c r="BC19" s="349">
        <f t="shared" si="37"/>
        <v>1</v>
      </c>
      <c r="BD19" s="347"/>
      <c r="BE19" s="343"/>
      <c r="BF19" s="178">
        <f t="shared" si="38"/>
        <v>0</v>
      </c>
      <c r="BG19" s="179">
        <f t="shared" si="39"/>
        <v>0</v>
      </c>
      <c r="BH19" s="180">
        <f t="shared" si="40"/>
        <v>0</v>
      </c>
      <c r="BI19" s="181">
        <f t="shared" si="41"/>
        <v>0</v>
      </c>
      <c r="BJ19" s="182">
        <f t="shared" si="42"/>
        <v>0</v>
      </c>
      <c r="BK19" s="183">
        <f t="shared" si="43"/>
        <v>0</v>
      </c>
      <c r="BL19" s="183">
        <f t="shared" si="44"/>
        <v>0</v>
      </c>
      <c r="BM19" s="183">
        <f t="shared" si="45"/>
        <v>0</v>
      </c>
      <c r="BN19" s="183">
        <f t="shared" si="46"/>
        <v>0</v>
      </c>
      <c r="BO19" s="183">
        <f t="shared" si="47"/>
        <v>0</v>
      </c>
      <c r="BP19" s="184">
        <f t="shared" si="48"/>
        <v>0</v>
      </c>
      <c r="BQ19" s="405">
        <f t="shared" si="49"/>
        <v>0</v>
      </c>
      <c r="BR19" s="182">
        <f t="shared" si="50"/>
        <v>0</v>
      </c>
      <c r="BS19" s="183">
        <f t="shared" si="51"/>
        <v>0</v>
      </c>
      <c r="BT19" s="184">
        <f t="shared" si="52"/>
        <v>0</v>
      </c>
      <c r="BU19" s="185">
        <f t="shared" si="53"/>
        <v>0</v>
      </c>
      <c r="BV19" s="178">
        <f t="shared" si="54"/>
        <v>0</v>
      </c>
      <c r="BW19" s="179">
        <f t="shared" si="55"/>
        <v>0</v>
      </c>
      <c r="BX19" s="196">
        <f t="shared" si="56"/>
        <v>0</v>
      </c>
      <c r="BY19" s="197">
        <f t="shared" si="57"/>
        <v>0</v>
      </c>
      <c r="BZ19" s="182">
        <f t="shared" si="58"/>
        <v>0</v>
      </c>
      <c r="CA19" s="183">
        <f t="shared" si="59"/>
        <v>0</v>
      </c>
      <c r="CB19" s="183">
        <f t="shared" si="60"/>
        <v>0</v>
      </c>
      <c r="CC19" s="183">
        <f t="shared" si="17"/>
        <v>0</v>
      </c>
      <c r="CD19" s="183">
        <f t="shared" si="61"/>
        <v>0</v>
      </c>
      <c r="CE19" s="183">
        <f t="shared" si="62"/>
        <v>0</v>
      </c>
      <c r="CF19" s="184">
        <f t="shared" si="63"/>
        <v>0</v>
      </c>
      <c r="CG19" s="198">
        <f t="shared" si="64"/>
        <v>0</v>
      </c>
      <c r="CH19" s="186"/>
      <c r="CI19" s="187"/>
      <c r="CJ19" s="187"/>
      <c r="CK19" s="177">
        <f t="shared" si="65"/>
        <v>0</v>
      </c>
      <c r="CL19" s="361"/>
      <c r="CM19" s="360"/>
      <c r="CN19" s="444">
        <f>FEV!CK19</f>
        <v>7</v>
      </c>
      <c r="CO19" s="450">
        <f>FEV!CL19</f>
        <v>84</v>
      </c>
    </row>
    <row r="20" spans="1:93" s="35" customFormat="1" ht="20.100000000000001" customHeight="1" thickBot="1" x14ac:dyDescent="0.25">
      <c r="A20" s="1557" t="s">
        <v>64</v>
      </c>
      <c r="B20" s="862">
        <v>8</v>
      </c>
      <c r="C20" s="124" t="s">
        <v>65</v>
      </c>
      <c r="D20" s="459" t="s">
        <v>24</v>
      </c>
      <c r="E20" s="440" t="s">
        <v>25</v>
      </c>
      <c r="F20" s="500"/>
      <c r="G20" s="506"/>
      <c r="H20" s="435" t="s">
        <v>24</v>
      </c>
      <c r="I20" s="435" t="s">
        <v>25</v>
      </c>
      <c r="J20" s="498" t="s">
        <v>56</v>
      </c>
      <c r="K20" s="498"/>
      <c r="L20" s="440" t="s">
        <v>24</v>
      </c>
      <c r="M20" s="459" t="s">
        <v>25</v>
      </c>
      <c r="N20" s="506"/>
      <c r="O20" s="506" t="s">
        <v>26</v>
      </c>
      <c r="P20" s="435"/>
      <c r="Q20" s="435"/>
      <c r="R20" s="520"/>
      <c r="S20" s="472"/>
      <c r="T20" s="473"/>
      <c r="U20" s="703"/>
      <c r="V20" s="704"/>
      <c r="W20" s="472" t="s">
        <v>24</v>
      </c>
      <c r="X20" s="473" t="s">
        <v>25</v>
      </c>
      <c r="Y20" s="702"/>
      <c r="Z20" s="702"/>
      <c r="AA20" s="473"/>
      <c r="AB20" s="473" t="s">
        <v>25</v>
      </c>
      <c r="AC20" s="669"/>
      <c r="AD20" s="668"/>
      <c r="AE20" s="473" t="s">
        <v>24</v>
      </c>
      <c r="AF20" s="473"/>
      <c r="AG20" s="702"/>
      <c r="AH20" s="417"/>
      <c r="AI20" s="207">
        <f>COUNTIF($D20:AH20,"D")</f>
        <v>5</v>
      </c>
      <c r="AJ20" s="183">
        <f>COUNTIF($D20:$AH20,"N")</f>
        <v>5</v>
      </c>
      <c r="AK20" s="183">
        <f>COUNTIF($D20:$AH20,"DT")</f>
        <v>1</v>
      </c>
      <c r="AL20" s="183">
        <f>COUNTIF($D20:$AH20,"NT")</f>
        <v>0</v>
      </c>
      <c r="AM20" s="183">
        <f>COUNTIF($D20:$AH20,"Naf")</f>
        <v>0</v>
      </c>
      <c r="AN20" s="183">
        <f>COUNTIF($D20:$AH20,"DF")</f>
        <v>0</v>
      </c>
      <c r="AO20" s="183">
        <f>COUNTIF($D20:$AH20,"NF")</f>
        <v>0</v>
      </c>
      <c r="AP20" s="183">
        <f>COUNTIF($D20:$AH20,"t")</f>
        <v>0</v>
      </c>
      <c r="AQ20" s="183">
        <f>COUNTIF($D20:$AH20,"FE")</f>
        <v>0</v>
      </c>
      <c r="AR20" s="183">
        <f>COUNTIF($D20:$AH20,"FO")</f>
        <v>0</v>
      </c>
      <c r="AS20" s="183">
        <f>COUNTIF($D20:$AH20,"DS")</f>
        <v>0</v>
      </c>
      <c r="AT20" s="183">
        <f>COUNTIF($D20:$AH20,"DISP")</f>
        <v>0</v>
      </c>
      <c r="AU20" s="183">
        <f>COUNTIF($D20:$AH20,"L")</f>
        <v>0</v>
      </c>
      <c r="AV20" s="183">
        <f>COUNTIF($D20:$AH20,"B")</f>
        <v>0</v>
      </c>
      <c r="AW20" s="183">
        <f>COUNTIF($D20:$AH20,"SA")</f>
        <v>0</v>
      </c>
      <c r="AX20" s="183">
        <f>COUNTIF($D20:$AH20,"SE")</f>
        <v>0</v>
      </c>
      <c r="AY20" s="183">
        <f>COUNTIF($D20:$AH20,"TR")</f>
        <v>0</v>
      </c>
      <c r="AZ20" s="183">
        <f>COUNTIF($D20:$AH20,"F")</f>
        <v>0</v>
      </c>
      <c r="BA20" s="184">
        <f t="shared" si="36"/>
        <v>11</v>
      </c>
      <c r="BB20" s="348"/>
      <c r="BC20" s="349">
        <f t="shared" si="37"/>
        <v>5</v>
      </c>
      <c r="BD20" s="347"/>
      <c r="BE20" s="1010">
        <v>2</v>
      </c>
      <c r="BF20" s="178">
        <f>COUNTIF($D20:$AH20,"DTS")+COUNTIF($D20:$AH20,"NTS")</f>
        <v>1</v>
      </c>
      <c r="BG20" s="179">
        <f t="shared" si="39"/>
        <v>0.5</v>
      </c>
      <c r="BH20" s="180">
        <f t="shared" si="40"/>
        <v>4.1666666666666664E-2</v>
      </c>
      <c r="BI20" s="181">
        <f t="shared" si="41"/>
        <v>0.45833333333333331</v>
      </c>
      <c r="BJ20" s="182">
        <f>COUNTIF($D20:$AH20,"DTS5S")</f>
        <v>0</v>
      </c>
      <c r="BK20" s="183">
        <f>COUNTIF($D20:$AH20,"NTS5S")</f>
        <v>0</v>
      </c>
      <c r="BL20" s="183">
        <f>COUNTIF($D20:$AH20,"DTSDS")</f>
        <v>0</v>
      </c>
      <c r="BM20" s="183">
        <f>COUNTIF($D20:$AH20,"NTSDS")</f>
        <v>0</v>
      </c>
      <c r="BN20" s="183">
        <f>COUNTIF($D20:$AH20,"NTSAF")</f>
        <v>0</v>
      </c>
      <c r="BO20" s="183">
        <f>COUNTIF($D20:$AH20,"DTSF")</f>
        <v>0</v>
      </c>
      <c r="BP20" s="184">
        <f>COUNTIF($D20:$AH20,"NTSF")</f>
        <v>0</v>
      </c>
      <c r="BQ20" s="405">
        <f t="shared" si="49"/>
        <v>0</v>
      </c>
      <c r="BR20" s="182">
        <f>COUNTIF($D20:$AH20,"NAF")+$BR$8</f>
        <v>0</v>
      </c>
      <c r="BS20" s="183">
        <f>COUNTIF($D20:$AH20,"DF")</f>
        <v>0</v>
      </c>
      <c r="BT20" s="184">
        <f>COUNTIF($D20:$AH20,"NF")</f>
        <v>0</v>
      </c>
      <c r="BU20" s="185">
        <f t="shared" si="53"/>
        <v>0</v>
      </c>
      <c r="BV20" s="178">
        <f>COUNTIF($D20:$AH20,"DTS1")+COUNTIF($D20:$AH20,"NTS1")</f>
        <v>0</v>
      </c>
      <c r="BW20" s="179">
        <f t="shared" si="55"/>
        <v>0</v>
      </c>
      <c r="BX20" s="196">
        <f t="shared" si="56"/>
        <v>0</v>
      </c>
      <c r="BY20" s="197">
        <f t="shared" si="57"/>
        <v>0</v>
      </c>
      <c r="BZ20" s="182">
        <f>COUNTIF($D20:$AH20,"DTS5S1")</f>
        <v>0</v>
      </c>
      <c r="CA20" s="183">
        <f>COUNTIF($D20:$AH20,"NTS5S1")</f>
        <v>0</v>
      </c>
      <c r="CB20" s="183">
        <f>COUNTIF($D20:$AH20,"DTSDS1")</f>
        <v>0</v>
      </c>
      <c r="CC20" s="183">
        <f>COUNTIF($D20:$AH20,"NTSDS1")</f>
        <v>0</v>
      </c>
      <c r="CD20" s="183">
        <f>COUNTIF($D20:$AH20,"NTSAF1")</f>
        <v>0</v>
      </c>
      <c r="CE20" s="183">
        <f>COUNTIF($D20:$AH20,"DTSF1")</f>
        <v>0</v>
      </c>
      <c r="CF20" s="184">
        <f>COUNTIF($D20:$AH20,"NTSF1")</f>
        <v>0</v>
      </c>
      <c r="CG20" s="198">
        <f t="shared" si="64"/>
        <v>0</v>
      </c>
      <c r="CH20" s="186"/>
      <c r="CI20" s="187"/>
      <c r="CJ20" s="187"/>
      <c r="CK20" s="177">
        <f t="shared" si="65"/>
        <v>0.5</v>
      </c>
      <c r="CL20" s="361"/>
      <c r="CM20" s="360"/>
      <c r="CN20" s="444">
        <f>FEV!CK20</f>
        <v>0</v>
      </c>
      <c r="CO20" s="450">
        <f>FEV!CL20</f>
        <v>0</v>
      </c>
    </row>
    <row r="21" spans="1:93" s="336" customFormat="1" ht="20.100000000000001" customHeight="1" thickBot="1" x14ac:dyDescent="0.25">
      <c r="A21" s="1558"/>
      <c r="B21" s="612">
        <v>9</v>
      </c>
      <c r="C21" s="19"/>
      <c r="D21" s="459"/>
      <c r="E21" s="440"/>
      <c r="F21" s="500"/>
      <c r="G21" s="506"/>
      <c r="H21" s="435"/>
      <c r="I21" s="435"/>
      <c r="J21" s="498"/>
      <c r="K21" s="498"/>
      <c r="L21" s="440"/>
      <c r="M21" s="459"/>
      <c r="N21" s="506"/>
      <c r="O21" s="506"/>
      <c r="P21" s="435"/>
      <c r="Q21" s="435"/>
      <c r="R21" s="520"/>
      <c r="S21" s="459"/>
      <c r="T21" s="435"/>
      <c r="U21" s="520"/>
      <c r="V21" s="504"/>
      <c r="W21" s="459"/>
      <c r="X21" s="435"/>
      <c r="Y21" s="498"/>
      <c r="Z21" s="498"/>
      <c r="AA21" s="435"/>
      <c r="AB21" s="435"/>
      <c r="AC21" s="505"/>
      <c r="AD21" s="500"/>
      <c r="AE21" s="435"/>
      <c r="AF21" s="435"/>
      <c r="AG21" s="498"/>
      <c r="AH21" s="421"/>
      <c r="AI21" s="207">
        <f>COUNTIF($D21:AH21,"D")</f>
        <v>0</v>
      </c>
      <c r="AJ21" s="183">
        <f t="shared" si="19"/>
        <v>0</v>
      </c>
      <c r="AK21" s="183">
        <f t="shared" si="20"/>
        <v>0</v>
      </c>
      <c r="AL21" s="183">
        <f t="shared" si="21"/>
        <v>0</v>
      </c>
      <c r="AM21" s="183">
        <f t="shared" si="22"/>
        <v>0</v>
      </c>
      <c r="AN21" s="183">
        <f t="shared" si="23"/>
        <v>0</v>
      </c>
      <c r="AO21" s="183">
        <f t="shared" si="24"/>
        <v>0</v>
      </c>
      <c r="AP21" s="183">
        <f t="shared" si="25"/>
        <v>0</v>
      </c>
      <c r="AQ21" s="183">
        <f t="shared" si="26"/>
        <v>0</v>
      </c>
      <c r="AR21" s="183">
        <f t="shared" si="27"/>
        <v>0</v>
      </c>
      <c r="AS21" s="183">
        <f t="shared" si="28"/>
        <v>0</v>
      </c>
      <c r="AT21" s="183">
        <f t="shared" si="29"/>
        <v>0</v>
      </c>
      <c r="AU21" s="183">
        <f t="shared" si="30"/>
        <v>0</v>
      </c>
      <c r="AV21" s="183">
        <f t="shared" si="31"/>
        <v>0</v>
      </c>
      <c r="AW21" s="183">
        <f t="shared" si="32"/>
        <v>0</v>
      </c>
      <c r="AX21" s="183">
        <f t="shared" si="33"/>
        <v>0</v>
      </c>
      <c r="AY21" s="183">
        <f t="shared" si="34"/>
        <v>0</v>
      </c>
      <c r="AZ21" s="183">
        <f t="shared" si="35"/>
        <v>0</v>
      </c>
      <c r="BA21" s="184">
        <f t="shared" si="36"/>
        <v>0</v>
      </c>
      <c r="BB21" s="348"/>
      <c r="BC21" s="349">
        <f t="shared" si="37"/>
        <v>0</v>
      </c>
      <c r="BD21" s="347"/>
      <c r="BE21" s="343"/>
      <c r="BF21" s="178">
        <f t="shared" si="38"/>
        <v>0</v>
      </c>
      <c r="BG21" s="179">
        <f t="shared" si="39"/>
        <v>0</v>
      </c>
      <c r="BH21" s="180">
        <f t="shared" si="40"/>
        <v>0</v>
      </c>
      <c r="BI21" s="181">
        <f t="shared" si="41"/>
        <v>0</v>
      </c>
      <c r="BJ21" s="182">
        <f t="shared" si="42"/>
        <v>0</v>
      </c>
      <c r="BK21" s="183">
        <f t="shared" si="43"/>
        <v>0</v>
      </c>
      <c r="BL21" s="183">
        <f t="shared" si="44"/>
        <v>0</v>
      </c>
      <c r="BM21" s="183">
        <f t="shared" si="45"/>
        <v>0</v>
      </c>
      <c r="BN21" s="183">
        <f t="shared" si="46"/>
        <v>0</v>
      </c>
      <c r="BO21" s="183">
        <f t="shared" si="47"/>
        <v>0</v>
      </c>
      <c r="BP21" s="184">
        <f t="shared" si="48"/>
        <v>0</v>
      </c>
      <c r="BQ21" s="405">
        <f t="shared" si="49"/>
        <v>0</v>
      </c>
      <c r="BR21" s="182">
        <f t="shared" si="50"/>
        <v>0</v>
      </c>
      <c r="BS21" s="183">
        <f t="shared" si="51"/>
        <v>0</v>
      </c>
      <c r="BT21" s="184">
        <f t="shared" si="52"/>
        <v>0</v>
      </c>
      <c r="BU21" s="185">
        <f t="shared" si="53"/>
        <v>0</v>
      </c>
      <c r="BV21" s="178">
        <f t="shared" si="54"/>
        <v>0</v>
      </c>
      <c r="BW21" s="179">
        <f t="shared" si="55"/>
        <v>0</v>
      </c>
      <c r="BX21" s="196">
        <f t="shared" si="56"/>
        <v>0</v>
      </c>
      <c r="BY21" s="197">
        <f t="shared" si="57"/>
        <v>0</v>
      </c>
      <c r="BZ21" s="182">
        <f t="shared" si="58"/>
        <v>0</v>
      </c>
      <c r="CA21" s="183">
        <f t="shared" si="59"/>
        <v>0</v>
      </c>
      <c r="CB21" s="183">
        <f t="shared" si="60"/>
        <v>0</v>
      </c>
      <c r="CC21" s="183">
        <f t="shared" si="17"/>
        <v>0</v>
      </c>
      <c r="CD21" s="183">
        <f t="shared" si="61"/>
        <v>0</v>
      </c>
      <c r="CE21" s="183">
        <f t="shared" si="62"/>
        <v>0</v>
      </c>
      <c r="CF21" s="184">
        <f t="shared" si="63"/>
        <v>0</v>
      </c>
      <c r="CG21" s="198">
        <f t="shared" si="64"/>
        <v>0</v>
      </c>
      <c r="CH21" s="186"/>
      <c r="CI21" s="187"/>
      <c r="CJ21" s="187"/>
      <c r="CK21" s="177">
        <f t="shared" si="65"/>
        <v>0</v>
      </c>
      <c r="CL21" s="361"/>
      <c r="CM21" s="360"/>
      <c r="CN21" s="444">
        <f>FEV!CK21</f>
        <v>0</v>
      </c>
      <c r="CO21" s="450">
        <f>FEV!CL21</f>
        <v>0</v>
      </c>
    </row>
    <row r="22" spans="1:93" s="35" customFormat="1" ht="20.100000000000001" customHeight="1" thickBot="1" x14ac:dyDescent="0.25">
      <c r="A22" s="1559"/>
      <c r="B22" s="862">
        <v>10</v>
      </c>
      <c r="C22" s="128" t="s">
        <v>3</v>
      </c>
      <c r="D22" s="460"/>
      <c r="E22" s="455"/>
      <c r="F22" s="503"/>
      <c r="G22" s="458"/>
      <c r="H22" s="438"/>
      <c r="I22" s="438"/>
      <c r="J22" s="502"/>
      <c r="K22" s="502"/>
      <c r="L22" s="455"/>
      <c r="M22" s="460"/>
      <c r="N22" s="458"/>
      <c r="O22" s="458"/>
      <c r="P22" s="438"/>
      <c r="Q22" s="438"/>
      <c r="R22" s="453"/>
      <c r="S22" s="410" t="s">
        <v>24</v>
      </c>
      <c r="T22" s="475" t="s">
        <v>24</v>
      </c>
      <c r="U22" s="707"/>
      <c r="V22" s="908" t="s">
        <v>50</v>
      </c>
      <c r="W22" s="410"/>
      <c r="X22" s="475"/>
      <c r="Y22" s="524"/>
      <c r="Z22" s="524"/>
      <c r="AA22" s="475" t="s">
        <v>25</v>
      </c>
      <c r="AB22" s="475"/>
      <c r="AC22" s="523"/>
      <c r="AD22" s="514"/>
      <c r="AE22" s="475"/>
      <c r="AF22" s="475" t="s">
        <v>24</v>
      </c>
      <c r="AG22" s="987" t="s">
        <v>48</v>
      </c>
      <c r="AH22" s="708" t="s">
        <v>50</v>
      </c>
      <c r="AI22" s="207">
        <f>COUNTIF($D22:AH22,"D")</f>
        <v>3</v>
      </c>
      <c r="AJ22" s="183">
        <f t="shared" si="19"/>
        <v>1</v>
      </c>
      <c r="AK22" s="183">
        <f t="shared" si="20"/>
        <v>0</v>
      </c>
      <c r="AL22" s="183">
        <f t="shared" si="21"/>
        <v>0</v>
      </c>
      <c r="AM22" s="183">
        <f t="shared" si="22"/>
        <v>0</v>
      </c>
      <c r="AN22" s="183">
        <f t="shared" si="23"/>
        <v>0</v>
      </c>
      <c r="AO22" s="183">
        <f t="shared" si="24"/>
        <v>0</v>
      </c>
      <c r="AP22" s="183">
        <f t="shared" si="25"/>
        <v>0</v>
      </c>
      <c r="AQ22" s="183">
        <f t="shared" si="26"/>
        <v>0</v>
      </c>
      <c r="AR22" s="183">
        <f t="shared" si="27"/>
        <v>0</v>
      </c>
      <c r="AS22" s="183">
        <f t="shared" si="28"/>
        <v>0</v>
      </c>
      <c r="AT22" s="183">
        <f t="shared" si="29"/>
        <v>0</v>
      </c>
      <c r="AU22" s="183">
        <f t="shared" si="30"/>
        <v>0</v>
      </c>
      <c r="AV22" s="183">
        <f t="shared" si="31"/>
        <v>0</v>
      </c>
      <c r="AW22" s="183">
        <f t="shared" si="32"/>
        <v>0</v>
      </c>
      <c r="AX22" s="183">
        <f t="shared" si="33"/>
        <v>0</v>
      </c>
      <c r="AY22" s="183">
        <f t="shared" si="34"/>
        <v>0</v>
      </c>
      <c r="AZ22" s="183">
        <f t="shared" si="35"/>
        <v>0</v>
      </c>
      <c r="BA22" s="184">
        <f t="shared" si="36"/>
        <v>4</v>
      </c>
      <c r="BB22" s="348"/>
      <c r="BC22" s="349">
        <f t="shared" si="37"/>
        <v>2</v>
      </c>
      <c r="BD22" s="347"/>
      <c r="BE22" s="343"/>
      <c r="BF22" s="178">
        <f t="shared" si="38"/>
        <v>0</v>
      </c>
      <c r="BG22" s="179">
        <f t="shared" si="39"/>
        <v>0</v>
      </c>
      <c r="BH22" s="180">
        <f t="shared" si="40"/>
        <v>0</v>
      </c>
      <c r="BI22" s="181">
        <f t="shared" si="41"/>
        <v>0</v>
      </c>
      <c r="BJ22" s="182">
        <f t="shared" si="42"/>
        <v>1</v>
      </c>
      <c r="BK22" s="183">
        <f t="shared" si="43"/>
        <v>0</v>
      </c>
      <c r="BL22" s="183">
        <f t="shared" si="44"/>
        <v>2</v>
      </c>
      <c r="BM22" s="183">
        <f t="shared" si="45"/>
        <v>0</v>
      </c>
      <c r="BN22" s="183">
        <f t="shared" si="46"/>
        <v>0</v>
      </c>
      <c r="BO22" s="183">
        <f t="shared" si="47"/>
        <v>0</v>
      </c>
      <c r="BP22" s="184">
        <f t="shared" si="48"/>
        <v>0</v>
      </c>
      <c r="BQ22" s="405">
        <f t="shared" si="49"/>
        <v>1.5</v>
      </c>
      <c r="BR22" s="182">
        <f t="shared" si="50"/>
        <v>0</v>
      </c>
      <c r="BS22" s="183">
        <f t="shared" si="51"/>
        <v>0</v>
      </c>
      <c r="BT22" s="184">
        <f t="shared" si="52"/>
        <v>0</v>
      </c>
      <c r="BU22" s="185">
        <f t="shared" si="53"/>
        <v>0</v>
      </c>
      <c r="BV22" s="178">
        <f t="shared" si="54"/>
        <v>0</v>
      </c>
      <c r="BW22" s="179">
        <f t="shared" si="55"/>
        <v>0</v>
      </c>
      <c r="BX22" s="196">
        <f t="shared" si="56"/>
        <v>0</v>
      </c>
      <c r="BY22" s="197">
        <f t="shared" si="57"/>
        <v>0</v>
      </c>
      <c r="BZ22" s="182">
        <f t="shared" si="58"/>
        <v>0</v>
      </c>
      <c r="CA22" s="183">
        <f t="shared" si="59"/>
        <v>0</v>
      </c>
      <c r="CB22" s="183">
        <f t="shared" si="60"/>
        <v>0</v>
      </c>
      <c r="CC22" s="183">
        <f t="shared" si="17"/>
        <v>0</v>
      </c>
      <c r="CD22" s="183">
        <f t="shared" si="61"/>
        <v>0</v>
      </c>
      <c r="CE22" s="183">
        <f t="shared" si="62"/>
        <v>0</v>
      </c>
      <c r="CF22" s="184">
        <f t="shared" si="63"/>
        <v>0</v>
      </c>
      <c r="CG22" s="198">
        <f t="shared" si="64"/>
        <v>0</v>
      </c>
      <c r="CH22" s="186"/>
      <c r="CI22" s="187"/>
      <c r="CJ22" s="187"/>
      <c r="CK22" s="177">
        <f t="shared" si="65"/>
        <v>1.5</v>
      </c>
      <c r="CL22" s="361"/>
      <c r="CM22" s="360"/>
      <c r="CN22" s="444">
        <f>FEV!CK22</f>
        <v>0</v>
      </c>
      <c r="CO22" s="450">
        <f>FEV!CL22</f>
        <v>0</v>
      </c>
    </row>
    <row r="23" spans="1:93" s="35" customFormat="1" ht="20.100000000000001" customHeight="1" thickBot="1" x14ac:dyDescent="0.25">
      <c r="A23" s="129" t="s">
        <v>66</v>
      </c>
      <c r="B23" s="612">
        <v>11</v>
      </c>
      <c r="C23" s="658" t="s">
        <v>3</v>
      </c>
      <c r="D23" s="460" t="s">
        <v>24</v>
      </c>
      <c r="E23" s="455" t="s">
        <v>25</v>
      </c>
      <c r="F23" s="503"/>
      <c r="G23" s="458"/>
      <c r="H23" s="438" t="s">
        <v>24</v>
      </c>
      <c r="I23" s="438" t="s">
        <v>25</v>
      </c>
      <c r="J23" s="502"/>
      <c r="K23" s="502"/>
      <c r="L23" s="455" t="s">
        <v>24</v>
      </c>
      <c r="M23" s="460" t="s">
        <v>25</v>
      </c>
      <c r="N23" s="458"/>
      <c r="O23" s="458"/>
      <c r="P23" s="438" t="s">
        <v>24</v>
      </c>
      <c r="Q23" s="438" t="s">
        <v>24</v>
      </c>
      <c r="R23" s="453"/>
      <c r="S23" s="509" t="s">
        <v>24</v>
      </c>
      <c r="T23" s="470" t="s">
        <v>24</v>
      </c>
      <c r="U23" s="711"/>
      <c r="V23" s="712"/>
      <c r="W23" s="509" t="s">
        <v>24</v>
      </c>
      <c r="X23" s="470" t="s">
        <v>25</v>
      </c>
      <c r="Y23" s="510"/>
      <c r="Z23" s="510"/>
      <c r="AA23" s="470" t="s">
        <v>25</v>
      </c>
      <c r="AB23" s="470" t="s">
        <v>25</v>
      </c>
      <c r="AC23" s="667"/>
      <c r="AD23" s="665"/>
      <c r="AE23" s="470" t="s">
        <v>24</v>
      </c>
      <c r="AF23" s="470" t="s">
        <v>25</v>
      </c>
      <c r="AG23" s="510"/>
      <c r="AH23" s="604"/>
      <c r="AI23" s="207">
        <f>COUNTIF($D23:AH23,"D")</f>
        <v>9</v>
      </c>
      <c r="AJ23" s="183">
        <f t="shared" si="19"/>
        <v>7</v>
      </c>
      <c r="AK23" s="183">
        <f t="shared" si="20"/>
        <v>0</v>
      </c>
      <c r="AL23" s="183">
        <f t="shared" si="21"/>
        <v>0</v>
      </c>
      <c r="AM23" s="183">
        <f t="shared" si="22"/>
        <v>0</v>
      </c>
      <c r="AN23" s="183">
        <f t="shared" si="23"/>
        <v>0</v>
      </c>
      <c r="AO23" s="183">
        <f t="shared" si="24"/>
        <v>0</v>
      </c>
      <c r="AP23" s="183">
        <f t="shared" si="25"/>
        <v>0</v>
      </c>
      <c r="AQ23" s="183">
        <f t="shared" si="26"/>
        <v>0</v>
      </c>
      <c r="AR23" s="183">
        <f t="shared" si="27"/>
        <v>0</v>
      </c>
      <c r="AS23" s="183">
        <f t="shared" si="28"/>
        <v>0</v>
      </c>
      <c r="AT23" s="183">
        <f t="shared" si="29"/>
        <v>0</v>
      </c>
      <c r="AU23" s="183">
        <f t="shared" si="30"/>
        <v>0</v>
      </c>
      <c r="AV23" s="183">
        <f t="shared" si="31"/>
        <v>0</v>
      </c>
      <c r="AW23" s="183">
        <f t="shared" si="32"/>
        <v>0</v>
      </c>
      <c r="AX23" s="183">
        <f t="shared" si="33"/>
        <v>0</v>
      </c>
      <c r="AY23" s="183">
        <f t="shared" si="34"/>
        <v>0</v>
      </c>
      <c r="AZ23" s="183">
        <f t="shared" si="35"/>
        <v>0</v>
      </c>
      <c r="BA23" s="184">
        <f t="shared" si="36"/>
        <v>16</v>
      </c>
      <c r="BB23" s="348"/>
      <c r="BC23" s="349">
        <f t="shared" si="37"/>
        <v>8</v>
      </c>
      <c r="BD23" s="347"/>
      <c r="BE23" s="343"/>
      <c r="BF23" s="178">
        <f t="shared" si="38"/>
        <v>0</v>
      </c>
      <c r="BG23" s="179">
        <f t="shared" si="39"/>
        <v>0</v>
      </c>
      <c r="BH23" s="180">
        <f t="shared" si="40"/>
        <v>0</v>
      </c>
      <c r="BI23" s="181">
        <f t="shared" si="41"/>
        <v>0</v>
      </c>
      <c r="BJ23" s="182">
        <f t="shared" si="42"/>
        <v>0</v>
      </c>
      <c r="BK23" s="183">
        <f t="shared" si="43"/>
        <v>0</v>
      </c>
      <c r="BL23" s="183">
        <f t="shared" si="44"/>
        <v>0</v>
      </c>
      <c r="BM23" s="183">
        <f t="shared" si="45"/>
        <v>0</v>
      </c>
      <c r="BN23" s="183">
        <f t="shared" si="46"/>
        <v>0</v>
      </c>
      <c r="BO23" s="183">
        <f t="shared" si="47"/>
        <v>0</v>
      </c>
      <c r="BP23" s="184">
        <f t="shared" si="48"/>
        <v>0</v>
      </c>
      <c r="BQ23" s="405">
        <f t="shared" si="49"/>
        <v>0</v>
      </c>
      <c r="BR23" s="182">
        <f t="shared" si="50"/>
        <v>0</v>
      </c>
      <c r="BS23" s="183">
        <f t="shared" si="51"/>
        <v>0</v>
      </c>
      <c r="BT23" s="184">
        <f t="shared" si="52"/>
        <v>0</v>
      </c>
      <c r="BU23" s="185">
        <f t="shared" si="53"/>
        <v>0</v>
      </c>
      <c r="BV23" s="178">
        <f t="shared" si="54"/>
        <v>0</v>
      </c>
      <c r="BW23" s="179">
        <f t="shared" si="55"/>
        <v>0</v>
      </c>
      <c r="BX23" s="196">
        <f t="shared" si="56"/>
        <v>0</v>
      </c>
      <c r="BY23" s="197">
        <f t="shared" si="57"/>
        <v>0</v>
      </c>
      <c r="BZ23" s="182">
        <f t="shared" si="58"/>
        <v>0</v>
      </c>
      <c r="CA23" s="183">
        <f t="shared" si="59"/>
        <v>0</v>
      </c>
      <c r="CB23" s="183">
        <f t="shared" si="60"/>
        <v>0</v>
      </c>
      <c r="CC23" s="183">
        <f t="shared" si="17"/>
        <v>0</v>
      </c>
      <c r="CD23" s="183">
        <f t="shared" si="61"/>
        <v>0</v>
      </c>
      <c r="CE23" s="183">
        <f t="shared" si="62"/>
        <v>0</v>
      </c>
      <c r="CF23" s="184">
        <f t="shared" si="63"/>
        <v>0</v>
      </c>
      <c r="CG23" s="198">
        <f t="shared" si="64"/>
        <v>0</v>
      </c>
      <c r="CH23" s="186"/>
      <c r="CI23" s="187"/>
      <c r="CJ23" s="187"/>
      <c r="CK23" s="177">
        <f t="shared" si="65"/>
        <v>0</v>
      </c>
      <c r="CL23" s="361"/>
      <c r="CM23" s="360"/>
      <c r="CN23" s="444">
        <f>FEV!CK23</f>
        <v>1</v>
      </c>
      <c r="CO23" s="450">
        <f>FEV!CL23</f>
        <v>12</v>
      </c>
    </row>
    <row r="24" spans="1:93" s="35" customFormat="1" ht="20.100000000000001" customHeight="1" thickBot="1" x14ac:dyDescent="0.25">
      <c r="A24" s="134" t="s">
        <v>67</v>
      </c>
      <c r="B24" s="862">
        <v>12</v>
      </c>
      <c r="C24" s="19" t="s">
        <v>3</v>
      </c>
      <c r="D24" s="460" t="s">
        <v>57</v>
      </c>
      <c r="E24" s="455" t="s">
        <v>57</v>
      </c>
      <c r="F24" s="569" t="s">
        <v>59</v>
      </c>
      <c r="G24" s="458"/>
      <c r="H24" s="438" t="s">
        <v>24</v>
      </c>
      <c r="I24" s="438" t="s">
        <v>25</v>
      </c>
      <c r="J24" s="502"/>
      <c r="K24" s="502"/>
      <c r="L24" s="455" t="s">
        <v>24</v>
      </c>
      <c r="M24" s="460"/>
      <c r="N24" s="458" t="s">
        <v>24</v>
      </c>
      <c r="O24" s="458"/>
      <c r="P24" s="438" t="s">
        <v>24</v>
      </c>
      <c r="Q24" s="438" t="s">
        <v>35</v>
      </c>
      <c r="R24" s="428" t="s">
        <v>59</v>
      </c>
      <c r="S24" s="460" t="s">
        <v>24</v>
      </c>
      <c r="T24" s="438" t="s">
        <v>24</v>
      </c>
      <c r="U24" s="453"/>
      <c r="V24" s="507"/>
      <c r="W24" s="460" t="s">
        <v>24</v>
      </c>
      <c r="X24" s="438" t="s">
        <v>25</v>
      </c>
      <c r="Y24" s="502"/>
      <c r="Z24" s="502"/>
      <c r="AA24" s="438" t="s">
        <v>25</v>
      </c>
      <c r="AB24" s="438" t="s">
        <v>25</v>
      </c>
      <c r="AC24" s="467"/>
      <c r="AD24" s="503"/>
      <c r="AE24" s="438" t="s">
        <v>24</v>
      </c>
      <c r="AF24" s="438" t="s">
        <v>25</v>
      </c>
      <c r="AG24" s="502"/>
      <c r="AH24" s="605"/>
      <c r="AI24" s="207">
        <f>COUNTIF($D24:AH24,"D")</f>
        <v>8</v>
      </c>
      <c r="AJ24" s="183">
        <f t="shared" si="19"/>
        <v>5</v>
      </c>
      <c r="AK24" s="183">
        <f t="shared" si="20"/>
        <v>0</v>
      </c>
      <c r="AL24" s="183">
        <f t="shared" si="21"/>
        <v>0</v>
      </c>
      <c r="AM24" s="183">
        <f t="shared" si="22"/>
        <v>0</v>
      </c>
      <c r="AN24" s="183">
        <f t="shared" si="23"/>
        <v>0</v>
      </c>
      <c r="AO24" s="183">
        <f t="shared" si="24"/>
        <v>0</v>
      </c>
      <c r="AP24" s="183">
        <f t="shared" si="25"/>
        <v>0</v>
      </c>
      <c r="AQ24" s="183">
        <f t="shared" si="26"/>
        <v>0</v>
      </c>
      <c r="AR24" s="183">
        <f t="shared" si="27"/>
        <v>0</v>
      </c>
      <c r="AS24" s="183">
        <f t="shared" si="28"/>
        <v>0</v>
      </c>
      <c r="AT24" s="183">
        <f t="shared" si="29"/>
        <v>1</v>
      </c>
      <c r="AU24" s="183">
        <f t="shared" si="30"/>
        <v>0</v>
      </c>
      <c r="AV24" s="183">
        <f t="shared" si="31"/>
        <v>0</v>
      </c>
      <c r="AW24" s="183">
        <f t="shared" si="32"/>
        <v>0</v>
      </c>
      <c r="AX24" s="183">
        <f t="shared" si="33"/>
        <v>0</v>
      </c>
      <c r="AY24" s="183">
        <f t="shared" si="34"/>
        <v>0</v>
      </c>
      <c r="AZ24" s="183">
        <f t="shared" si="35"/>
        <v>0</v>
      </c>
      <c r="BA24" s="184">
        <f t="shared" si="36"/>
        <v>13</v>
      </c>
      <c r="BB24" s="348"/>
      <c r="BC24" s="349">
        <f t="shared" si="37"/>
        <v>6.833333333333333</v>
      </c>
      <c r="BD24" s="347"/>
      <c r="BE24" s="343"/>
      <c r="BF24" s="178">
        <f t="shared" si="38"/>
        <v>2</v>
      </c>
      <c r="BG24" s="179">
        <f t="shared" si="39"/>
        <v>1</v>
      </c>
      <c r="BH24" s="180">
        <f t="shared" si="40"/>
        <v>8.3333333333333329E-2</v>
      </c>
      <c r="BI24" s="181">
        <f t="shared" si="41"/>
        <v>0.91666666666666663</v>
      </c>
      <c r="BJ24" s="182">
        <f t="shared" si="42"/>
        <v>0</v>
      </c>
      <c r="BK24" s="183">
        <f t="shared" si="43"/>
        <v>0</v>
      </c>
      <c r="BL24" s="183">
        <f t="shared" si="44"/>
        <v>0</v>
      </c>
      <c r="BM24" s="183">
        <f t="shared" si="45"/>
        <v>0</v>
      </c>
      <c r="BN24" s="183">
        <f t="shared" si="46"/>
        <v>0</v>
      </c>
      <c r="BO24" s="183">
        <f t="shared" si="47"/>
        <v>0</v>
      </c>
      <c r="BP24" s="184">
        <f t="shared" si="48"/>
        <v>0</v>
      </c>
      <c r="BQ24" s="405">
        <f t="shared" si="49"/>
        <v>0</v>
      </c>
      <c r="BR24" s="182">
        <f t="shared" si="50"/>
        <v>0</v>
      </c>
      <c r="BS24" s="183">
        <f t="shared" si="51"/>
        <v>0</v>
      </c>
      <c r="BT24" s="184">
        <f t="shared" si="52"/>
        <v>0</v>
      </c>
      <c r="BU24" s="185">
        <f t="shared" si="53"/>
        <v>0</v>
      </c>
      <c r="BV24" s="178">
        <f t="shared" si="54"/>
        <v>0</v>
      </c>
      <c r="BW24" s="179">
        <f t="shared" si="55"/>
        <v>0</v>
      </c>
      <c r="BX24" s="196">
        <f t="shared" si="56"/>
        <v>0</v>
      </c>
      <c r="BY24" s="197">
        <f t="shared" si="57"/>
        <v>0</v>
      </c>
      <c r="BZ24" s="182">
        <f t="shared" si="58"/>
        <v>0</v>
      </c>
      <c r="CA24" s="183">
        <f t="shared" si="59"/>
        <v>0</v>
      </c>
      <c r="CB24" s="183">
        <f t="shared" si="60"/>
        <v>0</v>
      </c>
      <c r="CC24" s="183">
        <f t="shared" si="17"/>
        <v>0</v>
      </c>
      <c r="CD24" s="183">
        <f t="shared" si="61"/>
        <v>0</v>
      </c>
      <c r="CE24" s="183">
        <f t="shared" si="62"/>
        <v>0</v>
      </c>
      <c r="CF24" s="184">
        <f t="shared" si="63"/>
        <v>0</v>
      </c>
      <c r="CG24" s="198">
        <f t="shared" si="64"/>
        <v>0</v>
      </c>
      <c r="CH24" s="186"/>
      <c r="CI24" s="187"/>
      <c r="CJ24" s="187"/>
      <c r="CK24" s="177">
        <f t="shared" si="65"/>
        <v>1</v>
      </c>
      <c r="CL24" s="361"/>
      <c r="CM24" s="360"/>
      <c r="CN24" s="444">
        <f>FEV!CK24</f>
        <v>4</v>
      </c>
      <c r="CO24" s="450">
        <f>FEV!CL24</f>
        <v>48</v>
      </c>
    </row>
    <row r="25" spans="1:93" s="35" customFormat="1" ht="20.100000000000001" customHeight="1" thickBot="1" x14ac:dyDescent="0.25">
      <c r="A25" s="129" t="s">
        <v>68</v>
      </c>
      <c r="B25" s="612">
        <v>13</v>
      </c>
      <c r="C25" s="19" t="s">
        <v>3</v>
      </c>
      <c r="D25" s="460" t="s">
        <v>24</v>
      </c>
      <c r="E25" s="455" t="s">
        <v>25</v>
      </c>
      <c r="F25" s="503"/>
      <c r="G25" s="458"/>
      <c r="H25" s="438" t="s">
        <v>27</v>
      </c>
      <c r="I25" s="438" t="s">
        <v>25</v>
      </c>
      <c r="J25" s="502"/>
      <c r="K25" s="502"/>
      <c r="L25" s="455" t="s">
        <v>24</v>
      </c>
      <c r="M25" s="460" t="s">
        <v>26</v>
      </c>
      <c r="N25" s="501"/>
      <c r="O25" s="501"/>
      <c r="P25" s="449" t="s">
        <v>36</v>
      </c>
      <c r="Q25" s="449" t="s">
        <v>36</v>
      </c>
      <c r="R25" s="501"/>
      <c r="S25" s="460" t="s">
        <v>31</v>
      </c>
      <c r="T25" s="438" t="s">
        <v>31</v>
      </c>
      <c r="U25" s="453"/>
      <c r="V25" s="507"/>
      <c r="W25" s="460" t="s">
        <v>25</v>
      </c>
      <c r="X25" s="438" t="s">
        <v>25</v>
      </c>
      <c r="Y25" s="502"/>
      <c r="Z25" s="502"/>
      <c r="AA25" s="438" t="s">
        <v>25</v>
      </c>
      <c r="AB25" s="438" t="s">
        <v>25</v>
      </c>
      <c r="AC25" s="467" t="s">
        <v>27</v>
      </c>
      <c r="AD25" s="503"/>
      <c r="AE25" s="438" t="s">
        <v>24</v>
      </c>
      <c r="AF25" s="438" t="s">
        <v>25</v>
      </c>
      <c r="AG25" s="502" t="s">
        <v>49</v>
      </c>
      <c r="AH25" s="605"/>
      <c r="AI25" s="207">
        <f>COUNTIF($D25:AH25,"D")</f>
        <v>3</v>
      </c>
      <c r="AJ25" s="183">
        <f t="shared" si="19"/>
        <v>7</v>
      </c>
      <c r="AK25" s="183">
        <f t="shared" si="20"/>
        <v>1</v>
      </c>
      <c r="AL25" s="183">
        <f t="shared" si="21"/>
        <v>2</v>
      </c>
      <c r="AM25" s="183">
        <f t="shared" si="22"/>
        <v>0</v>
      </c>
      <c r="AN25" s="183">
        <f t="shared" si="23"/>
        <v>0</v>
      </c>
      <c r="AO25" s="183">
        <f t="shared" si="24"/>
        <v>0</v>
      </c>
      <c r="AP25" s="183">
        <f t="shared" si="25"/>
        <v>2</v>
      </c>
      <c r="AQ25" s="183">
        <f t="shared" si="26"/>
        <v>0</v>
      </c>
      <c r="AR25" s="183">
        <f t="shared" si="27"/>
        <v>0</v>
      </c>
      <c r="AS25" s="183">
        <f t="shared" si="28"/>
        <v>0</v>
      </c>
      <c r="AT25" s="183">
        <f t="shared" si="29"/>
        <v>0</v>
      </c>
      <c r="AU25" s="183">
        <f t="shared" si="30"/>
        <v>2</v>
      </c>
      <c r="AV25" s="183">
        <f t="shared" si="31"/>
        <v>0</v>
      </c>
      <c r="AW25" s="183">
        <f t="shared" si="32"/>
        <v>0</v>
      </c>
      <c r="AX25" s="183">
        <f t="shared" si="33"/>
        <v>0</v>
      </c>
      <c r="AY25" s="183">
        <f t="shared" si="34"/>
        <v>0</v>
      </c>
      <c r="AZ25" s="183">
        <f t="shared" si="35"/>
        <v>0</v>
      </c>
      <c r="BA25" s="184">
        <f t="shared" si="36"/>
        <v>15</v>
      </c>
      <c r="BB25" s="348"/>
      <c r="BC25" s="349">
        <f t="shared" si="37"/>
        <v>6.666666666666667</v>
      </c>
      <c r="BD25" s="347"/>
      <c r="BE25" s="343"/>
      <c r="BF25" s="178">
        <f t="shared" si="38"/>
        <v>0</v>
      </c>
      <c r="BG25" s="179">
        <f t="shared" si="39"/>
        <v>0</v>
      </c>
      <c r="BH25" s="180">
        <f t="shared" si="40"/>
        <v>0</v>
      </c>
      <c r="BI25" s="181">
        <f t="shared" si="41"/>
        <v>0</v>
      </c>
      <c r="BJ25" s="182">
        <f t="shared" si="42"/>
        <v>0</v>
      </c>
      <c r="BK25" s="183">
        <f t="shared" si="43"/>
        <v>1</v>
      </c>
      <c r="BL25" s="183">
        <f t="shared" si="44"/>
        <v>0</v>
      </c>
      <c r="BM25" s="183">
        <f t="shared" si="45"/>
        <v>0</v>
      </c>
      <c r="BN25" s="183">
        <f t="shared" si="46"/>
        <v>0</v>
      </c>
      <c r="BO25" s="183">
        <f t="shared" si="47"/>
        <v>0</v>
      </c>
      <c r="BP25" s="184">
        <f t="shared" si="48"/>
        <v>0</v>
      </c>
      <c r="BQ25" s="405">
        <f t="shared" si="49"/>
        <v>0.5</v>
      </c>
      <c r="BR25" s="182">
        <f t="shared" si="50"/>
        <v>0</v>
      </c>
      <c r="BS25" s="183">
        <f t="shared" si="51"/>
        <v>0</v>
      </c>
      <c r="BT25" s="184">
        <f t="shared" si="52"/>
        <v>0</v>
      </c>
      <c r="BU25" s="185">
        <f t="shared" si="53"/>
        <v>0</v>
      </c>
      <c r="BV25" s="178">
        <f t="shared" si="54"/>
        <v>0</v>
      </c>
      <c r="BW25" s="179">
        <f t="shared" si="55"/>
        <v>0</v>
      </c>
      <c r="BX25" s="196">
        <f t="shared" si="56"/>
        <v>0</v>
      </c>
      <c r="BY25" s="197">
        <f t="shared" si="57"/>
        <v>0</v>
      </c>
      <c r="BZ25" s="182">
        <f t="shared" si="58"/>
        <v>0</v>
      </c>
      <c r="CA25" s="183">
        <f t="shared" si="59"/>
        <v>0</v>
      </c>
      <c r="CB25" s="183">
        <f t="shared" si="60"/>
        <v>0</v>
      </c>
      <c r="CC25" s="183">
        <f t="shared" si="17"/>
        <v>0</v>
      </c>
      <c r="CD25" s="183">
        <f t="shared" si="61"/>
        <v>0</v>
      </c>
      <c r="CE25" s="183">
        <f t="shared" si="62"/>
        <v>0</v>
      </c>
      <c r="CF25" s="184">
        <f t="shared" si="63"/>
        <v>0</v>
      </c>
      <c r="CG25" s="198">
        <f t="shared" si="64"/>
        <v>0</v>
      </c>
      <c r="CH25" s="186"/>
      <c r="CI25" s="187"/>
      <c r="CJ25" s="187"/>
      <c r="CK25" s="177">
        <f t="shared" si="65"/>
        <v>0.5</v>
      </c>
      <c r="CL25" s="361"/>
      <c r="CM25" s="360"/>
      <c r="CN25" s="444">
        <f>FEV!CK25</f>
        <v>1</v>
      </c>
      <c r="CO25" s="450">
        <f>FEV!CL25</f>
        <v>12</v>
      </c>
    </row>
    <row r="26" spans="1:93" s="35" customFormat="1" ht="20.100000000000001" customHeight="1" thickBot="1" x14ac:dyDescent="0.25">
      <c r="A26" s="134" t="s">
        <v>69</v>
      </c>
      <c r="B26" s="862">
        <v>14</v>
      </c>
      <c r="C26" s="19" t="s">
        <v>3</v>
      </c>
      <c r="D26" s="460"/>
      <c r="E26" s="455" t="s">
        <v>25</v>
      </c>
      <c r="F26" s="503"/>
      <c r="G26" s="458"/>
      <c r="H26" s="438" t="s">
        <v>24</v>
      </c>
      <c r="I26" s="438" t="s">
        <v>25</v>
      </c>
      <c r="J26" s="502" t="s">
        <v>56</v>
      </c>
      <c r="K26" s="502"/>
      <c r="L26" s="455" t="s">
        <v>24</v>
      </c>
      <c r="M26" s="460" t="s">
        <v>25</v>
      </c>
      <c r="N26" s="458"/>
      <c r="O26" s="458"/>
      <c r="P26" s="438" t="s">
        <v>24</v>
      </c>
      <c r="Q26" s="438" t="s">
        <v>24</v>
      </c>
      <c r="R26" s="453"/>
      <c r="S26" s="386" t="s">
        <v>25</v>
      </c>
      <c r="T26" s="449"/>
      <c r="U26" s="449"/>
      <c r="V26" s="490" t="s">
        <v>24</v>
      </c>
      <c r="W26" s="386" t="s">
        <v>25</v>
      </c>
      <c r="X26" s="449"/>
      <c r="Y26" s="449"/>
      <c r="Z26" s="449" t="s">
        <v>24</v>
      </c>
      <c r="AA26" s="449" t="s">
        <v>24</v>
      </c>
      <c r="AB26" s="449"/>
      <c r="AC26" s="714" t="s">
        <v>50</v>
      </c>
      <c r="AD26" s="386" t="s">
        <v>24</v>
      </c>
      <c r="AE26" s="449" t="s">
        <v>25</v>
      </c>
      <c r="AF26" s="449"/>
      <c r="AG26" s="449"/>
      <c r="AH26" s="490" t="s">
        <v>25</v>
      </c>
      <c r="AI26" s="207">
        <f>COUNTIF($D26:AH26,"D")</f>
        <v>8</v>
      </c>
      <c r="AJ26" s="183">
        <f t="shared" si="19"/>
        <v>7</v>
      </c>
      <c r="AK26" s="183">
        <f t="shared" si="20"/>
        <v>0</v>
      </c>
      <c r="AL26" s="183">
        <f t="shared" si="21"/>
        <v>0</v>
      </c>
      <c r="AM26" s="183">
        <f t="shared" si="22"/>
        <v>0</v>
      </c>
      <c r="AN26" s="183">
        <f t="shared" si="23"/>
        <v>0</v>
      </c>
      <c r="AO26" s="183">
        <f t="shared" si="24"/>
        <v>0</v>
      </c>
      <c r="AP26" s="183">
        <f t="shared" si="25"/>
        <v>0</v>
      </c>
      <c r="AQ26" s="183">
        <f t="shared" si="26"/>
        <v>0</v>
      </c>
      <c r="AR26" s="183">
        <f t="shared" si="27"/>
        <v>0</v>
      </c>
      <c r="AS26" s="183">
        <f t="shared" si="28"/>
        <v>0</v>
      </c>
      <c r="AT26" s="183">
        <f t="shared" si="29"/>
        <v>0</v>
      </c>
      <c r="AU26" s="183">
        <f t="shared" si="30"/>
        <v>0</v>
      </c>
      <c r="AV26" s="183">
        <f t="shared" si="31"/>
        <v>0</v>
      </c>
      <c r="AW26" s="183">
        <f t="shared" si="32"/>
        <v>0</v>
      </c>
      <c r="AX26" s="183">
        <f t="shared" si="33"/>
        <v>0</v>
      </c>
      <c r="AY26" s="183">
        <f t="shared" si="34"/>
        <v>0</v>
      </c>
      <c r="AZ26" s="183">
        <f t="shared" si="35"/>
        <v>0</v>
      </c>
      <c r="BA26" s="184">
        <f t="shared" si="36"/>
        <v>15</v>
      </c>
      <c r="BB26" s="348"/>
      <c r="BC26" s="349">
        <f t="shared" si="37"/>
        <v>7.5</v>
      </c>
      <c r="BD26" s="347"/>
      <c r="BE26" s="343"/>
      <c r="BF26" s="178">
        <f t="shared" si="38"/>
        <v>1</v>
      </c>
      <c r="BG26" s="179">
        <f t="shared" si="39"/>
        <v>0.5</v>
      </c>
      <c r="BH26" s="180">
        <f t="shared" si="40"/>
        <v>4.1666666666666664E-2</v>
      </c>
      <c r="BI26" s="181">
        <f t="shared" si="41"/>
        <v>0.45833333333333331</v>
      </c>
      <c r="BJ26" s="182">
        <f t="shared" si="42"/>
        <v>0</v>
      </c>
      <c r="BK26" s="183">
        <f t="shared" si="43"/>
        <v>0</v>
      </c>
      <c r="BL26" s="183">
        <f t="shared" si="44"/>
        <v>1</v>
      </c>
      <c r="BM26" s="183">
        <f t="shared" si="45"/>
        <v>0</v>
      </c>
      <c r="BN26" s="183">
        <f t="shared" si="46"/>
        <v>0</v>
      </c>
      <c r="BO26" s="183">
        <f t="shared" si="47"/>
        <v>0</v>
      </c>
      <c r="BP26" s="184">
        <f t="shared" si="48"/>
        <v>0</v>
      </c>
      <c r="BQ26" s="405">
        <f t="shared" si="49"/>
        <v>0.5</v>
      </c>
      <c r="BR26" s="182">
        <f t="shared" si="50"/>
        <v>0</v>
      </c>
      <c r="BS26" s="183">
        <f t="shared" si="51"/>
        <v>0</v>
      </c>
      <c r="BT26" s="184">
        <f t="shared" si="52"/>
        <v>0</v>
      </c>
      <c r="BU26" s="185">
        <f t="shared" si="53"/>
        <v>0</v>
      </c>
      <c r="BV26" s="178">
        <f t="shared" si="54"/>
        <v>0</v>
      </c>
      <c r="BW26" s="179">
        <f t="shared" si="55"/>
        <v>0</v>
      </c>
      <c r="BX26" s="196">
        <f t="shared" si="56"/>
        <v>0</v>
      </c>
      <c r="BY26" s="197">
        <f t="shared" si="57"/>
        <v>0</v>
      </c>
      <c r="BZ26" s="182">
        <f t="shared" si="58"/>
        <v>0</v>
      </c>
      <c r="CA26" s="183">
        <f t="shared" si="59"/>
        <v>0</v>
      </c>
      <c r="CB26" s="183">
        <f t="shared" si="60"/>
        <v>0</v>
      </c>
      <c r="CC26" s="183">
        <f t="shared" si="17"/>
        <v>0</v>
      </c>
      <c r="CD26" s="183">
        <f t="shared" si="61"/>
        <v>0</v>
      </c>
      <c r="CE26" s="183">
        <f t="shared" si="62"/>
        <v>0</v>
      </c>
      <c r="CF26" s="184">
        <f t="shared" si="63"/>
        <v>0</v>
      </c>
      <c r="CG26" s="198">
        <f t="shared" si="64"/>
        <v>0</v>
      </c>
      <c r="CH26" s="186"/>
      <c r="CI26" s="187"/>
      <c r="CJ26" s="187"/>
      <c r="CK26" s="177">
        <f t="shared" si="65"/>
        <v>1</v>
      </c>
      <c r="CL26" s="361"/>
      <c r="CM26" s="360"/>
      <c r="CN26" s="444">
        <f>FEV!CK26</f>
        <v>3</v>
      </c>
      <c r="CO26" s="450">
        <f>FEV!CL26</f>
        <v>36</v>
      </c>
    </row>
    <row r="27" spans="1:93" s="35" customFormat="1" ht="20.100000000000001" customHeight="1" thickBot="1" x14ac:dyDescent="0.25">
      <c r="A27" s="129" t="s">
        <v>70</v>
      </c>
      <c r="B27" s="612">
        <v>15</v>
      </c>
      <c r="C27" s="19" t="s">
        <v>3</v>
      </c>
      <c r="D27" s="460" t="s">
        <v>24</v>
      </c>
      <c r="E27" s="455" t="s">
        <v>25</v>
      </c>
      <c r="F27" s="503"/>
      <c r="G27" s="458"/>
      <c r="H27" s="438" t="s">
        <v>24</v>
      </c>
      <c r="I27" s="438" t="s">
        <v>25</v>
      </c>
      <c r="J27" s="502"/>
      <c r="K27" s="502"/>
      <c r="L27" s="455" t="s">
        <v>24</v>
      </c>
      <c r="M27" s="460" t="s">
        <v>25</v>
      </c>
      <c r="N27" s="458"/>
      <c r="O27" s="458"/>
      <c r="P27" s="438" t="s">
        <v>24</v>
      </c>
      <c r="Q27" s="438" t="s">
        <v>24</v>
      </c>
      <c r="R27" s="453"/>
      <c r="S27" s="460" t="s">
        <v>24</v>
      </c>
      <c r="T27" s="438" t="s">
        <v>24</v>
      </c>
      <c r="U27" s="453"/>
      <c r="V27" s="507"/>
      <c r="W27" s="460" t="s">
        <v>24</v>
      </c>
      <c r="X27" s="438" t="s">
        <v>25</v>
      </c>
      <c r="Y27" s="502"/>
      <c r="Z27" s="502"/>
      <c r="AA27" s="438" t="s">
        <v>25</v>
      </c>
      <c r="AB27" s="438" t="s">
        <v>25</v>
      </c>
      <c r="AC27" s="467"/>
      <c r="AD27" s="503"/>
      <c r="AE27" s="438" t="s">
        <v>24</v>
      </c>
      <c r="AF27" s="438" t="s">
        <v>25</v>
      </c>
      <c r="AG27" s="502"/>
      <c r="AH27" s="605"/>
      <c r="AI27" s="207">
        <f>COUNTIF($D27:AH27,"D")</f>
        <v>9</v>
      </c>
      <c r="AJ27" s="183">
        <f t="shared" si="19"/>
        <v>7</v>
      </c>
      <c r="AK27" s="183">
        <f t="shared" si="20"/>
        <v>0</v>
      </c>
      <c r="AL27" s="183">
        <f t="shared" si="21"/>
        <v>0</v>
      </c>
      <c r="AM27" s="183">
        <f t="shared" si="22"/>
        <v>0</v>
      </c>
      <c r="AN27" s="183">
        <f t="shared" si="23"/>
        <v>0</v>
      </c>
      <c r="AO27" s="183">
        <f t="shared" si="24"/>
        <v>0</v>
      </c>
      <c r="AP27" s="183">
        <f t="shared" si="25"/>
        <v>0</v>
      </c>
      <c r="AQ27" s="183">
        <f t="shared" si="26"/>
        <v>0</v>
      </c>
      <c r="AR27" s="183">
        <f t="shared" si="27"/>
        <v>0</v>
      </c>
      <c r="AS27" s="183">
        <f t="shared" si="28"/>
        <v>0</v>
      </c>
      <c r="AT27" s="183">
        <f t="shared" si="29"/>
        <v>0</v>
      </c>
      <c r="AU27" s="183">
        <f t="shared" si="30"/>
        <v>0</v>
      </c>
      <c r="AV27" s="183">
        <f t="shared" si="31"/>
        <v>0</v>
      </c>
      <c r="AW27" s="183">
        <f t="shared" si="32"/>
        <v>0</v>
      </c>
      <c r="AX27" s="183">
        <f t="shared" si="33"/>
        <v>0</v>
      </c>
      <c r="AY27" s="183">
        <f t="shared" si="34"/>
        <v>0</v>
      </c>
      <c r="AZ27" s="183">
        <f t="shared" si="35"/>
        <v>0</v>
      </c>
      <c r="BA27" s="184">
        <f t="shared" si="36"/>
        <v>16</v>
      </c>
      <c r="BB27" s="348"/>
      <c r="BC27" s="349">
        <f t="shared" si="37"/>
        <v>8</v>
      </c>
      <c r="BD27" s="347"/>
      <c r="BE27" s="343"/>
      <c r="BF27" s="178">
        <f t="shared" si="38"/>
        <v>0</v>
      </c>
      <c r="BG27" s="179">
        <f t="shared" si="39"/>
        <v>0</v>
      </c>
      <c r="BH27" s="180">
        <f t="shared" si="40"/>
        <v>0</v>
      </c>
      <c r="BI27" s="181">
        <f t="shared" si="41"/>
        <v>0</v>
      </c>
      <c r="BJ27" s="182">
        <f t="shared" si="42"/>
        <v>0</v>
      </c>
      <c r="BK27" s="183">
        <f t="shared" si="43"/>
        <v>0</v>
      </c>
      <c r="BL27" s="183">
        <f t="shared" si="44"/>
        <v>0</v>
      </c>
      <c r="BM27" s="183">
        <f t="shared" si="45"/>
        <v>0</v>
      </c>
      <c r="BN27" s="183">
        <f t="shared" si="46"/>
        <v>0</v>
      </c>
      <c r="BO27" s="183">
        <f t="shared" si="47"/>
        <v>0</v>
      </c>
      <c r="BP27" s="184">
        <f t="shared" si="48"/>
        <v>0</v>
      </c>
      <c r="BQ27" s="405">
        <f t="shared" si="49"/>
        <v>0</v>
      </c>
      <c r="BR27" s="182">
        <f t="shared" si="50"/>
        <v>0</v>
      </c>
      <c r="BS27" s="183">
        <f t="shared" si="51"/>
        <v>0</v>
      </c>
      <c r="BT27" s="184">
        <f t="shared" si="52"/>
        <v>0</v>
      </c>
      <c r="BU27" s="185">
        <f t="shared" si="53"/>
        <v>0</v>
      </c>
      <c r="BV27" s="178">
        <f t="shared" si="54"/>
        <v>0</v>
      </c>
      <c r="BW27" s="179">
        <f t="shared" si="55"/>
        <v>0</v>
      </c>
      <c r="BX27" s="196">
        <f t="shared" si="56"/>
        <v>0</v>
      </c>
      <c r="BY27" s="197">
        <f t="shared" si="57"/>
        <v>0</v>
      </c>
      <c r="BZ27" s="182">
        <f t="shared" si="58"/>
        <v>0</v>
      </c>
      <c r="CA27" s="183">
        <f t="shared" si="59"/>
        <v>0</v>
      </c>
      <c r="CB27" s="183">
        <f t="shared" si="60"/>
        <v>0</v>
      </c>
      <c r="CC27" s="183">
        <f t="shared" si="17"/>
        <v>0</v>
      </c>
      <c r="CD27" s="183">
        <f t="shared" si="61"/>
        <v>0</v>
      </c>
      <c r="CE27" s="183">
        <f t="shared" si="62"/>
        <v>0</v>
      </c>
      <c r="CF27" s="184">
        <f t="shared" si="63"/>
        <v>0</v>
      </c>
      <c r="CG27" s="198">
        <f t="shared" si="64"/>
        <v>0</v>
      </c>
      <c r="CH27" s="186"/>
      <c r="CI27" s="187"/>
      <c r="CJ27" s="187"/>
      <c r="CK27" s="177">
        <f t="shared" si="65"/>
        <v>0</v>
      </c>
      <c r="CL27" s="361"/>
      <c r="CM27" s="360"/>
      <c r="CN27" s="444">
        <f>FEV!CK27</f>
        <v>1</v>
      </c>
      <c r="CO27" s="450">
        <f>FEV!CL27</f>
        <v>12</v>
      </c>
    </row>
    <row r="28" spans="1:93" s="35" customFormat="1" ht="20.100000000000001" customHeight="1" thickBot="1" x14ac:dyDescent="0.25">
      <c r="A28" s="134" t="s">
        <v>71</v>
      </c>
      <c r="B28" s="862">
        <v>16</v>
      </c>
      <c r="C28" s="19" t="s">
        <v>3</v>
      </c>
      <c r="D28" s="460" t="s">
        <v>24</v>
      </c>
      <c r="E28" s="455" t="s">
        <v>25</v>
      </c>
      <c r="F28" s="503"/>
      <c r="G28" s="458"/>
      <c r="H28" s="438" t="s">
        <v>27</v>
      </c>
      <c r="I28" s="438" t="s">
        <v>25</v>
      </c>
      <c r="J28" s="502"/>
      <c r="K28" s="452" t="s">
        <v>51</v>
      </c>
      <c r="L28" s="493" t="s">
        <v>25</v>
      </c>
      <c r="M28" s="956"/>
      <c r="N28" s="458"/>
      <c r="O28" s="458" t="s">
        <v>25</v>
      </c>
      <c r="P28" s="438"/>
      <c r="Q28" s="438" t="s">
        <v>27</v>
      </c>
      <c r="R28" s="453"/>
      <c r="S28" s="460" t="s">
        <v>32</v>
      </c>
      <c r="T28" s="438" t="s">
        <v>32</v>
      </c>
      <c r="U28" s="452"/>
      <c r="V28" s="525"/>
      <c r="W28" s="460" t="s">
        <v>31</v>
      </c>
      <c r="X28" s="438" t="s">
        <v>25</v>
      </c>
      <c r="Y28" s="502"/>
      <c r="Z28" s="502"/>
      <c r="AA28" s="438" t="s">
        <v>25</v>
      </c>
      <c r="AB28" s="438" t="s">
        <v>25</v>
      </c>
      <c r="AC28" s="467"/>
      <c r="AD28" s="503"/>
      <c r="AE28" s="438" t="s">
        <v>25</v>
      </c>
      <c r="AF28" s="438" t="s">
        <v>25</v>
      </c>
      <c r="AG28" s="502"/>
      <c r="AH28" s="988" t="s">
        <v>50</v>
      </c>
      <c r="AI28" s="207">
        <f>COUNTIF($D28:AH28,"D")</f>
        <v>1</v>
      </c>
      <c r="AJ28" s="183">
        <f t="shared" si="19"/>
        <v>9</v>
      </c>
      <c r="AK28" s="183">
        <f t="shared" si="20"/>
        <v>0</v>
      </c>
      <c r="AL28" s="183">
        <f t="shared" si="21"/>
        <v>2</v>
      </c>
      <c r="AM28" s="183">
        <f t="shared" si="22"/>
        <v>0</v>
      </c>
      <c r="AN28" s="183">
        <f t="shared" si="23"/>
        <v>0</v>
      </c>
      <c r="AO28" s="183">
        <f t="shared" si="24"/>
        <v>0</v>
      </c>
      <c r="AP28" s="183">
        <f t="shared" si="25"/>
        <v>1</v>
      </c>
      <c r="AQ28" s="183">
        <f t="shared" si="26"/>
        <v>2</v>
      </c>
      <c r="AR28" s="183">
        <f t="shared" si="27"/>
        <v>0</v>
      </c>
      <c r="AS28" s="183">
        <f t="shared" si="28"/>
        <v>0</v>
      </c>
      <c r="AT28" s="183">
        <f t="shared" si="29"/>
        <v>0</v>
      </c>
      <c r="AU28" s="183">
        <f t="shared" si="30"/>
        <v>0</v>
      </c>
      <c r="AV28" s="183">
        <f t="shared" si="31"/>
        <v>0</v>
      </c>
      <c r="AW28" s="183">
        <f t="shared" si="32"/>
        <v>0</v>
      </c>
      <c r="AX28" s="183">
        <f t="shared" si="33"/>
        <v>0</v>
      </c>
      <c r="AY28" s="183">
        <f t="shared" si="34"/>
        <v>0</v>
      </c>
      <c r="AZ28" s="183">
        <f t="shared" si="35"/>
        <v>0</v>
      </c>
      <c r="BA28" s="184">
        <f t="shared" si="36"/>
        <v>14</v>
      </c>
      <c r="BB28" s="348"/>
      <c r="BC28" s="349">
        <f t="shared" si="37"/>
        <v>6</v>
      </c>
      <c r="BD28" s="347"/>
      <c r="BE28" s="343"/>
      <c r="BF28" s="178">
        <f t="shared" si="38"/>
        <v>0</v>
      </c>
      <c r="BG28" s="179">
        <f t="shared" si="39"/>
        <v>0</v>
      </c>
      <c r="BH28" s="180">
        <f t="shared" si="40"/>
        <v>0</v>
      </c>
      <c r="BI28" s="181">
        <f t="shared" si="41"/>
        <v>0</v>
      </c>
      <c r="BJ28" s="182">
        <f t="shared" si="42"/>
        <v>0</v>
      </c>
      <c r="BK28" s="183">
        <f t="shared" si="43"/>
        <v>0</v>
      </c>
      <c r="BL28" s="183">
        <f t="shared" si="44"/>
        <v>1</v>
      </c>
      <c r="BM28" s="183">
        <f t="shared" si="45"/>
        <v>1</v>
      </c>
      <c r="BN28" s="183">
        <f t="shared" si="46"/>
        <v>0</v>
      </c>
      <c r="BO28" s="183">
        <f t="shared" si="47"/>
        <v>0</v>
      </c>
      <c r="BP28" s="184">
        <f t="shared" si="48"/>
        <v>0</v>
      </c>
      <c r="BQ28" s="405">
        <f t="shared" si="49"/>
        <v>1</v>
      </c>
      <c r="BR28" s="182">
        <f t="shared" si="50"/>
        <v>0</v>
      </c>
      <c r="BS28" s="183">
        <f t="shared" si="51"/>
        <v>0</v>
      </c>
      <c r="BT28" s="184">
        <f t="shared" si="52"/>
        <v>0</v>
      </c>
      <c r="BU28" s="185">
        <f t="shared" si="53"/>
        <v>0</v>
      </c>
      <c r="BV28" s="178">
        <f t="shared" si="54"/>
        <v>0</v>
      </c>
      <c r="BW28" s="179">
        <f t="shared" si="55"/>
        <v>0</v>
      </c>
      <c r="BX28" s="196">
        <f t="shared" si="56"/>
        <v>0</v>
      </c>
      <c r="BY28" s="197">
        <f t="shared" si="57"/>
        <v>0</v>
      </c>
      <c r="BZ28" s="182">
        <f t="shared" si="58"/>
        <v>0</v>
      </c>
      <c r="CA28" s="183">
        <f t="shared" si="59"/>
        <v>0</v>
      </c>
      <c r="CB28" s="183">
        <f t="shared" si="60"/>
        <v>0</v>
      </c>
      <c r="CC28" s="183">
        <f t="shared" si="17"/>
        <v>0</v>
      </c>
      <c r="CD28" s="183">
        <f t="shared" si="61"/>
        <v>0</v>
      </c>
      <c r="CE28" s="183">
        <f t="shared" si="62"/>
        <v>0</v>
      </c>
      <c r="CF28" s="184">
        <f t="shared" si="63"/>
        <v>0</v>
      </c>
      <c r="CG28" s="198">
        <f t="shared" si="64"/>
        <v>0</v>
      </c>
      <c r="CH28" s="186"/>
      <c r="CI28" s="187"/>
      <c r="CJ28" s="187"/>
      <c r="CK28" s="177">
        <f t="shared" si="65"/>
        <v>1</v>
      </c>
      <c r="CL28" s="361"/>
      <c r="CM28" s="360"/>
      <c r="CN28" s="444">
        <f>FEV!CK28</f>
        <v>5</v>
      </c>
      <c r="CO28" s="450">
        <f>FEV!CL28</f>
        <v>60</v>
      </c>
    </row>
    <row r="29" spans="1:93" s="35" customFormat="1" ht="20.100000000000001" customHeight="1" thickBot="1" x14ac:dyDescent="0.25">
      <c r="A29" s="129" t="s">
        <v>72</v>
      </c>
      <c r="B29" s="612">
        <v>17</v>
      </c>
      <c r="C29" s="19" t="s">
        <v>3</v>
      </c>
      <c r="D29" s="459" t="s">
        <v>37</v>
      </c>
      <c r="E29" s="440" t="s">
        <v>37</v>
      </c>
      <c r="F29" s="459" t="s">
        <v>37</v>
      </c>
      <c r="G29" s="435" t="s">
        <v>37</v>
      </c>
      <c r="H29" s="435" t="s">
        <v>24</v>
      </c>
      <c r="I29" s="435"/>
      <c r="J29" s="432" t="s">
        <v>25</v>
      </c>
      <c r="K29" s="498" t="s">
        <v>51</v>
      </c>
      <c r="L29" s="440"/>
      <c r="M29" s="459" t="s">
        <v>25</v>
      </c>
      <c r="N29" s="435"/>
      <c r="O29" s="506"/>
      <c r="P29" s="435" t="s">
        <v>24</v>
      </c>
      <c r="Q29" s="435" t="s">
        <v>24</v>
      </c>
      <c r="R29" s="520"/>
      <c r="S29" s="459" t="s">
        <v>37</v>
      </c>
      <c r="T29" s="435" t="s">
        <v>37</v>
      </c>
      <c r="U29" s="434"/>
      <c r="V29" s="491"/>
      <c r="W29" s="459" t="s">
        <v>37</v>
      </c>
      <c r="X29" s="435" t="s">
        <v>37</v>
      </c>
      <c r="Y29" s="432" t="s">
        <v>37</v>
      </c>
      <c r="Z29" s="432" t="s">
        <v>37</v>
      </c>
      <c r="AA29" s="435" t="s">
        <v>37</v>
      </c>
      <c r="AB29" s="435"/>
      <c r="AC29" s="440"/>
      <c r="AD29" s="459" t="s">
        <v>37</v>
      </c>
      <c r="AE29" s="435" t="s">
        <v>37</v>
      </c>
      <c r="AF29" s="435" t="s">
        <v>37</v>
      </c>
      <c r="AG29" s="432" t="s">
        <v>37</v>
      </c>
      <c r="AH29" s="381" t="s">
        <v>37</v>
      </c>
      <c r="AI29" s="207">
        <f>COUNTIF($D29:AH29,"D")</f>
        <v>3</v>
      </c>
      <c r="AJ29" s="183">
        <f t="shared" si="19"/>
        <v>2</v>
      </c>
      <c r="AK29" s="183">
        <f t="shared" si="20"/>
        <v>0</v>
      </c>
      <c r="AL29" s="183">
        <f t="shared" si="21"/>
        <v>0</v>
      </c>
      <c r="AM29" s="183">
        <f t="shared" si="22"/>
        <v>0</v>
      </c>
      <c r="AN29" s="183">
        <f t="shared" si="23"/>
        <v>0</v>
      </c>
      <c r="AO29" s="183">
        <f t="shared" si="24"/>
        <v>0</v>
      </c>
      <c r="AP29" s="183">
        <f t="shared" si="25"/>
        <v>0</v>
      </c>
      <c r="AQ29" s="183">
        <f t="shared" si="26"/>
        <v>0</v>
      </c>
      <c r="AR29" s="183">
        <f t="shared" si="27"/>
        <v>0</v>
      </c>
      <c r="AS29" s="183">
        <f t="shared" si="28"/>
        <v>0</v>
      </c>
      <c r="AT29" s="183">
        <f t="shared" si="29"/>
        <v>0</v>
      </c>
      <c r="AU29" s="183">
        <f t="shared" si="30"/>
        <v>0</v>
      </c>
      <c r="AV29" s="183">
        <f t="shared" si="31"/>
        <v>16</v>
      </c>
      <c r="AW29" s="183">
        <f t="shared" si="32"/>
        <v>0</v>
      </c>
      <c r="AX29" s="183">
        <f t="shared" si="33"/>
        <v>0</v>
      </c>
      <c r="AY29" s="183">
        <f t="shared" si="34"/>
        <v>0</v>
      </c>
      <c r="AZ29" s="183">
        <f t="shared" si="35"/>
        <v>0</v>
      </c>
      <c r="BA29" s="184">
        <f t="shared" si="36"/>
        <v>21</v>
      </c>
      <c r="BB29" s="348"/>
      <c r="BC29" s="349">
        <f t="shared" si="37"/>
        <v>10.5</v>
      </c>
      <c r="BD29" s="347"/>
      <c r="BE29" s="343"/>
      <c r="BF29" s="178">
        <f t="shared" si="38"/>
        <v>0</v>
      </c>
      <c r="BG29" s="179">
        <f t="shared" si="39"/>
        <v>0</v>
      </c>
      <c r="BH29" s="180">
        <f t="shared" si="40"/>
        <v>0</v>
      </c>
      <c r="BI29" s="181">
        <f t="shared" si="41"/>
        <v>0</v>
      </c>
      <c r="BJ29" s="182">
        <f t="shared" si="42"/>
        <v>0</v>
      </c>
      <c r="BK29" s="183">
        <f t="shared" si="43"/>
        <v>0</v>
      </c>
      <c r="BL29" s="183">
        <f t="shared" si="44"/>
        <v>0</v>
      </c>
      <c r="BM29" s="183">
        <f t="shared" si="45"/>
        <v>1</v>
      </c>
      <c r="BN29" s="183">
        <f t="shared" si="46"/>
        <v>0</v>
      </c>
      <c r="BO29" s="183">
        <f t="shared" si="47"/>
        <v>0</v>
      </c>
      <c r="BP29" s="184">
        <f t="shared" si="48"/>
        <v>0</v>
      </c>
      <c r="BQ29" s="405">
        <f t="shared" si="49"/>
        <v>0.5</v>
      </c>
      <c r="BR29" s="182">
        <f t="shared" si="50"/>
        <v>0</v>
      </c>
      <c r="BS29" s="183">
        <f t="shared" si="51"/>
        <v>0</v>
      </c>
      <c r="BT29" s="184">
        <f t="shared" si="52"/>
        <v>0</v>
      </c>
      <c r="BU29" s="185">
        <f t="shared" si="53"/>
        <v>0</v>
      </c>
      <c r="BV29" s="178">
        <f t="shared" si="54"/>
        <v>0</v>
      </c>
      <c r="BW29" s="179">
        <f t="shared" si="55"/>
        <v>0</v>
      </c>
      <c r="BX29" s="196">
        <f t="shared" si="56"/>
        <v>0</v>
      </c>
      <c r="BY29" s="197">
        <f t="shared" si="57"/>
        <v>0</v>
      </c>
      <c r="BZ29" s="182">
        <f t="shared" si="58"/>
        <v>0</v>
      </c>
      <c r="CA29" s="183">
        <f t="shared" si="59"/>
        <v>0</v>
      </c>
      <c r="CB29" s="183">
        <f t="shared" si="60"/>
        <v>0</v>
      </c>
      <c r="CC29" s="183">
        <f t="shared" si="17"/>
        <v>0</v>
      </c>
      <c r="CD29" s="183">
        <f t="shared" si="61"/>
        <v>0</v>
      </c>
      <c r="CE29" s="183">
        <f t="shared" si="62"/>
        <v>0</v>
      </c>
      <c r="CF29" s="184">
        <f t="shared" si="63"/>
        <v>0</v>
      </c>
      <c r="CG29" s="198">
        <f t="shared" si="64"/>
        <v>0</v>
      </c>
      <c r="CH29" s="186"/>
      <c r="CI29" s="187"/>
      <c r="CJ29" s="187"/>
      <c r="CK29" s="177">
        <f t="shared" si="65"/>
        <v>0.5</v>
      </c>
      <c r="CL29" s="361"/>
      <c r="CM29" s="360"/>
      <c r="CN29" s="444">
        <f>FEV!CK29</f>
        <v>2</v>
      </c>
      <c r="CO29" s="450">
        <f>FEV!CL29</f>
        <v>24</v>
      </c>
    </row>
    <row r="30" spans="1:93" ht="20.100000000000001" customHeight="1" thickBot="1" x14ac:dyDescent="0.3">
      <c r="A30" s="134" t="s">
        <v>73</v>
      </c>
      <c r="B30" s="862">
        <v>18</v>
      </c>
      <c r="C30" s="19" t="s">
        <v>3</v>
      </c>
      <c r="D30" s="984" t="s">
        <v>279</v>
      </c>
      <c r="E30" s="440" t="s">
        <v>25</v>
      </c>
      <c r="F30" s="500"/>
      <c r="G30" s="506"/>
      <c r="H30" s="435" t="s">
        <v>24</v>
      </c>
      <c r="I30" s="435" t="s">
        <v>25</v>
      </c>
      <c r="J30" s="498"/>
      <c r="K30" s="498" t="s">
        <v>27</v>
      </c>
      <c r="L30" s="440" t="s">
        <v>31</v>
      </c>
      <c r="M30" s="459" t="s">
        <v>25</v>
      </c>
      <c r="N30" s="506"/>
      <c r="O30" s="506"/>
      <c r="P30" s="435" t="s">
        <v>24</v>
      </c>
      <c r="Q30" s="435" t="s">
        <v>24</v>
      </c>
      <c r="R30" s="520"/>
      <c r="S30" s="500"/>
      <c r="T30" s="435"/>
      <c r="U30" s="435"/>
      <c r="V30" s="505"/>
      <c r="W30" s="500"/>
      <c r="X30" s="435"/>
      <c r="Y30" s="435"/>
      <c r="Z30" s="506"/>
      <c r="AA30" s="506"/>
      <c r="AB30" s="435"/>
      <c r="AC30" s="440"/>
      <c r="AD30" s="500"/>
      <c r="AE30" s="435" t="s">
        <v>279</v>
      </c>
      <c r="AF30" s="435" t="s">
        <v>280</v>
      </c>
      <c r="AG30" s="498" t="s">
        <v>280</v>
      </c>
      <c r="AH30" s="498"/>
      <c r="AI30" s="207">
        <f>COUNTIF($D30:AH30,"D")</f>
        <v>3</v>
      </c>
      <c r="AJ30" s="183">
        <f t="shared" si="19"/>
        <v>3</v>
      </c>
      <c r="AK30" s="183">
        <f t="shared" si="20"/>
        <v>0</v>
      </c>
      <c r="AL30" s="183">
        <f t="shared" si="21"/>
        <v>1</v>
      </c>
      <c r="AM30" s="183">
        <f t="shared" si="22"/>
        <v>0</v>
      </c>
      <c r="AN30" s="183">
        <f t="shared" si="23"/>
        <v>0</v>
      </c>
      <c r="AO30" s="183">
        <f t="shared" si="24"/>
        <v>0</v>
      </c>
      <c r="AP30" s="183">
        <f t="shared" si="25"/>
        <v>1</v>
      </c>
      <c r="AQ30" s="183">
        <f t="shared" si="26"/>
        <v>0</v>
      </c>
      <c r="AR30" s="183">
        <f t="shared" si="27"/>
        <v>0</v>
      </c>
      <c r="AS30" s="183">
        <f t="shared" si="28"/>
        <v>0</v>
      </c>
      <c r="AT30" s="183">
        <f t="shared" si="29"/>
        <v>0</v>
      </c>
      <c r="AU30" s="183">
        <f t="shared" si="30"/>
        <v>0</v>
      </c>
      <c r="AV30" s="183">
        <f t="shared" si="31"/>
        <v>0</v>
      </c>
      <c r="AW30" s="183">
        <f t="shared" si="32"/>
        <v>0</v>
      </c>
      <c r="AX30" s="183">
        <f t="shared" si="33"/>
        <v>0</v>
      </c>
      <c r="AY30" s="183">
        <f t="shared" si="34"/>
        <v>0</v>
      </c>
      <c r="AZ30" s="183">
        <f t="shared" si="35"/>
        <v>0</v>
      </c>
      <c r="BA30" s="184">
        <f t="shared" si="36"/>
        <v>7</v>
      </c>
      <c r="BB30" s="348"/>
      <c r="BC30" s="349">
        <f t="shared" si="37"/>
        <v>3.5</v>
      </c>
      <c r="BD30" s="347"/>
      <c r="BE30" s="343"/>
      <c r="BF30" s="178">
        <f t="shared" si="38"/>
        <v>0</v>
      </c>
      <c r="BG30" s="179">
        <f t="shared" si="39"/>
        <v>0</v>
      </c>
      <c r="BH30" s="180">
        <f t="shared" si="40"/>
        <v>0</v>
      </c>
      <c r="BI30" s="181">
        <f t="shared" si="41"/>
        <v>0</v>
      </c>
      <c r="BJ30" s="182">
        <f t="shared" si="42"/>
        <v>0</v>
      </c>
      <c r="BK30" s="183">
        <f t="shared" si="43"/>
        <v>0</v>
      </c>
      <c r="BL30" s="183">
        <f t="shared" si="44"/>
        <v>0</v>
      </c>
      <c r="BM30" s="183">
        <f t="shared" si="45"/>
        <v>0</v>
      </c>
      <c r="BN30" s="183">
        <f t="shared" si="46"/>
        <v>0</v>
      </c>
      <c r="BO30" s="183">
        <f t="shared" si="47"/>
        <v>0</v>
      </c>
      <c r="BP30" s="184">
        <f t="shared" si="48"/>
        <v>0</v>
      </c>
      <c r="BQ30" s="405">
        <f t="shared" si="49"/>
        <v>0</v>
      </c>
      <c r="BR30" s="182">
        <f t="shared" si="50"/>
        <v>0</v>
      </c>
      <c r="BS30" s="183">
        <f t="shared" si="51"/>
        <v>0</v>
      </c>
      <c r="BT30" s="184">
        <f t="shared" si="52"/>
        <v>0</v>
      </c>
      <c r="BU30" s="185">
        <f t="shared" si="53"/>
        <v>0</v>
      </c>
      <c r="BV30" s="178">
        <f t="shared" si="54"/>
        <v>0</v>
      </c>
      <c r="BW30" s="179">
        <f t="shared" si="55"/>
        <v>0</v>
      </c>
      <c r="BX30" s="196">
        <f t="shared" si="56"/>
        <v>0</v>
      </c>
      <c r="BY30" s="197">
        <f t="shared" si="57"/>
        <v>0</v>
      </c>
      <c r="BZ30" s="182">
        <f t="shared" si="58"/>
        <v>0</v>
      </c>
      <c r="CA30" s="183">
        <f t="shared" si="59"/>
        <v>0</v>
      </c>
      <c r="CB30" s="183">
        <f t="shared" si="60"/>
        <v>0</v>
      </c>
      <c r="CC30" s="183">
        <f t="shared" si="17"/>
        <v>0</v>
      </c>
      <c r="CD30" s="183">
        <f t="shared" si="61"/>
        <v>0</v>
      </c>
      <c r="CE30" s="183">
        <f t="shared" si="62"/>
        <v>0</v>
      </c>
      <c r="CF30" s="184">
        <f t="shared" si="63"/>
        <v>0</v>
      </c>
      <c r="CG30" s="198">
        <f t="shared" si="64"/>
        <v>0</v>
      </c>
      <c r="CH30" s="186"/>
      <c r="CI30" s="187"/>
      <c r="CJ30" s="187"/>
      <c r="CK30" s="177">
        <f t="shared" si="65"/>
        <v>0</v>
      </c>
      <c r="CL30" s="230"/>
      <c r="CM30" s="359"/>
      <c r="CN30" s="444">
        <f>FEV!CK30</f>
        <v>1</v>
      </c>
      <c r="CO30" s="450">
        <f>FEV!CL30</f>
        <v>12</v>
      </c>
    </row>
    <row r="31" spans="1:93" ht="20.100000000000001" customHeight="1" thickBot="1" x14ac:dyDescent="0.3">
      <c r="A31" s="129" t="s">
        <v>74</v>
      </c>
      <c r="B31" s="612">
        <v>19</v>
      </c>
      <c r="C31" s="19" t="s">
        <v>3</v>
      </c>
      <c r="D31" s="984" t="s">
        <v>279</v>
      </c>
      <c r="E31" s="440" t="s">
        <v>25</v>
      </c>
      <c r="F31" s="500"/>
      <c r="G31" s="435" t="s">
        <v>24</v>
      </c>
      <c r="H31" s="435" t="s">
        <v>25</v>
      </c>
      <c r="I31" s="506"/>
      <c r="J31" s="506"/>
      <c r="K31" s="435" t="s">
        <v>24</v>
      </c>
      <c r="L31" s="440" t="s">
        <v>25</v>
      </c>
      <c r="M31" s="500"/>
      <c r="N31" s="506"/>
      <c r="O31" s="435" t="s">
        <v>24</v>
      </c>
      <c r="P31" s="89" t="s">
        <v>25</v>
      </c>
      <c r="Q31" s="531"/>
      <c r="R31" s="531"/>
      <c r="S31" s="460"/>
      <c r="T31" s="438"/>
      <c r="U31" s="438"/>
      <c r="V31" s="455"/>
      <c r="W31" s="459"/>
      <c r="X31" s="438"/>
      <c r="Y31" s="438"/>
      <c r="Z31" s="438"/>
      <c r="AA31" s="438"/>
      <c r="AB31" s="438"/>
      <c r="AC31" s="455"/>
      <c r="AD31" s="503"/>
      <c r="AE31" s="438" t="s">
        <v>279</v>
      </c>
      <c r="AF31" s="438" t="s">
        <v>280</v>
      </c>
      <c r="AG31" s="439" t="s">
        <v>280</v>
      </c>
      <c r="AH31" s="439"/>
      <c r="AI31" s="207">
        <f>COUNTIF($D31:AH31,"D")</f>
        <v>3</v>
      </c>
      <c r="AJ31" s="183">
        <f t="shared" si="19"/>
        <v>4</v>
      </c>
      <c r="AK31" s="183">
        <f t="shared" si="20"/>
        <v>0</v>
      </c>
      <c r="AL31" s="183">
        <f t="shared" si="21"/>
        <v>0</v>
      </c>
      <c r="AM31" s="183">
        <f t="shared" si="22"/>
        <v>0</v>
      </c>
      <c r="AN31" s="183">
        <f t="shared" si="23"/>
        <v>0</v>
      </c>
      <c r="AO31" s="183">
        <f t="shared" si="24"/>
        <v>0</v>
      </c>
      <c r="AP31" s="183">
        <f t="shared" si="25"/>
        <v>0</v>
      </c>
      <c r="AQ31" s="183">
        <f t="shared" si="26"/>
        <v>0</v>
      </c>
      <c r="AR31" s="183">
        <f t="shared" si="27"/>
        <v>0</v>
      </c>
      <c r="AS31" s="183">
        <f t="shared" si="28"/>
        <v>0</v>
      </c>
      <c r="AT31" s="183">
        <f t="shared" si="29"/>
        <v>0</v>
      </c>
      <c r="AU31" s="183">
        <f t="shared" si="30"/>
        <v>0</v>
      </c>
      <c r="AV31" s="183">
        <f t="shared" si="31"/>
        <v>0</v>
      </c>
      <c r="AW31" s="183">
        <f t="shared" si="32"/>
        <v>0</v>
      </c>
      <c r="AX31" s="183">
        <f t="shared" si="33"/>
        <v>0</v>
      </c>
      <c r="AY31" s="183">
        <f t="shared" si="34"/>
        <v>0</v>
      </c>
      <c r="AZ31" s="183">
        <f t="shared" si="35"/>
        <v>0</v>
      </c>
      <c r="BA31" s="184">
        <f t="shared" si="36"/>
        <v>7</v>
      </c>
      <c r="BB31" s="348"/>
      <c r="BC31" s="349">
        <f t="shared" si="37"/>
        <v>3.5</v>
      </c>
      <c r="BD31" s="347"/>
      <c r="BE31" s="343"/>
      <c r="BF31" s="178">
        <f t="shared" si="38"/>
        <v>0</v>
      </c>
      <c r="BG31" s="179">
        <f t="shared" si="39"/>
        <v>0</v>
      </c>
      <c r="BH31" s="180">
        <f t="shared" si="40"/>
        <v>0</v>
      </c>
      <c r="BI31" s="181">
        <f t="shared" si="41"/>
        <v>0</v>
      </c>
      <c r="BJ31" s="182">
        <f t="shared" si="42"/>
        <v>0</v>
      </c>
      <c r="BK31" s="183">
        <f t="shared" si="43"/>
        <v>0</v>
      </c>
      <c r="BL31" s="183">
        <f t="shared" si="44"/>
        <v>0</v>
      </c>
      <c r="BM31" s="183">
        <f t="shared" si="45"/>
        <v>0</v>
      </c>
      <c r="BN31" s="183">
        <f t="shared" si="46"/>
        <v>0</v>
      </c>
      <c r="BO31" s="183">
        <f t="shared" si="47"/>
        <v>0</v>
      </c>
      <c r="BP31" s="184">
        <f t="shared" si="48"/>
        <v>0</v>
      </c>
      <c r="BQ31" s="405">
        <f t="shared" si="49"/>
        <v>0</v>
      </c>
      <c r="BR31" s="182">
        <f t="shared" si="50"/>
        <v>0</v>
      </c>
      <c r="BS31" s="183">
        <f t="shared" si="51"/>
        <v>0</v>
      </c>
      <c r="BT31" s="184">
        <f t="shared" si="52"/>
        <v>0</v>
      </c>
      <c r="BU31" s="185">
        <f t="shared" si="53"/>
        <v>0</v>
      </c>
      <c r="BV31" s="178">
        <f t="shared" si="54"/>
        <v>0</v>
      </c>
      <c r="BW31" s="179">
        <f t="shared" si="55"/>
        <v>0</v>
      </c>
      <c r="BX31" s="196">
        <f t="shared" si="56"/>
        <v>0</v>
      </c>
      <c r="BY31" s="197">
        <f t="shared" si="57"/>
        <v>0</v>
      </c>
      <c r="BZ31" s="182">
        <f t="shared" si="58"/>
        <v>0</v>
      </c>
      <c r="CA31" s="183">
        <f t="shared" si="59"/>
        <v>0</v>
      </c>
      <c r="CB31" s="183">
        <f t="shared" si="60"/>
        <v>0</v>
      </c>
      <c r="CC31" s="183">
        <f t="shared" si="17"/>
        <v>0</v>
      </c>
      <c r="CD31" s="183">
        <f t="shared" si="61"/>
        <v>0</v>
      </c>
      <c r="CE31" s="183">
        <f t="shared" si="62"/>
        <v>0</v>
      </c>
      <c r="CF31" s="184">
        <f t="shared" si="63"/>
        <v>0</v>
      </c>
      <c r="CG31" s="198">
        <f t="shared" si="64"/>
        <v>0</v>
      </c>
      <c r="CH31" s="186"/>
      <c r="CI31" s="187"/>
      <c r="CJ31" s="187"/>
      <c r="CK31" s="177">
        <f t="shared" si="65"/>
        <v>0</v>
      </c>
      <c r="CL31" s="230"/>
      <c r="CM31" s="359"/>
      <c r="CN31" s="444">
        <f>FEV!CK31</f>
        <v>1</v>
      </c>
      <c r="CO31" s="450">
        <f>FEV!CL31</f>
        <v>12</v>
      </c>
    </row>
    <row r="32" spans="1:93" ht="20.100000000000001" customHeight="1" thickBot="1" x14ac:dyDescent="0.3">
      <c r="A32" s="134" t="s">
        <v>269</v>
      </c>
      <c r="B32" s="862">
        <v>20</v>
      </c>
      <c r="C32" s="19" t="s">
        <v>3</v>
      </c>
      <c r="D32" s="460"/>
      <c r="E32" s="455"/>
      <c r="F32" s="503"/>
      <c r="G32" s="458"/>
      <c r="H32" s="438"/>
      <c r="I32" s="438"/>
      <c r="J32" s="502"/>
      <c r="K32" s="502"/>
      <c r="L32" s="455"/>
      <c r="M32" s="460"/>
      <c r="N32" s="458"/>
      <c r="O32" s="458"/>
      <c r="P32" s="438"/>
      <c r="Q32" s="438"/>
      <c r="R32" s="453"/>
      <c r="S32" s="999"/>
      <c r="T32" s="440"/>
      <c r="U32" s="459"/>
      <c r="V32" s="506"/>
      <c r="W32" s="506"/>
      <c r="X32" s="435"/>
      <c r="Y32" s="435"/>
      <c r="Z32" s="506"/>
      <c r="AA32" s="505"/>
      <c r="AB32" s="459"/>
      <c r="AC32" s="435"/>
      <c r="AD32" s="506"/>
      <c r="AE32" s="506"/>
      <c r="AF32" s="435"/>
      <c r="AG32" s="435"/>
      <c r="AH32" s="505"/>
      <c r="AI32" s="207">
        <f>COUNTIF($D32:AH32,"D")</f>
        <v>0</v>
      </c>
      <c r="AJ32" s="183">
        <f t="shared" si="19"/>
        <v>0</v>
      </c>
      <c r="AK32" s="183">
        <f t="shared" si="20"/>
        <v>0</v>
      </c>
      <c r="AL32" s="183">
        <f t="shared" si="21"/>
        <v>0</v>
      </c>
      <c r="AM32" s="183">
        <f t="shared" si="22"/>
        <v>0</v>
      </c>
      <c r="AN32" s="183">
        <f t="shared" si="23"/>
        <v>0</v>
      </c>
      <c r="AO32" s="183">
        <f t="shared" si="24"/>
        <v>0</v>
      </c>
      <c r="AP32" s="183">
        <f t="shared" si="25"/>
        <v>0</v>
      </c>
      <c r="AQ32" s="183">
        <f t="shared" si="26"/>
        <v>0</v>
      </c>
      <c r="AR32" s="183">
        <f t="shared" si="27"/>
        <v>0</v>
      </c>
      <c r="AS32" s="183">
        <f t="shared" si="28"/>
        <v>0</v>
      </c>
      <c r="AT32" s="183">
        <f t="shared" si="29"/>
        <v>0</v>
      </c>
      <c r="AU32" s="183">
        <f t="shared" si="30"/>
        <v>0</v>
      </c>
      <c r="AV32" s="183">
        <f t="shared" si="31"/>
        <v>0</v>
      </c>
      <c r="AW32" s="183">
        <f t="shared" si="32"/>
        <v>0</v>
      </c>
      <c r="AX32" s="183">
        <f t="shared" si="33"/>
        <v>0</v>
      </c>
      <c r="AY32" s="183">
        <f t="shared" si="34"/>
        <v>0</v>
      </c>
      <c r="AZ32" s="183">
        <f t="shared" si="35"/>
        <v>0</v>
      </c>
      <c r="BA32" s="184">
        <f t="shared" si="36"/>
        <v>0</v>
      </c>
      <c r="BB32" s="348"/>
      <c r="BC32" s="349">
        <f t="shared" si="37"/>
        <v>0</v>
      </c>
      <c r="BD32" s="347"/>
      <c r="BE32" s="343"/>
      <c r="BF32" s="178">
        <f t="shared" si="38"/>
        <v>0</v>
      </c>
      <c r="BG32" s="179">
        <f t="shared" si="39"/>
        <v>0</v>
      </c>
      <c r="BH32" s="180">
        <f t="shared" si="40"/>
        <v>0</v>
      </c>
      <c r="BI32" s="181">
        <f t="shared" si="41"/>
        <v>0</v>
      </c>
      <c r="BJ32" s="182">
        <f t="shared" si="42"/>
        <v>0</v>
      </c>
      <c r="BK32" s="183">
        <f t="shared" si="43"/>
        <v>0</v>
      </c>
      <c r="BL32" s="183">
        <f t="shared" si="44"/>
        <v>0</v>
      </c>
      <c r="BM32" s="183">
        <f t="shared" si="45"/>
        <v>0</v>
      </c>
      <c r="BN32" s="183">
        <f t="shared" si="46"/>
        <v>0</v>
      </c>
      <c r="BO32" s="183">
        <f t="shared" si="47"/>
        <v>0</v>
      </c>
      <c r="BP32" s="184">
        <f t="shared" si="48"/>
        <v>0</v>
      </c>
      <c r="BQ32" s="405">
        <f t="shared" si="49"/>
        <v>0</v>
      </c>
      <c r="BR32" s="182">
        <f t="shared" si="50"/>
        <v>0</v>
      </c>
      <c r="BS32" s="183">
        <f t="shared" si="51"/>
        <v>0</v>
      </c>
      <c r="BT32" s="184">
        <f t="shared" si="52"/>
        <v>0</v>
      </c>
      <c r="BU32" s="185">
        <f t="shared" si="53"/>
        <v>0</v>
      </c>
      <c r="BV32" s="178">
        <f t="shared" si="54"/>
        <v>0</v>
      </c>
      <c r="BW32" s="179">
        <f t="shared" si="55"/>
        <v>0</v>
      </c>
      <c r="BX32" s="196">
        <f t="shared" si="56"/>
        <v>0</v>
      </c>
      <c r="BY32" s="197">
        <f t="shared" si="57"/>
        <v>0</v>
      </c>
      <c r="BZ32" s="182">
        <f t="shared" si="58"/>
        <v>0</v>
      </c>
      <c r="CA32" s="183">
        <f t="shared" si="59"/>
        <v>0</v>
      </c>
      <c r="CB32" s="183">
        <f t="shared" si="60"/>
        <v>0</v>
      </c>
      <c r="CC32" s="183">
        <f t="shared" si="17"/>
        <v>0</v>
      </c>
      <c r="CD32" s="183">
        <f t="shared" si="61"/>
        <v>0</v>
      </c>
      <c r="CE32" s="183">
        <f t="shared" si="62"/>
        <v>0</v>
      </c>
      <c r="CF32" s="184">
        <f t="shared" si="63"/>
        <v>0</v>
      </c>
      <c r="CG32" s="198">
        <f t="shared" si="64"/>
        <v>0</v>
      </c>
      <c r="CH32" s="186"/>
      <c r="CI32" s="187"/>
      <c r="CJ32" s="187"/>
      <c r="CK32" s="177">
        <f t="shared" si="65"/>
        <v>0</v>
      </c>
      <c r="CL32" s="230"/>
      <c r="CM32" s="359"/>
      <c r="CN32" s="444">
        <f>FEV!CK32</f>
        <v>0</v>
      </c>
      <c r="CO32" s="450">
        <f>FEV!CL32</f>
        <v>0</v>
      </c>
    </row>
    <row r="33" spans="1:93" ht="20.100000000000001" customHeight="1" thickBot="1" x14ac:dyDescent="0.3">
      <c r="A33" s="60" t="s">
        <v>21</v>
      </c>
      <c r="B33" s="60" t="s">
        <v>22</v>
      </c>
      <c r="C33" s="225" t="s">
        <v>23</v>
      </c>
      <c r="D33" s="947">
        <v>1</v>
      </c>
      <c r="E33" s="640">
        <f>D33+1</f>
        <v>2</v>
      </c>
      <c r="F33" s="307">
        <f t="shared" ref="F33:AH33" si="66">E33+1</f>
        <v>3</v>
      </c>
      <c r="G33" s="265">
        <f t="shared" si="66"/>
        <v>4</v>
      </c>
      <c r="H33" s="265">
        <f t="shared" si="66"/>
        <v>5</v>
      </c>
      <c r="I33" s="265">
        <f t="shared" si="66"/>
        <v>6</v>
      </c>
      <c r="J33" s="265">
        <f t="shared" si="66"/>
        <v>7</v>
      </c>
      <c r="K33" s="265">
        <f t="shared" si="66"/>
        <v>8</v>
      </c>
      <c r="L33" s="641">
        <f t="shared" si="66"/>
        <v>9</v>
      </c>
      <c r="M33" s="307">
        <f t="shared" si="66"/>
        <v>10</v>
      </c>
      <c r="N33" s="902">
        <f t="shared" si="66"/>
        <v>11</v>
      </c>
      <c r="O33" s="902">
        <f t="shared" si="66"/>
        <v>12</v>
      </c>
      <c r="P33" s="264">
        <f t="shared" si="66"/>
        <v>13</v>
      </c>
      <c r="Q33" s="265">
        <f t="shared" si="66"/>
        <v>14</v>
      </c>
      <c r="R33" s="265">
        <f t="shared" si="66"/>
        <v>15</v>
      </c>
      <c r="S33" s="947">
        <f t="shared" si="66"/>
        <v>16</v>
      </c>
      <c r="T33" s="265">
        <f t="shared" si="66"/>
        <v>17</v>
      </c>
      <c r="U33" s="265">
        <f t="shared" si="66"/>
        <v>18</v>
      </c>
      <c r="V33" s="640">
        <f t="shared" si="66"/>
        <v>19</v>
      </c>
      <c r="W33" s="307">
        <f t="shared" si="66"/>
        <v>20</v>
      </c>
      <c r="X33" s="265">
        <f t="shared" si="66"/>
        <v>21</v>
      </c>
      <c r="Y33" s="265">
        <f t="shared" si="66"/>
        <v>22</v>
      </c>
      <c r="Z33" s="265">
        <f t="shared" si="66"/>
        <v>23</v>
      </c>
      <c r="AA33" s="264">
        <f t="shared" si="66"/>
        <v>24</v>
      </c>
      <c r="AB33" s="265">
        <f t="shared" si="66"/>
        <v>25</v>
      </c>
      <c r="AC33" s="640">
        <f t="shared" si="66"/>
        <v>26</v>
      </c>
      <c r="AD33" s="307">
        <f t="shared" si="66"/>
        <v>27</v>
      </c>
      <c r="AE33" s="265">
        <f t="shared" si="66"/>
        <v>28</v>
      </c>
      <c r="AF33" s="265">
        <f t="shared" si="66"/>
        <v>29</v>
      </c>
      <c r="AG33" s="265">
        <f t="shared" si="66"/>
        <v>30</v>
      </c>
      <c r="AH33" s="640">
        <f t="shared" si="66"/>
        <v>31</v>
      </c>
      <c r="AI33" s="207">
        <f>COUNTIF($D33:AH33,"D")</f>
        <v>0</v>
      </c>
      <c r="AJ33" s="183">
        <f t="shared" si="19"/>
        <v>0</v>
      </c>
      <c r="AK33" s="183">
        <f t="shared" si="20"/>
        <v>0</v>
      </c>
      <c r="AL33" s="183">
        <f t="shared" si="21"/>
        <v>0</v>
      </c>
      <c r="AM33" s="183">
        <f t="shared" si="22"/>
        <v>0</v>
      </c>
      <c r="AN33" s="183">
        <f t="shared" si="23"/>
        <v>0</v>
      </c>
      <c r="AO33" s="183">
        <f t="shared" si="24"/>
        <v>0</v>
      </c>
      <c r="AP33" s="183">
        <f t="shared" si="25"/>
        <v>0</v>
      </c>
      <c r="AQ33" s="183">
        <f t="shared" si="26"/>
        <v>0</v>
      </c>
      <c r="AR33" s="183">
        <f t="shared" si="27"/>
        <v>0</v>
      </c>
      <c r="AS33" s="183">
        <f t="shared" si="28"/>
        <v>0</v>
      </c>
      <c r="AT33" s="183">
        <f t="shared" si="29"/>
        <v>0</v>
      </c>
      <c r="AU33" s="183">
        <f t="shared" si="30"/>
        <v>0</v>
      </c>
      <c r="AV33" s="183">
        <f t="shared" si="31"/>
        <v>0</v>
      </c>
      <c r="AW33" s="183">
        <f t="shared" si="32"/>
        <v>0</v>
      </c>
      <c r="AX33" s="183">
        <f t="shared" si="33"/>
        <v>0</v>
      </c>
      <c r="AY33" s="183">
        <f t="shared" si="34"/>
        <v>0</v>
      </c>
      <c r="AZ33" s="183">
        <f t="shared" si="35"/>
        <v>0</v>
      </c>
      <c r="BA33" s="184">
        <f t="shared" si="36"/>
        <v>0</v>
      </c>
      <c r="BB33" s="348"/>
      <c r="BC33" s="349">
        <f t="shared" si="37"/>
        <v>0</v>
      </c>
      <c r="BD33" s="347"/>
      <c r="BE33" s="343"/>
      <c r="BF33" s="178">
        <f t="shared" si="38"/>
        <v>0</v>
      </c>
      <c r="BG33" s="179">
        <f t="shared" si="39"/>
        <v>0</v>
      </c>
      <c r="BH33" s="180">
        <f t="shared" si="40"/>
        <v>0</v>
      </c>
      <c r="BI33" s="181">
        <f t="shared" si="41"/>
        <v>0</v>
      </c>
      <c r="BJ33" s="182">
        <f t="shared" si="42"/>
        <v>0</v>
      </c>
      <c r="BK33" s="183">
        <f t="shared" si="43"/>
        <v>0</v>
      </c>
      <c r="BL33" s="183">
        <f t="shared" si="44"/>
        <v>0</v>
      </c>
      <c r="BM33" s="183">
        <f t="shared" si="45"/>
        <v>0</v>
      </c>
      <c r="BN33" s="183">
        <f t="shared" si="46"/>
        <v>0</v>
      </c>
      <c r="BO33" s="183">
        <f t="shared" si="47"/>
        <v>0</v>
      </c>
      <c r="BP33" s="184">
        <f t="shared" si="48"/>
        <v>0</v>
      </c>
      <c r="BQ33" s="405">
        <f t="shared" si="49"/>
        <v>0</v>
      </c>
      <c r="BR33" s="182">
        <f t="shared" si="50"/>
        <v>0</v>
      </c>
      <c r="BS33" s="183">
        <f t="shared" si="51"/>
        <v>0</v>
      </c>
      <c r="BT33" s="184">
        <f t="shared" si="52"/>
        <v>0</v>
      </c>
      <c r="BU33" s="185">
        <f t="shared" si="53"/>
        <v>0</v>
      </c>
      <c r="BV33" s="178">
        <f t="shared" si="54"/>
        <v>0</v>
      </c>
      <c r="BW33" s="179">
        <f t="shared" si="55"/>
        <v>0</v>
      </c>
      <c r="BX33" s="196">
        <f t="shared" si="56"/>
        <v>0</v>
      </c>
      <c r="BY33" s="197">
        <f t="shared" si="57"/>
        <v>0</v>
      </c>
      <c r="BZ33" s="182">
        <f t="shared" si="58"/>
        <v>0</v>
      </c>
      <c r="CA33" s="183">
        <f t="shared" si="59"/>
        <v>0</v>
      </c>
      <c r="CB33" s="183">
        <f t="shared" si="60"/>
        <v>0</v>
      </c>
      <c r="CC33" s="183">
        <f t="shared" si="17"/>
        <v>0</v>
      </c>
      <c r="CD33" s="183">
        <f t="shared" si="61"/>
        <v>0</v>
      </c>
      <c r="CE33" s="183">
        <f t="shared" si="62"/>
        <v>0</v>
      </c>
      <c r="CF33" s="184">
        <f t="shared" si="63"/>
        <v>0</v>
      </c>
      <c r="CG33" s="198">
        <f t="shared" si="64"/>
        <v>0</v>
      </c>
      <c r="CH33" s="186"/>
      <c r="CI33" s="187"/>
      <c r="CJ33" s="187"/>
      <c r="CK33" s="177">
        <f t="shared" si="65"/>
        <v>0</v>
      </c>
      <c r="CL33" s="230"/>
      <c r="CM33" s="359"/>
      <c r="CN33" s="444">
        <f>FEV!CK33</f>
        <v>0</v>
      </c>
      <c r="CO33" s="450">
        <f>FEV!CL33</f>
        <v>0</v>
      </c>
    </row>
    <row r="34" spans="1:93" ht="20.100000000000001" customHeight="1" thickBot="1" x14ac:dyDescent="0.3">
      <c r="A34" s="615" t="s">
        <v>75</v>
      </c>
      <c r="B34" s="614">
        <v>21</v>
      </c>
      <c r="C34" s="24" t="s">
        <v>1</v>
      </c>
      <c r="D34" s="607" t="s">
        <v>50</v>
      </c>
      <c r="E34" s="440" t="s">
        <v>24</v>
      </c>
      <c r="F34" s="459" t="s">
        <v>25</v>
      </c>
      <c r="G34" s="506"/>
      <c r="H34" s="506"/>
      <c r="I34" s="435" t="s">
        <v>24</v>
      </c>
      <c r="J34" s="435" t="s">
        <v>24</v>
      </c>
      <c r="K34" s="520"/>
      <c r="L34" s="504"/>
      <c r="M34" s="459" t="s">
        <v>24</v>
      </c>
      <c r="N34" s="435" t="s">
        <v>25</v>
      </c>
      <c r="O34" s="498"/>
      <c r="P34" s="498"/>
      <c r="Q34" s="435" t="s">
        <v>25</v>
      </c>
      <c r="R34" s="435" t="s">
        <v>25</v>
      </c>
      <c r="S34" s="948"/>
      <c r="T34" s="478" t="s">
        <v>25</v>
      </c>
      <c r="U34" s="478" t="s">
        <v>25</v>
      </c>
      <c r="V34" s="518"/>
      <c r="W34" s="663"/>
      <c r="X34" s="478" t="s">
        <v>24</v>
      </c>
      <c r="Y34" s="478" t="s">
        <v>25</v>
      </c>
      <c r="Z34" s="515"/>
      <c r="AA34" s="515"/>
      <c r="AB34" s="478" t="s">
        <v>24</v>
      </c>
      <c r="AC34" s="479" t="s">
        <v>26</v>
      </c>
      <c r="AD34" s="663" t="s">
        <v>56</v>
      </c>
      <c r="AE34" s="664"/>
      <c r="AF34" s="478"/>
      <c r="AG34" s="478" t="s">
        <v>25</v>
      </c>
      <c r="AH34" s="949"/>
      <c r="AI34" s="207">
        <f>COUNTIF($D34:AH34,"D")</f>
        <v>6</v>
      </c>
      <c r="AJ34" s="183">
        <f t="shared" si="19"/>
        <v>8</v>
      </c>
      <c r="AK34" s="183">
        <f t="shared" si="20"/>
        <v>1</v>
      </c>
      <c r="AL34" s="183">
        <f t="shared" si="21"/>
        <v>0</v>
      </c>
      <c r="AM34" s="183">
        <f t="shared" si="22"/>
        <v>0</v>
      </c>
      <c r="AN34" s="183">
        <f t="shared" si="23"/>
        <v>0</v>
      </c>
      <c r="AO34" s="183">
        <f t="shared" si="24"/>
        <v>0</v>
      </c>
      <c r="AP34" s="183">
        <f t="shared" si="25"/>
        <v>0</v>
      </c>
      <c r="AQ34" s="183">
        <f t="shared" si="26"/>
        <v>0</v>
      </c>
      <c r="AR34" s="183">
        <f t="shared" si="27"/>
        <v>0</v>
      </c>
      <c r="AS34" s="183">
        <f t="shared" si="28"/>
        <v>0</v>
      </c>
      <c r="AT34" s="183">
        <f t="shared" si="29"/>
        <v>0</v>
      </c>
      <c r="AU34" s="183">
        <f t="shared" si="30"/>
        <v>0</v>
      </c>
      <c r="AV34" s="183">
        <f t="shared" si="31"/>
        <v>0</v>
      </c>
      <c r="AW34" s="183">
        <f t="shared" si="32"/>
        <v>0</v>
      </c>
      <c r="AX34" s="183">
        <f t="shared" si="33"/>
        <v>0</v>
      </c>
      <c r="AY34" s="183">
        <f t="shared" si="34"/>
        <v>0</v>
      </c>
      <c r="AZ34" s="183">
        <f t="shared" si="35"/>
        <v>0</v>
      </c>
      <c r="BA34" s="184">
        <f t="shared" si="36"/>
        <v>15</v>
      </c>
      <c r="BB34" s="348"/>
      <c r="BC34" s="349">
        <f t="shared" si="37"/>
        <v>7</v>
      </c>
      <c r="BD34" s="347"/>
      <c r="BE34" s="343"/>
      <c r="BF34" s="178">
        <f t="shared" si="38"/>
        <v>1</v>
      </c>
      <c r="BG34" s="179">
        <f t="shared" si="39"/>
        <v>0.5</v>
      </c>
      <c r="BH34" s="180">
        <f t="shared" si="40"/>
        <v>4.1666666666666664E-2</v>
      </c>
      <c r="BI34" s="181">
        <f t="shared" si="41"/>
        <v>0.45833333333333331</v>
      </c>
      <c r="BJ34" s="182">
        <f t="shared" si="42"/>
        <v>0</v>
      </c>
      <c r="BK34" s="183">
        <f t="shared" si="43"/>
        <v>0</v>
      </c>
      <c r="BL34" s="183">
        <f t="shared" si="44"/>
        <v>1</v>
      </c>
      <c r="BM34" s="183">
        <f t="shared" si="45"/>
        <v>0</v>
      </c>
      <c r="BN34" s="183">
        <f t="shared" si="46"/>
        <v>0</v>
      </c>
      <c r="BO34" s="183">
        <f t="shared" si="47"/>
        <v>0</v>
      </c>
      <c r="BP34" s="184">
        <f t="shared" si="48"/>
        <v>0</v>
      </c>
      <c r="BQ34" s="405">
        <f t="shared" si="49"/>
        <v>0.5</v>
      </c>
      <c r="BR34" s="182">
        <f t="shared" si="50"/>
        <v>0</v>
      </c>
      <c r="BS34" s="183">
        <f t="shared" si="51"/>
        <v>0</v>
      </c>
      <c r="BT34" s="184">
        <f t="shared" si="52"/>
        <v>0</v>
      </c>
      <c r="BU34" s="185">
        <f t="shared" si="53"/>
        <v>0</v>
      </c>
      <c r="BV34" s="178">
        <f t="shared" si="54"/>
        <v>0</v>
      </c>
      <c r="BW34" s="179">
        <f t="shared" si="55"/>
        <v>0</v>
      </c>
      <c r="BX34" s="196">
        <f t="shared" si="56"/>
        <v>0</v>
      </c>
      <c r="BY34" s="197">
        <f t="shared" si="57"/>
        <v>0</v>
      </c>
      <c r="BZ34" s="182">
        <f t="shared" si="58"/>
        <v>0</v>
      </c>
      <c r="CA34" s="183">
        <f t="shared" si="59"/>
        <v>0</v>
      </c>
      <c r="CB34" s="183">
        <f t="shared" si="60"/>
        <v>0</v>
      </c>
      <c r="CC34" s="183">
        <f t="shared" si="17"/>
        <v>0</v>
      </c>
      <c r="CD34" s="183">
        <f t="shared" si="61"/>
        <v>0</v>
      </c>
      <c r="CE34" s="183">
        <f t="shared" si="62"/>
        <v>0</v>
      </c>
      <c r="CF34" s="184">
        <f t="shared" si="63"/>
        <v>0</v>
      </c>
      <c r="CG34" s="198">
        <f t="shared" si="64"/>
        <v>0</v>
      </c>
      <c r="CH34" s="186"/>
      <c r="CI34" s="187"/>
      <c r="CJ34" s="187"/>
      <c r="CK34" s="177">
        <f t="shared" si="65"/>
        <v>1</v>
      </c>
      <c r="CL34" s="230"/>
      <c r="CM34" s="359"/>
      <c r="CN34" s="444">
        <f>FEV!CK34</f>
        <v>3</v>
      </c>
      <c r="CO34" s="450">
        <f>FEV!CL34</f>
        <v>38</v>
      </c>
    </row>
    <row r="35" spans="1:93" ht="20.100000000000001" customHeight="1" thickBot="1" x14ac:dyDescent="0.3">
      <c r="A35" s="1675" t="s">
        <v>243</v>
      </c>
      <c r="B35" s="614">
        <v>22</v>
      </c>
      <c r="C35" s="24" t="s">
        <v>76</v>
      </c>
      <c r="D35" s="607"/>
      <c r="E35" s="440"/>
      <c r="F35" s="459"/>
      <c r="G35" s="506"/>
      <c r="H35" s="506"/>
      <c r="I35" s="435"/>
      <c r="J35" s="435"/>
      <c r="K35" s="520"/>
      <c r="L35" s="504"/>
      <c r="M35" s="459"/>
      <c r="N35" s="435" t="s">
        <v>25</v>
      </c>
      <c r="O35" s="498"/>
      <c r="P35" s="498"/>
      <c r="Q35" s="435"/>
      <c r="R35" s="435"/>
      <c r="S35" s="950"/>
      <c r="T35" s="473"/>
      <c r="U35" s="473"/>
      <c r="V35" s="669"/>
      <c r="W35" s="668"/>
      <c r="X35" s="473" t="s">
        <v>24</v>
      </c>
      <c r="Y35" s="473"/>
      <c r="Z35" s="702"/>
      <c r="AA35" s="702"/>
      <c r="AB35" s="473"/>
      <c r="AC35" s="474"/>
      <c r="AD35" s="668"/>
      <c r="AE35" s="513"/>
      <c r="AF35" s="473" t="s">
        <v>24</v>
      </c>
      <c r="AG35" s="473"/>
      <c r="AH35" s="417"/>
      <c r="AI35" s="207">
        <f>COUNTIF($D35:AH35,"D")</f>
        <v>2</v>
      </c>
      <c r="AJ35" s="183">
        <f t="shared" si="19"/>
        <v>1</v>
      </c>
      <c r="AK35" s="183">
        <f t="shared" si="20"/>
        <v>0</v>
      </c>
      <c r="AL35" s="183">
        <f t="shared" si="21"/>
        <v>0</v>
      </c>
      <c r="AM35" s="183">
        <f t="shared" si="22"/>
        <v>0</v>
      </c>
      <c r="AN35" s="183">
        <f t="shared" si="23"/>
        <v>0</v>
      </c>
      <c r="AO35" s="183">
        <f t="shared" si="24"/>
        <v>0</v>
      </c>
      <c r="AP35" s="183">
        <f t="shared" si="25"/>
        <v>0</v>
      </c>
      <c r="AQ35" s="183">
        <f t="shared" si="26"/>
        <v>0</v>
      </c>
      <c r="AR35" s="183">
        <f t="shared" si="27"/>
        <v>0</v>
      </c>
      <c r="AS35" s="183">
        <f t="shared" si="28"/>
        <v>0</v>
      </c>
      <c r="AT35" s="183">
        <f t="shared" si="29"/>
        <v>0</v>
      </c>
      <c r="AU35" s="183">
        <f t="shared" si="30"/>
        <v>0</v>
      </c>
      <c r="AV35" s="183">
        <f t="shared" si="31"/>
        <v>0</v>
      </c>
      <c r="AW35" s="183">
        <f t="shared" si="32"/>
        <v>0</v>
      </c>
      <c r="AX35" s="183">
        <f t="shared" si="33"/>
        <v>0</v>
      </c>
      <c r="AY35" s="183">
        <f t="shared" si="34"/>
        <v>0</v>
      </c>
      <c r="AZ35" s="183">
        <f t="shared" si="35"/>
        <v>0</v>
      </c>
      <c r="BA35" s="184">
        <f t="shared" si="36"/>
        <v>3</v>
      </c>
      <c r="BB35" s="348"/>
      <c r="BC35" s="1046">
        <f t="shared" si="37"/>
        <v>1.5</v>
      </c>
      <c r="BD35" s="1047">
        <v>1.5</v>
      </c>
      <c r="BE35" s="343"/>
      <c r="BF35" s="178">
        <f t="shared" si="38"/>
        <v>0</v>
      </c>
      <c r="BG35" s="179">
        <f t="shared" si="39"/>
        <v>0</v>
      </c>
      <c r="BH35" s="180">
        <f t="shared" si="40"/>
        <v>0</v>
      </c>
      <c r="BI35" s="181">
        <f t="shared" si="41"/>
        <v>0</v>
      </c>
      <c r="BJ35" s="182">
        <f t="shared" si="42"/>
        <v>0</v>
      </c>
      <c r="BK35" s="183">
        <f t="shared" si="43"/>
        <v>0</v>
      </c>
      <c r="BL35" s="183">
        <f t="shared" si="44"/>
        <v>0</v>
      </c>
      <c r="BM35" s="183">
        <f t="shared" si="45"/>
        <v>0</v>
      </c>
      <c r="BN35" s="183">
        <f t="shared" si="46"/>
        <v>0</v>
      </c>
      <c r="BO35" s="183">
        <f t="shared" si="47"/>
        <v>0</v>
      </c>
      <c r="BP35" s="184">
        <f t="shared" si="48"/>
        <v>0</v>
      </c>
      <c r="BQ35" s="405">
        <f t="shared" si="49"/>
        <v>0</v>
      </c>
      <c r="BR35" s="182">
        <f t="shared" si="50"/>
        <v>0</v>
      </c>
      <c r="BS35" s="183">
        <f t="shared" si="51"/>
        <v>0</v>
      </c>
      <c r="BT35" s="184">
        <f t="shared" si="52"/>
        <v>0</v>
      </c>
      <c r="BU35" s="185">
        <f t="shared" si="53"/>
        <v>0</v>
      </c>
      <c r="BV35" s="178">
        <f t="shared" si="54"/>
        <v>0</v>
      </c>
      <c r="BW35" s="179">
        <f t="shared" si="55"/>
        <v>0</v>
      </c>
      <c r="BX35" s="196">
        <f t="shared" si="56"/>
        <v>0</v>
      </c>
      <c r="BY35" s="197">
        <f t="shared" si="57"/>
        <v>0</v>
      </c>
      <c r="BZ35" s="182">
        <f t="shared" si="58"/>
        <v>0</v>
      </c>
      <c r="CA35" s="183">
        <f t="shared" si="59"/>
        <v>0</v>
      </c>
      <c r="CB35" s="183">
        <f t="shared" si="60"/>
        <v>0</v>
      </c>
      <c r="CC35" s="183">
        <f t="shared" si="17"/>
        <v>0</v>
      </c>
      <c r="CD35" s="183">
        <f t="shared" si="61"/>
        <v>0</v>
      </c>
      <c r="CE35" s="183">
        <f t="shared" si="62"/>
        <v>0</v>
      </c>
      <c r="CF35" s="184">
        <f t="shared" si="63"/>
        <v>0</v>
      </c>
      <c r="CG35" s="198">
        <f t="shared" si="64"/>
        <v>0</v>
      </c>
      <c r="CH35" s="186"/>
      <c r="CI35" s="187"/>
      <c r="CJ35" s="187"/>
      <c r="CK35" s="177">
        <f t="shared" si="65"/>
        <v>0</v>
      </c>
      <c r="CL35" s="230"/>
      <c r="CM35" s="359"/>
      <c r="CN35" s="444">
        <f>FEV!CK35</f>
        <v>1</v>
      </c>
      <c r="CO35" s="450">
        <f>FEV!CL35</f>
        <v>12</v>
      </c>
    </row>
    <row r="36" spans="1:93" s="337" customFormat="1" ht="20.100000000000001" customHeight="1" thickBot="1" x14ac:dyDescent="0.3">
      <c r="A36" s="1675"/>
      <c r="B36" s="614">
        <v>23</v>
      </c>
      <c r="C36" s="24"/>
      <c r="D36" s="607"/>
      <c r="E36" s="440"/>
      <c r="F36" s="459"/>
      <c r="G36" s="506"/>
      <c r="H36" s="506"/>
      <c r="I36" s="435"/>
      <c r="J36" s="435"/>
      <c r="K36" s="520"/>
      <c r="L36" s="504"/>
      <c r="M36" s="459"/>
      <c r="N36" s="435"/>
      <c r="O36" s="498"/>
      <c r="P36" s="498"/>
      <c r="Q36" s="435"/>
      <c r="R36" s="435"/>
      <c r="S36" s="607"/>
      <c r="T36" s="435"/>
      <c r="U36" s="435"/>
      <c r="V36" s="505"/>
      <c r="W36" s="500"/>
      <c r="X36" s="435"/>
      <c r="Y36" s="435"/>
      <c r="Z36" s="498"/>
      <c r="AA36" s="498"/>
      <c r="AB36" s="435"/>
      <c r="AC36" s="440"/>
      <c r="AD36" s="500"/>
      <c r="AE36" s="506"/>
      <c r="AF36" s="435"/>
      <c r="AG36" s="435"/>
      <c r="AH36" s="421"/>
      <c r="AI36" s="207">
        <f>COUNTIF($D36:AH36,"D")</f>
        <v>0</v>
      </c>
      <c r="AJ36" s="183">
        <f t="shared" si="19"/>
        <v>0</v>
      </c>
      <c r="AK36" s="183">
        <f t="shared" si="20"/>
        <v>0</v>
      </c>
      <c r="AL36" s="183">
        <f t="shared" si="21"/>
        <v>0</v>
      </c>
      <c r="AM36" s="183">
        <f t="shared" si="22"/>
        <v>0</v>
      </c>
      <c r="AN36" s="183">
        <f t="shared" si="23"/>
        <v>0</v>
      </c>
      <c r="AO36" s="183">
        <f t="shared" si="24"/>
        <v>0</v>
      </c>
      <c r="AP36" s="183">
        <f t="shared" si="25"/>
        <v>0</v>
      </c>
      <c r="AQ36" s="183">
        <f t="shared" si="26"/>
        <v>0</v>
      </c>
      <c r="AR36" s="183">
        <f t="shared" si="27"/>
        <v>0</v>
      </c>
      <c r="AS36" s="183">
        <f t="shared" si="28"/>
        <v>0</v>
      </c>
      <c r="AT36" s="183">
        <f t="shared" si="29"/>
        <v>0</v>
      </c>
      <c r="AU36" s="183">
        <f t="shared" si="30"/>
        <v>0</v>
      </c>
      <c r="AV36" s="183">
        <f t="shared" si="31"/>
        <v>0</v>
      </c>
      <c r="AW36" s="183">
        <f t="shared" si="32"/>
        <v>0</v>
      </c>
      <c r="AX36" s="183">
        <f t="shared" si="33"/>
        <v>0</v>
      </c>
      <c r="AY36" s="183">
        <f t="shared" si="34"/>
        <v>0</v>
      </c>
      <c r="AZ36" s="183">
        <f t="shared" si="35"/>
        <v>0</v>
      </c>
      <c r="BA36" s="184">
        <f t="shared" si="36"/>
        <v>0</v>
      </c>
      <c r="BB36" s="348"/>
      <c r="BC36" s="349">
        <f t="shared" si="37"/>
        <v>0</v>
      </c>
      <c r="BD36" s="347"/>
      <c r="BE36" s="343"/>
      <c r="BF36" s="178">
        <f t="shared" si="38"/>
        <v>0</v>
      </c>
      <c r="BG36" s="179">
        <f t="shared" si="39"/>
        <v>0</v>
      </c>
      <c r="BH36" s="180">
        <f t="shared" si="40"/>
        <v>0</v>
      </c>
      <c r="BI36" s="181">
        <f t="shared" si="41"/>
        <v>0</v>
      </c>
      <c r="BJ36" s="182">
        <f t="shared" si="42"/>
        <v>0</v>
      </c>
      <c r="BK36" s="183">
        <f t="shared" si="43"/>
        <v>0</v>
      </c>
      <c r="BL36" s="183">
        <f t="shared" si="44"/>
        <v>0</v>
      </c>
      <c r="BM36" s="183">
        <f t="shared" si="45"/>
        <v>0</v>
      </c>
      <c r="BN36" s="183">
        <f t="shared" si="46"/>
        <v>0</v>
      </c>
      <c r="BO36" s="183">
        <f t="shared" si="47"/>
        <v>0</v>
      </c>
      <c r="BP36" s="184">
        <f t="shared" si="48"/>
        <v>0</v>
      </c>
      <c r="BQ36" s="405">
        <f t="shared" si="49"/>
        <v>0</v>
      </c>
      <c r="BR36" s="182">
        <f t="shared" si="50"/>
        <v>0</v>
      </c>
      <c r="BS36" s="183">
        <f t="shared" si="51"/>
        <v>0</v>
      </c>
      <c r="BT36" s="184">
        <f t="shared" si="52"/>
        <v>0</v>
      </c>
      <c r="BU36" s="185">
        <f t="shared" si="53"/>
        <v>0</v>
      </c>
      <c r="BV36" s="178">
        <f t="shared" si="54"/>
        <v>0</v>
      </c>
      <c r="BW36" s="179">
        <f t="shared" si="55"/>
        <v>0</v>
      </c>
      <c r="BX36" s="196">
        <f t="shared" si="56"/>
        <v>0</v>
      </c>
      <c r="BY36" s="197">
        <f t="shared" si="57"/>
        <v>0</v>
      </c>
      <c r="BZ36" s="182">
        <f t="shared" si="58"/>
        <v>0</v>
      </c>
      <c r="CA36" s="183">
        <f t="shared" si="59"/>
        <v>0</v>
      </c>
      <c r="CB36" s="183">
        <f t="shared" si="60"/>
        <v>0</v>
      </c>
      <c r="CC36" s="183">
        <f t="shared" si="17"/>
        <v>0</v>
      </c>
      <c r="CD36" s="183">
        <f t="shared" si="61"/>
        <v>0</v>
      </c>
      <c r="CE36" s="183">
        <f t="shared" si="62"/>
        <v>0</v>
      </c>
      <c r="CF36" s="184">
        <f t="shared" si="63"/>
        <v>0</v>
      </c>
      <c r="CG36" s="198">
        <f t="shared" si="64"/>
        <v>0</v>
      </c>
      <c r="CH36" s="186"/>
      <c r="CI36" s="187"/>
      <c r="CJ36" s="187"/>
      <c r="CK36" s="177">
        <f t="shared" si="65"/>
        <v>0</v>
      </c>
      <c r="CL36" s="230"/>
      <c r="CM36" s="359"/>
      <c r="CN36" s="444">
        <f>FEV!CK36</f>
        <v>0</v>
      </c>
      <c r="CO36" s="450">
        <f>FEV!CL36</f>
        <v>0</v>
      </c>
    </row>
    <row r="37" spans="1:93" ht="20.100000000000001" customHeight="1" thickBot="1" x14ac:dyDescent="0.3">
      <c r="A37" s="1675"/>
      <c r="B37" s="614">
        <v>24</v>
      </c>
      <c r="C37" s="24" t="s">
        <v>2</v>
      </c>
      <c r="D37" s="423"/>
      <c r="E37" s="440" t="s">
        <v>57</v>
      </c>
      <c r="F37" s="459" t="s">
        <v>25</v>
      </c>
      <c r="G37" s="506"/>
      <c r="H37" s="506"/>
      <c r="I37" s="435" t="s">
        <v>24</v>
      </c>
      <c r="J37" s="435" t="s">
        <v>24</v>
      </c>
      <c r="K37" s="520"/>
      <c r="L37" s="504"/>
      <c r="M37" s="459" t="s">
        <v>24</v>
      </c>
      <c r="N37" s="435"/>
      <c r="O37" s="498"/>
      <c r="P37" s="498"/>
      <c r="Q37" s="435" t="s">
        <v>25</v>
      </c>
      <c r="R37" s="435" t="s">
        <v>25</v>
      </c>
      <c r="S37" s="951"/>
      <c r="T37" s="462" t="s">
        <v>25</v>
      </c>
      <c r="U37" s="462" t="s">
        <v>25</v>
      </c>
      <c r="V37" s="529"/>
      <c r="W37" s="672"/>
      <c r="X37" s="462"/>
      <c r="Y37" s="462" t="s">
        <v>25</v>
      </c>
      <c r="Z37" s="530"/>
      <c r="AA37" s="530"/>
      <c r="AB37" s="462" t="s">
        <v>24</v>
      </c>
      <c r="AC37" s="463" t="s">
        <v>25</v>
      </c>
      <c r="AD37" s="672" t="s">
        <v>31</v>
      </c>
      <c r="AE37" s="673"/>
      <c r="AF37" s="462"/>
      <c r="AG37" s="462" t="s">
        <v>25</v>
      </c>
      <c r="AH37" s="568"/>
      <c r="AI37" s="207">
        <f>COUNTIF($D37:AH37,"D")</f>
        <v>4</v>
      </c>
      <c r="AJ37" s="183">
        <f t="shared" si="19"/>
        <v>8</v>
      </c>
      <c r="AK37" s="183">
        <f t="shared" si="20"/>
        <v>0</v>
      </c>
      <c r="AL37" s="183">
        <f t="shared" si="21"/>
        <v>0</v>
      </c>
      <c r="AM37" s="183">
        <f t="shared" si="22"/>
        <v>0</v>
      </c>
      <c r="AN37" s="183">
        <f t="shared" si="23"/>
        <v>0</v>
      </c>
      <c r="AO37" s="183">
        <f t="shared" si="24"/>
        <v>0</v>
      </c>
      <c r="AP37" s="183">
        <f t="shared" si="25"/>
        <v>1</v>
      </c>
      <c r="AQ37" s="183">
        <f t="shared" si="26"/>
        <v>0</v>
      </c>
      <c r="AR37" s="183">
        <f t="shared" si="27"/>
        <v>0</v>
      </c>
      <c r="AS37" s="183">
        <f t="shared" si="28"/>
        <v>0</v>
      </c>
      <c r="AT37" s="183">
        <f t="shared" si="29"/>
        <v>0</v>
      </c>
      <c r="AU37" s="183">
        <f t="shared" si="30"/>
        <v>0</v>
      </c>
      <c r="AV37" s="183">
        <f t="shared" si="31"/>
        <v>0</v>
      </c>
      <c r="AW37" s="183">
        <f t="shared" si="32"/>
        <v>0</v>
      </c>
      <c r="AX37" s="183">
        <f t="shared" si="33"/>
        <v>0</v>
      </c>
      <c r="AY37" s="183">
        <f t="shared" si="34"/>
        <v>0</v>
      </c>
      <c r="AZ37" s="183">
        <f t="shared" si="35"/>
        <v>0</v>
      </c>
      <c r="BA37" s="184">
        <f t="shared" si="36"/>
        <v>12</v>
      </c>
      <c r="BB37" s="348"/>
      <c r="BC37" s="349">
        <f t="shared" si="37"/>
        <v>6</v>
      </c>
      <c r="BD37" s="347"/>
      <c r="BE37" s="343"/>
      <c r="BF37" s="178">
        <f t="shared" si="38"/>
        <v>0</v>
      </c>
      <c r="BG37" s="179">
        <f t="shared" si="39"/>
        <v>0</v>
      </c>
      <c r="BH37" s="180">
        <f t="shared" si="40"/>
        <v>0</v>
      </c>
      <c r="BI37" s="181">
        <f t="shared" si="41"/>
        <v>0</v>
      </c>
      <c r="BJ37" s="182">
        <f t="shared" si="42"/>
        <v>0</v>
      </c>
      <c r="BK37" s="183">
        <f t="shared" si="43"/>
        <v>0</v>
      </c>
      <c r="BL37" s="183">
        <f t="shared" si="44"/>
        <v>0</v>
      </c>
      <c r="BM37" s="183">
        <f t="shared" si="45"/>
        <v>0</v>
      </c>
      <c r="BN37" s="183">
        <f t="shared" si="46"/>
        <v>0</v>
      </c>
      <c r="BO37" s="183">
        <f t="shared" si="47"/>
        <v>0</v>
      </c>
      <c r="BP37" s="184">
        <f t="shared" si="48"/>
        <v>0</v>
      </c>
      <c r="BQ37" s="405">
        <f t="shared" si="49"/>
        <v>0</v>
      </c>
      <c r="BR37" s="182">
        <f t="shared" si="50"/>
        <v>0</v>
      </c>
      <c r="BS37" s="183">
        <f t="shared" si="51"/>
        <v>0</v>
      </c>
      <c r="BT37" s="184">
        <f t="shared" si="52"/>
        <v>0</v>
      </c>
      <c r="BU37" s="185">
        <f t="shared" si="53"/>
        <v>0</v>
      </c>
      <c r="BV37" s="178">
        <f t="shared" si="54"/>
        <v>0</v>
      </c>
      <c r="BW37" s="179">
        <f t="shared" si="55"/>
        <v>0</v>
      </c>
      <c r="BX37" s="196">
        <f t="shared" si="56"/>
        <v>0</v>
      </c>
      <c r="BY37" s="197">
        <f t="shared" si="57"/>
        <v>0</v>
      </c>
      <c r="BZ37" s="182">
        <f t="shared" si="58"/>
        <v>0</v>
      </c>
      <c r="CA37" s="183">
        <f t="shared" si="59"/>
        <v>0</v>
      </c>
      <c r="CB37" s="183">
        <f t="shared" si="60"/>
        <v>0</v>
      </c>
      <c r="CC37" s="183">
        <f t="shared" si="17"/>
        <v>0</v>
      </c>
      <c r="CD37" s="183">
        <f t="shared" si="61"/>
        <v>0</v>
      </c>
      <c r="CE37" s="183">
        <f t="shared" si="62"/>
        <v>0</v>
      </c>
      <c r="CF37" s="184">
        <f t="shared" si="63"/>
        <v>0</v>
      </c>
      <c r="CG37" s="198">
        <f t="shared" si="64"/>
        <v>0</v>
      </c>
      <c r="CH37" s="186"/>
      <c r="CI37" s="187"/>
      <c r="CJ37" s="187"/>
      <c r="CK37" s="177">
        <f t="shared" si="65"/>
        <v>0</v>
      </c>
      <c r="CL37" s="230"/>
      <c r="CM37" s="359"/>
      <c r="CN37" s="444">
        <f>FEV!CK37</f>
        <v>0</v>
      </c>
      <c r="CO37" s="450">
        <f>FEV!CL37</f>
        <v>0</v>
      </c>
    </row>
    <row r="38" spans="1:93" ht="20.100000000000001" customHeight="1" thickBot="1" x14ac:dyDescent="0.3">
      <c r="A38" s="615" t="s">
        <v>78</v>
      </c>
      <c r="B38" s="614">
        <v>25</v>
      </c>
      <c r="C38" s="24" t="s">
        <v>2</v>
      </c>
      <c r="D38" s="423"/>
      <c r="E38" s="456" t="s">
        <v>25</v>
      </c>
      <c r="F38" s="459" t="s">
        <v>31</v>
      </c>
      <c r="G38" s="506"/>
      <c r="H38" s="506" t="s">
        <v>26</v>
      </c>
      <c r="I38" s="435" t="s">
        <v>24</v>
      </c>
      <c r="J38" s="435" t="s">
        <v>24</v>
      </c>
      <c r="K38" s="520"/>
      <c r="L38" s="504"/>
      <c r="M38" s="459" t="s">
        <v>24</v>
      </c>
      <c r="N38" s="89" t="s">
        <v>59</v>
      </c>
      <c r="O38" s="498"/>
      <c r="P38" s="498"/>
      <c r="Q38" s="435" t="s">
        <v>25</v>
      </c>
      <c r="R38" s="435" t="s">
        <v>25</v>
      </c>
      <c r="S38" s="607"/>
      <c r="T38" s="435" t="s">
        <v>24</v>
      </c>
      <c r="U38" s="435" t="s">
        <v>26</v>
      </c>
      <c r="V38" s="505" t="s">
        <v>48</v>
      </c>
      <c r="W38" s="500"/>
      <c r="X38" s="435" t="s">
        <v>24</v>
      </c>
      <c r="Y38" s="435" t="s">
        <v>26</v>
      </c>
      <c r="Z38" s="498"/>
      <c r="AA38" s="498"/>
      <c r="AB38" s="435" t="s">
        <v>24</v>
      </c>
      <c r="AC38" s="440" t="s">
        <v>31</v>
      </c>
      <c r="AD38" s="500"/>
      <c r="AE38" s="506"/>
      <c r="AF38" s="435" t="s">
        <v>24</v>
      </c>
      <c r="AG38" s="435" t="s">
        <v>25</v>
      </c>
      <c r="AH38" s="421"/>
      <c r="AI38" s="207">
        <f>COUNTIF($D38:AH38,"D")</f>
        <v>7</v>
      </c>
      <c r="AJ38" s="183">
        <f t="shared" si="19"/>
        <v>4</v>
      </c>
      <c r="AK38" s="183">
        <f t="shared" si="20"/>
        <v>3</v>
      </c>
      <c r="AL38" s="183">
        <f t="shared" si="21"/>
        <v>0</v>
      </c>
      <c r="AM38" s="183">
        <f t="shared" si="22"/>
        <v>0</v>
      </c>
      <c r="AN38" s="183">
        <f t="shared" si="23"/>
        <v>0</v>
      </c>
      <c r="AO38" s="183">
        <f t="shared" si="24"/>
        <v>0</v>
      </c>
      <c r="AP38" s="183">
        <f t="shared" si="25"/>
        <v>2</v>
      </c>
      <c r="AQ38" s="183">
        <f t="shared" si="26"/>
        <v>0</v>
      </c>
      <c r="AR38" s="183">
        <f t="shared" si="27"/>
        <v>0</v>
      </c>
      <c r="AS38" s="183">
        <f t="shared" si="28"/>
        <v>0</v>
      </c>
      <c r="AT38" s="183">
        <f t="shared" si="29"/>
        <v>0</v>
      </c>
      <c r="AU38" s="183">
        <f t="shared" si="30"/>
        <v>0</v>
      </c>
      <c r="AV38" s="183">
        <f t="shared" si="31"/>
        <v>0</v>
      </c>
      <c r="AW38" s="183">
        <f t="shared" si="32"/>
        <v>0</v>
      </c>
      <c r="AX38" s="183">
        <f t="shared" si="33"/>
        <v>0</v>
      </c>
      <c r="AY38" s="183">
        <f t="shared" si="34"/>
        <v>0</v>
      </c>
      <c r="AZ38" s="183">
        <f t="shared" si="35"/>
        <v>0</v>
      </c>
      <c r="BA38" s="184">
        <f t="shared" si="36"/>
        <v>14</v>
      </c>
      <c r="BB38" s="348"/>
      <c r="BC38" s="349">
        <f t="shared" si="37"/>
        <v>5.5</v>
      </c>
      <c r="BD38" s="347"/>
      <c r="BE38" s="343"/>
      <c r="BF38" s="178">
        <f t="shared" si="38"/>
        <v>1</v>
      </c>
      <c r="BG38" s="913">
        <v>0.33333333333333331</v>
      </c>
      <c r="BH38" s="914">
        <v>4.1666666666666664E-2</v>
      </c>
      <c r="BI38" s="915">
        <f t="shared" si="41"/>
        <v>0.29166666666666663</v>
      </c>
      <c r="BJ38" s="182">
        <f t="shared" si="42"/>
        <v>1</v>
      </c>
      <c r="BK38" s="183">
        <f t="shared" si="43"/>
        <v>0</v>
      </c>
      <c r="BL38" s="183">
        <f t="shared" si="44"/>
        <v>0</v>
      </c>
      <c r="BM38" s="183">
        <f t="shared" si="45"/>
        <v>0</v>
      </c>
      <c r="BN38" s="183">
        <f t="shared" si="46"/>
        <v>0</v>
      </c>
      <c r="BO38" s="183">
        <f t="shared" si="47"/>
        <v>0</v>
      </c>
      <c r="BP38" s="184">
        <f t="shared" si="48"/>
        <v>0</v>
      </c>
      <c r="BQ38" s="405">
        <f t="shared" si="49"/>
        <v>0.5</v>
      </c>
      <c r="BR38" s="182">
        <f t="shared" si="50"/>
        <v>0</v>
      </c>
      <c r="BS38" s="183">
        <f t="shared" si="51"/>
        <v>0</v>
      </c>
      <c r="BT38" s="184">
        <f t="shared" si="52"/>
        <v>0</v>
      </c>
      <c r="BU38" s="185">
        <f t="shared" si="53"/>
        <v>0</v>
      </c>
      <c r="BV38" s="178">
        <f t="shared" si="54"/>
        <v>0</v>
      </c>
      <c r="BW38" s="179">
        <f t="shared" si="55"/>
        <v>0</v>
      </c>
      <c r="BX38" s="196">
        <f t="shared" si="56"/>
        <v>0</v>
      </c>
      <c r="BY38" s="197">
        <f t="shared" si="57"/>
        <v>0</v>
      </c>
      <c r="BZ38" s="182">
        <f t="shared" si="58"/>
        <v>0</v>
      </c>
      <c r="CA38" s="183">
        <f t="shared" si="59"/>
        <v>0</v>
      </c>
      <c r="CB38" s="183">
        <f t="shared" si="60"/>
        <v>0</v>
      </c>
      <c r="CC38" s="183">
        <f t="shared" si="17"/>
        <v>0</v>
      </c>
      <c r="CD38" s="183">
        <f t="shared" si="61"/>
        <v>0</v>
      </c>
      <c r="CE38" s="183">
        <f t="shared" si="62"/>
        <v>0</v>
      </c>
      <c r="CF38" s="184">
        <f t="shared" si="63"/>
        <v>0</v>
      </c>
      <c r="CG38" s="198">
        <f t="shared" si="64"/>
        <v>0</v>
      </c>
      <c r="CH38" s="186"/>
      <c r="CI38" s="187"/>
      <c r="CJ38" s="187"/>
      <c r="CK38" s="177">
        <f t="shared" si="65"/>
        <v>0.83333333333333326</v>
      </c>
      <c r="CL38" s="230"/>
      <c r="CM38" s="359"/>
      <c r="CN38" s="444">
        <f>FEV!CK38</f>
        <v>3</v>
      </c>
      <c r="CO38" s="450">
        <f>FEV!CL38</f>
        <v>32</v>
      </c>
    </row>
    <row r="39" spans="1:93" ht="20.100000000000001" customHeight="1" thickBot="1" x14ac:dyDescent="0.3">
      <c r="A39" s="615" t="s">
        <v>143</v>
      </c>
      <c r="B39" s="614">
        <v>26</v>
      </c>
      <c r="C39" s="24" t="s">
        <v>238</v>
      </c>
      <c r="D39" s="607"/>
      <c r="E39" s="440" t="s">
        <v>24</v>
      </c>
      <c r="F39" s="459" t="s">
        <v>24</v>
      </c>
      <c r="G39" s="506" t="s">
        <v>49</v>
      </c>
      <c r="H39" s="506"/>
      <c r="I39" s="435" t="s">
        <v>24</v>
      </c>
      <c r="J39" s="435" t="s">
        <v>24</v>
      </c>
      <c r="K39" s="520"/>
      <c r="L39" s="504"/>
      <c r="M39" s="459" t="s">
        <v>24</v>
      </c>
      <c r="N39" s="435" t="s">
        <v>25</v>
      </c>
      <c r="O39" s="498"/>
      <c r="P39" s="498"/>
      <c r="Q39" s="435" t="s">
        <v>25</v>
      </c>
      <c r="R39" s="435" t="s">
        <v>25</v>
      </c>
      <c r="S39" s="454"/>
      <c r="T39" s="436" t="s">
        <v>25</v>
      </c>
      <c r="U39" s="436" t="s">
        <v>25</v>
      </c>
      <c r="V39" s="443"/>
      <c r="W39" s="454"/>
      <c r="X39" s="436" t="s">
        <v>24</v>
      </c>
      <c r="Y39" s="436" t="s">
        <v>25</v>
      </c>
      <c r="Z39" s="436"/>
      <c r="AA39" s="436"/>
      <c r="AB39" s="436" t="s">
        <v>24</v>
      </c>
      <c r="AC39" s="443" t="s">
        <v>25</v>
      </c>
      <c r="AD39" s="454"/>
      <c r="AE39" s="436"/>
      <c r="AF39" s="436" t="s">
        <v>24</v>
      </c>
      <c r="AG39" s="436" t="s">
        <v>25</v>
      </c>
      <c r="AH39" s="443"/>
      <c r="AI39" s="207">
        <f>COUNTIF($D39:AH39,"D")</f>
        <v>8</v>
      </c>
      <c r="AJ39" s="183">
        <f t="shared" si="19"/>
        <v>8</v>
      </c>
      <c r="AK39" s="183">
        <f t="shared" si="20"/>
        <v>0</v>
      </c>
      <c r="AL39" s="183">
        <f t="shared" si="21"/>
        <v>0</v>
      </c>
      <c r="AM39" s="183">
        <f t="shared" si="22"/>
        <v>0</v>
      </c>
      <c r="AN39" s="183">
        <f t="shared" si="23"/>
        <v>0</v>
      </c>
      <c r="AO39" s="183">
        <f t="shared" si="24"/>
        <v>0</v>
      </c>
      <c r="AP39" s="183">
        <f t="shared" si="25"/>
        <v>0</v>
      </c>
      <c r="AQ39" s="183">
        <f t="shared" si="26"/>
        <v>0</v>
      </c>
      <c r="AR39" s="183">
        <f t="shared" si="27"/>
        <v>0</v>
      </c>
      <c r="AS39" s="183">
        <f t="shared" si="28"/>
        <v>0</v>
      </c>
      <c r="AT39" s="183">
        <f t="shared" si="29"/>
        <v>0</v>
      </c>
      <c r="AU39" s="183">
        <f t="shared" si="30"/>
        <v>0</v>
      </c>
      <c r="AV39" s="183">
        <f t="shared" si="31"/>
        <v>0</v>
      </c>
      <c r="AW39" s="183">
        <f t="shared" si="32"/>
        <v>0</v>
      </c>
      <c r="AX39" s="183">
        <f t="shared" si="33"/>
        <v>0</v>
      </c>
      <c r="AY39" s="183">
        <f t="shared" si="34"/>
        <v>0</v>
      </c>
      <c r="AZ39" s="183">
        <f t="shared" si="35"/>
        <v>0</v>
      </c>
      <c r="BA39" s="184">
        <f t="shared" si="36"/>
        <v>16</v>
      </c>
      <c r="BB39" s="348"/>
      <c r="BC39" s="349">
        <f t="shared" si="37"/>
        <v>8</v>
      </c>
      <c r="BD39" s="347"/>
      <c r="BE39" s="343"/>
      <c r="BF39" s="178">
        <f t="shared" si="38"/>
        <v>0</v>
      </c>
      <c r="BG39" s="179">
        <f t="shared" si="39"/>
        <v>0</v>
      </c>
      <c r="BH39" s="180">
        <f t="shared" si="40"/>
        <v>0</v>
      </c>
      <c r="BI39" s="181">
        <f t="shared" si="41"/>
        <v>0</v>
      </c>
      <c r="BJ39" s="182">
        <f t="shared" si="42"/>
        <v>0</v>
      </c>
      <c r="BK39" s="183">
        <f t="shared" si="43"/>
        <v>1</v>
      </c>
      <c r="BL39" s="183">
        <f t="shared" si="44"/>
        <v>0</v>
      </c>
      <c r="BM39" s="183">
        <f t="shared" si="45"/>
        <v>0</v>
      </c>
      <c r="BN39" s="183">
        <f t="shared" si="46"/>
        <v>0</v>
      </c>
      <c r="BO39" s="183">
        <f t="shared" si="47"/>
        <v>0</v>
      </c>
      <c r="BP39" s="184">
        <f t="shared" si="48"/>
        <v>0</v>
      </c>
      <c r="BQ39" s="405">
        <f t="shared" si="49"/>
        <v>0.5</v>
      </c>
      <c r="BR39" s="182">
        <f t="shared" si="50"/>
        <v>0</v>
      </c>
      <c r="BS39" s="183">
        <f t="shared" si="51"/>
        <v>0</v>
      </c>
      <c r="BT39" s="184">
        <f t="shared" si="52"/>
        <v>0</v>
      </c>
      <c r="BU39" s="185">
        <f t="shared" si="53"/>
        <v>0</v>
      </c>
      <c r="BV39" s="178">
        <f t="shared" si="54"/>
        <v>0</v>
      </c>
      <c r="BW39" s="179">
        <f t="shared" si="55"/>
        <v>0</v>
      </c>
      <c r="BX39" s="196">
        <f t="shared" si="56"/>
        <v>0</v>
      </c>
      <c r="BY39" s="197">
        <f t="shared" si="57"/>
        <v>0</v>
      </c>
      <c r="BZ39" s="182">
        <f t="shared" si="58"/>
        <v>0</v>
      </c>
      <c r="CA39" s="183">
        <f t="shared" si="59"/>
        <v>0</v>
      </c>
      <c r="CB39" s="183">
        <f t="shared" si="60"/>
        <v>0</v>
      </c>
      <c r="CC39" s="183">
        <f t="shared" si="17"/>
        <v>0</v>
      </c>
      <c r="CD39" s="183">
        <f t="shared" si="61"/>
        <v>0</v>
      </c>
      <c r="CE39" s="183">
        <f t="shared" si="62"/>
        <v>0</v>
      </c>
      <c r="CF39" s="184">
        <f t="shared" si="63"/>
        <v>0</v>
      </c>
      <c r="CG39" s="198">
        <f t="shared" si="64"/>
        <v>0</v>
      </c>
      <c r="CH39" s="186"/>
      <c r="CI39" s="187"/>
      <c r="CJ39" s="187"/>
      <c r="CK39" s="177">
        <f t="shared" si="65"/>
        <v>0.5</v>
      </c>
      <c r="CL39" s="230"/>
      <c r="CM39" s="359"/>
      <c r="CN39" s="444">
        <f>FEV!CK39</f>
        <v>4</v>
      </c>
      <c r="CO39" s="450">
        <f>FEV!CL39</f>
        <v>48</v>
      </c>
    </row>
    <row r="40" spans="1:93" ht="20.100000000000001" customHeight="1" thickBot="1" x14ac:dyDescent="0.3">
      <c r="A40" s="615" t="s">
        <v>186</v>
      </c>
      <c r="B40" s="614">
        <v>27</v>
      </c>
      <c r="C40" s="24" t="s">
        <v>238</v>
      </c>
      <c r="D40" s="608" t="s">
        <v>50</v>
      </c>
      <c r="E40" s="440" t="s">
        <v>24</v>
      </c>
      <c r="F40" s="459" t="s">
        <v>25</v>
      </c>
      <c r="G40" s="506"/>
      <c r="H40" s="531"/>
      <c r="I40" s="435" t="s">
        <v>24</v>
      </c>
      <c r="J40" s="435" t="s">
        <v>24</v>
      </c>
      <c r="K40" s="520" t="s">
        <v>50</v>
      </c>
      <c r="L40" s="985"/>
      <c r="M40" s="459" t="s">
        <v>24</v>
      </c>
      <c r="N40" s="435" t="s">
        <v>25</v>
      </c>
      <c r="O40" s="498"/>
      <c r="P40" s="498"/>
      <c r="Q40" s="435" t="s">
        <v>281</v>
      </c>
      <c r="R40" s="435" t="s">
        <v>31</v>
      </c>
      <c r="S40" s="608" t="s">
        <v>50</v>
      </c>
      <c r="T40" s="438" t="s">
        <v>26</v>
      </c>
      <c r="U40" s="438" t="s">
        <v>25</v>
      </c>
      <c r="V40" s="467"/>
      <c r="W40" s="503"/>
      <c r="X40" s="438" t="s">
        <v>24</v>
      </c>
      <c r="Y40" s="438" t="s">
        <v>25</v>
      </c>
      <c r="Z40" s="502"/>
      <c r="AA40" s="502"/>
      <c r="AB40" s="438" t="s">
        <v>24</v>
      </c>
      <c r="AC40" s="455" t="s">
        <v>25</v>
      </c>
      <c r="AD40" s="503" t="s">
        <v>56</v>
      </c>
      <c r="AE40" s="458"/>
      <c r="AF40" s="438" t="s">
        <v>24</v>
      </c>
      <c r="AG40" s="438" t="s">
        <v>25</v>
      </c>
      <c r="AH40" s="605"/>
      <c r="AI40" s="207">
        <f>COUNTIF($D40:AH40,"D")</f>
        <v>7</v>
      </c>
      <c r="AJ40" s="183">
        <f t="shared" si="19"/>
        <v>6</v>
      </c>
      <c r="AK40" s="183">
        <f t="shared" si="20"/>
        <v>1</v>
      </c>
      <c r="AL40" s="183">
        <f t="shared" si="21"/>
        <v>0</v>
      </c>
      <c r="AM40" s="183">
        <f t="shared" si="22"/>
        <v>0</v>
      </c>
      <c r="AN40" s="183">
        <f t="shared" si="23"/>
        <v>0</v>
      </c>
      <c r="AO40" s="183">
        <f t="shared" si="24"/>
        <v>0</v>
      </c>
      <c r="AP40" s="183">
        <f t="shared" si="25"/>
        <v>1</v>
      </c>
      <c r="AQ40" s="183">
        <f t="shared" si="26"/>
        <v>0</v>
      </c>
      <c r="AR40" s="183">
        <f t="shared" si="27"/>
        <v>0</v>
      </c>
      <c r="AS40" s="183">
        <f t="shared" si="28"/>
        <v>0</v>
      </c>
      <c r="AT40" s="183">
        <f t="shared" si="29"/>
        <v>1</v>
      </c>
      <c r="AU40" s="183">
        <f t="shared" si="30"/>
        <v>0</v>
      </c>
      <c r="AV40" s="183">
        <f t="shared" si="31"/>
        <v>0</v>
      </c>
      <c r="AW40" s="183">
        <f t="shared" si="32"/>
        <v>0</v>
      </c>
      <c r="AX40" s="183">
        <f t="shared" si="33"/>
        <v>0</v>
      </c>
      <c r="AY40" s="183">
        <f t="shared" si="34"/>
        <v>0</v>
      </c>
      <c r="AZ40" s="183">
        <f t="shared" si="35"/>
        <v>0</v>
      </c>
      <c r="BA40" s="184">
        <f t="shared" si="36"/>
        <v>14</v>
      </c>
      <c r="BB40" s="348"/>
      <c r="BC40" s="349">
        <f t="shared" si="37"/>
        <v>6.833333333333333</v>
      </c>
      <c r="BD40" s="347"/>
      <c r="BE40" s="343"/>
      <c r="BF40" s="178">
        <f t="shared" si="38"/>
        <v>1</v>
      </c>
      <c r="BG40" s="179">
        <f t="shared" si="39"/>
        <v>0.5</v>
      </c>
      <c r="BH40" s="180">
        <f t="shared" si="40"/>
        <v>4.1666666666666664E-2</v>
      </c>
      <c r="BI40" s="181">
        <f t="shared" si="41"/>
        <v>0.45833333333333331</v>
      </c>
      <c r="BJ40" s="182">
        <f t="shared" si="42"/>
        <v>0</v>
      </c>
      <c r="BK40" s="183">
        <f t="shared" si="43"/>
        <v>0</v>
      </c>
      <c r="BL40" s="183">
        <f t="shared" si="44"/>
        <v>3</v>
      </c>
      <c r="BM40" s="183">
        <f t="shared" si="45"/>
        <v>0</v>
      </c>
      <c r="BN40" s="183">
        <f t="shared" si="46"/>
        <v>0</v>
      </c>
      <c r="BO40" s="183">
        <f t="shared" si="47"/>
        <v>0</v>
      </c>
      <c r="BP40" s="184">
        <f t="shared" si="48"/>
        <v>0</v>
      </c>
      <c r="BQ40" s="405">
        <f t="shared" si="49"/>
        <v>1.5</v>
      </c>
      <c r="BR40" s="182">
        <f t="shared" si="50"/>
        <v>0</v>
      </c>
      <c r="BS40" s="183">
        <f t="shared" si="51"/>
        <v>0</v>
      </c>
      <c r="BT40" s="184">
        <f t="shared" si="52"/>
        <v>0</v>
      </c>
      <c r="BU40" s="185">
        <f t="shared" si="53"/>
        <v>0</v>
      </c>
      <c r="BV40" s="178">
        <f t="shared" si="54"/>
        <v>0</v>
      </c>
      <c r="BW40" s="179">
        <f t="shared" si="55"/>
        <v>0</v>
      </c>
      <c r="BX40" s="196">
        <f t="shared" si="56"/>
        <v>0</v>
      </c>
      <c r="BY40" s="197">
        <f t="shared" si="57"/>
        <v>0</v>
      </c>
      <c r="BZ40" s="182">
        <f t="shared" si="58"/>
        <v>0</v>
      </c>
      <c r="CA40" s="183">
        <f t="shared" si="59"/>
        <v>0</v>
      </c>
      <c r="CB40" s="183">
        <f t="shared" si="60"/>
        <v>0</v>
      </c>
      <c r="CC40" s="183">
        <f t="shared" si="17"/>
        <v>0</v>
      </c>
      <c r="CD40" s="183">
        <f t="shared" si="61"/>
        <v>0</v>
      </c>
      <c r="CE40" s="183">
        <f t="shared" si="62"/>
        <v>0</v>
      </c>
      <c r="CF40" s="184">
        <f t="shared" si="63"/>
        <v>0</v>
      </c>
      <c r="CG40" s="198">
        <f t="shared" si="64"/>
        <v>0</v>
      </c>
      <c r="CH40" s="186"/>
      <c r="CI40" s="187"/>
      <c r="CJ40" s="187"/>
      <c r="CK40" s="177">
        <f t="shared" si="65"/>
        <v>2</v>
      </c>
      <c r="CL40" s="230"/>
      <c r="CM40" s="359"/>
      <c r="CN40" s="444">
        <f>FEV!CK40</f>
        <v>5</v>
      </c>
      <c r="CO40" s="450">
        <f>FEV!CL40</f>
        <v>60</v>
      </c>
    </row>
    <row r="41" spans="1:93" ht="20.100000000000001" customHeight="1" thickBot="1" x14ac:dyDescent="0.3">
      <c r="A41" s="615" t="s">
        <v>242</v>
      </c>
      <c r="B41" s="614">
        <v>28</v>
      </c>
      <c r="C41" s="24" t="s">
        <v>238</v>
      </c>
      <c r="D41" s="952"/>
      <c r="E41" s="443" t="s">
        <v>24</v>
      </c>
      <c r="F41" s="454" t="s">
        <v>25</v>
      </c>
      <c r="G41" s="436"/>
      <c r="H41" s="436"/>
      <c r="I41" s="436" t="s">
        <v>24</v>
      </c>
      <c r="J41" s="436" t="s">
        <v>24</v>
      </c>
      <c r="K41" s="89"/>
      <c r="L41" s="443" t="s">
        <v>59</v>
      </c>
      <c r="M41" s="454" t="s">
        <v>24</v>
      </c>
      <c r="N41" s="436" t="s">
        <v>25</v>
      </c>
      <c r="O41" s="436"/>
      <c r="P41" s="436"/>
      <c r="Q41" s="436" t="s">
        <v>25</v>
      </c>
      <c r="R41" s="436" t="s">
        <v>25</v>
      </c>
      <c r="S41" s="983" t="s">
        <v>50</v>
      </c>
      <c r="T41" s="435" t="s">
        <v>25</v>
      </c>
      <c r="U41" s="435" t="s">
        <v>25</v>
      </c>
      <c r="V41" s="505"/>
      <c r="W41" s="500"/>
      <c r="X41" s="435" t="s">
        <v>24</v>
      </c>
      <c r="Y41" s="435" t="s">
        <v>25</v>
      </c>
      <c r="Z41" s="498"/>
      <c r="AA41" s="498"/>
      <c r="AB41" s="435" t="s">
        <v>24</v>
      </c>
      <c r="AC41" s="440" t="s">
        <v>25</v>
      </c>
      <c r="AD41" s="500"/>
      <c r="AE41" s="531" t="s">
        <v>59</v>
      </c>
      <c r="AF41" s="435" t="s">
        <v>27</v>
      </c>
      <c r="AG41" s="435" t="s">
        <v>25</v>
      </c>
      <c r="AH41" s="421" t="s">
        <v>49</v>
      </c>
      <c r="AI41" s="207">
        <f>COUNTIF($D41:AH41,"D")</f>
        <v>6</v>
      </c>
      <c r="AJ41" s="183">
        <f t="shared" si="19"/>
        <v>9</v>
      </c>
      <c r="AK41" s="183">
        <f t="shared" si="20"/>
        <v>0</v>
      </c>
      <c r="AL41" s="183">
        <f t="shared" si="21"/>
        <v>1</v>
      </c>
      <c r="AM41" s="183">
        <f t="shared" si="22"/>
        <v>0</v>
      </c>
      <c r="AN41" s="183">
        <f t="shared" si="23"/>
        <v>0</v>
      </c>
      <c r="AO41" s="183">
        <f t="shared" si="24"/>
        <v>0</v>
      </c>
      <c r="AP41" s="183">
        <f t="shared" si="25"/>
        <v>0</v>
      </c>
      <c r="AQ41" s="183">
        <f t="shared" si="26"/>
        <v>0</v>
      </c>
      <c r="AR41" s="183">
        <f t="shared" si="27"/>
        <v>0</v>
      </c>
      <c r="AS41" s="183">
        <f t="shared" si="28"/>
        <v>0</v>
      </c>
      <c r="AT41" s="183">
        <f t="shared" si="29"/>
        <v>0</v>
      </c>
      <c r="AU41" s="183">
        <f t="shared" si="30"/>
        <v>0</v>
      </c>
      <c r="AV41" s="183">
        <f t="shared" si="31"/>
        <v>0</v>
      </c>
      <c r="AW41" s="183">
        <f t="shared" si="32"/>
        <v>0</v>
      </c>
      <c r="AX41" s="183">
        <f t="shared" si="33"/>
        <v>0</v>
      </c>
      <c r="AY41" s="183">
        <f t="shared" si="34"/>
        <v>0</v>
      </c>
      <c r="AZ41" s="183">
        <f t="shared" si="35"/>
        <v>0</v>
      </c>
      <c r="BA41" s="184">
        <f t="shared" si="36"/>
        <v>16</v>
      </c>
      <c r="BB41" s="348"/>
      <c r="BC41" s="349">
        <f t="shared" si="37"/>
        <v>8</v>
      </c>
      <c r="BD41" s="347"/>
      <c r="BE41" s="343"/>
      <c r="BF41" s="178">
        <f t="shared" si="38"/>
        <v>2</v>
      </c>
      <c r="BG41" s="179">
        <f t="shared" si="39"/>
        <v>1</v>
      </c>
      <c r="BH41" s="180">
        <f t="shared" si="40"/>
        <v>8.3333333333333329E-2</v>
      </c>
      <c r="BI41" s="181">
        <f t="shared" si="41"/>
        <v>0.91666666666666663</v>
      </c>
      <c r="BJ41" s="182">
        <f t="shared" si="42"/>
        <v>0</v>
      </c>
      <c r="BK41" s="183">
        <f t="shared" si="43"/>
        <v>1</v>
      </c>
      <c r="BL41" s="183">
        <f t="shared" si="44"/>
        <v>1</v>
      </c>
      <c r="BM41" s="183">
        <f t="shared" si="45"/>
        <v>0</v>
      </c>
      <c r="BN41" s="183">
        <f t="shared" si="46"/>
        <v>0</v>
      </c>
      <c r="BO41" s="183">
        <f t="shared" si="47"/>
        <v>0</v>
      </c>
      <c r="BP41" s="184">
        <f t="shared" si="48"/>
        <v>0</v>
      </c>
      <c r="BQ41" s="405">
        <f t="shared" si="49"/>
        <v>1</v>
      </c>
      <c r="BR41" s="182">
        <f t="shared" si="50"/>
        <v>0</v>
      </c>
      <c r="BS41" s="183">
        <f t="shared" si="51"/>
        <v>0</v>
      </c>
      <c r="BT41" s="184">
        <f t="shared" si="52"/>
        <v>0</v>
      </c>
      <c r="BU41" s="185">
        <f t="shared" si="53"/>
        <v>0</v>
      </c>
      <c r="BV41" s="178">
        <f t="shared" si="54"/>
        <v>0</v>
      </c>
      <c r="BW41" s="179">
        <f t="shared" si="55"/>
        <v>0</v>
      </c>
      <c r="BX41" s="196">
        <f t="shared" si="56"/>
        <v>0</v>
      </c>
      <c r="BY41" s="197">
        <f t="shared" si="57"/>
        <v>0</v>
      </c>
      <c r="BZ41" s="182">
        <f t="shared" si="58"/>
        <v>0</v>
      </c>
      <c r="CA41" s="183">
        <f t="shared" si="59"/>
        <v>0</v>
      </c>
      <c r="CB41" s="183">
        <f t="shared" si="60"/>
        <v>0</v>
      </c>
      <c r="CC41" s="183">
        <f t="shared" si="17"/>
        <v>0</v>
      </c>
      <c r="CD41" s="183">
        <f t="shared" si="61"/>
        <v>0</v>
      </c>
      <c r="CE41" s="183">
        <f t="shared" si="62"/>
        <v>0</v>
      </c>
      <c r="CF41" s="184">
        <f t="shared" si="63"/>
        <v>0</v>
      </c>
      <c r="CG41" s="198">
        <f t="shared" si="64"/>
        <v>0</v>
      </c>
      <c r="CH41" s="186"/>
      <c r="CI41" s="187"/>
      <c r="CJ41" s="187"/>
      <c r="CK41" s="177">
        <f t="shared" si="65"/>
        <v>2</v>
      </c>
      <c r="CL41" s="230"/>
      <c r="CM41" s="359"/>
      <c r="CN41" s="444">
        <f>FEV!CK41</f>
        <v>5</v>
      </c>
      <c r="CO41" s="450">
        <f>FEV!CL41</f>
        <v>60</v>
      </c>
    </row>
    <row r="42" spans="1:93" ht="20.100000000000001" customHeight="1" thickBot="1" x14ac:dyDescent="0.3">
      <c r="A42" s="1671" t="s">
        <v>79</v>
      </c>
      <c r="B42" s="614">
        <v>29</v>
      </c>
      <c r="C42" s="660" t="s">
        <v>65</v>
      </c>
      <c r="D42" s="607"/>
      <c r="E42" s="440"/>
      <c r="F42" s="459"/>
      <c r="G42" s="506"/>
      <c r="H42" s="506"/>
      <c r="I42" s="435"/>
      <c r="J42" s="435"/>
      <c r="K42" s="520"/>
      <c r="L42" s="504"/>
      <c r="M42" s="459"/>
      <c r="N42" s="435"/>
      <c r="O42" s="498"/>
      <c r="P42" s="498"/>
      <c r="Q42" s="435"/>
      <c r="R42" s="435"/>
      <c r="S42" s="999"/>
      <c r="T42" s="440"/>
      <c r="U42" s="459"/>
      <c r="V42" s="506"/>
      <c r="W42" s="506"/>
      <c r="X42" s="435"/>
      <c r="Y42" s="435"/>
      <c r="Z42" s="506"/>
      <c r="AA42" s="505"/>
      <c r="AB42" s="459"/>
      <c r="AC42" s="435"/>
      <c r="AD42" s="506"/>
      <c r="AE42" s="506"/>
      <c r="AF42" s="435"/>
      <c r="AG42" s="435"/>
      <c r="AH42" s="505"/>
      <c r="AI42" s="207">
        <f>COUNTIF($D42:AH42,"D")</f>
        <v>0</v>
      </c>
      <c r="AJ42" s="183">
        <f t="shared" si="19"/>
        <v>0</v>
      </c>
      <c r="AK42" s="183">
        <f t="shared" si="20"/>
        <v>0</v>
      </c>
      <c r="AL42" s="183">
        <f t="shared" si="21"/>
        <v>0</v>
      </c>
      <c r="AM42" s="183">
        <f t="shared" si="22"/>
        <v>0</v>
      </c>
      <c r="AN42" s="183">
        <f t="shared" si="23"/>
        <v>0</v>
      </c>
      <c r="AO42" s="183">
        <f t="shared" si="24"/>
        <v>0</v>
      </c>
      <c r="AP42" s="183">
        <f t="shared" si="25"/>
        <v>0</v>
      </c>
      <c r="AQ42" s="183">
        <f t="shared" si="26"/>
        <v>0</v>
      </c>
      <c r="AR42" s="183">
        <f t="shared" si="27"/>
        <v>0</v>
      </c>
      <c r="AS42" s="183">
        <f t="shared" si="28"/>
        <v>0</v>
      </c>
      <c r="AT42" s="183">
        <f t="shared" si="29"/>
        <v>0</v>
      </c>
      <c r="AU42" s="183">
        <f t="shared" si="30"/>
        <v>0</v>
      </c>
      <c r="AV42" s="183">
        <f t="shared" si="31"/>
        <v>0</v>
      </c>
      <c r="AW42" s="183">
        <f t="shared" si="32"/>
        <v>0</v>
      </c>
      <c r="AX42" s="183">
        <f t="shared" si="33"/>
        <v>0</v>
      </c>
      <c r="AY42" s="183">
        <f t="shared" si="34"/>
        <v>0</v>
      </c>
      <c r="AZ42" s="183">
        <f t="shared" si="35"/>
        <v>0</v>
      </c>
      <c r="BA42" s="184">
        <f t="shared" si="36"/>
        <v>0</v>
      </c>
      <c r="BB42" s="348"/>
      <c r="BC42" s="349">
        <f t="shared" si="37"/>
        <v>0</v>
      </c>
      <c r="BD42" s="347"/>
      <c r="BE42" s="343"/>
      <c r="BF42" s="178">
        <f t="shared" si="38"/>
        <v>0</v>
      </c>
      <c r="BG42" s="179">
        <f t="shared" si="39"/>
        <v>0</v>
      </c>
      <c r="BH42" s="180">
        <f t="shared" si="40"/>
        <v>0</v>
      </c>
      <c r="BI42" s="181">
        <f t="shared" si="41"/>
        <v>0</v>
      </c>
      <c r="BJ42" s="182">
        <f t="shared" si="42"/>
        <v>0</v>
      </c>
      <c r="BK42" s="183">
        <f t="shared" si="43"/>
        <v>0</v>
      </c>
      <c r="BL42" s="183">
        <f t="shared" si="44"/>
        <v>0</v>
      </c>
      <c r="BM42" s="183">
        <f t="shared" si="45"/>
        <v>0</v>
      </c>
      <c r="BN42" s="183">
        <f t="shared" si="46"/>
        <v>0</v>
      </c>
      <c r="BO42" s="183">
        <f t="shared" si="47"/>
        <v>0</v>
      </c>
      <c r="BP42" s="184">
        <f t="shared" si="48"/>
        <v>0</v>
      </c>
      <c r="BQ42" s="405">
        <f t="shared" si="49"/>
        <v>0</v>
      </c>
      <c r="BR42" s="182">
        <f t="shared" si="50"/>
        <v>0</v>
      </c>
      <c r="BS42" s="183">
        <f t="shared" si="51"/>
        <v>0</v>
      </c>
      <c r="BT42" s="184">
        <f t="shared" si="52"/>
        <v>0</v>
      </c>
      <c r="BU42" s="185">
        <f t="shared" si="53"/>
        <v>0</v>
      </c>
      <c r="BV42" s="178">
        <f t="shared" si="54"/>
        <v>0</v>
      </c>
      <c r="BW42" s="179">
        <f t="shared" si="55"/>
        <v>0</v>
      </c>
      <c r="BX42" s="196">
        <f t="shared" si="56"/>
        <v>0</v>
      </c>
      <c r="BY42" s="197">
        <f t="shared" si="57"/>
        <v>0</v>
      </c>
      <c r="BZ42" s="182">
        <f t="shared" si="58"/>
        <v>0</v>
      </c>
      <c r="CA42" s="183">
        <f t="shared" si="59"/>
        <v>0</v>
      </c>
      <c r="CB42" s="183">
        <f t="shared" si="60"/>
        <v>0</v>
      </c>
      <c r="CC42" s="183">
        <f t="shared" si="17"/>
        <v>0</v>
      </c>
      <c r="CD42" s="183">
        <f t="shared" si="61"/>
        <v>0</v>
      </c>
      <c r="CE42" s="183">
        <f t="shared" si="62"/>
        <v>0</v>
      </c>
      <c r="CF42" s="184">
        <f t="shared" si="63"/>
        <v>0</v>
      </c>
      <c r="CG42" s="198">
        <f t="shared" si="64"/>
        <v>0</v>
      </c>
      <c r="CH42" s="186"/>
      <c r="CI42" s="187"/>
      <c r="CJ42" s="187"/>
      <c r="CK42" s="177">
        <f t="shared" si="65"/>
        <v>0</v>
      </c>
      <c r="CL42" s="230"/>
      <c r="CM42" s="359"/>
      <c r="CN42" s="444">
        <f>FEV!CK42</f>
        <v>0</v>
      </c>
      <c r="CO42" s="450">
        <f>FEV!CL42</f>
        <v>0</v>
      </c>
    </row>
    <row r="43" spans="1:93" ht="20.100000000000001" customHeight="1" thickBot="1" x14ac:dyDescent="0.3">
      <c r="A43" s="1672"/>
      <c r="B43" s="614">
        <v>30</v>
      </c>
      <c r="C43" s="24"/>
      <c r="D43" s="607"/>
      <c r="E43" s="440"/>
      <c r="F43" s="459"/>
      <c r="G43" s="506"/>
      <c r="H43" s="506"/>
      <c r="I43" s="435"/>
      <c r="J43" s="435"/>
      <c r="K43" s="520"/>
      <c r="L43" s="504"/>
      <c r="M43" s="459"/>
      <c r="N43" s="435"/>
      <c r="O43" s="498"/>
      <c r="P43" s="498"/>
      <c r="Q43" s="435"/>
      <c r="R43" s="435"/>
      <c r="S43" s="999"/>
      <c r="T43" s="440"/>
      <c r="U43" s="459"/>
      <c r="V43" s="506"/>
      <c r="W43" s="506"/>
      <c r="X43" s="435"/>
      <c r="Y43" s="435"/>
      <c r="Z43" s="506"/>
      <c r="AA43" s="505"/>
      <c r="AB43" s="459"/>
      <c r="AC43" s="435"/>
      <c r="AD43" s="506"/>
      <c r="AE43" s="506"/>
      <c r="AF43" s="435"/>
      <c r="AG43" s="435"/>
      <c r="AH43" s="505"/>
      <c r="AI43" s="207">
        <f>COUNTIF($D43:AH43,"D")</f>
        <v>0</v>
      </c>
      <c r="AJ43" s="183">
        <f t="shared" si="19"/>
        <v>0</v>
      </c>
      <c r="AK43" s="183">
        <f t="shared" si="20"/>
        <v>0</v>
      </c>
      <c r="AL43" s="183">
        <f t="shared" si="21"/>
        <v>0</v>
      </c>
      <c r="AM43" s="183">
        <f t="shared" si="22"/>
        <v>0</v>
      </c>
      <c r="AN43" s="183">
        <f t="shared" si="23"/>
        <v>0</v>
      </c>
      <c r="AO43" s="183">
        <f t="shared" si="24"/>
        <v>0</v>
      </c>
      <c r="AP43" s="183">
        <f t="shared" si="25"/>
        <v>0</v>
      </c>
      <c r="AQ43" s="183">
        <f t="shared" si="26"/>
        <v>0</v>
      </c>
      <c r="AR43" s="183">
        <f t="shared" si="27"/>
        <v>0</v>
      </c>
      <c r="AS43" s="183">
        <f t="shared" si="28"/>
        <v>0</v>
      </c>
      <c r="AT43" s="183">
        <f t="shared" si="29"/>
        <v>0</v>
      </c>
      <c r="AU43" s="183">
        <f t="shared" si="30"/>
        <v>0</v>
      </c>
      <c r="AV43" s="183">
        <f t="shared" si="31"/>
        <v>0</v>
      </c>
      <c r="AW43" s="183">
        <f t="shared" si="32"/>
        <v>0</v>
      </c>
      <c r="AX43" s="183">
        <f t="shared" si="33"/>
        <v>0</v>
      </c>
      <c r="AY43" s="183">
        <f t="shared" si="34"/>
        <v>0</v>
      </c>
      <c r="AZ43" s="183">
        <f t="shared" si="35"/>
        <v>0</v>
      </c>
      <c r="BA43" s="184">
        <f t="shared" si="36"/>
        <v>0</v>
      </c>
      <c r="BB43" s="348"/>
      <c r="BC43" s="349">
        <f t="shared" si="37"/>
        <v>0</v>
      </c>
      <c r="BD43" s="347"/>
      <c r="BE43" s="343"/>
      <c r="BF43" s="178">
        <f t="shared" si="38"/>
        <v>0</v>
      </c>
      <c r="BG43" s="179">
        <f t="shared" si="39"/>
        <v>0</v>
      </c>
      <c r="BH43" s="180">
        <f t="shared" si="40"/>
        <v>0</v>
      </c>
      <c r="BI43" s="181">
        <f t="shared" si="41"/>
        <v>0</v>
      </c>
      <c r="BJ43" s="182">
        <f t="shared" si="42"/>
        <v>0</v>
      </c>
      <c r="BK43" s="183">
        <f t="shared" si="43"/>
        <v>0</v>
      </c>
      <c r="BL43" s="183">
        <f t="shared" si="44"/>
        <v>0</v>
      </c>
      <c r="BM43" s="183">
        <f t="shared" si="45"/>
        <v>0</v>
      </c>
      <c r="BN43" s="183">
        <f t="shared" si="46"/>
        <v>0</v>
      </c>
      <c r="BO43" s="183">
        <f t="shared" si="47"/>
        <v>0</v>
      </c>
      <c r="BP43" s="184">
        <f t="shared" si="48"/>
        <v>0</v>
      </c>
      <c r="BQ43" s="405">
        <f t="shared" si="49"/>
        <v>0</v>
      </c>
      <c r="BR43" s="182">
        <f t="shared" si="50"/>
        <v>0</v>
      </c>
      <c r="BS43" s="183">
        <f t="shared" si="51"/>
        <v>0</v>
      </c>
      <c r="BT43" s="184">
        <f t="shared" si="52"/>
        <v>0</v>
      </c>
      <c r="BU43" s="185">
        <f t="shared" si="53"/>
        <v>0</v>
      </c>
      <c r="BV43" s="178">
        <f t="shared" si="54"/>
        <v>0</v>
      </c>
      <c r="BW43" s="179">
        <f t="shared" si="55"/>
        <v>0</v>
      </c>
      <c r="BX43" s="196">
        <f t="shared" si="56"/>
        <v>0</v>
      </c>
      <c r="BY43" s="197">
        <f t="shared" si="57"/>
        <v>0</v>
      </c>
      <c r="BZ43" s="182">
        <f t="shared" si="58"/>
        <v>0</v>
      </c>
      <c r="CA43" s="183">
        <f t="shared" si="59"/>
        <v>0</v>
      </c>
      <c r="CB43" s="183">
        <f t="shared" si="60"/>
        <v>0</v>
      </c>
      <c r="CC43" s="183">
        <f t="shared" si="17"/>
        <v>0</v>
      </c>
      <c r="CD43" s="183">
        <f t="shared" si="61"/>
        <v>0</v>
      </c>
      <c r="CE43" s="183">
        <f t="shared" si="62"/>
        <v>0</v>
      </c>
      <c r="CF43" s="184">
        <f t="shared" si="63"/>
        <v>0</v>
      </c>
      <c r="CG43" s="198">
        <f t="shared" si="64"/>
        <v>0</v>
      </c>
      <c r="CH43" s="186"/>
      <c r="CI43" s="187"/>
      <c r="CJ43" s="187"/>
      <c r="CK43" s="177">
        <f t="shared" si="65"/>
        <v>0</v>
      </c>
      <c r="CL43" s="230"/>
      <c r="CM43" s="359"/>
      <c r="CN43" s="444">
        <f>FEV!CK43</f>
        <v>0</v>
      </c>
      <c r="CO43" s="450">
        <f>FEV!CL43</f>
        <v>0</v>
      </c>
    </row>
    <row r="44" spans="1:93" s="337" customFormat="1" ht="20.100000000000001" customHeight="1" thickBot="1" x14ac:dyDescent="0.3">
      <c r="A44" s="1673"/>
      <c r="B44" s="614">
        <v>31</v>
      </c>
      <c r="C44" s="661" t="s">
        <v>3</v>
      </c>
      <c r="D44" s="608"/>
      <c r="E44" s="455"/>
      <c r="F44" s="460"/>
      <c r="G44" s="458"/>
      <c r="H44" s="458"/>
      <c r="I44" s="438"/>
      <c r="J44" s="438"/>
      <c r="K44" s="453"/>
      <c r="L44" s="507"/>
      <c r="M44" s="460"/>
      <c r="N44" s="438"/>
      <c r="O44" s="502"/>
      <c r="P44" s="502"/>
      <c r="Q44" s="438"/>
      <c r="R44" s="438"/>
      <c r="S44" s="999"/>
      <c r="T44" s="440"/>
      <c r="U44" s="459"/>
      <c r="V44" s="506"/>
      <c r="W44" s="506"/>
      <c r="X44" s="435"/>
      <c r="Y44" s="435"/>
      <c r="Z44" s="506"/>
      <c r="AA44" s="505"/>
      <c r="AB44" s="459"/>
      <c r="AC44" s="435"/>
      <c r="AD44" s="506"/>
      <c r="AE44" s="506"/>
      <c r="AF44" s="435"/>
      <c r="AG44" s="435"/>
      <c r="AH44" s="505"/>
      <c r="AI44" s="207">
        <f>COUNTIF($D44:AH44,"D")</f>
        <v>0</v>
      </c>
      <c r="AJ44" s="183">
        <f t="shared" si="19"/>
        <v>0</v>
      </c>
      <c r="AK44" s="183">
        <f t="shared" si="20"/>
        <v>0</v>
      </c>
      <c r="AL44" s="183">
        <f t="shared" si="21"/>
        <v>0</v>
      </c>
      <c r="AM44" s="183">
        <f t="shared" si="22"/>
        <v>0</v>
      </c>
      <c r="AN44" s="183">
        <f t="shared" si="23"/>
        <v>0</v>
      </c>
      <c r="AO44" s="183">
        <f t="shared" si="24"/>
        <v>0</v>
      </c>
      <c r="AP44" s="183">
        <f t="shared" si="25"/>
        <v>0</v>
      </c>
      <c r="AQ44" s="183">
        <f t="shared" si="26"/>
        <v>0</v>
      </c>
      <c r="AR44" s="183">
        <f t="shared" si="27"/>
        <v>0</v>
      </c>
      <c r="AS44" s="183">
        <f t="shared" si="28"/>
        <v>0</v>
      </c>
      <c r="AT44" s="183">
        <f t="shared" si="29"/>
        <v>0</v>
      </c>
      <c r="AU44" s="183">
        <f t="shared" si="30"/>
        <v>0</v>
      </c>
      <c r="AV44" s="183">
        <f t="shared" si="31"/>
        <v>0</v>
      </c>
      <c r="AW44" s="183">
        <f t="shared" si="32"/>
        <v>0</v>
      </c>
      <c r="AX44" s="183">
        <f t="shared" si="33"/>
        <v>0</v>
      </c>
      <c r="AY44" s="183">
        <f t="shared" si="34"/>
        <v>0</v>
      </c>
      <c r="AZ44" s="183">
        <f t="shared" si="35"/>
        <v>0</v>
      </c>
      <c r="BA44" s="184">
        <f t="shared" si="36"/>
        <v>0</v>
      </c>
      <c r="BB44" s="348"/>
      <c r="BC44" s="349">
        <f t="shared" si="37"/>
        <v>0</v>
      </c>
      <c r="BD44" s="347"/>
      <c r="BE44" s="343"/>
      <c r="BF44" s="178">
        <f t="shared" si="38"/>
        <v>0</v>
      </c>
      <c r="BG44" s="179">
        <f t="shared" si="39"/>
        <v>0</v>
      </c>
      <c r="BH44" s="180">
        <f t="shared" si="40"/>
        <v>0</v>
      </c>
      <c r="BI44" s="181">
        <f t="shared" si="41"/>
        <v>0</v>
      </c>
      <c r="BJ44" s="182">
        <f t="shared" si="42"/>
        <v>0</v>
      </c>
      <c r="BK44" s="183">
        <f t="shared" si="43"/>
        <v>0</v>
      </c>
      <c r="BL44" s="183">
        <f t="shared" si="44"/>
        <v>0</v>
      </c>
      <c r="BM44" s="183">
        <f t="shared" si="45"/>
        <v>0</v>
      </c>
      <c r="BN44" s="183">
        <f t="shared" si="46"/>
        <v>0</v>
      </c>
      <c r="BO44" s="183">
        <f t="shared" si="47"/>
        <v>0</v>
      </c>
      <c r="BP44" s="184">
        <f t="shared" si="48"/>
        <v>0</v>
      </c>
      <c r="BQ44" s="405">
        <f t="shared" si="49"/>
        <v>0</v>
      </c>
      <c r="BR44" s="182">
        <f t="shared" si="50"/>
        <v>0</v>
      </c>
      <c r="BS44" s="183">
        <f t="shared" si="51"/>
        <v>0</v>
      </c>
      <c r="BT44" s="184">
        <f t="shared" si="52"/>
        <v>0</v>
      </c>
      <c r="BU44" s="185">
        <f t="shared" si="53"/>
        <v>0</v>
      </c>
      <c r="BV44" s="178">
        <f t="shared" si="54"/>
        <v>0</v>
      </c>
      <c r="BW44" s="179">
        <f t="shared" si="55"/>
        <v>0</v>
      </c>
      <c r="BX44" s="196">
        <f t="shared" si="56"/>
        <v>0</v>
      </c>
      <c r="BY44" s="197">
        <f t="shared" si="57"/>
        <v>0</v>
      </c>
      <c r="BZ44" s="182">
        <f t="shared" si="58"/>
        <v>0</v>
      </c>
      <c r="CA44" s="183">
        <f t="shared" si="59"/>
        <v>0</v>
      </c>
      <c r="CB44" s="183">
        <f t="shared" si="60"/>
        <v>0</v>
      </c>
      <c r="CC44" s="183">
        <f t="shared" si="17"/>
        <v>0</v>
      </c>
      <c r="CD44" s="183">
        <f t="shared" si="61"/>
        <v>0</v>
      </c>
      <c r="CE44" s="183">
        <f t="shared" si="62"/>
        <v>0</v>
      </c>
      <c r="CF44" s="184">
        <f t="shared" si="63"/>
        <v>0</v>
      </c>
      <c r="CG44" s="198">
        <f t="shared" si="64"/>
        <v>0</v>
      </c>
      <c r="CH44" s="186"/>
      <c r="CI44" s="187"/>
      <c r="CJ44" s="187"/>
      <c r="CK44" s="177">
        <f t="shared" si="65"/>
        <v>0</v>
      </c>
      <c r="CL44" s="230"/>
      <c r="CM44" s="359"/>
      <c r="CN44" s="444">
        <f>FEV!CK44</f>
        <v>0</v>
      </c>
      <c r="CO44" s="450">
        <f>FEV!CL44</f>
        <v>0</v>
      </c>
    </row>
    <row r="45" spans="1:93" ht="20.100000000000001" customHeight="1" thickBot="1" x14ac:dyDescent="0.3">
      <c r="A45" s="615" t="s">
        <v>80</v>
      </c>
      <c r="B45" s="614">
        <v>32</v>
      </c>
      <c r="C45" s="24" t="s">
        <v>3</v>
      </c>
      <c r="D45" s="608"/>
      <c r="E45" s="455" t="s">
        <v>24</v>
      </c>
      <c r="F45" s="460" t="s">
        <v>26</v>
      </c>
      <c r="G45" s="458"/>
      <c r="H45" s="438" t="s">
        <v>35</v>
      </c>
      <c r="I45" s="438" t="s">
        <v>24</v>
      </c>
      <c r="J45" s="438"/>
      <c r="K45" s="453"/>
      <c r="L45" s="507"/>
      <c r="M45" s="460" t="s">
        <v>24</v>
      </c>
      <c r="N45" s="438" t="s">
        <v>24</v>
      </c>
      <c r="O45" s="502"/>
      <c r="P45" s="502"/>
      <c r="Q45" s="438" t="s">
        <v>26</v>
      </c>
      <c r="R45" s="438" t="s">
        <v>25</v>
      </c>
      <c r="S45" s="608" t="s">
        <v>31</v>
      </c>
      <c r="T45" s="438" t="s">
        <v>32</v>
      </c>
      <c r="U45" s="438" t="s">
        <v>32</v>
      </c>
      <c r="V45" s="525"/>
      <c r="W45" s="569" t="s">
        <v>48</v>
      </c>
      <c r="X45" s="438" t="s">
        <v>24</v>
      </c>
      <c r="Y45" s="438" t="s">
        <v>26</v>
      </c>
      <c r="Z45" s="502"/>
      <c r="AA45" s="502" t="s">
        <v>26</v>
      </c>
      <c r="AB45" s="438" t="s">
        <v>24</v>
      </c>
      <c r="AC45" s="455" t="s">
        <v>31</v>
      </c>
      <c r="AD45" s="503"/>
      <c r="AE45" s="452"/>
      <c r="AF45" s="438" t="s">
        <v>24</v>
      </c>
      <c r="AG45" s="438" t="s">
        <v>24</v>
      </c>
      <c r="AH45" s="605" t="s">
        <v>56</v>
      </c>
      <c r="AI45" s="207">
        <f>COUNTIF($D45:AH45,"D")</f>
        <v>8</v>
      </c>
      <c r="AJ45" s="183">
        <f t="shared" si="19"/>
        <v>1</v>
      </c>
      <c r="AK45" s="183">
        <f t="shared" si="20"/>
        <v>4</v>
      </c>
      <c r="AL45" s="183">
        <f t="shared" si="21"/>
        <v>0</v>
      </c>
      <c r="AM45" s="183">
        <f t="shared" si="22"/>
        <v>0</v>
      </c>
      <c r="AN45" s="183">
        <f t="shared" si="23"/>
        <v>0</v>
      </c>
      <c r="AO45" s="183">
        <f t="shared" si="24"/>
        <v>0</v>
      </c>
      <c r="AP45" s="183">
        <f t="shared" si="25"/>
        <v>2</v>
      </c>
      <c r="AQ45" s="183">
        <f t="shared" si="26"/>
        <v>2</v>
      </c>
      <c r="AR45" s="183">
        <f t="shared" si="27"/>
        <v>0</v>
      </c>
      <c r="AS45" s="183">
        <f t="shared" si="28"/>
        <v>0</v>
      </c>
      <c r="AT45" s="183">
        <f t="shared" si="29"/>
        <v>1</v>
      </c>
      <c r="AU45" s="183">
        <f t="shared" si="30"/>
        <v>0</v>
      </c>
      <c r="AV45" s="183">
        <f t="shared" si="31"/>
        <v>0</v>
      </c>
      <c r="AW45" s="183">
        <f t="shared" si="32"/>
        <v>0</v>
      </c>
      <c r="AX45" s="183">
        <f t="shared" si="33"/>
        <v>0</v>
      </c>
      <c r="AY45" s="183">
        <f t="shared" si="34"/>
        <v>0</v>
      </c>
      <c r="AZ45" s="183">
        <f t="shared" si="35"/>
        <v>0</v>
      </c>
      <c r="BA45" s="184">
        <f t="shared" si="36"/>
        <v>15</v>
      </c>
      <c r="BB45" s="348"/>
      <c r="BC45" s="349">
        <f t="shared" si="37"/>
        <v>4.833333333333333</v>
      </c>
      <c r="BD45" s="347"/>
      <c r="BE45" s="343"/>
      <c r="BF45" s="178">
        <f t="shared" si="38"/>
        <v>1</v>
      </c>
      <c r="BG45" s="179">
        <f t="shared" si="39"/>
        <v>0.5</v>
      </c>
      <c r="BH45" s="180">
        <f t="shared" si="40"/>
        <v>4.1666666666666664E-2</v>
      </c>
      <c r="BI45" s="181">
        <f t="shared" si="41"/>
        <v>0.45833333333333331</v>
      </c>
      <c r="BJ45" s="182">
        <f t="shared" si="42"/>
        <v>1</v>
      </c>
      <c r="BK45" s="183">
        <f t="shared" si="43"/>
        <v>0</v>
      </c>
      <c r="BL45" s="183">
        <f t="shared" si="44"/>
        <v>0</v>
      </c>
      <c r="BM45" s="183">
        <f t="shared" si="45"/>
        <v>0</v>
      </c>
      <c r="BN45" s="183">
        <f t="shared" si="46"/>
        <v>0</v>
      </c>
      <c r="BO45" s="183">
        <f t="shared" si="47"/>
        <v>0</v>
      </c>
      <c r="BP45" s="184">
        <f t="shared" si="48"/>
        <v>0</v>
      </c>
      <c r="BQ45" s="405">
        <f t="shared" si="49"/>
        <v>0.5</v>
      </c>
      <c r="BR45" s="182">
        <f t="shared" si="50"/>
        <v>0</v>
      </c>
      <c r="BS45" s="183">
        <f t="shared" si="51"/>
        <v>0</v>
      </c>
      <c r="BT45" s="184">
        <f t="shared" si="52"/>
        <v>0</v>
      </c>
      <c r="BU45" s="185">
        <f t="shared" si="53"/>
        <v>0</v>
      </c>
      <c r="BV45" s="178">
        <f t="shared" si="54"/>
        <v>0</v>
      </c>
      <c r="BW45" s="179">
        <f t="shared" si="55"/>
        <v>0</v>
      </c>
      <c r="BX45" s="196">
        <f t="shared" si="56"/>
        <v>0</v>
      </c>
      <c r="BY45" s="197">
        <f t="shared" si="57"/>
        <v>0</v>
      </c>
      <c r="BZ45" s="182">
        <f t="shared" si="58"/>
        <v>0</v>
      </c>
      <c r="CA45" s="183">
        <f t="shared" si="59"/>
        <v>0</v>
      </c>
      <c r="CB45" s="183">
        <f t="shared" si="60"/>
        <v>0</v>
      </c>
      <c r="CC45" s="183">
        <f t="shared" si="17"/>
        <v>0</v>
      </c>
      <c r="CD45" s="183">
        <f t="shared" si="61"/>
        <v>0</v>
      </c>
      <c r="CE45" s="183">
        <f t="shared" si="62"/>
        <v>0</v>
      </c>
      <c r="CF45" s="184">
        <f t="shared" si="63"/>
        <v>0</v>
      </c>
      <c r="CG45" s="198">
        <f t="shared" si="64"/>
        <v>0</v>
      </c>
      <c r="CH45" s="186"/>
      <c r="CI45" s="187"/>
      <c r="CJ45" s="187"/>
      <c r="CK45" s="177">
        <f t="shared" si="65"/>
        <v>1</v>
      </c>
      <c r="CL45" s="230"/>
      <c r="CM45" s="359"/>
      <c r="CN45" s="444">
        <f>FEV!CK45</f>
        <v>4</v>
      </c>
      <c r="CO45" s="450">
        <f>FEV!CL45</f>
        <v>48</v>
      </c>
    </row>
    <row r="46" spans="1:93" ht="20.100000000000001" customHeight="1" thickBot="1" x14ac:dyDescent="0.3">
      <c r="A46" s="615" t="s">
        <v>81</v>
      </c>
      <c r="B46" s="614">
        <v>33</v>
      </c>
      <c r="C46" s="24" t="s">
        <v>3</v>
      </c>
      <c r="D46" s="607"/>
      <c r="E46" s="455" t="s">
        <v>24</v>
      </c>
      <c r="F46" s="460" t="s">
        <v>25</v>
      </c>
      <c r="G46" s="458"/>
      <c r="H46" s="458"/>
      <c r="I46" s="438" t="s">
        <v>24</v>
      </c>
      <c r="J46" s="438" t="s">
        <v>24</v>
      </c>
      <c r="K46" s="453"/>
      <c r="L46" s="507"/>
      <c r="M46" s="460" t="s">
        <v>24</v>
      </c>
      <c r="N46" s="438" t="s">
        <v>25</v>
      </c>
      <c r="O46" s="502"/>
      <c r="P46" s="502"/>
      <c r="Q46" s="438" t="s">
        <v>25</v>
      </c>
      <c r="R46" s="438" t="s">
        <v>25</v>
      </c>
      <c r="S46" s="608"/>
      <c r="T46" s="438" t="s">
        <v>25</v>
      </c>
      <c r="U46" s="438" t="s">
        <v>25</v>
      </c>
      <c r="V46" s="467"/>
      <c r="W46" s="503"/>
      <c r="X46" s="438" t="s">
        <v>24</v>
      </c>
      <c r="Y46" s="438" t="s">
        <v>25</v>
      </c>
      <c r="Z46" s="502" t="s">
        <v>49</v>
      </c>
      <c r="AA46" s="502"/>
      <c r="AB46" s="438" t="s">
        <v>24</v>
      </c>
      <c r="AC46" s="455" t="s">
        <v>25</v>
      </c>
      <c r="AD46" s="503"/>
      <c r="AE46" s="458"/>
      <c r="AF46" s="438" t="s">
        <v>24</v>
      </c>
      <c r="AG46" s="438" t="s">
        <v>25</v>
      </c>
      <c r="AH46" s="605"/>
      <c r="AI46" s="207">
        <f>COUNTIF($D46:AH46,"D")</f>
        <v>7</v>
      </c>
      <c r="AJ46" s="183">
        <f t="shared" si="19"/>
        <v>9</v>
      </c>
      <c r="AK46" s="183">
        <f t="shared" si="20"/>
        <v>0</v>
      </c>
      <c r="AL46" s="183">
        <f t="shared" si="21"/>
        <v>0</v>
      </c>
      <c r="AM46" s="183">
        <f t="shared" si="22"/>
        <v>0</v>
      </c>
      <c r="AN46" s="183">
        <f t="shared" si="23"/>
        <v>0</v>
      </c>
      <c r="AO46" s="183">
        <f t="shared" si="24"/>
        <v>0</v>
      </c>
      <c r="AP46" s="183">
        <f t="shared" si="25"/>
        <v>0</v>
      </c>
      <c r="AQ46" s="183">
        <f t="shared" si="26"/>
        <v>0</v>
      </c>
      <c r="AR46" s="183">
        <f t="shared" si="27"/>
        <v>0</v>
      </c>
      <c r="AS46" s="183">
        <f t="shared" si="28"/>
        <v>0</v>
      </c>
      <c r="AT46" s="183">
        <f t="shared" si="29"/>
        <v>0</v>
      </c>
      <c r="AU46" s="183">
        <f t="shared" si="30"/>
        <v>0</v>
      </c>
      <c r="AV46" s="183">
        <f t="shared" si="31"/>
        <v>0</v>
      </c>
      <c r="AW46" s="183">
        <f t="shared" si="32"/>
        <v>0</v>
      </c>
      <c r="AX46" s="183">
        <f t="shared" si="33"/>
        <v>0</v>
      </c>
      <c r="AY46" s="183">
        <f t="shared" si="34"/>
        <v>0</v>
      </c>
      <c r="AZ46" s="183">
        <f t="shared" si="35"/>
        <v>0</v>
      </c>
      <c r="BA46" s="184">
        <f t="shared" si="36"/>
        <v>16</v>
      </c>
      <c r="BB46" s="348"/>
      <c r="BC46" s="349">
        <f t="shared" si="37"/>
        <v>8</v>
      </c>
      <c r="BD46" s="347"/>
      <c r="BE46" s="343"/>
      <c r="BF46" s="178">
        <f t="shared" si="38"/>
        <v>0</v>
      </c>
      <c r="BG46" s="179">
        <f t="shared" si="39"/>
        <v>0</v>
      </c>
      <c r="BH46" s="180">
        <f t="shared" si="40"/>
        <v>0</v>
      </c>
      <c r="BI46" s="181">
        <f t="shared" si="41"/>
        <v>0</v>
      </c>
      <c r="BJ46" s="182">
        <f t="shared" si="42"/>
        <v>0</v>
      </c>
      <c r="BK46" s="183">
        <f t="shared" si="43"/>
        <v>1</v>
      </c>
      <c r="BL46" s="183">
        <f t="shared" si="44"/>
        <v>0</v>
      </c>
      <c r="BM46" s="183">
        <f t="shared" si="45"/>
        <v>0</v>
      </c>
      <c r="BN46" s="183">
        <f t="shared" si="46"/>
        <v>0</v>
      </c>
      <c r="BO46" s="183">
        <f t="shared" si="47"/>
        <v>0</v>
      </c>
      <c r="BP46" s="184">
        <f t="shared" si="48"/>
        <v>0</v>
      </c>
      <c r="BQ46" s="405">
        <f t="shared" si="49"/>
        <v>0.5</v>
      </c>
      <c r="BR46" s="182">
        <f t="shared" si="50"/>
        <v>0</v>
      </c>
      <c r="BS46" s="183">
        <f t="shared" si="51"/>
        <v>0</v>
      </c>
      <c r="BT46" s="184">
        <f t="shared" si="52"/>
        <v>0</v>
      </c>
      <c r="BU46" s="185">
        <f t="shared" si="53"/>
        <v>0</v>
      </c>
      <c r="BV46" s="178">
        <f t="shared" si="54"/>
        <v>0</v>
      </c>
      <c r="BW46" s="179">
        <f t="shared" si="55"/>
        <v>0</v>
      </c>
      <c r="BX46" s="196">
        <f t="shared" si="56"/>
        <v>0</v>
      </c>
      <c r="BY46" s="197">
        <f t="shared" si="57"/>
        <v>0</v>
      </c>
      <c r="BZ46" s="182">
        <f t="shared" si="58"/>
        <v>0</v>
      </c>
      <c r="CA46" s="183">
        <f t="shared" si="59"/>
        <v>0</v>
      </c>
      <c r="CB46" s="183">
        <f t="shared" si="60"/>
        <v>0</v>
      </c>
      <c r="CC46" s="183">
        <f t="shared" si="17"/>
        <v>0</v>
      </c>
      <c r="CD46" s="183">
        <f t="shared" si="61"/>
        <v>0</v>
      </c>
      <c r="CE46" s="183">
        <f t="shared" si="62"/>
        <v>0</v>
      </c>
      <c r="CF46" s="184">
        <f t="shared" si="63"/>
        <v>0</v>
      </c>
      <c r="CG46" s="198">
        <f t="shared" si="64"/>
        <v>0</v>
      </c>
      <c r="CH46" s="186"/>
      <c r="CI46" s="187"/>
      <c r="CJ46" s="187"/>
      <c r="CK46" s="177">
        <f t="shared" si="65"/>
        <v>0.5</v>
      </c>
      <c r="CL46" s="230"/>
      <c r="CM46" s="359"/>
      <c r="CN46" s="444">
        <f>FEV!CK46</f>
        <v>3</v>
      </c>
      <c r="CO46" s="450">
        <f>FEV!CL46</f>
        <v>36</v>
      </c>
    </row>
    <row r="47" spans="1:93" ht="20.100000000000001" customHeight="1" thickBot="1" x14ac:dyDescent="0.3">
      <c r="A47" s="615" t="s">
        <v>82</v>
      </c>
      <c r="B47" s="614">
        <v>34</v>
      </c>
      <c r="C47" s="24" t="s">
        <v>3</v>
      </c>
      <c r="D47" s="608"/>
      <c r="E47" s="455" t="s">
        <v>24</v>
      </c>
      <c r="F47" s="460" t="s">
        <v>25</v>
      </c>
      <c r="G47" s="458"/>
      <c r="H47" s="458"/>
      <c r="I47" s="438" t="s">
        <v>24</v>
      </c>
      <c r="J47" s="438" t="s">
        <v>31</v>
      </c>
      <c r="K47" s="453"/>
      <c r="L47" s="507"/>
      <c r="M47" s="460" t="s">
        <v>27</v>
      </c>
      <c r="N47" s="438" t="s">
        <v>25</v>
      </c>
      <c r="O47" s="502"/>
      <c r="P47" s="502"/>
      <c r="Q47" s="438" t="s">
        <v>24</v>
      </c>
      <c r="R47" s="438" t="s">
        <v>57</v>
      </c>
      <c r="S47" s="608" t="s">
        <v>50</v>
      </c>
      <c r="T47" s="438" t="s">
        <v>25</v>
      </c>
      <c r="U47" s="438" t="s">
        <v>25</v>
      </c>
      <c r="V47" s="467"/>
      <c r="W47" s="503"/>
      <c r="X47" s="438" t="s">
        <v>24</v>
      </c>
      <c r="Y47" s="438" t="s">
        <v>25</v>
      </c>
      <c r="Z47" s="502" t="s">
        <v>49</v>
      </c>
      <c r="AA47" s="502"/>
      <c r="AB47" s="438" t="s">
        <v>24</v>
      </c>
      <c r="AC47" s="455" t="s">
        <v>25</v>
      </c>
      <c r="AD47" s="503"/>
      <c r="AE47" s="458"/>
      <c r="AF47" s="438" t="s">
        <v>24</v>
      </c>
      <c r="AG47" s="438" t="s">
        <v>25</v>
      </c>
      <c r="AH47" s="605"/>
      <c r="AI47" s="207">
        <f>COUNTIF($D47:AH47,"D")</f>
        <v>6</v>
      </c>
      <c r="AJ47" s="183">
        <f t="shared" si="19"/>
        <v>7</v>
      </c>
      <c r="AK47" s="183">
        <f t="shared" si="20"/>
        <v>0</v>
      </c>
      <c r="AL47" s="183">
        <f t="shared" si="21"/>
        <v>1</v>
      </c>
      <c r="AM47" s="183">
        <f t="shared" si="22"/>
        <v>0</v>
      </c>
      <c r="AN47" s="183">
        <f t="shared" si="23"/>
        <v>0</v>
      </c>
      <c r="AO47" s="183">
        <f t="shared" si="24"/>
        <v>0</v>
      </c>
      <c r="AP47" s="183">
        <f t="shared" si="25"/>
        <v>1</v>
      </c>
      <c r="AQ47" s="183">
        <f t="shared" si="26"/>
        <v>0</v>
      </c>
      <c r="AR47" s="183">
        <f t="shared" si="27"/>
        <v>0</v>
      </c>
      <c r="AS47" s="183">
        <f t="shared" si="28"/>
        <v>0</v>
      </c>
      <c r="AT47" s="183">
        <f t="shared" si="29"/>
        <v>0</v>
      </c>
      <c r="AU47" s="183">
        <f t="shared" si="30"/>
        <v>0</v>
      </c>
      <c r="AV47" s="183">
        <f t="shared" si="31"/>
        <v>0</v>
      </c>
      <c r="AW47" s="183">
        <f t="shared" si="32"/>
        <v>0</v>
      </c>
      <c r="AX47" s="183">
        <f t="shared" si="33"/>
        <v>0</v>
      </c>
      <c r="AY47" s="183">
        <f t="shared" si="34"/>
        <v>0</v>
      </c>
      <c r="AZ47" s="183">
        <f t="shared" si="35"/>
        <v>0</v>
      </c>
      <c r="BA47" s="184">
        <f t="shared" si="36"/>
        <v>14</v>
      </c>
      <c r="BB47" s="348"/>
      <c r="BC47" s="349">
        <f t="shared" si="37"/>
        <v>7</v>
      </c>
      <c r="BD47" s="347"/>
      <c r="BE47" s="343"/>
      <c r="BF47" s="178">
        <f t="shared" si="38"/>
        <v>0</v>
      </c>
      <c r="BG47" s="179">
        <f t="shared" si="39"/>
        <v>0</v>
      </c>
      <c r="BH47" s="180">
        <f t="shared" si="40"/>
        <v>0</v>
      </c>
      <c r="BI47" s="181">
        <f t="shared" si="41"/>
        <v>0</v>
      </c>
      <c r="BJ47" s="182">
        <f t="shared" si="42"/>
        <v>0</v>
      </c>
      <c r="BK47" s="183">
        <f t="shared" si="43"/>
        <v>1</v>
      </c>
      <c r="BL47" s="183">
        <f t="shared" si="44"/>
        <v>1</v>
      </c>
      <c r="BM47" s="183">
        <f t="shared" si="45"/>
        <v>0</v>
      </c>
      <c r="BN47" s="183">
        <f t="shared" si="46"/>
        <v>0</v>
      </c>
      <c r="BO47" s="183">
        <f t="shared" si="47"/>
        <v>0</v>
      </c>
      <c r="BP47" s="184">
        <f t="shared" si="48"/>
        <v>0</v>
      </c>
      <c r="BQ47" s="405">
        <f t="shared" si="49"/>
        <v>1</v>
      </c>
      <c r="BR47" s="182">
        <f t="shared" si="50"/>
        <v>0</v>
      </c>
      <c r="BS47" s="183">
        <f t="shared" si="51"/>
        <v>0</v>
      </c>
      <c r="BT47" s="184">
        <f t="shared" si="52"/>
        <v>0</v>
      </c>
      <c r="BU47" s="185">
        <f t="shared" si="53"/>
        <v>0</v>
      </c>
      <c r="BV47" s="178">
        <f t="shared" si="54"/>
        <v>0</v>
      </c>
      <c r="BW47" s="179">
        <f t="shared" si="55"/>
        <v>0</v>
      </c>
      <c r="BX47" s="196">
        <f t="shared" si="56"/>
        <v>0</v>
      </c>
      <c r="BY47" s="197">
        <f t="shared" si="57"/>
        <v>0</v>
      </c>
      <c r="BZ47" s="182">
        <f t="shared" si="58"/>
        <v>0</v>
      </c>
      <c r="CA47" s="183">
        <f t="shared" si="59"/>
        <v>0</v>
      </c>
      <c r="CB47" s="183">
        <f t="shared" si="60"/>
        <v>0</v>
      </c>
      <c r="CC47" s="183">
        <f t="shared" si="17"/>
        <v>0</v>
      </c>
      <c r="CD47" s="183">
        <f t="shared" si="61"/>
        <v>0</v>
      </c>
      <c r="CE47" s="183">
        <f t="shared" si="62"/>
        <v>0</v>
      </c>
      <c r="CF47" s="184">
        <f t="shared" si="63"/>
        <v>0</v>
      </c>
      <c r="CG47" s="198">
        <f t="shared" si="64"/>
        <v>0</v>
      </c>
      <c r="CH47" s="186"/>
      <c r="CI47" s="187"/>
      <c r="CJ47" s="187"/>
      <c r="CK47" s="177">
        <f t="shared" si="65"/>
        <v>1</v>
      </c>
      <c r="CL47" s="230"/>
      <c r="CM47" s="359"/>
      <c r="CN47" s="444">
        <f>FEV!CK47</f>
        <v>4</v>
      </c>
      <c r="CO47" s="450">
        <f>FEV!CL47</f>
        <v>48</v>
      </c>
    </row>
    <row r="48" spans="1:93" ht="20.100000000000001" customHeight="1" thickBot="1" x14ac:dyDescent="0.3">
      <c r="A48" s="615" t="s">
        <v>83</v>
      </c>
      <c r="B48" s="614">
        <v>35</v>
      </c>
      <c r="C48" s="24" t="s">
        <v>3</v>
      </c>
      <c r="D48" s="608" t="s">
        <v>50</v>
      </c>
      <c r="E48" s="455" t="s">
        <v>24</v>
      </c>
      <c r="F48" s="956" t="s">
        <v>25</v>
      </c>
      <c r="G48" s="452"/>
      <c r="H48" s="452"/>
      <c r="I48" s="438" t="s">
        <v>57</v>
      </c>
      <c r="J48" s="438" t="s">
        <v>57</v>
      </c>
      <c r="K48" s="452"/>
      <c r="L48" s="507"/>
      <c r="M48" s="460" t="s">
        <v>31</v>
      </c>
      <c r="N48" s="438" t="s">
        <v>31</v>
      </c>
      <c r="O48" s="502"/>
      <c r="P48" s="502" t="s">
        <v>26</v>
      </c>
      <c r="Q48" s="438" t="s">
        <v>25</v>
      </c>
      <c r="R48" s="438" t="s">
        <v>25</v>
      </c>
      <c r="S48" s="460" t="s">
        <v>24</v>
      </c>
      <c r="T48" s="438" t="s">
        <v>24</v>
      </c>
      <c r="U48" s="453"/>
      <c r="V48" s="507"/>
      <c r="W48" s="460" t="s">
        <v>24</v>
      </c>
      <c r="X48" s="438" t="s">
        <v>26</v>
      </c>
      <c r="Y48" s="502"/>
      <c r="Z48" s="502"/>
      <c r="AA48" s="438" t="s">
        <v>25</v>
      </c>
      <c r="AB48" s="438" t="s">
        <v>25</v>
      </c>
      <c r="AC48" s="467"/>
      <c r="AD48" s="503"/>
      <c r="AE48" s="438" t="s">
        <v>24</v>
      </c>
      <c r="AF48" s="438" t="s">
        <v>25</v>
      </c>
      <c r="AG48" s="502"/>
      <c r="AH48" s="605"/>
      <c r="AI48" s="207">
        <f>COUNTIF($D48:AH48,"D")</f>
        <v>5</v>
      </c>
      <c r="AJ48" s="183">
        <f t="shared" si="19"/>
        <v>6</v>
      </c>
      <c r="AK48" s="183">
        <f t="shared" si="20"/>
        <v>2</v>
      </c>
      <c r="AL48" s="183">
        <f t="shared" si="21"/>
        <v>0</v>
      </c>
      <c r="AM48" s="183">
        <f t="shared" si="22"/>
        <v>0</v>
      </c>
      <c r="AN48" s="183">
        <f t="shared" si="23"/>
        <v>0</v>
      </c>
      <c r="AO48" s="183">
        <f t="shared" si="24"/>
        <v>0</v>
      </c>
      <c r="AP48" s="183">
        <f t="shared" si="25"/>
        <v>2</v>
      </c>
      <c r="AQ48" s="183">
        <f t="shared" si="26"/>
        <v>0</v>
      </c>
      <c r="AR48" s="183">
        <f t="shared" si="27"/>
        <v>0</v>
      </c>
      <c r="AS48" s="183">
        <f t="shared" si="28"/>
        <v>0</v>
      </c>
      <c r="AT48" s="183">
        <f t="shared" si="29"/>
        <v>0</v>
      </c>
      <c r="AU48" s="183">
        <f t="shared" si="30"/>
        <v>0</v>
      </c>
      <c r="AV48" s="183">
        <f t="shared" si="31"/>
        <v>0</v>
      </c>
      <c r="AW48" s="183">
        <f t="shared" si="32"/>
        <v>0</v>
      </c>
      <c r="AX48" s="183">
        <f t="shared" si="33"/>
        <v>0</v>
      </c>
      <c r="AY48" s="183">
        <f t="shared" si="34"/>
        <v>0</v>
      </c>
      <c r="AZ48" s="183">
        <f t="shared" si="35"/>
        <v>0</v>
      </c>
      <c r="BA48" s="184">
        <f t="shared" si="36"/>
        <v>13</v>
      </c>
      <c r="BB48" s="348"/>
      <c r="BC48" s="349">
        <f t="shared" si="37"/>
        <v>5.5</v>
      </c>
      <c r="BD48" s="347"/>
      <c r="BE48" s="343"/>
      <c r="BF48" s="178">
        <f t="shared" si="38"/>
        <v>0</v>
      </c>
      <c r="BG48" s="179">
        <f t="shared" si="39"/>
        <v>0</v>
      </c>
      <c r="BH48" s="180">
        <f t="shared" si="40"/>
        <v>0</v>
      </c>
      <c r="BI48" s="181">
        <f t="shared" si="41"/>
        <v>0</v>
      </c>
      <c r="BJ48" s="182">
        <f t="shared" si="42"/>
        <v>0</v>
      </c>
      <c r="BK48" s="183">
        <f t="shared" si="43"/>
        <v>0</v>
      </c>
      <c r="BL48" s="183">
        <f t="shared" si="44"/>
        <v>1</v>
      </c>
      <c r="BM48" s="183">
        <f t="shared" si="45"/>
        <v>0</v>
      </c>
      <c r="BN48" s="183">
        <f t="shared" si="46"/>
        <v>0</v>
      </c>
      <c r="BO48" s="183">
        <f t="shared" si="47"/>
        <v>0</v>
      </c>
      <c r="BP48" s="184">
        <f t="shared" si="48"/>
        <v>0</v>
      </c>
      <c r="BQ48" s="405">
        <f t="shared" si="49"/>
        <v>0.5</v>
      </c>
      <c r="BR48" s="182">
        <f t="shared" si="50"/>
        <v>0</v>
      </c>
      <c r="BS48" s="183">
        <f t="shared" si="51"/>
        <v>0</v>
      </c>
      <c r="BT48" s="184">
        <f t="shared" si="52"/>
        <v>0</v>
      </c>
      <c r="BU48" s="185">
        <f t="shared" si="53"/>
        <v>0</v>
      </c>
      <c r="BV48" s="178">
        <f t="shared" si="54"/>
        <v>0</v>
      </c>
      <c r="BW48" s="179">
        <f t="shared" si="55"/>
        <v>0</v>
      </c>
      <c r="BX48" s="196">
        <f t="shared" si="56"/>
        <v>0</v>
      </c>
      <c r="BY48" s="197">
        <f t="shared" si="57"/>
        <v>0</v>
      </c>
      <c r="BZ48" s="182">
        <f t="shared" si="58"/>
        <v>0</v>
      </c>
      <c r="CA48" s="183">
        <f t="shared" si="59"/>
        <v>0</v>
      </c>
      <c r="CB48" s="183">
        <f t="shared" si="60"/>
        <v>0</v>
      </c>
      <c r="CC48" s="183">
        <f t="shared" si="17"/>
        <v>0</v>
      </c>
      <c r="CD48" s="183">
        <f t="shared" si="61"/>
        <v>0</v>
      </c>
      <c r="CE48" s="183">
        <f t="shared" si="62"/>
        <v>0</v>
      </c>
      <c r="CF48" s="184">
        <f t="shared" si="63"/>
        <v>0</v>
      </c>
      <c r="CG48" s="198">
        <f t="shared" si="64"/>
        <v>0</v>
      </c>
      <c r="CH48" s="186"/>
      <c r="CI48" s="187"/>
      <c r="CJ48" s="187"/>
      <c r="CK48" s="177">
        <f t="shared" si="65"/>
        <v>0.5</v>
      </c>
      <c r="CL48" s="230"/>
      <c r="CM48" s="359"/>
      <c r="CN48" s="444">
        <f>FEV!CK48</f>
        <v>3</v>
      </c>
      <c r="CO48" s="450">
        <f>FEV!CL48</f>
        <v>36</v>
      </c>
    </row>
    <row r="49" spans="1:93" ht="20.100000000000001" customHeight="1" thickBot="1" x14ac:dyDescent="0.3">
      <c r="A49" s="615" t="s">
        <v>84</v>
      </c>
      <c r="B49" s="614">
        <v>36</v>
      </c>
      <c r="C49" s="24" t="s">
        <v>3</v>
      </c>
      <c r="D49" s="983" t="s">
        <v>50</v>
      </c>
      <c r="E49" s="440" t="s">
        <v>24</v>
      </c>
      <c r="F49" s="459" t="s">
        <v>25</v>
      </c>
      <c r="G49" s="506" t="s">
        <v>56</v>
      </c>
      <c r="H49" s="506"/>
      <c r="I49" s="435" t="s">
        <v>24</v>
      </c>
      <c r="J49" s="435" t="s">
        <v>24</v>
      </c>
      <c r="K49" s="520"/>
      <c r="L49" s="504"/>
      <c r="M49" s="459" t="s">
        <v>24</v>
      </c>
      <c r="N49" s="435" t="s">
        <v>25</v>
      </c>
      <c r="O49" s="498"/>
      <c r="P49" s="498"/>
      <c r="Q49" s="435" t="s">
        <v>25</v>
      </c>
      <c r="R49" s="435" t="s">
        <v>25</v>
      </c>
      <c r="S49" s="607"/>
      <c r="T49" s="436" t="s">
        <v>25</v>
      </c>
      <c r="U49" s="436" t="s">
        <v>25</v>
      </c>
      <c r="V49" s="522"/>
      <c r="W49" s="499" t="s">
        <v>48</v>
      </c>
      <c r="X49" s="449" t="s">
        <v>24</v>
      </c>
      <c r="Y49" s="449" t="s">
        <v>25</v>
      </c>
      <c r="Z49" s="531" t="s">
        <v>49</v>
      </c>
      <c r="AA49" s="502"/>
      <c r="AB49" s="449" t="s">
        <v>24</v>
      </c>
      <c r="AC49" s="490" t="s">
        <v>25</v>
      </c>
      <c r="AD49" s="499"/>
      <c r="AE49" s="497"/>
      <c r="AF49" s="449" t="s">
        <v>24</v>
      </c>
      <c r="AG49" s="449" t="s">
        <v>25</v>
      </c>
      <c r="AH49" s="421"/>
      <c r="AI49" s="207">
        <f>COUNTIF($D49:AH49,"D")</f>
        <v>7</v>
      </c>
      <c r="AJ49" s="183">
        <f t="shared" si="19"/>
        <v>9</v>
      </c>
      <c r="AK49" s="183">
        <f t="shared" si="20"/>
        <v>0</v>
      </c>
      <c r="AL49" s="183">
        <f t="shared" si="21"/>
        <v>0</v>
      </c>
      <c r="AM49" s="183">
        <f t="shared" si="22"/>
        <v>0</v>
      </c>
      <c r="AN49" s="183">
        <f t="shared" si="23"/>
        <v>0</v>
      </c>
      <c r="AO49" s="183">
        <f t="shared" si="24"/>
        <v>0</v>
      </c>
      <c r="AP49" s="183">
        <f t="shared" si="25"/>
        <v>0</v>
      </c>
      <c r="AQ49" s="183">
        <f t="shared" si="26"/>
        <v>0</v>
      </c>
      <c r="AR49" s="183">
        <f t="shared" si="27"/>
        <v>0</v>
      </c>
      <c r="AS49" s="183">
        <f t="shared" si="28"/>
        <v>0</v>
      </c>
      <c r="AT49" s="183">
        <f t="shared" si="29"/>
        <v>0</v>
      </c>
      <c r="AU49" s="183">
        <f t="shared" si="30"/>
        <v>0</v>
      </c>
      <c r="AV49" s="183">
        <f t="shared" si="31"/>
        <v>0</v>
      </c>
      <c r="AW49" s="183">
        <f t="shared" si="32"/>
        <v>0</v>
      </c>
      <c r="AX49" s="183">
        <f t="shared" si="33"/>
        <v>0</v>
      </c>
      <c r="AY49" s="183">
        <f t="shared" si="34"/>
        <v>0</v>
      </c>
      <c r="AZ49" s="183">
        <f t="shared" si="35"/>
        <v>0</v>
      </c>
      <c r="BA49" s="184">
        <f t="shared" si="36"/>
        <v>16</v>
      </c>
      <c r="BB49" s="348"/>
      <c r="BC49" s="349">
        <f t="shared" si="37"/>
        <v>8</v>
      </c>
      <c r="BD49" s="347"/>
      <c r="BE49" s="343"/>
      <c r="BF49" s="178">
        <f t="shared" si="38"/>
        <v>1</v>
      </c>
      <c r="BG49" s="179">
        <f t="shared" si="39"/>
        <v>0.5</v>
      </c>
      <c r="BH49" s="180">
        <f t="shared" si="40"/>
        <v>4.1666666666666664E-2</v>
      </c>
      <c r="BI49" s="181">
        <f t="shared" si="41"/>
        <v>0.45833333333333331</v>
      </c>
      <c r="BJ49" s="182">
        <f t="shared" si="42"/>
        <v>1</v>
      </c>
      <c r="BK49" s="183">
        <f t="shared" si="43"/>
        <v>1</v>
      </c>
      <c r="BL49" s="183">
        <f t="shared" si="44"/>
        <v>1</v>
      </c>
      <c r="BM49" s="183">
        <f t="shared" si="45"/>
        <v>0</v>
      </c>
      <c r="BN49" s="183">
        <f t="shared" si="46"/>
        <v>0</v>
      </c>
      <c r="BO49" s="183">
        <f t="shared" si="47"/>
        <v>0</v>
      </c>
      <c r="BP49" s="184">
        <f t="shared" si="48"/>
        <v>0</v>
      </c>
      <c r="BQ49" s="405">
        <f t="shared" si="49"/>
        <v>1.5</v>
      </c>
      <c r="BR49" s="182">
        <f t="shared" si="50"/>
        <v>0</v>
      </c>
      <c r="BS49" s="183">
        <f t="shared" si="51"/>
        <v>0</v>
      </c>
      <c r="BT49" s="184">
        <f t="shared" si="52"/>
        <v>0</v>
      </c>
      <c r="BU49" s="185">
        <f t="shared" si="53"/>
        <v>0</v>
      </c>
      <c r="BV49" s="178">
        <f t="shared" si="54"/>
        <v>0</v>
      </c>
      <c r="BW49" s="179">
        <f t="shared" si="55"/>
        <v>0</v>
      </c>
      <c r="BX49" s="196">
        <f t="shared" si="56"/>
        <v>0</v>
      </c>
      <c r="BY49" s="197">
        <f t="shared" si="57"/>
        <v>0</v>
      </c>
      <c r="BZ49" s="182">
        <f t="shared" si="58"/>
        <v>0</v>
      </c>
      <c r="CA49" s="183">
        <f t="shared" si="59"/>
        <v>0</v>
      </c>
      <c r="CB49" s="183">
        <f t="shared" si="60"/>
        <v>0</v>
      </c>
      <c r="CC49" s="183">
        <f t="shared" si="17"/>
        <v>0</v>
      </c>
      <c r="CD49" s="183">
        <f t="shared" si="61"/>
        <v>0</v>
      </c>
      <c r="CE49" s="183">
        <f t="shared" si="62"/>
        <v>0</v>
      </c>
      <c r="CF49" s="184">
        <f t="shared" si="63"/>
        <v>0</v>
      </c>
      <c r="CG49" s="198">
        <f t="shared" si="64"/>
        <v>0</v>
      </c>
      <c r="CH49" s="186"/>
      <c r="CI49" s="187"/>
      <c r="CJ49" s="187"/>
      <c r="CK49" s="177">
        <f t="shared" si="65"/>
        <v>2</v>
      </c>
      <c r="CL49" s="230"/>
      <c r="CM49" s="359"/>
      <c r="CN49" s="444">
        <f>FEV!CK49</f>
        <v>7</v>
      </c>
      <c r="CO49" s="450">
        <f>FEV!CL49</f>
        <v>84</v>
      </c>
    </row>
    <row r="50" spans="1:93" ht="20.100000000000001" customHeight="1" thickBot="1" x14ac:dyDescent="0.3">
      <c r="A50" s="615" t="s">
        <v>85</v>
      </c>
      <c r="B50" s="614">
        <v>37</v>
      </c>
      <c r="C50" s="24" t="s">
        <v>3</v>
      </c>
      <c r="D50" s="952" t="s">
        <v>37</v>
      </c>
      <c r="E50" s="455" t="s">
        <v>37</v>
      </c>
      <c r="F50" s="460" t="s">
        <v>25</v>
      </c>
      <c r="G50" s="458"/>
      <c r="H50" s="458"/>
      <c r="I50" s="438" t="s">
        <v>24</v>
      </c>
      <c r="J50" s="438" t="s">
        <v>24</v>
      </c>
      <c r="K50" s="453"/>
      <c r="L50" s="507"/>
      <c r="M50" s="460" t="s">
        <v>35</v>
      </c>
      <c r="N50" s="438" t="s">
        <v>25</v>
      </c>
      <c r="O50" s="502"/>
      <c r="P50" s="502"/>
      <c r="Q50" s="438" t="s">
        <v>25</v>
      </c>
      <c r="R50" s="438" t="s">
        <v>25</v>
      </c>
      <c r="S50" s="608"/>
      <c r="T50" s="438" t="s">
        <v>24</v>
      </c>
      <c r="U50" s="438" t="s">
        <v>25</v>
      </c>
      <c r="V50" s="467" t="s">
        <v>49</v>
      </c>
      <c r="W50" s="503"/>
      <c r="X50" s="438" t="s">
        <v>24</v>
      </c>
      <c r="Y50" s="438" t="s">
        <v>25</v>
      </c>
      <c r="Z50" s="502"/>
      <c r="AA50" s="502"/>
      <c r="AB50" s="438" t="s">
        <v>24</v>
      </c>
      <c r="AC50" s="455" t="s">
        <v>25</v>
      </c>
      <c r="AD50" s="503"/>
      <c r="AE50" s="458"/>
      <c r="AF50" s="438" t="s">
        <v>24</v>
      </c>
      <c r="AG50" s="438" t="s">
        <v>25</v>
      </c>
      <c r="AH50" s="421"/>
      <c r="AI50" s="207">
        <f>COUNTIF($D50:AH50,"D")</f>
        <v>6</v>
      </c>
      <c r="AJ50" s="183">
        <f t="shared" si="19"/>
        <v>8</v>
      </c>
      <c r="AK50" s="183">
        <f t="shared" si="20"/>
        <v>0</v>
      </c>
      <c r="AL50" s="183">
        <f t="shared" si="21"/>
        <v>0</v>
      </c>
      <c r="AM50" s="183">
        <f t="shared" si="22"/>
        <v>0</v>
      </c>
      <c r="AN50" s="183">
        <f t="shared" si="23"/>
        <v>0</v>
      </c>
      <c r="AO50" s="183">
        <f t="shared" si="24"/>
        <v>0</v>
      </c>
      <c r="AP50" s="183">
        <f t="shared" si="25"/>
        <v>0</v>
      </c>
      <c r="AQ50" s="183">
        <f t="shared" si="26"/>
        <v>0</v>
      </c>
      <c r="AR50" s="183">
        <f t="shared" si="27"/>
        <v>0</v>
      </c>
      <c r="AS50" s="183">
        <f t="shared" si="28"/>
        <v>0</v>
      </c>
      <c r="AT50" s="183">
        <f t="shared" si="29"/>
        <v>1</v>
      </c>
      <c r="AU50" s="183">
        <f t="shared" si="30"/>
        <v>0</v>
      </c>
      <c r="AV50" s="183">
        <f t="shared" si="31"/>
        <v>2</v>
      </c>
      <c r="AW50" s="183">
        <f t="shared" si="32"/>
        <v>0</v>
      </c>
      <c r="AX50" s="183">
        <f t="shared" si="33"/>
        <v>0</v>
      </c>
      <c r="AY50" s="183">
        <f t="shared" si="34"/>
        <v>0</v>
      </c>
      <c r="AZ50" s="183">
        <f t="shared" si="35"/>
        <v>0</v>
      </c>
      <c r="BA50" s="184">
        <f t="shared" si="36"/>
        <v>16</v>
      </c>
      <c r="BB50" s="348"/>
      <c r="BC50" s="349">
        <f t="shared" si="37"/>
        <v>8.3333333333333321</v>
      </c>
      <c r="BD50" s="347"/>
      <c r="BE50" s="343"/>
      <c r="BF50" s="178">
        <f t="shared" si="38"/>
        <v>0</v>
      </c>
      <c r="BG50" s="179">
        <f t="shared" si="39"/>
        <v>0</v>
      </c>
      <c r="BH50" s="180">
        <f t="shared" si="40"/>
        <v>0</v>
      </c>
      <c r="BI50" s="181">
        <f t="shared" si="41"/>
        <v>0</v>
      </c>
      <c r="BJ50" s="182">
        <f t="shared" si="42"/>
        <v>0</v>
      </c>
      <c r="BK50" s="183">
        <f t="shared" si="43"/>
        <v>1</v>
      </c>
      <c r="BL50" s="183">
        <f t="shared" si="44"/>
        <v>0</v>
      </c>
      <c r="BM50" s="183">
        <f t="shared" si="45"/>
        <v>0</v>
      </c>
      <c r="BN50" s="183">
        <f t="shared" si="46"/>
        <v>0</v>
      </c>
      <c r="BO50" s="183">
        <f t="shared" si="47"/>
        <v>0</v>
      </c>
      <c r="BP50" s="184">
        <f t="shared" si="48"/>
        <v>0</v>
      </c>
      <c r="BQ50" s="405">
        <f t="shared" si="49"/>
        <v>0.5</v>
      </c>
      <c r="BR50" s="182">
        <f t="shared" si="50"/>
        <v>0</v>
      </c>
      <c r="BS50" s="183">
        <f t="shared" si="51"/>
        <v>0</v>
      </c>
      <c r="BT50" s="184">
        <f t="shared" si="52"/>
        <v>0</v>
      </c>
      <c r="BU50" s="185">
        <f t="shared" si="53"/>
        <v>0</v>
      </c>
      <c r="BV50" s="178">
        <f t="shared" si="54"/>
        <v>0</v>
      </c>
      <c r="BW50" s="179">
        <f t="shared" si="55"/>
        <v>0</v>
      </c>
      <c r="BX50" s="196">
        <f t="shared" si="56"/>
        <v>0</v>
      </c>
      <c r="BY50" s="197">
        <f t="shared" si="57"/>
        <v>0</v>
      </c>
      <c r="BZ50" s="182">
        <f t="shared" si="58"/>
        <v>0</v>
      </c>
      <c r="CA50" s="183">
        <f t="shared" si="59"/>
        <v>0</v>
      </c>
      <c r="CB50" s="183">
        <f t="shared" si="60"/>
        <v>0</v>
      </c>
      <c r="CC50" s="183">
        <f t="shared" si="17"/>
        <v>0</v>
      </c>
      <c r="CD50" s="183">
        <f t="shared" si="61"/>
        <v>0</v>
      </c>
      <c r="CE50" s="183">
        <f t="shared" si="62"/>
        <v>0</v>
      </c>
      <c r="CF50" s="184">
        <f t="shared" si="63"/>
        <v>0</v>
      </c>
      <c r="CG50" s="198">
        <f t="shared" si="64"/>
        <v>0</v>
      </c>
      <c r="CH50" s="186"/>
      <c r="CI50" s="187"/>
      <c r="CJ50" s="187"/>
      <c r="CK50" s="177">
        <f t="shared" si="65"/>
        <v>0.5</v>
      </c>
      <c r="CL50" s="230"/>
      <c r="CM50" s="359"/>
      <c r="CN50" s="444">
        <f>FEV!CK50</f>
        <v>2</v>
      </c>
      <c r="CO50" s="450">
        <f>FEV!CL50</f>
        <v>24</v>
      </c>
    </row>
    <row r="51" spans="1:93" ht="20.100000000000001" customHeight="1" thickBot="1" x14ac:dyDescent="0.3">
      <c r="A51" s="615" t="s">
        <v>86</v>
      </c>
      <c r="B51" s="614">
        <v>38</v>
      </c>
      <c r="C51" s="24" t="s">
        <v>3</v>
      </c>
      <c r="D51" s="607"/>
      <c r="E51" s="440" t="s">
        <v>24</v>
      </c>
      <c r="F51" s="459" t="s">
        <v>25</v>
      </c>
      <c r="G51" s="506"/>
      <c r="H51" s="506"/>
      <c r="I51" s="435" t="s">
        <v>24</v>
      </c>
      <c r="J51" s="435" t="s">
        <v>24</v>
      </c>
      <c r="K51" s="520"/>
      <c r="L51" s="985" t="s">
        <v>50</v>
      </c>
      <c r="M51" s="459" t="s">
        <v>24</v>
      </c>
      <c r="N51" s="435" t="s">
        <v>25</v>
      </c>
      <c r="O51" s="498"/>
      <c r="P51" s="498"/>
      <c r="Q51" s="435" t="s">
        <v>25</v>
      </c>
      <c r="R51" s="435" t="s">
        <v>25</v>
      </c>
      <c r="S51" s="607"/>
      <c r="T51" s="435" t="s">
        <v>25</v>
      </c>
      <c r="U51" s="435" t="s">
        <v>25</v>
      </c>
      <c r="V51" s="505"/>
      <c r="W51" s="500"/>
      <c r="X51" s="438" t="s">
        <v>24</v>
      </c>
      <c r="Y51" s="438" t="s">
        <v>25</v>
      </c>
      <c r="Z51" s="498"/>
      <c r="AA51" s="498"/>
      <c r="AB51" s="438" t="s">
        <v>25</v>
      </c>
      <c r="AC51" s="455" t="s">
        <v>25</v>
      </c>
      <c r="AD51" s="500"/>
      <c r="AE51" s="506" t="s">
        <v>59</v>
      </c>
      <c r="AF51" s="438" t="s">
        <v>25</v>
      </c>
      <c r="AG51" s="438" t="s">
        <v>25</v>
      </c>
      <c r="AH51" s="421"/>
      <c r="AI51" s="207">
        <f>COUNTIF($D51:AH51,"D")</f>
        <v>5</v>
      </c>
      <c r="AJ51" s="183">
        <f t="shared" si="19"/>
        <v>11</v>
      </c>
      <c r="AK51" s="183">
        <f t="shared" si="20"/>
        <v>0</v>
      </c>
      <c r="AL51" s="183">
        <f t="shared" si="21"/>
        <v>0</v>
      </c>
      <c r="AM51" s="183">
        <f t="shared" si="22"/>
        <v>0</v>
      </c>
      <c r="AN51" s="183">
        <f t="shared" si="23"/>
        <v>0</v>
      </c>
      <c r="AO51" s="183">
        <f t="shared" si="24"/>
        <v>0</v>
      </c>
      <c r="AP51" s="183">
        <f t="shared" si="25"/>
        <v>0</v>
      </c>
      <c r="AQ51" s="183">
        <f t="shared" si="26"/>
        <v>0</v>
      </c>
      <c r="AR51" s="183">
        <f t="shared" si="27"/>
        <v>0</v>
      </c>
      <c r="AS51" s="183">
        <f t="shared" si="28"/>
        <v>0</v>
      </c>
      <c r="AT51" s="183">
        <f t="shared" si="29"/>
        <v>0</v>
      </c>
      <c r="AU51" s="183">
        <f t="shared" si="30"/>
        <v>0</v>
      </c>
      <c r="AV51" s="183">
        <f t="shared" si="31"/>
        <v>0</v>
      </c>
      <c r="AW51" s="183">
        <f t="shared" si="32"/>
        <v>0</v>
      </c>
      <c r="AX51" s="183">
        <f t="shared" si="33"/>
        <v>0</v>
      </c>
      <c r="AY51" s="183">
        <f t="shared" si="34"/>
        <v>0</v>
      </c>
      <c r="AZ51" s="183">
        <f t="shared" si="35"/>
        <v>0</v>
      </c>
      <c r="BA51" s="184">
        <f t="shared" si="36"/>
        <v>16</v>
      </c>
      <c r="BB51" s="348"/>
      <c r="BC51" s="349">
        <f t="shared" si="37"/>
        <v>8</v>
      </c>
      <c r="BD51" s="347"/>
      <c r="BE51" s="343"/>
      <c r="BF51" s="178">
        <f t="shared" si="38"/>
        <v>1</v>
      </c>
      <c r="BG51" s="179">
        <f t="shared" si="39"/>
        <v>0.5</v>
      </c>
      <c r="BH51" s="180">
        <f t="shared" si="40"/>
        <v>4.1666666666666664E-2</v>
      </c>
      <c r="BI51" s="181">
        <f t="shared" si="41"/>
        <v>0.45833333333333331</v>
      </c>
      <c r="BJ51" s="182">
        <f t="shared" si="42"/>
        <v>0</v>
      </c>
      <c r="BK51" s="183">
        <f t="shared" si="43"/>
        <v>0</v>
      </c>
      <c r="BL51" s="183">
        <f t="shared" si="44"/>
        <v>1</v>
      </c>
      <c r="BM51" s="183">
        <f t="shared" si="45"/>
        <v>0</v>
      </c>
      <c r="BN51" s="183">
        <f t="shared" si="46"/>
        <v>0</v>
      </c>
      <c r="BO51" s="183">
        <f t="shared" si="47"/>
        <v>0</v>
      </c>
      <c r="BP51" s="184">
        <f t="shared" si="48"/>
        <v>0</v>
      </c>
      <c r="BQ51" s="405">
        <f t="shared" si="49"/>
        <v>0.5</v>
      </c>
      <c r="BR51" s="182">
        <f t="shared" si="50"/>
        <v>0</v>
      </c>
      <c r="BS51" s="183">
        <f t="shared" si="51"/>
        <v>0</v>
      </c>
      <c r="BT51" s="184">
        <f t="shared" si="52"/>
        <v>0</v>
      </c>
      <c r="BU51" s="185">
        <f t="shared" si="53"/>
        <v>0</v>
      </c>
      <c r="BV51" s="178">
        <f t="shared" si="54"/>
        <v>0</v>
      </c>
      <c r="BW51" s="179">
        <f t="shared" si="55"/>
        <v>0</v>
      </c>
      <c r="BX51" s="196">
        <f t="shared" si="56"/>
        <v>0</v>
      </c>
      <c r="BY51" s="197">
        <f t="shared" si="57"/>
        <v>0</v>
      </c>
      <c r="BZ51" s="182">
        <f t="shared" si="58"/>
        <v>0</v>
      </c>
      <c r="CA51" s="183">
        <f t="shared" si="59"/>
        <v>0</v>
      </c>
      <c r="CB51" s="183">
        <f t="shared" si="60"/>
        <v>0</v>
      </c>
      <c r="CC51" s="183">
        <f t="shared" si="17"/>
        <v>0</v>
      </c>
      <c r="CD51" s="183">
        <f t="shared" si="61"/>
        <v>0</v>
      </c>
      <c r="CE51" s="183">
        <f t="shared" si="62"/>
        <v>0</v>
      </c>
      <c r="CF51" s="184">
        <f t="shared" si="63"/>
        <v>0</v>
      </c>
      <c r="CG51" s="198">
        <f t="shared" si="64"/>
        <v>0</v>
      </c>
      <c r="CH51" s="186"/>
      <c r="CI51" s="187"/>
      <c r="CJ51" s="187"/>
      <c r="CK51" s="177">
        <f t="shared" si="65"/>
        <v>1</v>
      </c>
      <c r="CL51" s="230"/>
      <c r="CM51" s="359"/>
      <c r="CN51" s="444">
        <f>FEV!CK51</f>
        <v>4</v>
      </c>
      <c r="CO51" s="450">
        <f>FEV!CL51</f>
        <v>48</v>
      </c>
    </row>
    <row r="52" spans="1:93" ht="20.100000000000001" customHeight="1" thickBot="1" x14ac:dyDescent="0.3">
      <c r="A52" s="615" t="s">
        <v>87</v>
      </c>
      <c r="B52" s="614">
        <v>39</v>
      </c>
      <c r="C52" s="24" t="s">
        <v>3</v>
      </c>
      <c r="D52" s="607"/>
      <c r="E52" s="440" t="s">
        <v>279</v>
      </c>
      <c r="F52" s="459" t="s">
        <v>25</v>
      </c>
      <c r="G52" s="506"/>
      <c r="H52" s="506"/>
      <c r="I52" s="435" t="s">
        <v>24</v>
      </c>
      <c r="J52" s="435" t="s">
        <v>24</v>
      </c>
      <c r="K52" s="520"/>
      <c r="L52" s="504"/>
      <c r="M52" s="459" t="s">
        <v>24</v>
      </c>
      <c r="N52" s="435" t="s">
        <v>25</v>
      </c>
      <c r="O52" s="498"/>
      <c r="P52" s="498"/>
      <c r="Q52" s="435" t="s">
        <v>25</v>
      </c>
      <c r="R52" s="435" t="s">
        <v>25</v>
      </c>
      <c r="S52" s="500"/>
      <c r="T52" s="506"/>
      <c r="U52" s="435"/>
      <c r="V52" s="440"/>
      <c r="W52" s="500"/>
      <c r="X52" s="506"/>
      <c r="Y52" s="435"/>
      <c r="Z52" s="435"/>
      <c r="AA52" s="506"/>
      <c r="AB52" s="506"/>
      <c r="AC52" s="440"/>
      <c r="AD52" s="499" t="s">
        <v>280</v>
      </c>
      <c r="AE52" s="497"/>
      <c r="AF52" s="449" t="s">
        <v>279</v>
      </c>
      <c r="AG52" s="449" t="s">
        <v>280</v>
      </c>
      <c r="AH52" s="498"/>
      <c r="AI52" s="207">
        <f>COUNTIF($D52:AH52,"D")</f>
        <v>3</v>
      </c>
      <c r="AJ52" s="183">
        <f t="shared" si="19"/>
        <v>4</v>
      </c>
      <c r="AK52" s="183">
        <f t="shared" si="20"/>
        <v>0</v>
      </c>
      <c r="AL52" s="183">
        <f t="shared" si="21"/>
        <v>0</v>
      </c>
      <c r="AM52" s="183">
        <f t="shared" si="22"/>
        <v>0</v>
      </c>
      <c r="AN52" s="183">
        <f t="shared" si="23"/>
        <v>0</v>
      </c>
      <c r="AO52" s="183">
        <f t="shared" si="24"/>
        <v>0</v>
      </c>
      <c r="AP52" s="183">
        <f t="shared" si="25"/>
        <v>0</v>
      </c>
      <c r="AQ52" s="183">
        <f t="shared" si="26"/>
        <v>0</v>
      </c>
      <c r="AR52" s="183">
        <f t="shared" si="27"/>
        <v>0</v>
      </c>
      <c r="AS52" s="183">
        <f t="shared" si="28"/>
        <v>0</v>
      </c>
      <c r="AT52" s="183">
        <f t="shared" si="29"/>
        <v>0</v>
      </c>
      <c r="AU52" s="183">
        <f t="shared" si="30"/>
        <v>0</v>
      </c>
      <c r="AV52" s="183">
        <f t="shared" si="31"/>
        <v>0</v>
      </c>
      <c r="AW52" s="183">
        <f t="shared" si="32"/>
        <v>0</v>
      </c>
      <c r="AX52" s="183">
        <f t="shared" si="33"/>
        <v>0</v>
      </c>
      <c r="AY52" s="183">
        <f t="shared" si="34"/>
        <v>0</v>
      </c>
      <c r="AZ52" s="183">
        <f t="shared" si="35"/>
        <v>0</v>
      </c>
      <c r="BA52" s="184">
        <f t="shared" si="36"/>
        <v>7</v>
      </c>
      <c r="BB52" s="348"/>
      <c r="BC52" s="349">
        <f t="shared" si="37"/>
        <v>3.5</v>
      </c>
      <c r="BD52" s="347"/>
      <c r="BE52" s="343"/>
      <c r="BF52" s="178">
        <f t="shared" si="38"/>
        <v>0</v>
      </c>
      <c r="BG52" s="179">
        <f t="shared" si="39"/>
        <v>0</v>
      </c>
      <c r="BH52" s="180">
        <f t="shared" si="40"/>
        <v>0</v>
      </c>
      <c r="BI52" s="181">
        <f t="shared" si="41"/>
        <v>0</v>
      </c>
      <c r="BJ52" s="182">
        <f t="shared" si="42"/>
        <v>0</v>
      </c>
      <c r="BK52" s="183">
        <f t="shared" si="43"/>
        <v>0</v>
      </c>
      <c r="BL52" s="183">
        <f t="shared" si="44"/>
        <v>0</v>
      </c>
      <c r="BM52" s="183">
        <f t="shared" si="45"/>
        <v>0</v>
      </c>
      <c r="BN52" s="183">
        <f t="shared" si="46"/>
        <v>0</v>
      </c>
      <c r="BO52" s="183">
        <f t="shared" si="47"/>
        <v>0</v>
      </c>
      <c r="BP52" s="184">
        <f t="shared" si="48"/>
        <v>0</v>
      </c>
      <c r="BQ52" s="405">
        <f t="shared" si="49"/>
        <v>0</v>
      </c>
      <c r="BR52" s="182">
        <f t="shared" si="50"/>
        <v>0</v>
      </c>
      <c r="BS52" s="183">
        <f t="shared" si="51"/>
        <v>0</v>
      </c>
      <c r="BT52" s="184">
        <f t="shared" si="52"/>
        <v>0</v>
      </c>
      <c r="BU52" s="185">
        <f t="shared" si="53"/>
        <v>0</v>
      </c>
      <c r="BV52" s="178">
        <f t="shared" si="54"/>
        <v>0</v>
      </c>
      <c r="BW52" s="179">
        <f t="shared" si="55"/>
        <v>0</v>
      </c>
      <c r="BX52" s="196">
        <f t="shared" si="56"/>
        <v>0</v>
      </c>
      <c r="BY52" s="197">
        <f t="shared" si="57"/>
        <v>0</v>
      </c>
      <c r="BZ52" s="182">
        <f t="shared" si="58"/>
        <v>0</v>
      </c>
      <c r="CA52" s="183">
        <f t="shared" si="59"/>
        <v>0</v>
      </c>
      <c r="CB52" s="183">
        <f t="shared" si="60"/>
        <v>0</v>
      </c>
      <c r="CC52" s="183">
        <f t="shared" si="17"/>
        <v>0</v>
      </c>
      <c r="CD52" s="183">
        <f t="shared" si="61"/>
        <v>0</v>
      </c>
      <c r="CE52" s="183">
        <f t="shared" si="62"/>
        <v>0</v>
      </c>
      <c r="CF52" s="184">
        <f t="shared" si="63"/>
        <v>0</v>
      </c>
      <c r="CG52" s="198">
        <f t="shared" si="64"/>
        <v>0</v>
      </c>
      <c r="CH52" s="186"/>
      <c r="CI52" s="187"/>
      <c r="CJ52" s="187"/>
      <c r="CK52" s="177">
        <f t="shared" si="65"/>
        <v>0</v>
      </c>
      <c r="CL52" s="230"/>
      <c r="CM52" s="359"/>
      <c r="CN52" s="444">
        <f>FEV!CK52</f>
        <v>1</v>
      </c>
      <c r="CO52" s="450">
        <f>FEV!CL52</f>
        <v>12</v>
      </c>
    </row>
    <row r="53" spans="1:93" ht="20.100000000000001" customHeight="1" thickBot="1" x14ac:dyDescent="0.3">
      <c r="A53" s="615" t="s">
        <v>88</v>
      </c>
      <c r="B53" s="614">
        <v>40</v>
      </c>
      <c r="C53" s="24" t="s">
        <v>3</v>
      </c>
      <c r="D53" s="607"/>
      <c r="E53" s="440"/>
      <c r="F53" s="459"/>
      <c r="G53" s="506"/>
      <c r="H53" s="506"/>
      <c r="I53" s="435"/>
      <c r="J53" s="435"/>
      <c r="K53" s="520"/>
      <c r="L53" s="504"/>
      <c r="M53" s="459"/>
      <c r="N53" s="435"/>
      <c r="O53" s="498"/>
      <c r="P53" s="498"/>
      <c r="Q53" s="435"/>
      <c r="R53" s="435"/>
      <c r="S53" s="999"/>
      <c r="T53" s="440"/>
      <c r="U53" s="459"/>
      <c r="V53" s="506"/>
      <c r="W53" s="506"/>
      <c r="X53" s="435"/>
      <c r="Y53" s="435"/>
      <c r="Z53" s="506"/>
      <c r="AA53" s="505"/>
      <c r="AB53" s="459"/>
      <c r="AC53" s="435"/>
      <c r="AD53" s="506"/>
      <c r="AE53" s="506"/>
      <c r="AF53" s="435"/>
      <c r="AG53" s="435"/>
      <c r="AH53" s="505"/>
      <c r="AI53" s="207">
        <f>COUNTIF($D53:AH53,"D")</f>
        <v>0</v>
      </c>
      <c r="AJ53" s="183">
        <f t="shared" si="19"/>
        <v>0</v>
      </c>
      <c r="AK53" s="183">
        <f t="shared" si="20"/>
        <v>0</v>
      </c>
      <c r="AL53" s="183">
        <f t="shared" si="21"/>
        <v>0</v>
      </c>
      <c r="AM53" s="183">
        <f t="shared" si="22"/>
        <v>0</v>
      </c>
      <c r="AN53" s="183">
        <f t="shared" si="23"/>
        <v>0</v>
      </c>
      <c r="AO53" s="183">
        <f t="shared" si="24"/>
        <v>0</v>
      </c>
      <c r="AP53" s="183">
        <f t="shared" si="25"/>
        <v>0</v>
      </c>
      <c r="AQ53" s="183">
        <f t="shared" si="26"/>
        <v>0</v>
      </c>
      <c r="AR53" s="183">
        <f t="shared" si="27"/>
        <v>0</v>
      </c>
      <c r="AS53" s="183">
        <f t="shared" si="28"/>
        <v>0</v>
      </c>
      <c r="AT53" s="183">
        <f t="shared" si="29"/>
        <v>0</v>
      </c>
      <c r="AU53" s="183">
        <f t="shared" si="30"/>
        <v>0</v>
      </c>
      <c r="AV53" s="183">
        <f t="shared" si="31"/>
        <v>0</v>
      </c>
      <c r="AW53" s="183">
        <f t="shared" si="32"/>
        <v>0</v>
      </c>
      <c r="AX53" s="183">
        <f t="shared" si="33"/>
        <v>0</v>
      </c>
      <c r="AY53" s="183">
        <f t="shared" si="34"/>
        <v>0</v>
      </c>
      <c r="AZ53" s="183">
        <f t="shared" si="35"/>
        <v>0</v>
      </c>
      <c r="BA53" s="184">
        <f t="shared" si="36"/>
        <v>0</v>
      </c>
      <c r="BB53" s="348"/>
      <c r="BC53" s="349">
        <f t="shared" si="37"/>
        <v>0</v>
      </c>
      <c r="BD53" s="347"/>
      <c r="BE53" s="343"/>
      <c r="BF53" s="178">
        <f t="shared" si="38"/>
        <v>0</v>
      </c>
      <c r="BG53" s="179">
        <f t="shared" si="39"/>
        <v>0</v>
      </c>
      <c r="BH53" s="180">
        <f t="shared" si="40"/>
        <v>0</v>
      </c>
      <c r="BI53" s="181">
        <f t="shared" si="41"/>
        <v>0</v>
      </c>
      <c r="BJ53" s="182">
        <f t="shared" si="42"/>
        <v>0</v>
      </c>
      <c r="BK53" s="183">
        <f t="shared" si="43"/>
        <v>0</v>
      </c>
      <c r="BL53" s="183">
        <f t="shared" si="44"/>
        <v>0</v>
      </c>
      <c r="BM53" s="183">
        <f t="shared" si="45"/>
        <v>0</v>
      </c>
      <c r="BN53" s="183">
        <f t="shared" si="46"/>
        <v>0</v>
      </c>
      <c r="BO53" s="183">
        <f t="shared" si="47"/>
        <v>0</v>
      </c>
      <c r="BP53" s="184">
        <f t="shared" si="48"/>
        <v>0</v>
      </c>
      <c r="BQ53" s="405">
        <f t="shared" si="49"/>
        <v>0</v>
      </c>
      <c r="BR53" s="182">
        <f t="shared" si="50"/>
        <v>0</v>
      </c>
      <c r="BS53" s="183">
        <f t="shared" si="51"/>
        <v>0</v>
      </c>
      <c r="BT53" s="184">
        <f t="shared" si="52"/>
        <v>0</v>
      </c>
      <c r="BU53" s="185">
        <f t="shared" si="53"/>
        <v>0</v>
      </c>
      <c r="BV53" s="178">
        <f t="shared" si="54"/>
        <v>0</v>
      </c>
      <c r="BW53" s="179">
        <f t="shared" si="55"/>
        <v>0</v>
      </c>
      <c r="BX53" s="196">
        <f t="shared" si="56"/>
        <v>0</v>
      </c>
      <c r="BY53" s="197">
        <f t="shared" si="57"/>
        <v>0</v>
      </c>
      <c r="BZ53" s="182">
        <f t="shared" si="58"/>
        <v>0</v>
      </c>
      <c r="CA53" s="183">
        <f t="shared" si="59"/>
        <v>0</v>
      </c>
      <c r="CB53" s="183">
        <f t="shared" si="60"/>
        <v>0</v>
      </c>
      <c r="CC53" s="183">
        <f t="shared" si="17"/>
        <v>0</v>
      </c>
      <c r="CD53" s="183">
        <f t="shared" si="61"/>
        <v>0</v>
      </c>
      <c r="CE53" s="183">
        <f t="shared" si="62"/>
        <v>0</v>
      </c>
      <c r="CF53" s="184">
        <f t="shared" si="63"/>
        <v>0</v>
      </c>
      <c r="CG53" s="198">
        <f t="shared" si="64"/>
        <v>0</v>
      </c>
      <c r="CH53" s="186"/>
      <c r="CI53" s="187"/>
      <c r="CJ53" s="187"/>
      <c r="CK53" s="177">
        <f t="shared" si="65"/>
        <v>0</v>
      </c>
      <c r="CL53" s="230"/>
      <c r="CM53" s="359"/>
      <c r="CN53" s="444">
        <f>FEV!CK53</f>
        <v>0</v>
      </c>
      <c r="CO53" s="450">
        <f>FEV!CL53</f>
        <v>0</v>
      </c>
    </row>
    <row r="54" spans="1:93" ht="20.100000000000001" customHeight="1" thickBot="1" x14ac:dyDescent="0.3">
      <c r="A54" s="615" t="s">
        <v>89</v>
      </c>
      <c r="B54" s="614">
        <v>41</v>
      </c>
      <c r="C54" s="24" t="s">
        <v>3</v>
      </c>
      <c r="D54" s="607"/>
      <c r="E54" s="440"/>
      <c r="F54" s="459"/>
      <c r="G54" s="506"/>
      <c r="H54" s="903"/>
      <c r="I54" s="884"/>
      <c r="J54" s="884"/>
      <c r="K54" s="904"/>
      <c r="L54" s="905"/>
      <c r="M54" s="885"/>
      <c r="N54" s="884"/>
      <c r="O54" s="906"/>
      <c r="P54" s="498"/>
      <c r="Q54" s="435"/>
      <c r="R54" s="435"/>
      <c r="S54" s="999"/>
      <c r="T54" s="440"/>
      <c r="U54" s="459"/>
      <c r="V54" s="506"/>
      <c r="W54" s="506"/>
      <c r="X54" s="435"/>
      <c r="Y54" s="435"/>
      <c r="Z54" s="506"/>
      <c r="AA54" s="505"/>
      <c r="AB54" s="459"/>
      <c r="AC54" s="435"/>
      <c r="AD54" s="506"/>
      <c r="AE54" s="506"/>
      <c r="AF54" s="435"/>
      <c r="AG54" s="435"/>
      <c r="AH54" s="505"/>
      <c r="AI54" s="207">
        <f>COUNTIF($D54:AH54,"D")</f>
        <v>0</v>
      </c>
      <c r="AJ54" s="183">
        <f t="shared" si="19"/>
        <v>0</v>
      </c>
      <c r="AK54" s="183">
        <f t="shared" si="20"/>
        <v>0</v>
      </c>
      <c r="AL54" s="183">
        <f t="shared" si="21"/>
        <v>0</v>
      </c>
      <c r="AM54" s="183">
        <f t="shared" si="22"/>
        <v>0</v>
      </c>
      <c r="AN54" s="183">
        <f t="shared" si="23"/>
        <v>0</v>
      </c>
      <c r="AO54" s="183">
        <f t="shared" si="24"/>
        <v>0</v>
      </c>
      <c r="AP54" s="183">
        <f t="shared" si="25"/>
        <v>0</v>
      </c>
      <c r="AQ54" s="183">
        <f t="shared" si="26"/>
        <v>0</v>
      </c>
      <c r="AR54" s="183">
        <f t="shared" si="27"/>
        <v>0</v>
      </c>
      <c r="AS54" s="183">
        <f t="shared" si="28"/>
        <v>0</v>
      </c>
      <c r="AT54" s="183">
        <f t="shared" si="29"/>
        <v>0</v>
      </c>
      <c r="AU54" s="183">
        <f t="shared" si="30"/>
        <v>0</v>
      </c>
      <c r="AV54" s="183">
        <f t="shared" si="31"/>
        <v>0</v>
      </c>
      <c r="AW54" s="183">
        <f t="shared" si="32"/>
        <v>0</v>
      </c>
      <c r="AX54" s="183">
        <f t="shared" si="33"/>
        <v>0</v>
      </c>
      <c r="AY54" s="183">
        <f t="shared" si="34"/>
        <v>0</v>
      </c>
      <c r="AZ54" s="183">
        <f t="shared" si="35"/>
        <v>0</v>
      </c>
      <c r="BA54" s="184">
        <f t="shared" si="36"/>
        <v>0</v>
      </c>
      <c r="BB54" s="348"/>
      <c r="BC54" s="349">
        <f t="shared" si="37"/>
        <v>0</v>
      </c>
      <c r="BD54" s="347"/>
      <c r="BE54" s="343"/>
      <c r="BF54" s="178">
        <f t="shared" si="38"/>
        <v>0</v>
      </c>
      <c r="BG54" s="179">
        <f t="shared" si="39"/>
        <v>0</v>
      </c>
      <c r="BH54" s="180">
        <f t="shared" si="40"/>
        <v>0</v>
      </c>
      <c r="BI54" s="181">
        <f t="shared" si="41"/>
        <v>0</v>
      </c>
      <c r="BJ54" s="182">
        <f t="shared" si="42"/>
        <v>0</v>
      </c>
      <c r="BK54" s="183">
        <f t="shared" si="43"/>
        <v>0</v>
      </c>
      <c r="BL54" s="183">
        <f t="shared" si="44"/>
        <v>0</v>
      </c>
      <c r="BM54" s="183">
        <f t="shared" si="45"/>
        <v>0</v>
      </c>
      <c r="BN54" s="183">
        <f t="shared" si="46"/>
        <v>0</v>
      </c>
      <c r="BO54" s="183">
        <f t="shared" si="47"/>
        <v>0</v>
      </c>
      <c r="BP54" s="184">
        <f t="shared" si="48"/>
        <v>0</v>
      </c>
      <c r="BQ54" s="405">
        <f t="shared" si="49"/>
        <v>0</v>
      </c>
      <c r="BR54" s="182">
        <f t="shared" si="50"/>
        <v>0</v>
      </c>
      <c r="BS54" s="183">
        <f t="shared" si="51"/>
        <v>0</v>
      </c>
      <c r="BT54" s="184">
        <f t="shared" si="52"/>
        <v>0</v>
      </c>
      <c r="BU54" s="185">
        <f t="shared" si="53"/>
        <v>0</v>
      </c>
      <c r="BV54" s="178">
        <f t="shared" si="54"/>
        <v>0</v>
      </c>
      <c r="BW54" s="179">
        <f t="shared" si="55"/>
        <v>0</v>
      </c>
      <c r="BX54" s="196">
        <f t="shared" si="56"/>
        <v>0</v>
      </c>
      <c r="BY54" s="197">
        <f t="shared" si="57"/>
        <v>0</v>
      </c>
      <c r="BZ54" s="182">
        <f t="shared" si="58"/>
        <v>0</v>
      </c>
      <c r="CA54" s="183">
        <f t="shared" si="59"/>
        <v>0</v>
      </c>
      <c r="CB54" s="183">
        <f t="shared" si="60"/>
        <v>0</v>
      </c>
      <c r="CC54" s="183">
        <f t="shared" si="17"/>
        <v>0</v>
      </c>
      <c r="CD54" s="183">
        <f t="shared" si="61"/>
        <v>0</v>
      </c>
      <c r="CE54" s="183">
        <f t="shared" si="62"/>
        <v>0</v>
      </c>
      <c r="CF54" s="184">
        <f t="shared" si="63"/>
        <v>0</v>
      </c>
      <c r="CG54" s="198">
        <f t="shared" si="64"/>
        <v>0</v>
      </c>
      <c r="CH54" s="186"/>
      <c r="CI54" s="187"/>
      <c r="CJ54" s="187"/>
      <c r="CK54" s="177">
        <f t="shared" si="65"/>
        <v>0</v>
      </c>
      <c r="CL54" s="230"/>
      <c r="CM54" s="359"/>
      <c r="CN54" s="444">
        <f>FEV!CK54</f>
        <v>0</v>
      </c>
      <c r="CO54" s="450">
        <f>FEV!CL54</f>
        <v>0</v>
      </c>
    </row>
    <row r="55" spans="1:93" ht="20.100000000000001" customHeight="1" thickBot="1" x14ac:dyDescent="0.3">
      <c r="A55" s="60" t="s">
        <v>21</v>
      </c>
      <c r="B55" s="60" t="s">
        <v>22</v>
      </c>
      <c r="C55" s="225" t="s">
        <v>23</v>
      </c>
      <c r="D55" s="307">
        <v>1</v>
      </c>
      <c r="E55" s="641">
        <f>D55+1</f>
        <v>2</v>
      </c>
      <c r="F55" s="307">
        <f t="shared" ref="F55:AH55" si="67">E55+1</f>
        <v>3</v>
      </c>
      <c r="G55" s="265">
        <f t="shared" si="67"/>
        <v>4</v>
      </c>
      <c r="H55" s="265">
        <f t="shared" si="67"/>
        <v>5</v>
      </c>
      <c r="I55" s="264">
        <f t="shared" si="67"/>
        <v>6</v>
      </c>
      <c r="J55" s="265">
        <f t="shared" si="67"/>
        <v>7</v>
      </c>
      <c r="K55" s="265">
        <f t="shared" si="67"/>
        <v>8</v>
      </c>
      <c r="L55" s="640">
        <f t="shared" si="67"/>
        <v>9</v>
      </c>
      <c r="M55" s="307">
        <f t="shared" si="67"/>
        <v>10</v>
      </c>
      <c r="N55" s="265">
        <f t="shared" si="67"/>
        <v>11</v>
      </c>
      <c r="O55" s="265">
        <f t="shared" si="67"/>
        <v>12</v>
      </c>
      <c r="P55" s="265">
        <f t="shared" si="67"/>
        <v>13</v>
      </c>
      <c r="Q55" s="264">
        <f t="shared" si="67"/>
        <v>14</v>
      </c>
      <c r="R55" s="265">
        <f t="shared" si="67"/>
        <v>15</v>
      </c>
      <c r="S55" s="307">
        <f t="shared" si="67"/>
        <v>16</v>
      </c>
      <c r="T55" s="264">
        <f t="shared" si="67"/>
        <v>17</v>
      </c>
      <c r="U55" s="265">
        <f t="shared" si="67"/>
        <v>18</v>
      </c>
      <c r="V55" s="640">
        <f t="shared" si="67"/>
        <v>19</v>
      </c>
      <c r="W55" s="307">
        <f t="shared" si="67"/>
        <v>20</v>
      </c>
      <c r="X55" s="265">
        <f t="shared" si="67"/>
        <v>21</v>
      </c>
      <c r="Y55" s="265">
        <f t="shared" si="67"/>
        <v>22</v>
      </c>
      <c r="Z55" s="265">
        <f t="shared" si="67"/>
        <v>23</v>
      </c>
      <c r="AA55" s="265">
        <f t="shared" si="67"/>
        <v>24</v>
      </c>
      <c r="AB55" s="264">
        <f t="shared" si="67"/>
        <v>25</v>
      </c>
      <c r="AC55" s="640">
        <f t="shared" si="67"/>
        <v>26</v>
      </c>
      <c r="AD55" s="307">
        <f t="shared" si="67"/>
        <v>27</v>
      </c>
      <c r="AE55" s="265">
        <f t="shared" si="67"/>
        <v>28</v>
      </c>
      <c r="AF55" s="265">
        <f t="shared" si="67"/>
        <v>29</v>
      </c>
      <c r="AG55" s="265">
        <f t="shared" si="67"/>
        <v>30</v>
      </c>
      <c r="AH55" s="640">
        <f t="shared" si="67"/>
        <v>31</v>
      </c>
      <c r="AI55" s="207">
        <f>COUNTIF($D55:AH55,"D")</f>
        <v>0</v>
      </c>
      <c r="AJ55" s="183">
        <f t="shared" si="19"/>
        <v>0</v>
      </c>
      <c r="AK55" s="183">
        <f t="shared" si="20"/>
        <v>0</v>
      </c>
      <c r="AL55" s="183">
        <f t="shared" si="21"/>
        <v>0</v>
      </c>
      <c r="AM55" s="183">
        <f t="shared" si="22"/>
        <v>0</v>
      </c>
      <c r="AN55" s="183">
        <f t="shared" si="23"/>
        <v>0</v>
      </c>
      <c r="AO55" s="183">
        <f t="shared" si="24"/>
        <v>0</v>
      </c>
      <c r="AP55" s="183">
        <f t="shared" si="25"/>
        <v>0</v>
      </c>
      <c r="AQ55" s="183">
        <f t="shared" si="26"/>
        <v>0</v>
      </c>
      <c r="AR55" s="183">
        <f t="shared" si="27"/>
        <v>0</v>
      </c>
      <c r="AS55" s="183">
        <f t="shared" si="28"/>
        <v>0</v>
      </c>
      <c r="AT55" s="183">
        <f t="shared" si="29"/>
        <v>0</v>
      </c>
      <c r="AU55" s="183">
        <f t="shared" si="30"/>
        <v>0</v>
      </c>
      <c r="AV55" s="183">
        <f t="shared" si="31"/>
        <v>0</v>
      </c>
      <c r="AW55" s="183">
        <f t="shared" si="32"/>
        <v>0</v>
      </c>
      <c r="AX55" s="183">
        <f t="shared" si="33"/>
        <v>0</v>
      </c>
      <c r="AY55" s="183">
        <f t="shared" si="34"/>
        <v>0</v>
      </c>
      <c r="AZ55" s="183">
        <f t="shared" si="35"/>
        <v>0</v>
      </c>
      <c r="BA55" s="184">
        <f t="shared" si="36"/>
        <v>0</v>
      </c>
      <c r="BB55" s="348"/>
      <c r="BC55" s="349">
        <f t="shared" si="37"/>
        <v>0</v>
      </c>
      <c r="BD55" s="347"/>
      <c r="BE55" s="343"/>
      <c r="BF55" s="178">
        <f t="shared" si="38"/>
        <v>0</v>
      </c>
      <c r="BG55" s="179">
        <f t="shared" si="39"/>
        <v>0</v>
      </c>
      <c r="BH55" s="180">
        <f t="shared" si="40"/>
        <v>0</v>
      </c>
      <c r="BI55" s="181">
        <f t="shared" si="41"/>
        <v>0</v>
      </c>
      <c r="BJ55" s="182">
        <f t="shared" si="42"/>
        <v>0</v>
      </c>
      <c r="BK55" s="183">
        <f t="shared" si="43"/>
        <v>0</v>
      </c>
      <c r="BL55" s="183">
        <f t="shared" si="44"/>
        <v>0</v>
      </c>
      <c r="BM55" s="183">
        <f t="shared" si="45"/>
        <v>0</v>
      </c>
      <c r="BN55" s="183">
        <f t="shared" si="46"/>
        <v>0</v>
      </c>
      <c r="BO55" s="183">
        <f t="shared" si="47"/>
        <v>0</v>
      </c>
      <c r="BP55" s="184">
        <f t="shared" si="48"/>
        <v>0</v>
      </c>
      <c r="BQ55" s="405">
        <f t="shared" si="49"/>
        <v>0</v>
      </c>
      <c r="BR55" s="182">
        <f t="shared" si="50"/>
        <v>0</v>
      </c>
      <c r="BS55" s="183">
        <f t="shared" si="51"/>
        <v>0</v>
      </c>
      <c r="BT55" s="184">
        <f t="shared" si="52"/>
        <v>0</v>
      </c>
      <c r="BU55" s="185">
        <f t="shared" si="53"/>
        <v>0</v>
      </c>
      <c r="BV55" s="178">
        <f t="shared" si="54"/>
        <v>0</v>
      </c>
      <c r="BW55" s="179">
        <f t="shared" si="55"/>
        <v>0</v>
      </c>
      <c r="BX55" s="196">
        <f t="shared" si="56"/>
        <v>0</v>
      </c>
      <c r="BY55" s="197">
        <f t="shared" si="57"/>
        <v>0</v>
      </c>
      <c r="BZ55" s="182">
        <f t="shared" si="58"/>
        <v>0</v>
      </c>
      <c r="CA55" s="183">
        <f t="shared" si="59"/>
        <v>0</v>
      </c>
      <c r="CB55" s="183">
        <f t="shared" si="60"/>
        <v>0</v>
      </c>
      <c r="CC55" s="183">
        <f t="shared" si="17"/>
        <v>0</v>
      </c>
      <c r="CD55" s="183">
        <f t="shared" si="61"/>
        <v>0</v>
      </c>
      <c r="CE55" s="183">
        <f t="shared" si="62"/>
        <v>0</v>
      </c>
      <c r="CF55" s="184">
        <f t="shared" si="63"/>
        <v>0</v>
      </c>
      <c r="CG55" s="198">
        <f t="shared" si="64"/>
        <v>0</v>
      </c>
      <c r="CH55" s="186"/>
      <c r="CI55" s="187"/>
      <c r="CJ55" s="187"/>
      <c r="CK55" s="177">
        <f t="shared" si="65"/>
        <v>0</v>
      </c>
      <c r="CL55" s="230"/>
      <c r="CM55" s="359"/>
      <c r="CN55" s="444">
        <f>FEV!CK55</f>
        <v>0</v>
      </c>
      <c r="CO55" s="450">
        <f>FEV!CL55</f>
        <v>0</v>
      </c>
    </row>
    <row r="56" spans="1:93" ht="20.100000000000001" customHeight="1" thickBot="1" x14ac:dyDescent="0.3">
      <c r="A56" s="646" t="s">
        <v>90</v>
      </c>
      <c r="B56" s="652">
        <v>42</v>
      </c>
      <c r="C56" s="25" t="s">
        <v>1</v>
      </c>
      <c r="D56" s="1006"/>
      <c r="E56" s="504"/>
      <c r="F56" s="459" t="s">
        <v>24</v>
      </c>
      <c r="G56" s="435" t="s">
        <v>25</v>
      </c>
      <c r="H56" s="498"/>
      <c r="I56" s="498"/>
      <c r="J56" s="435" t="s">
        <v>25</v>
      </c>
      <c r="K56" s="435" t="s">
        <v>25</v>
      </c>
      <c r="L56" s="505"/>
      <c r="M56" s="500"/>
      <c r="N56" s="435" t="s">
        <v>24</v>
      </c>
      <c r="O56" s="435" t="s">
        <v>25</v>
      </c>
      <c r="P56" s="498"/>
      <c r="Q56" s="498"/>
      <c r="R56" s="435" t="s">
        <v>31</v>
      </c>
      <c r="S56" s="607"/>
      <c r="T56" s="498"/>
      <c r="U56" s="435" t="s">
        <v>24</v>
      </c>
      <c r="V56" s="440" t="s">
        <v>25</v>
      </c>
      <c r="W56" s="500"/>
      <c r="X56" s="506" t="s">
        <v>27</v>
      </c>
      <c r="Y56" s="435" t="s">
        <v>31</v>
      </c>
      <c r="Z56" s="435" t="s">
        <v>25</v>
      </c>
      <c r="AA56" s="498"/>
      <c r="AB56" s="498"/>
      <c r="AC56" s="440" t="s">
        <v>27</v>
      </c>
      <c r="AD56" s="459"/>
      <c r="AE56" s="527"/>
      <c r="AF56" s="506" t="s">
        <v>24</v>
      </c>
      <c r="AG56" s="435" t="s">
        <v>24</v>
      </c>
      <c r="AH56" s="440" t="s">
        <v>24</v>
      </c>
      <c r="AI56" s="207">
        <f>COUNTIF($D56:AH56,"D")</f>
        <v>6</v>
      </c>
      <c r="AJ56" s="183">
        <f t="shared" si="19"/>
        <v>6</v>
      </c>
      <c r="AK56" s="183">
        <f t="shared" si="20"/>
        <v>0</v>
      </c>
      <c r="AL56" s="183">
        <f t="shared" si="21"/>
        <v>2</v>
      </c>
      <c r="AM56" s="183">
        <f t="shared" si="22"/>
        <v>0</v>
      </c>
      <c r="AN56" s="183">
        <f t="shared" si="23"/>
        <v>0</v>
      </c>
      <c r="AO56" s="183">
        <f t="shared" si="24"/>
        <v>0</v>
      </c>
      <c r="AP56" s="183">
        <f t="shared" si="25"/>
        <v>2</v>
      </c>
      <c r="AQ56" s="183">
        <f t="shared" si="26"/>
        <v>0</v>
      </c>
      <c r="AR56" s="183">
        <f t="shared" si="27"/>
        <v>0</v>
      </c>
      <c r="AS56" s="183">
        <f t="shared" si="28"/>
        <v>0</v>
      </c>
      <c r="AT56" s="183">
        <f t="shared" si="29"/>
        <v>0</v>
      </c>
      <c r="AU56" s="183">
        <f t="shared" si="30"/>
        <v>0</v>
      </c>
      <c r="AV56" s="183">
        <f t="shared" si="31"/>
        <v>0</v>
      </c>
      <c r="AW56" s="183">
        <f t="shared" si="32"/>
        <v>0</v>
      </c>
      <c r="AX56" s="183">
        <f t="shared" si="33"/>
        <v>0</v>
      </c>
      <c r="AY56" s="183">
        <f t="shared" si="34"/>
        <v>0</v>
      </c>
      <c r="AZ56" s="183">
        <f t="shared" si="35"/>
        <v>0</v>
      </c>
      <c r="BA56" s="184">
        <f t="shared" si="36"/>
        <v>14</v>
      </c>
      <c r="BB56" s="348"/>
      <c r="BC56" s="349">
        <f t="shared" si="37"/>
        <v>7</v>
      </c>
      <c r="BD56" s="347"/>
      <c r="BE56" s="343"/>
      <c r="BF56" s="178">
        <f t="shared" si="38"/>
        <v>0</v>
      </c>
      <c r="BG56" s="179">
        <f t="shared" si="39"/>
        <v>0</v>
      </c>
      <c r="BH56" s="180">
        <f t="shared" si="40"/>
        <v>0</v>
      </c>
      <c r="BI56" s="181">
        <f t="shared" si="41"/>
        <v>0</v>
      </c>
      <c r="BJ56" s="182">
        <f t="shared" si="42"/>
        <v>0</v>
      </c>
      <c r="BK56" s="183">
        <f t="shared" si="43"/>
        <v>0</v>
      </c>
      <c r="BL56" s="183">
        <f t="shared" si="44"/>
        <v>0</v>
      </c>
      <c r="BM56" s="183">
        <f t="shared" si="45"/>
        <v>0</v>
      </c>
      <c r="BN56" s="183">
        <f t="shared" si="46"/>
        <v>0</v>
      </c>
      <c r="BO56" s="183">
        <f t="shared" si="47"/>
        <v>0</v>
      </c>
      <c r="BP56" s="184">
        <f t="shared" si="48"/>
        <v>0</v>
      </c>
      <c r="BQ56" s="405">
        <f t="shared" si="49"/>
        <v>0</v>
      </c>
      <c r="BR56" s="182">
        <f t="shared" si="50"/>
        <v>0</v>
      </c>
      <c r="BS56" s="183">
        <f t="shared" si="51"/>
        <v>0</v>
      </c>
      <c r="BT56" s="184">
        <f t="shared" si="52"/>
        <v>0</v>
      </c>
      <c r="BU56" s="185">
        <f t="shared" si="53"/>
        <v>0</v>
      </c>
      <c r="BV56" s="178">
        <f t="shared" si="54"/>
        <v>0</v>
      </c>
      <c r="BW56" s="179">
        <f t="shared" si="55"/>
        <v>0</v>
      </c>
      <c r="BX56" s="196">
        <f t="shared" si="56"/>
        <v>0</v>
      </c>
      <c r="BY56" s="197">
        <f t="shared" si="57"/>
        <v>0</v>
      </c>
      <c r="BZ56" s="182">
        <f t="shared" si="58"/>
        <v>0</v>
      </c>
      <c r="CA56" s="183">
        <f t="shared" si="59"/>
        <v>0</v>
      </c>
      <c r="CB56" s="183">
        <f t="shared" si="60"/>
        <v>0</v>
      </c>
      <c r="CC56" s="183">
        <f t="shared" si="17"/>
        <v>0</v>
      </c>
      <c r="CD56" s="183">
        <f t="shared" si="61"/>
        <v>0</v>
      </c>
      <c r="CE56" s="183">
        <f t="shared" si="62"/>
        <v>0</v>
      </c>
      <c r="CF56" s="184">
        <f t="shared" si="63"/>
        <v>0</v>
      </c>
      <c r="CG56" s="198">
        <f t="shared" si="64"/>
        <v>0</v>
      </c>
      <c r="CH56" s="186"/>
      <c r="CI56" s="187"/>
      <c r="CJ56" s="187"/>
      <c r="CK56" s="177">
        <f t="shared" si="65"/>
        <v>0</v>
      </c>
      <c r="CL56" s="230"/>
      <c r="CM56" s="359"/>
      <c r="CN56" s="444">
        <f>FEV!CK56</f>
        <v>0</v>
      </c>
      <c r="CO56" s="450">
        <f>FEV!CL56</f>
        <v>0</v>
      </c>
    </row>
    <row r="57" spans="1:93" ht="20.100000000000001" customHeight="1" thickBot="1" x14ac:dyDescent="0.3">
      <c r="A57" s="646" t="s">
        <v>91</v>
      </c>
      <c r="B57" s="652">
        <v>43</v>
      </c>
      <c r="C57" s="25" t="s">
        <v>1</v>
      </c>
      <c r="D57" s="1006"/>
      <c r="E57" s="504"/>
      <c r="F57" s="459"/>
      <c r="G57" s="435"/>
      <c r="H57" s="498"/>
      <c r="I57" s="498"/>
      <c r="J57" s="435"/>
      <c r="K57" s="435"/>
      <c r="L57" s="505"/>
      <c r="M57" s="500"/>
      <c r="N57" s="435"/>
      <c r="O57" s="435"/>
      <c r="P57" s="498"/>
      <c r="Q57" s="498"/>
      <c r="R57" s="435"/>
      <c r="S57" s="999"/>
      <c r="T57" s="440"/>
      <c r="U57" s="459"/>
      <c r="V57" s="506"/>
      <c r="W57" s="506"/>
      <c r="X57" s="435"/>
      <c r="Y57" s="435"/>
      <c r="Z57" s="506"/>
      <c r="AA57" s="505"/>
      <c r="AB57" s="459"/>
      <c r="AC57" s="435"/>
      <c r="AD57" s="506"/>
      <c r="AE57" s="506"/>
      <c r="AF57" s="435"/>
      <c r="AG57" s="435"/>
      <c r="AH57" s="505"/>
      <c r="AI57" s="207">
        <f>COUNTIF($D57:AH57,"D")</f>
        <v>0</v>
      </c>
      <c r="AJ57" s="183">
        <f t="shared" si="19"/>
        <v>0</v>
      </c>
      <c r="AK57" s="183">
        <f t="shared" si="20"/>
        <v>0</v>
      </c>
      <c r="AL57" s="183">
        <f t="shared" si="21"/>
        <v>0</v>
      </c>
      <c r="AM57" s="183">
        <f t="shared" si="22"/>
        <v>0</v>
      </c>
      <c r="AN57" s="183">
        <f t="shared" si="23"/>
        <v>0</v>
      </c>
      <c r="AO57" s="183">
        <f t="shared" si="24"/>
        <v>0</v>
      </c>
      <c r="AP57" s="183">
        <f t="shared" si="25"/>
        <v>0</v>
      </c>
      <c r="AQ57" s="183">
        <f t="shared" si="26"/>
        <v>0</v>
      </c>
      <c r="AR57" s="183">
        <f t="shared" si="27"/>
        <v>0</v>
      </c>
      <c r="AS57" s="183">
        <f t="shared" si="28"/>
        <v>0</v>
      </c>
      <c r="AT57" s="183">
        <f t="shared" si="29"/>
        <v>0</v>
      </c>
      <c r="AU57" s="183">
        <f t="shared" si="30"/>
        <v>0</v>
      </c>
      <c r="AV57" s="183">
        <f t="shared" si="31"/>
        <v>0</v>
      </c>
      <c r="AW57" s="183">
        <f t="shared" si="32"/>
        <v>0</v>
      </c>
      <c r="AX57" s="183">
        <f t="shared" si="33"/>
        <v>0</v>
      </c>
      <c r="AY57" s="183">
        <f t="shared" si="34"/>
        <v>0</v>
      </c>
      <c r="AZ57" s="183">
        <f t="shared" si="35"/>
        <v>0</v>
      </c>
      <c r="BA57" s="184">
        <f t="shared" si="36"/>
        <v>0</v>
      </c>
      <c r="BB57" s="348"/>
      <c r="BC57" s="349">
        <f t="shared" si="37"/>
        <v>0</v>
      </c>
      <c r="BD57" s="347"/>
      <c r="BE57" s="343"/>
      <c r="BF57" s="178">
        <f t="shared" si="38"/>
        <v>0</v>
      </c>
      <c r="BG57" s="179">
        <f t="shared" si="39"/>
        <v>0</v>
      </c>
      <c r="BH57" s="180">
        <f t="shared" si="40"/>
        <v>0</v>
      </c>
      <c r="BI57" s="181">
        <f t="shared" si="41"/>
        <v>0</v>
      </c>
      <c r="BJ57" s="182">
        <f t="shared" si="42"/>
        <v>0</v>
      </c>
      <c r="BK57" s="183">
        <f t="shared" si="43"/>
        <v>0</v>
      </c>
      <c r="BL57" s="183">
        <f t="shared" si="44"/>
        <v>0</v>
      </c>
      <c r="BM57" s="183">
        <f t="shared" si="45"/>
        <v>0</v>
      </c>
      <c r="BN57" s="183">
        <f t="shared" si="46"/>
        <v>0</v>
      </c>
      <c r="BO57" s="183">
        <f t="shared" si="47"/>
        <v>0</v>
      </c>
      <c r="BP57" s="184">
        <f t="shared" si="48"/>
        <v>0</v>
      </c>
      <c r="BQ57" s="405">
        <f t="shared" si="49"/>
        <v>0</v>
      </c>
      <c r="BR57" s="182">
        <f t="shared" si="50"/>
        <v>0</v>
      </c>
      <c r="BS57" s="183">
        <f t="shared" si="51"/>
        <v>0</v>
      </c>
      <c r="BT57" s="184">
        <f t="shared" si="52"/>
        <v>0</v>
      </c>
      <c r="BU57" s="185">
        <f t="shared" si="53"/>
        <v>0</v>
      </c>
      <c r="BV57" s="178">
        <f t="shared" si="54"/>
        <v>0</v>
      </c>
      <c r="BW57" s="179">
        <f t="shared" si="55"/>
        <v>0</v>
      </c>
      <c r="BX57" s="196">
        <f t="shared" si="56"/>
        <v>0</v>
      </c>
      <c r="BY57" s="197">
        <f t="shared" si="57"/>
        <v>0</v>
      </c>
      <c r="BZ57" s="182">
        <f t="shared" si="58"/>
        <v>0</v>
      </c>
      <c r="CA57" s="183">
        <f t="shared" si="59"/>
        <v>0</v>
      </c>
      <c r="CB57" s="183">
        <f t="shared" si="60"/>
        <v>0</v>
      </c>
      <c r="CC57" s="183">
        <f t="shared" si="17"/>
        <v>0</v>
      </c>
      <c r="CD57" s="183">
        <f t="shared" si="61"/>
        <v>0</v>
      </c>
      <c r="CE57" s="183">
        <f t="shared" si="62"/>
        <v>0</v>
      </c>
      <c r="CF57" s="184">
        <f t="shared" si="63"/>
        <v>0</v>
      </c>
      <c r="CG57" s="198">
        <f t="shared" si="64"/>
        <v>0</v>
      </c>
      <c r="CH57" s="186"/>
      <c r="CI57" s="187"/>
      <c r="CJ57" s="187"/>
      <c r="CK57" s="177">
        <f t="shared" si="65"/>
        <v>0</v>
      </c>
      <c r="CL57" s="230"/>
      <c r="CM57" s="359"/>
      <c r="CN57" s="444">
        <f>FEV!CK57</f>
        <v>0</v>
      </c>
      <c r="CO57" s="450">
        <f>FEV!CL57</f>
        <v>0</v>
      </c>
    </row>
    <row r="58" spans="1:93" ht="20.100000000000001" customHeight="1" thickBot="1" x14ac:dyDescent="0.3">
      <c r="A58" s="646" t="s">
        <v>92</v>
      </c>
      <c r="B58" s="652">
        <v>44</v>
      </c>
      <c r="C58" s="25" t="s">
        <v>2</v>
      </c>
      <c r="D58" s="1006" t="s">
        <v>49</v>
      </c>
      <c r="E58" s="504"/>
      <c r="F58" s="459" t="s">
        <v>32</v>
      </c>
      <c r="G58" s="435" t="s">
        <v>32</v>
      </c>
      <c r="H58" s="498"/>
      <c r="I58" s="498"/>
      <c r="J58" s="435" t="s">
        <v>25</v>
      </c>
      <c r="K58" s="435" t="s">
        <v>25</v>
      </c>
      <c r="L58" s="505"/>
      <c r="M58" s="500" t="s">
        <v>27</v>
      </c>
      <c r="N58" s="435" t="s">
        <v>31</v>
      </c>
      <c r="O58" s="435" t="s">
        <v>25</v>
      </c>
      <c r="P58" s="498"/>
      <c r="Q58" s="498"/>
      <c r="R58" s="435" t="s">
        <v>24</v>
      </c>
      <c r="S58" s="607"/>
      <c r="T58" s="498"/>
      <c r="U58" s="435" t="s">
        <v>27</v>
      </c>
      <c r="V58" s="440" t="s">
        <v>25</v>
      </c>
      <c r="W58" s="500"/>
      <c r="X58" s="506" t="s">
        <v>27</v>
      </c>
      <c r="Y58" s="435" t="s">
        <v>31</v>
      </c>
      <c r="Z58" s="435" t="s">
        <v>25</v>
      </c>
      <c r="AA58" s="498"/>
      <c r="AB58" s="498"/>
      <c r="AC58" s="440" t="s">
        <v>24</v>
      </c>
      <c r="AD58" s="459" t="s">
        <v>25</v>
      </c>
      <c r="AE58" s="506" t="s">
        <v>56</v>
      </c>
      <c r="AF58" s="506" t="s">
        <v>27</v>
      </c>
      <c r="AG58" s="435" t="s">
        <v>31</v>
      </c>
      <c r="AH58" s="440" t="s">
        <v>24</v>
      </c>
      <c r="AI58" s="207">
        <f>COUNTIF($D58:AH58,"D")</f>
        <v>3</v>
      </c>
      <c r="AJ58" s="183">
        <f t="shared" si="19"/>
        <v>6</v>
      </c>
      <c r="AK58" s="183">
        <f t="shared" si="20"/>
        <v>0</v>
      </c>
      <c r="AL58" s="183">
        <f t="shared" si="21"/>
        <v>4</v>
      </c>
      <c r="AM58" s="183">
        <f t="shared" si="22"/>
        <v>0</v>
      </c>
      <c r="AN58" s="183">
        <f t="shared" si="23"/>
        <v>0</v>
      </c>
      <c r="AO58" s="183">
        <f t="shared" si="24"/>
        <v>0</v>
      </c>
      <c r="AP58" s="183">
        <f t="shared" si="25"/>
        <v>3</v>
      </c>
      <c r="AQ58" s="183">
        <f t="shared" si="26"/>
        <v>2</v>
      </c>
      <c r="AR58" s="183">
        <f t="shared" si="27"/>
        <v>0</v>
      </c>
      <c r="AS58" s="183">
        <f t="shared" si="28"/>
        <v>0</v>
      </c>
      <c r="AT58" s="183">
        <f t="shared" si="29"/>
        <v>0</v>
      </c>
      <c r="AU58" s="183">
        <f t="shared" si="30"/>
        <v>0</v>
      </c>
      <c r="AV58" s="183">
        <f t="shared" si="31"/>
        <v>0</v>
      </c>
      <c r="AW58" s="183">
        <f t="shared" si="32"/>
        <v>0</v>
      </c>
      <c r="AX58" s="183">
        <f t="shared" si="33"/>
        <v>0</v>
      </c>
      <c r="AY58" s="183">
        <f t="shared" si="34"/>
        <v>0</v>
      </c>
      <c r="AZ58" s="183">
        <f t="shared" si="35"/>
        <v>0</v>
      </c>
      <c r="BA58" s="184">
        <f t="shared" si="36"/>
        <v>15</v>
      </c>
      <c r="BB58" s="348"/>
      <c r="BC58" s="349">
        <f t="shared" si="37"/>
        <v>6.5</v>
      </c>
      <c r="BD58" s="347"/>
      <c r="BE58" s="343"/>
      <c r="BF58" s="178">
        <f t="shared" si="38"/>
        <v>1</v>
      </c>
      <c r="BG58" s="179">
        <f t="shared" si="39"/>
        <v>0.5</v>
      </c>
      <c r="BH58" s="180">
        <f t="shared" si="40"/>
        <v>4.1666666666666664E-2</v>
      </c>
      <c r="BI58" s="181">
        <f t="shared" si="41"/>
        <v>0.45833333333333331</v>
      </c>
      <c r="BJ58" s="182">
        <f t="shared" si="42"/>
        <v>0</v>
      </c>
      <c r="BK58" s="183">
        <f t="shared" si="43"/>
        <v>1</v>
      </c>
      <c r="BL58" s="183">
        <f t="shared" si="44"/>
        <v>0</v>
      </c>
      <c r="BM58" s="183">
        <f t="shared" si="45"/>
        <v>0</v>
      </c>
      <c r="BN58" s="183">
        <f t="shared" si="46"/>
        <v>0</v>
      </c>
      <c r="BO58" s="183">
        <f t="shared" si="47"/>
        <v>0</v>
      </c>
      <c r="BP58" s="184">
        <f t="shared" si="48"/>
        <v>0</v>
      </c>
      <c r="BQ58" s="405">
        <f t="shared" si="49"/>
        <v>0.5</v>
      </c>
      <c r="BR58" s="182">
        <f t="shared" si="50"/>
        <v>0</v>
      </c>
      <c r="BS58" s="183">
        <f t="shared" si="51"/>
        <v>0</v>
      </c>
      <c r="BT58" s="184">
        <f t="shared" si="52"/>
        <v>0</v>
      </c>
      <c r="BU58" s="185">
        <f t="shared" si="53"/>
        <v>0</v>
      </c>
      <c r="BV58" s="178">
        <f t="shared" si="54"/>
        <v>0</v>
      </c>
      <c r="BW58" s="179">
        <f t="shared" si="55"/>
        <v>0</v>
      </c>
      <c r="BX58" s="196">
        <f t="shared" si="56"/>
        <v>0</v>
      </c>
      <c r="BY58" s="197">
        <f t="shared" si="57"/>
        <v>0</v>
      </c>
      <c r="BZ58" s="182">
        <f t="shared" si="58"/>
        <v>0</v>
      </c>
      <c r="CA58" s="183">
        <f t="shared" si="59"/>
        <v>0</v>
      </c>
      <c r="CB58" s="183">
        <f t="shared" si="60"/>
        <v>0</v>
      </c>
      <c r="CC58" s="183">
        <f t="shared" si="17"/>
        <v>0</v>
      </c>
      <c r="CD58" s="183">
        <f t="shared" si="61"/>
        <v>0</v>
      </c>
      <c r="CE58" s="183">
        <f t="shared" si="62"/>
        <v>0</v>
      </c>
      <c r="CF58" s="184">
        <f t="shared" si="63"/>
        <v>0</v>
      </c>
      <c r="CG58" s="198">
        <f t="shared" si="64"/>
        <v>0</v>
      </c>
      <c r="CH58" s="186"/>
      <c r="CI58" s="187"/>
      <c r="CJ58" s="187"/>
      <c r="CK58" s="177">
        <f t="shared" si="65"/>
        <v>1</v>
      </c>
      <c r="CL58" s="230"/>
      <c r="CM58" s="359"/>
      <c r="CN58" s="444">
        <f>FEV!CK58</f>
        <v>2</v>
      </c>
      <c r="CO58" s="450">
        <f>FEV!CL58</f>
        <v>24</v>
      </c>
    </row>
    <row r="59" spans="1:93" ht="20.100000000000001" customHeight="1" thickBot="1" x14ac:dyDescent="0.3">
      <c r="A59" s="646" t="s">
        <v>93</v>
      </c>
      <c r="B59" s="652">
        <v>45</v>
      </c>
      <c r="C59" s="25" t="s">
        <v>2</v>
      </c>
      <c r="D59" s="1006"/>
      <c r="E59" s="504"/>
      <c r="F59" s="459" t="s">
        <v>24</v>
      </c>
      <c r="G59" s="435" t="s">
        <v>24</v>
      </c>
      <c r="H59" s="498"/>
      <c r="I59" s="498"/>
      <c r="J59" s="435" t="s">
        <v>32</v>
      </c>
      <c r="K59" s="435" t="s">
        <v>32</v>
      </c>
      <c r="L59" s="440" t="s">
        <v>32</v>
      </c>
      <c r="M59" s="459" t="s">
        <v>32</v>
      </c>
      <c r="N59" s="435" t="s">
        <v>32</v>
      </c>
      <c r="O59" s="435" t="s">
        <v>32</v>
      </c>
      <c r="P59" s="498"/>
      <c r="Q59" s="432" t="s">
        <v>24</v>
      </c>
      <c r="R59" s="435"/>
      <c r="S59" s="952"/>
      <c r="T59" s="432"/>
      <c r="U59" s="435" t="s">
        <v>24</v>
      </c>
      <c r="V59" s="440"/>
      <c r="W59" s="459" t="s">
        <v>24</v>
      </c>
      <c r="X59" s="435"/>
      <c r="Y59" s="435" t="s">
        <v>24</v>
      </c>
      <c r="Z59" s="435" t="s">
        <v>24</v>
      </c>
      <c r="AA59" s="432"/>
      <c r="AB59" s="432"/>
      <c r="AC59" s="440" t="s">
        <v>24</v>
      </c>
      <c r="AD59" s="459" t="s">
        <v>24</v>
      </c>
      <c r="AE59" s="435"/>
      <c r="AF59" s="435"/>
      <c r="AG59" s="435" t="s">
        <v>24</v>
      </c>
      <c r="AH59" s="440" t="s">
        <v>24</v>
      </c>
      <c r="AI59" s="207">
        <f>COUNTIF($D59:AH59,"D")</f>
        <v>11</v>
      </c>
      <c r="AJ59" s="183">
        <f t="shared" si="19"/>
        <v>0</v>
      </c>
      <c r="AK59" s="183">
        <f t="shared" si="20"/>
        <v>0</v>
      </c>
      <c r="AL59" s="183">
        <f t="shared" si="21"/>
        <v>0</v>
      </c>
      <c r="AM59" s="183">
        <f t="shared" si="22"/>
        <v>0</v>
      </c>
      <c r="AN59" s="183">
        <f t="shared" si="23"/>
        <v>0</v>
      </c>
      <c r="AO59" s="183">
        <f t="shared" si="24"/>
        <v>0</v>
      </c>
      <c r="AP59" s="183">
        <f t="shared" si="25"/>
        <v>0</v>
      </c>
      <c r="AQ59" s="183">
        <f t="shared" si="26"/>
        <v>6</v>
      </c>
      <c r="AR59" s="183">
        <f t="shared" si="27"/>
        <v>0</v>
      </c>
      <c r="AS59" s="183">
        <f t="shared" si="28"/>
        <v>0</v>
      </c>
      <c r="AT59" s="183">
        <f t="shared" si="29"/>
        <v>0</v>
      </c>
      <c r="AU59" s="183">
        <f t="shared" si="30"/>
        <v>0</v>
      </c>
      <c r="AV59" s="183">
        <f t="shared" si="31"/>
        <v>0</v>
      </c>
      <c r="AW59" s="183">
        <f t="shared" si="32"/>
        <v>0</v>
      </c>
      <c r="AX59" s="183">
        <f t="shared" si="33"/>
        <v>0</v>
      </c>
      <c r="AY59" s="183">
        <f t="shared" si="34"/>
        <v>0</v>
      </c>
      <c r="AZ59" s="183">
        <f t="shared" si="35"/>
        <v>0</v>
      </c>
      <c r="BA59" s="184">
        <f t="shared" si="36"/>
        <v>17</v>
      </c>
      <c r="BB59" s="348"/>
      <c r="BC59" s="349">
        <f t="shared" si="37"/>
        <v>5.5</v>
      </c>
      <c r="BD59" s="347"/>
      <c r="BE59" s="343"/>
      <c r="BF59" s="178">
        <f t="shared" si="38"/>
        <v>0</v>
      </c>
      <c r="BG59" s="179">
        <f t="shared" si="39"/>
        <v>0</v>
      </c>
      <c r="BH59" s="180">
        <f t="shared" si="40"/>
        <v>0</v>
      </c>
      <c r="BI59" s="181">
        <f t="shared" si="41"/>
        <v>0</v>
      </c>
      <c r="BJ59" s="182">
        <f t="shared" si="42"/>
        <v>0</v>
      </c>
      <c r="BK59" s="183">
        <f t="shared" si="43"/>
        <v>0</v>
      </c>
      <c r="BL59" s="183">
        <f t="shared" si="44"/>
        <v>0</v>
      </c>
      <c r="BM59" s="183">
        <f t="shared" si="45"/>
        <v>0</v>
      </c>
      <c r="BN59" s="183">
        <f t="shared" si="46"/>
        <v>0</v>
      </c>
      <c r="BO59" s="183">
        <f t="shared" si="47"/>
        <v>0</v>
      </c>
      <c r="BP59" s="184">
        <f t="shared" si="48"/>
        <v>0</v>
      </c>
      <c r="BQ59" s="405">
        <f t="shared" si="49"/>
        <v>0</v>
      </c>
      <c r="BR59" s="182">
        <f t="shared" si="50"/>
        <v>0</v>
      </c>
      <c r="BS59" s="183">
        <f t="shared" si="51"/>
        <v>0</v>
      </c>
      <c r="BT59" s="184">
        <f t="shared" si="52"/>
        <v>0</v>
      </c>
      <c r="BU59" s="185">
        <f t="shared" si="53"/>
        <v>0</v>
      </c>
      <c r="BV59" s="178">
        <f t="shared" si="54"/>
        <v>0</v>
      </c>
      <c r="BW59" s="179">
        <f t="shared" si="55"/>
        <v>0</v>
      </c>
      <c r="BX59" s="196">
        <f t="shared" si="56"/>
        <v>0</v>
      </c>
      <c r="BY59" s="197">
        <f t="shared" si="57"/>
        <v>0</v>
      </c>
      <c r="BZ59" s="182">
        <f t="shared" si="58"/>
        <v>0</v>
      </c>
      <c r="CA59" s="183">
        <f t="shared" si="59"/>
        <v>0</v>
      </c>
      <c r="CB59" s="183">
        <f t="shared" si="60"/>
        <v>0</v>
      </c>
      <c r="CC59" s="183">
        <f t="shared" si="17"/>
        <v>0</v>
      </c>
      <c r="CD59" s="183">
        <f t="shared" si="61"/>
        <v>0</v>
      </c>
      <c r="CE59" s="183">
        <f t="shared" si="62"/>
        <v>0</v>
      </c>
      <c r="CF59" s="184">
        <f t="shared" si="63"/>
        <v>0</v>
      </c>
      <c r="CG59" s="198">
        <f t="shared" si="64"/>
        <v>0</v>
      </c>
      <c r="CH59" s="186"/>
      <c r="CI59" s="187"/>
      <c r="CJ59" s="187"/>
      <c r="CK59" s="177">
        <f t="shared" si="65"/>
        <v>0</v>
      </c>
      <c r="CL59" s="230"/>
      <c r="CM59" s="359"/>
      <c r="CN59" s="444">
        <f>FEV!CK59</f>
        <v>0</v>
      </c>
      <c r="CO59" s="450">
        <f>FEV!CL59</f>
        <v>0</v>
      </c>
    </row>
    <row r="60" spans="1:93" s="337" customFormat="1" ht="20.100000000000001" customHeight="1" thickBot="1" x14ac:dyDescent="0.3">
      <c r="A60" s="646" t="s">
        <v>94</v>
      </c>
      <c r="B60" s="652">
        <v>46</v>
      </c>
      <c r="C60" s="25" t="s">
        <v>2</v>
      </c>
      <c r="D60" s="1006"/>
      <c r="E60" s="504"/>
      <c r="F60" s="459" t="s">
        <v>24</v>
      </c>
      <c r="G60" s="435" t="s">
        <v>25</v>
      </c>
      <c r="H60" s="498"/>
      <c r="I60" s="498"/>
      <c r="J60" s="435" t="s">
        <v>25</v>
      </c>
      <c r="K60" s="435" t="s">
        <v>25</v>
      </c>
      <c r="L60" s="505"/>
      <c r="M60" s="500"/>
      <c r="N60" s="435" t="s">
        <v>24</v>
      </c>
      <c r="O60" s="435" t="s">
        <v>25</v>
      </c>
      <c r="P60" s="498"/>
      <c r="Q60" s="498"/>
      <c r="R60" s="435" t="s">
        <v>24</v>
      </c>
      <c r="S60" s="607"/>
      <c r="T60" s="498" t="s">
        <v>26</v>
      </c>
      <c r="U60" s="435" t="s">
        <v>24</v>
      </c>
      <c r="V60" s="440" t="s">
        <v>25</v>
      </c>
      <c r="W60" s="500"/>
      <c r="X60" s="506"/>
      <c r="Y60" s="435" t="s">
        <v>24</v>
      </c>
      <c r="Z60" s="435" t="s">
        <v>25</v>
      </c>
      <c r="AA60" s="498" t="s">
        <v>56</v>
      </c>
      <c r="AB60" s="498"/>
      <c r="AC60" s="440" t="s">
        <v>24</v>
      </c>
      <c r="AD60" s="459" t="s">
        <v>25</v>
      </c>
      <c r="AE60" s="506"/>
      <c r="AF60" s="506"/>
      <c r="AG60" s="435" t="s">
        <v>24</v>
      </c>
      <c r="AH60" s="440" t="s">
        <v>24</v>
      </c>
      <c r="AI60" s="207">
        <f>COUNTIF($D60:AH60,"D")</f>
        <v>8</v>
      </c>
      <c r="AJ60" s="183">
        <f t="shared" si="19"/>
        <v>7</v>
      </c>
      <c r="AK60" s="183">
        <f t="shared" si="20"/>
        <v>1</v>
      </c>
      <c r="AL60" s="183">
        <f t="shared" si="21"/>
        <v>0</v>
      </c>
      <c r="AM60" s="183">
        <f t="shared" si="22"/>
        <v>0</v>
      </c>
      <c r="AN60" s="183">
        <f t="shared" si="23"/>
        <v>0</v>
      </c>
      <c r="AO60" s="183">
        <f t="shared" si="24"/>
        <v>0</v>
      </c>
      <c r="AP60" s="183">
        <f t="shared" si="25"/>
        <v>0</v>
      </c>
      <c r="AQ60" s="183">
        <f t="shared" si="26"/>
        <v>0</v>
      </c>
      <c r="AR60" s="183">
        <f t="shared" si="27"/>
        <v>0</v>
      </c>
      <c r="AS60" s="183">
        <f t="shared" si="28"/>
        <v>0</v>
      </c>
      <c r="AT60" s="183">
        <f t="shared" si="29"/>
        <v>0</v>
      </c>
      <c r="AU60" s="183">
        <f t="shared" si="30"/>
        <v>0</v>
      </c>
      <c r="AV60" s="183">
        <f t="shared" si="31"/>
        <v>0</v>
      </c>
      <c r="AW60" s="183">
        <f t="shared" si="32"/>
        <v>0</v>
      </c>
      <c r="AX60" s="183">
        <f t="shared" si="33"/>
        <v>0</v>
      </c>
      <c r="AY60" s="183">
        <f t="shared" si="34"/>
        <v>0</v>
      </c>
      <c r="AZ60" s="183">
        <f t="shared" si="35"/>
        <v>0</v>
      </c>
      <c r="BA60" s="184">
        <f t="shared" si="36"/>
        <v>16</v>
      </c>
      <c r="BB60" s="348"/>
      <c r="BC60" s="349">
        <f t="shared" si="37"/>
        <v>7.5</v>
      </c>
      <c r="BD60" s="347"/>
      <c r="BE60" s="343"/>
      <c r="BF60" s="178">
        <f t="shared" si="38"/>
        <v>1</v>
      </c>
      <c r="BG60" s="179">
        <f t="shared" si="39"/>
        <v>0.5</v>
      </c>
      <c r="BH60" s="180">
        <f t="shared" si="40"/>
        <v>4.1666666666666664E-2</v>
      </c>
      <c r="BI60" s="181">
        <f t="shared" si="41"/>
        <v>0.45833333333333331</v>
      </c>
      <c r="BJ60" s="182">
        <f t="shared" si="42"/>
        <v>0</v>
      </c>
      <c r="BK60" s="183">
        <f t="shared" si="43"/>
        <v>0</v>
      </c>
      <c r="BL60" s="183">
        <f t="shared" si="44"/>
        <v>0</v>
      </c>
      <c r="BM60" s="183">
        <f t="shared" si="45"/>
        <v>0</v>
      </c>
      <c r="BN60" s="183">
        <f t="shared" si="46"/>
        <v>0</v>
      </c>
      <c r="BO60" s="183">
        <f t="shared" si="47"/>
        <v>0</v>
      </c>
      <c r="BP60" s="184">
        <f t="shared" si="48"/>
        <v>0</v>
      </c>
      <c r="BQ60" s="405">
        <f t="shared" si="49"/>
        <v>0</v>
      </c>
      <c r="BR60" s="182">
        <f t="shared" si="50"/>
        <v>0</v>
      </c>
      <c r="BS60" s="183">
        <f t="shared" si="51"/>
        <v>0</v>
      </c>
      <c r="BT60" s="184">
        <f t="shared" si="52"/>
        <v>0</v>
      </c>
      <c r="BU60" s="185">
        <f t="shared" si="53"/>
        <v>0</v>
      </c>
      <c r="BV60" s="178">
        <f t="shared" si="54"/>
        <v>0</v>
      </c>
      <c r="BW60" s="179">
        <f t="shared" si="55"/>
        <v>0</v>
      </c>
      <c r="BX60" s="196">
        <f t="shared" si="56"/>
        <v>0</v>
      </c>
      <c r="BY60" s="197">
        <f t="shared" si="57"/>
        <v>0</v>
      </c>
      <c r="BZ60" s="182">
        <f t="shared" si="58"/>
        <v>0</v>
      </c>
      <c r="CA60" s="183">
        <f t="shared" si="59"/>
        <v>0</v>
      </c>
      <c r="CB60" s="183">
        <f t="shared" si="60"/>
        <v>0</v>
      </c>
      <c r="CC60" s="183">
        <f t="shared" si="17"/>
        <v>0</v>
      </c>
      <c r="CD60" s="183">
        <f t="shared" si="61"/>
        <v>0</v>
      </c>
      <c r="CE60" s="183">
        <f t="shared" si="62"/>
        <v>0</v>
      </c>
      <c r="CF60" s="184">
        <f t="shared" si="63"/>
        <v>0</v>
      </c>
      <c r="CG60" s="198">
        <f t="shared" si="64"/>
        <v>0</v>
      </c>
      <c r="CH60" s="186"/>
      <c r="CI60" s="187"/>
      <c r="CJ60" s="187"/>
      <c r="CK60" s="177">
        <f t="shared" si="65"/>
        <v>0.5</v>
      </c>
      <c r="CL60" s="230"/>
      <c r="CM60" s="359"/>
      <c r="CN60" s="444">
        <f>FEV!CK60</f>
        <v>1</v>
      </c>
      <c r="CO60" s="450">
        <f>FEV!CL60</f>
        <v>12</v>
      </c>
    </row>
    <row r="61" spans="1:93" ht="20.100000000000001" customHeight="1" thickBot="1" x14ac:dyDescent="0.3">
      <c r="A61" s="646" t="s">
        <v>95</v>
      </c>
      <c r="B61" s="652">
        <v>47</v>
      </c>
      <c r="C61" s="25" t="s">
        <v>2</v>
      </c>
      <c r="D61" s="1006"/>
      <c r="E61" s="504"/>
      <c r="F61" s="459" t="s">
        <v>24</v>
      </c>
      <c r="G61" s="435" t="s">
        <v>25</v>
      </c>
      <c r="H61" s="498"/>
      <c r="I61" s="498"/>
      <c r="J61" s="435" t="s">
        <v>25</v>
      </c>
      <c r="K61" s="435" t="s">
        <v>25</v>
      </c>
      <c r="L61" s="505"/>
      <c r="M61" s="500"/>
      <c r="N61" s="435" t="s">
        <v>24</v>
      </c>
      <c r="O61" s="435" t="s">
        <v>25</v>
      </c>
      <c r="P61" s="498"/>
      <c r="Q61" s="498"/>
      <c r="R61" s="435" t="s">
        <v>24</v>
      </c>
      <c r="S61" s="607" t="s">
        <v>48</v>
      </c>
      <c r="T61" s="432"/>
      <c r="U61" s="435" t="s">
        <v>24</v>
      </c>
      <c r="V61" s="440" t="s">
        <v>25</v>
      </c>
      <c r="W61" s="459"/>
      <c r="X61" s="435"/>
      <c r="Y61" s="435" t="s">
        <v>27</v>
      </c>
      <c r="Z61" s="435" t="s">
        <v>25</v>
      </c>
      <c r="AA61" s="432"/>
      <c r="AB61" s="432"/>
      <c r="AC61" s="440" t="s">
        <v>24</v>
      </c>
      <c r="AD61" s="459" t="s">
        <v>25</v>
      </c>
      <c r="AE61" s="432"/>
      <c r="AF61" s="432"/>
      <c r="AG61" s="435" t="s">
        <v>24</v>
      </c>
      <c r="AH61" s="440" t="s">
        <v>24</v>
      </c>
      <c r="AI61" s="207">
        <f>COUNTIF($D61:AH61,"D")</f>
        <v>7</v>
      </c>
      <c r="AJ61" s="183">
        <f t="shared" si="19"/>
        <v>7</v>
      </c>
      <c r="AK61" s="183">
        <f t="shared" si="20"/>
        <v>0</v>
      </c>
      <c r="AL61" s="183">
        <f t="shared" si="21"/>
        <v>1</v>
      </c>
      <c r="AM61" s="183">
        <f t="shared" si="22"/>
        <v>0</v>
      </c>
      <c r="AN61" s="183">
        <f t="shared" si="23"/>
        <v>0</v>
      </c>
      <c r="AO61" s="183">
        <f t="shared" si="24"/>
        <v>0</v>
      </c>
      <c r="AP61" s="183">
        <f t="shared" si="25"/>
        <v>0</v>
      </c>
      <c r="AQ61" s="183">
        <f t="shared" si="26"/>
        <v>0</v>
      </c>
      <c r="AR61" s="183">
        <f t="shared" si="27"/>
        <v>0</v>
      </c>
      <c r="AS61" s="183">
        <f t="shared" si="28"/>
        <v>0</v>
      </c>
      <c r="AT61" s="183">
        <f t="shared" si="29"/>
        <v>0</v>
      </c>
      <c r="AU61" s="183">
        <f t="shared" si="30"/>
        <v>0</v>
      </c>
      <c r="AV61" s="183">
        <f t="shared" si="31"/>
        <v>0</v>
      </c>
      <c r="AW61" s="183">
        <f t="shared" si="32"/>
        <v>0</v>
      </c>
      <c r="AX61" s="183">
        <f t="shared" si="33"/>
        <v>0</v>
      </c>
      <c r="AY61" s="183">
        <f t="shared" si="34"/>
        <v>0</v>
      </c>
      <c r="AZ61" s="183">
        <f t="shared" si="35"/>
        <v>0</v>
      </c>
      <c r="BA61" s="184">
        <f t="shared" si="36"/>
        <v>15</v>
      </c>
      <c r="BB61" s="348"/>
      <c r="BC61" s="349">
        <f t="shared" si="37"/>
        <v>7.5</v>
      </c>
      <c r="BD61" s="347"/>
      <c r="BE61" s="343"/>
      <c r="BF61" s="178">
        <f t="shared" si="38"/>
        <v>0</v>
      </c>
      <c r="BG61" s="179">
        <f t="shared" si="39"/>
        <v>0</v>
      </c>
      <c r="BH61" s="180">
        <f t="shared" si="40"/>
        <v>0</v>
      </c>
      <c r="BI61" s="181">
        <f t="shared" si="41"/>
        <v>0</v>
      </c>
      <c r="BJ61" s="182">
        <f t="shared" si="42"/>
        <v>1</v>
      </c>
      <c r="BK61" s="183">
        <f t="shared" si="43"/>
        <v>0</v>
      </c>
      <c r="BL61" s="183">
        <f t="shared" si="44"/>
        <v>0</v>
      </c>
      <c r="BM61" s="183">
        <f t="shared" si="45"/>
        <v>0</v>
      </c>
      <c r="BN61" s="183">
        <f t="shared" si="46"/>
        <v>0</v>
      </c>
      <c r="BO61" s="183">
        <f t="shared" si="47"/>
        <v>0</v>
      </c>
      <c r="BP61" s="184">
        <f t="shared" si="48"/>
        <v>0</v>
      </c>
      <c r="BQ61" s="405">
        <f t="shared" si="49"/>
        <v>0.5</v>
      </c>
      <c r="BR61" s="182">
        <f t="shared" si="50"/>
        <v>0</v>
      </c>
      <c r="BS61" s="183">
        <f t="shared" si="51"/>
        <v>0</v>
      </c>
      <c r="BT61" s="184">
        <f t="shared" si="52"/>
        <v>0</v>
      </c>
      <c r="BU61" s="185">
        <f t="shared" si="53"/>
        <v>0</v>
      </c>
      <c r="BV61" s="178">
        <f t="shared" si="54"/>
        <v>0</v>
      </c>
      <c r="BW61" s="179">
        <f t="shared" si="55"/>
        <v>0</v>
      </c>
      <c r="BX61" s="196">
        <f t="shared" si="56"/>
        <v>0</v>
      </c>
      <c r="BY61" s="197">
        <f t="shared" si="57"/>
        <v>0</v>
      </c>
      <c r="BZ61" s="182">
        <f t="shared" si="58"/>
        <v>0</v>
      </c>
      <c r="CA61" s="183">
        <f t="shared" si="59"/>
        <v>0</v>
      </c>
      <c r="CB61" s="183">
        <f t="shared" si="60"/>
        <v>0</v>
      </c>
      <c r="CC61" s="183">
        <f t="shared" si="17"/>
        <v>0</v>
      </c>
      <c r="CD61" s="183">
        <f t="shared" si="61"/>
        <v>0</v>
      </c>
      <c r="CE61" s="183">
        <f t="shared" si="62"/>
        <v>0</v>
      </c>
      <c r="CF61" s="184">
        <f t="shared" si="63"/>
        <v>0</v>
      </c>
      <c r="CG61" s="198">
        <f t="shared" si="64"/>
        <v>0</v>
      </c>
      <c r="CH61" s="186"/>
      <c r="CI61" s="187"/>
      <c r="CJ61" s="187"/>
      <c r="CK61" s="177">
        <f t="shared" si="65"/>
        <v>0.5</v>
      </c>
      <c r="CL61" s="230"/>
      <c r="CM61" s="359"/>
      <c r="CN61" s="444">
        <f>FEV!CK61</f>
        <v>1</v>
      </c>
      <c r="CO61" s="450">
        <f>FEV!CL61</f>
        <v>12</v>
      </c>
    </row>
    <row r="62" spans="1:93" ht="20.100000000000001" customHeight="1" thickBot="1" x14ac:dyDescent="0.3">
      <c r="A62" s="646" t="s">
        <v>241</v>
      </c>
      <c r="B62" s="652">
        <v>48</v>
      </c>
      <c r="C62" s="25" t="s">
        <v>2</v>
      </c>
      <c r="D62" s="1006"/>
      <c r="E62" s="504"/>
      <c r="F62" s="459" t="s">
        <v>37</v>
      </c>
      <c r="G62" s="435" t="s">
        <v>37</v>
      </c>
      <c r="H62" s="432" t="s">
        <v>37</v>
      </c>
      <c r="I62" s="432" t="s">
        <v>37</v>
      </c>
      <c r="J62" s="435" t="s">
        <v>37</v>
      </c>
      <c r="K62" s="435"/>
      <c r="L62" s="440"/>
      <c r="M62" s="459" t="s">
        <v>37</v>
      </c>
      <c r="N62" s="435" t="s">
        <v>37</v>
      </c>
      <c r="O62" s="435" t="s">
        <v>37</v>
      </c>
      <c r="P62" s="498" t="s">
        <v>37</v>
      </c>
      <c r="Q62" s="498" t="s">
        <v>37</v>
      </c>
      <c r="R62" s="435" t="s">
        <v>37</v>
      </c>
      <c r="S62" s="499"/>
      <c r="T62" s="497"/>
      <c r="U62" s="436" t="s">
        <v>24</v>
      </c>
      <c r="V62" s="443" t="s">
        <v>25</v>
      </c>
      <c r="W62" s="499"/>
      <c r="X62" s="497"/>
      <c r="Y62" s="436" t="s">
        <v>24</v>
      </c>
      <c r="Z62" s="436" t="s">
        <v>31</v>
      </c>
      <c r="AA62" s="497" t="s">
        <v>56</v>
      </c>
      <c r="AB62" s="497"/>
      <c r="AC62" s="443" t="s">
        <v>24</v>
      </c>
      <c r="AD62" s="454" t="s">
        <v>25</v>
      </c>
      <c r="AE62" s="436" t="s">
        <v>37</v>
      </c>
      <c r="AF62" s="436" t="s">
        <v>37</v>
      </c>
      <c r="AG62" s="436" t="s">
        <v>37</v>
      </c>
      <c r="AH62" s="443" t="s">
        <v>37</v>
      </c>
      <c r="AI62" s="207">
        <f>COUNTIF($D62:AH62,"D")</f>
        <v>3</v>
      </c>
      <c r="AJ62" s="183">
        <f t="shared" si="19"/>
        <v>2</v>
      </c>
      <c r="AK62" s="183">
        <f t="shared" si="20"/>
        <v>0</v>
      </c>
      <c r="AL62" s="183">
        <f t="shared" si="21"/>
        <v>0</v>
      </c>
      <c r="AM62" s="183">
        <f t="shared" si="22"/>
        <v>0</v>
      </c>
      <c r="AN62" s="183">
        <f t="shared" si="23"/>
        <v>0</v>
      </c>
      <c r="AO62" s="183">
        <f t="shared" si="24"/>
        <v>0</v>
      </c>
      <c r="AP62" s="183">
        <f t="shared" si="25"/>
        <v>1</v>
      </c>
      <c r="AQ62" s="183">
        <f t="shared" si="26"/>
        <v>0</v>
      </c>
      <c r="AR62" s="183">
        <f t="shared" si="27"/>
        <v>0</v>
      </c>
      <c r="AS62" s="183">
        <f t="shared" si="28"/>
        <v>0</v>
      </c>
      <c r="AT62" s="183">
        <f t="shared" si="29"/>
        <v>0</v>
      </c>
      <c r="AU62" s="183">
        <f t="shared" si="30"/>
        <v>0</v>
      </c>
      <c r="AV62" s="183">
        <f t="shared" si="31"/>
        <v>15</v>
      </c>
      <c r="AW62" s="183">
        <f t="shared" si="32"/>
        <v>0</v>
      </c>
      <c r="AX62" s="183">
        <f t="shared" si="33"/>
        <v>0</v>
      </c>
      <c r="AY62" s="183">
        <f t="shared" si="34"/>
        <v>0</v>
      </c>
      <c r="AZ62" s="183">
        <f t="shared" si="35"/>
        <v>0</v>
      </c>
      <c r="BA62" s="184">
        <f t="shared" si="36"/>
        <v>20</v>
      </c>
      <c r="BB62" s="348"/>
      <c r="BC62" s="349">
        <f t="shared" si="37"/>
        <v>10</v>
      </c>
      <c r="BD62" s="347"/>
      <c r="BE62" s="343"/>
      <c r="BF62" s="178">
        <f t="shared" si="38"/>
        <v>1</v>
      </c>
      <c r="BG62" s="179">
        <f t="shared" si="39"/>
        <v>0.5</v>
      </c>
      <c r="BH62" s="180">
        <f t="shared" si="40"/>
        <v>4.1666666666666664E-2</v>
      </c>
      <c r="BI62" s="181">
        <f t="shared" si="41"/>
        <v>0.45833333333333331</v>
      </c>
      <c r="BJ62" s="182">
        <f t="shared" si="42"/>
        <v>0</v>
      </c>
      <c r="BK62" s="183">
        <f t="shared" si="43"/>
        <v>0</v>
      </c>
      <c r="BL62" s="183">
        <f t="shared" si="44"/>
        <v>0</v>
      </c>
      <c r="BM62" s="183">
        <f t="shared" si="45"/>
        <v>0</v>
      </c>
      <c r="BN62" s="183">
        <f t="shared" si="46"/>
        <v>0</v>
      </c>
      <c r="BO62" s="183">
        <f t="shared" si="47"/>
        <v>0</v>
      </c>
      <c r="BP62" s="184">
        <f t="shared" si="48"/>
        <v>0</v>
      </c>
      <c r="BQ62" s="405">
        <f t="shared" si="49"/>
        <v>0</v>
      </c>
      <c r="BR62" s="182">
        <f t="shared" si="50"/>
        <v>0</v>
      </c>
      <c r="BS62" s="183">
        <f t="shared" si="51"/>
        <v>0</v>
      </c>
      <c r="BT62" s="184">
        <f t="shared" si="52"/>
        <v>0</v>
      </c>
      <c r="BU62" s="185">
        <f t="shared" si="53"/>
        <v>0</v>
      </c>
      <c r="BV62" s="178">
        <f t="shared" si="54"/>
        <v>0</v>
      </c>
      <c r="BW62" s="179">
        <f t="shared" si="55"/>
        <v>0</v>
      </c>
      <c r="BX62" s="196">
        <f t="shared" si="56"/>
        <v>0</v>
      </c>
      <c r="BY62" s="197">
        <f t="shared" si="57"/>
        <v>0</v>
      </c>
      <c r="BZ62" s="182">
        <f t="shared" si="58"/>
        <v>0</v>
      </c>
      <c r="CA62" s="183">
        <f t="shared" si="59"/>
        <v>0</v>
      </c>
      <c r="CB62" s="183">
        <f t="shared" si="60"/>
        <v>0</v>
      </c>
      <c r="CC62" s="183">
        <f t="shared" si="17"/>
        <v>0</v>
      </c>
      <c r="CD62" s="183">
        <f t="shared" si="61"/>
        <v>0</v>
      </c>
      <c r="CE62" s="183">
        <f t="shared" si="62"/>
        <v>0</v>
      </c>
      <c r="CF62" s="184">
        <f t="shared" si="63"/>
        <v>0</v>
      </c>
      <c r="CG62" s="198">
        <f t="shared" si="64"/>
        <v>0</v>
      </c>
      <c r="CH62" s="186"/>
      <c r="CI62" s="187"/>
      <c r="CJ62" s="187"/>
      <c r="CK62" s="177">
        <f t="shared" si="65"/>
        <v>0.5</v>
      </c>
      <c r="CL62" s="230"/>
      <c r="CM62" s="359"/>
      <c r="CN62" s="444">
        <f>FEV!CK62</f>
        <v>1</v>
      </c>
      <c r="CO62" s="450">
        <f>FEV!CL62</f>
        <v>12</v>
      </c>
    </row>
    <row r="63" spans="1:93" ht="20.100000000000001" customHeight="1" thickBot="1" x14ac:dyDescent="0.3">
      <c r="A63" s="1648" t="s">
        <v>144</v>
      </c>
      <c r="B63" s="652">
        <v>49</v>
      </c>
      <c r="C63" s="25" t="s">
        <v>65</v>
      </c>
      <c r="D63" s="1006"/>
      <c r="E63" s="504"/>
      <c r="F63" s="459"/>
      <c r="G63" s="435"/>
      <c r="H63" s="498"/>
      <c r="I63" s="498"/>
      <c r="J63" s="435"/>
      <c r="K63" s="435"/>
      <c r="L63" s="505"/>
      <c r="M63" s="500"/>
      <c r="N63" s="435"/>
      <c r="O63" s="435"/>
      <c r="P63" s="498"/>
      <c r="Q63" s="498"/>
      <c r="R63" s="435"/>
      <c r="S63" s="999"/>
      <c r="T63" s="440"/>
      <c r="U63" s="459"/>
      <c r="V63" s="506"/>
      <c r="W63" s="506"/>
      <c r="X63" s="435"/>
      <c r="Y63" s="435"/>
      <c r="Z63" s="506"/>
      <c r="AA63" s="505"/>
      <c r="AB63" s="459"/>
      <c r="AC63" s="435"/>
      <c r="AD63" s="506"/>
      <c r="AE63" s="506"/>
      <c r="AF63" s="435"/>
      <c r="AG63" s="435"/>
      <c r="AH63" s="505"/>
      <c r="AI63" s="207">
        <f>COUNTIF($D63:AH63,"D")</f>
        <v>0</v>
      </c>
      <c r="AJ63" s="183">
        <f t="shared" si="19"/>
        <v>0</v>
      </c>
      <c r="AK63" s="183">
        <f t="shared" si="20"/>
        <v>0</v>
      </c>
      <c r="AL63" s="183">
        <f t="shared" si="21"/>
        <v>0</v>
      </c>
      <c r="AM63" s="183">
        <f t="shared" si="22"/>
        <v>0</v>
      </c>
      <c r="AN63" s="183">
        <f t="shared" si="23"/>
        <v>0</v>
      </c>
      <c r="AO63" s="183">
        <f t="shared" si="24"/>
        <v>0</v>
      </c>
      <c r="AP63" s="183">
        <f t="shared" si="25"/>
        <v>0</v>
      </c>
      <c r="AQ63" s="183">
        <f t="shared" si="26"/>
        <v>0</v>
      </c>
      <c r="AR63" s="183">
        <f t="shared" si="27"/>
        <v>0</v>
      </c>
      <c r="AS63" s="183">
        <f t="shared" si="28"/>
        <v>0</v>
      </c>
      <c r="AT63" s="183">
        <f t="shared" si="29"/>
        <v>0</v>
      </c>
      <c r="AU63" s="183">
        <f t="shared" si="30"/>
        <v>0</v>
      </c>
      <c r="AV63" s="183">
        <f t="shared" si="31"/>
        <v>0</v>
      </c>
      <c r="AW63" s="183">
        <f t="shared" si="32"/>
        <v>0</v>
      </c>
      <c r="AX63" s="183">
        <f t="shared" si="33"/>
        <v>0</v>
      </c>
      <c r="AY63" s="183">
        <f t="shared" si="34"/>
        <v>0</v>
      </c>
      <c r="AZ63" s="183">
        <f t="shared" si="35"/>
        <v>0</v>
      </c>
      <c r="BA63" s="184">
        <f t="shared" si="36"/>
        <v>0</v>
      </c>
      <c r="BB63" s="348"/>
      <c r="BC63" s="349">
        <f t="shared" si="37"/>
        <v>0</v>
      </c>
      <c r="BD63" s="347"/>
      <c r="BE63" s="343"/>
      <c r="BF63" s="178">
        <f t="shared" si="38"/>
        <v>0</v>
      </c>
      <c r="BG63" s="179">
        <f t="shared" si="39"/>
        <v>0</v>
      </c>
      <c r="BH63" s="180">
        <f t="shared" si="40"/>
        <v>0</v>
      </c>
      <c r="BI63" s="181">
        <f t="shared" si="41"/>
        <v>0</v>
      </c>
      <c r="BJ63" s="182">
        <f t="shared" si="42"/>
        <v>0</v>
      </c>
      <c r="BK63" s="183">
        <f t="shared" si="43"/>
        <v>0</v>
      </c>
      <c r="BL63" s="183">
        <f t="shared" si="44"/>
        <v>0</v>
      </c>
      <c r="BM63" s="183">
        <f t="shared" si="45"/>
        <v>0</v>
      </c>
      <c r="BN63" s="183">
        <f t="shared" si="46"/>
        <v>0</v>
      </c>
      <c r="BO63" s="183">
        <f t="shared" si="47"/>
        <v>0</v>
      </c>
      <c r="BP63" s="184">
        <f t="shared" si="48"/>
        <v>0</v>
      </c>
      <c r="BQ63" s="405">
        <f t="shared" si="49"/>
        <v>0</v>
      </c>
      <c r="BR63" s="182">
        <f t="shared" si="50"/>
        <v>0</v>
      </c>
      <c r="BS63" s="183">
        <f t="shared" si="51"/>
        <v>0</v>
      </c>
      <c r="BT63" s="184">
        <f t="shared" si="52"/>
        <v>0</v>
      </c>
      <c r="BU63" s="185">
        <f t="shared" si="53"/>
        <v>0</v>
      </c>
      <c r="BV63" s="178">
        <f t="shared" si="54"/>
        <v>0</v>
      </c>
      <c r="BW63" s="179">
        <f t="shared" si="55"/>
        <v>0</v>
      </c>
      <c r="BX63" s="196">
        <f t="shared" si="56"/>
        <v>0</v>
      </c>
      <c r="BY63" s="197">
        <f t="shared" si="57"/>
        <v>0</v>
      </c>
      <c r="BZ63" s="182">
        <f t="shared" si="58"/>
        <v>0</v>
      </c>
      <c r="CA63" s="183">
        <f t="shared" si="59"/>
        <v>0</v>
      </c>
      <c r="CB63" s="183">
        <f t="shared" si="60"/>
        <v>0</v>
      </c>
      <c r="CC63" s="183">
        <f t="shared" si="17"/>
        <v>0</v>
      </c>
      <c r="CD63" s="183">
        <f t="shared" si="61"/>
        <v>0</v>
      </c>
      <c r="CE63" s="183">
        <f t="shared" si="62"/>
        <v>0</v>
      </c>
      <c r="CF63" s="184">
        <f t="shared" si="63"/>
        <v>0</v>
      </c>
      <c r="CG63" s="198">
        <f t="shared" si="64"/>
        <v>0</v>
      </c>
      <c r="CH63" s="186"/>
      <c r="CI63" s="187"/>
      <c r="CJ63" s="187"/>
      <c r="CK63" s="177">
        <f t="shared" si="65"/>
        <v>0</v>
      </c>
      <c r="CL63" s="230"/>
      <c r="CM63" s="359"/>
      <c r="CN63" s="444">
        <f>FEV!CK63</f>
        <v>0</v>
      </c>
      <c r="CO63" s="450">
        <f>FEV!CL63</f>
        <v>0</v>
      </c>
    </row>
    <row r="64" spans="1:93" ht="20.100000000000001" customHeight="1" thickBot="1" x14ac:dyDescent="0.3">
      <c r="A64" s="1648"/>
      <c r="B64" s="652">
        <v>50</v>
      </c>
      <c r="C64" s="25"/>
      <c r="D64" s="1006"/>
      <c r="E64" s="504"/>
      <c r="F64" s="459"/>
      <c r="G64" s="435"/>
      <c r="H64" s="498"/>
      <c r="I64" s="498"/>
      <c r="J64" s="435"/>
      <c r="K64" s="435"/>
      <c r="L64" s="505"/>
      <c r="M64" s="500"/>
      <c r="N64" s="435"/>
      <c r="O64" s="435"/>
      <c r="P64" s="498"/>
      <c r="Q64" s="498"/>
      <c r="R64" s="435"/>
      <c r="S64" s="999"/>
      <c r="T64" s="440"/>
      <c r="U64" s="459"/>
      <c r="V64" s="506"/>
      <c r="W64" s="506"/>
      <c r="X64" s="435"/>
      <c r="Y64" s="435"/>
      <c r="Z64" s="506"/>
      <c r="AA64" s="505"/>
      <c r="AB64" s="459"/>
      <c r="AC64" s="435"/>
      <c r="AD64" s="506"/>
      <c r="AE64" s="506"/>
      <c r="AF64" s="435"/>
      <c r="AG64" s="435"/>
      <c r="AH64" s="505"/>
      <c r="AI64" s="207">
        <f>COUNTIF($D64:AH64,"D")</f>
        <v>0</v>
      </c>
      <c r="AJ64" s="183">
        <f t="shared" si="19"/>
        <v>0</v>
      </c>
      <c r="AK64" s="183">
        <f t="shared" si="20"/>
        <v>0</v>
      </c>
      <c r="AL64" s="183">
        <f t="shared" si="21"/>
        <v>0</v>
      </c>
      <c r="AM64" s="183">
        <f t="shared" si="22"/>
        <v>0</v>
      </c>
      <c r="AN64" s="183">
        <f t="shared" si="23"/>
        <v>0</v>
      </c>
      <c r="AO64" s="183">
        <f t="shared" si="24"/>
        <v>0</v>
      </c>
      <c r="AP64" s="183">
        <f t="shared" si="25"/>
        <v>0</v>
      </c>
      <c r="AQ64" s="183">
        <f t="shared" si="26"/>
        <v>0</v>
      </c>
      <c r="AR64" s="183">
        <f t="shared" si="27"/>
        <v>0</v>
      </c>
      <c r="AS64" s="183">
        <f t="shared" si="28"/>
        <v>0</v>
      </c>
      <c r="AT64" s="183">
        <f t="shared" si="29"/>
        <v>0</v>
      </c>
      <c r="AU64" s="183">
        <f t="shared" si="30"/>
        <v>0</v>
      </c>
      <c r="AV64" s="183">
        <f t="shared" si="31"/>
        <v>0</v>
      </c>
      <c r="AW64" s="183">
        <f t="shared" si="32"/>
        <v>0</v>
      </c>
      <c r="AX64" s="183">
        <f t="shared" si="33"/>
        <v>0</v>
      </c>
      <c r="AY64" s="183">
        <f t="shared" si="34"/>
        <v>0</v>
      </c>
      <c r="AZ64" s="183">
        <f t="shared" si="35"/>
        <v>0</v>
      </c>
      <c r="BA64" s="184">
        <f t="shared" si="36"/>
        <v>0</v>
      </c>
      <c r="BB64" s="348"/>
      <c r="BC64" s="349">
        <f t="shared" si="37"/>
        <v>0</v>
      </c>
      <c r="BD64" s="347"/>
      <c r="BE64" s="343"/>
      <c r="BF64" s="178">
        <f t="shared" si="38"/>
        <v>0</v>
      </c>
      <c r="BG64" s="179">
        <f t="shared" si="39"/>
        <v>0</v>
      </c>
      <c r="BH64" s="180">
        <f t="shared" si="40"/>
        <v>0</v>
      </c>
      <c r="BI64" s="181">
        <f t="shared" si="41"/>
        <v>0</v>
      </c>
      <c r="BJ64" s="182">
        <f t="shared" si="42"/>
        <v>0</v>
      </c>
      <c r="BK64" s="183">
        <f t="shared" si="43"/>
        <v>0</v>
      </c>
      <c r="BL64" s="183">
        <f t="shared" si="44"/>
        <v>0</v>
      </c>
      <c r="BM64" s="183">
        <f t="shared" si="45"/>
        <v>0</v>
      </c>
      <c r="BN64" s="183">
        <f t="shared" si="46"/>
        <v>0</v>
      </c>
      <c r="BO64" s="183">
        <f t="shared" si="47"/>
        <v>0</v>
      </c>
      <c r="BP64" s="184">
        <f t="shared" si="48"/>
        <v>0</v>
      </c>
      <c r="BQ64" s="405">
        <f t="shared" si="49"/>
        <v>0</v>
      </c>
      <c r="BR64" s="182">
        <f t="shared" si="50"/>
        <v>0</v>
      </c>
      <c r="BS64" s="183">
        <f t="shared" si="51"/>
        <v>0</v>
      </c>
      <c r="BT64" s="184">
        <f t="shared" si="52"/>
        <v>0</v>
      </c>
      <c r="BU64" s="185">
        <f t="shared" si="53"/>
        <v>0</v>
      </c>
      <c r="BV64" s="178">
        <f t="shared" si="54"/>
        <v>0</v>
      </c>
      <c r="BW64" s="179">
        <f t="shared" si="55"/>
        <v>0</v>
      </c>
      <c r="BX64" s="196">
        <f t="shared" si="56"/>
        <v>0</v>
      </c>
      <c r="BY64" s="197">
        <f t="shared" si="57"/>
        <v>0</v>
      </c>
      <c r="BZ64" s="182">
        <f t="shared" si="58"/>
        <v>0</v>
      </c>
      <c r="CA64" s="183">
        <f t="shared" si="59"/>
        <v>0</v>
      </c>
      <c r="CB64" s="183">
        <f t="shared" si="60"/>
        <v>0</v>
      </c>
      <c r="CC64" s="183">
        <f t="shared" si="17"/>
        <v>0</v>
      </c>
      <c r="CD64" s="183">
        <f t="shared" si="61"/>
        <v>0</v>
      </c>
      <c r="CE64" s="183">
        <f t="shared" si="62"/>
        <v>0</v>
      </c>
      <c r="CF64" s="184">
        <f t="shared" si="63"/>
        <v>0</v>
      </c>
      <c r="CG64" s="198">
        <f t="shared" si="64"/>
        <v>0</v>
      </c>
      <c r="CH64" s="186"/>
      <c r="CI64" s="187"/>
      <c r="CJ64" s="187"/>
      <c r="CK64" s="177">
        <f t="shared" si="65"/>
        <v>0</v>
      </c>
      <c r="CL64" s="230"/>
      <c r="CM64" s="359"/>
      <c r="CN64" s="444">
        <f>FEV!CK64</f>
        <v>0</v>
      </c>
      <c r="CO64" s="450">
        <f>FEV!CL64</f>
        <v>0</v>
      </c>
    </row>
    <row r="65" spans="1:93" ht="20.100000000000001" customHeight="1" thickBot="1" x14ac:dyDescent="0.3">
      <c r="A65" s="1648"/>
      <c r="B65" s="652">
        <v>51</v>
      </c>
      <c r="C65" s="25" t="s">
        <v>3</v>
      </c>
      <c r="D65" s="1007"/>
      <c r="E65" s="507"/>
      <c r="F65" s="460"/>
      <c r="G65" s="438"/>
      <c r="H65" s="502"/>
      <c r="I65" s="502"/>
      <c r="J65" s="438"/>
      <c r="K65" s="438"/>
      <c r="L65" s="467"/>
      <c r="M65" s="503"/>
      <c r="N65" s="438"/>
      <c r="O65" s="438"/>
      <c r="P65" s="502"/>
      <c r="Q65" s="502"/>
      <c r="R65" s="438"/>
      <c r="S65" s="999"/>
      <c r="T65" s="440"/>
      <c r="U65" s="459"/>
      <c r="V65" s="506"/>
      <c r="W65" s="506"/>
      <c r="X65" s="435"/>
      <c r="Y65" s="435"/>
      <c r="Z65" s="506"/>
      <c r="AA65" s="505"/>
      <c r="AB65" s="459"/>
      <c r="AC65" s="435"/>
      <c r="AD65" s="506"/>
      <c r="AE65" s="506"/>
      <c r="AF65" s="435"/>
      <c r="AG65" s="435"/>
      <c r="AH65" s="505"/>
      <c r="AI65" s="207">
        <f>COUNTIF($D65:AH65,"D")</f>
        <v>0</v>
      </c>
      <c r="AJ65" s="183">
        <f t="shared" si="19"/>
        <v>0</v>
      </c>
      <c r="AK65" s="183">
        <f t="shared" si="20"/>
        <v>0</v>
      </c>
      <c r="AL65" s="183">
        <f t="shared" si="21"/>
        <v>0</v>
      </c>
      <c r="AM65" s="183">
        <f t="shared" si="22"/>
        <v>0</v>
      </c>
      <c r="AN65" s="183">
        <f t="shared" si="23"/>
        <v>0</v>
      </c>
      <c r="AO65" s="183">
        <f t="shared" si="24"/>
        <v>0</v>
      </c>
      <c r="AP65" s="183">
        <f t="shared" si="25"/>
        <v>0</v>
      </c>
      <c r="AQ65" s="183">
        <f t="shared" si="26"/>
        <v>0</v>
      </c>
      <c r="AR65" s="183">
        <f t="shared" si="27"/>
        <v>0</v>
      </c>
      <c r="AS65" s="183">
        <f t="shared" si="28"/>
        <v>0</v>
      </c>
      <c r="AT65" s="183">
        <f t="shared" si="29"/>
        <v>0</v>
      </c>
      <c r="AU65" s="183">
        <f t="shared" si="30"/>
        <v>0</v>
      </c>
      <c r="AV65" s="183">
        <f t="shared" si="31"/>
        <v>0</v>
      </c>
      <c r="AW65" s="183">
        <f t="shared" si="32"/>
        <v>0</v>
      </c>
      <c r="AX65" s="183">
        <f t="shared" si="33"/>
        <v>0</v>
      </c>
      <c r="AY65" s="183">
        <f t="shared" si="34"/>
        <v>0</v>
      </c>
      <c r="AZ65" s="183">
        <f t="shared" si="35"/>
        <v>0</v>
      </c>
      <c r="BA65" s="184">
        <f t="shared" si="36"/>
        <v>0</v>
      </c>
      <c r="BB65" s="348"/>
      <c r="BC65" s="349">
        <f t="shared" si="37"/>
        <v>0</v>
      </c>
      <c r="BD65" s="347"/>
      <c r="BE65" s="343"/>
      <c r="BF65" s="178">
        <f t="shared" si="38"/>
        <v>0</v>
      </c>
      <c r="BG65" s="179">
        <f t="shared" si="39"/>
        <v>0</v>
      </c>
      <c r="BH65" s="180">
        <f t="shared" si="40"/>
        <v>0</v>
      </c>
      <c r="BI65" s="181">
        <f t="shared" si="41"/>
        <v>0</v>
      </c>
      <c r="BJ65" s="182">
        <f t="shared" si="42"/>
        <v>0</v>
      </c>
      <c r="BK65" s="183">
        <f t="shared" si="43"/>
        <v>0</v>
      </c>
      <c r="BL65" s="183">
        <f t="shared" si="44"/>
        <v>0</v>
      </c>
      <c r="BM65" s="183">
        <f t="shared" si="45"/>
        <v>0</v>
      </c>
      <c r="BN65" s="183">
        <f t="shared" si="46"/>
        <v>0</v>
      </c>
      <c r="BO65" s="183">
        <f t="shared" si="47"/>
        <v>0</v>
      </c>
      <c r="BP65" s="184">
        <f t="shared" si="48"/>
        <v>0</v>
      </c>
      <c r="BQ65" s="405">
        <f t="shared" si="49"/>
        <v>0</v>
      </c>
      <c r="BR65" s="182">
        <f t="shared" si="50"/>
        <v>0</v>
      </c>
      <c r="BS65" s="183">
        <f t="shared" si="51"/>
        <v>0</v>
      </c>
      <c r="BT65" s="184">
        <f t="shared" si="52"/>
        <v>0</v>
      </c>
      <c r="BU65" s="185">
        <f t="shared" si="53"/>
        <v>0</v>
      </c>
      <c r="BV65" s="178">
        <f t="shared" si="54"/>
        <v>0</v>
      </c>
      <c r="BW65" s="179">
        <f t="shared" si="55"/>
        <v>0</v>
      </c>
      <c r="BX65" s="196">
        <f t="shared" si="56"/>
        <v>0</v>
      </c>
      <c r="BY65" s="197">
        <f t="shared" si="57"/>
        <v>0</v>
      </c>
      <c r="BZ65" s="182">
        <f t="shared" si="58"/>
        <v>0</v>
      </c>
      <c r="CA65" s="183">
        <f t="shared" si="59"/>
        <v>0</v>
      </c>
      <c r="CB65" s="183">
        <f t="shared" si="60"/>
        <v>0</v>
      </c>
      <c r="CC65" s="183">
        <f t="shared" si="17"/>
        <v>0</v>
      </c>
      <c r="CD65" s="183">
        <f t="shared" si="61"/>
        <v>0</v>
      </c>
      <c r="CE65" s="183">
        <f t="shared" si="62"/>
        <v>0</v>
      </c>
      <c r="CF65" s="184">
        <f t="shared" si="63"/>
        <v>0</v>
      </c>
      <c r="CG65" s="198">
        <f t="shared" si="64"/>
        <v>0</v>
      </c>
      <c r="CH65" s="186"/>
      <c r="CI65" s="187"/>
      <c r="CJ65" s="187"/>
      <c r="CK65" s="177">
        <f t="shared" si="65"/>
        <v>0</v>
      </c>
      <c r="CL65" s="230"/>
      <c r="CM65" s="359"/>
      <c r="CN65" s="444">
        <f>FEV!CK65</f>
        <v>0</v>
      </c>
      <c r="CO65" s="450">
        <f>FEV!CL65</f>
        <v>0</v>
      </c>
    </row>
    <row r="66" spans="1:93" ht="20.100000000000001" customHeight="1" thickBot="1" x14ac:dyDescent="0.3">
      <c r="A66" s="646" t="s">
        <v>96</v>
      </c>
      <c r="B66" s="652">
        <v>52</v>
      </c>
      <c r="C66" s="25" t="s">
        <v>3</v>
      </c>
      <c r="D66" s="528"/>
      <c r="E66" s="525"/>
      <c r="F66" s="460" t="s">
        <v>57</v>
      </c>
      <c r="G66" s="438" t="s">
        <v>25</v>
      </c>
      <c r="H66" s="502"/>
      <c r="I66" s="502"/>
      <c r="J66" s="438" t="s">
        <v>24</v>
      </c>
      <c r="K66" s="438" t="s">
        <v>26</v>
      </c>
      <c r="L66" s="467"/>
      <c r="M66" s="503"/>
      <c r="N66" s="438" t="s">
        <v>24</v>
      </c>
      <c r="O66" s="438" t="s">
        <v>25</v>
      </c>
      <c r="P66" s="502"/>
      <c r="Q66" s="502" t="s">
        <v>37</v>
      </c>
      <c r="R66" s="438" t="s">
        <v>37</v>
      </c>
      <c r="S66" s="608"/>
      <c r="T66" s="502"/>
      <c r="U66" s="438" t="s">
        <v>24</v>
      </c>
      <c r="V66" s="455" t="s">
        <v>57</v>
      </c>
      <c r="W66" s="503"/>
      <c r="X66" s="458"/>
      <c r="Y66" s="438" t="s">
        <v>24</v>
      </c>
      <c r="Z66" s="438" t="s">
        <v>25</v>
      </c>
      <c r="AA66" s="502"/>
      <c r="AB66" s="502"/>
      <c r="AC66" s="455" t="s">
        <v>24</v>
      </c>
      <c r="AD66" s="460" t="s">
        <v>25</v>
      </c>
      <c r="AE66" s="458"/>
      <c r="AF66" s="458"/>
      <c r="AG66" s="438" t="s">
        <v>24</v>
      </c>
      <c r="AH66" s="455" t="s">
        <v>24</v>
      </c>
      <c r="AI66" s="207">
        <f>COUNTIF($D66:AH66,"D")</f>
        <v>7</v>
      </c>
      <c r="AJ66" s="183">
        <f t="shared" si="19"/>
        <v>4</v>
      </c>
      <c r="AK66" s="183">
        <f t="shared" si="20"/>
        <v>1</v>
      </c>
      <c r="AL66" s="183">
        <f t="shared" si="21"/>
        <v>0</v>
      </c>
      <c r="AM66" s="183">
        <f t="shared" si="22"/>
        <v>0</v>
      </c>
      <c r="AN66" s="183">
        <f t="shared" si="23"/>
        <v>0</v>
      </c>
      <c r="AO66" s="183">
        <f t="shared" si="24"/>
        <v>0</v>
      </c>
      <c r="AP66" s="183">
        <f t="shared" si="25"/>
        <v>0</v>
      </c>
      <c r="AQ66" s="183">
        <f t="shared" si="26"/>
        <v>0</v>
      </c>
      <c r="AR66" s="183">
        <f t="shared" si="27"/>
        <v>0</v>
      </c>
      <c r="AS66" s="183">
        <f t="shared" si="28"/>
        <v>0</v>
      </c>
      <c r="AT66" s="183">
        <f t="shared" si="29"/>
        <v>0</v>
      </c>
      <c r="AU66" s="183">
        <f t="shared" si="30"/>
        <v>0</v>
      </c>
      <c r="AV66" s="183">
        <f t="shared" si="31"/>
        <v>2</v>
      </c>
      <c r="AW66" s="183">
        <f t="shared" si="32"/>
        <v>0</v>
      </c>
      <c r="AX66" s="183">
        <f t="shared" si="33"/>
        <v>0</v>
      </c>
      <c r="AY66" s="183">
        <f t="shared" si="34"/>
        <v>0</v>
      </c>
      <c r="AZ66" s="183">
        <f t="shared" si="35"/>
        <v>0</v>
      </c>
      <c r="BA66" s="184">
        <f t="shared" si="36"/>
        <v>14</v>
      </c>
      <c r="BB66" s="348"/>
      <c r="BC66" s="349">
        <f t="shared" si="37"/>
        <v>6.5</v>
      </c>
      <c r="BD66" s="347"/>
      <c r="BE66" s="343"/>
      <c r="BF66" s="178">
        <f t="shared" si="38"/>
        <v>0</v>
      </c>
      <c r="BG66" s="179">
        <f t="shared" si="39"/>
        <v>0</v>
      </c>
      <c r="BH66" s="180">
        <f t="shared" si="40"/>
        <v>0</v>
      </c>
      <c r="BI66" s="181">
        <f t="shared" si="41"/>
        <v>0</v>
      </c>
      <c r="BJ66" s="182">
        <f t="shared" si="42"/>
        <v>0</v>
      </c>
      <c r="BK66" s="183">
        <f t="shared" si="43"/>
        <v>0</v>
      </c>
      <c r="BL66" s="183">
        <f t="shared" si="44"/>
        <v>0</v>
      </c>
      <c r="BM66" s="183">
        <f t="shared" si="45"/>
        <v>0</v>
      </c>
      <c r="BN66" s="183">
        <f t="shared" si="46"/>
        <v>0</v>
      </c>
      <c r="BO66" s="183">
        <f t="shared" si="47"/>
        <v>0</v>
      </c>
      <c r="BP66" s="184">
        <f t="shared" si="48"/>
        <v>0</v>
      </c>
      <c r="BQ66" s="405">
        <f t="shared" si="49"/>
        <v>0</v>
      </c>
      <c r="BR66" s="182">
        <f t="shared" si="50"/>
        <v>0</v>
      </c>
      <c r="BS66" s="183">
        <f t="shared" si="51"/>
        <v>0</v>
      </c>
      <c r="BT66" s="184">
        <f t="shared" si="52"/>
        <v>0</v>
      </c>
      <c r="BU66" s="185">
        <f t="shared" si="53"/>
        <v>0</v>
      </c>
      <c r="BV66" s="178">
        <f t="shared" si="54"/>
        <v>0</v>
      </c>
      <c r="BW66" s="179">
        <f t="shared" si="55"/>
        <v>0</v>
      </c>
      <c r="BX66" s="196">
        <f t="shared" si="56"/>
        <v>0</v>
      </c>
      <c r="BY66" s="197">
        <f t="shared" si="57"/>
        <v>0</v>
      </c>
      <c r="BZ66" s="182">
        <f t="shared" si="58"/>
        <v>0</v>
      </c>
      <c r="CA66" s="183">
        <f t="shared" si="59"/>
        <v>0</v>
      </c>
      <c r="CB66" s="183">
        <f t="shared" si="60"/>
        <v>0</v>
      </c>
      <c r="CC66" s="183">
        <f t="shared" si="17"/>
        <v>0</v>
      </c>
      <c r="CD66" s="183">
        <f t="shared" si="61"/>
        <v>0</v>
      </c>
      <c r="CE66" s="183">
        <f t="shared" si="62"/>
        <v>0</v>
      </c>
      <c r="CF66" s="184">
        <f t="shared" si="63"/>
        <v>0</v>
      </c>
      <c r="CG66" s="198">
        <f t="shared" si="64"/>
        <v>0</v>
      </c>
      <c r="CH66" s="186"/>
      <c r="CI66" s="187"/>
      <c r="CJ66" s="187"/>
      <c r="CK66" s="177">
        <f t="shared" si="65"/>
        <v>0</v>
      </c>
      <c r="CL66" s="230"/>
      <c r="CM66" s="359"/>
      <c r="CN66" s="444">
        <f>FEV!CK66</f>
        <v>1</v>
      </c>
      <c r="CO66" s="450">
        <f>FEV!CL66</f>
        <v>12</v>
      </c>
    </row>
    <row r="67" spans="1:93" ht="20.100000000000001" customHeight="1" thickBot="1" x14ac:dyDescent="0.3">
      <c r="A67" s="646" t="s">
        <v>97</v>
      </c>
      <c r="B67" s="652">
        <v>53</v>
      </c>
      <c r="C67" s="25" t="s">
        <v>3</v>
      </c>
      <c r="D67" s="1007"/>
      <c r="E67" s="988" t="s">
        <v>50</v>
      </c>
      <c r="F67" s="460" t="s">
        <v>24</v>
      </c>
      <c r="G67" s="447" t="s">
        <v>25</v>
      </c>
      <c r="H67" s="502"/>
      <c r="I67" s="502"/>
      <c r="J67" s="438" t="s">
        <v>25</v>
      </c>
      <c r="K67" s="438" t="s">
        <v>25</v>
      </c>
      <c r="L67" s="467"/>
      <c r="M67" s="503"/>
      <c r="N67" s="447" t="s">
        <v>25</v>
      </c>
      <c r="O67" s="438" t="s">
        <v>25</v>
      </c>
      <c r="P67" s="502"/>
      <c r="Q67" s="502" t="s">
        <v>27</v>
      </c>
      <c r="R67" s="438" t="s">
        <v>31</v>
      </c>
      <c r="S67" s="608"/>
      <c r="T67" s="502" t="s">
        <v>26</v>
      </c>
      <c r="U67" s="438" t="s">
        <v>24</v>
      </c>
      <c r="V67" s="455" t="s">
        <v>25</v>
      </c>
      <c r="W67" s="503"/>
      <c r="X67" s="458"/>
      <c r="Y67" s="438" t="s">
        <v>37</v>
      </c>
      <c r="Z67" s="438" t="s">
        <v>37</v>
      </c>
      <c r="AA67" s="439" t="s">
        <v>37</v>
      </c>
      <c r="AB67" s="502"/>
      <c r="AC67" s="455" t="s">
        <v>24</v>
      </c>
      <c r="AD67" s="460" t="s">
        <v>25</v>
      </c>
      <c r="AE67" s="458"/>
      <c r="AF67" s="458"/>
      <c r="AG67" s="438" t="s">
        <v>24</v>
      </c>
      <c r="AH67" s="455" t="s">
        <v>24</v>
      </c>
      <c r="AI67" s="207">
        <f>COUNTIF($D67:AH67,"D")</f>
        <v>5</v>
      </c>
      <c r="AJ67" s="183">
        <f t="shared" si="19"/>
        <v>7</v>
      </c>
      <c r="AK67" s="183">
        <f t="shared" si="20"/>
        <v>1</v>
      </c>
      <c r="AL67" s="183">
        <f t="shared" si="21"/>
        <v>1</v>
      </c>
      <c r="AM67" s="183">
        <f t="shared" si="22"/>
        <v>0</v>
      </c>
      <c r="AN67" s="183">
        <f t="shared" si="23"/>
        <v>0</v>
      </c>
      <c r="AO67" s="183">
        <f t="shared" si="24"/>
        <v>0</v>
      </c>
      <c r="AP67" s="183">
        <f t="shared" si="25"/>
        <v>1</v>
      </c>
      <c r="AQ67" s="183">
        <f t="shared" si="26"/>
        <v>0</v>
      </c>
      <c r="AR67" s="183">
        <f t="shared" si="27"/>
        <v>0</v>
      </c>
      <c r="AS67" s="183">
        <f t="shared" si="28"/>
        <v>0</v>
      </c>
      <c r="AT67" s="183">
        <f t="shared" si="29"/>
        <v>0</v>
      </c>
      <c r="AU67" s="183">
        <f t="shared" si="30"/>
        <v>0</v>
      </c>
      <c r="AV67" s="183">
        <f t="shared" si="31"/>
        <v>3</v>
      </c>
      <c r="AW67" s="183">
        <f t="shared" si="32"/>
        <v>0</v>
      </c>
      <c r="AX67" s="183">
        <f t="shared" si="33"/>
        <v>0</v>
      </c>
      <c r="AY67" s="183">
        <f t="shared" si="34"/>
        <v>0</v>
      </c>
      <c r="AZ67" s="183">
        <f t="shared" si="35"/>
        <v>0</v>
      </c>
      <c r="BA67" s="184">
        <f t="shared" si="36"/>
        <v>17</v>
      </c>
      <c r="BB67" s="348"/>
      <c r="BC67" s="349">
        <f t="shared" si="37"/>
        <v>8</v>
      </c>
      <c r="BD67" s="347"/>
      <c r="BE67" s="343"/>
      <c r="BF67" s="178">
        <f t="shared" si="38"/>
        <v>0</v>
      </c>
      <c r="BG67" s="179">
        <f t="shared" si="39"/>
        <v>0</v>
      </c>
      <c r="BH67" s="180">
        <f t="shared" si="40"/>
        <v>0</v>
      </c>
      <c r="BI67" s="181">
        <f t="shared" si="41"/>
        <v>0</v>
      </c>
      <c r="BJ67" s="182">
        <f t="shared" si="42"/>
        <v>0</v>
      </c>
      <c r="BK67" s="183">
        <f t="shared" si="43"/>
        <v>0</v>
      </c>
      <c r="BL67" s="183">
        <f t="shared" si="44"/>
        <v>1</v>
      </c>
      <c r="BM67" s="183">
        <f t="shared" si="45"/>
        <v>0</v>
      </c>
      <c r="BN67" s="183">
        <f t="shared" si="46"/>
        <v>0</v>
      </c>
      <c r="BO67" s="183">
        <f t="shared" si="47"/>
        <v>0</v>
      </c>
      <c r="BP67" s="184">
        <f t="shared" si="48"/>
        <v>0</v>
      </c>
      <c r="BQ67" s="405">
        <f t="shared" si="49"/>
        <v>0.5</v>
      </c>
      <c r="BR67" s="182">
        <f t="shared" si="50"/>
        <v>0</v>
      </c>
      <c r="BS67" s="183">
        <f t="shared" si="51"/>
        <v>0</v>
      </c>
      <c r="BT67" s="184">
        <f t="shared" si="52"/>
        <v>0</v>
      </c>
      <c r="BU67" s="185">
        <f t="shared" si="53"/>
        <v>0</v>
      </c>
      <c r="BV67" s="178">
        <f t="shared" si="54"/>
        <v>0</v>
      </c>
      <c r="BW67" s="179">
        <f t="shared" si="55"/>
        <v>0</v>
      </c>
      <c r="BX67" s="196">
        <f t="shared" si="56"/>
        <v>0</v>
      </c>
      <c r="BY67" s="197">
        <f t="shared" si="57"/>
        <v>0</v>
      </c>
      <c r="BZ67" s="182">
        <f t="shared" si="58"/>
        <v>0</v>
      </c>
      <c r="CA67" s="183">
        <f t="shared" si="59"/>
        <v>0</v>
      </c>
      <c r="CB67" s="183">
        <f t="shared" si="60"/>
        <v>0</v>
      </c>
      <c r="CC67" s="183">
        <f t="shared" si="17"/>
        <v>0</v>
      </c>
      <c r="CD67" s="183">
        <f t="shared" si="61"/>
        <v>0</v>
      </c>
      <c r="CE67" s="183">
        <f t="shared" si="62"/>
        <v>0</v>
      </c>
      <c r="CF67" s="184">
        <f t="shared" si="63"/>
        <v>0</v>
      </c>
      <c r="CG67" s="198">
        <f t="shared" si="64"/>
        <v>0</v>
      </c>
      <c r="CH67" s="186"/>
      <c r="CI67" s="187"/>
      <c r="CJ67" s="187"/>
      <c r="CK67" s="177">
        <f t="shared" si="65"/>
        <v>0.5</v>
      </c>
      <c r="CL67" s="230"/>
      <c r="CM67" s="359"/>
      <c r="CN67" s="444">
        <f>FEV!CK67</f>
        <v>3</v>
      </c>
      <c r="CO67" s="450">
        <f>FEV!CL67</f>
        <v>36</v>
      </c>
    </row>
    <row r="68" spans="1:93" s="337" customFormat="1" ht="20.100000000000001" customHeight="1" thickBot="1" x14ac:dyDescent="0.3">
      <c r="A68" s="646" t="s">
        <v>98</v>
      </c>
      <c r="B68" s="652">
        <v>54</v>
      </c>
      <c r="C68" s="25" t="s">
        <v>3</v>
      </c>
      <c r="D68" s="1007" t="s">
        <v>56</v>
      </c>
      <c r="E68" s="507"/>
      <c r="F68" s="460" t="s">
        <v>27</v>
      </c>
      <c r="G68" s="438" t="s">
        <v>25</v>
      </c>
      <c r="H68" s="502"/>
      <c r="I68" s="502"/>
      <c r="J68" s="438" t="s">
        <v>25</v>
      </c>
      <c r="K68" s="438" t="s">
        <v>25</v>
      </c>
      <c r="L68" s="467" t="s">
        <v>27</v>
      </c>
      <c r="M68" s="503"/>
      <c r="N68" s="438" t="s">
        <v>24</v>
      </c>
      <c r="O68" s="438" t="s">
        <v>25</v>
      </c>
      <c r="P68" s="502"/>
      <c r="Q68" s="502"/>
      <c r="R68" s="438" t="s">
        <v>24</v>
      </c>
      <c r="S68" s="608"/>
      <c r="T68" s="428" t="s">
        <v>50</v>
      </c>
      <c r="U68" s="438" t="s">
        <v>24</v>
      </c>
      <c r="V68" s="455" t="s">
        <v>25</v>
      </c>
      <c r="W68" s="503"/>
      <c r="X68" s="458"/>
      <c r="Y68" s="438" t="s">
        <v>24</v>
      </c>
      <c r="Z68" s="438" t="s">
        <v>25</v>
      </c>
      <c r="AA68" s="502"/>
      <c r="AB68" s="502"/>
      <c r="AC68" s="455" t="s">
        <v>24</v>
      </c>
      <c r="AD68" s="460" t="s">
        <v>25</v>
      </c>
      <c r="AE68" s="458"/>
      <c r="AF68" s="458"/>
      <c r="AG68" s="438" t="s">
        <v>24</v>
      </c>
      <c r="AH68" s="455" t="s">
        <v>24</v>
      </c>
      <c r="AI68" s="207">
        <f>COUNTIF($D68:AH68,"D")</f>
        <v>7</v>
      </c>
      <c r="AJ68" s="183">
        <f t="shared" si="19"/>
        <v>7</v>
      </c>
      <c r="AK68" s="183">
        <f t="shared" si="20"/>
        <v>0</v>
      </c>
      <c r="AL68" s="183">
        <f t="shared" si="21"/>
        <v>2</v>
      </c>
      <c r="AM68" s="183">
        <f t="shared" si="22"/>
        <v>0</v>
      </c>
      <c r="AN68" s="183">
        <f t="shared" si="23"/>
        <v>0</v>
      </c>
      <c r="AO68" s="183">
        <f t="shared" si="24"/>
        <v>0</v>
      </c>
      <c r="AP68" s="183">
        <f t="shared" si="25"/>
        <v>0</v>
      </c>
      <c r="AQ68" s="183">
        <f t="shared" si="26"/>
        <v>0</v>
      </c>
      <c r="AR68" s="183">
        <f t="shared" si="27"/>
        <v>0</v>
      </c>
      <c r="AS68" s="183">
        <f t="shared" si="28"/>
        <v>0</v>
      </c>
      <c r="AT68" s="183">
        <f t="shared" si="29"/>
        <v>0</v>
      </c>
      <c r="AU68" s="183">
        <f t="shared" si="30"/>
        <v>0</v>
      </c>
      <c r="AV68" s="183">
        <f t="shared" si="31"/>
        <v>0</v>
      </c>
      <c r="AW68" s="183">
        <f t="shared" si="32"/>
        <v>0</v>
      </c>
      <c r="AX68" s="183">
        <f t="shared" si="33"/>
        <v>0</v>
      </c>
      <c r="AY68" s="183">
        <f t="shared" si="34"/>
        <v>0</v>
      </c>
      <c r="AZ68" s="183">
        <f t="shared" si="35"/>
        <v>0</v>
      </c>
      <c r="BA68" s="184">
        <f t="shared" si="36"/>
        <v>16</v>
      </c>
      <c r="BB68" s="348"/>
      <c r="BC68" s="349">
        <f t="shared" si="37"/>
        <v>8</v>
      </c>
      <c r="BD68" s="347"/>
      <c r="BE68" s="343"/>
      <c r="BF68" s="178">
        <f t="shared" si="38"/>
        <v>1</v>
      </c>
      <c r="BG68" s="179">
        <f t="shared" si="39"/>
        <v>0.5</v>
      </c>
      <c r="BH68" s="180">
        <f t="shared" si="40"/>
        <v>4.1666666666666664E-2</v>
      </c>
      <c r="BI68" s="181">
        <f t="shared" si="41"/>
        <v>0.45833333333333331</v>
      </c>
      <c r="BJ68" s="182">
        <f t="shared" si="42"/>
        <v>0</v>
      </c>
      <c r="BK68" s="183">
        <f t="shared" si="43"/>
        <v>0</v>
      </c>
      <c r="BL68" s="183">
        <f t="shared" si="44"/>
        <v>1</v>
      </c>
      <c r="BM68" s="183">
        <f t="shared" si="45"/>
        <v>0</v>
      </c>
      <c r="BN68" s="183">
        <f t="shared" si="46"/>
        <v>0</v>
      </c>
      <c r="BO68" s="183">
        <f t="shared" si="47"/>
        <v>0</v>
      </c>
      <c r="BP68" s="184">
        <f t="shared" si="48"/>
        <v>0</v>
      </c>
      <c r="BQ68" s="405">
        <f t="shared" si="49"/>
        <v>0.5</v>
      </c>
      <c r="BR68" s="182">
        <f t="shared" si="50"/>
        <v>0</v>
      </c>
      <c r="BS68" s="183">
        <f t="shared" si="51"/>
        <v>0</v>
      </c>
      <c r="BT68" s="184">
        <f t="shared" si="52"/>
        <v>0</v>
      </c>
      <c r="BU68" s="185">
        <f t="shared" si="53"/>
        <v>0</v>
      </c>
      <c r="BV68" s="178">
        <f t="shared" si="54"/>
        <v>0</v>
      </c>
      <c r="BW68" s="179">
        <f t="shared" si="55"/>
        <v>0</v>
      </c>
      <c r="BX68" s="196">
        <f t="shared" si="56"/>
        <v>0</v>
      </c>
      <c r="BY68" s="197">
        <f t="shared" si="57"/>
        <v>0</v>
      </c>
      <c r="BZ68" s="182">
        <f t="shared" si="58"/>
        <v>0</v>
      </c>
      <c r="CA68" s="183">
        <f t="shared" si="59"/>
        <v>0</v>
      </c>
      <c r="CB68" s="183">
        <f t="shared" si="60"/>
        <v>0</v>
      </c>
      <c r="CC68" s="183">
        <f t="shared" si="17"/>
        <v>0</v>
      </c>
      <c r="CD68" s="183">
        <f t="shared" si="61"/>
        <v>0</v>
      </c>
      <c r="CE68" s="183">
        <f t="shared" si="62"/>
        <v>0</v>
      </c>
      <c r="CF68" s="184">
        <f t="shared" si="63"/>
        <v>0</v>
      </c>
      <c r="CG68" s="198">
        <f t="shared" si="64"/>
        <v>0</v>
      </c>
      <c r="CH68" s="186"/>
      <c r="CI68" s="187"/>
      <c r="CJ68" s="187"/>
      <c r="CK68" s="177">
        <f t="shared" si="65"/>
        <v>1</v>
      </c>
      <c r="CL68" s="230"/>
      <c r="CM68" s="359"/>
      <c r="CN68" s="444">
        <f>FEV!CK68</f>
        <v>2</v>
      </c>
      <c r="CO68" s="450">
        <f>FEV!CL68</f>
        <v>24</v>
      </c>
    </row>
    <row r="69" spans="1:93" ht="20.100000000000001" customHeight="1" thickBot="1" x14ac:dyDescent="0.3">
      <c r="A69" s="646" t="s">
        <v>99</v>
      </c>
      <c r="B69" s="652">
        <v>55</v>
      </c>
      <c r="C69" s="25" t="s">
        <v>3</v>
      </c>
      <c r="D69" s="1007" t="s">
        <v>59</v>
      </c>
      <c r="E69" s="507"/>
      <c r="F69" s="460" t="s">
        <v>24</v>
      </c>
      <c r="G69" s="438" t="s">
        <v>25</v>
      </c>
      <c r="H69" s="502"/>
      <c r="I69" s="502"/>
      <c r="J69" s="438" t="s">
        <v>25</v>
      </c>
      <c r="K69" s="438" t="s">
        <v>25</v>
      </c>
      <c r="L69" s="467"/>
      <c r="M69" s="503"/>
      <c r="N69" s="438" t="s">
        <v>24</v>
      </c>
      <c r="O69" s="438" t="s">
        <v>25</v>
      </c>
      <c r="P69" s="502" t="s">
        <v>49</v>
      </c>
      <c r="Q69" s="502"/>
      <c r="R69" s="438" t="s">
        <v>24</v>
      </c>
      <c r="S69" s="608"/>
      <c r="T69" s="502"/>
      <c r="U69" s="438" t="s">
        <v>24</v>
      </c>
      <c r="V69" s="455" t="s">
        <v>25</v>
      </c>
      <c r="W69" s="503" t="s">
        <v>27</v>
      </c>
      <c r="X69" s="458"/>
      <c r="Y69" s="438" t="s">
        <v>24</v>
      </c>
      <c r="Z69" s="438" t="s">
        <v>25</v>
      </c>
      <c r="AA69" s="502"/>
      <c r="AB69" s="502"/>
      <c r="AC69" s="455" t="s">
        <v>24</v>
      </c>
      <c r="AD69" s="460" t="s">
        <v>25</v>
      </c>
      <c r="AE69" s="458"/>
      <c r="AF69" s="458"/>
      <c r="AG69" s="438" t="s">
        <v>24</v>
      </c>
      <c r="AH69" s="455" t="s">
        <v>24</v>
      </c>
      <c r="AI69" s="207">
        <f>COUNTIF($D69:AH69,"D")</f>
        <v>8</v>
      </c>
      <c r="AJ69" s="183">
        <f t="shared" si="19"/>
        <v>7</v>
      </c>
      <c r="AK69" s="183">
        <f t="shared" si="20"/>
        <v>0</v>
      </c>
      <c r="AL69" s="183">
        <f t="shared" si="21"/>
        <v>1</v>
      </c>
      <c r="AM69" s="183">
        <f t="shared" si="22"/>
        <v>0</v>
      </c>
      <c r="AN69" s="183">
        <f t="shared" si="23"/>
        <v>0</v>
      </c>
      <c r="AO69" s="183">
        <f t="shared" si="24"/>
        <v>0</v>
      </c>
      <c r="AP69" s="183">
        <f t="shared" si="25"/>
        <v>0</v>
      </c>
      <c r="AQ69" s="183">
        <f t="shared" si="26"/>
        <v>0</v>
      </c>
      <c r="AR69" s="183">
        <f t="shared" si="27"/>
        <v>0</v>
      </c>
      <c r="AS69" s="183">
        <f t="shared" si="28"/>
        <v>0</v>
      </c>
      <c r="AT69" s="183">
        <f t="shared" si="29"/>
        <v>0</v>
      </c>
      <c r="AU69" s="183">
        <f t="shared" si="30"/>
        <v>0</v>
      </c>
      <c r="AV69" s="183">
        <f t="shared" si="31"/>
        <v>0</v>
      </c>
      <c r="AW69" s="183">
        <f t="shared" si="32"/>
        <v>0</v>
      </c>
      <c r="AX69" s="183">
        <f t="shared" si="33"/>
        <v>0</v>
      </c>
      <c r="AY69" s="183">
        <f t="shared" si="34"/>
        <v>0</v>
      </c>
      <c r="AZ69" s="183">
        <f t="shared" si="35"/>
        <v>0</v>
      </c>
      <c r="BA69" s="184">
        <f t="shared" si="36"/>
        <v>16</v>
      </c>
      <c r="BB69" s="348"/>
      <c r="BC69" s="349">
        <f t="shared" si="37"/>
        <v>8</v>
      </c>
      <c r="BD69" s="347"/>
      <c r="BE69" s="343"/>
      <c r="BF69" s="178">
        <f t="shared" si="38"/>
        <v>1</v>
      </c>
      <c r="BG69" s="179">
        <f t="shared" si="39"/>
        <v>0.5</v>
      </c>
      <c r="BH69" s="180">
        <f t="shared" si="40"/>
        <v>4.1666666666666664E-2</v>
      </c>
      <c r="BI69" s="181">
        <f t="shared" si="41"/>
        <v>0.45833333333333331</v>
      </c>
      <c r="BJ69" s="182">
        <f t="shared" si="42"/>
        <v>0</v>
      </c>
      <c r="BK69" s="183">
        <f t="shared" si="43"/>
        <v>1</v>
      </c>
      <c r="BL69" s="183">
        <f t="shared" si="44"/>
        <v>0</v>
      </c>
      <c r="BM69" s="183">
        <f t="shared" si="45"/>
        <v>0</v>
      </c>
      <c r="BN69" s="183">
        <f t="shared" si="46"/>
        <v>0</v>
      </c>
      <c r="BO69" s="183">
        <f t="shared" si="47"/>
        <v>0</v>
      </c>
      <c r="BP69" s="184">
        <f t="shared" si="48"/>
        <v>0</v>
      </c>
      <c r="BQ69" s="405">
        <f t="shared" si="49"/>
        <v>0.5</v>
      </c>
      <c r="BR69" s="182">
        <f t="shared" si="50"/>
        <v>0</v>
      </c>
      <c r="BS69" s="183">
        <f t="shared" si="51"/>
        <v>0</v>
      </c>
      <c r="BT69" s="184">
        <f t="shared" si="52"/>
        <v>0</v>
      </c>
      <c r="BU69" s="185">
        <f t="shared" si="53"/>
        <v>0</v>
      </c>
      <c r="BV69" s="178">
        <f t="shared" si="54"/>
        <v>0</v>
      </c>
      <c r="BW69" s="179">
        <f t="shared" si="55"/>
        <v>0</v>
      </c>
      <c r="BX69" s="196">
        <f t="shared" si="56"/>
        <v>0</v>
      </c>
      <c r="BY69" s="197">
        <f t="shared" si="57"/>
        <v>0</v>
      </c>
      <c r="BZ69" s="182">
        <f t="shared" si="58"/>
        <v>0</v>
      </c>
      <c r="CA69" s="183">
        <f t="shared" si="59"/>
        <v>0</v>
      </c>
      <c r="CB69" s="183">
        <f t="shared" si="60"/>
        <v>0</v>
      </c>
      <c r="CC69" s="183">
        <f t="shared" si="17"/>
        <v>0</v>
      </c>
      <c r="CD69" s="183">
        <f t="shared" si="61"/>
        <v>0</v>
      </c>
      <c r="CE69" s="183">
        <f t="shared" si="62"/>
        <v>0</v>
      </c>
      <c r="CF69" s="184">
        <f t="shared" si="63"/>
        <v>0</v>
      </c>
      <c r="CG69" s="198">
        <f t="shared" si="64"/>
        <v>0</v>
      </c>
      <c r="CH69" s="186"/>
      <c r="CI69" s="187"/>
      <c r="CJ69" s="187"/>
      <c r="CK69" s="177">
        <f t="shared" si="65"/>
        <v>1</v>
      </c>
      <c r="CL69" s="230"/>
      <c r="CM69" s="359"/>
      <c r="CN69" s="444">
        <f>FEV!CK69</f>
        <v>3</v>
      </c>
      <c r="CO69" s="450">
        <f>FEV!CL69</f>
        <v>36</v>
      </c>
    </row>
    <row r="70" spans="1:93" ht="20.100000000000001" customHeight="1" thickBot="1" x14ac:dyDescent="0.3">
      <c r="A70" s="646" t="s">
        <v>100</v>
      </c>
      <c r="B70" s="652">
        <v>56</v>
      </c>
      <c r="C70" s="25" t="s">
        <v>3</v>
      </c>
      <c r="D70" s="528"/>
      <c r="E70" s="525"/>
      <c r="F70" s="460" t="s">
        <v>32</v>
      </c>
      <c r="G70" s="438" t="s">
        <v>32</v>
      </c>
      <c r="H70" s="502"/>
      <c r="I70" s="502"/>
      <c r="J70" s="438" t="s">
        <v>32</v>
      </c>
      <c r="K70" s="438" t="s">
        <v>32</v>
      </c>
      <c r="L70" s="455" t="s">
        <v>32</v>
      </c>
      <c r="M70" s="460" t="s">
        <v>32</v>
      </c>
      <c r="N70" s="438" t="s">
        <v>32</v>
      </c>
      <c r="O70" s="438" t="s">
        <v>32</v>
      </c>
      <c r="P70" s="502"/>
      <c r="Q70" s="502"/>
      <c r="R70" s="438" t="s">
        <v>24</v>
      </c>
      <c r="S70" s="608"/>
      <c r="T70" s="502" t="s">
        <v>27</v>
      </c>
      <c r="U70" s="438" t="s">
        <v>25</v>
      </c>
      <c r="V70" s="455" t="s">
        <v>25</v>
      </c>
      <c r="W70" s="503"/>
      <c r="X70" s="458"/>
      <c r="Y70" s="438" t="s">
        <v>24</v>
      </c>
      <c r="Z70" s="438" t="s">
        <v>25</v>
      </c>
      <c r="AA70" s="502"/>
      <c r="AB70" s="502"/>
      <c r="AC70" s="455" t="s">
        <v>24</v>
      </c>
      <c r="AD70" s="460" t="s">
        <v>26</v>
      </c>
      <c r="AE70" s="458"/>
      <c r="AF70" s="458"/>
      <c r="AG70" s="438" t="s">
        <v>31</v>
      </c>
      <c r="AH70" s="455" t="s">
        <v>31</v>
      </c>
      <c r="AI70" s="207">
        <f>COUNTIF($D70:AH70,"D")</f>
        <v>3</v>
      </c>
      <c r="AJ70" s="183">
        <f t="shared" si="19"/>
        <v>3</v>
      </c>
      <c r="AK70" s="183">
        <f t="shared" si="20"/>
        <v>1</v>
      </c>
      <c r="AL70" s="183">
        <f t="shared" si="21"/>
        <v>1</v>
      </c>
      <c r="AM70" s="183">
        <f t="shared" si="22"/>
        <v>0</v>
      </c>
      <c r="AN70" s="183">
        <f t="shared" si="23"/>
        <v>0</v>
      </c>
      <c r="AO70" s="183">
        <f t="shared" si="24"/>
        <v>0</v>
      </c>
      <c r="AP70" s="183">
        <f t="shared" si="25"/>
        <v>2</v>
      </c>
      <c r="AQ70" s="183">
        <f t="shared" si="26"/>
        <v>8</v>
      </c>
      <c r="AR70" s="183">
        <f t="shared" si="27"/>
        <v>0</v>
      </c>
      <c r="AS70" s="183">
        <f t="shared" si="28"/>
        <v>0</v>
      </c>
      <c r="AT70" s="183">
        <f t="shared" si="29"/>
        <v>0</v>
      </c>
      <c r="AU70" s="183">
        <f t="shared" si="30"/>
        <v>0</v>
      </c>
      <c r="AV70" s="183">
        <f t="shared" si="31"/>
        <v>0</v>
      </c>
      <c r="AW70" s="183">
        <f t="shared" si="32"/>
        <v>0</v>
      </c>
      <c r="AX70" s="183">
        <f t="shared" si="33"/>
        <v>0</v>
      </c>
      <c r="AY70" s="183">
        <f t="shared" si="34"/>
        <v>0</v>
      </c>
      <c r="AZ70" s="183">
        <f t="shared" si="35"/>
        <v>0</v>
      </c>
      <c r="BA70" s="184">
        <f t="shared" si="36"/>
        <v>16</v>
      </c>
      <c r="BB70" s="348"/>
      <c r="BC70" s="349">
        <f t="shared" si="37"/>
        <v>3.5</v>
      </c>
      <c r="BD70" s="347"/>
      <c r="BE70" s="343"/>
      <c r="BF70" s="178">
        <f t="shared" si="38"/>
        <v>0</v>
      </c>
      <c r="BG70" s="179">
        <f t="shared" si="39"/>
        <v>0</v>
      </c>
      <c r="BH70" s="180">
        <f t="shared" si="40"/>
        <v>0</v>
      </c>
      <c r="BI70" s="181">
        <f t="shared" si="41"/>
        <v>0</v>
      </c>
      <c r="BJ70" s="182">
        <f t="shared" si="42"/>
        <v>0</v>
      </c>
      <c r="BK70" s="183">
        <f t="shared" si="43"/>
        <v>0</v>
      </c>
      <c r="BL70" s="183">
        <f t="shared" si="44"/>
        <v>0</v>
      </c>
      <c r="BM70" s="183">
        <f t="shared" si="45"/>
        <v>0</v>
      </c>
      <c r="BN70" s="183">
        <f t="shared" si="46"/>
        <v>0</v>
      </c>
      <c r="BO70" s="183">
        <f t="shared" si="47"/>
        <v>0</v>
      </c>
      <c r="BP70" s="184">
        <f t="shared" si="48"/>
        <v>0</v>
      </c>
      <c r="BQ70" s="405">
        <f t="shared" si="49"/>
        <v>0</v>
      </c>
      <c r="BR70" s="182">
        <f t="shared" si="50"/>
        <v>0</v>
      </c>
      <c r="BS70" s="183">
        <f t="shared" si="51"/>
        <v>0</v>
      </c>
      <c r="BT70" s="184">
        <f t="shared" si="52"/>
        <v>0</v>
      </c>
      <c r="BU70" s="185">
        <f t="shared" si="53"/>
        <v>0</v>
      </c>
      <c r="BV70" s="178">
        <f t="shared" si="54"/>
        <v>0</v>
      </c>
      <c r="BW70" s="179">
        <f t="shared" si="55"/>
        <v>0</v>
      </c>
      <c r="BX70" s="196">
        <f t="shared" si="56"/>
        <v>0</v>
      </c>
      <c r="BY70" s="197">
        <f t="shared" si="57"/>
        <v>0</v>
      </c>
      <c r="BZ70" s="182">
        <f t="shared" si="58"/>
        <v>0</v>
      </c>
      <c r="CA70" s="183">
        <f t="shared" si="59"/>
        <v>0</v>
      </c>
      <c r="CB70" s="183">
        <f t="shared" si="60"/>
        <v>0</v>
      </c>
      <c r="CC70" s="183">
        <f t="shared" si="17"/>
        <v>0</v>
      </c>
      <c r="CD70" s="183">
        <f t="shared" si="61"/>
        <v>0</v>
      </c>
      <c r="CE70" s="183">
        <f t="shared" si="62"/>
        <v>0</v>
      </c>
      <c r="CF70" s="184">
        <f t="shared" si="63"/>
        <v>0</v>
      </c>
      <c r="CG70" s="198">
        <f t="shared" si="64"/>
        <v>0</v>
      </c>
      <c r="CH70" s="186"/>
      <c r="CI70" s="187"/>
      <c r="CJ70" s="187"/>
      <c r="CK70" s="177">
        <f t="shared" si="65"/>
        <v>0</v>
      </c>
      <c r="CL70" s="230"/>
      <c r="CM70" s="359"/>
      <c r="CN70" s="444">
        <f>FEV!CK70</f>
        <v>1</v>
      </c>
      <c r="CO70" s="450">
        <f>FEV!CL70</f>
        <v>12</v>
      </c>
    </row>
    <row r="71" spans="1:93" ht="20.100000000000001" customHeight="1" thickBot="1" x14ac:dyDescent="0.3">
      <c r="A71" s="646" t="s">
        <v>102</v>
      </c>
      <c r="B71" s="652">
        <v>57</v>
      </c>
      <c r="C71" s="25" t="s">
        <v>3</v>
      </c>
      <c r="D71" s="423"/>
      <c r="E71" s="526"/>
      <c r="F71" s="459" t="s">
        <v>57</v>
      </c>
      <c r="G71" s="435" t="s">
        <v>57</v>
      </c>
      <c r="H71" s="527"/>
      <c r="I71" s="527"/>
      <c r="J71" s="435" t="s">
        <v>25</v>
      </c>
      <c r="K71" s="435" t="s">
        <v>25</v>
      </c>
      <c r="L71" s="505"/>
      <c r="M71" s="500"/>
      <c r="N71" s="435" t="s">
        <v>24</v>
      </c>
      <c r="O71" s="435" t="s">
        <v>25</v>
      </c>
      <c r="P71" s="498"/>
      <c r="Q71" s="498"/>
      <c r="R71" s="435" t="s">
        <v>24</v>
      </c>
      <c r="S71" s="607" t="s">
        <v>49</v>
      </c>
      <c r="T71" s="498"/>
      <c r="U71" s="435" t="s">
        <v>24</v>
      </c>
      <c r="V71" s="440" t="s">
        <v>25</v>
      </c>
      <c r="W71" s="500"/>
      <c r="X71" s="506"/>
      <c r="Y71" s="435" t="s">
        <v>27</v>
      </c>
      <c r="Z71" s="435" t="s">
        <v>25</v>
      </c>
      <c r="AA71" s="498"/>
      <c r="AB71" s="498"/>
      <c r="AC71" s="440" t="s">
        <v>24</v>
      </c>
      <c r="AD71" s="459" t="s">
        <v>25</v>
      </c>
      <c r="AE71" s="506"/>
      <c r="AF71" s="506"/>
      <c r="AG71" s="435" t="s">
        <v>24</v>
      </c>
      <c r="AH71" s="440" t="s">
        <v>24</v>
      </c>
      <c r="AI71" s="207">
        <f>COUNTIF($D71:AH71,"D")</f>
        <v>6</v>
      </c>
      <c r="AJ71" s="183">
        <f t="shared" si="19"/>
        <v>6</v>
      </c>
      <c r="AK71" s="183">
        <f t="shared" si="20"/>
        <v>0</v>
      </c>
      <c r="AL71" s="183">
        <f t="shared" si="21"/>
        <v>1</v>
      </c>
      <c r="AM71" s="183">
        <f t="shared" si="22"/>
        <v>0</v>
      </c>
      <c r="AN71" s="183">
        <f t="shared" si="23"/>
        <v>0</v>
      </c>
      <c r="AO71" s="183">
        <f t="shared" si="24"/>
        <v>0</v>
      </c>
      <c r="AP71" s="183">
        <f t="shared" si="25"/>
        <v>0</v>
      </c>
      <c r="AQ71" s="183">
        <f t="shared" si="26"/>
        <v>0</v>
      </c>
      <c r="AR71" s="183">
        <f t="shared" si="27"/>
        <v>0</v>
      </c>
      <c r="AS71" s="183">
        <f t="shared" si="28"/>
        <v>0</v>
      </c>
      <c r="AT71" s="183">
        <f t="shared" si="29"/>
        <v>0</v>
      </c>
      <c r="AU71" s="183">
        <f t="shared" si="30"/>
        <v>0</v>
      </c>
      <c r="AV71" s="183">
        <f t="shared" si="31"/>
        <v>0</v>
      </c>
      <c r="AW71" s="183">
        <f t="shared" si="32"/>
        <v>0</v>
      </c>
      <c r="AX71" s="183">
        <f t="shared" si="33"/>
        <v>0</v>
      </c>
      <c r="AY71" s="183">
        <f t="shared" si="34"/>
        <v>0</v>
      </c>
      <c r="AZ71" s="183">
        <f t="shared" si="35"/>
        <v>0</v>
      </c>
      <c r="BA71" s="184">
        <f t="shared" si="36"/>
        <v>13</v>
      </c>
      <c r="BB71" s="348"/>
      <c r="BC71" s="349">
        <f t="shared" si="37"/>
        <v>6.5</v>
      </c>
      <c r="BD71" s="347"/>
      <c r="BE71" s="343"/>
      <c r="BF71" s="178">
        <f t="shared" si="38"/>
        <v>0</v>
      </c>
      <c r="BG71" s="179">
        <f t="shared" si="39"/>
        <v>0</v>
      </c>
      <c r="BH71" s="180">
        <f t="shared" si="40"/>
        <v>0</v>
      </c>
      <c r="BI71" s="181">
        <f t="shared" si="41"/>
        <v>0</v>
      </c>
      <c r="BJ71" s="182">
        <f t="shared" si="42"/>
        <v>0</v>
      </c>
      <c r="BK71" s="183">
        <f t="shared" si="43"/>
        <v>1</v>
      </c>
      <c r="BL71" s="183">
        <f t="shared" si="44"/>
        <v>0</v>
      </c>
      <c r="BM71" s="183">
        <f t="shared" si="45"/>
        <v>0</v>
      </c>
      <c r="BN71" s="183">
        <f t="shared" si="46"/>
        <v>0</v>
      </c>
      <c r="BO71" s="183">
        <f t="shared" si="47"/>
        <v>0</v>
      </c>
      <c r="BP71" s="184">
        <f t="shared" si="48"/>
        <v>0</v>
      </c>
      <c r="BQ71" s="405">
        <f t="shared" si="49"/>
        <v>0.5</v>
      </c>
      <c r="BR71" s="182">
        <f t="shared" si="50"/>
        <v>0</v>
      </c>
      <c r="BS71" s="183">
        <f t="shared" si="51"/>
        <v>0</v>
      </c>
      <c r="BT71" s="184">
        <f t="shared" si="52"/>
        <v>0</v>
      </c>
      <c r="BU71" s="185">
        <f t="shared" si="53"/>
        <v>0</v>
      </c>
      <c r="BV71" s="178">
        <f t="shared" si="54"/>
        <v>0</v>
      </c>
      <c r="BW71" s="179">
        <f t="shared" si="55"/>
        <v>0</v>
      </c>
      <c r="BX71" s="196">
        <f t="shared" si="56"/>
        <v>0</v>
      </c>
      <c r="BY71" s="197">
        <f t="shared" si="57"/>
        <v>0</v>
      </c>
      <c r="BZ71" s="182">
        <f t="shared" si="58"/>
        <v>0</v>
      </c>
      <c r="CA71" s="183">
        <f t="shared" si="59"/>
        <v>0</v>
      </c>
      <c r="CB71" s="183">
        <f t="shared" si="60"/>
        <v>0</v>
      </c>
      <c r="CC71" s="183">
        <f t="shared" si="17"/>
        <v>0</v>
      </c>
      <c r="CD71" s="183">
        <f t="shared" si="61"/>
        <v>0</v>
      </c>
      <c r="CE71" s="183">
        <f t="shared" si="62"/>
        <v>0</v>
      </c>
      <c r="CF71" s="184">
        <f t="shared" si="63"/>
        <v>0</v>
      </c>
      <c r="CG71" s="198">
        <f t="shared" si="64"/>
        <v>0</v>
      </c>
      <c r="CH71" s="186"/>
      <c r="CI71" s="187"/>
      <c r="CJ71" s="187"/>
      <c r="CK71" s="177">
        <f t="shared" si="65"/>
        <v>0.5</v>
      </c>
      <c r="CL71" s="230"/>
      <c r="CM71" s="359"/>
      <c r="CN71" s="444">
        <f>FEV!CK71</f>
        <v>1</v>
      </c>
      <c r="CO71" s="450">
        <f>FEV!CL71</f>
        <v>12</v>
      </c>
    </row>
    <row r="72" spans="1:93" ht="20.100000000000001" customHeight="1" thickBot="1" x14ac:dyDescent="0.3">
      <c r="A72" s="646" t="s">
        <v>103</v>
      </c>
      <c r="B72" s="652">
        <v>58</v>
      </c>
      <c r="C72" s="25" t="s">
        <v>3</v>
      </c>
      <c r="D72" s="1006"/>
      <c r="E72" s="504" t="s">
        <v>279</v>
      </c>
      <c r="F72" s="459" t="s">
        <v>24</v>
      </c>
      <c r="G72" s="435" t="s">
        <v>25</v>
      </c>
      <c r="H72" s="498"/>
      <c r="I72" s="498"/>
      <c r="J72" s="435" t="s">
        <v>25</v>
      </c>
      <c r="K72" s="435" t="s">
        <v>31</v>
      </c>
      <c r="L72" s="505" t="s">
        <v>26</v>
      </c>
      <c r="M72" s="500"/>
      <c r="N72" s="435" t="s">
        <v>24</v>
      </c>
      <c r="O72" s="435" t="s">
        <v>25</v>
      </c>
      <c r="P72" s="498"/>
      <c r="Q72" s="498"/>
      <c r="R72" s="435" t="s">
        <v>24</v>
      </c>
      <c r="S72" s="459"/>
      <c r="T72" s="506"/>
      <c r="U72" s="506"/>
      <c r="V72" s="440"/>
      <c r="W72" s="459"/>
      <c r="X72" s="506"/>
      <c r="Y72" s="506"/>
      <c r="Z72" s="435"/>
      <c r="AA72" s="435"/>
      <c r="AB72" s="506"/>
      <c r="AC72" s="505"/>
      <c r="AD72" s="459" t="s">
        <v>280</v>
      </c>
      <c r="AE72" s="506"/>
      <c r="AF72" s="506"/>
      <c r="AG72" s="435" t="s">
        <v>279</v>
      </c>
      <c r="AH72" s="435" t="s">
        <v>280</v>
      </c>
      <c r="AI72" s="207">
        <f>COUNTIF($D72:AH72,"D")</f>
        <v>3</v>
      </c>
      <c r="AJ72" s="183">
        <f t="shared" si="19"/>
        <v>3</v>
      </c>
      <c r="AK72" s="183">
        <f t="shared" si="20"/>
        <v>1</v>
      </c>
      <c r="AL72" s="183">
        <f t="shared" si="21"/>
        <v>0</v>
      </c>
      <c r="AM72" s="183">
        <f t="shared" si="22"/>
        <v>0</v>
      </c>
      <c r="AN72" s="183">
        <f t="shared" si="23"/>
        <v>0</v>
      </c>
      <c r="AO72" s="183">
        <f t="shared" si="24"/>
        <v>0</v>
      </c>
      <c r="AP72" s="183">
        <f t="shared" si="25"/>
        <v>1</v>
      </c>
      <c r="AQ72" s="183">
        <f t="shared" si="26"/>
        <v>0</v>
      </c>
      <c r="AR72" s="183">
        <f t="shared" si="27"/>
        <v>0</v>
      </c>
      <c r="AS72" s="183">
        <f t="shared" si="28"/>
        <v>0</v>
      </c>
      <c r="AT72" s="183">
        <f t="shared" si="29"/>
        <v>0</v>
      </c>
      <c r="AU72" s="183">
        <f t="shared" si="30"/>
        <v>0</v>
      </c>
      <c r="AV72" s="183">
        <f t="shared" si="31"/>
        <v>0</v>
      </c>
      <c r="AW72" s="183">
        <f t="shared" si="32"/>
        <v>0</v>
      </c>
      <c r="AX72" s="183">
        <f t="shared" si="33"/>
        <v>0</v>
      </c>
      <c r="AY72" s="183">
        <f t="shared" si="34"/>
        <v>0</v>
      </c>
      <c r="AZ72" s="183">
        <f t="shared" si="35"/>
        <v>0</v>
      </c>
      <c r="BA72" s="184">
        <f t="shared" si="36"/>
        <v>7</v>
      </c>
      <c r="BB72" s="348"/>
      <c r="BC72" s="349">
        <f t="shared" si="37"/>
        <v>3</v>
      </c>
      <c r="BD72" s="347"/>
      <c r="BE72" s="343"/>
      <c r="BF72" s="178">
        <f t="shared" si="38"/>
        <v>0</v>
      </c>
      <c r="BG72" s="179">
        <f t="shared" si="39"/>
        <v>0</v>
      </c>
      <c r="BH72" s="180">
        <f t="shared" si="40"/>
        <v>0</v>
      </c>
      <c r="BI72" s="181">
        <f t="shared" si="41"/>
        <v>0</v>
      </c>
      <c r="BJ72" s="182">
        <f t="shared" si="42"/>
        <v>0</v>
      </c>
      <c r="BK72" s="183">
        <f t="shared" si="43"/>
        <v>0</v>
      </c>
      <c r="BL72" s="183">
        <f t="shared" si="44"/>
        <v>0</v>
      </c>
      <c r="BM72" s="183">
        <f t="shared" si="45"/>
        <v>0</v>
      </c>
      <c r="BN72" s="183">
        <f t="shared" si="46"/>
        <v>0</v>
      </c>
      <c r="BO72" s="183">
        <f t="shared" si="47"/>
        <v>0</v>
      </c>
      <c r="BP72" s="184">
        <f t="shared" si="48"/>
        <v>0</v>
      </c>
      <c r="BQ72" s="405">
        <f t="shared" si="49"/>
        <v>0</v>
      </c>
      <c r="BR72" s="182">
        <f t="shared" si="50"/>
        <v>0</v>
      </c>
      <c r="BS72" s="183">
        <f t="shared" si="51"/>
        <v>0</v>
      </c>
      <c r="BT72" s="184">
        <f t="shared" si="52"/>
        <v>0</v>
      </c>
      <c r="BU72" s="185">
        <f t="shared" si="53"/>
        <v>0</v>
      </c>
      <c r="BV72" s="178">
        <f t="shared" si="54"/>
        <v>0</v>
      </c>
      <c r="BW72" s="179">
        <f t="shared" si="55"/>
        <v>0</v>
      </c>
      <c r="BX72" s="196">
        <f t="shared" si="56"/>
        <v>0</v>
      </c>
      <c r="BY72" s="197">
        <f t="shared" si="57"/>
        <v>0</v>
      </c>
      <c r="BZ72" s="182">
        <f t="shared" si="58"/>
        <v>0</v>
      </c>
      <c r="CA72" s="183">
        <f t="shared" si="59"/>
        <v>0</v>
      </c>
      <c r="CB72" s="183">
        <f t="shared" si="60"/>
        <v>0</v>
      </c>
      <c r="CC72" s="183">
        <f t="shared" si="17"/>
        <v>0</v>
      </c>
      <c r="CD72" s="183">
        <f t="shared" si="61"/>
        <v>0</v>
      </c>
      <c r="CE72" s="183">
        <f t="shared" si="62"/>
        <v>0</v>
      </c>
      <c r="CF72" s="184">
        <f t="shared" si="63"/>
        <v>0</v>
      </c>
      <c r="CG72" s="198">
        <f t="shared" si="64"/>
        <v>0</v>
      </c>
      <c r="CH72" s="186"/>
      <c r="CI72" s="187"/>
      <c r="CJ72" s="187"/>
      <c r="CK72" s="177">
        <f t="shared" si="65"/>
        <v>0</v>
      </c>
      <c r="CL72" s="230"/>
      <c r="CM72" s="359"/>
      <c r="CN72" s="444">
        <f>FEV!CK72</f>
        <v>1</v>
      </c>
      <c r="CO72" s="450">
        <f>FEV!CL72</f>
        <v>12</v>
      </c>
    </row>
    <row r="73" spans="1:93" ht="20.100000000000001" customHeight="1" thickBot="1" x14ac:dyDescent="0.3">
      <c r="A73" s="646" t="s">
        <v>271</v>
      </c>
      <c r="B73" s="652">
        <v>59</v>
      </c>
      <c r="C73" s="25" t="s">
        <v>3</v>
      </c>
      <c r="D73" s="1006"/>
      <c r="E73" s="504" t="s">
        <v>279</v>
      </c>
      <c r="F73" s="459" t="s">
        <v>24</v>
      </c>
      <c r="G73" s="435" t="s">
        <v>25</v>
      </c>
      <c r="H73" s="498"/>
      <c r="I73" s="498"/>
      <c r="J73" s="435" t="s">
        <v>25</v>
      </c>
      <c r="K73" s="435" t="s">
        <v>25</v>
      </c>
      <c r="L73" s="505"/>
      <c r="M73" s="500"/>
      <c r="N73" s="435" t="s">
        <v>24</v>
      </c>
      <c r="O73" s="435" t="s">
        <v>25</v>
      </c>
      <c r="P73" s="498"/>
      <c r="Q73" s="498"/>
      <c r="R73" s="435" t="s">
        <v>24</v>
      </c>
      <c r="S73" s="459"/>
      <c r="T73" s="506"/>
      <c r="U73" s="506"/>
      <c r="V73" s="440"/>
      <c r="W73" s="459"/>
      <c r="X73" s="506"/>
      <c r="Y73" s="506"/>
      <c r="Z73" s="435"/>
      <c r="AA73" s="435"/>
      <c r="AB73" s="506"/>
      <c r="AC73" s="505"/>
      <c r="AD73" s="459" t="s">
        <v>280</v>
      </c>
      <c r="AE73" s="506"/>
      <c r="AF73" s="506"/>
      <c r="AG73" s="435" t="s">
        <v>279</v>
      </c>
      <c r="AH73" s="435" t="s">
        <v>280</v>
      </c>
      <c r="AI73" s="207">
        <f>COUNTIF($D73:AH73,"D")</f>
        <v>3</v>
      </c>
      <c r="AJ73" s="183">
        <f t="shared" si="19"/>
        <v>4</v>
      </c>
      <c r="AK73" s="183">
        <f t="shared" si="20"/>
        <v>0</v>
      </c>
      <c r="AL73" s="183">
        <f t="shared" si="21"/>
        <v>0</v>
      </c>
      <c r="AM73" s="183">
        <f t="shared" si="22"/>
        <v>0</v>
      </c>
      <c r="AN73" s="183">
        <f t="shared" si="23"/>
        <v>0</v>
      </c>
      <c r="AO73" s="183">
        <f t="shared" si="24"/>
        <v>0</v>
      </c>
      <c r="AP73" s="183">
        <f t="shared" si="25"/>
        <v>0</v>
      </c>
      <c r="AQ73" s="183">
        <f t="shared" si="26"/>
        <v>0</v>
      </c>
      <c r="AR73" s="183">
        <f t="shared" si="27"/>
        <v>0</v>
      </c>
      <c r="AS73" s="183">
        <f t="shared" si="28"/>
        <v>0</v>
      </c>
      <c r="AT73" s="183">
        <f t="shared" si="29"/>
        <v>0</v>
      </c>
      <c r="AU73" s="183">
        <f t="shared" si="30"/>
        <v>0</v>
      </c>
      <c r="AV73" s="183">
        <f t="shared" si="31"/>
        <v>0</v>
      </c>
      <c r="AW73" s="183">
        <f t="shared" si="32"/>
        <v>0</v>
      </c>
      <c r="AX73" s="183">
        <f t="shared" si="33"/>
        <v>0</v>
      </c>
      <c r="AY73" s="183">
        <f t="shared" si="34"/>
        <v>0</v>
      </c>
      <c r="AZ73" s="183">
        <f t="shared" si="35"/>
        <v>0</v>
      </c>
      <c r="BA73" s="184">
        <f t="shared" si="36"/>
        <v>7</v>
      </c>
      <c r="BB73" s="348"/>
      <c r="BC73" s="349">
        <f t="shared" si="37"/>
        <v>3.5</v>
      </c>
      <c r="BD73" s="347"/>
      <c r="BE73" s="343"/>
      <c r="BF73" s="178">
        <f t="shared" si="38"/>
        <v>0</v>
      </c>
      <c r="BG73" s="179">
        <f t="shared" si="39"/>
        <v>0</v>
      </c>
      <c r="BH73" s="180">
        <f t="shared" si="40"/>
        <v>0</v>
      </c>
      <c r="BI73" s="181">
        <f t="shared" si="41"/>
        <v>0</v>
      </c>
      <c r="BJ73" s="182">
        <f t="shared" si="42"/>
        <v>0</v>
      </c>
      <c r="BK73" s="183">
        <f t="shared" si="43"/>
        <v>0</v>
      </c>
      <c r="BL73" s="183">
        <f t="shared" si="44"/>
        <v>0</v>
      </c>
      <c r="BM73" s="183">
        <f t="shared" si="45"/>
        <v>0</v>
      </c>
      <c r="BN73" s="183">
        <f t="shared" si="46"/>
        <v>0</v>
      </c>
      <c r="BO73" s="183">
        <f t="shared" si="47"/>
        <v>0</v>
      </c>
      <c r="BP73" s="184">
        <f t="shared" si="48"/>
        <v>0</v>
      </c>
      <c r="BQ73" s="405">
        <f t="shared" si="49"/>
        <v>0</v>
      </c>
      <c r="BR73" s="182">
        <f t="shared" si="50"/>
        <v>0</v>
      </c>
      <c r="BS73" s="183">
        <f t="shared" si="51"/>
        <v>0</v>
      </c>
      <c r="BT73" s="184">
        <f t="shared" si="52"/>
        <v>0</v>
      </c>
      <c r="BU73" s="185">
        <f t="shared" si="53"/>
        <v>0</v>
      </c>
      <c r="BV73" s="178">
        <f t="shared" si="54"/>
        <v>0</v>
      </c>
      <c r="BW73" s="179">
        <f t="shared" si="55"/>
        <v>0</v>
      </c>
      <c r="BX73" s="196">
        <f t="shared" si="56"/>
        <v>0</v>
      </c>
      <c r="BY73" s="197">
        <f t="shared" si="57"/>
        <v>0</v>
      </c>
      <c r="BZ73" s="182">
        <f t="shared" si="58"/>
        <v>0</v>
      </c>
      <c r="CA73" s="183">
        <f t="shared" si="59"/>
        <v>0</v>
      </c>
      <c r="CB73" s="183">
        <f t="shared" si="60"/>
        <v>0</v>
      </c>
      <c r="CC73" s="183">
        <f t="shared" si="17"/>
        <v>0</v>
      </c>
      <c r="CD73" s="183">
        <f t="shared" si="61"/>
        <v>0</v>
      </c>
      <c r="CE73" s="183">
        <f t="shared" si="62"/>
        <v>0</v>
      </c>
      <c r="CF73" s="184">
        <f t="shared" si="63"/>
        <v>0</v>
      </c>
      <c r="CG73" s="198">
        <f t="shared" si="64"/>
        <v>0</v>
      </c>
      <c r="CH73" s="186"/>
      <c r="CI73" s="187"/>
      <c r="CJ73" s="187"/>
      <c r="CK73" s="177">
        <f t="shared" si="65"/>
        <v>0</v>
      </c>
      <c r="CL73" s="230"/>
      <c r="CM73" s="359"/>
      <c r="CN73" s="444">
        <f>FEV!CK73</f>
        <v>0</v>
      </c>
      <c r="CO73" s="450">
        <f>FEV!CL73</f>
        <v>0</v>
      </c>
    </row>
    <row r="74" spans="1:93" ht="20.100000000000001" customHeight="1" thickBot="1" x14ac:dyDescent="0.3">
      <c r="A74" s="646" t="s">
        <v>271</v>
      </c>
      <c r="B74" s="652">
        <v>60</v>
      </c>
      <c r="C74" s="25" t="s">
        <v>3</v>
      </c>
      <c r="D74" s="1006"/>
      <c r="E74" s="504"/>
      <c r="F74" s="459"/>
      <c r="G74" s="435"/>
      <c r="H74" s="498"/>
      <c r="I74" s="498"/>
      <c r="J74" s="435"/>
      <c r="K74" s="435"/>
      <c r="L74" s="505"/>
      <c r="M74" s="500"/>
      <c r="N74" s="435"/>
      <c r="O74" s="435"/>
      <c r="P74" s="498"/>
      <c r="Q74" s="498"/>
      <c r="R74" s="435"/>
      <c r="S74" s="999"/>
      <c r="T74" s="440"/>
      <c r="U74" s="459"/>
      <c r="V74" s="506"/>
      <c r="W74" s="506"/>
      <c r="X74" s="435"/>
      <c r="Y74" s="435"/>
      <c r="Z74" s="506"/>
      <c r="AA74" s="505"/>
      <c r="AB74" s="459"/>
      <c r="AC74" s="435"/>
      <c r="AD74" s="506"/>
      <c r="AE74" s="506"/>
      <c r="AF74" s="435"/>
      <c r="AG74" s="435"/>
      <c r="AH74" s="505"/>
      <c r="AI74" s="207">
        <f>COUNTIF($D74:AH74,"D")</f>
        <v>0</v>
      </c>
      <c r="AJ74" s="183">
        <f t="shared" si="19"/>
        <v>0</v>
      </c>
      <c r="AK74" s="183">
        <f t="shared" si="20"/>
        <v>0</v>
      </c>
      <c r="AL74" s="183">
        <f t="shared" si="21"/>
        <v>0</v>
      </c>
      <c r="AM74" s="183">
        <f t="shared" si="22"/>
        <v>0</v>
      </c>
      <c r="AN74" s="183">
        <f t="shared" si="23"/>
        <v>0</v>
      </c>
      <c r="AO74" s="183">
        <f t="shared" si="24"/>
        <v>0</v>
      </c>
      <c r="AP74" s="183">
        <f t="shared" si="25"/>
        <v>0</v>
      </c>
      <c r="AQ74" s="183">
        <f t="shared" si="26"/>
        <v>0</v>
      </c>
      <c r="AR74" s="183">
        <f t="shared" si="27"/>
        <v>0</v>
      </c>
      <c r="AS74" s="183">
        <f t="shared" si="28"/>
        <v>0</v>
      </c>
      <c r="AT74" s="183">
        <f t="shared" si="29"/>
        <v>0</v>
      </c>
      <c r="AU74" s="183">
        <f t="shared" si="30"/>
        <v>0</v>
      </c>
      <c r="AV74" s="183">
        <f t="shared" si="31"/>
        <v>0</v>
      </c>
      <c r="AW74" s="183">
        <f t="shared" si="32"/>
        <v>0</v>
      </c>
      <c r="AX74" s="183">
        <f t="shared" si="33"/>
        <v>0</v>
      </c>
      <c r="AY74" s="183">
        <f t="shared" si="34"/>
        <v>0</v>
      </c>
      <c r="AZ74" s="183">
        <f t="shared" si="35"/>
        <v>0</v>
      </c>
      <c r="BA74" s="184">
        <f t="shared" si="36"/>
        <v>0</v>
      </c>
      <c r="BB74" s="348"/>
      <c r="BC74" s="349">
        <f t="shared" si="37"/>
        <v>0</v>
      </c>
      <c r="BD74" s="347"/>
      <c r="BE74" s="343"/>
      <c r="BF74" s="178">
        <f t="shared" si="38"/>
        <v>0</v>
      </c>
      <c r="BG74" s="179">
        <f t="shared" si="39"/>
        <v>0</v>
      </c>
      <c r="BH74" s="180">
        <f t="shared" si="40"/>
        <v>0</v>
      </c>
      <c r="BI74" s="181">
        <f t="shared" si="41"/>
        <v>0</v>
      </c>
      <c r="BJ74" s="182">
        <f t="shared" si="42"/>
        <v>0</v>
      </c>
      <c r="BK74" s="183">
        <f t="shared" si="43"/>
        <v>0</v>
      </c>
      <c r="BL74" s="183">
        <f t="shared" si="44"/>
        <v>0</v>
      </c>
      <c r="BM74" s="183">
        <f t="shared" si="45"/>
        <v>0</v>
      </c>
      <c r="BN74" s="183">
        <f t="shared" si="46"/>
        <v>0</v>
      </c>
      <c r="BO74" s="183">
        <f t="shared" si="47"/>
        <v>0</v>
      </c>
      <c r="BP74" s="184">
        <f t="shared" si="48"/>
        <v>0</v>
      </c>
      <c r="BQ74" s="405">
        <f t="shared" si="49"/>
        <v>0</v>
      </c>
      <c r="BR74" s="182">
        <f t="shared" si="50"/>
        <v>0</v>
      </c>
      <c r="BS74" s="183">
        <f t="shared" si="51"/>
        <v>0</v>
      </c>
      <c r="BT74" s="184">
        <f t="shared" si="52"/>
        <v>0</v>
      </c>
      <c r="BU74" s="185">
        <f t="shared" si="53"/>
        <v>0</v>
      </c>
      <c r="BV74" s="178">
        <f t="shared" si="54"/>
        <v>0</v>
      </c>
      <c r="BW74" s="179">
        <f t="shared" si="55"/>
        <v>0</v>
      </c>
      <c r="BX74" s="196">
        <f t="shared" si="56"/>
        <v>0</v>
      </c>
      <c r="BY74" s="197">
        <f t="shared" si="57"/>
        <v>0</v>
      </c>
      <c r="BZ74" s="182">
        <f t="shared" si="58"/>
        <v>0</v>
      </c>
      <c r="CA74" s="183">
        <f t="shared" si="59"/>
        <v>0</v>
      </c>
      <c r="CB74" s="183">
        <f t="shared" si="60"/>
        <v>0</v>
      </c>
      <c r="CC74" s="183">
        <f t="shared" si="17"/>
        <v>0</v>
      </c>
      <c r="CD74" s="183">
        <f t="shared" si="61"/>
        <v>0</v>
      </c>
      <c r="CE74" s="183">
        <f t="shared" si="62"/>
        <v>0</v>
      </c>
      <c r="CF74" s="184">
        <f t="shared" si="63"/>
        <v>0</v>
      </c>
      <c r="CG74" s="198">
        <f t="shared" si="64"/>
        <v>0</v>
      </c>
      <c r="CH74" s="186"/>
      <c r="CI74" s="187"/>
      <c r="CJ74" s="187"/>
      <c r="CK74" s="177">
        <f t="shared" si="65"/>
        <v>0</v>
      </c>
      <c r="CL74" s="230"/>
      <c r="CM74" s="359"/>
      <c r="CN74" s="444">
        <f>FEV!CK74</f>
        <v>0</v>
      </c>
      <c r="CO74" s="450">
        <f>FEV!CL74</f>
        <v>0</v>
      </c>
    </row>
    <row r="75" spans="1:93" ht="20.100000000000001" customHeight="1" thickBot="1" x14ac:dyDescent="0.3">
      <c r="A75" s="646" t="s">
        <v>272</v>
      </c>
      <c r="B75" s="652">
        <v>61</v>
      </c>
      <c r="C75" s="25" t="s">
        <v>3</v>
      </c>
      <c r="D75" s="1006"/>
      <c r="E75" s="504"/>
      <c r="F75" s="459"/>
      <c r="G75" s="435"/>
      <c r="H75" s="498"/>
      <c r="I75" s="498"/>
      <c r="J75" s="435"/>
      <c r="K75" s="435"/>
      <c r="L75" s="505"/>
      <c r="M75" s="500"/>
      <c r="N75" s="435"/>
      <c r="O75" s="435"/>
      <c r="P75" s="498"/>
      <c r="Q75" s="498"/>
      <c r="R75" s="435"/>
      <c r="S75" s="999"/>
      <c r="T75" s="440"/>
      <c r="U75" s="459"/>
      <c r="V75" s="506"/>
      <c r="W75" s="506"/>
      <c r="X75" s="435"/>
      <c r="Y75" s="435"/>
      <c r="Z75" s="506"/>
      <c r="AA75" s="505"/>
      <c r="AB75" s="459"/>
      <c r="AC75" s="435"/>
      <c r="AD75" s="506"/>
      <c r="AE75" s="506"/>
      <c r="AF75" s="435"/>
      <c r="AG75" s="435"/>
      <c r="AH75" s="505"/>
      <c r="AI75" s="207">
        <f>COUNTIF($D75:AH75,"D")</f>
        <v>0</v>
      </c>
      <c r="AJ75" s="183">
        <f t="shared" si="19"/>
        <v>0</v>
      </c>
      <c r="AK75" s="183">
        <f t="shared" si="20"/>
        <v>0</v>
      </c>
      <c r="AL75" s="183">
        <f t="shared" si="21"/>
        <v>0</v>
      </c>
      <c r="AM75" s="183">
        <f t="shared" si="22"/>
        <v>0</v>
      </c>
      <c r="AN75" s="183">
        <f t="shared" si="23"/>
        <v>0</v>
      </c>
      <c r="AO75" s="183">
        <f t="shared" si="24"/>
        <v>0</v>
      </c>
      <c r="AP75" s="183">
        <f t="shared" si="25"/>
        <v>0</v>
      </c>
      <c r="AQ75" s="183">
        <f t="shared" si="26"/>
        <v>0</v>
      </c>
      <c r="AR75" s="183">
        <f t="shared" si="27"/>
        <v>0</v>
      </c>
      <c r="AS75" s="183">
        <f t="shared" si="28"/>
        <v>0</v>
      </c>
      <c r="AT75" s="183">
        <f t="shared" si="29"/>
        <v>0</v>
      </c>
      <c r="AU75" s="183">
        <f t="shared" si="30"/>
        <v>0</v>
      </c>
      <c r="AV75" s="183">
        <f t="shared" si="31"/>
        <v>0</v>
      </c>
      <c r="AW75" s="183">
        <f t="shared" si="32"/>
        <v>0</v>
      </c>
      <c r="AX75" s="183">
        <f t="shared" si="33"/>
        <v>0</v>
      </c>
      <c r="AY75" s="183">
        <f t="shared" si="34"/>
        <v>0</v>
      </c>
      <c r="AZ75" s="183">
        <f t="shared" si="35"/>
        <v>0</v>
      </c>
      <c r="BA75" s="184">
        <f t="shared" si="36"/>
        <v>0</v>
      </c>
      <c r="BB75" s="348"/>
      <c r="BC75" s="349">
        <f t="shared" si="37"/>
        <v>0</v>
      </c>
      <c r="BD75" s="347"/>
      <c r="BE75" s="343"/>
      <c r="BF75" s="178">
        <f t="shared" si="38"/>
        <v>0</v>
      </c>
      <c r="BG75" s="179">
        <f t="shared" si="39"/>
        <v>0</v>
      </c>
      <c r="BH75" s="180">
        <f t="shared" si="40"/>
        <v>0</v>
      </c>
      <c r="BI75" s="181">
        <f t="shared" si="41"/>
        <v>0</v>
      </c>
      <c r="BJ75" s="182">
        <f t="shared" si="42"/>
        <v>0</v>
      </c>
      <c r="BK75" s="183">
        <f t="shared" si="43"/>
        <v>0</v>
      </c>
      <c r="BL75" s="183">
        <f t="shared" si="44"/>
        <v>0</v>
      </c>
      <c r="BM75" s="183">
        <f t="shared" si="45"/>
        <v>0</v>
      </c>
      <c r="BN75" s="183">
        <f t="shared" si="46"/>
        <v>0</v>
      </c>
      <c r="BO75" s="183">
        <f t="shared" si="47"/>
        <v>0</v>
      </c>
      <c r="BP75" s="184">
        <f t="shared" si="48"/>
        <v>0</v>
      </c>
      <c r="BQ75" s="405">
        <f t="shared" si="49"/>
        <v>0</v>
      </c>
      <c r="BR75" s="182">
        <f t="shared" si="50"/>
        <v>0</v>
      </c>
      <c r="BS75" s="183">
        <f t="shared" si="51"/>
        <v>0</v>
      </c>
      <c r="BT75" s="184">
        <f t="shared" si="52"/>
        <v>0</v>
      </c>
      <c r="BU75" s="185">
        <f t="shared" si="53"/>
        <v>0</v>
      </c>
      <c r="BV75" s="178">
        <f t="shared" si="54"/>
        <v>0</v>
      </c>
      <c r="BW75" s="179">
        <f t="shared" si="55"/>
        <v>0</v>
      </c>
      <c r="BX75" s="196">
        <f t="shared" si="56"/>
        <v>0</v>
      </c>
      <c r="BY75" s="197">
        <f t="shared" si="57"/>
        <v>0</v>
      </c>
      <c r="BZ75" s="182">
        <f t="shared" si="58"/>
        <v>0</v>
      </c>
      <c r="CA75" s="183">
        <f t="shared" si="59"/>
        <v>0</v>
      </c>
      <c r="CB75" s="183">
        <f t="shared" si="60"/>
        <v>0</v>
      </c>
      <c r="CC75" s="183">
        <f t="shared" si="17"/>
        <v>0</v>
      </c>
      <c r="CD75" s="183">
        <f t="shared" si="61"/>
        <v>0</v>
      </c>
      <c r="CE75" s="183">
        <f t="shared" si="62"/>
        <v>0</v>
      </c>
      <c r="CF75" s="184">
        <f t="shared" si="63"/>
        <v>0</v>
      </c>
      <c r="CG75" s="198">
        <f t="shared" si="64"/>
        <v>0</v>
      </c>
      <c r="CH75" s="186"/>
      <c r="CI75" s="187"/>
      <c r="CJ75" s="187"/>
      <c r="CK75" s="177">
        <f t="shared" si="65"/>
        <v>0</v>
      </c>
      <c r="CL75" s="230"/>
      <c r="CM75" s="359"/>
      <c r="CN75" s="444">
        <f>FEV!CK75</f>
        <v>0</v>
      </c>
      <c r="CO75" s="450">
        <f>FEV!CL75</f>
        <v>0</v>
      </c>
    </row>
    <row r="76" spans="1:93" ht="20.100000000000001" customHeight="1" thickBot="1" x14ac:dyDescent="0.3">
      <c r="A76" s="863" t="s">
        <v>21</v>
      </c>
      <c r="B76" s="863" t="s">
        <v>22</v>
      </c>
      <c r="C76" s="864" t="s">
        <v>23</v>
      </c>
      <c r="D76" s="1008">
        <v>1</v>
      </c>
      <c r="E76" s="265">
        <f>D76+1</f>
        <v>2</v>
      </c>
      <c r="F76" s="265">
        <f t="shared" ref="F76:AH76" si="68">E76+1</f>
        <v>3</v>
      </c>
      <c r="G76" s="265">
        <f t="shared" si="68"/>
        <v>4</v>
      </c>
      <c r="H76" s="265">
        <f t="shared" si="68"/>
        <v>5</v>
      </c>
      <c r="I76" s="265">
        <f t="shared" si="68"/>
        <v>6</v>
      </c>
      <c r="J76" s="264">
        <f t="shared" si="68"/>
        <v>7</v>
      </c>
      <c r="K76" s="265">
        <f t="shared" si="68"/>
        <v>8</v>
      </c>
      <c r="L76" s="265">
        <f t="shared" si="68"/>
        <v>9</v>
      </c>
      <c r="M76" s="265">
        <f t="shared" si="68"/>
        <v>10</v>
      </c>
      <c r="N76" s="265">
        <f t="shared" si="68"/>
        <v>11</v>
      </c>
      <c r="O76" s="265">
        <f t="shared" si="68"/>
        <v>12</v>
      </c>
      <c r="P76" s="265">
        <f t="shared" si="68"/>
        <v>13</v>
      </c>
      <c r="Q76" s="265">
        <f t="shared" si="68"/>
        <v>14</v>
      </c>
      <c r="R76" s="264">
        <f t="shared" si="68"/>
        <v>15</v>
      </c>
      <c r="S76" s="307">
        <f t="shared" si="68"/>
        <v>16</v>
      </c>
      <c r="T76" s="265">
        <f t="shared" si="68"/>
        <v>17</v>
      </c>
      <c r="U76" s="264">
        <f t="shared" si="68"/>
        <v>18</v>
      </c>
      <c r="V76" s="640">
        <f t="shared" si="68"/>
        <v>19</v>
      </c>
      <c r="W76" s="307">
        <f t="shared" si="68"/>
        <v>20</v>
      </c>
      <c r="X76" s="265">
        <f t="shared" si="68"/>
        <v>21</v>
      </c>
      <c r="Y76" s="265">
        <f t="shared" si="68"/>
        <v>22</v>
      </c>
      <c r="Z76" s="265">
        <f t="shared" si="68"/>
        <v>23</v>
      </c>
      <c r="AA76" s="265">
        <f t="shared" si="68"/>
        <v>24</v>
      </c>
      <c r="AB76" s="265">
        <f t="shared" si="68"/>
        <v>25</v>
      </c>
      <c r="AC76" s="641">
        <f t="shared" si="68"/>
        <v>26</v>
      </c>
      <c r="AD76" s="307">
        <f t="shared" si="68"/>
        <v>27</v>
      </c>
      <c r="AE76" s="265">
        <f t="shared" si="68"/>
        <v>28</v>
      </c>
      <c r="AF76" s="265">
        <f t="shared" si="68"/>
        <v>29</v>
      </c>
      <c r="AG76" s="264">
        <f t="shared" si="68"/>
        <v>30</v>
      </c>
      <c r="AH76" s="640">
        <f t="shared" si="68"/>
        <v>31</v>
      </c>
      <c r="AI76" s="207">
        <f>COUNTIF($D76:AH76,"D")</f>
        <v>0</v>
      </c>
      <c r="AJ76" s="183">
        <f t="shared" si="19"/>
        <v>0</v>
      </c>
      <c r="AK76" s="183">
        <f t="shared" si="20"/>
        <v>0</v>
      </c>
      <c r="AL76" s="183">
        <f t="shared" si="21"/>
        <v>0</v>
      </c>
      <c r="AM76" s="183">
        <f t="shared" si="22"/>
        <v>0</v>
      </c>
      <c r="AN76" s="183">
        <f t="shared" si="23"/>
        <v>0</v>
      </c>
      <c r="AO76" s="183">
        <f t="shared" si="24"/>
        <v>0</v>
      </c>
      <c r="AP76" s="183">
        <f t="shared" si="25"/>
        <v>0</v>
      </c>
      <c r="AQ76" s="183">
        <f t="shared" si="26"/>
        <v>0</v>
      </c>
      <c r="AR76" s="183">
        <f t="shared" si="27"/>
        <v>0</v>
      </c>
      <c r="AS76" s="183">
        <f t="shared" si="28"/>
        <v>0</v>
      </c>
      <c r="AT76" s="183">
        <f t="shared" si="29"/>
        <v>0</v>
      </c>
      <c r="AU76" s="183">
        <f t="shared" si="30"/>
        <v>0</v>
      </c>
      <c r="AV76" s="183">
        <f t="shared" si="31"/>
        <v>0</v>
      </c>
      <c r="AW76" s="183">
        <f t="shared" si="32"/>
        <v>0</v>
      </c>
      <c r="AX76" s="183">
        <f t="shared" si="33"/>
        <v>0</v>
      </c>
      <c r="AY76" s="183">
        <f t="shared" si="34"/>
        <v>0</v>
      </c>
      <c r="AZ76" s="183">
        <f t="shared" si="35"/>
        <v>0</v>
      </c>
      <c r="BA76" s="184">
        <f t="shared" si="36"/>
        <v>0</v>
      </c>
      <c r="BB76" s="348"/>
      <c r="BC76" s="349">
        <f t="shared" si="37"/>
        <v>0</v>
      </c>
      <c r="BD76" s="347"/>
      <c r="BE76" s="343"/>
      <c r="BF76" s="178">
        <f t="shared" si="38"/>
        <v>0</v>
      </c>
      <c r="BG76" s="179">
        <f t="shared" si="39"/>
        <v>0</v>
      </c>
      <c r="BH76" s="180">
        <f t="shared" si="40"/>
        <v>0</v>
      </c>
      <c r="BI76" s="181">
        <f t="shared" si="41"/>
        <v>0</v>
      </c>
      <c r="BJ76" s="182">
        <f t="shared" si="42"/>
        <v>0</v>
      </c>
      <c r="BK76" s="183">
        <f t="shared" si="43"/>
        <v>0</v>
      </c>
      <c r="BL76" s="183">
        <f t="shared" si="44"/>
        <v>0</v>
      </c>
      <c r="BM76" s="183">
        <f t="shared" si="45"/>
        <v>0</v>
      </c>
      <c r="BN76" s="183">
        <f t="shared" si="46"/>
        <v>0</v>
      </c>
      <c r="BO76" s="183">
        <f t="shared" si="47"/>
        <v>0</v>
      </c>
      <c r="BP76" s="184">
        <f t="shared" si="48"/>
        <v>0</v>
      </c>
      <c r="BQ76" s="405">
        <f t="shared" si="49"/>
        <v>0</v>
      </c>
      <c r="BR76" s="182">
        <f t="shared" si="50"/>
        <v>0</v>
      </c>
      <c r="BS76" s="183">
        <f t="shared" si="51"/>
        <v>0</v>
      </c>
      <c r="BT76" s="184">
        <f t="shared" si="52"/>
        <v>0</v>
      </c>
      <c r="BU76" s="185">
        <f t="shared" si="53"/>
        <v>0</v>
      </c>
      <c r="BV76" s="178">
        <f t="shared" si="54"/>
        <v>0</v>
      </c>
      <c r="BW76" s="179">
        <f t="shared" si="55"/>
        <v>0</v>
      </c>
      <c r="BX76" s="196">
        <f t="shared" si="56"/>
        <v>0</v>
      </c>
      <c r="BY76" s="197">
        <f t="shared" si="57"/>
        <v>0</v>
      </c>
      <c r="BZ76" s="182">
        <f t="shared" si="58"/>
        <v>0</v>
      </c>
      <c r="CA76" s="183">
        <f t="shared" si="59"/>
        <v>0</v>
      </c>
      <c r="CB76" s="183">
        <f t="shared" si="60"/>
        <v>0</v>
      </c>
      <c r="CC76" s="183">
        <f t="shared" si="17"/>
        <v>0</v>
      </c>
      <c r="CD76" s="183">
        <f t="shared" si="61"/>
        <v>0</v>
      </c>
      <c r="CE76" s="183">
        <f t="shared" si="62"/>
        <v>0</v>
      </c>
      <c r="CF76" s="184">
        <f t="shared" si="63"/>
        <v>0</v>
      </c>
      <c r="CG76" s="198">
        <f t="shared" si="64"/>
        <v>0</v>
      </c>
      <c r="CH76" s="186"/>
      <c r="CI76" s="187"/>
      <c r="CJ76" s="187"/>
      <c r="CK76" s="177">
        <f t="shared" si="65"/>
        <v>0</v>
      </c>
      <c r="CL76" s="230"/>
      <c r="CM76" s="359"/>
      <c r="CN76" s="444">
        <f>FEV!CK76</f>
        <v>0</v>
      </c>
      <c r="CO76" s="450">
        <f>FEV!CL76</f>
        <v>0</v>
      </c>
    </row>
    <row r="77" spans="1:93" ht="20.100000000000001" customHeight="1" thickBot="1" x14ac:dyDescent="0.3">
      <c r="A77" s="690" t="s">
        <v>104</v>
      </c>
      <c r="B77" s="691">
        <v>62</v>
      </c>
      <c r="C77" s="692" t="s">
        <v>1</v>
      </c>
      <c r="D77" s="459" t="s">
        <v>57</v>
      </c>
      <c r="E77" s="505"/>
      <c r="F77" s="983" t="s">
        <v>48</v>
      </c>
      <c r="G77" s="435" t="s">
        <v>24</v>
      </c>
      <c r="H77" s="435" t="s">
        <v>25</v>
      </c>
      <c r="I77" s="498"/>
      <c r="J77" s="498"/>
      <c r="K77" s="435" t="s">
        <v>24</v>
      </c>
      <c r="L77" s="440" t="s">
        <v>25</v>
      </c>
      <c r="M77" s="500"/>
      <c r="N77" s="506"/>
      <c r="O77" s="435" t="s">
        <v>24</v>
      </c>
      <c r="P77" s="435" t="s">
        <v>25</v>
      </c>
      <c r="Q77" s="498"/>
      <c r="R77" s="498" t="s">
        <v>26</v>
      </c>
      <c r="S77" s="735" t="s">
        <v>25</v>
      </c>
      <c r="T77" s="732" t="s">
        <v>56</v>
      </c>
      <c r="U77" s="732"/>
      <c r="V77" s="733" t="s">
        <v>24</v>
      </c>
      <c r="W77" s="735" t="s">
        <v>26</v>
      </c>
      <c r="X77" s="734"/>
      <c r="Y77" s="734"/>
      <c r="Z77" s="729" t="s">
        <v>24</v>
      </c>
      <c r="AA77" s="729" t="s">
        <v>26</v>
      </c>
      <c r="AB77" s="736"/>
      <c r="AC77" s="737"/>
      <c r="AD77" s="735" t="s">
        <v>57</v>
      </c>
      <c r="AE77" s="729" t="s">
        <v>57</v>
      </c>
      <c r="AF77" s="732"/>
      <c r="AG77" s="732"/>
      <c r="AH77" s="733" t="s">
        <v>57</v>
      </c>
      <c r="AI77" s="207">
        <f>COUNTIF($D77:AH77,"D")</f>
        <v>5</v>
      </c>
      <c r="AJ77" s="183">
        <f t="shared" si="19"/>
        <v>4</v>
      </c>
      <c r="AK77" s="183">
        <f t="shared" si="20"/>
        <v>3</v>
      </c>
      <c r="AL77" s="183">
        <f t="shared" si="21"/>
        <v>0</v>
      </c>
      <c r="AM77" s="183">
        <f t="shared" si="22"/>
        <v>0</v>
      </c>
      <c r="AN77" s="183">
        <f t="shared" si="23"/>
        <v>0</v>
      </c>
      <c r="AO77" s="183">
        <f t="shared" si="24"/>
        <v>0</v>
      </c>
      <c r="AP77" s="183">
        <f t="shared" si="25"/>
        <v>0</v>
      </c>
      <c r="AQ77" s="183">
        <f t="shared" si="26"/>
        <v>0</v>
      </c>
      <c r="AR77" s="183">
        <f t="shared" si="27"/>
        <v>0</v>
      </c>
      <c r="AS77" s="183">
        <f t="shared" si="28"/>
        <v>0</v>
      </c>
      <c r="AT77" s="183">
        <f t="shared" si="29"/>
        <v>0</v>
      </c>
      <c r="AU77" s="183">
        <f t="shared" si="30"/>
        <v>0</v>
      </c>
      <c r="AV77" s="183">
        <f t="shared" si="31"/>
        <v>0</v>
      </c>
      <c r="AW77" s="183">
        <f t="shared" si="32"/>
        <v>0</v>
      </c>
      <c r="AX77" s="183">
        <f t="shared" si="33"/>
        <v>0</v>
      </c>
      <c r="AY77" s="183">
        <f t="shared" si="34"/>
        <v>0</v>
      </c>
      <c r="AZ77" s="183">
        <f t="shared" si="35"/>
        <v>0</v>
      </c>
      <c r="BA77" s="184">
        <f t="shared" si="36"/>
        <v>12</v>
      </c>
      <c r="BB77" s="348"/>
      <c r="BC77" s="349">
        <f t="shared" si="37"/>
        <v>4.5</v>
      </c>
      <c r="BD77" s="347"/>
      <c r="BE77" s="343"/>
      <c r="BF77" s="178">
        <f t="shared" si="38"/>
        <v>1</v>
      </c>
      <c r="BG77" s="179">
        <f t="shared" si="39"/>
        <v>0.5</v>
      </c>
      <c r="BH77" s="180">
        <f t="shared" si="40"/>
        <v>4.1666666666666664E-2</v>
      </c>
      <c r="BI77" s="181">
        <f t="shared" si="41"/>
        <v>0.45833333333333331</v>
      </c>
      <c r="BJ77" s="182">
        <f t="shared" si="42"/>
        <v>1</v>
      </c>
      <c r="BK77" s="183">
        <f t="shared" si="43"/>
        <v>0</v>
      </c>
      <c r="BL77" s="183">
        <f t="shared" si="44"/>
        <v>0</v>
      </c>
      <c r="BM77" s="183">
        <f t="shared" si="45"/>
        <v>0</v>
      </c>
      <c r="BN77" s="183">
        <f t="shared" si="46"/>
        <v>0</v>
      </c>
      <c r="BO77" s="183">
        <f t="shared" si="47"/>
        <v>0</v>
      </c>
      <c r="BP77" s="184">
        <f t="shared" si="48"/>
        <v>0</v>
      </c>
      <c r="BQ77" s="405">
        <f t="shared" si="49"/>
        <v>0.5</v>
      </c>
      <c r="BR77" s="182">
        <f t="shared" si="50"/>
        <v>0</v>
      </c>
      <c r="BS77" s="183">
        <f t="shared" si="51"/>
        <v>0</v>
      </c>
      <c r="BT77" s="184">
        <f t="shared" si="52"/>
        <v>0</v>
      </c>
      <c r="BU77" s="185">
        <f t="shared" si="53"/>
        <v>0</v>
      </c>
      <c r="BV77" s="178">
        <f t="shared" si="54"/>
        <v>0</v>
      </c>
      <c r="BW77" s="179">
        <f t="shared" si="55"/>
        <v>0</v>
      </c>
      <c r="BX77" s="196">
        <f t="shared" si="56"/>
        <v>0</v>
      </c>
      <c r="BY77" s="197">
        <f t="shared" si="57"/>
        <v>0</v>
      </c>
      <c r="BZ77" s="182">
        <f t="shared" si="58"/>
        <v>0</v>
      </c>
      <c r="CA77" s="183">
        <f t="shared" si="59"/>
        <v>0</v>
      </c>
      <c r="CB77" s="183">
        <f t="shared" si="60"/>
        <v>0</v>
      </c>
      <c r="CC77" s="183">
        <f t="shared" si="17"/>
        <v>0</v>
      </c>
      <c r="CD77" s="183">
        <f t="shared" si="61"/>
        <v>0</v>
      </c>
      <c r="CE77" s="183">
        <f t="shared" si="62"/>
        <v>0</v>
      </c>
      <c r="CF77" s="184">
        <f t="shared" si="63"/>
        <v>0</v>
      </c>
      <c r="CG77" s="198">
        <f t="shared" si="64"/>
        <v>0</v>
      </c>
      <c r="CH77" s="186"/>
      <c r="CI77" s="187"/>
      <c r="CJ77" s="187"/>
      <c r="CK77" s="177">
        <f t="shared" si="65"/>
        <v>1</v>
      </c>
      <c r="CL77" s="230"/>
      <c r="CM77" s="359"/>
      <c r="CN77" s="444">
        <f>FEV!CK77</f>
        <v>4</v>
      </c>
      <c r="CO77" s="450">
        <f>FEV!CL77</f>
        <v>48</v>
      </c>
    </row>
    <row r="78" spans="1:93" ht="20.100000000000001" customHeight="1" thickBot="1" x14ac:dyDescent="0.3">
      <c r="A78" s="865" t="s">
        <v>105</v>
      </c>
      <c r="B78" s="866">
        <v>63</v>
      </c>
      <c r="C78" s="867" t="s">
        <v>275</v>
      </c>
      <c r="D78" s="459"/>
      <c r="E78" s="505"/>
      <c r="F78" s="500"/>
      <c r="G78" s="435"/>
      <c r="H78" s="435"/>
      <c r="I78" s="498"/>
      <c r="J78" s="498"/>
      <c r="K78" s="435"/>
      <c r="L78" s="440"/>
      <c r="M78" s="500"/>
      <c r="N78" s="506"/>
      <c r="O78" s="435"/>
      <c r="P78" s="435"/>
      <c r="Q78" s="498"/>
      <c r="R78" s="498"/>
      <c r="S78" s="999"/>
      <c r="T78" s="440"/>
      <c r="U78" s="459"/>
      <c r="V78" s="506"/>
      <c r="W78" s="506"/>
      <c r="X78" s="435"/>
      <c r="Y78" s="435"/>
      <c r="Z78" s="506"/>
      <c r="AA78" s="505"/>
      <c r="AB78" s="459"/>
      <c r="AC78" s="435"/>
      <c r="AD78" s="506"/>
      <c r="AE78" s="506"/>
      <c r="AF78" s="435"/>
      <c r="AG78" s="435"/>
      <c r="AH78" s="505"/>
      <c r="AI78" s="207">
        <f>COUNTIF($D78:AH78,"D")</f>
        <v>0</v>
      </c>
      <c r="AJ78" s="183">
        <f t="shared" ref="AJ78:AJ96" si="69">COUNTIF($D78:$AH78,"N")</f>
        <v>0</v>
      </c>
      <c r="AK78" s="183">
        <f t="shared" ref="AK78:AK96" si="70">COUNTIF($D78:$AH78,"DT")</f>
        <v>0</v>
      </c>
      <c r="AL78" s="183">
        <f t="shared" ref="AL78:AL96" si="71">COUNTIF($D78:$AH78,"NT")</f>
        <v>0</v>
      </c>
      <c r="AM78" s="183">
        <f t="shared" ref="AM78:AM96" si="72">COUNTIF($D78:$AH78,"Naf")</f>
        <v>0</v>
      </c>
      <c r="AN78" s="183">
        <f t="shared" ref="AN78:AN96" si="73">COUNTIF($D78:$AH78,"DF")</f>
        <v>0</v>
      </c>
      <c r="AO78" s="183">
        <f t="shared" ref="AO78:AO96" si="74">COUNTIF($D78:$AH78,"NF")</f>
        <v>0</v>
      </c>
      <c r="AP78" s="183">
        <f t="shared" ref="AP78:AP96" si="75">COUNTIF($D78:$AH78,"t")</f>
        <v>0</v>
      </c>
      <c r="AQ78" s="183">
        <f t="shared" ref="AQ78:AQ96" si="76">COUNTIF($D78:$AH78,"FE")</f>
        <v>0</v>
      </c>
      <c r="AR78" s="183">
        <f t="shared" ref="AR78:AR96" si="77">COUNTIF($D78:$AH78,"FO")</f>
        <v>0</v>
      </c>
      <c r="AS78" s="183">
        <f t="shared" ref="AS78:AS96" si="78">COUNTIF($D78:$AH78,"DS")</f>
        <v>0</v>
      </c>
      <c r="AT78" s="183">
        <f t="shared" ref="AT78:AT96" si="79">COUNTIF($D78:$AH78,"DISP")</f>
        <v>0</v>
      </c>
      <c r="AU78" s="183">
        <f t="shared" ref="AU78:AU96" si="80">COUNTIF($D78:$AH78,"L")</f>
        <v>0</v>
      </c>
      <c r="AV78" s="183">
        <f t="shared" ref="AV78:AV96" si="81">COUNTIF($D78:$AH78,"B")</f>
        <v>0</v>
      </c>
      <c r="AW78" s="183">
        <f t="shared" ref="AW78:AW96" si="82">COUNTIF($D78:$AH78,"SA")</f>
        <v>0</v>
      </c>
      <c r="AX78" s="183">
        <f t="shared" ref="AX78:AX96" si="83">COUNTIF($D78:$AH78,"SE")</f>
        <v>0</v>
      </c>
      <c r="AY78" s="183">
        <f t="shared" ref="AY78:AY96" si="84">COUNTIF($D78:$AH78,"TR")</f>
        <v>0</v>
      </c>
      <c r="AZ78" s="183">
        <f t="shared" ref="AZ78:AZ96" si="85">COUNTIF($D78:$AH78,"F")</f>
        <v>0</v>
      </c>
      <c r="BA78" s="184">
        <f t="shared" ref="BA78:BA96" si="86">+AI78+AJ78+AK78+AL78+AQ78+AU78+AV78+AW78+AX78+AY78</f>
        <v>0</v>
      </c>
      <c r="BB78" s="348"/>
      <c r="BC78" s="349">
        <f t="shared" ref="BC78:BC96" si="87">+AI78*$BB$2+AJ78*$BB$6+AL78*$BB$2+AM78*$BB$6+AO78*8/24+AS78*8/24+AT78*8/24+AU78*8/24+AV78*12/24+AW78*8/24+AX78*$BB$2+AY78*8/24+BJ78*(0/24)+(AK78*$BC$2)</f>
        <v>0</v>
      </c>
      <c r="BD78" s="347"/>
      <c r="BE78" s="343"/>
      <c r="BF78" s="178">
        <f t="shared" ref="BF78:BF96" si="88">COUNTIF($D78:$AH78,"DTS")+COUNTIF($D78:$AH78,"NTS")</f>
        <v>0</v>
      </c>
      <c r="BG78" s="179">
        <f t="shared" ref="BG78:BG96" si="89">+BF78*12/24</f>
        <v>0</v>
      </c>
      <c r="BH78" s="180">
        <f t="shared" ref="BH78:BH96" si="90">+BG78/12+BN78*(1/24)</f>
        <v>0</v>
      </c>
      <c r="BI78" s="181">
        <f t="shared" ref="BI78:BI96" si="91">+BG78-BH78+(BN78*(3/24))+(BP78*(8/24))</f>
        <v>0</v>
      </c>
      <c r="BJ78" s="182">
        <f t="shared" ref="BJ78:BJ96" si="92">COUNTIF($D78:$AH78,"DTS5S")</f>
        <v>0</v>
      </c>
      <c r="BK78" s="183">
        <f t="shared" ref="BK78:BK96" si="93">COUNTIF($D78:$AH78,"NTS5S")</f>
        <v>0</v>
      </c>
      <c r="BL78" s="183">
        <f t="shared" ref="BL78:BL96" si="94">COUNTIF($D78:$AH78,"DTSDS")</f>
        <v>0</v>
      </c>
      <c r="BM78" s="183">
        <f t="shared" ref="BM78:BM96" si="95">COUNTIF($D78:$AH78,"NTSDS")</f>
        <v>0</v>
      </c>
      <c r="BN78" s="183">
        <f t="shared" ref="BN78:BN96" si="96">COUNTIF($D78:$AH78,"NTSAF")</f>
        <v>0</v>
      </c>
      <c r="BO78" s="183">
        <f t="shared" ref="BO78:BO96" si="97">COUNTIF($D78:$AH78,"DTSF")</f>
        <v>0</v>
      </c>
      <c r="BP78" s="184">
        <f t="shared" ref="BP78:BP96" si="98">COUNTIF($D78:$AH78,"NTSF")</f>
        <v>0</v>
      </c>
      <c r="BQ78" s="405">
        <f t="shared" ref="BQ78:BQ96" si="99">+(BM78+BL78+BK78+BJ78)*(12/24)</f>
        <v>0</v>
      </c>
      <c r="BR78" s="182">
        <f t="shared" ref="BR78:BR96" si="100">COUNTIF($D78:$AH78,"NAF")+$BR$8</f>
        <v>0</v>
      </c>
      <c r="BS78" s="183">
        <f t="shared" ref="BS78:BS96" si="101">COUNTIF($D78:$AH78,"DF")</f>
        <v>0</v>
      </c>
      <c r="BT78" s="184">
        <f t="shared" ref="BT78:BT96" si="102">COUNTIF($D78:$AH78,"NF")</f>
        <v>0</v>
      </c>
      <c r="BU78" s="185">
        <f t="shared" ref="BU78:BU96" si="103">BR78*(8/24)+BS78*(12/24)+BT78*(4/24)+BN78*(8/24)+BO78*(12/24)+BP78*(4/24)</f>
        <v>0</v>
      </c>
      <c r="BV78" s="178">
        <f t="shared" ref="BV78:BV96" si="104">COUNTIF($D78:$AH78,"DTS1")+COUNTIF($D78:$AH78,"NTS1")</f>
        <v>0</v>
      </c>
      <c r="BW78" s="179">
        <f t="shared" ref="BW78:BW96" si="105">+BV78*12/24</f>
        <v>0</v>
      </c>
      <c r="BX78" s="196">
        <f t="shared" ref="BX78:BX96" si="106">+BW78/12+CD78*(1/24)</f>
        <v>0</v>
      </c>
      <c r="BY78" s="197">
        <f t="shared" ref="BY78:BY96" si="107">+BW78-BX78+(CD78*(3/24))+(CF78*(8/24))</f>
        <v>0</v>
      </c>
      <c r="BZ78" s="182">
        <f t="shared" ref="BZ78:BZ96" si="108">COUNTIF($D78:$AH78,"DTS5S1")</f>
        <v>0</v>
      </c>
      <c r="CA78" s="183">
        <f t="shared" ref="CA78:CA96" si="109">COUNTIF($D78:$AH78,"NTS5S1")</f>
        <v>0</v>
      </c>
      <c r="CB78" s="183">
        <f t="shared" ref="CB78:CB96" si="110">COUNTIF($D78:$AH78,"DTSDS1")</f>
        <v>0</v>
      </c>
      <c r="CC78" s="183">
        <f t="shared" ref="CC78:CC96" si="111">COUNTIF($D78:$AH78,"NTSDS1")</f>
        <v>0</v>
      </c>
      <c r="CD78" s="183">
        <f t="shared" ref="CD78:CD96" si="112">COUNTIF($D78:$AH78,"NTSAF1")</f>
        <v>0</v>
      </c>
      <c r="CE78" s="183">
        <f t="shared" ref="CE78:CE96" si="113">COUNTIF($D78:$AH78,"DTSF1")</f>
        <v>0</v>
      </c>
      <c r="CF78" s="184">
        <f t="shared" ref="CF78:CF96" si="114">COUNTIF($D78:$AH78,"NTSF1")</f>
        <v>0</v>
      </c>
      <c r="CG78" s="198">
        <f t="shared" ref="CG78:CG96" si="115">+(CC78+CB78+CA78+CD78+CE78+CF78+BZ78)*(12/24)</f>
        <v>0</v>
      </c>
      <c r="CH78" s="186"/>
      <c r="CI78" s="187"/>
      <c r="CJ78" s="187"/>
      <c r="CK78" s="177">
        <f t="shared" ref="CK78:CK96" si="116">SUM(BQ78)+BG78+BW78+CG78</f>
        <v>0</v>
      </c>
      <c r="CL78" s="230"/>
      <c r="CM78" s="359"/>
      <c r="CN78" s="444">
        <f>FEV!CK78</f>
        <v>0</v>
      </c>
      <c r="CO78" s="450">
        <f>FEV!CL78</f>
        <v>0</v>
      </c>
    </row>
    <row r="79" spans="1:93" s="35" customFormat="1" ht="20.100000000000001" customHeight="1" thickBot="1" x14ac:dyDescent="0.25">
      <c r="A79" s="868" t="s">
        <v>106</v>
      </c>
      <c r="B79" s="691">
        <v>64</v>
      </c>
      <c r="C79" s="90" t="s">
        <v>2</v>
      </c>
      <c r="D79" s="459" t="s">
        <v>25</v>
      </c>
      <c r="E79" s="505"/>
      <c r="F79" s="500"/>
      <c r="G79" s="435" t="s">
        <v>24</v>
      </c>
      <c r="H79" s="435" t="s">
        <v>25</v>
      </c>
      <c r="I79" s="498"/>
      <c r="J79" s="498"/>
      <c r="K79" s="435" t="s">
        <v>24</v>
      </c>
      <c r="L79" s="440" t="s">
        <v>25</v>
      </c>
      <c r="M79" s="500"/>
      <c r="N79" s="506"/>
      <c r="O79" s="435" t="s">
        <v>24</v>
      </c>
      <c r="P79" s="435" t="s">
        <v>25</v>
      </c>
      <c r="Q79" s="498"/>
      <c r="R79" s="498"/>
      <c r="S79" s="492" t="s">
        <v>25</v>
      </c>
      <c r="T79" s="517" t="s">
        <v>56</v>
      </c>
      <c r="U79" s="517"/>
      <c r="V79" s="481" t="s">
        <v>24</v>
      </c>
      <c r="W79" s="492" t="s">
        <v>25</v>
      </c>
      <c r="X79" s="519"/>
      <c r="Y79" s="519"/>
      <c r="Z79" s="480" t="s">
        <v>24</v>
      </c>
      <c r="AA79" s="480" t="s">
        <v>24</v>
      </c>
      <c r="AB79" s="723"/>
      <c r="AC79" s="724"/>
      <c r="AD79" s="492" t="s">
        <v>24</v>
      </c>
      <c r="AE79" s="480" t="s">
        <v>25</v>
      </c>
      <c r="AF79" s="517"/>
      <c r="AG79" s="517"/>
      <c r="AH79" s="481" t="s">
        <v>25</v>
      </c>
      <c r="AI79" s="207">
        <f>COUNTIF($D79:AH79,"D")</f>
        <v>7</v>
      </c>
      <c r="AJ79" s="183">
        <f t="shared" si="69"/>
        <v>8</v>
      </c>
      <c r="AK79" s="183">
        <f t="shared" si="70"/>
        <v>0</v>
      </c>
      <c r="AL79" s="183">
        <f t="shared" si="71"/>
        <v>0</v>
      </c>
      <c r="AM79" s="183">
        <f t="shared" si="72"/>
        <v>0</v>
      </c>
      <c r="AN79" s="183">
        <f t="shared" si="73"/>
        <v>0</v>
      </c>
      <c r="AO79" s="183">
        <f t="shared" si="74"/>
        <v>0</v>
      </c>
      <c r="AP79" s="183">
        <f t="shared" si="75"/>
        <v>0</v>
      </c>
      <c r="AQ79" s="183">
        <f t="shared" si="76"/>
        <v>0</v>
      </c>
      <c r="AR79" s="183">
        <f t="shared" si="77"/>
        <v>0</v>
      </c>
      <c r="AS79" s="183">
        <f t="shared" si="78"/>
        <v>0</v>
      </c>
      <c r="AT79" s="183">
        <f t="shared" si="79"/>
        <v>0</v>
      </c>
      <c r="AU79" s="183">
        <f t="shared" si="80"/>
        <v>0</v>
      </c>
      <c r="AV79" s="183">
        <f t="shared" si="81"/>
        <v>0</v>
      </c>
      <c r="AW79" s="183">
        <f t="shared" si="82"/>
        <v>0</v>
      </c>
      <c r="AX79" s="183">
        <f t="shared" si="83"/>
        <v>0</v>
      </c>
      <c r="AY79" s="183">
        <f t="shared" si="84"/>
        <v>0</v>
      </c>
      <c r="AZ79" s="183">
        <f t="shared" si="85"/>
        <v>0</v>
      </c>
      <c r="BA79" s="184">
        <f t="shared" si="86"/>
        <v>15</v>
      </c>
      <c r="BB79" s="348"/>
      <c r="BC79" s="349">
        <f t="shared" si="87"/>
        <v>7.5</v>
      </c>
      <c r="BD79" s="347"/>
      <c r="BE79" s="343"/>
      <c r="BF79" s="178">
        <f t="shared" si="88"/>
        <v>1</v>
      </c>
      <c r="BG79" s="179">
        <f t="shared" si="89"/>
        <v>0.5</v>
      </c>
      <c r="BH79" s="180">
        <f t="shared" si="90"/>
        <v>4.1666666666666664E-2</v>
      </c>
      <c r="BI79" s="181">
        <f t="shared" si="91"/>
        <v>0.45833333333333331</v>
      </c>
      <c r="BJ79" s="182">
        <f t="shared" si="92"/>
        <v>0</v>
      </c>
      <c r="BK79" s="183">
        <f t="shared" si="93"/>
        <v>0</v>
      </c>
      <c r="BL79" s="183">
        <f t="shared" si="94"/>
        <v>0</v>
      </c>
      <c r="BM79" s="183">
        <f t="shared" si="95"/>
        <v>0</v>
      </c>
      <c r="BN79" s="183">
        <f t="shared" si="96"/>
        <v>0</v>
      </c>
      <c r="BO79" s="183">
        <f t="shared" si="97"/>
        <v>0</v>
      </c>
      <c r="BP79" s="184">
        <f t="shared" si="98"/>
        <v>0</v>
      </c>
      <c r="BQ79" s="405">
        <f t="shared" si="99"/>
        <v>0</v>
      </c>
      <c r="BR79" s="182">
        <f t="shared" si="100"/>
        <v>0</v>
      </c>
      <c r="BS79" s="183">
        <f t="shared" si="101"/>
        <v>0</v>
      </c>
      <c r="BT79" s="184">
        <f t="shared" si="102"/>
        <v>0</v>
      </c>
      <c r="BU79" s="185">
        <f t="shared" si="103"/>
        <v>0</v>
      </c>
      <c r="BV79" s="178">
        <f t="shared" si="104"/>
        <v>0</v>
      </c>
      <c r="BW79" s="179">
        <f t="shared" si="105"/>
        <v>0</v>
      </c>
      <c r="BX79" s="196">
        <f t="shared" si="106"/>
        <v>0</v>
      </c>
      <c r="BY79" s="197">
        <f t="shared" si="107"/>
        <v>0</v>
      </c>
      <c r="BZ79" s="182">
        <f t="shared" si="108"/>
        <v>0</v>
      </c>
      <c r="CA79" s="183">
        <f t="shared" si="109"/>
        <v>0</v>
      </c>
      <c r="CB79" s="183">
        <f t="shared" si="110"/>
        <v>0</v>
      </c>
      <c r="CC79" s="183">
        <f t="shared" si="111"/>
        <v>0</v>
      </c>
      <c r="CD79" s="183">
        <f t="shared" si="112"/>
        <v>0</v>
      </c>
      <c r="CE79" s="183">
        <f t="shared" si="113"/>
        <v>0</v>
      </c>
      <c r="CF79" s="184">
        <f t="shared" si="114"/>
        <v>0</v>
      </c>
      <c r="CG79" s="198">
        <f t="shared" si="115"/>
        <v>0</v>
      </c>
      <c r="CH79" s="186"/>
      <c r="CI79" s="187"/>
      <c r="CJ79" s="187"/>
      <c r="CK79" s="177">
        <f t="shared" si="116"/>
        <v>0.5</v>
      </c>
      <c r="CL79" s="361"/>
      <c r="CM79" s="360"/>
      <c r="CN79" s="444">
        <f>FEV!CK79</f>
        <v>2</v>
      </c>
      <c r="CO79" s="450">
        <f>FEV!CL79</f>
        <v>24</v>
      </c>
    </row>
    <row r="80" spans="1:93" s="35" customFormat="1" ht="20.100000000000001" customHeight="1" thickBot="1" x14ac:dyDescent="0.25">
      <c r="A80" s="613" t="s">
        <v>107</v>
      </c>
      <c r="B80" s="866">
        <v>65</v>
      </c>
      <c r="C80" s="26" t="s">
        <v>2</v>
      </c>
      <c r="D80" s="459" t="s">
        <v>25</v>
      </c>
      <c r="E80" s="505"/>
      <c r="F80" s="505"/>
      <c r="G80" s="435" t="s">
        <v>57</v>
      </c>
      <c r="H80" s="435" t="s">
        <v>57</v>
      </c>
      <c r="I80" s="498"/>
      <c r="J80" s="498"/>
      <c r="K80" s="435" t="s">
        <v>32</v>
      </c>
      <c r="L80" s="440" t="s">
        <v>32</v>
      </c>
      <c r="M80" s="500"/>
      <c r="N80" s="506"/>
      <c r="O80" s="435" t="s">
        <v>31</v>
      </c>
      <c r="P80" s="435" t="s">
        <v>25</v>
      </c>
      <c r="Q80" s="498"/>
      <c r="R80" s="498" t="s">
        <v>26</v>
      </c>
      <c r="S80" s="459" t="s">
        <v>26</v>
      </c>
      <c r="T80" s="498"/>
      <c r="U80" s="498" t="s">
        <v>50</v>
      </c>
      <c r="V80" s="440" t="s">
        <v>24</v>
      </c>
      <c r="W80" s="459" t="s">
        <v>25</v>
      </c>
      <c r="X80" s="531" t="s">
        <v>56</v>
      </c>
      <c r="Y80" s="506"/>
      <c r="Z80" s="435" t="s">
        <v>24</v>
      </c>
      <c r="AA80" s="435" t="s">
        <v>24</v>
      </c>
      <c r="AB80" s="520"/>
      <c r="AC80" s="504"/>
      <c r="AD80" s="459" t="s">
        <v>24</v>
      </c>
      <c r="AE80" s="435" t="s">
        <v>25</v>
      </c>
      <c r="AF80" s="531" t="s">
        <v>49</v>
      </c>
      <c r="AG80" s="498"/>
      <c r="AH80" s="440" t="s">
        <v>25</v>
      </c>
      <c r="AI80" s="207">
        <f>COUNTIF($D80:AH80,"D")</f>
        <v>4</v>
      </c>
      <c r="AJ80" s="183">
        <f t="shared" si="69"/>
        <v>5</v>
      </c>
      <c r="AK80" s="183">
        <f t="shared" si="70"/>
        <v>2</v>
      </c>
      <c r="AL80" s="183">
        <f t="shared" si="71"/>
        <v>0</v>
      </c>
      <c r="AM80" s="183">
        <f t="shared" si="72"/>
        <v>0</v>
      </c>
      <c r="AN80" s="183">
        <f t="shared" si="73"/>
        <v>0</v>
      </c>
      <c r="AO80" s="183">
        <f t="shared" si="74"/>
        <v>0</v>
      </c>
      <c r="AP80" s="183">
        <f t="shared" si="75"/>
        <v>1</v>
      </c>
      <c r="AQ80" s="183">
        <f t="shared" si="76"/>
        <v>2</v>
      </c>
      <c r="AR80" s="183">
        <f t="shared" si="77"/>
        <v>0</v>
      </c>
      <c r="AS80" s="183">
        <f t="shared" si="78"/>
        <v>0</v>
      </c>
      <c r="AT80" s="183">
        <f t="shared" si="79"/>
        <v>0</v>
      </c>
      <c r="AU80" s="183">
        <f t="shared" si="80"/>
        <v>0</v>
      </c>
      <c r="AV80" s="183">
        <f t="shared" si="81"/>
        <v>0</v>
      </c>
      <c r="AW80" s="183">
        <f t="shared" si="82"/>
        <v>0</v>
      </c>
      <c r="AX80" s="183">
        <f t="shared" si="83"/>
        <v>0</v>
      </c>
      <c r="AY80" s="183">
        <f t="shared" si="84"/>
        <v>0</v>
      </c>
      <c r="AZ80" s="183">
        <f t="shared" si="85"/>
        <v>0</v>
      </c>
      <c r="BA80" s="184">
        <f t="shared" si="86"/>
        <v>13</v>
      </c>
      <c r="BB80" s="348"/>
      <c r="BC80" s="349">
        <f t="shared" si="87"/>
        <v>4.5</v>
      </c>
      <c r="BD80" s="347"/>
      <c r="BE80" s="343"/>
      <c r="BF80" s="178">
        <f t="shared" si="88"/>
        <v>1</v>
      </c>
      <c r="BG80" s="179">
        <f t="shared" si="89"/>
        <v>0.5</v>
      </c>
      <c r="BH80" s="180">
        <f t="shared" si="90"/>
        <v>4.1666666666666664E-2</v>
      </c>
      <c r="BI80" s="181">
        <f t="shared" si="91"/>
        <v>0.45833333333333331</v>
      </c>
      <c r="BJ80" s="182">
        <f t="shared" si="92"/>
        <v>0</v>
      </c>
      <c r="BK80" s="183">
        <f t="shared" si="93"/>
        <v>1</v>
      </c>
      <c r="BL80" s="183">
        <f t="shared" si="94"/>
        <v>1</v>
      </c>
      <c r="BM80" s="183">
        <f t="shared" si="95"/>
        <v>0</v>
      </c>
      <c r="BN80" s="183">
        <f t="shared" si="96"/>
        <v>0</v>
      </c>
      <c r="BO80" s="183">
        <f t="shared" si="97"/>
        <v>0</v>
      </c>
      <c r="BP80" s="184">
        <f t="shared" si="98"/>
        <v>0</v>
      </c>
      <c r="BQ80" s="405">
        <f t="shared" si="99"/>
        <v>1</v>
      </c>
      <c r="BR80" s="182">
        <f t="shared" si="100"/>
        <v>0</v>
      </c>
      <c r="BS80" s="183">
        <f t="shared" si="101"/>
        <v>0</v>
      </c>
      <c r="BT80" s="184">
        <f t="shared" si="102"/>
        <v>0</v>
      </c>
      <c r="BU80" s="185">
        <f t="shared" si="103"/>
        <v>0</v>
      </c>
      <c r="BV80" s="178">
        <f t="shared" si="104"/>
        <v>0</v>
      </c>
      <c r="BW80" s="179">
        <f t="shared" si="105"/>
        <v>0</v>
      </c>
      <c r="BX80" s="196">
        <f t="shared" si="106"/>
        <v>0</v>
      </c>
      <c r="BY80" s="197">
        <f t="shared" si="107"/>
        <v>0</v>
      </c>
      <c r="BZ80" s="182">
        <f t="shared" si="108"/>
        <v>0</v>
      </c>
      <c r="CA80" s="183">
        <f t="shared" si="109"/>
        <v>0</v>
      </c>
      <c r="CB80" s="183">
        <f t="shared" si="110"/>
        <v>0</v>
      </c>
      <c r="CC80" s="183">
        <f t="shared" si="111"/>
        <v>0</v>
      </c>
      <c r="CD80" s="183">
        <f t="shared" si="112"/>
        <v>0</v>
      </c>
      <c r="CE80" s="183">
        <f t="shared" si="113"/>
        <v>0</v>
      </c>
      <c r="CF80" s="184">
        <f t="shared" si="114"/>
        <v>0</v>
      </c>
      <c r="CG80" s="198">
        <f t="shared" si="115"/>
        <v>0</v>
      </c>
      <c r="CH80" s="186"/>
      <c r="CI80" s="187"/>
      <c r="CJ80" s="187"/>
      <c r="CK80" s="177">
        <f t="shared" si="116"/>
        <v>1.5</v>
      </c>
      <c r="CL80" s="361"/>
      <c r="CM80" s="360"/>
      <c r="CN80" s="444">
        <f>FEV!CK80</f>
        <v>4</v>
      </c>
      <c r="CO80" s="450">
        <f>FEV!CL80</f>
        <v>48</v>
      </c>
    </row>
    <row r="81" spans="1:93" s="35" customFormat="1" ht="20.100000000000001" customHeight="1" thickBot="1" x14ac:dyDescent="0.25">
      <c r="A81" s="868" t="s">
        <v>108</v>
      </c>
      <c r="B81" s="691">
        <v>66</v>
      </c>
      <c r="C81" s="26" t="s">
        <v>2</v>
      </c>
      <c r="D81" s="459" t="s">
        <v>25</v>
      </c>
      <c r="E81" s="505"/>
      <c r="F81" s="500"/>
      <c r="G81" s="435" t="s">
        <v>24</v>
      </c>
      <c r="H81" s="435" t="s">
        <v>25</v>
      </c>
      <c r="I81" s="498"/>
      <c r="J81" s="498"/>
      <c r="K81" s="435" t="s">
        <v>24</v>
      </c>
      <c r="L81" s="440" t="s">
        <v>25</v>
      </c>
      <c r="M81" s="500"/>
      <c r="N81" s="506"/>
      <c r="O81" s="435" t="s">
        <v>24</v>
      </c>
      <c r="P81" s="435" t="s">
        <v>25</v>
      </c>
      <c r="Q81" s="498"/>
      <c r="R81" s="498"/>
      <c r="S81" s="492" t="s">
        <v>27</v>
      </c>
      <c r="T81" s="517"/>
      <c r="U81" s="517" t="s">
        <v>31</v>
      </c>
      <c r="V81" s="481" t="s">
        <v>24</v>
      </c>
      <c r="W81" s="492" t="s">
        <v>25</v>
      </c>
      <c r="X81" s="519"/>
      <c r="Y81" s="519"/>
      <c r="Z81" s="480" t="s">
        <v>24</v>
      </c>
      <c r="AA81" s="480" t="s">
        <v>24</v>
      </c>
      <c r="AB81" s="723" t="s">
        <v>51</v>
      </c>
      <c r="AC81" s="724"/>
      <c r="AD81" s="492" t="s">
        <v>24</v>
      </c>
      <c r="AE81" s="480" t="s">
        <v>26</v>
      </c>
      <c r="AF81" s="517"/>
      <c r="AG81" s="725"/>
      <c r="AH81" s="481" t="s">
        <v>25</v>
      </c>
      <c r="AI81" s="207">
        <f>COUNTIF($D81:AH81,"D")</f>
        <v>7</v>
      </c>
      <c r="AJ81" s="183">
        <f t="shared" si="69"/>
        <v>6</v>
      </c>
      <c r="AK81" s="183">
        <f t="shared" si="70"/>
        <v>1</v>
      </c>
      <c r="AL81" s="183">
        <f t="shared" si="71"/>
        <v>1</v>
      </c>
      <c r="AM81" s="183">
        <f t="shared" si="72"/>
        <v>0</v>
      </c>
      <c r="AN81" s="183">
        <f t="shared" si="73"/>
        <v>0</v>
      </c>
      <c r="AO81" s="183">
        <f t="shared" si="74"/>
        <v>0</v>
      </c>
      <c r="AP81" s="183">
        <f t="shared" si="75"/>
        <v>1</v>
      </c>
      <c r="AQ81" s="183">
        <f t="shared" si="76"/>
        <v>0</v>
      </c>
      <c r="AR81" s="183">
        <f t="shared" si="77"/>
        <v>0</v>
      </c>
      <c r="AS81" s="183">
        <f t="shared" si="78"/>
        <v>0</v>
      </c>
      <c r="AT81" s="183">
        <f t="shared" si="79"/>
        <v>0</v>
      </c>
      <c r="AU81" s="183">
        <f t="shared" si="80"/>
        <v>0</v>
      </c>
      <c r="AV81" s="183">
        <f t="shared" si="81"/>
        <v>0</v>
      </c>
      <c r="AW81" s="183">
        <f t="shared" si="82"/>
        <v>0</v>
      </c>
      <c r="AX81" s="183">
        <f t="shared" si="83"/>
        <v>0</v>
      </c>
      <c r="AY81" s="183">
        <f t="shared" si="84"/>
        <v>0</v>
      </c>
      <c r="AZ81" s="183">
        <f t="shared" si="85"/>
        <v>0</v>
      </c>
      <c r="BA81" s="184">
        <f t="shared" si="86"/>
        <v>15</v>
      </c>
      <c r="BB81" s="348"/>
      <c r="BC81" s="349">
        <f t="shared" si="87"/>
        <v>7</v>
      </c>
      <c r="BD81" s="347"/>
      <c r="BE81" s="343"/>
      <c r="BF81" s="178">
        <f t="shared" si="88"/>
        <v>0</v>
      </c>
      <c r="BG81" s="179">
        <f t="shared" si="89"/>
        <v>0</v>
      </c>
      <c r="BH81" s="180">
        <f t="shared" si="90"/>
        <v>0</v>
      </c>
      <c r="BI81" s="181">
        <f t="shared" si="91"/>
        <v>0</v>
      </c>
      <c r="BJ81" s="182">
        <f t="shared" si="92"/>
        <v>0</v>
      </c>
      <c r="BK81" s="183">
        <f t="shared" si="93"/>
        <v>0</v>
      </c>
      <c r="BL81" s="183">
        <f t="shared" si="94"/>
        <v>0</v>
      </c>
      <c r="BM81" s="183">
        <f t="shared" si="95"/>
        <v>1</v>
      </c>
      <c r="BN81" s="183">
        <f t="shared" si="96"/>
        <v>0</v>
      </c>
      <c r="BO81" s="183">
        <f t="shared" si="97"/>
        <v>0</v>
      </c>
      <c r="BP81" s="184">
        <f t="shared" si="98"/>
        <v>0</v>
      </c>
      <c r="BQ81" s="405">
        <f t="shared" si="99"/>
        <v>0.5</v>
      </c>
      <c r="BR81" s="182">
        <f t="shared" si="100"/>
        <v>0</v>
      </c>
      <c r="BS81" s="183">
        <f t="shared" si="101"/>
        <v>0</v>
      </c>
      <c r="BT81" s="184">
        <f t="shared" si="102"/>
        <v>0</v>
      </c>
      <c r="BU81" s="185">
        <f t="shared" si="103"/>
        <v>0</v>
      </c>
      <c r="BV81" s="178">
        <f t="shared" si="104"/>
        <v>0</v>
      </c>
      <c r="BW81" s="179">
        <f t="shared" si="105"/>
        <v>0</v>
      </c>
      <c r="BX81" s="196">
        <f t="shared" si="106"/>
        <v>0</v>
      </c>
      <c r="BY81" s="197">
        <f t="shared" si="107"/>
        <v>0</v>
      </c>
      <c r="BZ81" s="182">
        <f t="shared" si="108"/>
        <v>0</v>
      </c>
      <c r="CA81" s="183">
        <f t="shared" si="109"/>
        <v>0</v>
      </c>
      <c r="CB81" s="183">
        <f t="shared" si="110"/>
        <v>0</v>
      </c>
      <c r="CC81" s="183">
        <f t="shared" si="111"/>
        <v>0</v>
      </c>
      <c r="CD81" s="183">
        <f t="shared" si="112"/>
        <v>0</v>
      </c>
      <c r="CE81" s="183">
        <f t="shared" si="113"/>
        <v>0</v>
      </c>
      <c r="CF81" s="184">
        <f t="shared" si="114"/>
        <v>0</v>
      </c>
      <c r="CG81" s="198">
        <f t="shared" si="115"/>
        <v>0</v>
      </c>
      <c r="CH81" s="186"/>
      <c r="CI81" s="187"/>
      <c r="CJ81" s="187"/>
      <c r="CK81" s="177">
        <f t="shared" si="116"/>
        <v>0.5</v>
      </c>
      <c r="CL81" s="361"/>
      <c r="CM81" s="360"/>
      <c r="CN81" s="444">
        <f>FEV!CK81</f>
        <v>2</v>
      </c>
      <c r="CO81" s="450">
        <f>FEV!CL81</f>
        <v>24</v>
      </c>
    </row>
    <row r="82" spans="1:93" s="336" customFormat="1" ht="20.100000000000001" customHeight="1" thickBot="1" x14ac:dyDescent="0.25">
      <c r="A82" s="613" t="s">
        <v>109</v>
      </c>
      <c r="B82" s="866">
        <v>67</v>
      </c>
      <c r="C82" s="26" t="s">
        <v>2</v>
      </c>
      <c r="D82" s="460" t="s">
        <v>25</v>
      </c>
      <c r="E82" s="467"/>
      <c r="F82" s="503"/>
      <c r="G82" s="438" t="s">
        <v>24</v>
      </c>
      <c r="H82" s="438" t="s">
        <v>25</v>
      </c>
      <c r="I82" s="428" t="s">
        <v>49</v>
      </c>
      <c r="J82" s="502"/>
      <c r="K82" s="447" t="s">
        <v>25</v>
      </c>
      <c r="L82" s="493" t="s">
        <v>25</v>
      </c>
      <c r="M82" s="569"/>
      <c r="N82" s="428"/>
      <c r="O82" s="438" t="s">
        <v>24</v>
      </c>
      <c r="P82" s="438" t="s">
        <v>25</v>
      </c>
      <c r="Q82" s="502"/>
      <c r="R82" s="452"/>
      <c r="S82" s="984" t="s">
        <v>59</v>
      </c>
      <c r="T82" s="498"/>
      <c r="U82" s="527"/>
      <c r="V82" s="456" t="s">
        <v>25</v>
      </c>
      <c r="W82" s="459" t="s">
        <v>25</v>
      </c>
      <c r="X82" s="506"/>
      <c r="Y82" s="506"/>
      <c r="Z82" s="435" t="s">
        <v>24</v>
      </c>
      <c r="AA82" s="435" t="s">
        <v>24</v>
      </c>
      <c r="AB82" s="527"/>
      <c r="AC82" s="526"/>
      <c r="AD82" s="459" t="s">
        <v>24</v>
      </c>
      <c r="AE82" s="435" t="s">
        <v>26</v>
      </c>
      <c r="AF82" s="498"/>
      <c r="AG82" s="498"/>
      <c r="AH82" s="440" t="s">
        <v>25</v>
      </c>
      <c r="AI82" s="207">
        <f>COUNTIF($D82:AH82,"D")</f>
        <v>5</v>
      </c>
      <c r="AJ82" s="183">
        <f t="shared" si="69"/>
        <v>8</v>
      </c>
      <c r="AK82" s="183">
        <f t="shared" si="70"/>
        <v>1</v>
      </c>
      <c r="AL82" s="183">
        <f t="shared" si="71"/>
        <v>0</v>
      </c>
      <c r="AM82" s="183">
        <f t="shared" si="72"/>
        <v>0</v>
      </c>
      <c r="AN82" s="183">
        <f t="shared" si="73"/>
        <v>0</v>
      </c>
      <c r="AO82" s="183">
        <f t="shared" si="74"/>
        <v>0</v>
      </c>
      <c r="AP82" s="183">
        <f t="shared" si="75"/>
        <v>0</v>
      </c>
      <c r="AQ82" s="183">
        <f t="shared" si="76"/>
        <v>0</v>
      </c>
      <c r="AR82" s="183">
        <f t="shared" si="77"/>
        <v>0</v>
      </c>
      <c r="AS82" s="183">
        <f t="shared" si="78"/>
        <v>0</v>
      </c>
      <c r="AT82" s="183">
        <f t="shared" si="79"/>
        <v>0</v>
      </c>
      <c r="AU82" s="183">
        <f t="shared" si="80"/>
        <v>0</v>
      </c>
      <c r="AV82" s="183">
        <f t="shared" si="81"/>
        <v>0</v>
      </c>
      <c r="AW82" s="183">
        <f t="shared" si="82"/>
        <v>0</v>
      </c>
      <c r="AX82" s="183">
        <f t="shared" si="83"/>
        <v>0</v>
      </c>
      <c r="AY82" s="183">
        <f t="shared" si="84"/>
        <v>0</v>
      </c>
      <c r="AZ82" s="183">
        <f t="shared" si="85"/>
        <v>0</v>
      </c>
      <c r="BA82" s="184">
        <f t="shared" si="86"/>
        <v>14</v>
      </c>
      <c r="BB82" s="348"/>
      <c r="BC82" s="349">
        <f t="shared" si="87"/>
        <v>6.5</v>
      </c>
      <c r="BD82" s="347"/>
      <c r="BE82" s="343"/>
      <c r="BF82" s="1018">
        <f t="shared" si="88"/>
        <v>1</v>
      </c>
      <c r="BG82" s="913">
        <v>0.70833333333333337</v>
      </c>
      <c r="BH82" s="914">
        <v>8.3333333333333329E-2</v>
      </c>
      <c r="BI82" s="915">
        <f t="shared" si="91"/>
        <v>0.625</v>
      </c>
      <c r="BJ82" s="182">
        <f t="shared" si="92"/>
        <v>0</v>
      </c>
      <c r="BK82" s="183">
        <f t="shared" si="93"/>
        <v>1</v>
      </c>
      <c r="BL82" s="183">
        <f t="shared" si="94"/>
        <v>0</v>
      </c>
      <c r="BM82" s="183">
        <f t="shared" si="95"/>
        <v>0</v>
      </c>
      <c r="BN82" s="183">
        <f t="shared" si="96"/>
        <v>0</v>
      </c>
      <c r="BO82" s="183">
        <f t="shared" si="97"/>
        <v>0</v>
      </c>
      <c r="BP82" s="184">
        <f t="shared" si="98"/>
        <v>0</v>
      </c>
      <c r="BQ82" s="405">
        <f t="shared" si="99"/>
        <v>0.5</v>
      </c>
      <c r="BR82" s="182">
        <f t="shared" si="100"/>
        <v>0</v>
      </c>
      <c r="BS82" s="183">
        <f t="shared" si="101"/>
        <v>0</v>
      </c>
      <c r="BT82" s="184">
        <f t="shared" si="102"/>
        <v>0</v>
      </c>
      <c r="BU82" s="185">
        <f t="shared" si="103"/>
        <v>0</v>
      </c>
      <c r="BV82" s="178">
        <f t="shared" si="104"/>
        <v>0</v>
      </c>
      <c r="BW82" s="179">
        <f t="shared" si="105"/>
        <v>0</v>
      </c>
      <c r="BX82" s="196">
        <f t="shared" si="106"/>
        <v>0</v>
      </c>
      <c r="BY82" s="197">
        <f t="shared" si="107"/>
        <v>0</v>
      </c>
      <c r="BZ82" s="182">
        <f t="shared" si="108"/>
        <v>0</v>
      </c>
      <c r="CA82" s="183">
        <f t="shared" si="109"/>
        <v>0</v>
      </c>
      <c r="CB82" s="183">
        <f t="shared" si="110"/>
        <v>0</v>
      </c>
      <c r="CC82" s="183">
        <f t="shared" si="111"/>
        <v>0</v>
      </c>
      <c r="CD82" s="183">
        <f t="shared" si="112"/>
        <v>0</v>
      </c>
      <c r="CE82" s="183">
        <f t="shared" si="113"/>
        <v>0</v>
      </c>
      <c r="CF82" s="184">
        <f t="shared" si="114"/>
        <v>0</v>
      </c>
      <c r="CG82" s="198">
        <f t="shared" si="115"/>
        <v>0</v>
      </c>
      <c r="CH82" s="186"/>
      <c r="CI82" s="187"/>
      <c r="CJ82" s="187"/>
      <c r="CK82" s="177">
        <f t="shared" si="116"/>
        <v>1.2083333333333335</v>
      </c>
      <c r="CL82" s="361"/>
      <c r="CM82" s="360"/>
      <c r="CN82" s="444">
        <f>FEV!CK82</f>
        <v>4</v>
      </c>
      <c r="CO82" s="450">
        <f>FEV!CL82</f>
        <v>53</v>
      </c>
    </row>
    <row r="83" spans="1:93" s="35" customFormat="1" ht="20.100000000000001" customHeight="1" thickBot="1" x14ac:dyDescent="0.25">
      <c r="A83" s="868" t="s">
        <v>110</v>
      </c>
      <c r="B83" s="691">
        <v>68</v>
      </c>
      <c r="C83" s="692" t="s">
        <v>2</v>
      </c>
      <c r="D83" s="459"/>
      <c r="E83" s="505"/>
      <c r="F83" s="500"/>
      <c r="G83" s="435"/>
      <c r="H83" s="435"/>
      <c r="I83" s="498"/>
      <c r="J83" s="498"/>
      <c r="K83" s="435"/>
      <c r="L83" s="440"/>
      <c r="M83" s="500"/>
      <c r="N83" s="506"/>
      <c r="O83" s="435"/>
      <c r="P83" s="435" t="s">
        <v>37</v>
      </c>
      <c r="Q83" s="498"/>
      <c r="R83" s="498"/>
      <c r="S83" s="999"/>
      <c r="T83" s="440"/>
      <c r="U83" s="459"/>
      <c r="V83" s="506"/>
      <c r="W83" s="506"/>
      <c r="X83" s="435"/>
      <c r="Y83" s="435"/>
      <c r="Z83" s="506"/>
      <c r="AA83" s="505"/>
      <c r="AB83" s="459"/>
      <c r="AC83" s="435"/>
      <c r="AD83" s="506"/>
      <c r="AE83" s="506"/>
      <c r="AF83" s="435"/>
      <c r="AG83" s="435"/>
      <c r="AH83" s="505"/>
      <c r="AI83" s="207">
        <f>COUNTIF($D83:AH83,"D")</f>
        <v>0</v>
      </c>
      <c r="AJ83" s="183">
        <f t="shared" si="69"/>
        <v>0</v>
      </c>
      <c r="AK83" s="183">
        <f t="shared" si="70"/>
        <v>0</v>
      </c>
      <c r="AL83" s="183">
        <f t="shared" si="71"/>
        <v>0</v>
      </c>
      <c r="AM83" s="183">
        <f t="shared" si="72"/>
        <v>0</v>
      </c>
      <c r="AN83" s="183">
        <f t="shared" si="73"/>
        <v>0</v>
      </c>
      <c r="AO83" s="183">
        <f t="shared" si="74"/>
        <v>0</v>
      </c>
      <c r="AP83" s="183">
        <f t="shared" si="75"/>
        <v>0</v>
      </c>
      <c r="AQ83" s="183">
        <f t="shared" si="76"/>
        <v>0</v>
      </c>
      <c r="AR83" s="183">
        <f t="shared" si="77"/>
        <v>0</v>
      </c>
      <c r="AS83" s="183">
        <f t="shared" si="78"/>
        <v>0</v>
      </c>
      <c r="AT83" s="183">
        <f t="shared" si="79"/>
        <v>0</v>
      </c>
      <c r="AU83" s="183">
        <f t="shared" si="80"/>
        <v>0</v>
      </c>
      <c r="AV83" s="183">
        <f t="shared" si="81"/>
        <v>1</v>
      </c>
      <c r="AW83" s="183">
        <f t="shared" si="82"/>
        <v>0</v>
      </c>
      <c r="AX83" s="183">
        <f t="shared" si="83"/>
        <v>0</v>
      </c>
      <c r="AY83" s="183">
        <f t="shared" si="84"/>
        <v>0</v>
      </c>
      <c r="AZ83" s="183">
        <f t="shared" si="85"/>
        <v>0</v>
      </c>
      <c r="BA83" s="184">
        <f t="shared" si="86"/>
        <v>1</v>
      </c>
      <c r="BB83" s="348"/>
      <c r="BC83" s="349">
        <f t="shared" si="87"/>
        <v>0.5</v>
      </c>
      <c r="BD83" s="347"/>
      <c r="BE83" s="343"/>
      <c r="BF83" s="178">
        <f t="shared" si="88"/>
        <v>0</v>
      </c>
      <c r="BG83" s="179">
        <f t="shared" si="89"/>
        <v>0</v>
      </c>
      <c r="BH83" s="180">
        <f t="shared" si="90"/>
        <v>0</v>
      </c>
      <c r="BI83" s="181">
        <f t="shared" si="91"/>
        <v>0</v>
      </c>
      <c r="BJ83" s="182">
        <f t="shared" si="92"/>
        <v>0</v>
      </c>
      <c r="BK83" s="183">
        <f t="shared" si="93"/>
        <v>0</v>
      </c>
      <c r="BL83" s="183">
        <f t="shared" si="94"/>
        <v>0</v>
      </c>
      <c r="BM83" s="183">
        <f t="shared" si="95"/>
        <v>0</v>
      </c>
      <c r="BN83" s="183">
        <f t="shared" si="96"/>
        <v>0</v>
      </c>
      <c r="BO83" s="183">
        <f t="shared" si="97"/>
        <v>0</v>
      </c>
      <c r="BP83" s="184">
        <f t="shared" si="98"/>
        <v>0</v>
      </c>
      <c r="BQ83" s="405">
        <f t="shared" si="99"/>
        <v>0</v>
      </c>
      <c r="BR83" s="182">
        <f t="shared" si="100"/>
        <v>0</v>
      </c>
      <c r="BS83" s="183">
        <f t="shared" si="101"/>
        <v>0</v>
      </c>
      <c r="BT83" s="184">
        <f t="shared" si="102"/>
        <v>0</v>
      </c>
      <c r="BU83" s="185">
        <f t="shared" si="103"/>
        <v>0</v>
      </c>
      <c r="BV83" s="178">
        <f t="shared" si="104"/>
        <v>0</v>
      </c>
      <c r="BW83" s="179">
        <f t="shared" si="105"/>
        <v>0</v>
      </c>
      <c r="BX83" s="196">
        <f t="shared" si="106"/>
        <v>0</v>
      </c>
      <c r="BY83" s="197">
        <f t="shared" si="107"/>
        <v>0</v>
      </c>
      <c r="BZ83" s="182">
        <f t="shared" si="108"/>
        <v>0</v>
      </c>
      <c r="CA83" s="183">
        <f t="shared" si="109"/>
        <v>0</v>
      </c>
      <c r="CB83" s="183">
        <f t="shared" si="110"/>
        <v>0</v>
      </c>
      <c r="CC83" s="183">
        <f t="shared" si="111"/>
        <v>0</v>
      </c>
      <c r="CD83" s="183">
        <f t="shared" si="112"/>
        <v>0</v>
      </c>
      <c r="CE83" s="183">
        <f t="shared" si="113"/>
        <v>0</v>
      </c>
      <c r="CF83" s="184">
        <f t="shared" si="114"/>
        <v>0</v>
      </c>
      <c r="CG83" s="198">
        <f t="shared" si="115"/>
        <v>0</v>
      </c>
      <c r="CH83" s="186"/>
      <c r="CI83" s="187"/>
      <c r="CJ83" s="187"/>
      <c r="CK83" s="177">
        <f t="shared" si="116"/>
        <v>0</v>
      </c>
      <c r="CL83" s="361"/>
      <c r="CM83" s="360"/>
      <c r="CN83" s="444">
        <f>FEV!CK83</f>
        <v>0</v>
      </c>
      <c r="CO83" s="450">
        <f>FEV!CL83</f>
        <v>0</v>
      </c>
    </row>
    <row r="84" spans="1:93" s="35" customFormat="1" ht="20.100000000000001" customHeight="1" thickBot="1" x14ac:dyDescent="0.25">
      <c r="A84" s="1674" t="s">
        <v>111</v>
      </c>
      <c r="B84" s="866">
        <v>69</v>
      </c>
      <c r="C84" s="692" t="s">
        <v>65</v>
      </c>
      <c r="D84" s="459" t="s">
        <v>25</v>
      </c>
      <c r="E84" s="505"/>
      <c r="F84" s="500"/>
      <c r="G84" s="435" t="s">
        <v>24</v>
      </c>
      <c r="H84" s="435" t="s">
        <v>25</v>
      </c>
      <c r="I84" s="498"/>
      <c r="J84" s="498"/>
      <c r="K84" s="435" t="s">
        <v>24</v>
      </c>
      <c r="L84" s="440" t="s">
        <v>25</v>
      </c>
      <c r="M84" s="500"/>
      <c r="N84" s="506"/>
      <c r="O84" s="435" t="s">
        <v>24</v>
      </c>
      <c r="P84" s="435"/>
      <c r="Q84" s="498"/>
      <c r="R84" s="498"/>
      <c r="S84" s="472" t="s">
        <v>25</v>
      </c>
      <c r="T84" s="702"/>
      <c r="U84" s="702"/>
      <c r="V84" s="474" t="s">
        <v>24</v>
      </c>
      <c r="W84" s="472" t="s">
        <v>25</v>
      </c>
      <c r="X84" s="513"/>
      <c r="Y84" s="513"/>
      <c r="Z84" s="473"/>
      <c r="AA84" s="473" t="s">
        <v>24</v>
      </c>
      <c r="AB84" s="703"/>
      <c r="AC84" s="704"/>
      <c r="AD84" s="472"/>
      <c r="AE84" s="473"/>
      <c r="AF84" s="702"/>
      <c r="AG84" s="702"/>
      <c r="AH84" s="474"/>
      <c r="AI84" s="207">
        <f>COUNTIF($D84:AH84,"D")</f>
        <v>5</v>
      </c>
      <c r="AJ84" s="183">
        <f t="shared" si="69"/>
        <v>5</v>
      </c>
      <c r="AK84" s="183">
        <f t="shared" si="70"/>
        <v>0</v>
      </c>
      <c r="AL84" s="183">
        <f t="shared" si="71"/>
        <v>0</v>
      </c>
      <c r="AM84" s="183">
        <f t="shared" si="72"/>
        <v>0</v>
      </c>
      <c r="AN84" s="183">
        <f t="shared" si="73"/>
        <v>0</v>
      </c>
      <c r="AO84" s="183">
        <f t="shared" si="74"/>
        <v>0</v>
      </c>
      <c r="AP84" s="183">
        <f t="shared" si="75"/>
        <v>0</v>
      </c>
      <c r="AQ84" s="183">
        <f t="shared" si="76"/>
        <v>0</v>
      </c>
      <c r="AR84" s="183">
        <f t="shared" si="77"/>
        <v>0</v>
      </c>
      <c r="AS84" s="183">
        <f t="shared" si="78"/>
        <v>0</v>
      </c>
      <c r="AT84" s="183">
        <f t="shared" si="79"/>
        <v>0</v>
      </c>
      <c r="AU84" s="183">
        <f t="shared" si="80"/>
        <v>0</v>
      </c>
      <c r="AV84" s="183">
        <f t="shared" si="81"/>
        <v>0</v>
      </c>
      <c r="AW84" s="183">
        <f t="shared" si="82"/>
        <v>0</v>
      </c>
      <c r="AX84" s="183">
        <f t="shared" si="83"/>
        <v>0</v>
      </c>
      <c r="AY84" s="183">
        <f t="shared" si="84"/>
        <v>0</v>
      </c>
      <c r="AZ84" s="183">
        <f t="shared" si="85"/>
        <v>0</v>
      </c>
      <c r="BA84" s="184">
        <f t="shared" si="86"/>
        <v>10</v>
      </c>
      <c r="BB84" s="348"/>
      <c r="BC84" s="349">
        <f t="shared" si="87"/>
        <v>5</v>
      </c>
      <c r="BD84" s="347"/>
      <c r="BE84" s="1010">
        <v>2</v>
      </c>
      <c r="BF84" s="178">
        <f t="shared" si="88"/>
        <v>0</v>
      </c>
      <c r="BG84" s="179">
        <f t="shared" si="89"/>
        <v>0</v>
      </c>
      <c r="BH84" s="180">
        <f t="shared" si="90"/>
        <v>0</v>
      </c>
      <c r="BI84" s="181">
        <f t="shared" si="91"/>
        <v>0</v>
      </c>
      <c r="BJ84" s="182">
        <f t="shared" si="92"/>
        <v>0</v>
      </c>
      <c r="BK84" s="183">
        <f t="shared" si="93"/>
        <v>0</v>
      </c>
      <c r="BL84" s="183">
        <f t="shared" si="94"/>
        <v>0</v>
      </c>
      <c r="BM84" s="183">
        <f t="shared" si="95"/>
        <v>0</v>
      </c>
      <c r="BN84" s="183">
        <f t="shared" si="96"/>
        <v>0</v>
      </c>
      <c r="BO84" s="183">
        <f t="shared" si="97"/>
        <v>0</v>
      </c>
      <c r="BP84" s="184">
        <f t="shared" si="98"/>
        <v>0</v>
      </c>
      <c r="BQ84" s="405">
        <f t="shared" si="99"/>
        <v>0</v>
      </c>
      <c r="BR84" s="182">
        <f t="shared" si="100"/>
        <v>0</v>
      </c>
      <c r="BS84" s="183">
        <f t="shared" si="101"/>
        <v>0</v>
      </c>
      <c r="BT84" s="184">
        <f t="shared" si="102"/>
        <v>0</v>
      </c>
      <c r="BU84" s="185">
        <f t="shared" si="103"/>
        <v>0</v>
      </c>
      <c r="BV84" s="178">
        <f t="shared" si="104"/>
        <v>0</v>
      </c>
      <c r="BW84" s="179">
        <f t="shared" si="105"/>
        <v>0</v>
      </c>
      <c r="BX84" s="196">
        <f t="shared" si="106"/>
        <v>0</v>
      </c>
      <c r="BY84" s="197">
        <f t="shared" si="107"/>
        <v>0</v>
      </c>
      <c r="BZ84" s="182">
        <f t="shared" si="108"/>
        <v>0</v>
      </c>
      <c r="CA84" s="183">
        <f t="shared" si="109"/>
        <v>0</v>
      </c>
      <c r="CB84" s="183">
        <f t="shared" si="110"/>
        <v>0</v>
      </c>
      <c r="CC84" s="183">
        <f t="shared" si="111"/>
        <v>0</v>
      </c>
      <c r="CD84" s="183">
        <f t="shared" si="112"/>
        <v>0</v>
      </c>
      <c r="CE84" s="183">
        <f t="shared" si="113"/>
        <v>0</v>
      </c>
      <c r="CF84" s="184">
        <f t="shared" si="114"/>
        <v>0</v>
      </c>
      <c r="CG84" s="198">
        <f t="shared" si="115"/>
        <v>0</v>
      </c>
      <c r="CH84" s="186"/>
      <c r="CI84" s="187"/>
      <c r="CJ84" s="187"/>
      <c r="CK84" s="177">
        <f t="shared" si="116"/>
        <v>0</v>
      </c>
      <c r="CL84" s="361"/>
      <c r="CM84" s="360"/>
      <c r="CN84" s="444">
        <f>FEV!CK84</f>
        <v>0</v>
      </c>
      <c r="CO84" s="450">
        <f>FEV!CL84</f>
        <v>0</v>
      </c>
    </row>
    <row r="85" spans="1:93" s="35" customFormat="1" ht="20.100000000000001" customHeight="1" thickBot="1" x14ac:dyDescent="0.25">
      <c r="A85" s="1674"/>
      <c r="B85" s="691">
        <v>70</v>
      </c>
      <c r="C85" s="26"/>
      <c r="D85" s="459"/>
      <c r="E85" s="505"/>
      <c r="F85" s="500"/>
      <c r="G85" s="435"/>
      <c r="H85" s="435"/>
      <c r="I85" s="498"/>
      <c r="J85" s="498"/>
      <c r="K85" s="435"/>
      <c r="L85" s="440"/>
      <c r="M85" s="500"/>
      <c r="N85" s="506"/>
      <c r="O85" s="435"/>
      <c r="P85" s="435"/>
      <c r="Q85" s="498"/>
      <c r="R85" s="498"/>
      <c r="S85" s="459"/>
      <c r="T85" s="498"/>
      <c r="U85" s="498"/>
      <c r="V85" s="440"/>
      <c r="W85" s="459"/>
      <c r="X85" s="506"/>
      <c r="Y85" s="506"/>
      <c r="Z85" s="435"/>
      <c r="AA85" s="435"/>
      <c r="AB85" s="520"/>
      <c r="AC85" s="504"/>
      <c r="AD85" s="459"/>
      <c r="AE85" s="435"/>
      <c r="AF85" s="498"/>
      <c r="AG85" s="498"/>
      <c r="AH85" s="440"/>
      <c r="AI85" s="207">
        <f>COUNTIF($D85:AH85,"D")</f>
        <v>0</v>
      </c>
      <c r="AJ85" s="183">
        <f t="shared" si="69"/>
        <v>0</v>
      </c>
      <c r="AK85" s="183">
        <f t="shared" si="70"/>
        <v>0</v>
      </c>
      <c r="AL85" s="183">
        <f t="shared" si="71"/>
        <v>0</v>
      </c>
      <c r="AM85" s="183">
        <f t="shared" si="72"/>
        <v>0</v>
      </c>
      <c r="AN85" s="183">
        <f t="shared" si="73"/>
        <v>0</v>
      </c>
      <c r="AO85" s="183">
        <f t="shared" si="74"/>
        <v>0</v>
      </c>
      <c r="AP85" s="183">
        <f t="shared" si="75"/>
        <v>0</v>
      </c>
      <c r="AQ85" s="183">
        <f t="shared" si="76"/>
        <v>0</v>
      </c>
      <c r="AR85" s="183">
        <f t="shared" si="77"/>
        <v>0</v>
      </c>
      <c r="AS85" s="183">
        <f t="shared" si="78"/>
        <v>0</v>
      </c>
      <c r="AT85" s="183">
        <f t="shared" si="79"/>
        <v>0</v>
      </c>
      <c r="AU85" s="183">
        <f t="shared" si="80"/>
        <v>0</v>
      </c>
      <c r="AV85" s="183">
        <f t="shared" si="81"/>
        <v>0</v>
      </c>
      <c r="AW85" s="183">
        <f t="shared" si="82"/>
        <v>0</v>
      </c>
      <c r="AX85" s="183">
        <f t="shared" si="83"/>
        <v>0</v>
      </c>
      <c r="AY85" s="183">
        <f t="shared" si="84"/>
        <v>0</v>
      </c>
      <c r="AZ85" s="183">
        <f t="shared" si="85"/>
        <v>0</v>
      </c>
      <c r="BA85" s="184">
        <f t="shared" si="86"/>
        <v>0</v>
      </c>
      <c r="BB85" s="348"/>
      <c r="BC85" s="349">
        <f t="shared" si="87"/>
        <v>0</v>
      </c>
      <c r="BD85" s="347"/>
      <c r="BE85" s="343"/>
      <c r="BF85" s="178">
        <f t="shared" si="88"/>
        <v>0</v>
      </c>
      <c r="BG85" s="179">
        <f t="shared" si="89"/>
        <v>0</v>
      </c>
      <c r="BH85" s="180">
        <f t="shared" si="90"/>
        <v>0</v>
      </c>
      <c r="BI85" s="181">
        <f t="shared" si="91"/>
        <v>0</v>
      </c>
      <c r="BJ85" s="182">
        <f t="shared" si="92"/>
        <v>0</v>
      </c>
      <c r="BK85" s="183">
        <f t="shared" si="93"/>
        <v>0</v>
      </c>
      <c r="BL85" s="183">
        <f t="shared" si="94"/>
        <v>0</v>
      </c>
      <c r="BM85" s="183">
        <f t="shared" si="95"/>
        <v>0</v>
      </c>
      <c r="BN85" s="183">
        <f t="shared" si="96"/>
        <v>0</v>
      </c>
      <c r="BO85" s="183">
        <f t="shared" si="97"/>
        <v>0</v>
      </c>
      <c r="BP85" s="184">
        <f t="shared" si="98"/>
        <v>0</v>
      </c>
      <c r="BQ85" s="405">
        <f t="shared" si="99"/>
        <v>0</v>
      </c>
      <c r="BR85" s="182">
        <f t="shared" si="100"/>
        <v>0</v>
      </c>
      <c r="BS85" s="183">
        <f t="shared" si="101"/>
        <v>0</v>
      </c>
      <c r="BT85" s="184">
        <f t="shared" si="102"/>
        <v>0</v>
      </c>
      <c r="BU85" s="185">
        <f t="shared" si="103"/>
        <v>0</v>
      </c>
      <c r="BV85" s="178">
        <f t="shared" si="104"/>
        <v>0</v>
      </c>
      <c r="BW85" s="179">
        <f t="shared" si="105"/>
        <v>0</v>
      </c>
      <c r="BX85" s="196">
        <f t="shared" si="106"/>
        <v>0</v>
      </c>
      <c r="BY85" s="197">
        <f t="shared" si="107"/>
        <v>0</v>
      </c>
      <c r="BZ85" s="182">
        <f t="shared" si="108"/>
        <v>0</v>
      </c>
      <c r="CA85" s="183">
        <f t="shared" si="109"/>
        <v>0</v>
      </c>
      <c r="CB85" s="183">
        <f t="shared" si="110"/>
        <v>0</v>
      </c>
      <c r="CC85" s="183">
        <f t="shared" si="111"/>
        <v>0</v>
      </c>
      <c r="CD85" s="183">
        <f t="shared" si="112"/>
        <v>0</v>
      </c>
      <c r="CE85" s="183">
        <f t="shared" si="113"/>
        <v>0</v>
      </c>
      <c r="CF85" s="184">
        <f t="shared" si="114"/>
        <v>0</v>
      </c>
      <c r="CG85" s="198">
        <f t="shared" si="115"/>
        <v>0</v>
      </c>
      <c r="CH85" s="186"/>
      <c r="CI85" s="187"/>
      <c r="CJ85" s="187"/>
      <c r="CK85" s="177">
        <f t="shared" si="116"/>
        <v>0</v>
      </c>
      <c r="CL85" s="361"/>
      <c r="CM85" s="360"/>
      <c r="CN85" s="444">
        <f>FEV!CK85</f>
        <v>0</v>
      </c>
      <c r="CO85" s="450">
        <f>FEV!CL85</f>
        <v>0</v>
      </c>
    </row>
    <row r="86" spans="1:93" s="35" customFormat="1" ht="20.100000000000001" customHeight="1" thickBot="1" x14ac:dyDescent="0.25">
      <c r="A86" s="1674"/>
      <c r="B86" s="866">
        <v>71</v>
      </c>
      <c r="C86" s="867" t="s">
        <v>3</v>
      </c>
      <c r="D86" s="460"/>
      <c r="E86" s="467"/>
      <c r="F86" s="503"/>
      <c r="G86" s="438"/>
      <c r="H86" s="438"/>
      <c r="I86" s="502"/>
      <c r="J86" s="502"/>
      <c r="K86" s="438"/>
      <c r="L86" s="455"/>
      <c r="M86" s="503"/>
      <c r="N86" s="458"/>
      <c r="O86" s="438"/>
      <c r="P86" s="438"/>
      <c r="Q86" s="502"/>
      <c r="R86" s="502"/>
      <c r="S86" s="410"/>
      <c r="T86" s="524"/>
      <c r="U86" s="524"/>
      <c r="V86" s="476"/>
      <c r="W86" s="410"/>
      <c r="X86" s="482"/>
      <c r="Y86" s="482" t="s">
        <v>31</v>
      </c>
      <c r="Z86" s="475" t="s">
        <v>24</v>
      </c>
      <c r="AA86" s="475"/>
      <c r="AB86" s="707"/>
      <c r="AC86" s="413"/>
      <c r="AD86" s="410" t="s">
        <v>24</v>
      </c>
      <c r="AE86" s="475" t="s">
        <v>25</v>
      </c>
      <c r="AF86" s="524"/>
      <c r="AG86" s="524"/>
      <c r="AH86" s="476" t="s">
        <v>25</v>
      </c>
      <c r="AI86" s="207">
        <f>COUNTIF($D86:AH86,"D")</f>
        <v>2</v>
      </c>
      <c r="AJ86" s="183">
        <f t="shared" si="69"/>
        <v>2</v>
      </c>
      <c r="AK86" s="183">
        <f t="shared" si="70"/>
        <v>0</v>
      </c>
      <c r="AL86" s="183">
        <f t="shared" si="71"/>
        <v>0</v>
      </c>
      <c r="AM86" s="183">
        <f t="shared" si="72"/>
        <v>0</v>
      </c>
      <c r="AN86" s="183">
        <f t="shared" si="73"/>
        <v>0</v>
      </c>
      <c r="AO86" s="183">
        <f t="shared" si="74"/>
        <v>0</v>
      </c>
      <c r="AP86" s="183">
        <f t="shared" si="75"/>
        <v>1</v>
      </c>
      <c r="AQ86" s="183">
        <f t="shared" si="76"/>
        <v>0</v>
      </c>
      <c r="AR86" s="183">
        <f t="shared" si="77"/>
        <v>0</v>
      </c>
      <c r="AS86" s="183">
        <f t="shared" si="78"/>
        <v>0</v>
      </c>
      <c r="AT86" s="183">
        <f t="shared" si="79"/>
        <v>0</v>
      </c>
      <c r="AU86" s="183">
        <f t="shared" si="80"/>
        <v>0</v>
      </c>
      <c r="AV86" s="183">
        <f t="shared" si="81"/>
        <v>0</v>
      </c>
      <c r="AW86" s="183">
        <f t="shared" si="82"/>
        <v>0</v>
      </c>
      <c r="AX86" s="183">
        <f t="shared" si="83"/>
        <v>0</v>
      </c>
      <c r="AY86" s="183">
        <f t="shared" si="84"/>
        <v>0</v>
      </c>
      <c r="AZ86" s="183">
        <f t="shared" si="85"/>
        <v>0</v>
      </c>
      <c r="BA86" s="184">
        <f t="shared" si="86"/>
        <v>4</v>
      </c>
      <c r="BB86" s="348"/>
      <c r="BC86" s="349">
        <f t="shared" si="87"/>
        <v>2</v>
      </c>
      <c r="BD86" s="347"/>
      <c r="BE86" s="343"/>
      <c r="BF86" s="178">
        <f t="shared" si="88"/>
        <v>0</v>
      </c>
      <c r="BG86" s="179">
        <f t="shared" si="89"/>
        <v>0</v>
      </c>
      <c r="BH86" s="180">
        <f t="shared" si="90"/>
        <v>0</v>
      </c>
      <c r="BI86" s="181">
        <f t="shared" si="91"/>
        <v>0</v>
      </c>
      <c r="BJ86" s="182">
        <f t="shared" si="92"/>
        <v>0</v>
      </c>
      <c r="BK86" s="183">
        <f t="shared" si="93"/>
        <v>0</v>
      </c>
      <c r="BL86" s="183">
        <f t="shared" si="94"/>
        <v>0</v>
      </c>
      <c r="BM86" s="183">
        <f t="shared" si="95"/>
        <v>0</v>
      </c>
      <c r="BN86" s="183">
        <f t="shared" si="96"/>
        <v>0</v>
      </c>
      <c r="BO86" s="183">
        <f t="shared" si="97"/>
        <v>0</v>
      </c>
      <c r="BP86" s="184">
        <f t="shared" si="98"/>
        <v>0</v>
      </c>
      <c r="BQ86" s="405">
        <f t="shared" si="99"/>
        <v>0</v>
      </c>
      <c r="BR86" s="182">
        <f t="shared" si="100"/>
        <v>0</v>
      </c>
      <c r="BS86" s="183">
        <f t="shared" si="101"/>
        <v>0</v>
      </c>
      <c r="BT86" s="184">
        <f t="shared" si="102"/>
        <v>0</v>
      </c>
      <c r="BU86" s="185">
        <f t="shared" si="103"/>
        <v>0</v>
      </c>
      <c r="BV86" s="178">
        <f t="shared" si="104"/>
        <v>0</v>
      </c>
      <c r="BW86" s="179">
        <f t="shared" si="105"/>
        <v>0</v>
      </c>
      <c r="BX86" s="196">
        <f t="shared" si="106"/>
        <v>0</v>
      </c>
      <c r="BY86" s="197">
        <f t="shared" si="107"/>
        <v>0</v>
      </c>
      <c r="BZ86" s="182">
        <f t="shared" si="108"/>
        <v>0</v>
      </c>
      <c r="CA86" s="183">
        <f t="shared" si="109"/>
        <v>0</v>
      </c>
      <c r="CB86" s="183">
        <f t="shared" si="110"/>
        <v>0</v>
      </c>
      <c r="CC86" s="183">
        <f t="shared" si="111"/>
        <v>0</v>
      </c>
      <c r="CD86" s="183">
        <f t="shared" si="112"/>
        <v>0</v>
      </c>
      <c r="CE86" s="183">
        <f t="shared" si="113"/>
        <v>0</v>
      </c>
      <c r="CF86" s="184">
        <f t="shared" si="114"/>
        <v>0</v>
      </c>
      <c r="CG86" s="198">
        <f t="shared" si="115"/>
        <v>0</v>
      </c>
      <c r="CH86" s="186"/>
      <c r="CI86" s="187"/>
      <c r="CJ86" s="187"/>
      <c r="CK86" s="177">
        <f t="shared" si="116"/>
        <v>0</v>
      </c>
      <c r="CL86" s="361"/>
      <c r="CM86" s="360"/>
      <c r="CN86" s="444">
        <f>FEV!CK86</f>
        <v>0</v>
      </c>
      <c r="CO86" s="450">
        <f>FEV!CL86</f>
        <v>0</v>
      </c>
    </row>
    <row r="87" spans="1:93" s="35" customFormat="1" ht="20.100000000000001" customHeight="1" thickBot="1" x14ac:dyDescent="0.25">
      <c r="A87" s="613" t="s">
        <v>112</v>
      </c>
      <c r="B87" s="691">
        <v>72</v>
      </c>
      <c r="C87" s="26" t="s">
        <v>3</v>
      </c>
      <c r="D87" s="1009"/>
      <c r="E87" s="526" t="s">
        <v>24</v>
      </c>
      <c r="F87" s="500"/>
      <c r="G87" s="435"/>
      <c r="H87" s="435"/>
      <c r="I87" s="498"/>
      <c r="J87" s="527"/>
      <c r="K87" s="433"/>
      <c r="L87" s="440"/>
      <c r="M87" s="500"/>
      <c r="N87" s="506"/>
      <c r="O87" s="435"/>
      <c r="P87" s="435"/>
      <c r="Q87" s="498"/>
      <c r="R87" s="502"/>
      <c r="S87" s="466"/>
      <c r="T87" s="432"/>
      <c r="U87" s="432"/>
      <c r="V87" s="440"/>
      <c r="W87" s="466" t="s">
        <v>25</v>
      </c>
      <c r="X87" s="433"/>
      <c r="Y87" s="435"/>
      <c r="Z87" s="435"/>
      <c r="AA87" s="435"/>
      <c r="AB87" s="520"/>
      <c r="AC87" s="504"/>
      <c r="AD87" s="466" t="s">
        <v>25</v>
      </c>
      <c r="AE87" s="433"/>
      <c r="AF87" s="498"/>
      <c r="AG87" s="498"/>
      <c r="AH87" s="455"/>
      <c r="AI87" s="207">
        <f>COUNTIF($D87:AH87,"D")</f>
        <v>1</v>
      </c>
      <c r="AJ87" s="183">
        <f t="shared" si="69"/>
        <v>2</v>
      </c>
      <c r="AK87" s="183">
        <f t="shared" si="70"/>
        <v>0</v>
      </c>
      <c r="AL87" s="183">
        <f t="shared" si="71"/>
        <v>0</v>
      </c>
      <c r="AM87" s="183">
        <f t="shared" si="72"/>
        <v>0</v>
      </c>
      <c r="AN87" s="183">
        <f t="shared" si="73"/>
        <v>0</v>
      </c>
      <c r="AO87" s="183">
        <f t="shared" si="74"/>
        <v>0</v>
      </c>
      <c r="AP87" s="183">
        <f t="shared" si="75"/>
        <v>0</v>
      </c>
      <c r="AQ87" s="183">
        <f t="shared" si="76"/>
        <v>0</v>
      </c>
      <c r="AR87" s="183">
        <f t="shared" si="77"/>
        <v>0</v>
      </c>
      <c r="AS87" s="183">
        <f t="shared" si="78"/>
        <v>0</v>
      </c>
      <c r="AT87" s="183">
        <f t="shared" si="79"/>
        <v>0</v>
      </c>
      <c r="AU87" s="183">
        <f t="shared" si="80"/>
        <v>0</v>
      </c>
      <c r="AV87" s="183">
        <f t="shared" si="81"/>
        <v>0</v>
      </c>
      <c r="AW87" s="183">
        <f t="shared" si="82"/>
        <v>0</v>
      </c>
      <c r="AX87" s="183">
        <f t="shared" si="83"/>
        <v>0</v>
      </c>
      <c r="AY87" s="183">
        <f t="shared" si="84"/>
        <v>0</v>
      </c>
      <c r="AZ87" s="183">
        <f t="shared" si="85"/>
        <v>0</v>
      </c>
      <c r="BA87" s="184">
        <f t="shared" si="86"/>
        <v>3</v>
      </c>
      <c r="BB87" s="348"/>
      <c r="BC87" s="349">
        <f t="shared" si="87"/>
        <v>1.5</v>
      </c>
      <c r="BD87" s="347"/>
      <c r="BE87" s="343"/>
      <c r="BF87" s="178">
        <f t="shared" si="88"/>
        <v>0</v>
      </c>
      <c r="BG87" s="179">
        <f t="shared" si="89"/>
        <v>0</v>
      </c>
      <c r="BH87" s="180">
        <f t="shared" si="90"/>
        <v>0</v>
      </c>
      <c r="BI87" s="181">
        <f t="shared" si="91"/>
        <v>0</v>
      </c>
      <c r="BJ87" s="182">
        <f t="shared" si="92"/>
        <v>0</v>
      </c>
      <c r="BK87" s="183">
        <f t="shared" si="93"/>
        <v>0</v>
      </c>
      <c r="BL87" s="183">
        <f t="shared" si="94"/>
        <v>0</v>
      </c>
      <c r="BM87" s="183">
        <f t="shared" si="95"/>
        <v>0</v>
      </c>
      <c r="BN87" s="183">
        <f t="shared" si="96"/>
        <v>0</v>
      </c>
      <c r="BO87" s="183">
        <f t="shared" si="97"/>
        <v>0</v>
      </c>
      <c r="BP87" s="184">
        <f t="shared" si="98"/>
        <v>0</v>
      </c>
      <c r="BQ87" s="405">
        <f t="shared" si="99"/>
        <v>0</v>
      </c>
      <c r="BR87" s="182">
        <f t="shared" si="100"/>
        <v>0</v>
      </c>
      <c r="BS87" s="183">
        <f t="shared" si="101"/>
        <v>0</v>
      </c>
      <c r="BT87" s="184">
        <f t="shared" si="102"/>
        <v>0</v>
      </c>
      <c r="BU87" s="185">
        <f t="shared" si="103"/>
        <v>0</v>
      </c>
      <c r="BV87" s="178">
        <f t="shared" si="104"/>
        <v>0</v>
      </c>
      <c r="BW87" s="179">
        <f t="shared" si="105"/>
        <v>0</v>
      </c>
      <c r="BX87" s="196">
        <f t="shared" si="106"/>
        <v>0</v>
      </c>
      <c r="BY87" s="197">
        <f t="shared" si="107"/>
        <v>0</v>
      </c>
      <c r="BZ87" s="182">
        <f t="shared" si="108"/>
        <v>0</v>
      </c>
      <c r="CA87" s="183">
        <f t="shared" si="109"/>
        <v>0</v>
      </c>
      <c r="CB87" s="183">
        <f t="shared" si="110"/>
        <v>0</v>
      </c>
      <c r="CC87" s="183">
        <f t="shared" si="111"/>
        <v>0</v>
      </c>
      <c r="CD87" s="183">
        <f t="shared" si="112"/>
        <v>0</v>
      </c>
      <c r="CE87" s="183">
        <f t="shared" si="113"/>
        <v>0</v>
      </c>
      <c r="CF87" s="184">
        <f t="shared" si="114"/>
        <v>0</v>
      </c>
      <c r="CG87" s="198">
        <f t="shared" si="115"/>
        <v>0</v>
      </c>
      <c r="CH87" s="186"/>
      <c r="CI87" s="187"/>
      <c r="CJ87" s="187"/>
      <c r="CK87" s="177">
        <f t="shared" si="116"/>
        <v>0</v>
      </c>
      <c r="CL87" s="361"/>
      <c r="CM87" s="360"/>
      <c r="CN87" s="444">
        <f>FEV!CK87</f>
        <v>0</v>
      </c>
      <c r="CO87" s="450">
        <f>FEV!CL87</f>
        <v>0</v>
      </c>
    </row>
    <row r="88" spans="1:93" s="35" customFormat="1" ht="20.100000000000001" customHeight="1" thickBot="1" x14ac:dyDescent="0.25">
      <c r="A88" s="613" t="s">
        <v>113</v>
      </c>
      <c r="B88" s="866">
        <v>73</v>
      </c>
      <c r="C88" s="26" t="s">
        <v>3</v>
      </c>
      <c r="D88" s="460" t="s">
        <v>25</v>
      </c>
      <c r="E88" s="467"/>
      <c r="F88" s="503"/>
      <c r="G88" s="438" t="s">
        <v>24</v>
      </c>
      <c r="H88" s="438" t="s">
        <v>26</v>
      </c>
      <c r="I88" s="502"/>
      <c r="J88" s="502" t="s">
        <v>26</v>
      </c>
      <c r="K88" s="438" t="s">
        <v>24</v>
      </c>
      <c r="L88" s="455" t="s">
        <v>31</v>
      </c>
      <c r="M88" s="528"/>
      <c r="N88" s="452"/>
      <c r="O88" s="438" t="s">
        <v>32</v>
      </c>
      <c r="P88" s="438" t="s">
        <v>32</v>
      </c>
      <c r="Q88" s="452"/>
      <c r="R88" s="452"/>
      <c r="S88" s="460" t="s">
        <v>25</v>
      </c>
      <c r="T88" s="502"/>
      <c r="U88" s="502"/>
      <c r="V88" s="455" t="s">
        <v>24</v>
      </c>
      <c r="W88" s="460" t="s">
        <v>24</v>
      </c>
      <c r="X88" s="452"/>
      <c r="Y88" s="458" t="s">
        <v>59</v>
      </c>
      <c r="Z88" s="438" t="s">
        <v>24</v>
      </c>
      <c r="AA88" s="438" t="s">
        <v>31</v>
      </c>
      <c r="AB88" s="453"/>
      <c r="AC88" s="507"/>
      <c r="AD88" s="460" t="s">
        <v>24</v>
      </c>
      <c r="AE88" s="438" t="s">
        <v>25</v>
      </c>
      <c r="AF88" s="502"/>
      <c r="AG88" s="953"/>
      <c r="AH88" s="455" t="s">
        <v>25</v>
      </c>
      <c r="AI88" s="207">
        <f>COUNTIF($D88:AH88,"D")</f>
        <v>6</v>
      </c>
      <c r="AJ88" s="183">
        <f t="shared" si="69"/>
        <v>4</v>
      </c>
      <c r="AK88" s="183">
        <f t="shared" si="70"/>
        <v>2</v>
      </c>
      <c r="AL88" s="183">
        <f t="shared" si="71"/>
        <v>0</v>
      </c>
      <c r="AM88" s="183">
        <f t="shared" si="72"/>
        <v>0</v>
      </c>
      <c r="AN88" s="183">
        <f t="shared" si="73"/>
        <v>0</v>
      </c>
      <c r="AO88" s="183">
        <f t="shared" si="74"/>
        <v>0</v>
      </c>
      <c r="AP88" s="183">
        <f t="shared" si="75"/>
        <v>2</v>
      </c>
      <c r="AQ88" s="183">
        <f t="shared" si="76"/>
        <v>2</v>
      </c>
      <c r="AR88" s="183">
        <f t="shared" si="77"/>
        <v>0</v>
      </c>
      <c r="AS88" s="183">
        <f t="shared" si="78"/>
        <v>0</v>
      </c>
      <c r="AT88" s="183">
        <f t="shared" si="79"/>
        <v>0</v>
      </c>
      <c r="AU88" s="183">
        <f t="shared" si="80"/>
        <v>0</v>
      </c>
      <c r="AV88" s="183">
        <f t="shared" si="81"/>
        <v>0</v>
      </c>
      <c r="AW88" s="183">
        <f t="shared" si="82"/>
        <v>0</v>
      </c>
      <c r="AX88" s="183">
        <f t="shared" si="83"/>
        <v>0</v>
      </c>
      <c r="AY88" s="183">
        <f t="shared" si="84"/>
        <v>0</v>
      </c>
      <c r="AZ88" s="183">
        <f t="shared" si="85"/>
        <v>0</v>
      </c>
      <c r="BA88" s="184">
        <f t="shared" si="86"/>
        <v>14</v>
      </c>
      <c r="BB88" s="348"/>
      <c r="BC88" s="349">
        <f t="shared" si="87"/>
        <v>5</v>
      </c>
      <c r="BD88" s="347"/>
      <c r="BE88" s="343"/>
      <c r="BF88" s="178">
        <f t="shared" si="88"/>
        <v>1</v>
      </c>
      <c r="BG88" s="179">
        <f t="shared" si="89"/>
        <v>0.5</v>
      </c>
      <c r="BH88" s="180">
        <f t="shared" si="90"/>
        <v>4.1666666666666664E-2</v>
      </c>
      <c r="BI88" s="181">
        <f t="shared" si="91"/>
        <v>0.45833333333333331</v>
      </c>
      <c r="BJ88" s="182">
        <f t="shared" si="92"/>
        <v>0</v>
      </c>
      <c r="BK88" s="183">
        <f t="shared" si="93"/>
        <v>0</v>
      </c>
      <c r="BL88" s="183">
        <f t="shared" si="94"/>
        <v>0</v>
      </c>
      <c r="BM88" s="183">
        <f t="shared" si="95"/>
        <v>0</v>
      </c>
      <c r="BN88" s="183">
        <f t="shared" si="96"/>
        <v>0</v>
      </c>
      <c r="BO88" s="183">
        <f t="shared" si="97"/>
        <v>0</v>
      </c>
      <c r="BP88" s="184">
        <f t="shared" si="98"/>
        <v>0</v>
      </c>
      <c r="BQ88" s="405">
        <f t="shared" si="99"/>
        <v>0</v>
      </c>
      <c r="BR88" s="182">
        <f t="shared" si="100"/>
        <v>0</v>
      </c>
      <c r="BS88" s="183">
        <f t="shared" si="101"/>
        <v>0</v>
      </c>
      <c r="BT88" s="184">
        <f t="shared" si="102"/>
        <v>0</v>
      </c>
      <c r="BU88" s="185">
        <f t="shared" si="103"/>
        <v>0</v>
      </c>
      <c r="BV88" s="178">
        <f t="shared" si="104"/>
        <v>0</v>
      </c>
      <c r="BW88" s="179">
        <f t="shared" si="105"/>
        <v>0</v>
      </c>
      <c r="BX88" s="196">
        <f t="shared" si="106"/>
        <v>0</v>
      </c>
      <c r="BY88" s="197">
        <f t="shared" si="107"/>
        <v>0</v>
      </c>
      <c r="BZ88" s="182">
        <f t="shared" si="108"/>
        <v>0</v>
      </c>
      <c r="CA88" s="183">
        <f t="shared" si="109"/>
        <v>0</v>
      </c>
      <c r="CB88" s="183">
        <f t="shared" si="110"/>
        <v>0</v>
      </c>
      <c r="CC88" s="183">
        <f t="shared" si="111"/>
        <v>0</v>
      </c>
      <c r="CD88" s="183">
        <f t="shared" si="112"/>
        <v>0</v>
      </c>
      <c r="CE88" s="183">
        <f t="shared" si="113"/>
        <v>0</v>
      </c>
      <c r="CF88" s="184">
        <f t="shared" si="114"/>
        <v>0</v>
      </c>
      <c r="CG88" s="198">
        <f t="shared" si="115"/>
        <v>0</v>
      </c>
      <c r="CH88" s="186"/>
      <c r="CI88" s="187"/>
      <c r="CJ88" s="187"/>
      <c r="CK88" s="177">
        <f t="shared" si="116"/>
        <v>0.5</v>
      </c>
      <c r="CL88" s="361"/>
      <c r="CM88" s="360"/>
      <c r="CN88" s="444">
        <f>FEV!CK88</f>
        <v>2</v>
      </c>
      <c r="CO88" s="450">
        <f>FEV!CL88</f>
        <v>24</v>
      </c>
    </row>
    <row r="89" spans="1:93" s="35" customFormat="1" ht="20.100000000000001" customHeight="1" thickBot="1" x14ac:dyDescent="0.25">
      <c r="A89" s="613" t="s">
        <v>114</v>
      </c>
      <c r="B89" s="691">
        <v>74</v>
      </c>
      <c r="C89" s="26" t="s">
        <v>3</v>
      </c>
      <c r="D89" s="460" t="s">
        <v>25</v>
      </c>
      <c r="E89" s="467"/>
      <c r="F89" s="503"/>
      <c r="G89" s="438" t="s">
        <v>24</v>
      </c>
      <c r="H89" s="438" t="s">
        <v>26</v>
      </c>
      <c r="I89" s="502"/>
      <c r="J89" s="502"/>
      <c r="K89" s="438" t="s">
        <v>32</v>
      </c>
      <c r="L89" s="455" t="s">
        <v>32</v>
      </c>
      <c r="M89" s="503"/>
      <c r="N89" s="458"/>
      <c r="O89" s="438" t="s">
        <v>24</v>
      </c>
      <c r="P89" s="438" t="s">
        <v>25</v>
      </c>
      <c r="Q89" s="502"/>
      <c r="R89" s="502"/>
      <c r="S89" s="460" t="s">
        <v>25</v>
      </c>
      <c r="T89" s="502" t="s">
        <v>31</v>
      </c>
      <c r="U89" s="502"/>
      <c r="V89" s="455" t="s">
        <v>24</v>
      </c>
      <c r="W89" s="460" t="s">
        <v>25</v>
      </c>
      <c r="X89" s="458"/>
      <c r="Y89" s="458"/>
      <c r="Z89" s="438" t="s">
        <v>24</v>
      </c>
      <c r="AA89" s="438" t="s">
        <v>24</v>
      </c>
      <c r="AB89" s="453"/>
      <c r="AC89" s="507"/>
      <c r="AD89" s="460" t="s">
        <v>24</v>
      </c>
      <c r="AE89" s="438" t="s">
        <v>25</v>
      </c>
      <c r="AF89" s="502"/>
      <c r="AG89" s="502"/>
      <c r="AH89" s="455" t="s">
        <v>25</v>
      </c>
      <c r="AI89" s="207">
        <f>COUNTIF($D89:AH89,"D")</f>
        <v>6</v>
      </c>
      <c r="AJ89" s="183">
        <f t="shared" si="69"/>
        <v>6</v>
      </c>
      <c r="AK89" s="183">
        <f t="shared" si="70"/>
        <v>1</v>
      </c>
      <c r="AL89" s="183">
        <f t="shared" si="71"/>
        <v>0</v>
      </c>
      <c r="AM89" s="183">
        <f t="shared" si="72"/>
        <v>0</v>
      </c>
      <c r="AN89" s="183">
        <f t="shared" si="73"/>
        <v>0</v>
      </c>
      <c r="AO89" s="183">
        <f t="shared" si="74"/>
        <v>0</v>
      </c>
      <c r="AP89" s="183">
        <f t="shared" si="75"/>
        <v>1</v>
      </c>
      <c r="AQ89" s="183">
        <f t="shared" si="76"/>
        <v>2</v>
      </c>
      <c r="AR89" s="183">
        <f t="shared" si="77"/>
        <v>0</v>
      </c>
      <c r="AS89" s="183">
        <f t="shared" si="78"/>
        <v>0</v>
      </c>
      <c r="AT89" s="183">
        <f t="shared" si="79"/>
        <v>0</v>
      </c>
      <c r="AU89" s="183">
        <f t="shared" si="80"/>
        <v>0</v>
      </c>
      <c r="AV89" s="183">
        <f t="shared" si="81"/>
        <v>0</v>
      </c>
      <c r="AW89" s="183">
        <f t="shared" si="82"/>
        <v>0</v>
      </c>
      <c r="AX89" s="183">
        <f t="shared" si="83"/>
        <v>0</v>
      </c>
      <c r="AY89" s="183">
        <f t="shared" si="84"/>
        <v>0</v>
      </c>
      <c r="AZ89" s="183">
        <f t="shared" si="85"/>
        <v>0</v>
      </c>
      <c r="BA89" s="184">
        <f t="shared" si="86"/>
        <v>15</v>
      </c>
      <c r="BB89" s="348"/>
      <c r="BC89" s="349">
        <f t="shared" si="87"/>
        <v>6</v>
      </c>
      <c r="BD89" s="347"/>
      <c r="BE89" s="343"/>
      <c r="BF89" s="178">
        <f t="shared" si="88"/>
        <v>0</v>
      </c>
      <c r="BG89" s="179">
        <f t="shared" si="89"/>
        <v>0</v>
      </c>
      <c r="BH89" s="180">
        <f t="shared" si="90"/>
        <v>0</v>
      </c>
      <c r="BI89" s="181">
        <f t="shared" si="91"/>
        <v>0</v>
      </c>
      <c r="BJ89" s="182">
        <f t="shared" si="92"/>
        <v>0</v>
      </c>
      <c r="BK89" s="183">
        <f t="shared" si="93"/>
        <v>0</v>
      </c>
      <c r="BL89" s="183">
        <f t="shared" si="94"/>
        <v>0</v>
      </c>
      <c r="BM89" s="183">
        <f t="shared" si="95"/>
        <v>0</v>
      </c>
      <c r="BN89" s="183">
        <f t="shared" si="96"/>
        <v>0</v>
      </c>
      <c r="BO89" s="183">
        <f t="shared" si="97"/>
        <v>0</v>
      </c>
      <c r="BP89" s="184">
        <f t="shared" si="98"/>
        <v>0</v>
      </c>
      <c r="BQ89" s="405">
        <f t="shared" si="99"/>
        <v>0</v>
      </c>
      <c r="BR89" s="182">
        <f t="shared" si="100"/>
        <v>0</v>
      </c>
      <c r="BS89" s="183">
        <f t="shared" si="101"/>
        <v>0</v>
      </c>
      <c r="BT89" s="184">
        <f t="shared" si="102"/>
        <v>0</v>
      </c>
      <c r="BU89" s="185">
        <f t="shared" si="103"/>
        <v>0</v>
      </c>
      <c r="BV89" s="178">
        <f t="shared" si="104"/>
        <v>0</v>
      </c>
      <c r="BW89" s="179">
        <f t="shared" si="105"/>
        <v>0</v>
      </c>
      <c r="BX89" s="196">
        <f t="shared" si="106"/>
        <v>0</v>
      </c>
      <c r="BY89" s="197">
        <f t="shared" si="107"/>
        <v>0</v>
      </c>
      <c r="BZ89" s="182">
        <f t="shared" si="108"/>
        <v>0</v>
      </c>
      <c r="CA89" s="183">
        <f t="shared" si="109"/>
        <v>0</v>
      </c>
      <c r="CB89" s="183">
        <f t="shared" si="110"/>
        <v>0</v>
      </c>
      <c r="CC89" s="183">
        <f t="shared" si="111"/>
        <v>0</v>
      </c>
      <c r="CD89" s="183">
        <f t="shared" si="112"/>
        <v>0</v>
      </c>
      <c r="CE89" s="183">
        <f t="shared" si="113"/>
        <v>0</v>
      </c>
      <c r="CF89" s="184">
        <f t="shared" si="114"/>
        <v>0</v>
      </c>
      <c r="CG89" s="198">
        <f t="shared" si="115"/>
        <v>0</v>
      </c>
      <c r="CH89" s="186"/>
      <c r="CI89" s="187"/>
      <c r="CJ89" s="187"/>
      <c r="CK89" s="177">
        <f t="shared" si="116"/>
        <v>0</v>
      </c>
      <c r="CL89" s="361"/>
      <c r="CM89" s="360"/>
      <c r="CN89" s="444">
        <f>FEV!CK89</f>
        <v>1</v>
      </c>
      <c r="CO89" s="450">
        <f>FEV!CL89</f>
        <v>12</v>
      </c>
    </row>
    <row r="90" spans="1:93" s="336" customFormat="1" ht="20.100000000000001" customHeight="1" thickBot="1" x14ac:dyDescent="0.25">
      <c r="A90" s="613" t="s">
        <v>115</v>
      </c>
      <c r="B90" s="866">
        <v>75</v>
      </c>
      <c r="C90" s="26" t="s">
        <v>3</v>
      </c>
      <c r="D90" s="460"/>
      <c r="E90" s="455"/>
      <c r="F90" s="460" t="s">
        <v>37</v>
      </c>
      <c r="G90" s="438" t="s">
        <v>37</v>
      </c>
      <c r="H90" s="438" t="s">
        <v>37</v>
      </c>
      <c r="I90" s="439" t="s">
        <v>37</v>
      </c>
      <c r="J90" s="439" t="s">
        <v>37</v>
      </c>
      <c r="K90" s="438"/>
      <c r="L90" s="455"/>
      <c r="M90" s="460" t="s">
        <v>37</v>
      </c>
      <c r="N90" s="438" t="s">
        <v>37</v>
      </c>
      <c r="O90" s="438" t="s">
        <v>37</v>
      </c>
      <c r="P90" s="438" t="s">
        <v>37</v>
      </c>
      <c r="Q90" s="439" t="s">
        <v>37</v>
      </c>
      <c r="R90" s="439"/>
      <c r="S90" s="952" t="s">
        <v>37</v>
      </c>
      <c r="T90" s="435"/>
      <c r="U90" s="435"/>
      <c r="V90" s="440" t="s">
        <v>37</v>
      </c>
      <c r="W90" s="459" t="s">
        <v>37</v>
      </c>
      <c r="X90" s="438" t="s">
        <v>37</v>
      </c>
      <c r="Y90" s="438" t="s">
        <v>37</v>
      </c>
      <c r="Z90" s="432" t="s">
        <v>37</v>
      </c>
      <c r="AA90" s="432" t="s">
        <v>37</v>
      </c>
      <c r="AB90" s="438"/>
      <c r="AC90" s="455"/>
      <c r="AD90" s="459" t="s">
        <v>37</v>
      </c>
      <c r="AE90" s="435" t="s">
        <v>37</v>
      </c>
      <c r="AF90" s="438" t="s">
        <v>37</v>
      </c>
      <c r="AG90" s="438" t="s">
        <v>37</v>
      </c>
      <c r="AH90" s="381" t="s">
        <v>37</v>
      </c>
      <c r="AI90" s="207">
        <f>COUNTIF($D90:AH90,"D")</f>
        <v>0</v>
      </c>
      <c r="AJ90" s="183">
        <f t="shared" si="69"/>
        <v>0</v>
      </c>
      <c r="AK90" s="183">
        <f t="shared" si="70"/>
        <v>0</v>
      </c>
      <c r="AL90" s="183">
        <f t="shared" si="71"/>
        <v>0</v>
      </c>
      <c r="AM90" s="183">
        <f t="shared" si="72"/>
        <v>0</v>
      </c>
      <c r="AN90" s="183">
        <f t="shared" si="73"/>
        <v>0</v>
      </c>
      <c r="AO90" s="183">
        <f t="shared" si="74"/>
        <v>0</v>
      </c>
      <c r="AP90" s="183">
        <f t="shared" si="75"/>
        <v>0</v>
      </c>
      <c r="AQ90" s="183">
        <f t="shared" si="76"/>
        <v>0</v>
      </c>
      <c r="AR90" s="183">
        <f t="shared" si="77"/>
        <v>0</v>
      </c>
      <c r="AS90" s="183">
        <f t="shared" si="78"/>
        <v>0</v>
      </c>
      <c r="AT90" s="183">
        <f t="shared" si="79"/>
        <v>0</v>
      </c>
      <c r="AU90" s="183">
        <f t="shared" si="80"/>
        <v>0</v>
      </c>
      <c r="AV90" s="183">
        <f t="shared" si="81"/>
        <v>22</v>
      </c>
      <c r="AW90" s="183">
        <f t="shared" si="82"/>
        <v>0</v>
      </c>
      <c r="AX90" s="183">
        <f t="shared" si="83"/>
        <v>0</v>
      </c>
      <c r="AY90" s="183">
        <f t="shared" si="84"/>
        <v>0</v>
      </c>
      <c r="AZ90" s="183">
        <f t="shared" si="85"/>
        <v>0</v>
      </c>
      <c r="BA90" s="184">
        <f t="shared" si="86"/>
        <v>22</v>
      </c>
      <c r="BB90" s="348"/>
      <c r="BC90" s="349">
        <f t="shared" si="87"/>
        <v>11</v>
      </c>
      <c r="BD90" s="347"/>
      <c r="BE90" s="343"/>
      <c r="BF90" s="178">
        <f t="shared" si="88"/>
        <v>0</v>
      </c>
      <c r="BG90" s="179">
        <f t="shared" si="89"/>
        <v>0</v>
      </c>
      <c r="BH90" s="180">
        <f t="shared" si="90"/>
        <v>0</v>
      </c>
      <c r="BI90" s="181">
        <f t="shared" si="91"/>
        <v>0</v>
      </c>
      <c r="BJ90" s="182">
        <f t="shared" si="92"/>
        <v>0</v>
      </c>
      <c r="BK90" s="183">
        <f t="shared" si="93"/>
        <v>0</v>
      </c>
      <c r="BL90" s="183">
        <f t="shared" si="94"/>
        <v>0</v>
      </c>
      <c r="BM90" s="183">
        <f t="shared" si="95"/>
        <v>0</v>
      </c>
      <c r="BN90" s="183">
        <f t="shared" si="96"/>
        <v>0</v>
      </c>
      <c r="BO90" s="183">
        <f t="shared" si="97"/>
        <v>0</v>
      </c>
      <c r="BP90" s="184">
        <f t="shared" si="98"/>
        <v>0</v>
      </c>
      <c r="BQ90" s="405">
        <f t="shared" si="99"/>
        <v>0</v>
      </c>
      <c r="BR90" s="182">
        <f t="shared" si="100"/>
        <v>0</v>
      </c>
      <c r="BS90" s="183">
        <f t="shared" si="101"/>
        <v>0</v>
      </c>
      <c r="BT90" s="184">
        <f t="shared" si="102"/>
        <v>0</v>
      </c>
      <c r="BU90" s="185">
        <f t="shared" si="103"/>
        <v>0</v>
      </c>
      <c r="BV90" s="178">
        <f t="shared" si="104"/>
        <v>0</v>
      </c>
      <c r="BW90" s="179">
        <f t="shared" si="105"/>
        <v>0</v>
      </c>
      <c r="BX90" s="196">
        <f t="shared" si="106"/>
        <v>0</v>
      </c>
      <c r="BY90" s="197">
        <f t="shared" si="107"/>
        <v>0</v>
      </c>
      <c r="BZ90" s="182">
        <f t="shared" si="108"/>
        <v>0</v>
      </c>
      <c r="CA90" s="183">
        <f t="shared" si="109"/>
        <v>0</v>
      </c>
      <c r="CB90" s="183">
        <f t="shared" si="110"/>
        <v>0</v>
      </c>
      <c r="CC90" s="183">
        <f t="shared" si="111"/>
        <v>0</v>
      </c>
      <c r="CD90" s="183">
        <f t="shared" si="112"/>
        <v>0</v>
      </c>
      <c r="CE90" s="183">
        <f t="shared" si="113"/>
        <v>0</v>
      </c>
      <c r="CF90" s="184">
        <f t="shared" si="114"/>
        <v>0</v>
      </c>
      <c r="CG90" s="198">
        <f t="shared" si="115"/>
        <v>0</v>
      </c>
      <c r="CH90" s="186"/>
      <c r="CI90" s="187"/>
      <c r="CJ90" s="187"/>
      <c r="CK90" s="177">
        <f t="shared" si="116"/>
        <v>0</v>
      </c>
      <c r="CL90" s="361"/>
      <c r="CM90" s="360"/>
      <c r="CN90" s="444">
        <f>FEV!CK90</f>
        <v>0</v>
      </c>
      <c r="CO90" s="450">
        <f>FEV!CL90</f>
        <v>0</v>
      </c>
    </row>
    <row r="91" spans="1:93" s="35" customFormat="1" ht="20.100000000000001" customHeight="1" thickBot="1" x14ac:dyDescent="0.25">
      <c r="A91" s="613" t="s">
        <v>116</v>
      </c>
      <c r="B91" s="691">
        <v>76</v>
      </c>
      <c r="C91" s="26" t="s">
        <v>3</v>
      </c>
      <c r="D91" s="460" t="s">
        <v>25</v>
      </c>
      <c r="E91" s="467"/>
      <c r="F91" s="503"/>
      <c r="G91" s="438" t="s">
        <v>24</v>
      </c>
      <c r="H91" s="438" t="s">
        <v>25</v>
      </c>
      <c r="I91" s="502"/>
      <c r="J91" s="502"/>
      <c r="K91" s="438" t="s">
        <v>24</v>
      </c>
      <c r="L91" s="455" t="s">
        <v>25</v>
      </c>
      <c r="M91" s="503"/>
      <c r="N91" s="458"/>
      <c r="O91" s="438" t="s">
        <v>24</v>
      </c>
      <c r="P91" s="438" t="s">
        <v>25</v>
      </c>
      <c r="Q91" s="502"/>
      <c r="R91" s="502"/>
      <c r="S91" s="460" t="s">
        <v>25</v>
      </c>
      <c r="T91" s="502"/>
      <c r="U91" s="502"/>
      <c r="V91" s="455" t="s">
        <v>24</v>
      </c>
      <c r="W91" s="460" t="s">
        <v>25</v>
      </c>
      <c r="X91" s="458"/>
      <c r="Y91" s="458"/>
      <c r="Z91" s="438" t="s">
        <v>24</v>
      </c>
      <c r="AA91" s="438" t="s">
        <v>24</v>
      </c>
      <c r="AB91" s="453" t="s">
        <v>59</v>
      </c>
      <c r="AC91" s="507"/>
      <c r="AD91" s="460" t="s">
        <v>24</v>
      </c>
      <c r="AE91" s="438" t="s">
        <v>25</v>
      </c>
      <c r="AF91" s="502"/>
      <c r="AG91" s="502"/>
      <c r="AH91" s="455" t="s">
        <v>25</v>
      </c>
      <c r="AI91" s="207">
        <f>COUNTIF($D91:AH91,"D")</f>
        <v>7</v>
      </c>
      <c r="AJ91" s="183">
        <f t="shared" si="69"/>
        <v>8</v>
      </c>
      <c r="AK91" s="183">
        <f t="shared" si="70"/>
        <v>0</v>
      </c>
      <c r="AL91" s="183">
        <f t="shared" si="71"/>
        <v>0</v>
      </c>
      <c r="AM91" s="183">
        <f t="shared" si="72"/>
        <v>0</v>
      </c>
      <c r="AN91" s="183">
        <f t="shared" si="73"/>
        <v>0</v>
      </c>
      <c r="AO91" s="183">
        <f t="shared" si="74"/>
        <v>0</v>
      </c>
      <c r="AP91" s="183">
        <f t="shared" si="75"/>
        <v>0</v>
      </c>
      <c r="AQ91" s="183">
        <f t="shared" si="76"/>
        <v>0</v>
      </c>
      <c r="AR91" s="183">
        <f t="shared" si="77"/>
        <v>0</v>
      </c>
      <c r="AS91" s="183">
        <f t="shared" si="78"/>
        <v>0</v>
      </c>
      <c r="AT91" s="183">
        <f t="shared" si="79"/>
        <v>0</v>
      </c>
      <c r="AU91" s="183">
        <f t="shared" si="80"/>
        <v>0</v>
      </c>
      <c r="AV91" s="183">
        <f t="shared" si="81"/>
        <v>0</v>
      </c>
      <c r="AW91" s="183">
        <f t="shared" si="82"/>
        <v>0</v>
      </c>
      <c r="AX91" s="183">
        <f t="shared" si="83"/>
        <v>0</v>
      </c>
      <c r="AY91" s="183">
        <f t="shared" si="84"/>
        <v>0</v>
      </c>
      <c r="AZ91" s="183">
        <f t="shared" si="85"/>
        <v>0</v>
      </c>
      <c r="BA91" s="184">
        <f t="shared" si="86"/>
        <v>15</v>
      </c>
      <c r="BB91" s="348"/>
      <c r="BC91" s="349">
        <f t="shared" si="87"/>
        <v>7.5</v>
      </c>
      <c r="BD91" s="347"/>
      <c r="BE91" s="343"/>
      <c r="BF91" s="178">
        <f t="shared" si="88"/>
        <v>1</v>
      </c>
      <c r="BG91" s="179">
        <f t="shared" si="89"/>
        <v>0.5</v>
      </c>
      <c r="BH91" s="180">
        <f t="shared" si="90"/>
        <v>4.1666666666666664E-2</v>
      </c>
      <c r="BI91" s="181">
        <f t="shared" si="91"/>
        <v>0.45833333333333331</v>
      </c>
      <c r="BJ91" s="182">
        <f t="shared" si="92"/>
        <v>0</v>
      </c>
      <c r="BK91" s="183">
        <f t="shared" si="93"/>
        <v>0</v>
      </c>
      <c r="BL91" s="183">
        <f t="shared" si="94"/>
        <v>0</v>
      </c>
      <c r="BM91" s="183">
        <f t="shared" si="95"/>
        <v>0</v>
      </c>
      <c r="BN91" s="183">
        <f t="shared" si="96"/>
        <v>0</v>
      </c>
      <c r="BO91" s="183">
        <f t="shared" si="97"/>
        <v>0</v>
      </c>
      <c r="BP91" s="184">
        <f t="shared" si="98"/>
        <v>0</v>
      </c>
      <c r="BQ91" s="405">
        <f t="shared" si="99"/>
        <v>0</v>
      </c>
      <c r="BR91" s="182">
        <f t="shared" si="100"/>
        <v>0</v>
      </c>
      <c r="BS91" s="183">
        <f t="shared" si="101"/>
        <v>0</v>
      </c>
      <c r="BT91" s="184">
        <f t="shared" si="102"/>
        <v>0</v>
      </c>
      <c r="BU91" s="185">
        <f t="shared" si="103"/>
        <v>0</v>
      </c>
      <c r="BV91" s="178">
        <f t="shared" si="104"/>
        <v>0</v>
      </c>
      <c r="BW91" s="179">
        <f t="shared" si="105"/>
        <v>0</v>
      </c>
      <c r="BX91" s="196">
        <f t="shared" si="106"/>
        <v>0</v>
      </c>
      <c r="BY91" s="197">
        <f t="shared" si="107"/>
        <v>0</v>
      </c>
      <c r="BZ91" s="182">
        <f t="shared" si="108"/>
        <v>0</v>
      </c>
      <c r="CA91" s="183">
        <f t="shared" si="109"/>
        <v>0</v>
      </c>
      <c r="CB91" s="183">
        <f t="shared" si="110"/>
        <v>0</v>
      </c>
      <c r="CC91" s="183">
        <f t="shared" si="111"/>
        <v>0</v>
      </c>
      <c r="CD91" s="183">
        <f t="shared" si="112"/>
        <v>0</v>
      </c>
      <c r="CE91" s="183">
        <f t="shared" si="113"/>
        <v>0</v>
      </c>
      <c r="CF91" s="184">
        <f t="shared" si="114"/>
        <v>0</v>
      </c>
      <c r="CG91" s="198">
        <f t="shared" si="115"/>
        <v>0</v>
      </c>
      <c r="CH91" s="186"/>
      <c r="CI91" s="187"/>
      <c r="CJ91" s="187"/>
      <c r="CK91" s="177">
        <f t="shared" si="116"/>
        <v>0.5</v>
      </c>
      <c r="CL91" s="361"/>
      <c r="CM91" s="360"/>
      <c r="CN91" s="444">
        <f>FEV!CK91</f>
        <v>2</v>
      </c>
      <c r="CO91" s="450">
        <f>FEV!CL91</f>
        <v>24</v>
      </c>
    </row>
    <row r="92" spans="1:93" s="35" customFormat="1" ht="20.100000000000001" customHeight="1" thickBot="1" x14ac:dyDescent="0.25">
      <c r="A92" s="613" t="s">
        <v>117</v>
      </c>
      <c r="B92" s="866">
        <v>77</v>
      </c>
      <c r="C92" s="26" t="s">
        <v>3</v>
      </c>
      <c r="D92" s="459" t="s">
        <v>25</v>
      </c>
      <c r="E92" s="505"/>
      <c r="F92" s="500"/>
      <c r="G92" s="435" t="s">
        <v>25</v>
      </c>
      <c r="H92" s="435" t="s">
        <v>25</v>
      </c>
      <c r="I92" s="498"/>
      <c r="J92" s="498"/>
      <c r="K92" s="435" t="s">
        <v>24</v>
      </c>
      <c r="L92" s="440" t="s">
        <v>25</v>
      </c>
      <c r="M92" s="500"/>
      <c r="N92" s="506"/>
      <c r="O92" s="435" t="s">
        <v>24</v>
      </c>
      <c r="P92" s="435" t="s">
        <v>25</v>
      </c>
      <c r="Q92" s="498"/>
      <c r="R92" s="498"/>
      <c r="S92" s="607"/>
      <c r="T92" s="436" t="s">
        <v>31</v>
      </c>
      <c r="U92" s="436" t="s">
        <v>37</v>
      </c>
      <c r="V92" s="522"/>
      <c r="W92" s="499"/>
      <c r="X92" s="449" t="s">
        <v>27</v>
      </c>
      <c r="Y92" s="449" t="s">
        <v>25</v>
      </c>
      <c r="Z92" s="498"/>
      <c r="AA92" s="502"/>
      <c r="AB92" s="449" t="s">
        <v>24</v>
      </c>
      <c r="AC92" s="490" t="s">
        <v>25</v>
      </c>
      <c r="AD92" s="499" t="s">
        <v>27</v>
      </c>
      <c r="AE92" s="497"/>
      <c r="AF92" s="449" t="s">
        <v>24</v>
      </c>
      <c r="AG92" s="449" t="s">
        <v>25</v>
      </c>
      <c r="AH92" s="421"/>
      <c r="AI92" s="207">
        <f>COUNTIF($D92:AH92,"D")</f>
        <v>4</v>
      </c>
      <c r="AJ92" s="183">
        <f t="shared" si="69"/>
        <v>8</v>
      </c>
      <c r="AK92" s="183">
        <f t="shared" si="70"/>
        <v>0</v>
      </c>
      <c r="AL92" s="183">
        <f t="shared" si="71"/>
        <v>2</v>
      </c>
      <c r="AM92" s="183">
        <f t="shared" si="72"/>
        <v>0</v>
      </c>
      <c r="AN92" s="183">
        <f t="shared" si="73"/>
        <v>0</v>
      </c>
      <c r="AO92" s="183">
        <f t="shared" si="74"/>
        <v>0</v>
      </c>
      <c r="AP92" s="183">
        <f t="shared" si="75"/>
        <v>1</v>
      </c>
      <c r="AQ92" s="183">
        <f t="shared" si="76"/>
        <v>0</v>
      </c>
      <c r="AR92" s="183">
        <f t="shared" si="77"/>
        <v>0</v>
      </c>
      <c r="AS92" s="183">
        <f t="shared" si="78"/>
        <v>0</v>
      </c>
      <c r="AT92" s="183">
        <f t="shared" si="79"/>
        <v>0</v>
      </c>
      <c r="AU92" s="183">
        <f t="shared" si="80"/>
        <v>0</v>
      </c>
      <c r="AV92" s="183">
        <f t="shared" si="81"/>
        <v>1</v>
      </c>
      <c r="AW92" s="183">
        <f t="shared" si="82"/>
        <v>0</v>
      </c>
      <c r="AX92" s="183">
        <f t="shared" si="83"/>
        <v>0</v>
      </c>
      <c r="AY92" s="183">
        <f t="shared" si="84"/>
        <v>0</v>
      </c>
      <c r="AZ92" s="183">
        <f t="shared" si="85"/>
        <v>0</v>
      </c>
      <c r="BA92" s="184">
        <f t="shared" si="86"/>
        <v>15</v>
      </c>
      <c r="BB92" s="348"/>
      <c r="BC92" s="349">
        <f t="shared" si="87"/>
        <v>7.5</v>
      </c>
      <c r="BD92" s="347"/>
      <c r="BE92" s="343"/>
      <c r="BF92" s="178">
        <f t="shared" si="88"/>
        <v>0</v>
      </c>
      <c r="BG92" s="179">
        <f t="shared" si="89"/>
        <v>0</v>
      </c>
      <c r="BH92" s="180">
        <f t="shared" si="90"/>
        <v>0</v>
      </c>
      <c r="BI92" s="181">
        <f t="shared" si="91"/>
        <v>0</v>
      </c>
      <c r="BJ92" s="182">
        <f t="shared" si="92"/>
        <v>0</v>
      </c>
      <c r="BK92" s="183">
        <f t="shared" si="93"/>
        <v>0</v>
      </c>
      <c r="BL92" s="183">
        <f t="shared" si="94"/>
        <v>0</v>
      </c>
      <c r="BM92" s="183">
        <f t="shared" si="95"/>
        <v>0</v>
      </c>
      <c r="BN92" s="183">
        <f t="shared" si="96"/>
        <v>0</v>
      </c>
      <c r="BO92" s="183">
        <f t="shared" si="97"/>
        <v>0</v>
      </c>
      <c r="BP92" s="184">
        <f t="shared" si="98"/>
        <v>0</v>
      </c>
      <c r="BQ92" s="405">
        <f t="shared" si="99"/>
        <v>0</v>
      </c>
      <c r="BR92" s="182">
        <f t="shared" si="100"/>
        <v>0</v>
      </c>
      <c r="BS92" s="183">
        <f t="shared" si="101"/>
        <v>0</v>
      </c>
      <c r="BT92" s="184">
        <f t="shared" si="102"/>
        <v>0</v>
      </c>
      <c r="BU92" s="185">
        <f t="shared" si="103"/>
        <v>0</v>
      </c>
      <c r="BV92" s="178">
        <f t="shared" si="104"/>
        <v>0</v>
      </c>
      <c r="BW92" s="179">
        <f t="shared" si="105"/>
        <v>0</v>
      </c>
      <c r="BX92" s="196">
        <f t="shared" si="106"/>
        <v>0</v>
      </c>
      <c r="BY92" s="197">
        <f t="shared" si="107"/>
        <v>0</v>
      </c>
      <c r="BZ92" s="182">
        <f t="shared" si="108"/>
        <v>0</v>
      </c>
      <c r="CA92" s="183">
        <f t="shared" si="109"/>
        <v>0</v>
      </c>
      <c r="CB92" s="183">
        <f t="shared" si="110"/>
        <v>0</v>
      </c>
      <c r="CC92" s="183">
        <f t="shared" si="111"/>
        <v>0</v>
      </c>
      <c r="CD92" s="183">
        <f t="shared" si="112"/>
        <v>0</v>
      </c>
      <c r="CE92" s="183">
        <f t="shared" si="113"/>
        <v>0</v>
      </c>
      <c r="CF92" s="184">
        <f t="shared" si="114"/>
        <v>0</v>
      </c>
      <c r="CG92" s="198">
        <f t="shared" si="115"/>
        <v>0</v>
      </c>
      <c r="CH92" s="186"/>
      <c r="CI92" s="187"/>
      <c r="CJ92" s="187"/>
      <c r="CK92" s="177">
        <f t="shared" si="116"/>
        <v>0</v>
      </c>
      <c r="CL92" s="361"/>
      <c r="CM92" s="360"/>
      <c r="CN92" s="444">
        <f>FEV!CK92</f>
        <v>2</v>
      </c>
      <c r="CO92" s="450">
        <f>FEV!CL92</f>
        <v>24</v>
      </c>
    </row>
    <row r="93" spans="1:93" s="35" customFormat="1" ht="20.100000000000001" customHeight="1" thickBot="1" x14ac:dyDescent="0.25">
      <c r="A93" s="613" t="s">
        <v>118</v>
      </c>
      <c r="B93" s="691">
        <v>78</v>
      </c>
      <c r="C93" s="26" t="s">
        <v>3</v>
      </c>
      <c r="D93" s="460" t="s">
        <v>25</v>
      </c>
      <c r="E93" s="467"/>
      <c r="F93" s="503" t="s">
        <v>48</v>
      </c>
      <c r="G93" s="438" t="s">
        <v>24</v>
      </c>
      <c r="H93" s="438" t="s">
        <v>25</v>
      </c>
      <c r="I93" s="502"/>
      <c r="J93" s="502"/>
      <c r="K93" s="438" t="s">
        <v>24</v>
      </c>
      <c r="L93" s="455" t="s">
        <v>25</v>
      </c>
      <c r="M93" s="503"/>
      <c r="N93" s="458"/>
      <c r="O93" s="438" t="s">
        <v>24</v>
      </c>
      <c r="P93" s="438" t="s">
        <v>25</v>
      </c>
      <c r="Q93" s="502"/>
      <c r="R93" s="502" t="s">
        <v>50</v>
      </c>
      <c r="S93" s="460" t="s">
        <v>25</v>
      </c>
      <c r="T93" s="502" t="s">
        <v>56</v>
      </c>
      <c r="U93" s="502"/>
      <c r="V93" s="979" t="s">
        <v>56</v>
      </c>
      <c r="W93" s="460" t="s">
        <v>25</v>
      </c>
      <c r="X93" s="458"/>
      <c r="Y93" s="458"/>
      <c r="Z93" s="438" t="s">
        <v>24</v>
      </c>
      <c r="AA93" s="438" t="s">
        <v>24</v>
      </c>
      <c r="AB93" s="453"/>
      <c r="AC93" s="507"/>
      <c r="AD93" s="460" t="s">
        <v>31</v>
      </c>
      <c r="AE93" s="438" t="s">
        <v>25</v>
      </c>
      <c r="AF93" s="502"/>
      <c r="AG93" s="502" t="s">
        <v>26</v>
      </c>
      <c r="AH93" s="455" t="s">
        <v>25</v>
      </c>
      <c r="AI93" s="207">
        <f>COUNTIF($D93:AH93,"D")</f>
        <v>5</v>
      </c>
      <c r="AJ93" s="183">
        <f t="shared" si="69"/>
        <v>8</v>
      </c>
      <c r="AK93" s="183">
        <f t="shared" si="70"/>
        <v>1</v>
      </c>
      <c r="AL93" s="183">
        <f t="shared" si="71"/>
        <v>0</v>
      </c>
      <c r="AM93" s="183">
        <f t="shared" si="72"/>
        <v>0</v>
      </c>
      <c r="AN93" s="183">
        <f t="shared" si="73"/>
        <v>0</v>
      </c>
      <c r="AO93" s="183">
        <f t="shared" si="74"/>
        <v>0</v>
      </c>
      <c r="AP93" s="183">
        <f t="shared" si="75"/>
        <v>1</v>
      </c>
      <c r="AQ93" s="183">
        <f t="shared" si="76"/>
        <v>0</v>
      </c>
      <c r="AR93" s="183">
        <f t="shared" si="77"/>
        <v>0</v>
      </c>
      <c r="AS93" s="183">
        <f t="shared" si="78"/>
        <v>0</v>
      </c>
      <c r="AT93" s="183">
        <f t="shared" si="79"/>
        <v>0</v>
      </c>
      <c r="AU93" s="183">
        <f t="shared" si="80"/>
        <v>0</v>
      </c>
      <c r="AV93" s="183">
        <f t="shared" si="81"/>
        <v>0</v>
      </c>
      <c r="AW93" s="183">
        <f t="shared" si="82"/>
        <v>0</v>
      </c>
      <c r="AX93" s="183">
        <f t="shared" si="83"/>
        <v>0</v>
      </c>
      <c r="AY93" s="183">
        <f t="shared" si="84"/>
        <v>0</v>
      </c>
      <c r="AZ93" s="183">
        <f t="shared" si="85"/>
        <v>0</v>
      </c>
      <c r="BA93" s="184">
        <f t="shared" si="86"/>
        <v>14</v>
      </c>
      <c r="BB93" s="348"/>
      <c r="BC93" s="349">
        <f t="shared" si="87"/>
        <v>6.5</v>
      </c>
      <c r="BD93" s="347"/>
      <c r="BE93" s="343"/>
      <c r="BF93" s="178">
        <f t="shared" si="88"/>
        <v>2</v>
      </c>
      <c r="BG93" s="179">
        <f t="shared" si="89"/>
        <v>1</v>
      </c>
      <c r="BH93" s="180">
        <f t="shared" si="90"/>
        <v>8.3333333333333329E-2</v>
      </c>
      <c r="BI93" s="181">
        <f t="shared" si="91"/>
        <v>0.91666666666666663</v>
      </c>
      <c r="BJ93" s="182">
        <f t="shared" si="92"/>
        <v>1</v>
      </c>
      <c r="BK93" s="183">
        <f t="shared" si="93"/>
        <v>0</v>
      </c>
      <c r="BL93" s="183">
        <f t="shared" si="94"/>
        <v>1</v>
      </c>
      <c r="BM93" s="183">
        <f t="shared" si="95"/>
        <v>0</v>
      </c>
      <c r="BN93" s="183">
        <f t="shared" si="96"/>
        <v>0</v>
      </c>
      <c r="BO93" s="183">
        <f t="shared" si="97"/>
        <v>0</v>
      </c>
      <c r="BP93" s="184">
        <f t="shared" si="98"/>
        <v>0</v>
      </c>
      <c r="BQ93" s="405">
        <f t="shared" si="99"/>
        <v>1</v>
      </c>
      <c r="BR93" s="182">
        <f t="shared" si="100"/>
        <v>0</v>
      </c>
      <c r="BS93" s="183">
        <f t="shared" si="101"/>
        <v>0</v>
      </c>
      <c r="BT93" s="184">
        <f t="shared" si="102"/>
        <v>0</v>
      </c>
      <c r="BU93" s="185">
        <f t="shared" si="103"/>
        <v>0</v>
      </c>
      <c r="BV93" s="178">
        <f t="shared" si="104"/>
        <v>0</v>
      </c>
      <c r="BW93" s="179">
        <f t="shared" si="105"/>
        <v>0</v>
      </c>
      <c r="BX93" s="196">
        <f t="shared" si="106"/>
        <v>0</v>
      </c>
      <c r="BY93" s="197">
        <f t="shared" si="107"/>
        <v>0</v>
      </c>
      <c r="BZ93" s="182">
        <f t="shared" si="108"/>
        <v>0</v>
      </c>
      <c r="CA93" s="183">
        <f t="shared" si="109"/>
        <v>0</v>
      </c>
      <c r="CB93" s="183">
        <f t="shared" si="110"/>
        <v>0</v>
      </c>
      <c r="CC93" s="183">
        <f t="shared" si="111"/>
        <v>0</v>
      </c>
      <c r="CD93" s="183">
        <f t="shared" si="112"/>
        <v>0</v>
      </c>
      <c r="CE93" s="183">
        <f t="shared" si="113"/>
        <v>0</v>
      </c>
      <c r="CF93" s="184">
        <f t="shared" si="114"/>
        <v>0</v>
      </c>
      <c r="CG93" s="198">
        <f t="shared" si="115"/>
        <v>0</v>
      </c>
      <c r="CH93" s="186"/>
      <c r="CI93" s="187"/>
      <c r="CJ93" s="187"/>
      <c r="CK93" s="177">
        <f t="shared" si="116"/>
        <v>2</v>
      </c>
      <c r="CL93" s="361"/>
      <c r="CM93" s="360"/>
      <c r="CN93" s="444">
        <f>FEV!CK93</f>
        <v>6</v>
      </c>
      <c r="CO93" s="450">
        <f>FEV!CL93</f>
        <v>72</v>
      </c>
    </row>
    <row r="94" spans="1:93" s="35" customFormat="1" ht="20.100000000000001" customHeight="1" thickBot="1" x14ac:dyDescent="0.25">
      <c r="A94" s="613" t="s">
        <v>119</v>
      </c>
      <c r="B94" s="866">
        <v>79</v>
      </c>
      <c r="C94" s="26" t="s">
        <v>3</v>
      </c>
      <c r="D94" s="980"/>
      <c r="E94" s="979"/>
      <c r="F94" s="980" t="s">
        <v>37</v>
      </c>
      <c r="G94" s="978" t="s">
        <v>37</v>
      </c>
      <c r="H94" s="978" t="s">
        <v>37</v>
      </c>
      <c r="I94" s="978" t="s">
        <v>37</v>
      </c>
      <c r="J94" s="978" t="s">
        <v>37</v>
      </c>
      <c r="K94" s="978"/>
      <c r="L94" s="979"/>
      <c r="M94" s="980" t="s">
        <v>37</v>
      </c>
      <c r="N94" s="978" t="s">
        <v>37</v>
      </c>
      <c r="O94" s="978" t="s">
        <v>37</v>
      </c>
      <c r="P94" s="978" t="s">
        <v>37</v>
      </c>
      <c r="Q94" s="978" t="s">
        <v>37</v>
      </c>
      <c r="R94" s="978"/>
      <c r="S94" s="460"/>
      <c r="T94" s="502"/>
      <c r="U94" s="502"/>
      <c r="V94" s="455"/>
      <c r="W94" s="460"/>
      <c r="X94" s="458"/>
      <c r="Y94" s="458"/>
      <c r="Z94" s="438"/>
      <c r="AA94" s="438"/>
      <c r="AB94" s="453"/>
      <c r="AC94" s="507"/>
      <c r="AD94" s="460" t="s">
        <v>37</v>
      </c>
      <c r="AE94" s="438" t="s">
        <v>37</v>
      </c>
      <c r="AF94" s="439" t="s">
        <v>37</v>
      </c>
      <c r="AG94" s="439" t="s">
        <v>37</v>
      </c>
      <c r="AH94" s="438" t="s">
        <v>37</v>
      </c>
      <c r="AI94" s="207">
        <f>COUNTIF($D94:AH94,"D")</f>
        <v>0</v>
      </c>
      <c r="AJ94" s="183">
        <f t="shared" si="69"/>
        <v>0</v>
      </c>
      <c r="AK94" s="183">
        <f t="shared" si="70"/>
        <v>0</v>
      </c>
      <c r="AL94" s="183">
        <f t="shared" si="71"/>
        <v>0</v>
      </c>
      <c r="AM94" s="183">
        <f t="shared" si="72"/>
        <v>0</v>
      </c>
      <c r="AN94" s="183">
        <f t="shared" si="73"/>
        <v>0</v>
      </c>
      <c r="AO94" s="183">
        <f t="shared" si="74"/>
        <v>0</v>
      </c>
      <c r="AP94" s="183">
        <f t="shared" si="75"/>
        <v>0</v>
      </c>
      <c r="AQ94" s="183">
        <f t="shared" si="76"/>
        <v>0</v>
      </c>
      <c r="AR94" s="183">
        <f t="shared" si="77"/>
        <v>0</v>
      </c>
      <c r="AS94" s="183">
        <f t="shared" si="78"/>
        <v>0</v>
      </c>
      <c r="AT94" s="183">
        <f t="shared" si="79"/>
        <v>0</v>
      </c>
      <c r="AU94" s="183">
        <f t="shared" si="80"/>
        <v>0</v>
      </c>
      <c r="AV94" s="183">
        <f t="shared" si="81"/>
        <v>15</v>
      </c>
      <c r="AW94" s="183">
        <f t="shared" si="82"/>
        <v>0</v>
      </c>
      <c r="AX94" s="183">
        <f t="shared" si="83"/>
        <v>0</v>
      </c>
      <c r="AY94" s="183">
        <f t="shared" si="84"/>
        <v>0</v>
      </c>
      <c r="AZ94" s="183">
        <f t="shared" si="85"/>
        <v>0</v>
      </c>
      <c r="BA94" s="184">
        <f t="shared" si="86"/>
        <v>15</v>
      </c>
      <c r="BB94" s="348"/>
      <c r="BC94" s="349">
        <f t="shared" si="87"/>
        <v>7.5</v>
      </c>
      <c r="BD94" s="347"/>
      <c r="BE94" s="343"/>
      <c r="BF94" s="178">
        <f t="shared" si="88"/>
        <v>0</v>
      </c>
      <c r="BG94" s="179">
        <f t="shared" si="89"/>
        <v>0</v>
      </c>
      <c r="BH94" s="180">
        <f t="shared" si="90"/>
        <v>0</v>
      </c>
      <c r="BI94" s="181">
        <f t="shared" si="91"/>
        <v>0</v>
      </c>
      <c r="BJ94" s="182">
        <f t="shared" si="92"/>
        <v>0</v>
      </c>
      <c r="BK94" s="183">
        <f t="shared" si="93"/>
        <v>0</v>
      </c>
      <c r="BL94" s="183">
        <f t="shared" si="94"/>
        <v>0</v>
      </c>
      <c r="BM94" s="183">
        <f t="shared" si="95"/>
        <v>0</v>
      </c>
      <c r="BN94" s="183">
        <f t="shared" si="96"/>
        <v>0</v>
      </c>
      <c r="BO94" s="183">
        <f t="shared" si="97"/>
        <v>0</v>
      </c>
      <c r="BP94" s="184">
        <f t="shared" si="98"/>
        <v>0</v>
      </c>
      <c r="BQ94" s="405">
        <f t="shared" si="99"/>
        <v>0</v>
      </c>
      <c r="BR94" s="182">
        <f t="shared" si="100"/>
        <v>0</v>
      </c>
      <c r="BS94" s="183">
        <f t="shared" si="101"/>
        <v>0</v>
      </c>
      <c r="BT94" s="184">
        <f t="shared" si="102"/>
        <v>0</v>
      </c>
      <c r="BU94" s="185">
        <f t="shared" si="103"/>
        <v>0</v>
      </c>
      <c r="BV94" s="178">
        <f t="shared" si="104"/>
        <v>0</v>
      </c>
      <c r="BW94" s="179">
        <f t="shared" si="105"/>
        <v>0</v>
      </c>
      <c r="BX94" s="196">
        <f t="shared" si="106"/>
        <v>0</v>
      </c>
      <c r="BY94" s="197">
        <f t="shared" si="107"/>
        <v>0</v>
      </c>
      <c r="BZ94" s="182">
        <f t="shared" si="108"/>
        <v>0</v>
      </c>
      <c r="CA94" s="183">
        <f t="shared" si="109"/>
        <v>0</v>
      </c>
      <c r="CB94" s="183">
        <f t="shared" si="110"/>
        <v>0</v>
      </c>
      <c r="CC94" s="183">
        <f t="shared" si="111"/>
        <v>0</v>
      </c>
      <c r="CD94" s="183">
        <f t="shared" si="112"/>
        <v>0</v>
      </c>
      <c r="CE94" s="183">
        <f t="shared" si="113"/>
        <v>0</v>
      </c>
      <c r="CF94" s="184">
        <f t="shared" si="114"/>
        <v>0</v>
      </c>
      <c r="CG94" s="198">
        <f t="shared" si="115"/>
        <v>0</v>
      </c>
      <c r="CH94" s="186"/>
      <c r="CI94" s="187"/>
      <c r="CJ94" s="187"/>
      <c r="CK94" s="177">
        <f t="shared" si="116"/>
        <v>0</v>
      </c>
      <c r="CL94" s="361"/>
      <c r="CM94" s="360"/>
      <c r="CN94" s="444">
        <f>FEV!CK94</f>
        <v>0</v>
      </c>
      <c r="CO94" s="450">
        <f>FEV!CL94</f>
        <v>0</v>
      </c>
    </row>
    <row r="95" spans="1:93" ht="20.100000000000001" customHeight="1" thickBot="1" x14ac:dyDescent="0.3">
      <c r="A95" s="613" t="s">
        <v>120</v>
      </c>
      <c r="B95" s="691">
        <v>80</v>
      </c>
      <c r="C95" s="26" t="s">
        <v>3</v>
      </c>
      <c r="D95" s="459" t="s">
        <v>280</v>
      </c>
      <c r="E95" s="505"/>
      <c r="F95" s="500"/>
      <c r="G95" s="435" t="s">
        <v>24</v>
      </c>
      <c r="H95" s="435" t="s">
        <v>25</v>
      </c>
      <c r="I95" s="498"/>
      <c r="J95" s="498"/>
      <c r="K95" s="435" t="s">
        <v>24</v>
      </c>
      <c r="L95" s="440" t="s">
        <v>25</v>
      </c>
      <c r="M95" s="500"/>
      <c r="N95" s="506"/>
      <c r="O95" s="435" t="s">
        <v>24</v>
      </c>
      <c r="P95" s="435" t="s">
        <v>25</v>
      </c>
      <c r="Q95" s="498"/>
      <c r="R95" s="498"/>
      <c r="S95" s="460"/>
      <c r="T95" s="438"/>
      <c r="U95" s="458"/>
      <c r="V95" s="467"/>
      <c r="W95" s="460"/>
      <c r="X95" s="438"/>
      <c r="Y95" s="458"/>
      <c r="Z95" s="458"/>
      <c r="AA95" s="438"/>
      <c r="AB95" s="438"/>
      <c r="AC95" s="467"/>
      <c r="AD95" s="460" t="s">
        <v>279</v>
      </c>
      <c r="AE95" s="438" t="s">
        <v>280</v>
      </c>
      <c r="AF95" s="502"/>
      <c r="AG95" s="502"/>
      <c r="AH95" s="438" t="s">
        <v>279</v>
      </c>
      <c r="AI95" s="207">
        <f>COUNTIF($D95:AH95,"D")</f>
        <v>3</v>
      </c>
      <c r="AJ95" s="183">
        <f t="shared" si="69"/>
        <v>3</v>
      </c>
      <c r="AK95" s="183">
        <f t="shared" si="70"/>
        <v>0</v>
      </c>
      <c r="AL95" s="183">
        <f t="shared" si="71"/>
        <v>0</v>
      </c>
      <c r="AM95" s="183">
        <f t="shared" si="72"/>
        <v>0</v>
      </c>
      <c r="AN95" s="183">
        <f t="shared" si="73"/>
        <v>0</v>
      </c>
      <c r="AO95" s="183">
        <f t="shared" si="74"/>
        <v>0</v>
      </c>
      <c r="AP95" s="183">
        <f t="shared" si="75"/>
        <v>0</v>
      </c>
      <c r="AQ95" s="183">
        <f t="shared" si="76"/>
        <v>0</v>
      </c>
      <c r="AR95" s="183">
        <f t="shared" si="77"/>
        <v>0</v>
      </c>
      <c r="AS95" s="183">
        <f t="shared" si="78"/>
        <v>0</v>
      </c>
      <c r="AT95" s="183">
        <f t="shared" si="79"/>
        <v>0</v>
      </c>
      <c r="AU95" s="183">
        <f t="shared" si="80"/>
        <v>0</v>
      </c>
      <c r="AV95" s="183">
        <f t="shared" si="81"/>
        <v>0</v>
      </c>
      <c r="AW95" s="183">
        <f t="shared" si="82"/>
        <v>0</v>
      </c>
      <c r="AX95" s="183">
        <f t="shared" si="83"/>
        <v>0</v>
      </c>
      <c r="AY95" s="183">
        <f t="shared" si="84"/>
        <v>0</v>
      </c>
      <c r="AZ95" s="183">
        <f t="shared" si="85"/>
        <v>0</v>
      </c>
      <c r="BA95" s="184">
        <f t="shared" si="86"/>
        <v>6</v>
      </c>
      <c r="BB95" s="348"/>
      <c r="BC95" s="349">
        <f t="shared" si="87"/>
        <v>3</v>
      </c>
      <c r="BD95" s="347"/>
      <c r="BE95" s="343"/>
      <c r="BF95" s="178">
        <f t="shared" si="88"/>
        <v>0</v>
      </c>
      <c r="BG95" s="179">
        <f t="shared" si="89"/>
        <v>0</v>
      </c>
      <c r="BH95" s="180">
        <f t="shared" si="90"/>
        <v>0</v>
      </c>
      <c r="BI95" s="181">
        <f t="shared" si="91"/>
        <v>0</v>
      </c>
      <c r="BJ95" s="182">
        <f t="shared" si="92"/>
        <v>0</v>
      </c>
      <c r="BK95" s="183">
        <f t="shared" si="93"/>
        <v>0</v>
      </c>
      <c r="BL95" s="183">
        <f t="shared" si="94"/>
        <v>0</v>
      </c>
      <c r="BM95" s="183">
        <f t="shared" si="95"/>
        <v>0</v>
      </c>
      <c r="BN95" s="183">
        <f t="shared" si="96"/>
        <v>0</v>
      </c>
      <c r="BO95" s="183">
        <f t="shared" si="97"/>
        <v>0</v>
      </c>
      <c r="BP95" s="184">
        <f t="shared" si="98"/>
        <v>0</v>
      </c>
      <c r="BQ95" s="405">
        <f t="shared" si="99"/>
        <v>0</v>
      </c>
      <c r="BR95" s="182">
        <f t="shared" si="100"/>
        <v>0</v>
      </c>
      <c r="BS95" s="183">
        <f t="shared" si="101"/>
        <v>0</v>
      </c>
      <c r="BT95" s="184">
        <f t="shared" si="102"/>
        <v>0</v>
      </c>
      <c r="BU95" s="185">
        <f t="shared" si="103"/>
        <v>0</v>
      </c>
      <c r="BV95" s="178">
        <f t="shared" si="104"/>
        <v>0</v>
      </c>
      <c r="BW95" s="179">
        <f t="shared" si="105"/>
        <v>0</v>
      </c>
      <c r="BX95" s="196">
        <f t="shared" si="106"/>
        <v>0</v>
      </c>
      <c r="BY95" s="197">
        <f t="shared" si="107"/>
        <v>0</v>
      </c>
      <c r="BZ95" s="182">
        <f t="shared" si="108"/>
        <v>0</v>
      </c>
      <c r="CA95" s="183">
        <f t="shared" si="109"/>
        <v>0</v>
      </c>
      <c r="CB95" s="183">
        <f t="shared" si="110"/>
        <v>0</v>
      </c>
      <c r="CC95" s="183">
        <f t="shared" si="111"/>
        <v>0</v>
      </c>
      <c r="CD95" s="183">
        <f t="shared" si="112"/>
        <v>0</v>
      </c>
      <c r="CE95" s="183">
        <f t="shared" si="113"/>
        <v>0</v>
      </c>
      <c r="CF95" s="184">
        <f t="shared" si="114"/>
        <v>0</v>
      </c>
      <c r="CG95" s="198">
        <f t="shared" si="115"/>
        <v>0</v>
      </c>
      <c r="CH95" s="186"/>
      <c r="CI95" s="187"/>
      <c r="CJ95" s="187"/>
      <c r="CK95" s="177">
        <f t="shared" si="116"/>
        <v>0</v>
      </c>
      <c r="CL95" s="230"/>
      <c r="CM95" s="359"/>
      <c r="CN95" s="444">
        <f>FEV!CK95</f>
        <v>1</v>
      </c>
      <c r="CO95" s="450">
        <f>FEV!CL95</f>
        <v>12</v>
      </c>
    </row>
    <row r="96" spans="1:93" ht="20.100000000000001" customHeight="1" thickBot="1" x14ac:dyDescent="0.3">
      <c r="A96" s="613" t="s">
        <v>270</v>
      </c>
      <c r="B96" s="866">
        <v>81</v>
      </c>
      <c r="C96" s="26" t="s">
        <v>3</v>
      </c>
      <c r="D96" s="459" t="s">
        <v>280</v>
      </c>
      <c r="E96" s="505"/>
      <c r="F96" s="500"/>
      <c r="G96" s="435" t="s">
        <v>24</v>
      </c>
      <c r="H96" s="435" t="s">
        <v>25</v>
      </c>
      <c r="I96" s="498"/>
      <c r="J96" s="498"/>
      <c r="K96" s="435" t="s">
        <v>24</v>
      </c>
      <c r="L96" s="440" t="s">
        <v>25</v>
      </c>
      <c r="M96" s="500"/>
      <c r="N96" s="506"/>
      <c r="O96" s="435" t="s">
        <v>24</v>
      </c>
      <c r="P96" s="435" t="s">
        <v>25</v>
      </c>
      <c r="Q96" s="498"/>
      <c r="R96" s="498"/>
      <c r="S96" s="461"/>
      <c r="T96" s="462"/>
      <c r="U96" s="462"/>
      <c r="V96" s="463"/>
      <c r="W96" s="461"/>
      <c r="X96" s="462"/>
      <c r="Y96" s="462"/>
      <c r="Z96" s="462"/>
      <c r="AA96" s="462"/>
      <c r="AB96" s="462"/>
      <c r="AC96" s="463"/>
      <c r="AD96" s="460" t="s">
        <v>279</v>
      </c>
      <c r="AE96" s="438" t="s">
        <v>280</v>
      </c>
      <c r="AF96" s="502"/>
      <c r="AG96" s="502"/>
      <c r="AH96" s="438" t="s">
        <v>279</v>
      </c>
      <c r="AI96" s="207">
        <f>COUNTIF($D96:AH96,"D")</f>
        <v>3</v>
      </c>
      <c r="AJ96" s="183">
        <f t="shared" si="69"/>
        <v>3</v>
      </c>
      <c r="AK96" s="183">
        <f t="shared" si="70"/>
        <v>0</v>
      </c>
      <c r="AL96" s="183">
        <f t="shared" si="71"/>
        <v>0</v>
      </c>
      <c r="AM96" s="183">
        <f t="shared" si="72"/>
        <v>0</v>
      </c>
      <c r="AN96" s="183">
        <f t="shared" si="73"/>
        <v>0</v>
      </c>
      <c r="AO96" s="183">
        <f t="shared" si="74"/>
        <v>0</v>
      </c>
      <c r="AP96" s="183">
        <f t="shared" si="75"/>
        <v>0</v>
      </c>
      <c r="AQ96" s="183">
        <f t="shared" si="76"/>
        <v>0</v>
      </c>
      <c r="AR96" s="183">
        <f t="shared" si="77"/>
        <v>0</v>
      </c>
      <c r="AS96" s="183">
        <f t="shared" si="78"/>
        <v>0</v>
      </c>
      <c r="AT96" s="183">
        <f t="shared" si="79"/>
        <v>0</v>
      </c>
      <c r="AU96" s="183">
        <f t="shared" si="80"/>
        <v>0</v>
      </c>
      <c r="AV96" s="183">
        <f t="shared" si="81"/>
        <v>0</v>
      </c>
      <c r="AW96" s="183">
        <f t="shared" si="82"/>
        <v>0</v>
      </c>
      <c r="AX96" s="183">
        <f t="shared" si="83"/>
        <v>0</v>
      </c>
      <c r="AY96" s="183">
        <f t="shared" si="84"/>
        <v>0</v>
      </c>
      <c r="AZ96" s="183">
        <f t="shared" si="85"/>
        <v>0</v>
      </c>
      <c r="BA96" s="184">
        <f t="shared" si="86"/>
        <v>6</v>
      </c>
      <c r="BB96" s="348"/>
      <c r="BC96" s="349">
        <f t="shared" si="87"/>
        <v>3</v>
      </c>
      <c r="BD96" s="347"/>
      <c r="BE96" s="343"/>
      <c r="BF96" s="178">
        <f t="shared" si="88"/>
        <v>0</v>
      </c>
      <c r="BG96" s="179">
        <f t="shared" si="89"/>
        <v>0</v>
      </c>
      <c r="BH96" s="180">
        <f t="shared" si="90"/>
        <v>0</v>
      </c>
      <c r="BI96" s="181">
        <f t="shared" si="91"/>
        <v>0</v>
      </c>
      <c r="BJ96" s="182">
        <f t="shared" si="92"/>
        <v>0</v>
      </c>
      <c r="BK96" s="183">
        <f t="shared" si="93"/>
        <v>0</v>
      </c>
      <c r="BL96" s="183">
        <f t="shared" si="94"/>
        <v>0</v>
      </c>
      <c r="BM96" s="183">
        <f t="shared" si="95"/>
        <v>0</v>
      </c>
      <c r="BN96" s="183">
        <f t="shared" si="96"/>
        <v>0</v>
      </c>
      <c r="BO96" s="183">
        <f t="shared" si="97"/>
        <v>0</v>
      </c>
      <c r="BP96" s="184">
        <f t="shared" si="98"/>
        <v>0</v>
      </c>
      <c r="BQ96" s="405">
        <f t="shared" si="99"/>
        <v>0</v>
      </c>
      <c r="BR96" s="182">
        <f t="shared" si="100"/>
        <v>0</v>
      </c>
      <c r="BS96" s="183">
        <f t="shared" si="101"/>
        <v>0</v>
      </c>
      <c r="BT96" s="184">
        <f t="shared" si="102"/>
        <v>0</v>
      </c>
      <c r="BU96" s="185">
        <f t="shared" si="103"/>
        <v>0</v>
      </c>
      <c r="BV96" s="178">
        <f t="shared" si="104"/>
        <v>0</v>
      </c>
      <c r="BW96" s="179">
        <f t="shared" si="105"/>
        <v>0</v>
      </c>
      <c r="BX96" s="196">
        <f t="shared" si="106"/>
        <v>0</v>
      </c>
      <c r="BY96" s="197">
        <f t="shared" si="107"/>
        <v>0</v>
      </c>
      <c r="BZ96" s="182">
        <f t="shared" si="108"/>
        <v>0</v>
      </c>
      <c r="CA96" s="183">
        <f t="shared" si="109"/>
        <v>0</v>
      </c>
      <c r="CB96" s="183">
        <f t="shared" si="110"/>
        <v>0</v>
      </c>
      <c r="CC96" s="183">
        <f t="shared" si="111"/>
        <v>0</v>
      </c>
      <c r="CD96" s="183">
        <f t="shared" si="112"/>
        <v>0</v>
      </c>
      <c r="CE96" s="183">
        <f t="shared" si="113"/>
        <v>0</v>
      </c>
      <c r="CF96" s="184">
        <f t="shared" si="114"/>
        <v>0</v>
      </c>
      <c r="CG96" s="198">
        <f t="shared" si="115"/>
        <v>0</v>
      </c>
      <c r="CH96" s="186"/>
      <c r="CI96" s="187"/>
      <c r="CJ96" s="187"/>
      <c r="CK96" s="177">
        <f t="shared" si="116"/>
        <v>0</v>
      </c>
      <c r="CM96" s="353"/>
      <c r="CN96" s="444">
        <f>FEV!CK96</f>
        <v>1</v>
      </c>
      <c r="CO96" s="450">
        <f>FEV!CL96</f>
        <v>12</v>
      </c>
    </row>
    <row r="97" spans="1:93" ht="16.5" thickTop="1" thickBot="1" x14ac:dyDescent="0.3">
      <c r="A97" s="613" t="s">
        <v>270</v>
      </c>
      <c r="B97" s="691">
        <v>82</v>
      </c>
      <c r="C97" s="90"/>
      <c r="D97" s="461"/>
      <c r="E97" s="462"/>
      <c r="F97" s="462"/>
      <c r="G97" s="462"/>
      <c r="H97" s="463"/>
      <c r="I97" s="461"/>
      <c r="J97" s="462"/>
      <c r="K97" s="648"/>
      <c r="L97" s="462"/>
      <c r="M97" s="462"/>
      <c r="N97" s="462"/>
      <c r="O97" s="463"/>
      <c r="P97" s="461"/>
      <c r="Q97" s="462"/>
      <c r="R97" s="463"/>
      <c r="S97" s="363"/>
      <c r="T97" s="363"/>
      <c r="U97" s="363"/>
      <c r="V97" s="363"/>
      <c r="W97" s="363"/>
      <c r="X97" s="363"/>
      <c r="Y97" s="363"/>
      <c r="Z97" s="363"/>
      <c r="AA97" s="363"/>
      <c r="AB97" s="363"/>
      <c r="AC97" s="363"/>
      <c r="AD97" s="363"/>
      <c r="AE97" s="363"/>
      <c r="AF97" s="363"/>
      <c r="AG97" s="363"/>
      <c r="AH97" s="400"/>
      <c r="AI97" s="27">
        <f t="shared" ref="AI97:BA97" si="117">SUM(AI16:AI96)</f>
        <v>310</v>
      </c>
      <c r="AJ97" s="27">
        <f t="shared" si="117"/>
        <v>318</v>
      </c>
      <c r="AK97" s="27">
        <f t="shared" si="117"/>
        <v>35</v>
      </c>
      <c r="AL97" s="27">
        <f t="shared" si="117"/>
        <v>30</v>
      </c>
      <c r="AM97" s="27">
        <f t="shared" si="117"/>
        <v>0</v>
      </c>
      <c r="AN97" s="27">
        <f t="shared" si="117"/>
        <v>0</v>
      </c>
      <c r="AO97" s="27">
        <f t="shared" si="117"/>
        <v>0</v>
      </c>
      <c r="AP97" s="27">
        <f t="shared" si="117"/>
        <v>38</v>
      </c>
      <c r="AQ97" s="27">
        <f t="shared" si="117"/>
        <v>30</v>
      </c>
      <c r="AR97" s="27">
        <f t="shared" si="117"/>
        <v>0</v>
      </c>
      <c r="AS97" s="27">
        <f t="shared" si="117"/>
        <v>0</v>
      </c>
      <c r="AT97" s="27">
        <f t="shared" si="117"/>
        <v>4</v>
      </c>
      <c r="AU97" s="27">
        <f t="shared" si="117"/>
        <v>2</v>
      </c>
      <c r="AV97" s="27">
        <f t="shared" si="117"/>
        <v>77</v>
      </c>
      <c r="AW97" s="27">
        <f t="shared" si="117"/>
        <v>0</v>
      </c>
      <c r="AX97" s="27">
        <f t="shared" si="117"/>
        <v>0</v>
      </c>
      <c r="AY97" s="27">
        <f t="shared" si="117"/>
        <v>0</v>
      </c>
      <c r="AZ97" s="27">
        <f t="shared" si="117"/>
        <v>0</v>
      </c>
      <c r="BA97" s="27">
        <f t="shared" si="117"/>
        <v>802</v>
      </c>
      <c r="BB97" s="208">
        <f>SUM(BB13:BB96)</f>
        <v>0</v>
      </c>
      <c r="BC97" s="208">
        <f>SUM(BC13:BC96)</f>
        <v>389.83333333333337</v>
      </c>
      <c r="BD97" s="208">
        <f>SUM(BD13:BD96)</f>
        <v>1.5</v>
      </c>
      <c r="BE97" s="208">
        <f>SUM(BE13:BE96)</f>
        <v>4</v>
      </c>
      <c r="BF97" s="563" t="s">
        <v>121</v>
      </c>
      <c r="BG97" s="564"/>
      <c r="BH97" s="364">
        <f>SUM(BH13:BH96)</f>
        <v>1.208333333333333</v>
      </c>
      <c r="BI97" s="365">
        <f>SUM(BI13:BI96)</f>
        <v>12.833333333333336</v>
      </c>
      <c r="BJ97" s="366">
        <f t="shared" ref="BJ97:BP97" si="118">SUM(BJ13:BJ95)</f>
        <v>8</v>
      </c>
      <c r="BK97" s="367">
        <f t="shared" si="118"/>
        <v>12</v>
      </c>
      <c r="BL97" s="367">
        <f t="shared" si="118"/>
        <v>20</v>
      </c>
      <c r="BM97" s="367">
        <f t="shared" si="118"/>
        <v>4</v>
      </c>
      <c r="BN97" s="367">
        <f t="shared" si="118"/>
        <v>0</v>
      </c>
      <c r="BO97" s="367">
        <f t="shared" si="118"/>
        <v>0</v>
      </c>
      <c r="BP97" s="368">
        <f t="shared" si="118"/>
        <v>0</v>
      </c>
      <c r="BQ97" s="369">
        <f>SUM(BQ13:BQ96)</f>
        <v>22</v>
      </c>
      <c r="BR97" s="366">
        <f>SUM(BR13:BR95)</f>
        <v>0</v>
      </c>
      <c r="BS97" s="367">
        <f>SUM(BS13:BS95)</f>
        <v>0</v>
      </c>
      <c r="BT97" s="368">
        <f>SUM(BT13:BT95)</f>
        <v>0</v>
      </c>
      <c r="BU97" s="369">
        <f>SUM(BU13:BU96)</f>
        <v>0</v>
      </c>
      <c r="BV97" s="561" t="s">
        <v>121</v>
      </c>
      <c r="BW97" s="562"/>
      <c r="BX97" s="370">
        <f>SUM(BX13:BX96)</f>
        <v>0</v>
      </c>
      <c r="BY97" s="371">
        <f>SUM(BY13:BY96)</f>
        <v>0</v>
      </c>
      <c r="BZ97" s="372">
        <f t="shared" ref="BZ97:CF97" si="119">SUM(BZ13:BZ95)</f>
        <v>0</v>
      </c>
      <c r="CA97" s="373">
        <f t="shared" si="119"/>
        <v>0</v>
      </c>
      <c r="CB97" s="373">
        <f t="shared" si="119"/>
        <v>0</v>
      </c>
      <c r="CC97" s="373">
        <f t="shared" si="119"/>
        <v>0</v>
      </c>
      <c r="CD97" s="373">
        <f t="shared" si="119"/>
        <v>0</v>
      </c>
      <c r="CE97" s="373">
        <f t="shared" si="119"/>
        <v>0</v>
      </c>
      <c r="CF97" s="374">
        <f t="shared" si="119"/>
        <v>0</v>
      </c>
      <c r="CG97" s="375">
        <f>SUM(CG13:CG96)</f>
        <v>0</v>
      </c>
      <c r="CH97" s="376"/>
      <c r="CI97" s="377"/>
      <c r="CJ97" s="378"/>
      <c r="CK97" s="369">
        <f>SUM(CK13:CK96)</f>
        <v>36.041666666666671</v>
      </c>
      <c r="CL97" s="356"/>
      <c r="CM97" s="357"/>
      <c r="CN97" s="379">
        <f>SUM(CN13:CN96)</f>
        <v>143</v>
      </c>
      <c r="CO97" s="379">
        <f>SUM(CO13:CO96)</f>
        <v>1719</v>
      </c>
    </row>
    <row r="98" spans="1:93" x14ac:dyDescent="0.25">
      <c r="BA98" s="29">
        <f>SUM(AI97:AO97)</f>
        <v>693</v>
      </c>
    </row>
  </sheetData>
  <mergeCells count="16">
    <mergeCell ref="D10:R10"/>
    <mergeCell ref="S10:AH10"/>
    <mergeCell ref="BB10:BC10"/>
    <mergeCell ref="BD10:BU10"/>
    <mergeCell ref="BV10:CG10"/>
    <mergeCell ref="A42:A44"/>
    <mergeCell ref="A63:A65"/>
    <mergeCell ref="A84:A86"/>
    <mergeCell ref="CH11:CK11"/>
    <mergeCell ref="A20:A22"/>
    <mergeCell ref="A35:A37"/>
    <mergeCell ref="BF11:BI11"/>
    <mergeCell ref="BJ11:BQ11"/>
    <mergeCell ref="BR11:BU11"/>
    <mergeCell ref="BV11:BY11"/>
    <mergeCell ref="BZ11:CG11"/>
  </mergeCells>
  <conditionalFormatting sqref="B6:C6 E20:F21 G20:O22 D20:D32">
    <cfRule type="cellIs" dxfId="4578" priority="2496" operator="equal">
      <formula>"DC"</formula>
    </cfRule>
    <cfRule type="cellIs" dxfId="4577" priority="2497" operator="equal">
      <formula>"DS"</formula>
    </cfRule>
    <cfRule type="cellIs" dxfId="4576" priority="2498" operator="equal">
      <formula>"FE"</formula>
    </cfRule>
    <cfRule type="cellIs" dxfId="4575" priority="2499" operator="equal">
      <formula>"FES"</formula>
    </cfRule>
    <cfRule type="cellIs" dxfId="4574" priority="2500" operator="equal">
      <formula>"FED"</formula>
    </cfRule>
    <cfRule type="cellIs" dxfId="4573" priority="2501" operator="equal">
      <formula>"FEF"</formula>
    </cfRule>
    <cfRule type="cellIs" dxfId="4572" priority="2502" operator="equal">
      <formula>"B"</formula>
    </cfRule>
    <cfRule type="cellIs" dxfId="4571" priority="2503" operator="equal">
      <formula>"F"</formula>
    </cfRule>
    <cfRule type="cellIs" dxfId="4570" priority="2504" operator="equal">
      <formula>"L"</formula>
    </cfRule>
    <cfRule type="cellIs" dxfId="4569" priority="2505" operator="equal">
      <formula>"SA"</formula>
    </cfRule>
    <cfRule type="cellIs" dxfId="4568" priority="2506" operator="equal">
      <formula>"SE"</formula>
    </cfRule>
    <cfRule type="cellIs" dxfId="4567" priority="2507" operator="equal">
      <formula>"TR"</formula>
    </cfRule>
    <cfRule type="cellIs" dxfId="4566" priority="2508" operator="equal">
      <formula>"NT"</formula>
    </cfRule>
    <cfRule type="cellIs" dxfId="4565" priority="2509" operator="equal">
      <formula>"DT"</formula>
    </cfRule>
    <cfRule type="cellIs" dxfId="4564" priority="2510" operator="equal">
      <formula>"T"</formula>
    </cfRule>
    <cfRule type="cellIs" dxfId="4563" priority="2511" operator="equal">
      <formula>"FOTS"</formula>
    </cfRule>
    <cfRule type="cellIs" dxfId="4562" priority="2512" operator="equal">
      <formula>"DISP"</formula>
    </cfRule>
    <cfRule type="cellIs" dxfId="4561" priority="2513" operator="equal">
      <formula>"FO"</formula>
    </cfRule>
  </conditionalFormatting>
  <conditionalFormatting sqref="D85:D96">
    <cfRule type="cellIs" dxfId="4560" priority="1837" operator="equal">
      <formula>"DC"</formula>
    </cfRule>
    <cfRule type="cellIs" dxfId="4559" priority="1838" operator="equal">
      <formula>"DS"</formula>
    </cfRule>
    <cfRule type="cellIs" dxfId="4558" priority="1839" operator="equal">
      <formula>"FE"</formula>
    </cfRule>
    <cfRule type="cellIs" dxfId="4557" priority="1840" operator="equal">
      <formula>"FES"</formula>
    </cfRule>
    <cfRule type="cellIs" dxfId="4556" priority="1841" operator="equal">
      <formula>"FED"</formula>
    </cfRule>
    <cfRule type="cellIs" dxfId="4555" priority="1842" operator="equal">
      <formula>"FEF"</formula>
    </cfRule>
    <cfRule type="cellIs" dxfId="4554" priority="1843" operator="equal">
      <formula>"B"</formula>
    </cfRule>
    <cfRule type="cellIs" dxfId="4553" priority="1844" operator="equal">
      <formula>"F"</formula>
    </cfRule>
    <cfRule type="cellIs" dxfId="4552" priority="1845" operator="equal">
      <formula>"L"</formula>
    </cfRule>
    <cfRule type="cellIs" dxfId="4551" priority="1846" operator="equal">
      <formula>"SA"</formula>
    </cfRule>
    <cfRule type="cellIs" dxfId="4550" priority="1847" operator="equal">
      <formula>"SE"</formula>
    </cfRule>
    <cfRule type="cellIs" dxfId="4549" priority="1848" operator="equal">
      <formula>"TR"</formula>
    </cfRule>
    <cfRule type="cellIs" dxfId="4548" priority="1849" operator="equal">
      <formula>"NT"</formula>
    </cfRule>
    <cfRule type="cellIs" dxfId="4547" priority="1850" operator="equal">
      <formula>"DT"</formula>
    </cfRule>
    <cfRule type="cellIs" dxfId="4546" priority="1851" operator="equal">
      <formula>"T"</formula>
    </cfRule>
    <cfRule type="cellIs" dxfId="4545" priority="1852" operator="equal">
      <formula>"FOTS"</formula>
    </cfRule>
    <cfRule type="cellIs" dxfId="4544" priority="1853" operator="equal">
      <formula>"DISP"</formula>
    </cfRule>
    <cfRule type="cellIs" dxfId="4543" priority="1854" operator="equal">
      <formula>"FO"</formula>
    </cfRule>
  </conditionalFormatting>
  <conditionalFormatting sqref="D36:J54">
    <cfRule type="cellIs" dxfId="4542" priority="1639" operator="equal">
      <formula>"DC"</formula>
    </cfRule>
    <cfRule type="cellIs" dxfId="4541" priority="1640" operator="equal">
      <formula>"DS"</formula>
    </cfRule>
    <cfRule type="cellIs" dxfId="4540" priority="1641" operator="equal">
      <formula>"FE"</formula>
    </cfRule>
    <cfRule type="cellIs" dxfId="4539" priority="1642" operator="equal">
      <formula>"FES"</formula>
    </cfRule>
    <cfRule type="cellIs" dxfId="4538" priority="1643" operator="equal">
      <formula>"FED"</formula>
    </cfRule>
    <cfRule type="cellIs" dxfId="4537" priority="1644" operator="equal">
      <formula>"FEF"</formula>
    </cfRule>
    <cfRule type="cellIs" dxfId="4536" priority="1645" operator="equal">
      <formula>"B"</formula>
    </cfRule>
    <cfRule type="cellIs" dxfId="4535" priority="1646" operator="equal">
      <formula>"F"</formula>
    </cfRule>
    <cfRule type="cellIs" dxfId="4534" priority="1647" operator="equal">
      <formula>"L"</formula>
    </cfRule>
    <cfRule type="cellIs" dxfId="4533" priority="1648" operator="equal">
      <formula>"SA"</formula>
    </cfRule>
    <cfRule type="cellIs" dxfId="4532" priority="1649" operator="equal">
      <formula>"SE"</formula>
    </cfRule>
    <cfRule type="cellIs" dxfId="4531" priority="1650" operator="equal">
      <formula>"TR"</formula>
    </cfRule>
    <cfRule type="cellIs" dxfId="4530" priority="1651" operator="equal">
      <formula>"NT"</formula>
    </cfRule>
    <cfRule type="cellIs" dxfId="4529" priority="1652" operator="equal">
      <formula>"DT"</formula>
    </cfRule>
    <cfRule type="cellIs" dxfId="4528" priority="1653" operator="equal">
      <formula>"T"</formula>
    </cfRule>
    <cfRule type="cellIs" dxfId="4527" priority="1654" operator="equal">
      <formula>"FOTS"</formula>
    </cfRule>
    <cfRule type="cellIs" dxfId="4526" priority="1655" operator="equal">
      <formula>"DISP"</formula>
    </cfRule>
    <cfRule type="cellIs" dxfId="4525" priority="1656" operator="equal">
      <formula>"FO"</formula>
    </cfRule>
  </conditionalFormatting>
  <conditionalFormatting sqref="D97:J97 L97:R97">
    <cfRule type="cellIs" dxfId="4524" priority="2161" operator="equal">
      <formula>"DC"</formula>
    </cfRule>
    <cfRule type="cellIs" dxfId="4523" priority="2162" operator="equal">
      <formula>"DS"</formula>
    </cfRule>
    <cfRule type="cellIs" dxfId="4522" priority="2163" operator="equal">
      <formula>"FE"</formula>
    </cfRule>
    <cfRule type="cellIs" dxfId="4521" priority="2164" operator="equal">
      <formula>"FES"</formula>
    </cfRule>
    <cfRule type="cellIs" dxfId="4520" priority="2165" operator="equal">
      <formula>"FED"</formula>
    </cfRule>
    <cfRule type="cellIs" dxfId="4519" priority="2166" operator="equal">
      <formula>"FEF"</formula>
    </cfRule>
    <cfRule type="cellIs" dxfId="4518" priority="2167" operator="equal">
      <formula>"B"</formula>
    </cfRule>
    <cfRule type="cellIs" dxfId="4517" priority="2168" operator="equal">
      <formula>"F"</formula>
    </cfRule>
    <cfRule type="cellIs" dxfId="4516" priority="2169" operator="equal">
      <formula>"L"</formula>
    </cfRule>
    <cfRule type="cellIs" dxfId="4515" priority="2170" operator="equal">
      <formula>"SA"</formula>
    </cfRule>
    <cfRule type="cellIs" dxfId="4514" priority="2171" operator="equal">
      <formula>"SE"</formula>
    </cfRule>
    <cfRule type="cellIs" dxfId="4513" priority="2172" operator="equal">
      <formula>"TR"</formula>
    </cfRule>
    <cfRule type="cellIs" dxfId="4512" priority="2173" operator="equal">
      <formula>"NT"</formula>
    </cfRule>
    <cfRule type="cellIs" dxfId="4511" priority="2174" operator="equal">
      <formula>"DT"</formula>
    </cfRule>
    <cfRule type="cellIs" dxfId="4510" priority="2175" operator="equal">
      <formula>"T"</formula>
    </cfRule>
    <cfRule type="cellIs" dxfId="4509" priority="2176" operator="equal">
      <formula>"FOTS"</formula>
    </cfRule>
    <cfRule type="cellIs" dxfId="4508" priority="2177" operator="equal">
      <formula>"DISP"</formula>
    </cfRule>
    <cfRule type="cellIs" dxfId="4507" priority="2178" operator="equal">
      <formula>"FO"</formula>
    </cfRule>
  </conditionalFormatting>
  <conditionalFormatting sqref="D35:L35 D54:O54">
    <cfRule type="cellIs" dxfId="4506" priority="2143" operator="equal">
      <formula>"DC"</formula>
    </cfRule>
    <cfRule type="cellIs" dxfId="4505" priority="2144" operator="equal">
      <formula>"DS"</formula>
    </cfRule>
    <cfRule type="cellIs" dxfId="4504" priority="2145" operator="equal">
      <formula>"FE"</formula>
    </cfRule>
    <cfRule type="cellIs" dxfId="4503" priority="2146" operator="equal">
      <formula>"FES"</formula>
    </cfRule>
    <cfRule type="cellIs" dxfId="4502" priority="2147" operator="equal">
      <formula>"FED"</formula>
    </cfRule>
    <cfRule type="cellIs" dxfId="4501" priority="2148" operator="equal">
      <formula>"FEF"</formula>
    </cfRule>
    <cfRule type="cellIs" dxfId="4500" priority="2149" operator="equal">
      <formula>"B"</formula>
    </cfRule>
    <cfRule type="cellIs" dxfId="4499" priority="2150" operator="equal">
      <formula>"F"</formula>
    </cfRule>
    <cfRule type="cellIs" dxfId="4498" priority="2151" operator="equal">
      <formula>"L"</formula>
    </cfRule>
    <cfRule type="cellIs" dxfId="4497" priority="2152" operator="equal">
      <formula>"SA"</formula>
    </cfRule>
    <cfRule type="cellIs" dxfId="4496" priority="2153" operator="equal">
      <formula>"SE"</formula>
    </cfRule>
    <cfRule type="cellIs" dxfId="4495" priority="2154" operator="equal">
      <formula>"TR"</formula>
    </cfRule>
    <cfRule type="cellIs" dxfId="4494" priority="2155" operator="equal">
      <formula>"NT"</formula>
    </cfRule>
    <cfRule type="cellIs" dxfId="4493" priority="2156" operator="equal">
      <formula>"DT"</formula>
    </cfRule>
    <cfRule type="cellIs" dxfId="4492" priority="2157" operator="equal">
      <formula>"T"</formula>
    </cfRule>
    <cfRule type="cellIs" dxfId="4491" priority="2158" operator="equal">
      <formula>"FOTS"</formula>
    </cfRule>
    <cfRule type="cellIs" dxfId="4490" priority="2159" operator="equal">
      <formula>"DISP"</formula>
    </cfRule>
    <cfRule type="cellIs" dxfId="4489" priority="2160" operator="equal">
      <formula>"FO"</formula>
    </cfRule>
  </conditionalFormatting>
  <conditionalFormatting sqref="D13:O18">
    <cfRule type="cellIs" dxfId="4488" priority="1981" operator="equal">
      <formula>"DC"</formula>
    </cfRule>
    <cfRule type="cellIs" dxfId="4487" priority="1982" operator="equal">
      <formula>"DS"</formula>
    </cfRule>
    <cfRule type="cellIs" dxfId="4486" priority="1983" operator="equal">
      <formula>"FE"</formula>
    </cfRule>
    <cfRule type="cellIs" dxfId="4485" priority="1984" operator="equal">
      <formula>"FES"</formula>
    </cfRule>
    <cfRule type="cellIs" dxfId="4484" priority="1985" operator="equal">
      <formula>"FED"</formula>
    </cfRule>
    <cfRule type="cellIs" dxfId="4483" priority="1986" operator="equal">
      <formula>"FEF"</formula>
    </cfRule>
    <cfRule type="cellIs" dxfId="4482" priority="1987" operator="equal">
      <formula>"B"</formula>
    </cfRule>
    <cfRule type="cellIs" dxfId="4481" priority="1988" operator="equal">
      <formula>"F"</formula>
    </cfRule>
    <cfRule type="cellIs" dxfId="4480" priority="1989" operator="equal">
      <formula>"L"</formula>
    </cfRule>
    <cfRule type="cellIs" dxfId="4479" priority="1990" operator="equal">
      <formula>"SA"</formula>
    </cfRule>
    <cfRule type="cellIs" dxfId="4478" priority="1991" operator="equal">
      <formula>"SE"</formula>
    </cfRule>
    <cfRule type="cellIs" dxfId="4477" priority="1992" operator="equal">
      <formula>"TR"</formula>
    </cfRule>
    <cfRule type="cellIs" dxfId="4476" priority="1993" operator="equal">
      <formula>"NT"</formula>
    </cfRule>
    <cfRule type="cellIs" dxfId="4475" priority="1994" operator="equal">
      <formula>"DT"</formula>
    </cfRule>
    <cfRule type="cellIs" dxfId="4474" priority="1995" operator="equal">
      <formula>"T"</formula>
    </cfRule>
    <cfRule type="cellIs" dxfId="4473" priority="1996" operator="equal">
      <formula>"FOTS"</formula>
    </cfRule>
    <cfRule type="cellIs" dxfId="4472" priority="1997" operator="equal">
      <formula>"DISP"</formula>
    </cfRule>
    <cfRule type="cellIs" dxfId="4471" priority="1998" operator="equal">
      <formula>"FO"</formula>
    </cfRule>
  </conditionalFormatting>
  <conditionalFormatting sqref="D77:O84">
    <cfRule type="cellIs" dxfId="4470" priority="1711" operator="equal">
      <formula>"DC"</formula>
    </cfRule>
    <cfRule type="cellIs" dxfId="4469" priority="1712" operator="equal">
      <formula>"DS"</formula>
    </cfRule>
    <cfRule type="cellIs" dxfId="4468" priority="1713" operator="equal">
      <formula>"FE"</formula>
    </cfRule>
    <cfRule type="cellIs" dxfId="4467" priority="1714" operator="equal">
      <formula>"FES"</formula>
    </cfRule>
    <cfRule type="cellIs" dxfId="4466" priority="1715" operator="equal">
      <formula>"FED"</formula>
    </cfRule>
    <cfRule type="cellIs" dxfId="4465" priority="1716" operator="equal">
      <formula>"FEF"</formula>
    </cfRule>
    <cfRule type="cellIs" dxfId="4464" priority="1717" operator="equal">
      <formula>"B"</formula>
    </cfRule>
    <cfRule type="cellIs" dxfId="4463" priority="1718" operator="equal">
      <formula>"F"</formula>
    </cfRule>
    <cfRule type="cellIs" dxfId="4462" priority="1719" operator="equal">
      <formula>"L"</formula>
    </cfRule>
    <cfRule type="cellIs" dxfId="4461" priority="1720" operator="equal">
      <formula>"SA"</formula>
    </cfRule>
    <cfRule type="cellIs" dxfId="4460" priority="1721" operator="equal">
      <formula>"SE"</formula>
    </cfRule>
    <cfRule type="cellIs" dxfId="4459" priority="1722" operator="equal">
      <formula>"TR"</formula>
    </cfRule>
    <cfRule type="cellIs" dxfId="4458" priority="1723" operator="equal">
      <formula>"NT"</formula>
    </cfRule>
    <cfRule type="cellIs" dxfId="4457" priority="1724" operator="equal">
      <formula>"DT"</formula>
    </cfRule>
    <cfRule type="cellIs" dxfId="4456" priority="1725" operator="equal">
      <formula>"T"</formula>
    </cfRule>
    <cfRule type="cellIs" dxfId="4455" priority="1726" operator="equal">
      <formula>"FOTS"</formula>
    </cfRule>
    <cfRule type="cellIs" dxfId="4454" priority="1727" operator="equal">
      <formula>"DISP"</formula>
    </cfRule>
    <cfRule type="cellIs" dxfId="4453" priority="1728" operator="equal">
      <formula>"FO"</formula>
    </cfRule>
  </conditionalFormatting>
  <conditionalFormatting sqref="D34:R34">
    <cfRule type="cellIs" dxfId="4452" priority="199" operator="equal">
      <formula>"DC"</formula>
    </cfRule>
    <cfRule type="cellIs" dxfId="4451" priority="200" operator="equal">
      <formula>"DS"</formula>
    </cfRule>
    <cfRule type="cellIs" dxfId="4450" priority="201" operator="equal">
      <formula>"FE"</formula>
    </cfRule>
    <cfRule type="cellIs" dxfId="4449" priority="202" operator="equal">
      <formula>"FES"</formula>
    </cfRule>
    <cfRule type="cellIs" dxfId="4448" priority="203" operator="equal">
      <formula>"FED"</formula>
    </cfRule>
    <cfRule type="cellIs" dxfId="4447" priority="204" operator="equal">
      <formula>"FEF"</formula>
    </cfRule>
    <cfRule type="cellIs" dxfId="4446" priority="205" operator="equal">
      <formula>"B"</formula>
    </cfRule>
    <cfRule type="cellIs" dxfId="4445" priority="206" operator="equal">
      <formula>"F"</formula>
    </cfRule>
    <cfRule type="cellIs" dxfId="4444" priority="207" operator="equal">
      <formula>"L"</formula>
    </cfRule>
    <cfRule type="cellIs" dxfId="4443" priority="208" operator="equal">
      <formula>"SA"</formula>
    </cfRule>
    <cfRule type="cellIs" dxfId="4442" priority="209" operator="equal">
      <formula>"SE"</formula>
    </cfRule>
    <cfRule type="cellIs" dxfId="4441" priority="210" operator="equal">
      <formula>"TR"</formula>
    </cfRule>
    <cfRule type="cellIs" dxfId="4440" priority="211" operator="equal">
      <formula>"NT"</formula>
    </cfRule>
    <cfRule type="cellIs" dxfId="4439" priority="212" operator="equal">
      <formula>"DT"</formula>
    </cfRule>
    <cfRule type="cellIs" dxfId="4438" priority="213" operator="equal">
      <formula>"T"</formula>
    </cfRule>
    <cfRule type="cellIs" dxfId="4437" priority="214" operator="equal">
      <formula>"FOTS"</formula>
    </cfRule>
    <cfRule type="cellIs" dxfId="4436" priority="215" operator="equal">
      <formula>"DISP"</formula>
    </cfRule>
    <cfRule type="cellIs" dxfId="4435" priority="216" operator="equal">
      <formula>"FO"</formula>
    </cfRule>
  </conditionalFormatting>
  <conditionalFormatting sqref="D2:AH2">
    <cfRule type="cellIs" dxfId="4434" priority="2182" operator="lessThan">
      <formula>1</formula>
    </cfRule>
    <cfRule type="cellIs" dxfId="4433" priority="2183" operator="greaterThan">
      <formula>1</formula>
    </cfRule>
    <cfRule type="cellIs" dxfId="4432" priority="2184" operator="equal">
      <formula>1</formula>
    </cfRule>
  </conditionalFormatting>
  <conditionalFormatting sqref="D3:AH4">
    <cfRule type="cellIs" dxfId="4431" priority="2197" operator="lessThan">
      <formula>4</formula>
    </cfRule>
    <cfRule type="cellIs" dxfId="4430" priority="2198" operator="greaterThan">
      <formula>4</formula>
    </cfRule>
    <cfRule type="cellIs" dxfId="4429" priority="2199" operator="equal">
      <formula>4</formula>
    </cfRule>
  </conditionalFormatting>
  <conditionalFormatting sqref="D5:AH5">
    <cfRule type="cellIs" dxfId="4428" priority="2194" operator="lessThan">
      <formula>13</formula>
    </cfRule>
    <cfRule type="cellIs" dxfId="4427" priority="2195" operator="equal">
      <formula>13</formula>
    </cfRule>
    <cfRule type="cellIs" dxfId="4426" priority="2196" operator="greaterThan">
      <formula>13</formula>
    </cfRule>
  </conditionalFormatting>
  <conditionalFormatting sqref="D6:AH6">
    <cfRule type="cellIs" dxfId="4425" priority="2188" operator="lessThan">
      <formula>1</formula>
    </cfRule>
    <cfRule type="cellIs" dxfId="4424" priority="2189" operator="greaterThan">
      <formula>1</formula>
    </cfRule>
    <cfRule type="cellIs" dxfId="4423" priority="2190" operator="equal">
      <formula>1</formula>
    </cfRule>
  </conditionalFormatting>
  <conditionalFormatting sqref="D7:AH7">
    <cfRule type="cellIs" dxfId="4422" priority="2179" operator="lessThan">
      <formula>4</formula>
    </cfRule>
    <cfRule type="cellIs" dxfId="4421" priority="2180" operator="greaterThan">
      <formula>4</formula>
    </cfRule>
    <cfRule type="cellIs" dxfId="4420" priority="2181" operator="equal">
      <formula>4</formula>
    </cfRule>
  </conditionalFormatting>
  <conditionalFormatting sqref="D8:AH8">
    <cfRule type="cellIs" dxfId="4419" priority="2185" operator="lessThan">
      <formula>8</formula>
    </cfRule>
    <cfRule type="cellIs" dxfId="4418" priority="2186" operator="greaterThan">
      <formula>8</formula>
    </cfRule>
    <cfRule type="cellIs" dxfId="4417" priority="2187" operator="equal">
      <formula>8</formula>
    </cfRule>
  </conditionalFormatting>
  <conditionalFormatting sqref="D9:AH9">
    <cfRule type="cellIs" dxfId="4416" priority="2191" operator="lessThan">
      <formula>13</formula>
    </cfRule>
    <cfRule type="cellIs" dxfId="4415" priority="2192" operator="equal">
      <formula>13</formula>
    </cfRule>
    <cfRule type="cellIs" dxfId="4414" priority="2193" operator="greaterThan">
      <formula>13</formula>
    </cfRule>
  </conditionalFormatting>
  <conditionalFormatting sqref="D56:AH75">
    <cfRule type="cellIs" dxfId="4413" priority="19" operator="equal">
      <formula>"DC"</formula>
    </cfRule>
    <cfRule type="cellIs" dxfId="4412" priority="20" operator="equal">
      <formula>"DS"</formula>
    </cfRule>
    <cfRule type="cellIs" dxfId="4411" priority="21" operator="equal">
      <formula>"FE"</formula>
    </cfRule>
    <cfRule type="cellIs" dxfId="4410" priority="22" operator="equal">
      <formula>"FES"</formula>
    </cfRule>
    <cfRule type="cellIs" dxfId="4409" priority="23" operator="equal">
      <formula>"FED"</formula>
    </cfRule>
    <cfRule type="cellIs" dxfId="4408" priority="24" operator="equal">
      <formula>"FEF"</formula>
    </cfRule>
    <cfRule type="cellIs" dxfId="4407" priority="25" operator="equal">
      <formula>"B"</formula>
    </cfRule>
    <cfRule type="cellIs" dxfId="4406" priority="26" operator="equal">
      <formula>"F"</formula>
    </cfRule>
    <cfRule type="cellIs" dxfId="4405" priority="27" operator="equal">
      <formula>"L"</formula>
    </cfRule>
    <cfRule type="cellIs" dxfId="4404" priority="28" operator="equal">
      <formula>"SA"</formula>
    </cfRule>
    <cfRule type="cellIs" dxfId="4403" priority="29" operator="equal">
      <formula>"SE"</formula>
    </cfRule>
    <cfRule type="cellIs" dxfId="4402" priority="30" operator="equal">
      <formula>"TR"</formula>
    </cfRule>
    <cfRule type="cellIs" dxfId="4401" priority="31" operator="equal">
      <formula>"NT"</formula>
    </cfRule>
    <cfRule type="cellIs" dxfId="4400" priority="32" operator="equal">
      <formula>"DT"</formula>
    </cfRule>
    <cfRule type="cellIs" dxfId="4399" priority="33" operator="equal">
      <formula>"T"</formula>
    </cfRule>
    <cfRule type="cellIs" dxfId="4398" priority="34" operator="equal">
      <formula>"FOTS"</formula>
    </cfRule>
    <cfRule type="cellIs" dxfId="4397" priority="35" operator="equal">
      <formula>"DISP"</formula>
    </cfRule>
    <cfRule type="cellIs" dxfId="4396" priority="36" operator="equal">
      <formula>"FO"</formula>
    </cfRule>
  </conditionalFormatting>
  <conditionalFormatting sqref="E22:E32">
    <cfRule type="cellIs" dxfId="4395" priority="1945" operator="equal">
      <formula>"DC"</formula>
    </cfRule>
    <cfRule type="cellIs" dxfId="4394" priority="1946" operator="equal">
      <formula>"DS"</formula>
    </cfRule>
    <cfRule type="cellIs" dxfId="4393" priority="1947" operator="equal">
      <formula>"FE"</formula>
    </cfRule>
    <cfRule type="cellIs" dxfId="4392" priority="1948" operator="equal">
      <formula>"FES"</formula>
    </cfRule>
    <cfRule type="cellIs" dxfId="4391" priority="1949" operator="equal">
      <formula>"FED"</formula>
    </cfRule>
    <cfRule type="cellIs" dxfId="4390" priority="1950" operator="equal">
      <formula>"FEF"</formula>
    </cfRule>
    <cfRule type="cellIs" dxfId="4389" priority="1951" operator="equal">
      <formula>"B"</formula>
    </cfRule>
    <cfRule type="cellIs" dxfId="4388" priority="1952" operator="equal">
      <formula>"F"</formula>
    </cfRule>
    <cfRule type="cellIs" dxfId="4387" priority="1953" operator="equal">
      <formula>"L"</formula>
    </cfRule>
    <cfRule type="cellIs" dxfId="4386" priority="1954" operator="equal">
      <formula>"SA"</formula>
    </cfRule>
    <cfRule type="cellIs" dxfId="4385" priority="1955" operator="equal">
      <formula>"SE"</formula>
    </cfRule>
    <cfRule type="cellIs" dxfId="4384" priority="1956" operator="equal">
      <formula>"TR"</formula>
    </cfRule>
    <cfRule type="cellIs" dxfId="4383" priority="1957" operator="equal">
      <formula>"NT"</formula>
    </cfRule>
    <cfRule type="cellIs" dxfId="4382" priority="1958" operator="equal">
      <formula>"DT"</formula>
    </cfRule>
    <cfRule type="cellIs" dxfId="4381" priority="1959" operator="equal">
      <formula>"T"</formula>
    </cfRule>
    <cfRule type="cellIs" dxfId="4380" priority="1960" operator="equal">
      <formula>"FOTS"</formula>
    </cfRule>
    <cfRule type="cellIs" dxfId="4379" priority="1961" operator="equal">
      <formula>"DISP"</formula>
    </cfRule>
    <cfRule type="cellIs" dxfId="4378" priority="1962" operator="equal">
      <formula>"FO"</formula>
    </cfRule>
  </conditionalFormatting>
  <conditionalFormatting sqref="E87:E96">
    <cfRule type="cellIs" dxfId="4377" priority="1819" operator="equal">
      <formula>"DC"</formula>
    </cfRule>
    <cfRule type="cellIs" dxfId="4376" priority="1820" operator="equal">
      <formula>"DS"</formula>
    </cfRule>
    <cfRule type="cellIs" dxfId="4375" priority="1821" operator="equal">
      <formula>"FE"</formula>
    </cfRule>
    <cfRule type="cellIs" dxfId="4374" priority="1822" operator="equal">
      <formula>"FES"</formula>
    </cfRule>
    <cfRule type="cellIs" dxfId="4373" priority="1823" operator="equal">
      <formula>"FED"</formula>
    </cfRule>
    <cfRule type="cellIs" dxfId="4372" priority="1824" operator="equal">
      <formula>"FEF"</formula>
    </cfRule>
    <cfRule type="cellIs" dxfId="4371" priority="1825" operator="equal">
      <formula>"B"</formula>
    </cfRule>
    <cfRule type="cellIs" dxfId="4370" priority="1826" operator="equal">
      <formula>"F"</formula>
    </cfRule>
    <cfRule type="cellIs" dxfId="4369" priority="1827" operator="equal">
      <formula>"L"</formula>
    </cfRule>
    <cfRule type="cellIs" dxfId="4368" priority="1828" operator="equal">
      <formula>"SA"</formula>
    </cfRule>
    <cfRule type="cellIs" dxfId="4367" priority="1829" operator="equal">
      <formula>"SE"</formula>
    </cfRule>
    <cfRule type="cellIs" dxfId="4366" priority="1830" operator="equal">
      <formula>"TR"</formula>
    </cfRule>
    <cfRule type="cellIs" dxfId="4365" priority="1831" operator="equal">
      <formula>"NT"</formula>
    </cfRule>
    <cfRule type="cellIs" dxfId="4364" priority="1832" operator="equal">
      <formula>"DT"</formula>
    </cfRule>
    <cfRule type="cellIs" dxfId="4363" priority="1833" operator="equal">
      <formula>"T"</formula>
    </cfRule>
    <cfRule type="cellIs" dxfId="4362" priority="1834" operator="equal">
      <formula>"FOTS"</formula>
    </cfRule>
    <cfRule type="cellIs" dxfId="4361" priority="1835" operator="equal">
      <formula>"DISP"</formula>
    </cfRule>
    <cfRule type="cellIs" dxfId="4360" priority="1836" operator="equal">
      <formula>"FO"</formula>
    </cfRule>
  </conditionalFormatting>
  <conditionalFormatting sqref="E85:F86">
    <cfRule type="cellIs" dxfId="4359" priority="1909" operator="equal">
      <formula>"DC"</formula>
    </cfRule>
    <cfRule type="cellIs" dxfId="4358" priority="1910" operator="equal">
      <formula>"DS"</formula>
    </cfRule>
    <cfRule type="cellIs" dxfId="4357" priority="1911" operator="equal">
      <formula>"FE"</formula>
    </cfRule>
    <cfRule type="cellIs" dxfId="4356" priority="1912" operator="equal">
      <formula>"FES"</formula>
    </cfRule>
    <cfRule type="cellIs" dxfId="4355" priority="1913" operator="equal">
      <formula>"FED"</formula>
    </cfRule>
    <cfRule type="cellIs" dxfId="4354" priority="1914" operator="equal">
      <formula>"FEF"</formula>
    </cfRule>
    <cfRule type="cellIs" dxfId="4353" priority="1915" operator="equal">
      <formula>"B"</formula>
    </cfRule>
    <cfRule type="cellIs" dxfId="4352" priority="1916" operator="equal">
      <formula>"F"</formula>
    </cfRule>
    <cfRule type="cellIs" dxfId="4351" priority="1917" operator="equal">
      <formula>"L"</formula>
    </cfRule>
    <cfRule type="cellIs" dxfId="4350" priority="1918" operator="equal">
      <formula>"SA"</formula>
    </cfRule>
    <cfRule type="cellIs" dxfId="4349" priority="1919" operator="equal">
      <formula>"SE"</formula>
    </cfRule>
    <cfRule type="cellIs" dxfId="4348" priority="1920" operator="equal">
      <formula>"TR"</formula>
    </cfRule>
    <cfRule type="cellIs" dxfId="4347" priority="1921" operator="equal">
      <formula>"NT"</formula>
    </cfRule>
    <cfRule type="cellIs" dxfId="4346" priority="1922" operator="equal">
      <formula>"DT"</formula>
    </cfRule>
    <cfRule type="cellIs" dxfId="4345" priority="1923" operator="equal">
      <formula>"T"</formula>
    </cfRule>
    <cfRule type="cellIs" dxfId="4344" priority="1924" operator="equal">
      <formula>"FOTS"</formula>
    </cfRule>
    <cfRule type="cellIs" dxfId="4343" priority="1925" operator="equal">
      <formula>"DISP"</formula>
    </cfRule>
    <cfRule type="cellIs" dxfId="4342" priority="1926" operator="equal">
      <formula>"FO"</formula>
    </cfRule>
  </conditionalFormatting>
  <conditionalFormatting sqref="E88:F88">
    <cfRule type="cellIs" dxfId="4341" priority="2053" operator="equal">
      <formula>"DC"</formula>
    </cfRule>
    <cfRule type="cellIs" dxfId="4340" priority="2054" operator="equal">
      <formula>"DS"</formula>
    </cfRule>
    <cfRule type="cellIs" dxfId="4339" priority="2055" operator="equal">
      <formula>"FE"</formula>
    </cfRule>
    <cfRule type="cellIs" dxfId="4338" priority="2056" operator="equal">
      <formula>"FES"</formula>
    </cfRule>
    <cfRule type="cellIs" dxfId="4337" priority="2057" operator="equal">
      <formula>"FED"</formula>
    </cfRule>
    <cfRule type="cellIs" dxfId="4336" priority="2058" operator="equal">
      <formula>"FEF"</formula>
    </cfRule>
    <cfRule type="cellIs" dxfId="4335" priority="2059" operator="equal">
      <formula>"B"</formula>
    </cfRule>
    <cfRule type="cellIs" dxfId="4334" priority="2060" operator="equal">
      <formula>"F"</formula>
    </cfRule>
    <cfRule type="cellIs" dxfId="4333" priority="2061" operator="equal">
      <formula>"L"</formula>
    </cfRule>
    <cfRule type="cellIs" dxfId="4332" priority="2062" operator="equal">
      <formula>"SA"</formula>
    </cfRule>
    <cfRule type="cellIs" dxfId="4331" priority="2063" operator="equal">
      <formula>"SE"</formula>
    </cfRule>
    <cfRule type="cellIs" dxfId="4330" priority="2064" operator="equal">
      <formula>"TR"</formula>
    </cfRule>
    <cfRule type="cellIs" dxfId="4329" priority="2065" operator="equal">
      <formula>"NT"</formula>
    </cfRule>
    <cfRule type="cellIs" dxfId="4328" priority="2066" operator="equal">
      <formula>"DT"</formula>
    </cfRule>
    <cfRule type="cellIs" dxfId="4327" priority="2067" operator="equal">
      <formula>"T"</formula>
    </cfRule>
    <cfRule type="cellIs" dxfId="4326" priority="2068" operator="equal">
      <formula>"FOTS"</formula>
    </cfRule>
    <cfRule type="cellIs" dxfId="4325" priority="2069" operator="equal">
      <formula>"DISP"</formula>
    </cfRule>
    <cfRule type="cellIs" dxfId="4324" priority="2070" operator="equal">
      <formula>"FO"</formula>
    </cfRule>
  </conditionalFormatting>
  <conditionalFormatting sqref="E49:O49 S49:W49">
    <cfRule type="cellIs" dxfId="4323" priority="1189" operator="equal">
      <formula>"DC"</formula>
    </cfRule>
    <cfRule type="cellIs" dxfId="4322" priority="1190" operator="equal">
      <formula>"DS"</formula>
    </cfRule>
    <cfRule type="cellIs" dxfId="4321" priority="1191" operator="equal">
      <formula>"FE"</formula>
    </cfRule>
    <cfRule type="cellIs" dxfId="4320" priority="1192" operator="equal">
      <formula>"FES"</formula>
    </cfRule>
    <cfRule type="cellIs" dxfId="4319" priority="1193" operator="equal">
      <formula>"FED"</formula>
    </cfRule>
    <cfRule type="cellIs" dxfId="4318" priority="1194" operator="equal">
      <formula>"FEF"</formula>
    </cfRule>
    <cfRule type="cellIs" dxfId="4317" priority="1195" operator="equal">
      <formula>"B"</formula>
    </cfRule>
    <cfRule type="cellIs" dxfId="4316" priority="1196" operator="equal">
      <formula>"F"</formula>
    </cfRule>
    <cfRule type="cellIs" dxfId="4315" priority="1197" operator="equal">
      <formula>"L"</formula>
    </cfRule>
    <cfRule type="cellIs" dxfId="4314" priority="1198" operator="equal">
      <formula>"SA"</formula>
    </cfRule>
    <cfRule type="cellIs" dxfId="4313" priority="1199" operator="equal">
      <formula>"SE"</formula>
    </cfRule>
    <cfRule type="cellIs" dxfId="4312" priority="1200" operator="equal">
      <formula>"TR"</formula>
    </cfRule>
    <cfRule type="cellIs" dxfId="4311" priority="1201" operator="equal">
      <formula>"NT"</formula>
    </cfRule>
    <cfRule type="cellIs" dxfId="4310" priority="1202" operator="equal">
      <formula>"DT"</formula>
    </cfRule>
    <cfRule type="cellIs" dxfId="4309" priority="1203" operator="equal">
      <formula>"T"</formula>
    </cfRule>
    <cfRule type="cellIs" dxfId="4308" priority="1204" operator="equal">
      <formula>"FOTS"</formula>
    </cfRule>
    <cfRule type="cellIs" dxfId="4307" priority="1205" operator="equal">
      <formula>"DISP"</formula>
    </cfRule>
    <cfRule type="cellIs" dxfId="4306" priority="1206" operator="equal">
      <formula>"FO"</formula>
    </cfRule>
  </conditionalFormatting>
  <conditionalFormatting sqref="F22">
    <cfRule type="cellIs" dxfId="4305" priority="1963" operator="equal">
      <formula>"DC"</formula>
    </cfRule>
    <cfRule type="cellIs" dxfId="4304" priority="1964" operator="equal">
      <formula>"DS"</formula>
    </cfRule>
    <cfRule type="cellIs" dxfId="4303" priority="1965" operator="equal">
      <formula>"FE"</formula>
    </cfRule>
    <cfRule type="cellIs" dxfId="4302" priority="1966" operator="equal">
      <formula>"FES"</formula>
    </cfRule>
    <cfRule type="cellIs" dxfId="4301" priority="1967" operator="equal">
      <formula>"FED"</formula>
    </cfRule>
    <cfRule type="cellIs" dxfId="4300" priority="1968" operator="equal">
      <formula>"FEF"</formula>
    </cfRule>
    <cfRule type="cellIs" dxfId="4299" priority="1969" operator="equal">
      <formula>"B"</formula>
    </cfRule>
    <cfRule type="cellIs" dxfId="4298" priority="1970" operator="equal">
      <formula>"F"</formula>
    </cfRule>
    <cfRule type="cellIs" dxfId="4297" priority="1971" operator="equal">
      <formula>"L"</formula>
    </cfRule>
    <cfRule type="cellIs" dxfId="4296" priority="1972" operator="equal">
      <formula>"SA"</formula>
    </cfRule>
    <cfRule type="cellIs" dxfId="4295" priority="1973" operator="equal">
      <formula>"SE"</formula>
    </cfRule>
    <cfRule type="cellIs" dxfId="4294" priority="1974" operator="equal">
      <formula>"TR"</formula>
    </cfRule>
    <cfRule type="cellIs" dxfId="4293" priority="1975" operator="equal">
      <formula>"NT"</formula>
    </cfRule>
    <cfRule type="cellIs" dxfId="4292" priority="1976" operator="equal">
      <formula>"DT"</formula>
    </cfRule>
    <cfRule type="cellIs" dxfId="4291" priority="1977" operator="equal">
      <formula>"T"</formula>
    </cfRule>
    <cfRule type="cellIs" dxfId="4290" priority="1978" operator="equal">
      <formula>"FOTS"</formula>
    </cfRule>
    <cfRule type="cellIs" dxfId="4289" priority="1979" operator="equal">
      <formula>"DISP"</formula>
    </cfRule>
    <cfRule type="cellIs" dxfId="4288" priority="1980" operator="equal">
      <formula>"FO"</formula>
    </cfRule>
  </conditionalFormatting>
  <conditionalFormatting sqref="F87">
    <cfRule type="cellIs" dxfId="4287" priority="2017" operator="equal">
      <formula>"DC"</formula>
    </cfRule>
    <cfRule type="cellIs" dxfId="4286" priority="2018" operator="equal">
      <formula>"DS"</formula>
    </cfRule>
    <cfRule type="cellIs" dxfId="4285" priority="2019" operator="equal">
      <formula>"FE"</formula>
    </cfRule>
    <cfRule type="cellIs" dxfId="4284" priority="2020" operator="equal">
      <formula>"FES"</formula>
    </cfRule>
    <cfRule type="cellIs" dxfId="4283" priority="2021" operator="equal">
      <formula>"FED"</formula>
    </cfRule>
    <cfRule type="cellIs" dxfId="4282" priority="2022" operator="equal">
      <formula>"FEF"</formula>
    </cfRule>
    <cfRule type="cellIs" dxfId="4281" priority="2023" operator="equal">
      <formula>"B"</formula>
    </cfRule>
    <cfRule type="cellIs" dxfId="4280" priority="2024" operator="equal">
      <formula>"F"</formula>
    </cfRule>
    <cfRule type="cellIs" dxfId="4279" priority="2025" operator="equal">
      <formula>"L"</formula>
    </cfRule>
    <cfRule type="cellIs" dxfId="4278" priority="2026" operator="equal">
      <formula>"SA"</formula>
    </cfRule>
    <cfRule type="cellIs" dxfId="4277" priority="2027" operator="equal">
      <formula>"SE"</formula>
    </cfRule>
    <cfRule type="cellIs" dxfId="4276" priority="2028" operator="equal">
      <formula>"TR"</formula>
    </cfRule>
    <cfRule type="cellIs" dxfId="4275" priority="2029" operator="equal">
      <formula>"NT"</formula>
    </cfRule>
    <cfRule type="cellIs" dxfId="4274" priority="2030" operator="equal">
      <formula>"DT"</formula>
    </cfRule>
    <cfRule type="cellIs" dxfId="4273" priority="2031" operator="equal">
      <formula>"T"</formula>
    </cfRule>
    <cfRule type="cellIs" dxfId="4272" priority="2032" operator="equal">
      <formula>"FOTS"</formula>
    </cfRule>
    <cfRule type="cellIs" dxfId="4271" priority="2033" operator="equal">
      <formula>"DISP"</formula>
    </cfRule>
    <cfRule type="cellIs" dxfId="4270" priority="2034" operator="equal">
      <formula>"FO"</formula>
    </cfRule>
  </conditionalFormatting>
  <conditionalFormatting sqref="F88:J96">
    <cfRule type="cellIs" dxfId="4269" priority="1801" operator="equal">
      <formula>"DC"</formula>
    </cfRule>
    <cfRule type="cellIs" dxfId="4268" priority="1802" operator="equal">
      <formula>"DS"</formula>
    </cfRule>
    <cfRule type="cellIs" dxfId="4267" priority="1803" operator="equal">
      <formula>"FE"</formula>
    </cfRule>
    <cfRule type="cellIs" dxfId="4266" priority="1804" operator="equal">
      <formula>"FES"</formula>
    </cfRule>
    <cfRule type="cellIs" dxfId="4265" priority="1805" operator="equal">
      <formula>"FED"</formula>
    </cfRule>
    <cfRule type="cellIs" dxfId="4264" priority="1806" operator="equal">
      <formula>"FEF"</formula>
    </cfRule>
    <cfRule type="cellIs" dxfId="4263" priority="1807" operator="equal">
      <formula>"B"</formula>
    </cfRule>
    <cfRule type="cellIs" dxfId="4262" priority="1808" operator="equal">
      <formula>"F"</formula>
    </cfRule>
    <cfRule type="cellIs" dxfId="4261" priority="1809" operator="equal">
      <formula>"L"</formula>
    </cfRule>
    <cfRule type="cellIs" dxfId="4260" priority="1810" operator="equal">
      <formula>"SA"</formula>
    </cfRule>
    <cfRule type="cellIs" dxfId="4259" priority="1811" operator="equal">
      <formula>"SE"</formula>
    </cfRule>
    <cfRule type="cellIs" dxfId="4258" priority="1812" operator="equal">
      <formula>"TR"</formula>
    </cfRule>
    <cfRule type="cellIs" dxfId="4257" priority="1813" operator="equal">
      <formula>"NT"</formula>
    </cfRule>
    <cfRule type="cellIs" dxfId="4256" priority="1814" operator="equal">
      <formula>"DT"</formula>
    </cfRule>
    <cfRule type="cellIs" dxfId="4255" priority="1815" operator="equal">
      <formula>"T"</formula>
    </cfRule>
    <cfRule type="cellIs" dxfId="4254" priority="1816" operator="equal">
      <formula>"FOTS"</formula>
    </cfRule>
    <cfRule type="cellIs" dxfId="4253" priority="1817" operator="equal">
      <formula>"DISP"</formula>
    </cfRule>
    <cfRule type="cellIs" dxfId="4252" priority="1818" operator="equal">
      <formula>"FO"</formula>
    </cfRule>
  </conditionalFormatting>
  <conditionalFormatting sqref="F23:O32">
    <cfRule type="cellIs" dxfId="4251" priority="1567" operator="equal">
      <formula>"DC"</formula>
    </cfRule>
    <cfRule type="cellIs" dxfId="4250" priority="1568" operator="equal">
      <formula>"DS"</formula>
    </cfRule>
    <cfRule type="cellIs" dxfId="4249" priority="1569" operator="equal">
      <formula>"FE"</formula>
    </cfRule>
    <cfRule type="cellIs" dxfId="4248" priority="1570" operator="equal">
      <formula>"FES"</formula>
    </cfRule>
    <cfRule type="cellIs" dxfId="4247" priority="1571" operator="equal">
      <formula>"FED"</formula>
    </cfRule>
    <cfRule type="cellIs" dxfId="4246" priority="1572" operator="equal">
      <formula>"FEF"</formula>
    </cfRule>
    <cfRule type="cellIs" dxfId="4245" priority="1573" operator="equal">
      <formula>"B"</formula>
    </cfRule>
    <cfRule type="cellIs" dxfId="4244" priority="1574" operator="equal">
      <formula>"F"</formula>
    </cfRule>
    <cfRule type="cellIs" dxfId="4243" priority="1575" operator="equal">
      <formula>"L"</formula>
    </cfRule>
    <cfRule type="cellIs" dxfId="4242" priority="1576" operator="equal">
      <formula>"SA"</formula>
    </cfRule>
    <cfRule type="cellIs" dxfId="4241" priority="1577" operator="equal">
      <formula>"SE"</formula>
    </cfRule>
    <cfRule type="cellIs" dxfId="4240" priority="1578" operator="equal">
      <formula>"TR"</formula>
    </cfRule>
    <cfRule type="cellIs" dxfId="4239" priority="1579" operator="equal">
      <formula>"NT"</formula>
    </cfRule>
    <cfRule type="cellIs" dxfId="4238" priority="1580" operator="equal">
      <formula>"DT"</formula>
    </cfRule>
    <cfRule type="cellIs" dxfId="4237" priority="1581" operator="equal">
      <formula>"T"</formula>
    </cfRule>
    <cfRule type="cellIs" dxfId="4236" priority="1582" operator="equal">
      <formula>"FOTS"</formula>
    </cfRule>
    <cfRule type="cellIs" dxfId="4235" priority="1583" operator="equal">
      <formula>"DISP"</formula>
    </cfRule>
    <cfRule type="cellIs" dxfId="4234" priority="1584" operator="equal">
      <formula>"FO"</formula>
    </cfRule>
  </conditionalFormatting>
  <conditionalFormatting sqref="G85:J88">
    <cfRule type="cellIs" dxfId="4233" priority="1891" operator="equal">
      <formula>"DC"</formula>
    </cfRule>
    <cfRule type="cellIs" dxfId="4232" priority="1892" operator="equal">
      <formula>"DS"</formula>
    </cfRule>
    <cfRule type="cellIs" dxfId="4231" priority="1893" operator="equal">
      <formula>"FE"</formula>
    </cfRule>
    <cfRule type="cellIs" dxfId="4230" priority="1894" operator="equal">
      <formula>"FES"</formula>
    </cfRule>
    <cfRule type="cellIs" dxfId="4229" priority="1895" operator="equal">
      <formula>"FED"</formula>
    </cfRule>
    <cfRule type="cellIs" dxfId="4228" priority="1896" operator="equal">
      <formula>"FEF"</formula>
    </cfRule>
    <cfRule type="cellIs" dxfId="4227" priority="1897" operator="equal">
      <formula>"B"</formula>
    </cfRule>
    <cfRule type="cellIs" dxfId="4226" priority="1898" operator="equal">
      <formula>"F"</formula>
    </cfRule>
    <cfRule type="cellIs" dxfId="4225" priority="1899" operator="equal">
      <formula>"L"</formula>
    </cfRule>
    <cfRule type="cellIs" dxfId="4224" priority="1900" operator="equal">
      <formula>"SA"</formula>
    </cfRule>
    <cfRule type="cellIs" dxfId="4223" priority="1901" operator="equal">
      <formula>"SE"</formula>
    </cfRule>
    <cfRule type="cellIs" dxfId="4222" priority="1902" operator="equal">
      <formula>"TR"</formula>
    </cfRule>
    <cfRule type="cellIs" dxfId="4221" priority="1903" operator="equal">
      <formula>"NT"</formula>
    </cfRule>
    <cfRule type="cellIs" dxfId="4220" priority="1904" operator="equal">
      <formula>"DT"</formula>
    </cfRule>
    <cfRule type="cellIs" dxfId="4219" priority="1905" operator="equal">
      <formula>"T"</formula>
    </cfRule>
    <cfRule type="cellIs" dxfId="4218" priority="1906" operator="equal">
      <formula>"FOTS"</formula>
    </cfRule>
    <cfRule type="cellIs" dxfId="4217" priority="1907" operator="equal">
      <formula>"DISP"</formula>
    </cfRule>
    <cfRule type="cellIs" dxfId="4216" priority="1908" operator="equal">
      <formula>"FO"</formula>
    </cfRule>
  </conditionalFormatting>
  <conditionalFormatting sqref="K36:L41">
    <cfRule type="cellIs" dxfId="4215" priority="2107" operator="equal">
      <formula>"DC"</formula>
    </cfRule>
    <cfRule type="cellIs" dxfId="4214" priority="2108" operator="equal">
      <formula>"DS"</formula>
    </cfRule>
    <cfRule type="cellIs" dxfId="4213" priority="2109" operator="equal">
      <formula>"FE"</formula>
    </cfRule>
    <cfRule type="cellIs" dxfId="4212" priority="2110" operator="equal">
      <formula>"FES"</formula>
    </cfRule>
    <cfRule type="cellIs" dxfId="4211" priority="2111" operator="equal">
      <formula>"FED"</formula>
    </cfRule>
    <cfRule type="cellIs" dxfId="4210" priority="2112" operator="equal">
      <formula>"FEF"</formula>
    </cfRule>
    <cfRule type="cellIs" dxfId="4209" priority="2113" operator="equal">
      <formula>"B"</formula>
    </cfRule>
    <cfRule type="cellIs" dxfId="4208" priority="2114" operator="equal">
      <formula>"F"</formula>
    </cfRule>
    <cfRule type="cellIs" dxfId="4207" priority="2115" operator="equal">
      <formula>"L"</formula>
    </cfRule>
    <cfRule type="cellIs" dxfId="4206" priority="2116" operator="equal">
      <formula>"SA"</formula>
    </cfRule>
    <cfRule type="cellIs" dxfId="4205" priority="2117" operator="equal">
      <formula>"SE"</formula>
    </cfRule>
    <cfRule type="cellIs" dxfId="4204" priority="2118" operator="equal">
      <formula>"TR"</formula>
    </cfRule>
    <cfRule type="cellIs" dxfId="4203" priority="2119" operator="equal">
      <formula>"NT"</formula>
    </cfRule>
    <cfRule type="cellIs" dxfId="4202" priority="2120" operator="equal">
      <formula>"DT"</formula>
    </cfRule>
    <cfRule type="cellIs" dxfId="4201" priority="2121" operator="equal">
      <formula>"T"</formula>
    </cfRule>
    <cfRule type="cellIs" dxfId="4200" priority="2122" operator="equal">
      <formula>"FOTS"</formula>
    </cfRule>
    <cfRule type="cellIs" dxfId="4199" priority="2123" operator="equal">
      <formula>"DISP"</formula>
    </cfRule>
    <cfRule type="cellIs" dxfId="4198" priority="2124" operator="equal">
      <formula>"FO"</formula>
    </cfRule>
  </conditionalFormatting>
  <conditionalFormatting sqref="K85:O96">
    <cfRule type="cellIs" dxfId="4197" priority="1855" operator="equal">
      <formula>"DC"</formula>
    </cfRule>
    <cfRule type="cellIs" dxfId="4196" priority="1856" operator="equal">
      <formula>"DS"</formula>
    </cfRule>
    <cfRule type="cellIs" dxfId="4195" priority="1857" operator="equal">
      <formula>"FE"</formula>
    </cfRule>
    <cfRule type="cellIs" dxfId="4194" priority="1858" operator="equal">
      <formula>"FES"</formula>
    </cfRule>
    <cfRule type="cellIs" dxfId="4193" priority="1859" operator="equal">
      <formula>"FED"</formula>
    </cfRule>
    <cfRule type="cellIs" dxfId="4192" priority="1860" operator="equal">
      <formula>"FEF"</formula>
    </cfRule>
    <cfRule type="cellIs" dxfId="4191" priority="1861" operator="equal">
      <formula>"B"</formula>
    </cfRule>
    <cfRule type="cellIs" dxfId="4190" priority="1862" operator="equal">
      <formula>"F"</formula>
    </cfRule>
    <cfRule type="cellIs" dxfId="4189" priority="1863" operator="equal">
      <formula>"L"</formula>
    </cfRule>
    <cfRule type="cellIs" dxfId="4188" priority="1864" operator="equal">
      <formula>"SA"</formula>
    </cfRule>
    <cfRule type="cellIs" dxfId="4187" priority="1865" operator="equal">
      <formula>"SE"</formula>
    </cfRule>
    <cfRule type="cellIs" dxfId="4186" priority="1866" operator="equal">
      <formula>"TR"</formula>
    </cfRule>
    <cfRule type="cellIs" dxfId="4185" priority="1867" operator="equal">
      <formula>"NT"</formula>
    </cfRule>
    <cfRule type="cellIs" dxfId="4184" priority="1868" operator="equal">
      <formula>"DT"</formula>
    </cfRule>
    <cfRule type="cellIs" dxfId="4183" priority="1869" operator="equal">
      <formula>"T"</formula>
    </cfRule>
    <cfRule type="cellIs" dxfId="4182" priority="1870" operator="equal">
      <formula>"FOTS"</formula>
    </cfRule>
    <cfRule type="cellIs" dxfId="4181" priority="1871" operator="equal">
      <formula>"DISP"</formula>
    </cfRule>
    <cfRule type="cellIs" dxfId="4180" priority="1872" operator="equal">
      <formula>"FO"</formula>
    </cfRule>
  </conditionalFormatting>
  <conditionalFormatting sqref="K42:R54">
    <cfRule type="cellIs" dxfId="4179" priority="37" operator="equal">
      <formula>"DC"</formula>
    </cfRule>
    <cfRule type="cellIs" dxfId="4178" priority="38" operator="equal">
      <formula>"DS"</formula>
    </cfRule>
    <cfRule type="cellIs" dxfId="4177" priority="39" operator="equal">
      <formula>"FE"</formula>
    </cfRule>
    <cfRule type="cellIs" dxfId="4176" priority="40" operator="equal">
      <formula>"FES"</formula>
    </cfRule>
    <cfRule type="cellIs" dxfId="4175" priority="41" operator="equal">
      <formula>"FED"</formula>
    </cfRule>
    <cfRule type="cellIs" dxfId="4174" priority="42" operator="equal">
      <formula>"FEF"</formula>
    </cfRule>
    <cfRule type="cellIs" dxfId="4173" priority="43" operator="equal">
      <formula>"B"</formula>
    </cfRule>
    <cfRule type="cellIs" dxfId="4172" priority="44" operator="equal">
      <formula>"F"</formula>
    </cfRule>
    <cfRule type="cellIs" dxfId="4171" priority="45" operator="equal">
      <formula>"L"</formula>
    </cfRule>
    <cfRule type="cellIs" dxfId="4170" priority="46" operator="equal">
      <formula>"SA"</formula>
    </cfRule>
    <cfRule type="cellIs" dxfId="4169" priority="47" operator="equal">
      <formula>"SE"</formula>
    </cfRule>
    <cfRule type="cellIs" dxfId="4168" priority="48" operator="equal">
      <formula>"TR"</formula>
    </cfRule>
    <cfRule type="cellIs" dxfId="4167" priority="49" operator="equal">
      <formula>"NT"</formula>
    </cfRule>
    <cfRule type="cellIs" dxfId="4166" priority="50" operator="equal">
      <formula>"DT"</formula>
    </cfRule>
    <cfRule type="cellIs" dxfId="4165" priority="51" operator="equal">
      <formula>"T"</formula>
    </cfRule>
    <cfRule type="cellIs" dxfId="4164" priority="52" operator="equal">
      <formula>"FOTS"</formula>
    </cfRule>
    <cfRule type="cellIs" dxfId="4163" priority="53" operator="equal">
      <formula>"DISP"</formula>
    </cfRule>
    <cfRule type="cellIs" dxfId="4162" priority="54" operator="equal">
      <formula>"FO"</formula>
    </cfRule>
  </conditionalFormatting>
  <conditionalFormatting sqref="M35:R41">
    <cfRule type="cellIs" dxfId="4161" priority="235" operator="equal">
      <formula>"DC"</formula>
    </cfRule>
    <cfRule type="cellIs" dxfId="4160" priority="236" operator="equal">
      <formula>"DS"</formula>
    </cfRule>
    <cfRule type="cellIs" dxfId="4159" priority="237" operator="equal">
      <formula>"FE"</formula>
    </cfRule>
    <cfRule type="cellIs" dxfId="4158" priority="238" operator="equal">
      <formula>"FES"</formula>
    </cfRule>
    <cfRule type="cellIs" dxfId="4157" priority="239" operator="equal">
      <formula>"FED"</formula>
    </cfRule>
    <cfRule type="cellIs" dxfId="4156" priority="240" operator="equal">
      <formula>"FEF"</formula>
    </cfRule>
    <cfRule type="cellIs" dxfId="4155" priority="241" operator="equal">
      <formula>"B"</formula>
    </cfRule>
    <cfRule type="cellIs" dxfId="4154" priority="242" operator="equal">
      <formula>"F"</formula>
    </cfRule>
    <cfRule type="cellIs" dxfId="4153" priority="243" operator="equal">
      <formula>"L"</formula>
    </cfRule>
    <cfRule type="cellIs" dxfId="4152" priority="244" operator="equal">
      <formula>"SA"</formula>
    </cfRule>
    <cfRule type="cellIs" dxfId="4151" priority="245" operator="equal">
      <formula>"SE"</formula>
    </cfRule>
    <cfRule type="cellIs" dxfId="4150" priority="246" operator="equal">
      <formula>"TR"</formula>
    </cfRule>
    <cfRule type="cellIs" dxfId="4149" priority="247" operator="equal">
      <formula>"NT"</formula>
    </cfRule>
    <cfRule type="cellIs" dxfId="4148" priority="248" operator="equal">
      <formula>"DT"</formula>
    </cfRule>
    <cfRule type="cellIs" dxfId="4147" priority="249" operator="equal">
      <formula>"T"</formula>
    </cfRule>
    <cfRule type="cellIs" dxfId="4146" priority="250" operator="equal">
      <formula>"FOTS"</formula>
    </cfRule>
    <cfRule type="cellIs" dxfId="4145" priority="251" operator="equal">
      <formula>"DISP"</formula>
    </cfRule>
    <cfRule type="cellIs" dxfId="4144" priority="252" operator="equal">
      <formula>"FO"</formula>
    </cfRule>
  </conditionalFormatting>
  <conditionalFormatting sqref="P13:R32">
    <cfRule type="cellIs" dxfId="4143" priority="1" operator="equal">
      <formula>"DC"</formula>
    </cfRule>
    <cfRule type="cellIs" dxfId="4142" priority="2" operator="equal">
      <formula>"DS"</formula>
    </cfRule>
    <cfRule type="cellIs" dxfId="4141" priority="3" operator="equal">
      <formula>"FE"</formula>
    </cfRule>
    <cfRule type="cellIs" dxfId="4140" priority="4" operator="equal">
      <formula>"FES"</formula>
    </cfRule>
    <cfRule type="cellIs" dxfId="4139" priority="5" operator="equal">
      <formula>"FED"</formula>
    </cfRule>
    <cfRule type="cellIs" dxfId="4138" priority="6" operator="equal">
      <formula>"FEF"</formula>
    </cfRule>
    <cfRule type="cellIs" dxfId="4137" priority="7" operator="equal">
      <formula>"B"</formula>
    </cfRule>
    <cfRule type="cellIs" dxfId="4136" priority="8" operator="equal">
      <formula>"F"</formula>
    </cfRule>
    <cfRule type="cellIs" dxfId="4135" priority="9" operator="equal">
      <formula>"L"</formula>
    </cfRule>
    <cfRule type="cellIs" dxfId="4134" priority="10" operator="equal">
      <formula>"SA"</formula>
    </cfRule>
    <cfRule type="cellIs" dxfId="4133" priority="11" operator="equal">
      <formula>"SE"</formula>
    </cfRule>
    <cfRule type="cellIs" dxfId="4132" priority="12" operator="equal">
      <formula>"TR"</formula>
    </cfRule>
    <cfRule type="cellIs" dxfId="4131" priority="13" operator="equal">
      <formula>"NT"</formula>
    </cfRule>
    <cfRule type="cellIs" dxfId="4130" priority="14" operator="equal">
      <formula>"DT"</formula>
    </cfRule>
    <cfRule type="cellIs" dxfId="4129" priority="15" operator="equal">
      <formula>"T"</formula>
    </cfRule>
    <cfRule type="cellIs" dxfId="4128" priority="16" operator="equal">
      <formula>"FOTS"</formula>
    </cfRule>
    <cfRule type="cellIs" dxfId="4127" priority="17" operator="equal">
      <formula>"DISP"</formula>
    </cfRule>
    <cfRule type="cellIs" dxfId="4126" priority="18" operator="equal">
      <formula>"FO"</formula>
    </cfRule>
  </conditionalFormatting>
  <conditionalFormatting sqref="P77:AH96">
    <cfRule type="cellIs" dxfId="4125" priority="91" operator="equal">
      <formula>"DC"</formula>
    </cfRule>
    <cfRule type="cellIs" dxfId="4124" priority="92" operator="equal">
      <formula>"DS"</formula>
    </cfRule>
    <cfRule type="cellIs" dxfId="4123" priority="93" operator="equal">
      <formula>"FE"</formula>
    </cfRule>
    <cfRule type="cellIs" dxfId="4122" priority="94" operator="equal">
      <formula>"FES"</formula>
    </cfRule>
    <cfRule type="cellIs" dxfId="4121" priority="95" operator="equal">
      <formula>"FED"</formula>
    </cfRule>
    <cfRule type="cellIs" dxfId="4120" priority="96" operator="equal">
      <formula>"FEF"</formula>
    </cfRule>
    <cfRule type="cellIs" dxfId="4119" priority="97" operator="equal">
      <formula>"B"</formula>
    </cfRule>
    <cfRule type="cellIs" dxfId="4118" priority="98" operator="equal">
      <formula>"F"</formula>
    </cfRule>
    <cfRule type="cellIs" dxfId="4117" priority="99" operator="equal">
      <formula>"L"</formula>
    </cfRule>
    <cfRule type="cellIs" dxfId="4116" priority="100" operator="equal">
      <formula>"SA"</formula>
    </cfRule>
    <cfRule type="cellIs" dxfId="4115" priority="101" operator="equal">
      <formula>"SE"</formula>
    </cfRule>
    <cfRule type="cellIs" dxfId="4114" priority="102" operator="equal">
      <formula>"TR"</formula>
    </cfRule>
    <cfRule type="cellIs" dxfId="4113" priority="103" operator="equal">
      <formula>"NT"</formula>
    </cfRule>
    <cfRule type="cellIs" dxfId="4112" priority="104" operator="equal">
      <formula>"DT"</formula>
    </cfRule>
    <cfRule type="cellIs" dxfId="4111" priority="105" operator="equal">
      <formula>"T"</formula>
    </cfRule>
    <cfRule type="cellIs" dxfId="4110" priority="106" operator="equal">
      <formula>"FOTS"</formula>
    </cfRule>
    <cfRule type="cellIs" dxfId="4109" priority="107" operator="equal">
      <formula>"DISP"</formula>
    </cfRule>
    <cfRule type="cellIs" dxfId="4108" priority="108" operator="equal">
      <formula>"FO"</formula>
    </cfRule>
  </conditionalFormatting>
  <conditionalFormatting sqref="S16:U16">
    <cfRule type="cellIs" dxfId="4107" priority="1495" operator="equal">
      <formula>"DC"</formula>
    </cfRule>
    <cfRule type="cellIs" dxfId="4106" priority="1496" operator="equal">
      <formula>"DS"</formula>
    </cfRule>
    <cfRule type="cellIs" dxfId="4105" priority="1497" operator="equal">
      <formula>"FE"</formula>
    </cfRule>
    <cfRule type="cellIs" dxfId="4104" priority="1498" operator="equal">
      <formula>"FES"</formula>
    </cfRule>
    <cfRule type="cellIs" dxfId="4103" priority="1499" operator="equal">
      <formula>"FED"</formula>
    </cfRule>
    <cfRule type="cellIs" dxfId="4102" priority="1500" operator="equal">
      <formula>"FEF"</formula>
    </cfRule>
    <cfRule type="cellIs" dxfId="4101" priority="1501" operator="equal">
      <formula>"B"</formula>
    </cfRule>
    <cfRule type="cellIs" dxfId="4100" priority="1502" operator="equal">
      <formula>"F"</formula>
    </cfRule>
    <cfRule type="cellIs" dxfId="4099" priority="1503" operator="equal">
      <formula>"L"</formula>
    </cfRule>
    <cfRule type="cellIs" dxfId="4098" priority="1504" operator="equal">
      <formula>"SA"</formula>
    </cfRule>
    <cfRule type="cellIs" dxfId="4097" priority="1505" operator="equal">
      <formula>"SE"</formula>
    </cfRule>
    <cfRule type="cellIs" dxfId="4096" priority="1506" operator="equal">
      <formula>"TR"</formula>
    </cfRule>
    <cfRule type="cellIs" dxfId="4095" priority="1507" operator="equal">
      <formula>"NT"</formula>
    </cfRule>
    <cfRule type="cellIs" dxfId="4094" priority="1508" operator="equal">
      <formula>"DT"</formula>
    </cfRule>
    <cfRule type="cellIs" dxfId="4093" priority="1509" operator="equal">
      <formula>"T"</formula>
    </cfRule>
    <cfRule type="cellIs" dxfId="4092" priority="1510" operator="equal">
      <formula>"FOTS"</formula>
    </cfRule>
    <cfRule type="cellIs" dxfId="4091" priority="1511" operator="equal">
      <formula>"DISP"</formula>
    </cfRule>
    <cfRule type="cellIs" dxfId="4090" priority="1512" operator="equal">
      <formula>"FO"</formula>
    </cfRule>
  </conditionalFormatting>
  <conditionalFormatting sqref="S13:AH15">
    <cfRule type="cellIs" dxfId="4089" priority="1459" operator="equal">
      <formula>"DC"</formula>
    </cfRule>
    <cfRule type="cellIs" dxfId="4088" priority="1460" operator="equal">
      <formula>"DS"</formula>
    </cfRule>
    <cfRule type="cellIs" dxfId="4087" priority="1461" operator="equal">
      <formula>"FE"</formula>
    </cfRule>
    <cfRule type="cellIs" dxfId="4086" priority="1462" operator="equal">
      <formula>"FES"</formula>
    </cfRule>
    <cfRule type="cellIs" dxfId="4085" priority="1463" operator="equal">
      <formula>"FED"</formula>
    </cfRule>
    <cfRule type="cellIs" dxfId="4084" priority="1464" operator="equal">
      <formula>"FEF"</formula>
    </cfRule>
    <cfRule type="cellIs" dxfId="4083" priority="1465" operator="equal">
      <formula>"B"</formula>
    </cfRule>
    <cfRule type="cellIs" dxfId="4082" priority="1466" operator="equal">
      <formula>"F"</formula>
    </cfRule>
    <cfRule type="cellIs" dxfId="4081" priority="1467" operator="equal">
      <formula>"L"</formula>
    </cfRule>
    <cfRule type="cellIs" dxfId="4080" priority="1468" operator="equal">
      <formula>"SA"</formula>
    </cfRule>
    <cfRule type="cellIs" dxfId="4079" priority="1469" operator="equal">
      <formula>"SE"</formula>
    </cfRule>
    <cfRule type="cellIs" dxfId="4078" priority="1470" operator="equal">
      <formula>"TR"</formula>
    </cfRule>
    <cfRule type="cellIs" dxfId="4077" priority="1471" operator="equal">
      <formula>"NT"</formula>
    </cfRule>
    <cfRule type="cellIs" dxfId="4076" priority="1472" operator="equal">
      <formula>"DT"</formula>
    </cfRule>
    <cfRule type="cellIs" dxfId="4075" priority="1473" operator="equal">
      <formula>"T"</formula>
    </cfRule>
    <cfRule type="cellIs" dxfId="4074" priority="1474" operator="equal">
      <formula>"FOTS"</formula>
    </cfRule>
    <cfRule type="cellIs" dxfId="4073" priority="1475" operator="equal">
      <formula>"DISP"</formula>
    </cfRule>
    <cfRule type="cellIs" dxfId="4072" priority="1476" operator="equal">
      <formula>"FO"</formula>
    </cfRule>
  </conditionalFormatting>
  <conditionalFormatting sqref="S17:AH32">
    <cfRule type="cellIs" dxfId="4071" priority="667" operator="equal">
      <formula>"DC"</formula>
    </cfRule>
    <cfRule type="cellIs" dxfId="4070" priority="668" operator="equal">
      <formula>"DS"</formula>
    </cfRule>
    <cfRule type="cellIs" dxfId="4069" priority="669" operator="equal">
      <formula>"FE"</formula>
    </cfRule>
    <cfRule type="cellIs" dxfId="4068" priority="670" operator="equal">
      <formula>"FES"</formula>
    </cfRule>
    <cfRule type="cellIs" dxfId="4067" priority="671" operator="equal">
      <formula>"FED"</formula>
    </cfRule>
    <cfRule type="cellIs" dxfId="4066" priority="672" operator="equal">
      <formula>"FEF"</formula>
    </cfRule>
    <cfRule type="cellIs" dxfId="4065" priority="673" operator="equal">
      <formula>"B"</formula>
    </cfRule>
    <cfRule type="cellIs" dxfId="4064" priority="674" operator="equal">
      <formula>"F"</formula>
    </cfRule>
    <cfRule type="cellIs" dxfId="4063" priority="675" operator="equal">
      <formula>"L"</formula>
    </cfRule>
    <cfRule type="cellIs" dxfId="4062" priority="676" operator="equal">
      <formula>"SA"</formula>
    </cfRule>
    <cfRule type="cellIs" dxfId="4061" priority="677" operator="equal">
      <formula>"SE"</formula>
    </cfRule>
    <cfRule type="cellIs" dxfId="4060" priority="678" operator="equal">
      <formula>"TR"</formula>
    </cfRule>
    <cfRule type="cellIs" dxfId="4059" priority="679" operator="equal">
      <formula>"NT"</formula>
    </cfRule>
    <cfRule type="cellIs" dxfId="4058" priority="680" operator="equal">
      <formula>"DT"</formula>
    </cfRule>
    <cfRule type="cellIs" dxfId="4057" priority="681" operator="equal">
      <formula>"T"</formula>
    </cfRule>
    <cfRule type="cellIs" dxfId="4056" priority="682" operator="equal">
      <formula>"FOTS"</formula>
    </cfRule>
    <cfRule type="cellIs" dxfId="4055" priority="683" operator="equal">
      <formula>"DISP"</formula>
    </cfRule>
    <cfRule type="cellIs" dxfId="4054" priority="684" operator="equal">
      <formula>"FO"</formula>
    </cfRule>
  </conditionalFormatting>
  <conditionalFormatting sqref="S34:AH54">
    <cfRule type="cellIs" dxfId="4053" priority="1081" operator="equal">
      <formula>"DC"</formula>
    </cfRule>
    <cfRule type="cellIs" dxfId="4052" priority="1082" operator="equal">
      <formula>"DS"</formula>
    </cfRule>
    <cfRule type="cellIs" dxfId="4051" priority="1083" operator="equal">
      <formula>"FE"</formula>
    </cfRule>
    <cfRule type="cellIs" dxfId="4050" priority="1084" operator="equal">
      <formula>"FES"</formula>
    </cfRule>
    <cfRule type="cellIs" dxfId="4049" priority="1085" operator="equal">
      <formula>"FED"</formula>
    </cfRule>
    <cfRule type="cellIs" dxfId="4048" priority="1086" operator="equal">
      <formula>"FEF"</formula>
    </cfRule>
    <cfRule type="cellIs" dxfId="4047" priority="1087" operator="equal">
      <formula>"B"</formula>
    </cfRule>
    <cfRule type="cellIs" dxfId="4046" priority="1088" operator="equal">
      <formula>"F"</formula>
    </cfRule>
    <cfRule type="cellIs" dxfId="4045" priority="1089" operator="equal">
      <formula>"L"</formula>
    </cfRule>
    <cfRule type="cellIs" dxfId="4044" priority="1090" operator="equal">
      <formula>"SA"</formula>
    </cfRule>
    <cfRule type="cellIs" dxfId="4043" priority="1091" operator="equal">
      <formula>"SE"</formula>
    </cfRule>
    <cfRule type="cellIs" dxfId="4042" priority="1092" operator="equal">
      <formula>"TR"</formula>
    </cfRule>
    <cfRule type="cellIs" dxfId="4041" priority="1093" operator="equal">
      <formula>"NT"</formula>
    </cfRule>
    <cfRule type="cellIs" dxfId="4040" priority="1094" operator="equal">
      <formula>"DT"</formula>
    </cfRule>
    <cfRule type="cellIs" dxfId="4039" priority="1095" operator="equal">
      <formula>"T"</formula>
    </cfRule>
    <cfRule type="cellIs" dxfId="4038" priority="1096" operator="equal">
      <formula>"FOTS"</formula>
    </cfRule>
    <cfRule type="cellIs" dxfId="4037" priority="1097" operator="equal">
      <formula>"DISP"</formula>
    </cfRule>
    <cfRule type="cellIs" dxfId="4036" priority="1098" operator="equal">
      <formula>"FO"</formula>
    </cfRule>
  </conditionalFormatting>
  <conditionalFormatting sqref="V15:Y16">
    <cfRule type="cellIs" dxfId="4035" priority="1477" operator="equal">
      <formula>"DC"</formula>
    </cfRule>
    <cfRule type="cellIs" dxfId="4034" priority="1478" operator="equal">
      <formula>"DS"</formula>
    </cfRule>
    <cfRule type="cellIs" dxfId="4033" priority="1479" operator="equal">
      <formula>"FE"</formula>
    </cfRule>
    <cfRule type="cellIs" dxfId="4032" priority="1480" operator="equal">
      <formula>"FES"</formula>
    </cfRule>
    <cfRule type="cellIs" dxfId="4031" priority="1481" operator="equal">
      <formula>"FED"</formula>
    </cfRule>
    <cfRule type="cellIs" dxfId="4030" priority="1482" operator="equal">
      <formula>"FEF"</formula>
    </cfRule>
    <cfRule type="cellIs" dxfId="4029" priority="1483" operator="equal">
      <formula>"B"</formula>
    </cfRule>
    <cfRule type="cellIs" dxfId="4028" priority="1484" operator="equal">
      <formula>"F"</formula>
    </cfRule>
    <cfRule type="cellIs" dxfId="4027" priority="1485" operator="equal">
      <formula>"L"</formula>
    </cfRule>
    <cfRule type="cellIs" dxfId="4026" priority="1486" operator="equal">
      <formula>"SA"</formula>
    </cfRule>
    <cfRule type="cellIs" dxfId="4025" priority="1487" operator="equal">
      <formula>"SE"</formula>
    </cfRule>
    <cfRule type="cellIs" dxfId="4024" priority="1488" operator="equal">
      <formula>"TR"</formula>
    </cfRule>
    <cfRule type="cellIs" dxfId="4023" priority="1489" operator="equal">
      <formula>"NT"</formula>
    </cfRule>
    <cfRule type="cellIs" dxfId="4022" priority="1490" operator="equal">
      <formula>"DT"</formula>
    </cfRule>
    <cfRule type="cellIs" dxfId="4021" priority="1491" operator="equal">
      <formula>"T"</formula>
    </cfRule>
    <cfRule type="cellIs" dxfId="4020" priority="1492" operator="equal">
      <formula>"FOTS"</formula>
    </cfRule>
    <cfRule type="cellIs" dxfId="4019" priority="1493" operator="equal">
      <formula>"DISP"</formula>
    </cfRule>
    <cfRule type="cellIs" dxfId="4018" priority="1494" operator="equal">
      <formula>"FO"</formula>
    </cfRule>
  </conditionalFormatting>
  <conditionalFormatting sqref="Z16:AH16">
    <cfRule type="cellIs" dxfId="4017" priority="1513" operator="equal">
      <formula>"DC"</formula>
    </cfRule>
    <cfRule type="cellIs" dxfId="4016" priority="1514" operator="equal">
      <formula>"DS"</formula>
    </cfRule>
    <cfRule type="cellIs" dxfId="4015" priority="1515" operator="equal">
      <formula>"FE"</formula>
    </cfRule>
    <cfRule type="cellIs" dxfId="4014" priority="1516" operator="equal">
      <formula>"FES"</formula>
    </cfRule>
    <cfRule type="cellIs" dxfId="4013" priority="1517" operator="equal">
      <formula>"FED"</formula>
    </cfRule>
    <cfRule type="cellIs" dxfId="4012" priority="1518" operator="equal">
      <formula>"FEF"</formula>
    </cfRule>
    <cfRule type="cellIs" dxfId="4011" priority="1519" operator="equal">
      <formula>"B"</formula>
    </cfRule>
    <cfRule type="cellIs" dxfId="4010" priority="1520" operator="equal">
      <formula>"F"</formula>
    </cfRule>
    <cfRule type="cellIs" dxfId="4009" priority="1521" operator="equal">
      <formula>"L"</formula>
    </cfRule>
    <cfRule type="cellIs" dxfId="4008" priority="1522" operator="equal">
      <formula>"SA"</formula>
    </cfRule>
    <cfRule type="cellIs" dxfId="4007" priority="1523" operator="equal">
      <formula>"SE"</formula>
    </cfRule>
    <cfRule type="cellIs" dxfId="4006" priority="1524" operator="equal">
      <formula>"TR"</formula>
    </cfRule>
    <cfRule type="cellIs" dxfId="4005" priority="1525" operator="equal">
      <formula>"NT"</formula>
    </cfRule>
    <cfRule type="cellIs" dxfId="4004" priority="1526" operator="equal">
      <formula>"DT"</formula>
    </cfRule>
    <cfRule type="cellIs" dxfId="4003" priority="1527" operator="equal">
      <formula>"T"</formula>
    </cfRule>
    <cfRule type="cellIs" dxfId="4002" priority="1528" operator="equal">
      <formula>"FOTS"</formula>
    </cfRule>
    <cfRule type="cellIs" dxfId="4001" priority="1529" operator="equal">
      <formula>"DISP"</formula>
    </cfRule>
    <cfRule type="cellIs" dxfId="4000" priority="1530" operator="equal">
      <formula>"FO"</formula>
    </cfRule>
  </conditionalFormatting>
  <conditionalFormatting sqref="BB13:BB96">
    <cfRule type="cellIs" dxfId="3999" priority="2495" operator="greaterThan">
      <formula>0</formula>
    </cfRule>
  </conditionalFormatting>
  <conditionalFormatting sqref="BC13:BC96">
    <cfRule type="cellIs" dxfId="3998" priority="2491" operator="between">
      <formula>#REF!-(12/24)</formula>
      <formula>#REF!+(12/24)</formula>
    </cfRule>
    <cfRule type="cellIs" dxfId="3997" priority="2492" operator="greaterThanOrEqual">
      <formula>#REF!+(12/24)</formula>
    </cfRule>
    <cfRule type="cellIs" dxfId="3996" priority="2493" operator="greaterThan">
      <formula>#REF!+(6/24)</formula>
    </cfRule>
    <cfRule type="cellIs" dxfId="3995" priority="2494" operator="lessThan">
      <formula>#REF!-(12/24)</formula>
    </cfRule>
  </conditionalFormatting>
  <pageMargins left="0.25" right="0.25" top="0.75" bottom="0.75" header="0.3" footer="0.3"/>
  <pageSetup paperSize="9" scale="19" orientation="landscape" horizontalDpi="300" verticalDpi="30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EFDAA-F5E9-44B8-91F8-FCCEF108B7F2}">
  <sheetPr>
    <pageSetUpPr fitToPage="1"/>
  </sheetPr>
  <dimension ref="A1:CO98"/>
  <sheetViews>
    <sheetView zoomScale="50" zoomScaleNormal="50" workbookViewId="0">
      <pane ySplit="12" topLeftCell="A13" activePane="bottomLeft" state="frozen"/>
      <selection activeCell="S85" sqref="S85:AH85"/>
      <selection pane="bottomLeft" activeCell="K117" sqref="K117"/>
    </sheetView>
  </sheetViews>
  <sheetFormatPr defaultRowHeight="15" x14ac:dyDescent="0.25"/>
  <cols>
    <col min="1" max="1" width="11.42578125" style="29" customWidth="1"/>
    <col min="2" max="2" width="25" style="29" customWidth="1"/>
    <col min="3" max="3" width="15.85546875" style="29" customWidth="1"/>
    <col min="4" max="34" width="5.85546875" style="31" customWidth="1"/>
    <col min="35" max="41" width="5.85546875" style="29" customWidth="1"/>
    <col min="42" max="52" width="5.85546875" style="31" customWidth="1"/>
    <col min="53" max="53" width="9.85546875" style="29" customWidth="1"/>
    <col min="54" max="55" width="9.85546875" style="32" customWidth="1"/>
    <col min="56" max="56" width="9.85546875" style="33" customWidth="1"/>
    <col min="57" max="57" width="9.85546875" style="34" customWidth="1"/>
    <col min="58" max="73" width="9.85546875" style="33" customWidth="1"/>
    <col min="74" max="75" width="8.7109375" style="35"/>
    <col min="91" max="91" width="14.140625" customWidth="1"/>
    <col min="92" max="93" width="14.42578125" customWidth="1"/>
  </cols>
  <sheetData>
    <row r="1" spans="1:93" x14ac:dyDescent="0.25">
      <c r="A1" s="29" t="s">
        <v>300</v>
      </c>
      <c r="D1" s="30"/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/>
      <c r="R1" s="380"/>
      <c r="S1" s="1136"/>
      <c r="T1" s="1137"/>
      <c r="U1" s="1137"/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911"/>
      <c r="AG1" s="911"/>
      <c r="AH1" s="912"/>
    </row>
    <row r="2" spans="1:93" ht="17.100000000000001" customHeight="1" x14ac:dyDescent="0.25">
      <c r="A2" s="539" t="s">
        <v>0</v>
      </c>
      <c r="B2" s="620" t="s">
        <v>1</v>
      </c>
      <c r="C2" s="36">
        <v>1</v>
      </c>
      <c r="D2" s="875">
        <f t="shared" ref="D2:AH2" si="0">COUNTIF(D$13:D$14,"D")+COUNTIF(D$13:D$14,"DTS")+COUNTIF(D$13:D$14,"DTS1")+COUNTIF(D$34:D$35,"D")+COUNTIF(D$34:D$35,"DTS")+COUNTIF(D$34:D$35,"DTS1")+COUNTIF(D$56:D$57,"D")+COUNTIF(D$56:D$57,"DTS")+COUNTIF(D$56:D$57,"DTS1")+COUNTIF(D$77:D$78,"D")+COUNTIF(D$77:D$78,"DTS")+COUNTIF(D$77:D$78,"DTS1")+COUNTIF(D$13:D$14,"DT")+COUNTIF(D$34:D$35,"DT")+COUNTIF(D$56:D$57,"DT")+COUNTIF(D$77:D$78,"DT")+COUNTIF(D$13:D$14,"DTSDS")+COUNTIF(D$13:D$14,"DTSDS1")+COUNTIF(D$34:D$35,"DTSDS")+COUNTIF(D$34:D$35,"DTSDS1")+COUNTIF(D$56:D$57,"DTSDS")+COUNTIF(D$56:D$57,"DTSDS1")+COUNTIF(D$77:D$78,"DTSDS")+COUNTIF(D$77:D$78,"DTSDS1")+COUNTIF(D$13:D$14,"DTS5S")+COUNTIF(D$13:D$14,"DTS5S1")+COUNTIF(D$34:D$35,"DTS5S")+COUNTIF(D$34:D$35,"DTS5S1")+COUNTIF(D$56:D$57,"DTS5S")+COUNTIF(D$56:D$57,"DTS5S1")+COUNTIF(D$77:D$78,"DTS5S")+COUNTIF(D$77:D$78,"DTS5S1")+COUNTIF(D$13:D$14,"S")+COUNTIF(D$34,"S")+COUNTIF(D$56:D$57,"S")+COUNTIF(D$77:D$78,"S")+COUNTIF(D$13:D$14,"DTS4S")+COUNTIF(D$13:D$14,"DTS4S1")+COUNTIF(D$34:D$35,"DTS4S")+COUNTIF(D$34:D$35,"DTS4S1")+COUNTIF(D$56:D$57,"DTS4S")+COUNTIF(D$56:D$57,"DTS4S1")+COUNTIF(D$77:D$78,"DTS4S")+COUNTIF(D$77:D$78,"DTS4S1")</f>
        <v>2</v>
      </c>
      <c r="E2" s="875">
        <f t="shared" si="0"/>
        <v>2</v>
      </c>
      <c r="F2" s="875">
        <f t="shared" si="0"/>
        <v>1</v>
      </c>
      <c r="G2" s="875">
        <f t="shared" si="0"/>
        <v>1</v>
      </c>
      <c r="H2" s="875">
        <f t="shared" si="0"/>
        <v>2</v>
      </c>
      <c r="I2" s="875">
        <f t="shared" si="0"/>
        <v>1</v>
      </c>
      <c r="J2" s="875">
        <f t="shared" si="0"/>
        <v>2</v>
      </c>
      <c r="K2" s="875">
        <f t="shared" si="0"/>
        <v>1</v>
      </c>
      <c r="L2" s="875">
        <f t="shared" si="0"/>
        <v>2</v>
      </c>
      <c r="M2" s="875">
        <f t="shared" si="0"/>
        <v>1</v>
      </c>
      <c r="N2" s="875">
        <f t="shared" si="0"/>
        <v>1</v>
      </c>
      <c r="O2" s="875">
        <f t="shared" si="0"/>
        <v>1</v>
      </c>
      <c r="P2" s="875">
        <f t="shared" si="0"/>
        <v>2</v>
      </c>
      <c r="Q2" s="875">
        <f t="shared" si="0"/>
        <v>2</v>
      </c>
      <c r="R2" s="1011">
        <f t="shared" si="0"/>
        <v>1</v>
      </c>
      <c r="S2" s="1014">
        <f t="shared" si="0"/>
        <v>1</v>
      </c>
      <c r="T2" s="875">
        <f t="shared" si="0"/>
        <v>1</v>
      </c>
      <c r="U2" s="875">
        <f t="shared" si="0"/>
        <v>1</v>
      </c>
      <c r="V2" s="875">
        <f t="shared" si="0"/>
        <v>1</v>
      </c>
      <c r="W2" s="875">
        <f t="shared" si="0"/>
        <v>1</v>
      </c>
      <c r="X2" s="875">
        <f t="shared" si="0"/>
        <v>1</v>
      </c>
      <c r="Y2" s="875">
        <f t="shared" si="0"/>
        <v>1</v>
      </c>
      <c r="Z2" s="875">
        <f t="shared" si="0"/>
        <v>1</v>
      </c>
      <c r="AA2" s="875">
        <f t="shared" si="0"/>
        <v>1</v>
      </c>
      <c r="AB2" s="875">
        <f t="shared" si="0"/>
        <v>2</v>
      </c>
      <c r="AC2" s="875">
        <f t="shared" si="0"/>
        <v>1</v>
      </c>
      <c r="AD2" s="875">
        <f t="shared" si="0"/>
        <v>1</v>
      </c>
      <c r="AE2" s="875">
        <f t="shared" si="0"/>
        <v>2</v>
      </c>
      <c r="AF2" s="875">
        <f t="shared" si="0"/>
        <v>0</v>
      </c>
      <c r="AG2" s="875">
        <f t="shared" si="0"/>
        <v>0</v>
      </c>
      <c r="AH2" s="1015">
        <f t="shared" si="0"/>
        <v>0</v>
      </c>
      <c r="AI2" s="12"/>
      <c r="AJ2" s="37"/>
      <c r="AK2" s="37"/>
      <c r="AL2" s="37"/>
      <c r="AM2" s="37"/>
      <c r="AN2" s="37"/>
      <c r="AO2" s="37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7"/>
      <c r="BB2" s="637">
        <f>12/24</f>
        <v>0.5</v>
      </c>
      <c r="BC2" s="622"/>
      <c r="BD2" s="621"/>
      <c r="BE2" s="39"/>
      <c r="BF2" s="621"/>
      <c r="BG2" s="621"/>
      <c r="BH2" s="621"/>
      <c r="BI2" s="621"/>
      <c r="BJ2" s="621"/>
      <c r="BK2" s="621"/>
      <c r="BL2" s="621"/>
      <c r="BM2" s="621"/>
      <c r="BN2" s="621"/>
      <c r="BO2" s="621"/>
      <c r="BP2" s="621"/>
      <c r="BQ2" s="621"/>
      <c r="BR2" s="621"/>
      <c r="BS2" s="621"/>
      <c r="BT2" s="621"/>
      <c r="BU2" s="621"/>
    </row>
    <row r="3" spans="1:93" ht="17.100000000000001" customHeight="1" x14ac:dyDescent="0.25">
      <c r="A3" s="540"/>
      <c r="B3" s="621" t="s">
        <v>2</v>
      </c>
      <c r="C3" s="36">
        <v>4</v>
      </c>
      <c r="D3" s="4">
        <f t="shared" ref="D3:AH3" si="1">COUNTIF(D$15:D$20,"D")+COUNTIF(D$15:D$20,"DT")+COUNTIF(D$15:D$20,"DTS1")+COUNTIF(D$15:D$20,"DTS")+COUNTIF(D$15:D$20,"DTSDS")+COUNTIF(D$15:D$20,"DTSDS1")+COUNTIF(D$15:D$20,"DTS5S")+COUNTIF(D$15:D$20,"DTS5S1")+COUNTIF(D$15:D$20,"S")+COUNTIF(D$15:D$20,"DTS4S")+COUNTIF(D$15:D$20,"DTS4S1")+COUNTIF(D$37:D$42,"D")+COUNTIF(D$37:D$42,"DT")+COUNTIF(D$37:D$42,"DTS")+COUNTIF(D$37:D$42,"DTS1")+COUNTIF(D$37:D$42,"DTSDS")+COUNTIF(D$37:D$42,"DTSDS1")+COUNTIF(D$37:D$42,"DTS5S")+COUNTIF(D$37:D$42,"DTS5S1")+COUNTIF(D$37:D$42,"S")+COUNTIF(D$37:D$42,"DTS4S")+COUNTIF(D$37:D$42,"DTS4S1")+COUNTIF(D$58:D$63,"D")+COUNTIF(D$58:D$63,"DT")+COUNTIF(D$58:D$63,"DTS")+COUNTIF(D$58:D$63,"DTS1")+COUNTIF(D$58:D$63,"DTSDS")+COUNTIF(D$58:D$63,"DTSDS1")+COUNTIF(D$58:D$63,"DTS5S")+COUNTIF(D$58:D$63,"DTS5S1")+COUNTIF(D$58:D$63,"S")+COUNTIF(D$58:D$63,"DTS4S")+COUNTIF(D$58:D$63,"DTS4S1")+COUNTIF(D$79:D$84,"D")+COUNTIF(D$79:D$84,"DT")+COUNTIF(D$79:D$84,"DTS")+COUNTIF(D$79:D$84,"DTS1")+COUNTIF(D$79:D$84,"DTSDS")+COUNTIF(D$79:D$84,"DTSDS1")+COUNTIF(D$79:D$84,"DTS5S")+COUNTIF(D$79:D$84,"DTS5S1")+COUNTIF(D$79:D$84,"S")+COUNTIF(D$79:D$84,"DTS4S")+COUNTIF(D$79:D$84,"DTS4S1")</f>
        <v>5</v>
      </c>
      <c r="E3" s="4">
        <f t="shared" si="1"/>
        <v>4</v>
      </c>
      <c r="F3" s="4">
        <f t="shared" si="1"/>
        <v>4</v>
      </c>
      <c r="G3" s="4">
        <f t="shared" si="1"/>
        <v>6</v>
      </c>
      <c r="H3" s="4">
        <f t="shared" si="1"/>
        <v>3</v>
      </c>
      <c r="I3" s="4">
        <f t="shared" si="1"/>
        <v>5</v>
      </c>
      <c r="J3" s="4">
        <f t="shared" si="1"/>
        <v>4</v>
      </c>
      <c r="K3" s="4">
        <f t="shared" si="1"/>
        <v>5</v>
      </c>
      <c r="L3" s="4">
        <f t="shared" si="1"/>
        <v>4</v>
      </c>
      <c r="M3" s="4">
        <f t="shared" si="1"/>
        <v>5</v>
      </c>
      <c r="N3" s="4">
        <f t="shared" si="1"/>
        <v>5</v>
      </c>
      <c r="O3" s="4">
        <f t="shared" si="1"/>
        <v>5</v>
      </c>
      <c r="P3" s="4">
        <f t="shared" si="1"/>
        <v>4</v>
      </c>
      <c r="Q3" s="4">
        <f t="shared" si="1"/>
        <v>4</v>
      </c>
      <c r="R3" s="918">
        <f t="shared" si="1"/>
        <v>4</v>
      </c>
      <c r="S3" s="448">
        <f t="shared" si="1"/>
        <v>5</v>
      </c>
      <c r="T3" s="4">
        <f t="shared" si="1"/>
        <v>4</v>
      </c>
      <c r="U3" s="4">
        <f t="shared" si="1"/>
        <v>5</v>
      </c>
      <c r="V3" s="4">
        <f t="shared" si="1"/>
        <v>6</v>
      </c>
      <c r="W3" s="4">
        <f t="shared" si="1"/>
        <v>6</v>
      </c>
      <c r="X3" s="4">
        <f t="shared" si="1"/>
        <v>4</v>
      </c>
      <c r="Y3" s="4">
        <f t="shared" si="1"/>
        <v>4</v>
      </c>
      <c r="Z3" s="4">
        <f t="shared" si="1"/>
        <v>5</v>
      </c>
      <c r="AA3" s="4">
        <f t="shared" si="1"/>
        <v>5</v>
      </c>
      <c r="AB3" s="4">
        <f t="shared" si="1"/>
        <v>5</v>
      </c>
      <c r="AC3" s="4">
        <f t="shared" si="1"/>
        <v>5</v>
      </c>
      <c r="AD3" s="4">
        <f t="shared" si="1"/>
        <v>4</v>
      </c>
      <c r="AE3" s="4">
        <f t="shared" si="1"/>
        <v>3</v>
      </c>
      <c r="AF3" s="4">
        <f t="shared" si="1"/>
        <v>0</v>
      </c>
      <c r="AG3" s="4">
        <f t="shared" si="1"/>
        <v>0</v>
      </c>
      <c r="AH3" s="142">
        <f t="shared" si="1"/>
        <v>0</v>
      </c>
      <c r="AI3" s="12"/>
      <c r="AJ3" s="37"/>
      <c r="AK3" s="37"/>
      <c r="AL3" s="37"/>
      <c r="AM3" s="37"/>
      <c r="AN3" s="37"/>
      <c r="AO3" s="37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7"/>
      <c r="BB3" s="537"/>
      <c r="BC3" s="622"/>
      <c r="BD3" s="621"/>
      <c r="BE3" s="623"/>
      <c r="BF3" s="624"/>
      <c r="BG3" s="624"/>
      <c r="BH3" s="624"/>
      <c r="BI3" s="624"/>
      <c r="BJ3" s="624"/>
      <c r="BK3" s="625"/>
      <c r="BL3" s="621"/>
      <c r="BM3" s="621"/>
      <c r="BN3" s="621"/>
      <c r="BO3" s="621"/>
      <c r="BP3" s="621"/>
      <c r="BQ3" s="621"/>
      <c r="BR3" s="621"/>
      <c r="BS3" s="621"/>
      <c r="BT3" s="621"/>
      <c r="BU3" s="621"/>
    </row>
    <row r="4" spans="1:93" ht="17.100000000000001" customHeight="1" x14ac:dyDescent="0.25">
      <c r="A4" s="541"/>
      <c r="B4" s="621" t="s">
        <v>3</v>
      </c>
      <c r="C4" s="36">
        <v>8</v>
      </c>
      <c r="D4" s="4">
        <f t="shared" ref="D4:AH4" si="2">COUNTIF(D$22:D$32,"D")+COUNTIF(D$22:D$32,"DT")+COUNTIF(D$22:D$32,"DTS")+COUNTIF(D$22:D$32,"DTS1")+COUNTIF(D$22:D$32,"DTSDS")+COUNTIF(D$22:D$32,"DTSDS1")+COUNTIF(D$22:D$32,"DTS5S")+COUNTIF(D$22:D$32,"DTS5S1")+COUNTIF(D$22:D$32,"S")+COUNTIF(D$22:D$32,"DTS4S")+COUNTIF(D$22:D$32,"DTS4S1")+COUNTIF(D$44:D$54,"D")+COUNTIF(D$45:D$54,"DT")+COUNTIF(D$45:D$54,"DTS")+COUNTIF(D$45:D$54,"DTS1")+COUNTIF(D$45:D$54,"DTSDS")+COUNTIF(D$45:D$54,"DTSDS1")+COUNTIF(D$45:D$54,"DTS5S")+COUNTIF(D$45:D$54,"DTS5S1")+COUNTIF(D$45:D$54,"S")+COUNTIF(D$45:D$54,"DTS4S")+COUNTIF(D$45:D$54,"DTS4S1")+COUNTIF(D$65:D$75,"D")+COUNTIF(D$65:D$75,"DT")+COUNTIF(D$65:D$75,"DTS")+COUNTIF(D$65:D$75,"DTS1")+COUNTIF(D$65:D$75,"DTSDS")+COUNTIF(D$65:D$75,"DTSDS1")+COUNTIF(D$65:D$75,"DTS5S")+COUNTIF(D$65:D$75,"DTS5S1")+COUNTIF(D$65:D$75,"S")+COUNTIF(D$65:D$75,"DTS4S")+COUNTIF(D$65:D$75,"DTS4S1")+COUNTIF(D$86:D$96,"D")+COUNTIF(D$86:D$96,"DT")+COUNTIF(D$86:D$96,"DTS")+COUNTIF(D$86:D$96,"DTS1")+COUNTIF(D$86:D$96,"DTSDS")+COUNTIF(D$86:D$96,"DTSDS1")+COUNTIF(D$86:D$96,"DTS5S")+COUNTIF(D$86:D$96,"DTS5S1")+COUNTIF(D$86:D$96,"S")+COUNTIF(D$86:D$96,"DTS4S")+COUNTIF(D$86:D$96,"DTS4S1")</f>
        <v>6</v>
      </c>
      <c r="E4" s="4">
        <f t="shared" si="2"/>
        <v>7</v>
      </c>
      <c r="F4" s="4">
        <f t="shared" si="2"/>
        <v>8</v>
      </c>
      <c r="G4" s="4">
        <f t="shared" si="2"/>
        <v>6</v>
      </c>
      <c r="H4" s="4">
        <f t="shared" si="2"/>
        <v>8</v>
      </c>
      <c r="I4" s="4">
        <f t="shared" si="2"/>
        <v>7</v>
      </c>
      <c r="J4" s="4">
        <f t="shared" si="2"/>
        <v>7</v>
      </c>
      <c r="K4" s="4">
        <f t="shared" si="2"/>
        <v>7</v>
      </c>
      <c r="L4" s="4">
        <f t="shared" si="2"/>
        <v>7</v>
      </c>
      <c r="M4" s="4">
        <f t="shared" si="2"/>
        <v>7</v>
      </c>
      <c r="N4" s="4">
        <f t="shared" si="2"/>
        <v>7</v>
      </c>
      <c r="O4" s="4">
        <f t="shared" si="2"/>
        <v>7</v>
      </c>
      <c r="P4" s="4">
        <f t="shared" si="2"/>
        <v>7</v>
      </c>
      <c r="Q4" s="4">
        <f t="shared" si="2"/>
        <v>7</v>
      </c>
      <c r="R4" s="918">
        <f t="shared" si="2"/>
        <v>8</v>
      </c>
      <c r="S4" s="448">
        <f t="shared" si="2"/>
        <v>7</v>
      </c>
      <c r="T4" s="4">
        <f t="shared" si="2"/>
        <v>8</v>
      </c>
      <c r="U4" s="4">
        <f t="shared" si="2"/>
        <v>7</v>
      </c>
      <c r="V4" s="4">
        <f t="shared" si="2"/>
        <v>6</v>
      </c>
      <c r="W4" s="4">
        <f t="shared" si="2"/>
        <v>6</v>
      </c>
      <c r="X4" s="4">
        <f t="shared" si="2"/>
        <v>8</v>
      </c>
      <c r="Y4" s="4">
        <f t="shared" si="2"/>
        <v>8</v>
      </c>
      <c r="Z4" s="4">
        <f t="shared" si="2"/>
        <v>7</v>
      </c>
      <c r="AA4" s="4">
        <f t="shared" si="2"/>
        <v>7</v>
      </c>
      <c r="AB4" s="4">
        <f t="shared" si="2"/>
        <v>6</v>
      </c>
      <c r="AC4" s="4">
        <f t="shared" si="2"/>
        <v>7</v>
      </c>
      <c r="AD4" s="4">
        <f t="shared" si="2"/>
        <v>8</v>
      </c>
      <c r="AE4" s="4">
        <f t="shared" si="2"/>
        <v>8</v>
      </c>
      <c r="AF4" s="4">
        <f t="shared" si="2"/>
        <v>0</v>
      </c>
      <c r="AG4" s="4">
        <f t="shared" si="2"/>
        <v>0</v>
      </c>
      <c r="AH4" s="142">
        <f t="shared" si="2"/>
        <v>0</v>
      </c>
      <c r="AI4" s="12"/>
      <c r="AJ4" s="37"/>
      <c r="AK4" s="37"/>
      <c r="AL4" s="37"/>
      <c r="AM4" s="37"/>
      <c r="AN4" s="37"/>
      <c r="AO4" s="37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7"/>
      <c r="BB4" s="538"/>
      <c r="BC4" s="622"/>
      <c r="BD4" s="621"/>
      <c r="BE4" s="623"/>
      <c r="BF4" s="624"/>
      <c r="BG4" s="624"/>
      <c r="BH4" s="624"/>
      <c r="BI4" s="624"/>
      <c r="BJ4" s="624"/>
      <c r="BK4" s="625"/>
      <c r="BL4" s="621"/>
      <c r="BM4" s="621"/>
      <c r="BN4" s="621"/>
      <c r="BO4" s="621"/>
      <c r="BP4" s="621"/>
      <c r="BQ4" s="621"/>
      <c r="BR4" s="621"/>
      <c r="BS4" s="621"/>
      <c r="BT4" s="621"/>
      <c r="BU4" s="621"/>
    </row>
    <row r="5" spans="1:93" x14ac:dyDescent="0.25">
      <c r="A5" s="534"/>
      <c r="B5" s="535"/>
      <c r="C5" s="536"/>
      <c r="D5" s="876">
        <f t="shared" ref="D5:AH5" si="3">+D2+D3+D4</f>
        <v>13</v>
      </c>
      <c r="E5" s="876">
        <f t="shared" si="3"/>
        <v>13</v>
      </c>
      <c r="F5" s="876">
        <f t="shared" si="3"/>
        <v>13</v>
      </c>
      <c r="G5" s="876">
        <f t="shared" si="3"/>
        <v>13</v>
      </c>
      <c r="H5" s="876">
        <f t="shared" si="3"/>
        <v>13</v>
      </c>
      <c r="I5" s="876">
        <f t="shared" si="3"/>
        <v>13</v>
      </c>
      <c r="J5" s="876">
        <f t="shared" si="3"/>
        <v>13</v>
      </c>
      <c r="K5" s="876">
        <f t="shared" si="3"/>
        <v>13</v>
      </c>
      <c r="L5" s="876">
        <f t="shared" si="3"/>
        <v>13</v>
      </c>
      <c r="M5" s="876">
        <f t="shared" si="3"/>
        <v>13</v>
      </c>
      <c r="N5" s="876">
        <f t="shared" si="3"/>
        <v>13</v>
      </c>
      <c r="O5" s="876">
        <f t="shared" si="3"/>
        <v>13</v>
      </c>
      <c r="P5" s="876">
        <f t="shared" si="3"/>
        <v>13</v>
      </c>
      <c r="Q5" s="876">
        <f t="shared" si="3"/>
        <v>13</v>
      </c>
      <c r="R5" s="1012">
        <f t="shared" si="3"/>
        <v>13</v>
      </c>
      <c r="S5" s="1016">
        <f t="shared" si="3"/>
        <v>13</v>
      </c>
      <c r="T5" s="876">
        <f t="shared" si="3"/>
        <v>13</v>
      </c>
      <c r="U5" s="876">
        <f t="shared" si="3"/>
        <v>13</v>
      </c>
      <c r="V5" s="876">
        <f t="shared" si="3"/>
        <v>13</v>
      </c>
      <c r="W5" s="876">
        <f t="shared" si="3"/>
        <v>13</v>
      </c>
      <c r="X5" s="876">
        <f t="shared" si="3"/>
        <v>13</v>
      </c>
      <c r="Y5" s="876">
        <f t="shared" si="3"/>
        <v>13</v>
      </c>
      <c r="Z5" s="876">
        <f t="shared" si="3"/>
        <v>13</v>
      </c>
      <c r="AA5" s="876">
        <f t="shared" si="3"/>
        <v>13</v>
      </c>
      <c r="AB5" s="876">
        <f t="shared" si="3"/>
        <v>13</v>
      </c>
      <c r="AC5" s="876">
        <f t="shared" si="3"/>
        <v>13</v>
      </c>
      <c r="AD5" s="876">
        <f t="shared" si="3"/>
        <v>13</v>
      </c>
      <c r="AE5" s="876">
        <f t="shared" si="3"/>
        <v>13</v>
      </c>
      <c r="AF5" s="876">
        <f t="shared" si="3"/>
        <v>0</v>
      </c>
      <c r="AG5" s="876">
        <f t="shared" si="3"/>
        <v>0</v>
      </c>
      <c r="AH5" s="1017">
        <f t="shared" si="3"/>
        <v>0</v>
      </c>
      <c r="AI5" s="8"/>
      <c r="AJ5" s="587"/>
      <c r="AK5" s="587"/>
      <c r="AL5" s="587"/>
      <c r="AM5" s="587"/>
      <c r="AN5" s="587"/>
      <c r="AO5" s="587"/>
      <c r="AP5" s="587"/>
      <c r="AQ5" s="587"/>
      <c r="AR5" s="532"/>
      <c r="AS5" s="533"/>
      <c r="AT5" s="533"/>
      <c r="AU5" s="533"/>
      <c r="AV5" s="533"/>
      <c r="AW5" s="533"/>
      <c r="AX5" s="533"/>
      <c r="AY5" s="533"/>
      <c r="AZ5" s="47"/>
      <c r="BA5" s="587"/>
      <c r="BB5" s="40"/>
      <c r="BC5" s="40"/>
      <c r="BD5" s="587"/>
      <c r="BE5" s="40"/>
      <c r="BF5" s="587"/>
      <c r="BG5" s="587"/>
      <c r="BH5" s="587"/>
      <c r="BI5" s="587"/>
      <c r="BJ5" s="587"/>
      <c r="BK5" s="587"/>
      <c r="BL5" s="587"/>
      <c r="BM5" s="587"/>
      <c r="BN5" s="587"/>
      <c r="BO5" s="587"/>
      <c r="BP5" s="587"/>
      <c r="BQ5" s="587"/>
      <c r="BR5" s="587"/>
      <c r="BS5" s="587"/>
      <c r="BT5" s="587"/>
      <c r="BU5" s="587"/>
      <c r="BV5" s="41"/>
      <c r="BW5" s="41"/>
    </row>
    <row r="6" spans="1:93" ht="17.100000000000001" customHeight="1" x14ac:dyDescent="0.25">
      <c r="A6" s="539" t="s">
        <v>4</v>
      </c>
      <c r="B6" s="42" t="s">
        <v>1</v>
      </c>
      <c r="C6" s="43">
        <v>1</v>
      </c>
      <c r="D6" s="4">
        <f t="shared" ref="D6:AH6" si="4">COUNTIF(D$13:D$14,"N")+COUNTIF(D$13:D$14,"NTS")++COUNTIF(D$13:D$14,"NTS1")+COUNTIF(D$34:D$35,"N")+COUNTIF(D$34:D$35,"NTS")+COUNTIF(D$34:D$35,"NTS1")+COUNTIF(D$56:D$57,"N")+COUNTIF(D$56:D$57,"NTS")+COUNTIF(D$56:D$57,"NTS1")+COUNTIF(D$77:D$78,"N")+COUNTIF(D$77:D$78,"NTS")+COUNTIF(D$77:D$78,"NTS1")+COUNTIF(D$13:D$14,"NT")+COUNTIF(D$34:D$35,"NT")+COUNTIF(D$56:D$57,"NT")+COUNTIF(D$77:D$78,"NT")+COUNTIF(D$13:D$14,"NTSDS")+COUNTIF(D$13:D$14,"NTSDS1")+COUNTIF(D$34:D$35,"NTSDS")+COUNTIF(D$34:D$35,"NTSDS1")+COUNTIF(D$56:D$57,"NTSDS")+COUNTIF(D$56:D$57,"NTSDS1")+COUNTIF(D$77:D$78,"NTSDS")+COUNTIF(D$77:D$78,"NTSDS1")+COUNTIF(D$13:D$14,"NTS5S")+COUNTIF(D$13:D$14,"NTS5S1")+COUNTIF(D$34:D$35,"NTS5S")+COUNTIF(D$34:D$35,"NTS5S1")+COUNTIF(D$56:D$57,"NTS5S")+COUNTIF(D$56:D$57,"NTS5S1")+COUNTIF(D$77:D$78,"NTS5S")+COUNTIF(D$77:D$78,"NTS5S1")+COUNTIF(D$13:D$14,"S")+COUNTIF(D$3329,"S")+COUNTIF(D$56:D$57,"S")+COUNTIF(D$77:D$78,"S")+COUNTIF(D$13:D$14,"NTS4S")+COUNTIF(D$13:D$14,"NTS4S1")+COUNTIF(D$34:D$35,"NTS4S")+COUNTIF(D$34:D$35,"NTS4S1")+COUNTIF(D$56:D$57,"NTS4S")+COUNTIF(D$56:D$57,"NTS4S1")+COUNTIF(D$77:D$78,"NTS4S")+COUNTIF(D$77:D$78,"NTS4S1")</f>
        <v>1</v>
      </c>
      <c r="E6" s="4">
        <f t="shared" si="4"/>
        <v>2</v>
      </c>
      <c r="F6" s="4">
        <f t="shared" si="4"/>
        <v>2</v>
      </c>
      <c r="G6" s="4">
        <f t="shared" si="4"/>
        <v>1</v>
      </c>
      <c r="H6" s="4">
        <f t="shared" si="4"/>
        <v>1</v>
      </c>
      <c r="I6" s="4">
        <f t="shared" si="4"/>
        <v>2</v>
      </c>
      <c r="J6" s="4">
        <f t="shared" si="4"/>
        <v>1</v>
      </c>
      <c r="K6" s="4">
        <f t="shared" si="4"/>
        <v>1</v>
      </c>
      <c r="L6" s="4">
        <f t="shared" si="4"/>
        <v>1</v>
      </c>
      <c r="M6" s="4">
        <f t="shared" si="4"/>
        <v>2</v>
      </c>
      <c r="N6" s="4">
        <f t="shared" si="4"/>
        <v>2</v>
      </c>
      <c r="O6" s="4">
        <f t="shared" si="4"/>
        <v>1</v>
      </c>
      <c r="P6" s="4">
        <f t="shared" si="4"/>
        <v>1</v>
      </c>
      <c r="Q6" s="4">
        <f t="shared" si="4"/>
        <v>1</v>
      </c>
      <c r="R6" s="918">
        <f t="shared" si="4"/>
        <v>1</v>
      </c>
      <c r="S6" s="448">
        <f t="shared" si="4"/>
        <v>1</v>
      </c>
      <c r="T6" s="4">
        <f t="shared" si="4"/>
        <v>1</v>
      </c>
      <c r="U6" s="4">
        <f t="shared" si="4"/>
        <v>1</v>
      </c>
      <c r="V6" s="4">
        <f t="shared" si="4"/>
        <v>1</v>
      </c>
      <c r="W6" s="4">
        <f t="shared" si="4"/>
        <v>1</v>
      </c>
      <c r="X6" s="4">
        <f t="shared" si="4"/>
        <v>2</v>
      </c>
      <c r="Y6" s="4">
        <f t="shared" si="4"/>
        <v>2</v>
      </c>
      <c r="Z6" s="4">
        <f t="shared" si="4"/>
        <v>1</v>
      </c>
      <c r="AA6" s="4">
        <f t="shared" si="4"/>
        <v>1</v>
      </c>
      <c r="AB6" s="4">
        <f t="shared" si="4"/>
        <v>1</v>
      </c>
      <c r="AC6" s="4">
        <f t="shared" si="4"/>
        <v>1</v>
      </c>
      <c r="AD6" s="4">
        <f t="shared" si="4"/>
        <v>1</v>
      </c>
      <c r="AE6" s="4">
        <f t="shared" si="4"/>
        <v>1</v>
      </c>
      <c r="AF6" s="4">
        <f t="shared" si="4"/>
        <v>0</v>
      </c>
      <c r="AG6" s="4">
        <f t="shared" si="4"/>
        <v>0</v>
      </c>
      <c r="AH6" s="142">
        <f t="shared" si="4"/>
        <v>0</v>
      </c>
      <c r="AI6" s="12"/>
      <c r="AJ6" s="37"/>
      <c r="AK6" s="37"/>
      <c r="AL6" s="37"/>
      <c r="AM6" s="37"/>
      <c r="AN6" s="37"/>
      <c r="AO6" s="37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7"/>
      <c r="BB6" s="637">
        <f>12/24</f>
        <v>0.5</v>
      </c>
      <c r="BC6" s="622"/>
      <c r="BD6" s="621"/>
      <c r="BE6" s="623"/>
      <c r="BF6" s="624"/>
      <c r="BG6" s="624"/>
      <c r="BH6" s="624"/>
      <c r="BI6" s="624"/>
      <c r="BJ6" s="624"/>
      <c r="BK6" s="625"/>
      <c r="BL6" s="621"/>
      <c r="BM6" s="621"/>
      <c r="BN6" s="621"/>
      <c r="BO6" s="621"/>
      <c r="BP6" s="621"/>
      <c r="BQ6" s="621"/>
      <c r="BR6" s="621"/>
      <c r="BS6" s="621"/>
      <c r="BT6" s="621"/>
      <c r="BU6" s="621"/>
    </row>
    <row r="7" spans="1:93" ht="17.100000000000001" customHeight="1" x14ac:dyDescent="0.25">
      <c r="A7" s="540"/>
      <c r="B7" s="621" t="s">
        <v>2</v>
      </c>
      <c r="C7" s="36">
        <v>4</v>
      </c>
      <c r="D7" s="4">
        <f t="shared" ref="D7:AH7" si="5">COUNTIF(D$15:D$20,"N")+COUNTIF(D$15:D$20,"NT")+COUNTIF(D$15:D$20,"NTS1")+COUNTIF(D$15:D$20,"NTS")+COUNTIF(D$15:D$20,"NTSDS")+COUNTIF(D$15:D$20,"NTSDS1")+COUNTIF(D$15:D$20,"NTS5S")+COUNTIF(D$15:D$20,"NTS5S1")+COUNTIF(D$15:D$20,"S")+COUNTIF(D$15:D$20,"NTS4S")+COUNTIF(D$15:D$20,"NTS4S1")+COUNTIF(D$37:D$42,"N")+COUNTIF(D$37:D$42,"NT")+COUNTIF(D$37:D$42,"NTS")+COUNTIF(D$37:D$42,"NTS1")+COUNTIF(D$37:D$42,"NTSDS")+COUNTIF(D$37:D$42,"NTSDS1")+COUNTIF(D$37:D$42,"NTS5S")+COUNTIF(D$37:D$42,"NTS5S1")+COUNTIF(D$37:D$42,"S")+COUNTIF(D$37:D$42,"NTS4S")+COUNTIF(D$37:D$42,"NTS4S1")+COUNTIF(D$58:D$63,"N")+COUNTIF(D$58:D$63,"NT")+COUNTIF(D$58:D$63,"NTS")+COUNTIF(D$58:D$63,"NTS1")+COUNTIF(D$58:D$63,"NTSDS")+COUNTIF(D$58:D$63,"NTSDS1")+COUNTIF(D$58:D$63,"NTS5S")+COUNTIF(D$58:D$63,"NTS5S1")+COUNTIF(D$58:D$63,"S")+COUNTIF(D$58:D$63,"NTS4S")+COUNTIF(D$58:D$63,"NTS4S1")+COUNTIF(D$79:D$84,"N")+COUNTIF(D$79:D$84,"NT")+COUNTIF(D$79:D$84,"NTS")+COUNTIF(D$79:D$84,"NTS1")+COUNTIF(D$79:D$84,"NTSDS")+COUNTIF(D$79:D$84,"NTSDS1")+COUNTIF(D$79:D$84,"NTS5S")+COUNTIF(D$79:D$84,"NTS5S1")+COUNTIF(D$79:D$84,"S")+COUNTIF(D$79:D$84,"NTS4S")+COUNTIF(D$79:D$84,"NTS4S1")</f>
        <v>4</v>
      </c>
      <c r="E7" s="4">
        <f t="shared" si="5"/>
        <v>4</v>
      </c>
      <c r="F7" s="4">
        <f t="shared" si="5"/>
        <v>3</v>
      </c>
      <c r="G7" s="4">
        <f t="shared" si="5"/>
        <v>4</v>
      </c>
      <c r="H7" s="4">
        <f t="shared" si="5"/>
        <v>5</v>
      </c>
      <c r="I7" s="4">
        <f t="shared" si="5"/>
        <v>4</v>
      </c>
      <c r="J7" s="4">
        <f t="shared" si="5"/>
        <v>4</v>
      </c>
      <c r="K7" s="4">
        <f t="shared" si="5"/>
        <v>4</v>
      </c>
      <c r="L7" s="4">
        <f t="shared" si="5"/>
        <v>5</v>
      </c>
      <c r="M7" s="4">
        <f t="shared" si="5"/>
        <v>4</v>
      </c>
      <c r="N7" s="4">
        <f t="shared" si="5"/>
        <v>3</v>
      </c>
      <c r="O7" s="4">
        <f t="shared" si="5"/>
        <v>4</v>
      </c>
      <c r="P7" s="4">
        <f t="shared" si="5"/>
        <v>5</v>
      </c>
      <c r="Q7" s="4">
        <f t="shared" si="5"/>
        <v>4</v>
      </c>
      <c r="R7" s="918">
        <f t="shared" si="5"/>
        <v>4</v>
      </c>
      <c r="S7" s="448">
        <f t="shared" si="5"/>
        <v>4</v>
      </c>
      <c r="T7" s="4">
        <f t="shared" si="5"/>
        <v>4</v>
      </c>
      <c r="U7" s="4">
        <f t="shared" si="5"/>
        <v>4</v>
      </c>
      <c r="V7" s="4">
        <f t="shared" si="5"/>
        <v>4</v>
      </c>
      <c r="W7" s="4">
        <f t="shared" si="5"/>
        <v>4</v>
      </c>
      <c r="X7" s="4">
        <f t="shared" si="5"/>
        <v>3</v>
      </c>
      <c r="Y7" s="4">
        <f t="shared" si="5"/>
        <v>4</v>
      </c>
      <c r="Z7" s="4">
        <f t="shared" si="5"/>
        <v>4</v>
      </c>
      <c r="AA7" s="4">
        <f t="shared" si="5"/>
        <v>4</v>
      </c>
      <c r="AB7" s="4">
        <f t="shared" si="5"/>
        <v>4</v>
      </c>
      <c r="AC7" s="4">
        <f t="shared" si="5"/>
        <v>4</v>
      </c>
      <c r="AD7" s="4">
        <f t="shared" si="5"/>
        <v>5</v>
      </c>
      <c r="AE7" s="4">
        <f t="shared" si="5"/>
        <v>4</v>
      </c>
      <c r="AF7" s="4">
        <f t="shared" si="5"/>
        <v>0</v>
      </c>
      <c r="AG7" s="4">
        <f t="shared" si="5"/>
        <v>0</v>
      </c>
      <c r="AH7" s="142">
        <f t="shared" si="5"/>
        <v>0</v>
      </c>
      <c r="AI7" s="12"/>
      <c r="AJ7" s="37"/>
      <c r="AK7" s="37"/>
      <c r="AL7" s="37"/>
      <c r="AM7" s="37"/>
      <c r="AN7" s="37"/>
      <c r="AO7" s="37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7"/>
      <c r="BB7" s="537"/>
      <c r="BC7" s="622"/>
      <c r="BD7" s="621"/>
      <c r="BE7" s="623"/>
      <c r="BF7" s="624"/>
      <c r="BG7" s="624"/>
      <c r="BH7" s="624"/>
      <c r="BI7" s="624"/>
      <c r="BJ7" s="624"/>
      <c r="BK7" s="625"/>
      <c r="BL7" s="621"/>
      <c r="BM7" s="621"/>
      <c r="BN7" s="621"/>
      <c r="BO7" s="621"/>
      <c r="BP7" s="621"/>
      <c r="BQ7" s="621"/>
      <c r="BR7" s="621"/>
      <c r="BS7" s="621"/>
      <c r="BT7" s="621"/>
      <c r="BU7" s="621"/>
    </row>
    <row r="8" spans="1:93" ht="17.100000000000001" customHeight="1" thickBot="1" x14ac:dyDescent="0.3">
      <c r="A8" s="541"/>
      <c r="B8" s="621" t="s">
        <v>3</v>
      </c>
      <c r="C8" s="36">
        <v>8</v>
      </c>
      <c r="D8" s="4">
        <f t="shared" ref="D8:AH8" si="6">COUNTIF(D$22:D$32,"N")+COUNTIF(D$22:D$32,"NT")+COUNTIF(D$22:D$32,"NTS")+COUNTIF(D$22:D$32,"NTS1")+COUNTIF(D$22:D$32,"NTSDS")+COUNTIF(D$22:D$32,"NTSDS1")+COUNTIF(D$22:D$32,"NTS5S")+COUNTIF(D$22:D$32,"NTS5S1")+COUNTIF(D$22:D$32,"S")+COUNTIF(D$22:D$32,"NTS4S")+COUNTIF(D$22:D$32,"NTS4S1")+COUNTIF(D$44:D$54,"N")+COUNTIF(D$45:D$54,"NT")+COUNTIF(D$45:D$54,"NTS")+COUNTIF(D$45:D$54,"NTS1")+COUNTIF(D$45:D$54,"NTSDS")+COUNTIF(D$45:D$54,"NTSDS1")+COUNTIF(D$45:D$54,"NTS5S")+COUNTIF(D$45:D$54,"NTS5S1")+COUNTIF(D$45:D$54,"S")+COUNTIF(D$45:D$54,"NTS4S")+COUNTIF(D$45:D$54,"NTS4S1")+COUNTIF(D$65:D$75,"N")+COUNTIF(D$65:D$75,"NT")+COUNTIF(D$65:D$75,"NTS")+COUNTIF(D$65:D$75,"NTS1")+COUNTIF(D$65:D$75,"NTSDS")+COUNTIF(D$65:D$75,"NTSDS1")+COUNTIF(D$65:D$75,"NTS5S")+COUNTIF(D$65:D$75,"NTS5S1")+COUNTIF(D$65:D$75,"S")+COUNTIF(D$65:D$75,"NTS4S")+COUNTIF(D$65:D$75,"NTS4S1")+COUNTIF(D$86:D$96,"N")+COUNTIF(D$86:D$96,"NT")+COUNTIF(D$86:D$96,"NTS")+COUNTIF(D$86:D$96,"NTS1")+COUNTIF(D$86:D$96,"NTSDS")+COUNTIF(D$86:D$96,"NTSDS1")+COUNTIF(D$86:D$96,"NTS5S")+COUNTIF(D$86:D$96,"NTS5S1")+COUNTIF(D$86:D$96,"S")+COUNTIF(D$86:D$96,"NTS4S")+COUNTIF(D$86:D$96,"NTS4S1")</f>
        <v>8</v>
      </c>
      <c r="E8" s="4">
        <f t="shared" si="6"/>
        <v>7</v>
      </c>
      <c r="F8" s="4">
        <f t="shared" si="6"/>
        <v>8</v>
      </c>
      <c r="G8" s="4">
        <f t="shared" si="6"/>
        <v>8</v>
      </c>
      <c r="H8" s="4">
        <f t="shared" si="6"/>
        <v>7</v>
      </c>
      <c r="I8" s="4">
        <f t="shared" si="6"/>
        <v>7</v>
      </c>
      <c r="J8" s="4">
        <f t="shared" si="6"/>
        <v>8</v>
      </c>
      <c r="K8" s="4">
        <f t="shared" si="6"/>
        <v>8</v>
      </c>
      <c r="L8" s="4">
        <f t="shared" si="6"/>
        <v>7</v>
      </c>
      <c r="M8" s="4">
        <f t="shared" si="6"/>
        <v>7</v>
      </c>
      <c r="N8" s="4">
        <f t="shared" si="6"/>
        <v>8</v>
      </c>
      <c r="O8" s="4">
        <f t="shared" si="6"/>
        <v>8</v>
      </c>
      <c r="P8" s="4">
        <f t="shared" si="6"/>
        <v>7</v>
      </c>
      <c r="Q8" s="4">
        <f t="shared" si="6"/>
        <v>8</v>
      </c>
      <c r="R8" s="918">
        <f t="shared" si="6"/>
        <v>8</v>
      </c>
      <c r="S8" s="448">
        <f>COUNTIF(S$22:S$32,"N")+COUNTIF(S$22:S$32,"NT")+COUNTIF(S$22:S$32,"NTS")+COUNTIF(S$22:S$32,"NTS1")+COUNTIF(S$22:S$32,"NTSDS")+COUNTIF(S$22:S$32,"NTSDS1")+COUNTIF(S$22:S$32,"NTS5S")+COUNTIF(S$22:S$32,"NTS5S1")+COUNTIF(S$22:S$32,"S")+COUNTIF(S$22:S$32,"NTS4S")+COUNTIF(S$22:S$32,"NTS4S1")+COUNTIF(S$44:S$54,"N")+COUNTIF(S$45:S$54,"NT")+COUNTIF(S$45:S$54,"NTS")+COUNTIF(S$45:S$54,"NTS1")+COUNTIF(S$45:S$54,"NTSDS")+COUNTIF(S$45:S$54,"NTSDS1")+COUNTIF(S$45:S$54,"NTS5S")+COUNTIF(S$45:S$54,"NTS5S1")+COUNTIF(S$45:S$54,"S")+COUNTIF(S$45:S$54,"NTS4S")+COUNTIF(S$45:S$54,"NTS4S1")+COUNTIF(S$65:S$75,"N")+COUNTIF(S$65:S$75,"NT")+COUNTIF(S$65:S$75,"NTS")+COUNTIF(S$65:S$75,"NTS1")+COUNTIF(S$65:S$75,"NTSDS")+COUNTIF(S$65:S$75,"NTSDS1")+COUNTIF(S$65:S$75,"NTS5S")+COUNTIF(S$65:S$75,"NTS5S1")+COUNTIF(S$65:S$75,"S")+COUNTIF(S$65:S$75,"NTS4S")+COUNTIF(S$65:S$75,"NTS4S1")+COUNTIF(S$86:S$96,"N")+COUNTIF(S$86:S$96,"NT")+COUNTIF(S$86:S$96,"NTS")+COUNTIF(S$86:S$96,"NTS1")+COUNTIF(S$86:S$96,"NTSDS")+COUNTIF(S$86:S$96,"NTSDS1")+COUNTIF(S$86:S$96,"NTS5S")+COUNTIF(S$86:S$96,"NTS5S1")+COUNTIF(S$86:S$96,"S")+COUNTIF(S$86:S$96,"NTS4S")+COUNTIF(S$86:S$96,"NTS4S1")</f>
        <v>8</v>
      </c>
      <c r="T8" s="4">
        <f t="shared" si="6"/>
        <v>8</v>
      </c>
      <c r="U8" s="4">
        <f t="shared" si="6"/>
        <v>8</v>
      </c>
      <c r="V8" s="4">
        <f t="shared" si="6"/>
        <v>8</v>
      </c>
      <c r="W8" s="4">
        <f t="shared" si="6"/>
        <v>8</v>
      </c>
      <c r="X8" s="4">
        <f t="shared" si="6"/>
        <v>8</v>
      </c>
      <c r="Y8" s="4">
        <f t="shared" si="6"/>
        <v>7</v>
      </c>
      <c r="Z8" s="4">
        <f t="shared" si="6"/>
        <v>8</v>
      </c>
      <c r="AA8" s="4">
        <f t="shared" si="6"/>
        <v>8</v>
      </c>
      <c r="AB8" s="4">
        <f t="shared" si="6"/>
        <v>8</v>
      </c>
      <c r="AC8" s="4">
        <f t="shared" si="6"/>
        <v>8</v>
      </c>
      <c r="AD8" s="4">
        <f t="shared" si="6"/>
        <v>7</v>
      </c>
      <c r="AE8" s="4">
        <f t="shared" si="6"/>
        <v>8</v>
      </c>
      <c r="AF8" s="4">
        <f t="shared" si="6"/>
        <v>0</v>
      </c>
      <c r="AG8" s="4">
        <f t="shared" si="6"/>
        <v>0</v>
      </c>
      <c r="AH8" s="142">
        <f t="shared" si="6"/>
        <v>0</v>
      </c>
      <c r="AI8" s="12"/>
      <c r="AJ8" s="37"/>
      <c r="AK8" s="37"/>
      <c r="AL8" s="37"/>
      <c r="AM8" s="37"/>
      <c r="AN8" s="37"/>
      <c r="AO8" s="37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7"/>
      <c r="BB8" s="550"/>
      <c r="BC8" s="637"/>
      <c r="BD8" s="621"/>
      <c r="BE8" s="39"/>
      <c r="BF8" s="621"/>
      <c r="BG8" s="621"/>
      <c r="BH8" s="39"/>
      <c r="BI8" s="39"/>
      <c r="BJ8" s="39"/>
      <c r="BK8" s="621"/>
      <c r="BL8" s="621"/>
      <c r="BM8" s="621"/>
      <c r="BN8" s="621"/>
      <c r="BO8" s="621"/>
      <c r="BP8" s="621"/>
      <c r="BQ8" s="39"/>
      <c r="BR8" s="621"/>
      <c r="BS8" s="621"/>
      <c r="BT8" s="621"/>
      <c r="BU8" s="621"/>
    </row>
    <row r="9" spans="1:93" ht="15.75" thickBot="1" x14ac:dyDescent="0.3">
      <c r="A9" s="547"/>
      <c r="B9" s="548"/>
      <c r="C9" s="549"/>
      <c r="D9" s="877">
        <f t="shared" ref="D9:AH9" si="7">+D6+D7+D8</f>
        <v>13</v>
      </c>
      <c r="E9" s="877">
        <f t="shared" si="7"/>
        <v>13</v>
      </c>
      <c r="F9" s="877">
        <f t="shared" si="7"/>
        <v>13</v>
      </c>
      <c r="G9" s="877">
        <f t="shared" si="7"/>
        <v>13</v>
      </c>
      <c r="H9" s="877">
        <f t="shared" si="7"/>
        <v>13</v>
      </c>
      <c r="I9" s="877">
        <f t="shared" si="7"/>
        <v>13</v>
      </c>
      <c r="J9" s="877">
        <f t="shared" si="7"/>
        <v>13</v>
      </c>
      <c r="K9" s="877">
        <f t="shared" si="7"/>
        <v>13</v>
      </c>
      <c r="L9" s="877">
        <f t="shared" si="7"/>
        <v>13</v>
      </c>
      <c r="M9" s="877">
        <f t="shared" si="7"/>
        <v>13</v>
      </c>
      <c r="N9" s="877">
        <f t="shared" si="7"/>
        <v>13</v>
      </c>
      <c r="O9" s="877">
        <f t="shared" si="7"/>
        <v>13</v>
      </c>
      <c r="P9" s="877">
        <f t="shared" si="7"/>
        <v>13</v>
      </c>
      <c r="Q9" s="877">
        <f t="shared" si="7"/>
        <v>13</v>
      </c>
      <c r="R9" s="1013">
        <f t="shared" si="7"/>
        <v>13</v>
      </c>
      <c r="S9" s="137">
        <f t="shared" si="7"/>
        <v>13</v>
      </c>
      <c r="T9" s="138">
        <f t="shared" si="7"/>
        <v>13</v>
      </c>
      <c r="U9" s="138">
        <f t="shared" si="7"/>
        <v>13</v>
      </c>
      <c r="V9" s="138">
        <f t="shared" si="7"/>
        <v>13</v>
      </c>
      <c r="W9" s="138">
        <f t="shared" si="7"/>
        <v>13</v>
      </c>
      <c r="X9" s="138">
        <f t="shared" si="7"/>
        <v>13</v>
      </c>
      <c r="Y9" s="138">
        <f t="shared" si="7"/>
        <v>13</v>
      </c>
      <c r="Z9" s="138">
        <f t="shared" si="7"/>
        <v>13</v>
      </c>
      <c r="AA9" s="138">
        <f t="shared" si="7"/>
        <v>13</v>
      </c>
      <c r="AB9" s="138">
        <f t="shared" si="7"/>
        <v>13</v>
      </c>
      <c r="AC9" s="138">
        <f t="shared" si="7"/>
        <v>13</v>
      </c>
      <c r="AD9" s="138">
        <f t="shared" si="7"/>
        <v>13</v>
      </c>
      <c r="AE9" s="138">
        <f t="shared" si="7"/>
        <v>13</v>
      </c>
      <c r="AF9" s="138">
        <f t="shared" si="7"/>
        <v>0</v>
      </c>
      <c r="AG9" s="138">
        <f t="shared" si="7"/>
        <v>0</v>
      </c>
      <c r="AH9" s="251">
        <f t="shared" si="7"/>
        <v>0</v>
      </c>
      <c r="AI9" s="350"/>
      <c r="AJ9" s="638"/>
      <c r="AK9" s="638"/>
      <c r="AL9" s="638"/>
      <c r="AM9" s="638"/>
      <c r="AN9" s="638"/>
      <c r="AO9" s="638"/>
      <c r="AP9" s="638"/>
      <c r="AQ9" s="638"/>
      <c r="AR9" s="638"/>
      <c r="AS9" s="638"/>
      <c r="AT9" s="638"/>
      <c r="AU9" s="638"/>
      <c r="AV9" s="638"/>
      <c r="AW9" s="544" t="s">
        <v>5</v>
      </c>
      <c r="AX9" s="545"/>
      <c r="AY9" s="545"/>
      <c r="AZ9" s="546"/>
      <c r="BA9" s="351">
        <f>COUNTIF(D11:AH11,"Seg")+COUNTIF(D11:AH11,"Ter")+COUNTIF(D11:AH11,"Qua")+COUNTIF(D11:AH11,"Qui")+COUNTIF(D11:AH11,"Sex")</f>
        <v>20</v>
      </c>
      <c r="BB9" s="542"/>
      <c r="BC9" s="543"/>
      <c r="BD9" s="346"/>
      <c r="BE9" s="45"/>
      <c r="BF9" s="44"/>
      <c r="BG9" s="44"/>
      <c r="BH9" s="46"/>
      <c r="BI9" s="46"/>
      <c r="BJ9" s="44"/>
      <c r="BK9" s="46"/>
      <c r="BL9" s="44"/>
      <c r="BM9" s="46"/>
      <c r="BN9" s="46"/>
      <c r="BO9" s="46"/>
      <c r="BP9" s="46"/>
      <c r="BQ9" s="46"/>
      <c r="BR9" s="46"/>
      <c r="BS9" s="46"/>
      <c r="BT9" s="46"/>
      <c r="BU9" s="46"/>
    </row>
    <row r="10" spans="1:93" ht="15.6" customHeight="1" thickBot="1" x14ac:dyDescent="0.3">
      <c r="A10" s="555" t="s">
        <v>6</v>
      </c>
      <c r="B10" s="556"/>
      <c r="C10" s="556"/>
      <c r="D10" s="1705" t="s">
        <v>286</v>
      </c>
      <c r="E10" s="1706"/>
      <c r="F10" s="1706"/>
      <c r="G10" s="1706"/>
      <c r="H10" s="1706"/>
      <c r="I10" s="1706"/>
      <c r="J10" s="1706"/>
      <c r="K10" s="1706"/>
      <c r="L10" s="1706"/>
      <c r="M10" s="1706"/>
      <c r="N10" s="1706"/>
      <c r="O10" s="1706"/>
      <c r="P10" s="1706"/>
      <c r="Q10" s="1706"/>
      <c r="R10" s="1706"/>
      <c r="S10" s="1708" t="s">
        <v>276</v>
      </c>
      <c r="T10" s="1709"/>
      <c r="U10" s="1709"/>
      <c r="V10" s="1709"/>
      <c r="W10" s="1709"/>
      <c r="X10" s="1709"/>
      <c r="Y10" s="1709"/>
      <c r="Z10" s="1709"/>
      <c r="AA10" s="1709"/>
      <c r="AB10" s="1709"/>
      <c r="AC10" s="1709"/>
      <c r="AD10" s="1709"/>
      <c r="AE10" s="1709"/>
      <c r="AF10" s="1709"/>
      <c r="AG10" s="1709"/>
      <c r="AH10" s="1710"/>
      <c r="AI10" s="636"/>
      <c r="AJ10" s="636"/>
      <c r="AK10" s="636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552"/>
      <c r="BA10" s="352" t="s">
        <v>7</v>
      </c>
      <c r="BB10" s="1711" t="s">
        <v>8</v>
      </c>
      <c r="BC10" s="1712"/>
      <c r="BD10" s="1716" t="s">
        <v>293</v>
      </c>
      <c r="BE10" s="1717"/>
      <c r="BF10" s="1717"/>
      <c r="BG10" s="1717"/>
      <c r="BH10" s="1717"/>
      <c r="BI10" s="1717"/>
      <c r="BJ10" s="1717"/>
      <c r="BK10" s="1717"/>
      <c r="BL10" s="1717"/>
      <c r="BM10" s="1717"/>
      <c r="BN10" s="1717"/>
      <c r="BO10" s="1717"/>
      <c r="BP10" s="1717"/>
      <c r="BQ10" s="1717"/>
      <c r="BR10" s="1717"/>
      <c r="BS10" s="1717"/>
      <c r="BT10" s="1717"/>
      <c r="BU10" s="1718"/>
      <c r="BV10" s="1719" t="s">
        <v>294</v>
      </c>
      <c r="BW10" s="1720"/>
      <c r="BX10" s="1720"/>
      <c r="BY10" s="1720"/>
      <c r="BZ10" s="1720"/>
      <c r="CA10" s="1720"/>
      <c r="CB10" s="1720"/>
      <c r="CC10" s="1720"/>
      <c r="CD10" s="1720"/>
      <c r="CE10" s="1720"/>
      <c r="CF10" s="1720"/>
      <c r="CG10" s="1720"/>
      <c r="CH10" s="626"/>
      <c r="CI10" s="626"/>
      <c r="CJ10" s="626"/>
      <c r="CK10" s="626"/>
      <c r="CL10" s="626"/>
      <c r="CM10" s="627"/>
    </row>
    <row r="11" spans="1:93" ht="15.75" thickBot="1" x14ac:dyDescent="0.3">
      <c r="A11" s="559"/>
      <c r="B11" s="560"/>
      <c r="C11" s="560"/>
      <c r="D11" s="339" t="s">
        <v>11</v>
      </c>
      <c r="E11" s="341" t="s">
        <v>12</v>
      </c>
      <c r="F11" s="388" t="s">
        <v>13</v>
      </c>
      <c r="G11" s="340" t="s">
        <v>14</v>
      </c>
      <c r="H11" s="340" t="s">
        <v>15</v>
      </c>
      <c r="I11" s="340" t="s">
        <v>9</v>
      </c>
      <c r="J11" s="340" t="s">
        <v>10</v>
      </c>
      <c r="K11" s="340" t="s">
        <v>11</v>
      </c>
      <c r="L11" s="389" t="s">
        <v>12</v>
      </c>
      <c r="M11" s="338" t="s">
        <v>13</v>
      </c>
      <c r="N11" s="339" t="s">
        <v>14</v>
      </c>
      <c r="O11" s="339" t="s">
        <v>15</v>
      </c>
      <c r="P11" s="339" t="s">
        <v>9</v>
      </c>
      <c r="Q11" s="339" t="s">
        <v>10</v>
      </c>
      <c r="R11" s="924" t="s">
        <v>11</v>
      </c>
      <c r="S11" s="1116" t="s">
        <v>12</v>
      </c>
      <c r="T11" s="388" t="s">
        <v>13</v>
      </c>
      <c r="U11" s="340" t="s">
        <v>14</v>
      </c>
      <c r="V11" s="340" t="s">
        <v>15</v>
      </c>
      <c r="W11" s="340" t="s">
        <v>9</v>
      </c>
      <c r="X11" s="340" t="s">
        <v>10</v>
      </c>
      <c r="Y11" s="340" t="s">
        <v>11</v>
      </c>
      <c r="Z11" s="389" t="s">
        <v>12</v>
      </c>
      <c r="AA11" s="338" t="s">
        <v>13</v>
      </c>
      <c r="AB11" s="339" t="s">
        <v>14</v>
      </c>
      <c r="AC11" s="339" t="s">
        <v>15</v>
      </c>
      <c r="AD11" s="339" t="s">
        <v>9</v>
      </c>
      <c r="AE11" s="339" t="s">
        <v>10</v>
      </c>
      <c r="AF11" s="873"/>
      <c r="AG11" s="873"/>
      <c r="AH11" s="874"/>
      <c r="AI11" s="630"/>
      <c r="AJ11" s="630"/>
      <c r="AK11" s="630"/>
      <c r="AL11" s="630"/>
      <c r="AM11" s="630"/>
      <c r="AN11" s="630"/>
      <c r="AO11" s="630"/>
      <c r="AP11" s="630"/>
      <c r="AQ11" s="630"/>
      <c r="AR11" s="630"/>
      <c r="AS11" s="630"/>
      <c r="AT11" s="630"/>
      <c r="AU11" s="630"/>
      <c r="AV11" s="630"/>
      <c r="AW11" s="630"/>
      <c r="AX11" s="630"/>
      <c r="AY11" s="630"/>
      <c r="AZ11" s="554"/>
      <c r="BA11" s="345">
        <f>(+BA9/5)*4</f>
        <v>16</v>
      </c>
      <c r="BB11" s="1731">
        <f>+BA9*8/24</f>
        <v>6.666666666666667</v>
      </c>
      <c r="BC11" s="1732"/>
      <c r="BD11" s="557" t="s">
        <v>16</v>
      </c>
      <c r="BE11" s="628" t="s">
        <v>17</v>
      </c>
      <c r="BF11" s="1721" t="s">
        <v>18</v>
      </c>
      <c r="BG11" s="1722"/>
      <c r="BH11" s="1722"/>
      <c r="BI11" s="1723"/>
      <c r="BJ11" s="1713" t="s">
        <v>19</v>
      </c>
      <c r="BK11" s="1714"/>
      <c r="BL11" s="1714"/>
      <c r="BM11" s="1714"/>
      <c r="BN11" s="1714"/>
      <c r="BO11" s="1714"/>
      <c r="BP11" s="1714"/>
      <c r="BQ11" s="1724"/>
      <c r="BR11" s="1713" t="s">
        <v>20</v>
      </c>
      <c r="BS11" s="1714"/>
      <c r="BT11" s="1714"/>
      <c r="BU11" s="1724"/>
      <c r="BV11" s="1725" t="s">
        <v>197</v>
      </c>
      <c r="BW11" s="1726"/>
      <c r="BX11" s="1726"/>
      <c r="BY11" s="1727"/>
      <c r="BZ11" s="1728" t="s">
        <v>189</v>
      </c>
      <c r="CA11" s="1729"/>
      <c r="CB11" s="1729"/>
      <c r="CC11" s="1729"/>
      <c r="CD11" s="1729"/>
      <c r="CE11" s="1729"/>
      <c r="CF11" s="1729"/>
      <c r="CG11" s="1730"/>
      <c r="CH11" s="1713" t="s">
        <v>198</v>
      </c>
      <c r="CI11" s="1714"/>
      <c r="CJ11" s="1714"/>
      <c r="CK11" s="1715"/>
      <c r="CM11" s="353"/>
    </row>
    <row r="12" spans="1:93" ht="21" customHeight="1" thickBot="1" x14ac:dyDescent="0.3">
      <c r="A12" s="266" t="s">
        <v>21</v>
      </c>
      <c r="B12" s="266" t="s">
        <v>22</v>
      </c>
      <c r="C12" s="266" t="s">
        <v>23</v>
      </c>
      <c r="D12" s="431">
        <v>1</v>
      </c>
      <c r="E12" s="442">
        <f>D12+1</f>
        <v>2</v>
      </c>
      <c r="F12" s="441">
        <f t="shared" ref="F12:R12" si="8">E12+1</f>
        <v>3</v>
      </c>
      <c r="G12" s="431">
        <f t="shared" si="8"/>
        <v>4</v>
      </c>
      <c r="H12" s="431">
        <f t="shared" si="8"/>
        <v>5</v>
      </c>
      <c r="I12" s="431">
        <f t="shared" si="8"/>
        <v>6</v>
      </c>
      <c r="J12" s="431">
        <f t="shared" si="8"/>
        <v>7</v>
      </c>
      <c r="K12" s="437">
        <f t="shared" si="8"/>
        <v>8</v>
      </c>
      <c r="L12" s="442">
        <f t="shared" si="8"/>
        <v>9</v>
      </c>
      <c r="M12" s="441">
        <f t="shared" si="8"/>
        <v>10</v>
      </c>
      <c r="N12" s="431">
        <f t="shared" si="8"/>
        <v>11</v>
      </c>
      <c r="O12" s="431">
        <f t="shared" si="8"/>
        <v>12</v>
      </c>
      <c r="P12" s="431">
        <f t="shared" si="8"/>
        <v>13</v>
      </c>
      <c r="Q12" s="431">
        <f t="shared" si="8"/>
        <v>14</v>
      </c>
      <c r="R12" s="431">
        <f t="shared" si="8"/>
        <v>15</v>
      </c>
      <c r="S12" s="1117">
        <f t="shared" ref="S12:AE12" si="9">R12+1</f>
        <v>16</v>
      </c>
      <c r="T12" s="441">
        <f t="shared" si="9"/>
        <v>17</v>
      </c>
      <c r="U12" s="431">
        <f t="shared" si="9"/>
        <v>18</v>
      </c>
      <c r="V12" s="431">
        <f t="shared" si="9"/>
        <v>19</v>
      </c>
      <c r="W12" s="437">
        <f t="shared" si="9"/>
        <v>20</v>
      </c>
      <c r="X12" s="431">
        <f t="shared" si="9"/>
        <v>21</v>
      </c>
      <c r="Y12" s="431">
        <f t="shared" si="9"/>
        <v>22</v>
      </c>
      <c r="Z12" s="442">
        <f t="shared" si="9"/>
        <v>23</v>
      </c>
      <c r="AA12" s="441">
        <f t="shared" si="9"/>
        <v>24</v>
      </c>
      <c r="AB12" s="431">
        <f t="shared" si="9"/>
        <v>25</v>
      </c>
      <c r="AC12" s="431">
        <f t="shared" si="9"/>
        <v>26</v>
      </c>
      <c r="AD12" s="431">
        <f t="shared" si="9"/>
        <v>27</v>
      </c>
      <c r="AE12" s="437">
        <f t="shared" si="9"/>
        <v>28</v>
      </c>
      <c r="AF12" s="859"/>
      <c r="AG12" s="859"/>
      <c r="AH12" s="860"/>
      <c r="AI12" s="354" t="s">
        <v>24</v>
      </c>
      <c r="AJ12" s="192" t="s">
        <v>25</v>
      </c>
      <c r="AK12" s="192" t="s">
        <v>26</v>
      </c>
      <c r="AL12" s="192" t="s">
        <v>27</v>
      </c>
      <c r="AM12" s="192" t="s">
        <v>28</v>
      </c>
      <c r="AN12" s="192" t="s">
        <v>29</v>
      </c>
      <c r="AO12" s="192" t="s">
        <v>30</v>
      </c>
      <c r="AP12" s="274" t="s">
        <v>31</v>
      </c>
      <c r="AQ12" s="274" t="s">
        <v>32</v>
      </c>
      <c r="AR12" s="274" t="s">
        <v>292</v>
      </c>
      <c r="AS12" s="274" t="s">
        <v>34</v>
      </c>
      <c r="AT12" s="274" t="s">
        <v>35</v>
      </c>
      <c r="AU12" s="274" t="s">
        <v>36</v>
      </c>
      <c r="AV12" s="274" t="s">
        <v>37</v>
      </c>
      <c r="AW12" s="274" t="s">
        <v>38</v>
      </c>
      <c r="AX12" s="274" t="s">
        <v>39</v>
      </c>
      <c r="AY12" s="274" t="s">
        <v>40</v>
      </c>
      <c r="AZ12" s="274" t="s">
        <v>41</v>
      </c>
      <c r="BA12" s="355" t="s">
        <v>42</v>
      </c>
      <c r="BB12" s="632" t="s">
        <v>43</v>
      </c>
      <c r="BC12" s="633"/>
      <c r="BD12" s="558"/>
      <c r="BE12" s="629"/>
      <c r="BF12" s="342" t="s">
        <v>44</v>
      </c>
      <c r="BG12" s="188" t="s">
        <v>45</v>
      </c>
      <c r="BH12" s="189" t="s">
        <v>46</v>
      </c>
      <c r="BI12" s="190" t="s">
        <v>47</v>
      </c>
      <c r="BJ12" s="191" t="s">
        <v>48</v>
      </c>
      <c r="BK12" s="192" t="s">
        <v>49</v>
      </c>
      <c r="BL12" s="192" t="s">
        <v>50</v>
      </c>
      <c r="BM12" s="192" t="s">
        <v>51</v>
      </c>
      <c r="BN12" s="188" t="s">
        <v>52</v>
      </c>
      <c r="BO12" s="188" t="s">
        <v>53</v>
      </c>
      <c r="BP12" s="188" t="s">
        <v>54</v>
      </c>
      <c r="BQ12" s="193" t="s">
        <v>42</v>
      </c>
      <c r="BR12" s="194" t="s">
        <v>28</v>
      </c>
      <c r="BS12" s="188" t="s">
        <v>29</v>
      </c>
      <c r="BT12" s="188" t="s">
        <v>30</v>
      </c>
      <c r="BU12" s="193" t="s">
        <v>42</v>
      </c>
      <c r="BV12" s="200" t="s">
        <v>44</v>
      </c>
      <c r="BW12" s="201" t="s">
        <v>45</v>
      </c>
      <c r="BX12" s="202" t="s">
        <v>187</v>
      </c>
      <c r="BY12" s="203" t="s">
        <v>188</v>
      </c>
      <c r="BZ12" s="204" t="s">
        <v>190</v>
      </c>
      <c r="CA12" s="205" t="s">
        <v>191</v>
      </c>
      <c r="CB12" s="205" t="s">
        <v>192</v>
      </c>
      <c r="CC12" s="205" t="s">
        <v>193</v>
      </c>
      <c r="CD12" s="201" t="s">
        <v>194</v>
      </c>
      <c r="CE12" s="201" t="s">
        <v>195</v>
      </c>
      <c r="CF12" s="201" t="s">
        <v>196</v>
      </c>
      <c r="CG12" s="206" t="s">
        <v>42</v>
      </c>
      <c r="CH12" s="194"/>
      <c r="CI12" s="188"/>
      <c r="CJ12" s="188"/>
      <c r="CK12" s="199"/>
      <c r="CL12" s="356"/>
      <c r="CM12" s="357"/>
      <c r="CN12" s="445" t="s">
        <v>199</v>
      </c>
      <c r="CO12" s="446" t="s">
        <v>200</v>
      </c>
    </row>
    <row r="13" spans="1:93" ht="20.100000000000001" customHeight="1" thickBot="1" x14ac:dyDescent="0.3">
      <c r="A13" s="134" t="s">
        <v>55</v>
      </c>
      <c r="B13" s="612">
        <v>1</v>
      </c>
      <c r="C13" s="128" t="s">
        <v>275</v>
      </c>
      <c r="D13" s="435" t="s">
        <v>24</v>
      </c>
      <c r="E13" s="440" t="s">
        <v>25</v>
      </c>
      <c r="F13" s="500"/>
      <c r="G13" s="506"/>
      <c r="H13" s="435" t="s">
        <v>24</v>
      </c>
      <c r="I13" s="435" t="s">
        <v>25</v>
      </c>
      <c r="J13" s="498"/>
      <c r="K13" s="498"/>
      <c r="L13" s="440" t="s">
        <v>24</v>
      </c>
      <c r="M13" s="459" t="s">
        <v>25</v>
      </c>
      <c r="N13" s="506"/>
      <c r="O13" s="506"/>
      <c r="P13" s="435" t="s">
        <v>24</v>
      </c>
      <c r="Q13" s="435" t="s">
        <v>24</v>
      </c>
      <c r="R13" s="520"/>
      <c r="S13" s="1118"/>
      <c r="T13" s="459" t="s">
        <v>35</v>
      </c>
      <c r="U13" s="435" t="s">
        <v>31</v>
      </c>
      <c r="V13" s="432" t="s">
        <v>26</v>
      </c>
      <c r="W13" s="498"/>
      <c r="X13" s="435" t="s">
        <v>25</v>
      </c>
      <c r="Y13" s="435" t="s">
        <v>25</v>
      </c>
      <c r="Z13" s="505"/>
      <c r="AA13" s="454" t="s">
        <v>40</v>
      </c>
      <c r="AB13" s="436" t="s">
        <v>40</v>
      </c>
      <c r="AC13" s="436" t="s">
        <v>40</v>
      </c>
      <c r="AD13" s="498"/>
      <c r="AE13" s="531" t="s">
        <v>50</v>
      </c>
      <c r="AF13" s="435"/>
      <c r="AG13" s="506"/>
      <c r="AH13" s="505"/>
      <c r="AI13" s="1072">
        <f>COUNTIF($D13:AH13,"D")</f>
        <v>5</v>
      </c>
      <c r="AJ13" s="1073">
        <f t="shared" ref="AJ13:AJ77" si="10">COUNTIF($D13:$AH13,"N")</f>
        <v>5</v>
      </c>
      <c r="AK13" s="1073">
        <f t="shared" ref="AK13:AK77" si="11">COUNTIF($D13:$AH13,"DT")</f>
        <v>1</v>
      </c>
      <c r="AL13" s="1073">
        <f t="shared" ref="AL13:AL77" si="12">COUNTIF($D13:$AH13,"NT")</f>
        <v>0</v>
      </c>
      <c r="AM13" s="1073">
        <f t="shared" ref="AM13:AM77" si="13">COUNTIF($D13:$AH13,"Naf")</f>
        <v>0</v>
      </c>
      <c r="AN13" s="1073">
        <f t="shared" ref="AN13:AN77" si="14">COUNTIF($D13:$AH13,"DF")</f>
        <v>0</v>
      </c>
      <c r="AO13" s="1073">
        <f t="shared" ref="AO13:AO77" si="15">COUNTIF($D13:$AH13,"NF")</f>
        <v>0</v>
      </c>
      <c r="AP13" s="1073">
        <f t="shared" ref="AP13:AP77" si="16">COUNTIF($D13:$AH13,"t")</f>
        <v>1</v>
      </c>
      <c r="AQ13" s="1073">
        <f t="shared" ref="AQ13:AQ77" si="17">COUNTIF($D13:$AH13,"FE")</f>
        <v>0</v>
      </c>
      <c r="AR13" s="1073">
        <f t="shared" ref="AR13:AR77" si="18">COUNTIF($D13:$AH13,"LN")</f>
        <v>0</v>
      </c>
      <c r="AS13" s="1073">
        <f t="shared" ref="AS13:AS77" si="19">COUNTIF($D13:$AH13,"DS")</f>
        <v>0</v>
      </c>
      <c r="AT13" s="1073">
        <f t="shared" ref="AT13:AT77" si="20">COUNTIF($D13:$AH13,"DISP")</f>
        <v>1</v>
      </c>
      <c r="AU13" s="1073">
        <f t="shared" ref="AU13:AU77" si="21">COUNTIF($D13:$AH13,"L")</f>
        <v>0</v>
      </c>
      <c r="AV13" s="1073">
        <f t="shared" ref="AV13:AV77" si="22">COUNTIF($D13:$AH13,"B")</f>
        <v>0</v>
      </c>
      <c r="AW13" s="1073">
        <f t="shared" ref="AW13:AW77" si="23">COUNTIF($D13:$AH13,"SA")</f>
        <v>0</v>
      </c>
      <c r="AX13" s="1073">
        <f t="shared" ref="AX13:AX77" si="24">COUNTIF($D13:$AH13,"SE")</f>
        <v>0</v>
      </c>
      <c r="AY13" s="1073">
        <f t="shared" ref="AY13:AY77" si="25">COUNTIF($D13:$AH13,"TR")</f>
        <v>3</v>
      </c>
      <c r="AZ13" s="1073">
        <f t="shared" ref="AZ13:AZ77" si="26">COUNTIF($D13:$AH13,"F")</f>
        <v>0</v>
      </c>
      <c r="BA13" s="184">
        <f>+AI13+AJ13+AK13+AL13+AQ13+AU13+AV13+AW13+AX13+AY13</f>
        <v>14</v>
      </c>
      <c r="BB13" s="348"/>
      <c r="BC13" s="1076">
        <f t="shared" ref="BC13:BC76" si="27">+AI13*$BB$2+AJ13*$BB$6+AK13*$BB$2+AL13*$BB$2+AM13*$BB$6+AO13*8/24+AS13*8/24+AT13*8/24+AU13*8/24+AV13*12/24+AW13*8/24+AX13*$BB$2+AY13*8/24+BJ13*(0/24)+AR13*12/24</f>
        <v>6.833333333333333</v>
      </c>
      <c r="BD13" s="347"/>
      <c r="BE13" s="343"/>
      <c r="BF13" s="178">
        <f>COUNTIF($D13:$AH13,"DTS")+COUNTIF($D13:$AH13,"NTS")</f>
        <v>0</v>
      </c>
      <c r="BG13" s="179">
        <f t="shared" ref="BG13" si="28">+BF13*12/24</f>
        <v>0</v>
      </c>
      <c r="BH13" s="180">
        <f t="shared" ref="BH13" si="29">+BG13/12+BN13*(1/24)</f>
        <v>0</v>
      </c>
      <c r="BI13" s="181">
        <f t="shared" ref="BI13" si="30">+BG13-BH13+(BN13*(3/24))+(BP13*(8/24))</f>
        <v>0</v>
      </c>
      <c r="BJ13" s="182">
        <f>COUNTIF($D13:$AH13,"DTS5S")</f>
        <v>0</v>
      </c>
      <c r="BK13" s="183">
        <f>COUNTIF($D13:$AH13,"NTS5S")</f>
        <v>0</v>
      </c>
      <c r="BL13" s="183">
        <f>COUNTIF($D13:$AH13,"DTSDS")</f>
        <v>1</v>
      </c>
      <c r="BM13" s="183">
        <f>COUNTIF($D13:$AH13,"NTSDS")</f>
        <v>0</v>
      </c>
      <c r="BN13" s="183">
        <f>COUNTIF($D13:$AH13,"NTSAF")</f>
        <v>0</v>
      </c>
      <c r="BO13" s="183">
        <f>COUNTIF($D13:$AH13,"DTSF")</f>
        <v>0</v>
      </c>
      <c r="BP13" s="184">
        <f>COUNTIF($D13:$AH13,"NTSF")</f>
        <v>0</v>
      </c>
      <c r="BQ13" s="405">
        <f>+(BM13+BL13+BK13+BJ13)*(12/24)</f>
        <v>0.5</v>
      </c>
      <c r="BR13" s="182">
        <f>COUNTIF($D13:$AH13,"NAF")+$BR$8</f>
        <v>0</v>
      </c>
      <c r="BS13" s="183">
        <f>COUNTIF($D13:$AH13,"DF")</f>
        <v>0</v>
      </c>
      <c r="BT13" s="184">
        <f>COUNTIF($D13:$AH13,"NF")</f>
        <v>0</v>
      </c>
      <c r="BU13" s="185">
        <f>BR13*(8/24)+BS13*(12/24)+BT13*(4/24)+BN13*(8/24)+BO13*(12/24)+BP13*(4/24)</f>
        <v>0</v>
      </c>
      <c r="BV13" s="178">
        <f>COUNTIF($D13:$AH13,"DTS1")+COUNTIF($D13:$AH13,"NTS1")</f>
        <v>0</v>
      </c>
      <c r="BW13" s="179">
        <f t="shared" ref="BW13" si="31">+BV13*12/24</f>
        <v>0</v>
      </c>
      <c r="BX13" s="196">
        <f t="shared" ref="BX13" si="32">+BW13/12+CD13*(1/24)</f>
        <v>0</v>
      </c>
      <c r="BY13" s="197">
        <f t="shared" ref="BY13" si="33">+BW13-BX13+(CD13*(3/24))+(CF13*(8/24))</f>
        <v>0</v>
      </c>
      <c r="BZ13" s="182">
        <f>COUNTIF($D13:$AH13,"DTS5S1")</f>
        <v>0</v>
      </c>
      <c r="CA13" s="183">
        <f>COUNTIF($D13:$AH13,"NTS5S1")</f>
        <v>0</v>
      </c>
      <c r="CB13" s="183">
        <f>COUNTIF($D13:$AH13,"DTSDS1")</f>
        <v>0</v>
      </c>
      <c r="CC13" s="183">
        <f t="shared" ref="CC13:CC77" si="34">COUNTIF($D13:$AH13,"NTSDS1")</f>
        <v>0</v>
      </c>
      <c r="CD13" s="183">
        <f>COUNTIF($D13:$AH13,"NTSAF1")</f>
        <v>0</v>
      </c>
      <c r="CE13" s="183">
        <f>COUNTIF($D13:$AH13,"DTSF1")</f>
        <v>0</v>
      </c>
      <c r="CF13" s="184">
        <f>COUNTIF($D13:$AH13,"NTSF1")</f>
        <v>0</v>
      </c>
      <c r="CG13" s="198">
        <f t="shared" ref="CG13" si="35">+(CC13+CB13+CA13+CD13+CE13+CF13+BZ13)*(12/24)</f>
        <v>0</v>
      </c>
      <c r="CH13" s="186"/>
      <c r="CI13" s="187"/>
      <c r="CJ13" s="187"/>
      <c r="CK13" s="177">
        <f>SUM(BQ13)+BG13+BW13+CG13</f>
        <v>0.5</v>
      </c>
      <c r="CL13" s="230"/>
      <c r="CM13" s="353"/>
      <c r="CN13" s="444">
        <v>2</v>
      </c>
      <c r="CO13" s="450">
        <v>24</v>
      </c>
    </row>
    <row r="14" spans="1:93" ht="20.100000000000001" customHeight="1" thickBot="1" x14ac:dyDescent="0.3">
      <c r="A14" s="134" t="s">
        <v>58</v>
      </c>
      <c r="B14" s="862">
        <v>2</v>
      </c>
      <c r="C14" s="128" t="s">
        <v>275</v>
      </c>
      <c r="D14" s="435" t="s">
        <v>24</v>
      </c>
      <c r="E14" s="440" t="s">
        <v>25</v>
      </c>
      <c r="F14" s="500"/>
      <c r="G14" s="506"/>
      <c r="H14" s="435" t="s">
        <v>24</v>
      </c>
      <c r="I14" s="435" t="s">
        <v>25</v>
      </c>
      <c r="J14" s="498"/>
      <c r="K14" s="498" t="s">
        <v>50</v>
      </c>
      <c r="L14" s="440" t="s">
        <v>24</v>
      </c>
      <c r="M14" s="459" t="s">
        <v>25</v>
      </c>
      <c r="N14" s="506"/>
      <c r="O14" s="506"/>
      <c r="P14" s="435" t="s">
        <v>24</v>
      </c>
      <c r="Q14" s="435" t="s">
        <v>24</v>
      </c>
      <c r="R14" s="520"/>
      <c r="S14" s="1118"/>
      <c r="T14" s="459" t="s">
        <v>24</v>
      </c>
      <c r="U14" s="435" t="s">
        <v>35</v>
      </c>
      <c r="V14" s="498"/>
      <c r="W14" s="498"/>
      <c r="X14" s="435" t="s">
        <v>25</v>
      </c>
      <c r="Y14" s="435" t="s">
        <v>25</v>
      </c>
      <c r="Z14" s="505"/>
      <c r="AA14" s="454" t="s">
        <v>40</v>
      </c>
      <c r="AB14" s="436" t="s">
        <v>40</v>
      </c>
      <c r="AC14" s="436" t="s">
        <v>40</v>
      </c>
      <c r="AD14" s="498"/>
      <c r="AE14" s="498"/>
      <c r="AF14" s="435"/>
      <c r="AG14" s="435"/>
      <c r="AH14" s="505"/>
      <c r="AI14" s="1072">
        <f>COUNTIF($D14:AH14,"D")</f>
        <v>6</v>
      </c>
      <c r="AJ14" s="1073">
        <f t="shared" si="10"/>
        <v>5</v>
      </c>
      <c r="AK14" s="1073">
        <f t="shared" si="11"/>
        <v>0</v>
      </c>
      <c r="AL14" s="1073">
        <f t="shared" si="12"/>
        <v>0</v>
      </c>
      <c r="AM14" s="1073">
        <f t="shared" si="13"/>
        <v>0</v>
      </c>
      <c r="AN14" s="1073">
        <f t="shared" si="14"/>
        <v>0</v>
      </c>
      <c r="AO14" s="1073">
        <f t="shared" si="15"/>
        <v>0</v>
      </c>
      <c r="AP14" s="1073">
        <f t="shared" si="16"/>
        <v>0</v>
      </c>
      <c r="AQ14" s="1073">
        <f t="shared" si="17"/>
        <v>0</v>
      </c>
      <c r="AR14" s="1073">
        <f t="shared" si="18"/>
        <v>0</v>
      </c>
      <c r="AS14" s="1073">
        <f t="shared" si="19"/>
        <v>0</v>
      </c>
      <c r="AT14" s="1073">
        <f t="shared" si="20"/>
        <v>1</v>
      </c>
      <c r="AU14" s="1073">
        <f t="shared" si="21"/>
        <v>0</v>
      </c>
      <c r="AV14" s="1073">
        <f t="shared" si="22"/>
        <v>0</v>
      </c>
      <c r="AW14" s="1073">
        <f t="shared" si="23"/>
        <v>0</v>
      </c>
      <c r="AX14" s="1073">
        <f t="shared" si="24"/>
        <v>0</v>
      </c>
      <c r="AY14" s="1073">
        <f t="shared" si="25"/>
        <v>3</v>
      </c>
      <c r="AZ14" s="1073">
        <f t="shared" si="26"/>
        <v>0</v>
      </c>
      <c r="BA14" s="184">
        <f t="shared" ref="BA14:BA77" si="36">+AI14+AJ14+AK14+AL14+AQ14+AU14+AV14+AW14+AX14+AY14</f>
        <v>14</v>
      </c>
      <c r="BB14" s="348"/>
      <c r="BC14" s="1076">
        <f t="shared" si="27"/>
        <v>6.833333333333333</v>
      </c>
      <c r="BD14" s="347"/>
      <c r="BE14" s="343"/>
      <c r="BF14" s="178">
        <f t="shared" ref="BF14:BF77" si="37">COUNTIF($D14:$AH14,"DTS")+COUNTIF($D14:$AH14,"NTS")</f>
        <v>0</v>
      </c>
      <c r="BG14" s="179">
        <f t="shared" ref="BG14:BG77" si="38">+BF14*12/24</f>
        <v>0</v>
      </c>
      <c r="BH14" s="180">
        <f t="shared" ref="BH14:BH77" si="39">+BG14/12+BN14*(1/24)</f>
        <v>0</v>
      </c>
      <c r="BI14" s="181">
        <f t="shared" ref="BI14:BI77" si="40">+BG14-BH14+(BN14*(3/24))+(BP14*(8/24))</f>
        <v>0</v>
      </c>
      <c r="BJ14" s="182">
        <f t="shared" ref="BJ14:BJ77" si="41">COUNTIF($D14:$AH14,"DTS5S")</f>
        <v>0</v>
      </c>
      <c r="BK14" s="183">
        <f t="shared" ref="BK14:BK77" si="42">COUNTIF($D14:$AH14,"NTS5S")</f>
        <v>0</v>
      </c>
      <c r="BL14" s="183">
        <f t="shared" ref="BL14:BL77" si="43">COUNTIF($D14:$AH14,"DTSDS")</f>
        <v>1</v>
      </c>
      <c r="BM14" s="183">
        <f t="shared" ref="BM14:BM77" si="44">COUNTIF($D14:$AH14,"NTSDS")</f>
        <v>0</v>
      </c>
      <c r="BN14" s="183">
        <f t="shared" ref="BN14:BN77" si="45">COUNTIF($D14:$AH14,"NTSAF")</f>
        <v>0</v>
      </c>
      <c r="BO14" s="183">
        <f t="shared" ref="BO14:BO77" si="46">COUNTIF($D14:$AH14,"DTSF")</f>
        <v>0</v>
      </c>
      <c r="BP14" s="184">
        <f t="shared" ref="BP14:BP77" si="47">COUNTIF($D14:$AH14,"NTSF")</f>
        <v>0</v>
      </c>
      <c r="BQ14" s="405">
        <f t="shared" ref="BQ14:BQ77" si="48">+(BM14+BL14+BK14+BJ14)*(12/24)</f>
        <v>0.5</v>
      </c>
      <c r="BR14" s="182">
        <f t="shared" ref="BR14:BR77" si="49">COUNTIF($D14:$AH14,"NAF")+$BR$8</f>
        <v>0</v>
      </c>
      <c r="BS14" s="183">
        <f t="shared" ref="BS14:BS77" si="50">COUNTIF($D14:$AH14,"DF")</f>
        <v>0</v>
      </c>
      <c r="BT14" s="184">
        <f t="shared" ref="BT14:BT77" si="51">COUNTIF($D14:$AH14,"NF")</f>
        <v>0</v>
      </c>
      <c r="BU14" s="185">
        <f t="shared" ref="BU14:BU77" si="52">BR14*(8/24)+BS14*(12/24)+BT14*(4/24)+BN14*(8/24)+BO14*(12/24)+BP14*(4/24)</f>
        <v>0</v>
      </c>
      <c r="BV14" s="178">
        <f t="shared" ref="BV14:BV77" si="53">COUNTIF($D14:$AH14,"DTS1")+COUNTIF($D14:$AH14,"NTS1")</f>
        <v>0</v>
      </c>
      <c r="BW14" s="179">
        <f t="shared" ref="BW14:BW77" si="54">+BV14*12/24</f>
        <v>0</v>
      </c>
      <c r="BX14" s="196">
        <f t="shared" ref="BX14:BX77" si="55">+BW14/12+CD14*(1/24)</f>
        <v>0</v>
      </c>
      <c r="BY14" s="197">
        <f t="shared" ref="BY14:BY77" si="56">+BW14-BX14+(CD14*(3/24))+(CF14*(8/24))</f>
        <v>0</v>
      </c>
      <c r="BZ14" s="182">
        <f t="shared" ref="BZ14:BZ77" si="57">COUNTIF($D14:$AH14,"DTS5S1")</f>
        <v>0</v>
      </c>
      <c r="CA14" s="183">
        <f t="shared" ref="CA14:CA77" si="58">COUNTIF($D14:$AH14,"NTS5S1")</f>
        <v>0</v>
      </c>
      <c r="CB14" s="183">
        <f t="shared" ref="CB14:CB77" si="59">COUNTIF($D14:$AH14,"DTSDS1")</f>
        <v>0</v>
      </c>
      <c r="CC14" s="183">
        <f t="shared" si="34"/>
        <v>0</v>
      </c>
      <c r="CD14" s="183">
        <f t="shared" ref="CD14:CD77" si="60">COUNTIF($D14:$AH14,"NTSAF1")</f>
        <v>0</v>
      </c>
      <c r="CE14" s="183">
        <f t="shared" ref="CE14:CE77" si="61">COUNTIF($D14:$AH14,"DTSF1")</f>
        <v>0</v>
      </c>
      <c r="CF14" s="184">
        <f t="shared" ref="CF14:CF77" si="62">COUNTIF($D14:$AH14,"NTSF1")</f>
        <v>0</v>
      </c>
      <c r="CG14" s="198">
        <f t="shared" ref="CG14:CG77" si="63">+(CC14+CB14+CA14+CD14+CE14+CF14+BZ14)*(12/24)</f>
        <v>0</v>
      </c>
      <c r="CH14" s="186"/>
      <c r="CI14" s="187"/>
      <c r="CJ14" s="187"/>
      <c r="CK14" s="177">
        <f t="shared" ref="CK14:CK77" si="64">SUM(BQ14)+BG14+BW14+CG14</f>
        <v>0.5</v>
      </c>
      <c r="CL14" s="230"/>
      <c r="CM14" s="359"/>
      <c r="CN14" s="444">
        <v>3</v>
      </c>
      <c r="CO14" s="450">
        <v>48</v>
      </c>
    </row>
    <row r="15" spans="1:93" s="35" customFormat="1" ht="20.100000000000001" customHeight="1" thickBot="1" x14ac:dyDescent="0.3">
      <c r="A15" s="134" t="s">
        <v>60</v>
      </c>
      <c r="B15" s="612">
        <v>3</v>
      </c>
      <c r="C15" s="19" t="s">
        <v>2</v>
      </c>
      <c r="D15" s="435" t="s">
        <v>24</v>
      </c>
      <c r="E15" s="440" t="s">
        <v>25</v>
      </c>
      <c r="F15" s="500"/>
      <c r="G15" s="506"/>
      <c r="H15" s="435" t="s">
        <v>24</v>
      </c>
      <c r="I15" s="435" t="s">
        <v>25</v>
      </c>
      <c r="J15" s="498"/>
      <c r="K15" s="498" t="s">
        <v>50</v>
      </c>
      <c r="L15" s="440" t="s">
        <v>24</v>
      </c>
      <c r="M15" s="459" t="s">
        <v>25</v>
      </c>
      <c r="N15" s="506"/>
      <c r="O15" s="506"/>
      <c r="P15" s="435" t="s">
        <v>24</v>
      </c>
      <c r="Q15" s="435" t="s">
        <v>24</v>
      </c>
      <c r="R15" s="520"/>
      <c r="S15" s="1118"/>
      <c r="T15" s="459" t="s">
        <v>24</v>
      </c>
      <c r="U15" s="435" t="s">
        <v>25</v>
      </c>
      <c r="V15" s="498"/>
      <c r="W15" s="498"/>
      <c r="X15" s="435" t="s">
        <v>25</v>
      </c>
      <c r="Y15" s="435" t="s">
        <v>25</v>
      </c>
      <c r="Z15" s="505"/>
      <c r="AA15" s="454" t="s">
        <v>40</v>
      </c>
      <c r="AB15" s="436" t="s">
        <v>40</v>
      </c>
      <c r="AC15" s="436" t="s">
        <v>40</v>
      </c>
      <c r="AD15" s="498"/>
      <c r="AE15" s="498"/>
      <c r="AF15" s="435"/>
      <c r="AG15" s="506"/>
      <c r="AH15" s="505"/>
      <c r="AI15" s="1072">
        <f>COUNTIF($D15:AH15,"D")</f>
        <v>6</v>
      </c>
      <c r="AJ15" s="1073">
        <f t="shared" si="10"/>
        <v>6</v>
      </c>
      <c r="AK15" s="1073">
        <f t="shared" si="11"/>
        <v>0</v>
      </c>
      <c r="AL15" s="1073">
        <f t="shared" si="12"/>
        <v>0</v>
      </c>
      <c r="AM15" s="1073">
        <f t="shared" si="13"/>
        <v>0</v>
      </c>
      <c r="AN15" s="1073">
        <f t="shared" si="14"/>
        <v>0</v>
      </c>
      <c r="AO15" s="1073">
        <f t="shared" si="15"/>
        <v>0</v>
      </c>
      <c r="AP15" s="1073">
        <f t="shared" si="16"/>
        <v>0</v>
      </c>
      <c r="AQ15" s="1073">
        <f t="shared" si="17"/>
        <v>0</v>
      </c>
      <c r="AR15" s="1073">
        <f t="shared" si="18"/>
        <v>0</v>
      </c>
      <c r="AS15" s="1073">
        <f t="shared" si="19"/>
        <v>0</v>
      </c>
      <c r="AT15" s="1073">
        <f t="shared" si="20"/>
        <v>0</v>
      </c>
      <c r="AU15" s="1073">
        <f t="shared" si="21"/>
        <v>0</v>
      </c>
      <c r="AV15" s="1073">
        <f t="shared" si="22"/>
        <v>0</v>
      </c>
      <c r="AW15" s="1073">
        <f t="shared" si="23"/>
        <v>0</v>
      </c>
      <c r="AX15" s="1073">
        <f t="shared" si="24"/>
        <v>0</v>
      </c>
      <c r="AY15" s="1073">
        <f t="shared" si="25"/>
        <v>3</v>
      </c>
      <c r="AZ15" s="1073">
        <f t="shared" si="26"/>
        <v>0</v>
      </c>
      <c r="BA15" s="184">
        <f t="shared" si="36"/>
        <v>15</v>
      </c>
      <c r="BB15" s="348"/>
      <c r="BC15" s="1076">
        <f t="shared" si="27"/>
        <v>7</v>
      </c>
      <c r="BD15" s="347"/>
      <c r="BE15" s="343"/>
      <c r="BF15" s="178">
        <f t="shared" si="37"/>
        <v>0</v>
      </c>
      <c r="BG15" s="179">
        <f t="shared" si="38"/>
        <v>0</v>
      </c>
      <c r="BH15" s="180">
        <f t="shared" si="39"/>
        <v>0</v>
      </c>
      <c r="BI15" s="181">
        <f t="shared" si="40"/>
        <v>0</v>
      </c>
      <c r="BJ15" s="182">
        <f t="shared" si="41"/>
        <v>0</v>
      </c>
      <c r="BK15" s="183">
        <f t="shared" si="42"/>
        <v>0</v>
      </c>
      <c r="BL15" s="183">
        <f t="shared" si="43"/>
        <v>1</v>
      </c>
      <c r="BM15" s="183">
        <f t="shared" si="44"/>
        <v>0</v>
      </c>
      <c r="BN15" s="183">
        <f t="shared" si="45"/>
        <v>0</v>
      </c>
      <c r="BO15" s="183">
        <f t="shared" si="46"/>
        <v>0</v>
      </c>
      <c r="BP15" s="184">
        <f t="shared" si="47"/>
        <v>0</v>
      </c>
      <c r="BQ15" s="405">
        <f t="shared" si="48"/>
        <v>0.5</v>
      </c>
      <c r="BR15" s="182">
        <f t="shared" si="49"/>
        <v>0</v>
      </c>
      <c r="BS15" s="183">
        <f t="shared" si="50"/>
        <v>0</v>
      </c>
      <c r="BT15" s="184">
        <f t="shared" si="51"/>
        <v>0</v>
      </c>
      <c r="BU15" s="185">
        <f t="shared" si="52"/>
        <v>0</v>
      </c>
      <c r="BV15" s="178">
        <f t="shared" si="53"/>
        <v>0</v>
      </c>
      <c r="BW15" s="179">
        <f t="shared" si="54"/>
        <v>0</v>
      </c>
      <c r="BX15" s="196">
        <f t="shared" si="55"/>
        <v>0</v>
      </c>
      <c r="BY15" s="197">
        <f t="shared" si="56"/>
        <v>0</v>
      </c>
      <c r="BZ15" s="182">
        <f t="shared" si="57"/>
        <v>0</v>
      </c>
      <c r="CA15" s="183">
        <f t="shared" si="58"/>
        <v>0</v>
      </c>
      <c r="CB15" s="183">
        <f t="shared" si="59"/>
        <v>0</v>
      </c>
      <c r="CC15" s="183">
        <f t="shared" si="34"/>
        <v>0</v>
      </c>
      <c r="CD15" s="183">
        <f t="shared" si="60"/>
        <v>0</v>
      </c>
      <c r="CE15" s="183">
        <f t="shared" si="61"/>
        <v>0</v>
      </c>
      <c r="CF15" s="184">
        <f t="shared" si="62"/>
        <v>0</v>
      </c>
      <c r="CG15" s="198">
        <f t="shared" si="63"/>
        <v>0</v>
      </c>
      <c r="CH15" s="186"/>
      <c r="CI15" s="187"/>
      <c r="CJ15" s="187"/>
      <c r="CK15" s="177">
        <f t="shared" si="64"/>
        <v>0.5</v>
      </c>
      <c r="CL15" s="230"/>
      <c r="CM15" s="360"/>
      <c r="CN15" s="444">
        <v>1</v>
      </c>
      <c r="CO15" s="450">
        <v>24</v>
      </c>
    </row>
    <row r="16" spans="1:93" s="35" customFormat="1" ht="20.100000000000001" customHeight="1" thickBot="1" x14ac:dyDescent="0.3">
      <c r="A16" s="134" t="s">
        <v>61</v>
      </c>
      <c r="B16" s="862">
        <v>4</v>
      </c>
      <c r="C16" s="19" t="s">
        <v>2</v>
      </c>
      <c r="D16" s="435" t="s">
        <v>24</v>
      </c>
      <c r="E16" s="440" t="s">
        <v>25</v>
      </c>
      <c r="F16" s="423"/>
      <c r="G16" s="527"/>
      <c r="H16" s="435" t="s">
        <v>57</v>
      </c>
      <c r="I16" s="435" t="s">
        <v>25</v>
      </c>
      <c r="J16" s="498"/>
      <c r="K16" s="498"/>
      <c r="L16" s="440" t="s">
        <v>24</v>
      </c>
      <c r="M16" s="459" t="s">
        <v>25</v>
      </c>
      <c r="N16" s="506"/>
      <c r="O16" s="506"/>
      <c r="P16" s="435" t="s">
        <v>24</v>
      </c>
      <c r="Q16" s="435" t="s">
        <v>24</v>
      </c>
      <c r="R16" s="520"/>
      <c r="S16" s="1118"/>
      <c r="T16" s="459" t="s">
        <v>24</v>
      </c>
      <c r="U16" s="435" t="s">
        <v>25</v>
      </c>
      <c r="V16" s="498"/>
      <c r="W16" s="498"/>
      <c r="X16" s="435" t="s">
        <v>25</v>
      </c>
      <c r="Y16" s="435" t="s">
        <v>35</v>
      </c>
      <c r="Z16" s="505"/>
      <c r="AA16" s="454" t="s">
        <v>40</v>
      </c>
      <c r="AB16" s="436" t="s">
        <v>40</v>
      </c>
      <c r="AC16" s="436" t="s">
        <v>40</v>
      </c>
      <c r="AD16" s="498"/>
      <c r="AE16" s="498"/>
      <c r="AF16" s="435"/>
      <c r="AG16" s="506"/>
      <c r="AH16" s="505"/>
      <c r="AI16" s="1072">
        <f>COUNTIF($D16:AH16,"D")</f>
        <v>5</v>
      </c>
      <c r="AJ16" s="1073">
        <f t="shared" si="10"/>
        <v>5</v>
      </c>
      <c r="AK16" s="1073">
        <f t="shared" si="11"/>
        <v>0</v>
      </c>
      <c r="AL16" s="1073">
        <f t="shared" si="12"/>
        <v>0</v>
      </c>
      <c r="AM16" s="1073">
        <f t="shared" si="13"/>
        <v>0</v>
      </c>
      <c r="AN16" s="1073">
        <f t="shared" si="14"/>
        <v>0</v>
      </c>
      <c r="AO16" s="1073">
        <f t="shared" si="15"/>
        <v>0</v>
      </c>
      <c r="AP16" s="1073">
        <f t="shared" si="16"/>
        <v>0</v>
      </c>
      <c r="AQ16" s="1073">
        <f t="shared" si="17"/>
        <v>0</v>
      </c>
      <c r="AR16" s="1073">
        <f t="shared" si="18"/>
        <v>0</v>
      </c>
      <c r="AS16" s="1073">
        <f t="shared" si="19"/>
        <v>0</v>
      </c>
      <c r="AT16" s="1073">
        <f t="shared" si="20"/>
        <v>1</v>
      </c>
      <c r="AU16" s="1073">
        <f t="shared" si="21"/>
        <v>0</v>
      </c>
      <c r="AV16" s="1073">
        <f t="shared" si="22"/>
        <v>0</v>
      </c>
      <c r="AW16" s="1073">
        <f t="shared" si="23"/>
        <v>0</v>
      </c>
      <c r="AX16" s="1073">
        <f t="shared" si="24"/>
        <v>0</v>
      </c>
      <c r="AY16" s="1073">
        <f t="shared" si="25"/>
        <v>3</v>
      </c>
      <c r="AZ16" s="1073">
        <f t="shared" si="26"/>
        <v>0</v>
      </c>
      <c r="BA16" s="184">
        <f t="shared" si="36"/>
        <v>13</v>
      </c>
      <c r="BB16" s="348"/>
      <c r="BC16" s="1076">
        <f t="shared" si="27"/>
        <v>6.333333333333333</v>
      </c>
      <c r="BD16" s="347"/>
      <c r="BE16" s="343"/>
      <c r="BF16" s="178">
        <f t="shared" si="37"/>
        <v>0</v>
      </c>
      <c r="BG16" s="179">
        <f t="shared" si="38"/>
        <v>0</v>
      </c>
      <c r="BH16" s="180">
        <f t="shared" si="39"/>
        <v>0</v>
      </c>
      <c r="BI16" s="181">
        <f t="shared" si="40"/>
        <v>0</v>
      </c>
      <c r="BJ16" s="182">
        <f t="shared" si="41"/>
        <v>0</v>
      </c>
      <c r="BK16" s="183">
        <f t="shared" si="42"/>
        <v>0</v>
      </c>
      <c r="BL16" s="183">
        <f t="shared" si="43"/>
        <v>0</v>
      </c>
      <c r="BM16" s="183">
        <f t="shared" si="44"/>
        <v>0</v>
      </c>
      <c r="BN16" s="183">
        <f t="shared" si="45"/>
        <v>0</v>
      </c>
      <c r="BO16" s="183">
        <f t="shared" si="46"/>
        <v>0</v>
      </c>
      <c r="BP16" s="184">
        <f t="shared" si="47"/>
        <v>0</v>
      </c>
      <c r="BQ16" s="405">
        <f t="shared" si="48"/>
        <v>0</v>
      </c>
      <c r="BR16" s="182">
        <f t="shared" si="49"/>
        <v>0</v>
      </c>
      <c r="BS16" s="183">
        <f t="shared" si="50"/>
        <v>0</v>
      </c>
      <c r="BT16" s="184">
        <f t="shared" si="51"/>
        <v>0</v>
      </c>
      <c r="BU16" s="185">
        <f t="shared" si="52"/>
        <v>0</v>
      </c>
      <c r="BV16" s="178">
        <f t="shared" si="53"/>
        <v>0</v>
      </c>
      <c r="BW16" s="179">
        <f t="shared" si="54"/>
        <v>0</v>
      </c>
      <c r="BX16" s="196">
        <f t="shared" si="55"/>
        <v>0</v>
      </c>
      <c r="BY16" s="197">
        <f t="shared" si="56"/>
        <v>0</v>
      </c>
      <c r="BZ16" s="182">
        <f t="shared" si="57"/>
        <v>0</v>
      </c>
      <c r="CA16" s="183">
        <f t="shared" si="58"/>
        <v>0</v>
      </c>
      <c r="CB16" s="183">
        <f t="shared" si="59"/>
        <v>0</v>
      </c>
      <c r="CC16" s="183">
        <f t="shared" si="34"/>
        <v>0</v>
      </c>
      <c r="CD16" s="183">
        <f t="shared" si="60"/>
        <v>0</v>
      </c>
      <c r="CE16" s="183">
        <f t="shared" si="61"/>
        <v>0</v>
      </c>
      <c r="CF16" s="184">
        <f t="shared" si="62"/>
        <v>0</v>
      </c>
      <c r="CG16" s="198">
        <f t="shared" si="63"/>
        <v>0</v>
      </c>
      <c r="CH16" s="186"/>
      <c r="CI16" s="187"/>
      <c r="CJ16" s="187"/>
      <c r="CK16" s="177">
        <f t="shared" si="64"/>
        <v>0</v>
      </c>
      <c r="CL16" s="230"/>
      <c r="CM16" s="360"/>
      <c r="CN16" s="444">
        <v>2</v>
      </c>
      <c r="CO16" s="450">
        <v>24</v>
      </c>
    </row>
    <row r="17" spans="1:93" s="35" customFormat="1" ht="20.100000000000001" customHeight="1" thickBot="1" x14ac:dyDescent="0.25">
      <c r="A17" s="134" t="s">
        <v>62</v>
      </c>
      <c r="B17" s="612">
        <v>5</v>
      </c>
      <c r="C17" s="19" t="s">
        <v>2</v>
      </c>
      <c r="D17" s="435" t="s">
        <v>26</v>
      </c>
      <c r="E17" s="440" t="s">
        <v>26</v>
      </c>
      <c r="F17" s="500"/>
      <c r="G17" s="506"/>
      <c r="H17" s="435" t="s">
        <v>27</v>
      </c>
      <c r="I17" s="435" t="s">
        <v>25</v>
      </c>
      <c r="J17" s="498" t="s">
        <v>56</v>
      </c>
      <c r="K17" s="498"/>
      <c r="L17" s="440" t="s">
        <v>24</v>
      </c>
      <c r="M17" s="459" t="s">
        <v>25</v>
      </c>
      <c r="N17" s="506"/>
      <c r="O17" s="506" t="s">
        <v>27</v>
      </c>
      <c r="P17" s="435" t="s">
        <v>31</v>
      </c>
      <c r="Q17" s="435" t="s">
        <v>31</v>
      </c>
      <c r="R17" s="527"/>
      <c r="S17" s="1118"/>
      <c r="T17" s="459" t="s">
        <v>24</v>
      </c>
      <c r="U17" s="433" t="s">
        <v>25</v>
      </c>
      <c r="V17" s="498"/>
      <c r="W17" s="498"/>
      <c r="X17" s="433" t="s">
        <v>25</v>
      </c>
      <c r="Y17" s="435" t="s">
        <v>25</v>
      </c>
      <c r="Z17" s="505"/>
      <c r="AA17" s="454" t="s">
        <v>40</v>
      </c>
      <c r="AB17" s="436" t="s">
        <v>40</v>
      </c>
      <c r="AC17" s="436" t="s">
        <v>40</v>
      </c>
      <c r="AD17" s="498"/>
      <c r="AE17" s="527"/>
      <c r="AF17" s="435"/>
      <c r="AG17" s="435"/>
      <c r="AH17" s="440"/>
      <c r="AI17" s="1072">
        <f>COUNTIF($D17:AH17,"D")</f>
        <v>2</v>
      </c>
      <c r="AJ17" s="1073">
        <f t="shared" si="10"/>
        <v>5</v>
      </c>
      <c r="AK17" s="1073">
        <f t="shared" si="11"/>
        <v>2</v>
      </c>
      <c r="AL17" s="1073">
        <f t="shared" si="12"/>
        <v>2</v>
      </c>
      <c r="AM17" s="1073">
        <f t="shared" si="13"/>
        <v>0</v>
      </c>
      <c r="AN17" s="1073">
        <f t="shared" si="14"/>
        <v>0</v>
      </c>
      <c r="AO17" s="1073">
        <f t="shared" si="15"/>
        <v>0</v>
      </c>
      <c r="AP17" s="1073">
        <f t="shared" si="16"/>
        <v>2</v>
      </c>
      <c r="AQ17" s="1073">
        <f t="shared" si="17"/>
        <v>0</v>
      </c>
      <c r="AR17" s="1073">
        <f t="shared" si="18"/>
        <v>0</v>
      </c>
      <c r="AS17" s="1073">
        <f t="shared" si="19"/>
        <v>0</v>
      </c>
      <c r="AT17" s="1073">
        <f t="shared" si="20"/>
        <v>0</v>
      </c>
      <c r="AU17" s="1073">
        <f t="shared" si="21"/>
        <v>0</v>
      </c>
      <c r="AV17" s="1073">
        <f t="shared" si="22"/>
        <v>0</v>
      </c>
      <c r="AW17" s="1073">
        <f t="shared" si="23"/>
        <v>0</v>
      </c>
      <c r="AX17" s="1073">
        <f t="shared" si="24"/>
        <v>0</v>
      </c>
      <c r="AY17" s="1073">
        <f t="shared" si="25"/>
        <v>3</v>
      </c>
      <c r="AZ17" s="1073">
        <f t="shared" si="26"/>
        <v>0</v>
      </c>
      <c r="BA17" s="184">
        <f t="shared" si="36"/>
        <v>14</v>
      </c>
      <c r="BB17" s="348"/>
      <c r="BC17" s="1076">
        <f t="shared" si="27"/>
        <v>6.5</v>
      </c>
      <c r="BD17" s="347"/>
      <c r="BE17" s="343"/>
      <c r="BF17" s="178">
        <f t="shared" si="37"/>
        <v>1</v>
      </c>
      <c r="BG17" s="179">
        <f t="shared" si="38"/>
        <v>0.5</v>
      </c>
      <c r="BH17" s="180">
        <f t="shared" si="39"/>
        <v>4.1666666666666664E-2</v>
      </c>
      <c r="BI17" s="181">
        <f t="shared" si="40"/>
        <v>0.45833333333333331</v>
      </c>
      <c r="BJ17" s="182">
        <f t="shared" si="41"/>
        <v>0</v>
      </c>
      <c r="BK17" s="183">
        <f t="shared" si="42"/>
        <v>0</v>
      </c>
      <c r="BL17" s="183">
        <f t="shared" si="43"/>
        <v>0</v>
      </c>
      <c r="BM17" s="183">
        <f t="shared" si="44"/>
        <v>0</v>
      </c>
      <c r="BN17" s="183">
        <f t="shared" si="45"/>
        <v>0</v>
      </c>
      <c r="BO17" s="183">
        <f t="shared" si="46"/>
        <v>0</v>
      </c>
      <c r="BP17" s="184">
        <f t="shared" si="47"/>
        <v>0</v>
      </c>
      <c r="BQ17" s="405">
        <f t="shared" si="48"/>
        <v>0</v>
      </c>
      <c r="BR17" s="182">
        <f t="shared" si="49"/>
        <v>0</v>
      </c>
      <c r="BS17" s="183">
        <f t="shared" si="50"/>
        <v>0</v>
      </c>
      <c r="BT17" s="184">
        <f t="shared" si="51"/>
        <v>0</v>
      </c>
      <c r="BU17" s="185">
        <f t="shared" si="52"/>
        <v>0</v>
      </c>
      <c r="BV17" s="178">
        <f t="shared" si="53"/>
        <v>0</v>
      </c>
      <c r="BW17" s="179">
        <f t="shared" si="54"/>
        <v>0</v>
      </c>
      <c r="BX17" s="196">
        <f t="shared" si="55"/>
        <v>0</v>
      </c>
      <c r="BY17" s="197">
        <f t="shared" si="56"/>
        <v>0</v>
      </c>
      <c r="BZ17" s="182">
        <f t="shared" si="57"/>
        <v>0</v>
      </c>
      <c r="CA17" s="183">
        <f t="shared" si="58"/>
        <v>0</v>
      </c>
      <c r="CB17" s="183">
        <f t="shared" si="59"/>
        <v>0</v>
      </c>
      <c r="CC17" s="183">
        <f t="shared" si="34"/>
        <v>0</v>
      </c>
      <c r="CD17" s="183">
        <f t="shared" si="60"/>
        <v>0</v>
      </c>
      <c r="CE17" s="183">
        <f t="shared" si="61"/>
        <v>0</v>
      </c>
      <c r="CF17" s="184">
        <f t="shared" si="62"/>
        <v>0</v>
      </c>
      <c r="CG17" s="198">
        <f t="shared" si="63"/>
        <v>0</v>
      </c>
      <c r="CH17" s="186"/>
      <c r="CI17" s="187"/>
      <c r="CJ17" s="187"/>
      <c r="CK17" s="177">
        <f t="shared" si="64"/>
        <v>0.5</v>
      </c>
      <c r="CL17" s="361"/>
      <c r="CM17" s="360"/>
      <c r="CN17" s="444">
        <v>4</v>
      </c>
      <c r="CO17" s="450">
        <v>60</v>
      </c>
    </row>
    <row r="18" spans="1:93" s="35" customFormat="1" ht="20.100000000000001" customHeight="1" thickBot="1" x14ac:dyDescent="0.25">
      <c r="A18" s="134" t="s">
        <v>63</v>
      </c>
      <c r="B18" s="862">
        <v>6</v>
      </c>
      <c r="C18" s="21" t="s">
        <v>2</v>
      </c>
      <c r="D18" s="435" t="s">
        <v>24</v>
      </c>
      <c r="E18" s="440" t="s">
        <v>26</v>
      </c>
      <c r="F18" s="500"/>
      <c r="G18" s="506"/>
      <c r="H18" s="435" t="s">
        <v>24</v>
      </c>
      <c r="I18" s="435" t="s">
        <v>25</v>
      </c>
      <c r="J18" s="498" t="s">
        <v>56</v>
      </c>
      <c r="K18" s="498"/>
      <c r="L18" s="440" t="s">
        <v>24</v>
      </c>
      <c r="M18" s="459" t="s">
        <v>31</v>
      </c>
      <c r="N18" s="506"/>
      <c r="O18" s="506"/>
      <c r="P18" s="435" t="s">
        <v>24</v>
      </c>
      <c r="Q18" s="435" t="s">
        <v>35</v>
      </c>
      <c r="R18" s="520"/>
      <c r="S18" s="1118"/>
      <c r="T18" s="459" t="s">
        <v>31</v>
      </c>
      <c r="U18" s="435" t="s">
        <v>26</v>
      </c>
      <c r="V18" s="498" t="s">
        <v>26</v>
      </c>
      <c r="W18" s="498" t="s">
        <v>26</v>
      </c>
      <c r="X18" s="435" t="s">
        <v>31</v>
      </c>
      <c r="Y18" s="435" t="s">
        <v>31</v>
      </c>
      <c r="Z18" s="505" t="s">
        <v>26</v>
      </c>
      <c r="AA18" s="454" t="s">
        <v>40</v>
      </c>
      <c r="AB18" s="436" t="s">
        <v>40</v>
      </c>
      <c r="AC18" s="436" t="s">
        <v>40</v>
      </c>
      <c r="AD18" s="498"/>
      <c r="AE18" s="502"/>
      <c r="AF18" s="435"/>
      <c r="AG18" s="506"/>
      <c r="AH18" s="505"/>
      <c r="AI18" s="1072">
        <f>COUNTIF($D18:AH18,"D")</f>
        <v>4</v>
      </c>
      <c r="AJ18" s="1073">
        <f t="shared" si="10"/>
        <v>1</v>
      </c>
      <c r="AK18" s="1073">
        <f t="shared" si="11"/>
        <v>5</v>
      </c>
      <c r="AL18" s="1073">
        <f t="shared" si="12"/>
        <v>0</v>
      </c>
      <c r="AM18" s="1073">
        <f t="shared" si="13"/>
        <v>0</v>
      </c>
      <c r="AN18" s="1073">
        <f t="shared" si="14"/>
        <v>0</v>
      </c>
      <c r="AO18" s="1073">
        <f t="shared" si="15"/>
        <v>0</v>
      </c>
      <c r="AP18" s="1073">
        <f t="shared" si="16"/>
        <v>4</v>
      </c>
      <c r="AQ18" s="1073">
        <f t="shared" si="17"/>
        <v>0</v>
      </c>
      <c r="AR18" s="1073">
        <f t="shared" si="18"/>
        <v>0</v>
      </c>
      <c r="AS18" s="1073">
        <f t="shared" si="19"/>
        <v>0</v>
      </c>
      <c r="AT18" s="1073">
        <f t="shared" si="20"/>
        <v>1</v>
      </c>
      <c r="AU18" s="1073">
        <f t="shared" si="21"/>
        <v>0</v>
      </c>
      <c r="AV18" s="1073">
        <f t="shared" si="22"/>
        <v>0</v>
      </c>
      <c r="AW18" s="1073">
        <f t="shared" si="23"/>
        <v>0</v>
      </c>
      <c r="AX18" s="1073">
        <f t="shared" si="24"/>
        <v>0</v>
      </c>
      <c r="AY18" s="1073">
        <f t="shared" si="25"/>
        <v>3</v>
      </c>
      <c r="AZ18" s="1073">
        <f t="shared" si="26"/>
        <v>0</v>
      </c>
      <c r="BA18" s="184">
        <f t="shared" si="36"/>
        <v>13</v>
      </c>
      <c r="BB18" s="348"/>
      <c r="BC18" s="1076">
        <f t="shared" si="27"/>
        <v>6.333333333333333</v>
      </c>
      <c r="BD18" s="347"/>
      <c r="BE18" s="343"/>
      <c r="BF18" s="178">
        <f t="shared" si="37"/>
        <v>1</v>
      </c>
      <c r="BG18" s="179">
        <f t="shared" si="38"/>
        <v>0.5</v>
      </c>
      <c r="BH18" s="180">
        <f t="shared" si="39"/>
        <v>4.1666666666666664E-2</v>
      </c>
      <c r="BI18" s="181">
        <f t="shared" si="40"/>
        <v>0.45833333333333331</v>
      </c>
      <c r="BJ18" s="182">
        <f t="shared" si="41"/>
        <v>0</v>
      </c>
      <c r="BK18" s="183">
        <f t="shared" si="42"/>
        <v>0</v>
      </c>
      <c r="BL18" s="183">
        <f t="shared" si="43"/>
        <v>0</v>
      </c>
      <c r="BM18" s="183">
        <f t="shared" si="44"/>
        <v>0</v>
      </c>
      <c r="BN18" s="183">
        <f t="shared" si="45"/>
        <v>0</v>
      </c>
      <c r="BO18" s="183">
        <f t="shared" si="46"/>
        <v>0</v>
      </c>
      <c r="BP18" s="184">
        <f t="shared" si="47"/>
        <v>0</v>
      </c>
      <c r="BQ18" s="405">
        <f t="shared" si="48"/>
        <v>0</v>
      </c>
      <c r="BR18" s="182">
        <f t="shared" si="49"/>
        <v>0</v>
      </c>
      <c r="BS18" s="183">
        <f t="shared" si="50"/>
        <v>0</v>
      </c>
      <c r="BT18" s="184">
        <f t="shared" si="51"/>
        <v>0</v>
      </c>
      <c r="BU18" s="185">
        <f t="shared" si="52"/>
        <v>0</v>
      </c>
      <c r="BV18" s="178">
        <f t="shared" si="53"/>
        <v>0</v>
      </c>
      <c r="BW18" s="179">
        <f t="shared" si="54"/>
        <v>0</v>
      </c>
      <c r="BX18" s="196">
        <f t="shared" si="55"/>
        <v>0</v>
      </c>
      <c r="BY18" s="197">
        <f t="shared" si="56"/>
        <v>0</v>
      </c>
      <c r="BZ18" s="182">
        <f t="shared" si="57"/>
        <v>0</v>
      </c>
      <c r="CA18" s="183">
        <f t="shared" si="58"/>
        <v>0</v>
      </c>
      <c r="CB18" s="183">
        <f t="shared" si="59"/>
        <v>0</v>
      </c>
      <c r="CC18" s="183">
        <f t="shared" si="34"/>
        <v>0</v>
      </c>
      <c r="CD18" s="183">
        <f t="shared" si="60"/>
        <v>0</v>
      </c>
      <c r="CE18" s="183">
        <f t="shared" si="61"/>
        <v>0</v>
      </c>
      <c r="CF18" s="184">
        <f t="shared" si="62"/>
        <v>0</v>
      </c>
      <c r="CG18" s="198">
        <f t="shared" si="63"/>
        <v>0</v>
      </c>
      <c r="CH18" s="186"/>
      <c r="CI18" s="187"/>
      <c r="CJ18" s="187"/>
      <c r="CK18" s="177">
        <f t="shared" si="64"/>
        <v>0.5</v>
      </c>
      <c r="CL18" s="361"/>
      <c r="CM18" s="360"/>
      <c r="CN18" s="444">
        <v>2</v>
      </c>
      <c r="CO18" s="450">
        <v>36</v>
      </c>
    </row>
    <row r="19" spans="1:93" s="35" customFormat="1" ht="20.100000000000001" customHeight="1" thickBot="1" x14ac:dyDescent="0.25">
      <c r="A19" s="134" t="s">
        <v>240</v>
      </c>
      <c r="B19" s="612">
        <v>7</v>
      </c>
      <c r="C19" s="124" t="s">
        <v>2</v>
      </c>
      <c r="D19" s="436" t="s">
        <v>24</v>
      </c>
      <c r="E19" s="443" t="s">
        <v>24</v>
      </c>
      <c r="F19" s="386" t="s">
        <v>32</v>
      </c>
      <c r="G19" s="449" t="s">
        <v>32</v>
      </c>
      <c r="H19" s="449" t="s">
        <v>32</v>
      </c>
      <c r="I19" s="449" t="s">
        <v>32</v>
      </c>
      <c r="J19" s="449" t="s">
        <v>288</v>
      </c>
      <c r="K19" s="449" t="s">
        <v>289</v>
      </c>
      <c r="L19" s="490" t="s">
        <v>32</v>
      </c>
      <c r="M19" s="386" t="s">
        <v>32</v>
      </c>
      <c r="N19" s="449" t="s">
        <v>32</v>
      </c>
      <c r="O19" s="449" t="s">
        <v>32</v>
      </c>
      <c r="P19" s="449" t="s">
        <v>32</v>
      </c>
      <c r="Q19" s="449" t="s">
        <v>32</v>
      </c>
      <c r="R19" s="449" t="s">
        <v>288</v>
      </c>
      <c r="S19" s="1118"/>
      <c r="T19" s="459" t="s">
        <v>24</v>
      </c>
      <c r="U19" s="435" t="s">
        <v>25</v>
      </c>
      <c r="V19" s="498"/>
      <c r="W19" s="498"/>
      <c r="X19" s="435" t="s">
        <v>35</v>
      </c>
      <c r="Y19" s="435" t="s">
        <v>31</v>
      </c>
      <c r="Z19" s="505"/>
      <c r="AA19" s="454" t="s">
        <v>40</v>
      </c>
      <c r="AB19" s="436" t="s">
        <v>40</v>
      </c>
      <c r="AC19" s="436" t="s">
        <v>40</v>
      </c>
      <c r="AD19" s="498"/>
      <c r="AE19" s="531" t="s">
        <v>50</v>
      </c>
      <c r="AF19" s="468"/>
      <c r="AG19" s="570"/>
      <c r="AH19" s="572"/>
      <c r="AI19" s="1072">
        <f>COUNTIF($D19:AH19,"D")</f>
        <v>3</v>
      </c>
      <c r="AJ19" s="1073">
        <f t="shared" si="10"/>
        <v>1</v>
      </c>
      <c r="AK19" s="1073">
        <f t="shared" si="11"/>
        <v>0</v>
      </c>
      <c r="AL19" s="1073">
        <f t="shared" si="12"/>
        <v>0</v>
      </c>
      <c r="AM19" s="1073">
        <f t="shared" si="13"/>
        <v>0</v>
      </c>
      <c r="AN19" s="1073">
        <f t="shared" si="14"/>
        <v>0</v>
      </c>
      <c r="AO19" s="1073">
        <f t="shared" si="15"/>
        <v>0</v>
      </c>
      <c r="AP19" s="1073">
        <f t="shared" si="16"/>
        <v>1</v>
      </c>
      <c r="AQ19" s="1073">
        <f t="shared" si="17"/>
        <v>10</v>
      </c>
      <c r="AR19" s="1073">
        <f t="shared" si="18"/>
        <v>0</v>
      </c>
      <c r="AS19" s="1073">
        <f t="shared" si="19"/>
        <v>0</v>
      </c>
      <c r="AT19" s="1073">
        <f t="shared" si="20"/>
        <v>1</v>
      </c>
      <c r="AU19" s="1073">
        <f t="shared" si="21"/>
        <v>0</v>
      </c>
      <c r="AV19" s="1073">
        <f t="shared" si="22"/>
        <v>0</v>
      </c>
      <c r="AW19" s="1073">
        <f t="shared" si="23"/>
        <v>0</v>
      </c>
      <c r="AX19" s="1073">
        <f t="shared" si="24"/>
        <v>0</v>
      </c>
      <c r="AY19" s="1073">
        <f t="shared" si="25"/>
        <v>3</v>
      </c>
      <c r="AZ19" s="1073">
        <f t="shared" si="26"/>
        <v>0</v>
      </c>
      <c r="BA19" s="184">
        <f t="shared" si="36"/>
        <v>17</v>
      </c>
      <c r="BB19" s="348"/>
      <c r="BC19" s="1076">
        <f t="shared" si="27"/>
        <v>3.3333333333333335</v>
      </c>
      <c r="BD19" s="347"/>
      <c r="BE19" s="343"/>
      <c r="BF19" s="178">
        <f t="shared" si="37"/>
        <v>0</v>
      </c>
      <c r="BG19" s="179">
        <f t="shared" si="38"/>
        <v>0</v>
      </c>
      <c r="BH19" s="180">
        <f t="shared" si="39"/>
        <v>0</v>
      </c>
      <c r="BI19" s="181">
        <f t="shared" si="40"/>
        <v>0</v>
      </c>
      <c r="BJ19" s="182">
        <f t="shared" si="41"/>
        <v>0</v>
      </c>
      <c r="BK19" s="183">
        <f t="shared" si="42"/>
        <v>0</v>
      </c>
      <c r="BL19" s="183">
        <f t="shared" si="43"/>
        <v>1</v>
      </c>
      <c r="BM19" s="183">
        <f t="shared" si="44"/>
        <v>0</v>
      </c>
      <c r="BN19" s="183">
        <f t="shared" si="45"/>
        <v>0</v>
      </c>
      <c r="BO19" s="183">
        <f t="shared" si="46"/>
        <v>0</v>
      </c>
      <c r="BP19" s="184">
        <f t="shared" si="47"/>
        <v>0</v>
      </c>
      <c r="BQ19" s="405">
        <f t="shared" si="48"/>
        <v>0.5</v>
      </c>
      <c r="BR19" s="182">
        <f t="shared" si="49"/>
        <v>0</v>
      </c>
      <c r="BS19" s="183">
        <f t="shared" si="50"/>
        <v>0</v>
      </c>
      <c r="BT19" s="184">
        <f t="shared" si="51"/>
        <v>0</v>
      </c>
      <c r="BU19" s="185">
        <f t="shared" si="52"/>
        <v>0</v>
      </c>
      <c r="BV19" s="178">
        <f t="shared" si="53"/>
        <v>0</v>
      </c>
      <c r="BW19" s="179">
        <f t="shared" si="54"/>
        <v>0</v>
      </c>
      <c r="BX19" s="196">
        <f t="shared" si="55"/>
        <v>0</v>
      </c>
      <c r="BY19" s="197">
        <f t="shared" si="56"/>
        <v>0</v>
      </c>
      <c r="BZ19" s="182">
        <f t="shared" si="57"/>
        <v>0</v>
      </c>
      <c r="CA19" s="183">
        <f t="shared" si="58"/>
        <v>0</v>
      </c>
      <c r="CB19" s="183">
        <f t="shared" si="59"/>
        <v>0</v>
      </c>
      <c r="CC19" s="183">
        <f t="shared" si="34"/>
        <v>0</v>
      </c>
      <c r="CD19" s="183">
        <f t="shared" si="60"/>
        <v>0</v>
      </c>
      <c r="CE19" s="183">
        <f t="shared" si="61"/>
        <v>0</v>
      </c>
      <c r="CF19" s="184">
        <f t="shared" si="62"/>
        <v>0</v>
      </c>
      <c r="CG19" s="198">
        <f t="shared" si="63"/>
        <v>0</v>
      </c>
      <c r="CH19" s="186"/>
      <c r="CI19" s="187"/>
      <c r="CJ19" s="187"/>
      <c r="CK19" s="177">
        <f t="shared" si="64"/>
        <v>0.5</v>
      </c>
      <c r="CL19" s="361"/>
      <c r="CM19" s="360"/>
      <c r="CN19" s="444">
        <v>7</v>
      </c>
      <c r="CO19" s="450">
        <v>84</v>
      </c>
    </row>
    <row r="20" spans="1:93" s="35" customFormat="1" ht="20.100000000000001" customHeight="1" thickBot="1" x14ac:dyDescent="0.25">
      <c r="A20" s="1557" t="s">
        <v>64</v>
      </c>
      <c r="B20" s="862">
        <v>8</v>
      </c>
      <c r="C20" s="124" t="s">
        <v>65</v>
      </c>
      <c r="D20" s="435"/>
      <c r="E20" s="440"/>
      <c r="F20" s="500"/>
      <c r="G20" s="506"/>
      <c r="H20" s="435"/>
      <c r="I20" s="435"/>
      <c r="J20" s="498"/>
      <c r="K20" s="498"/>
      <c r="L20" s="440"/>
      <c r="M20" s="459"/>
      <c r="N20" s="506"/>
      <c r="O20" s="506"/>
      <c r="P20" s="435"/>
      <c r="Q20" s="435"/>
      <c r="R20" s="520"/>
      <c r="S20" s="1118"/>
      <c r="T20" s="459"/>
      <c r="U20" s="435"/>
      <c r="V20" s="498"/>
      <c r="W20" s="498"/>
      <c r="X20" s="435"/>
      <c r="Y20" s="435"/>
      <c r="Z20" s="505"/>
      <c r="AA20" s="454"/>
      <c r="AB20" s="436"/>
      <c r="AC20" s="436"/>
      <c r="AD20" s="498"/>
      <c r="AE20" s="498"/>
      <c r="AF20" s="473"/>
      <c r="AG20" s="513"/>
      <c r="AH20" s="669"/>
      <c r="AI20" s="1072">
        <f>COUNTIF($D20:AH20,"D")</f>
        <v>0</v>
      </c>
      <c r="AJ20" s="1073">
        <f t="shared" si="10"/>
        <v>0</v>
      </c>
      <c r="AK20" s="1073">
        <f t="shared" si="11"/>
        <v>0</v>
      </c>
      <c r="AL20" s="1073">
        <f t="shared" si="12"/>
        <v>0</v>
      </c>
      <c r="AM20" s="1073">
        <f t="shared" si="13"/>
        <v>0</v>
      </c>
      <c r="AN20" s="1073">
        <f t="shared" si="14"/>
        <v>0</v>
      </c>
      <c r="AO20" s="1073">
        <f t="shared" si="15"/>
        <v>0</v>
      </c>
      <c r="AP20" s="1073">
        <f t="shared" si="16"/>
        <v>0</v>
      </c>
      <c r="AQ20" s="1073">
        <f t="shared" si="17"/>
        <v>0</v>
      </c>
      <c r="AR20" s="1073">
        <f t="shared" si="18"/>
        <v>0</v>
      </c>
      <c r="AS20" s="1073">
        <f t="shared" si="19"/>
        <v>0</v>
      </c>
      <c r="AT20" s="1073">
        <f t="shared" si="20"/>
        <v>0</v>
      </c>
      <c r="AU20" s="1073">
        <f t="shared" si="21"/>
        <v>0</v>
      </c>
      <c r="AV20" s="1073">
        <f t="shared" si="22"/>
        <v>0</v>
      </c>
      <c r="AW20" s="1073">
        <f t="shared" si="23"/>
        <v>0</v>
      </c>
      <c r="AX20" s="1073">
        <f t="shared" si="24"/>
        <v>0</v>
      </c>
      <c r="AY20" s="1073">
        <f t="shared" si="25"/>
        <v>0</v>
      </c>
      <c r="AZ20" s="1073">
        <f t="shared" si="26"/>
        <v>0</v>
      </c>
      <c r="BA20" s="184">
        <f t="shared" si="36"/>
        <v>0</v>
      </c>
      <c r="BB20" s="348"/>
      <c r="BC20" s="1076">
        <f t="shared" si="27"/>
        <v>0</v>
      </c>
      <c r="BD20" s="347"/>
      <c r="BE20" s="343"/>
      <c r="BF20" s="178">
        <f t="shared" si="37"/>
        <v>0</v>
      </c>
      <c r="BG20" s="179">
        <f t="shared" si="38"/>
        <v>0</v>
      </c>
      <c r="BH20" s="180">
        <f t="shared" si="39"/>
        <v>0</v>
      </c>
      <c r="BI20" s="181">
        <f t="shared" si="40"/>
        <v>0</v>
      </c>
      <c r="BJ20" s="182">
        <f t="shared" si="41"/>
        <v>0</v>
      </c>
      <c r="BK20" s="183">
        <f t="shared" si="42"/>
        <v>0</v>
      </c>
      <c r="BL20" s="183">
        <f t="shared" si="43"/>
        <v>0</v>
      </c>
      <c r="BM20" s="183">
        <f t="shared" si="44"/>
        <v>0</v>
      </c>
      <c r="BN20" s="183">
        <f t="shared" si="45"/>
        <v>0</v>
      </c>
      <c r="BO20" s="183">
        <f t="shared" si="46"/>
        <v>0</v>
      </c>
      <c r="BP20" s="184">
        <f t="shared" si="47"/>
        <v>0</v>
      </c>
      <c r="BQ20" s="405">
        <f t="shared" si="48"/>
        <v>0</v>
      </c>
      <c r="BR20" s="182">
        <f t="shared" si="49"/>
        <v>0</v>
      </c>
      <c r="BS20" s="183">
        <f t="shared" si="50"/>
        <v>0</v>
      </c>
      <c r="BT20" s="184">
        <f t="shared" si="51"/>
        <v>0</v>
      </c>
      <c r="BU20" s="185">
        <f t="shared" si="52"/>
        <v>0</v>
      </c>
      <c r="BV20" s="178">
        <f t="shared" si="53"/>
        <v>0</v>
      </c>
      <c r="BW20" s="179">
        <f t="shared" si="54"/>
        <v>0</v>
      </c>
      <c r="BX20" s="196">
        <f t="shared" si="55"/>
        <v>0</v>
      </c>
      <c r="BY20" s="197">
        <f t="shared" si="56"/>
        <v>0</v>
      </c>
      <c r="BZ20" s="182">
        <f t="shared" si="57"/>
        <v>0</v>
      </c>
      <c r="CA20" s="183">
        <f t="shared" si="58"/>
        <v>0</v>
      </c>
      <c r="CB20" s="183">
        <f t="shared" si="59"/>
        <v>0</v>
      </c>
      <c r="CC20" s="183">
        <f t="shared" si="34"/>
        <v>0</v>
      </c>
      <c r="CD20" s="183">
        <f t="shared" si="60"/>
        <v>0</v>
      </c>
      <c r="CE20" s="183">
        <f t="shared" si="61"/>
        <v>0</v>
      </c>
      <c r="CF20" s="184">
        <f t="shared" si="62"/>
        <v>0</v>
      </c>
      <c r="CG20" s="198">
        <f t="shared" si="63"/>
        <v>0</v>
      </c>
      <c r="CH20" s="186"/>
      <c r="CI20" s="187"/>
      <c r="CJ20" s="187"/>
      <c r="CK20" s="177">
        <f t="shared" si="64"/>
        <v>0</v>
      </c>
      <c r="CL20" s="361"/>
      <c r="CM20" s="360"/>
      <c r="CN20" s="444">
        <v>0</v>
      </c>
      <c r="CO20" s="450">
        <v>0</v>
      </c>
    </row>
    <row r="21" spans="1:93" s="336" customFormat="1" ht="20.100000000000001" customHeight="1" thickBot="1" x14ac:dyDescent="0.25">
      <c r="A21" s="1558"/>
      <c r="B21" s="612">
        <v>9</v>
      </c>
      <c r="C21" s="19"/>
      <c r="D21" s="435"/>
      <c r="E21" s="440"/>
      <c r="F21" s="500"/>
      <c r="G21" s="506"/>
      <c r="H21" s="435"/>
      <c r="I21" s="435"/>
      <c r="J21" s="498"/>
      <c r="K21" s="498"/>
      <c r="L21" s="440"/>
      <c r="M21" s="459"/>
      <c r="N21" s="506"/>
      <c r="O21" s="506"/>
      <c r="P21" s="435"/>
      <c r="Q21" s="435"/>
      <c r="R21" s="520"/>
      <c r="S21" s="1118"/>
      <c r="T21" s="459"/>
      <c r="U21" s="435"/>
      <c r="V21" s="498"/>
      <c r="W21" s="498"/>
      <c r="X21" s="435"/>
      <c r="Y21" s="435"/>
      <c r="Z21" s="505"/>
      <c r="AA21" s="454"/>
      <c r="AB21" s="436"/>
      <c r="AC21" s="436"/>
      <c r="AD21" s="498"/>
      <c r="AE21" s="498"/>
      <c r="AF21" s="435"/>
      <c r="AG21" s="506"/>
      <c r="AH21" s="505"/>
      <c r="AI21" s="1072">
        <f>COUNTIF($D21:AH21,"D")</f>
        <v>0</v>
      </c>
      <c r="AJ21" s="1073">
        <f t="shared" si="10"/>
        <v>0</v>
      </c>
      <c r="AK21" s="1073">
        <f t="shared" si="11"/>
        <v>0</v>
      </c>
      <c r="AL21" s="1073">
        <f t="shared" si="12"/>
        <v>0</v>
      </c>
      <c r="AM21" s="1073">
        <f t="shared" si="13"/>
        <v>0</v>
      </c>
      <c r="AN21" s="1073">
        <f t="shared" si="14"/>
        <v>0</v>
      </c>
      <c r="AO21" s="1073">
        <f t="shared" si="15"/>
        <v>0</v>
      </c>
      <c r="AP21" s="1073">
        <f t="shared" si="16"/>
        <v>0</v>
      </c>
      <c r="AQ21" s="1073">
        <f t="shared" si="17"/>
        <v>0</v>
      </c>
      <c r="AR21" s="1073">
        <f t="shared" si="18"/>
        <v>0</v>
      </c>
      <c r="AS21" s="1073">
        <f t="shared" si="19"/>
        <v>0</v>
      </c>
      <c r="AT21" s="1073">
        <f t="shared" si="20"/>
        <v>0</v>
      </c>
      <c r="AU21" s="1073">
        <f t="shared" si="21"/>
        <v>0</v>
      </c>
      <c r="AV21" s="1073">
        <f t="shared" si="22"/>
        <v>0</v>
      </c>
      <c r="AW21" s="1073">
        <f t="shared" si="23"/>
        <v>0</v>
      </c>
      <c r="AX21" s="1073">
        <f t="shared" si="24"/>
        <v>0</v>
      </c>
      <c r="AY21" s="1073">
        <f t="shared" si="25"/>
        <v>0</v>
      </c>
      <c r="AZ21" s="1073">
        <f t="shared" si="26"/>
        <v>0</v>
      </c>
      <c r="BA21" s="184">
        <f t="shared" si="36"/>
        <v>0</v>
      </c>
      <c r="BB21" s="348"/>
      <c r="BC21" s="1076">
        <f t="shared" si="27"/>
        <v>0</v>
      </c>
      <c r="BD21" s="347"/>
      <c r="BE21" s="343"/>
      <c r="BF21" s="178">
        <f t="shared" si="37"/>
        <v>0</v>
      </c>
      <c r="BG21" s="179">
        <f t="shared" si="38"/>
        <v>0</v>
      </c>
      <c r="BH21" s="180">
        <f t="shared" si="39"/>
        <v>0</v>
      </c>
      <c r="BI21" s="181">
        <f t="shared" si="40"/>
        <v>0</v>
      </c>
      <c r="BJ21" s="182">
        <f t="shared" si="41"/>
        <v>0</v>
      </c>
      <c r="BK21" s="183">
        <f t="shared" si="42"/>
        <v>0</v>
      </c>
      <c r="BL21" s="183">
        <f t="shared" si="43"/>
        <v>0</v>
      </c>
      <c r="BM21" s="183">
        <f t="shared" si="44"/>
        <v>0</v>
      </c>
      <c r="BN21" s="183">
        <f t="shared" si="45"/>
        <v>0</v>
      </c>
      <c r="BO21" s="183">
        <f t="shared" si="46"/>
        <v>0</v>
      </c>
      <c r="BP21" s="184">
        <f t="shared" si="47"/>
        <v>0</v>
      </c>
      <c r="BQ21" s="405">
        <f t="shared" si="48"/>
        <v>0</v>
      </c>
      <c r="BR21" s="182">
        <f t="shared" si="49"/>
        <v>0</v>
      </c>
      <c r="BS21" s="183">
        <f t="shared" si="50"/>
        <v>0</v>
      </c>
      <c r="BT21" s="184">
        <f t="shared" si="51"/>
        <v>0</v>
      </c>
      <c r="BU21" s="185">
        <f t="shared" si="52"/>
        <v>0</v>
      </c>
      <c r="BV21" s="178">
        <f t="shared" si="53"/>
        <v>0</v>
      </c>
      <c r="BW21" s="179">
        <f t="shared" si="54"/>
        <v>0</v>
      </c>
      <c r="BX21" s="196">
        <f t="shared" si="55"/>
        <v>0</v>
      </c>
      <c r="BY21" s="197">
        <f t="shared" si="56"/>
        <v>0</v>
      </c>
      <c r="BZ21" s="182">
        <f t="shared" si="57"/>
        <v>0</v>
      </c>
      <c r="CA21" s="183">
        <f t="shared" si="58"/>
        <v>0</v>
      </c>
      <c r="CB21" s="183">
        <f t="shared" si="59"/>
        <v>0</v>
      </c>
      <c r="CC21" s="183">
        <f t="shared" si="34"/>
        <v>0</v>
      </c>
      <c r="CD21" s="183">
        <f t="shared" si="60"/>
        <v>0</v>
      </c>
      <c r="CE21" s="183">
        <f t="shared" si="61"/>
        <v>0</v>
      </c>
      <c r="CF21" s="184">
        <f t="shared" si="62"/>
        <v>0</v>
      </c>
      <c r="CG21" s="198">
        <f t="shared" si="63"/>
        <v>0</v>
      </c>
      <c r="CH21" s="186"/>
      <c r="CI21" s="187"/>
      <c r="CJ21" s="187"/>
      <c r="CK21" s="177">
        <f t="shared" si="64"/>
        <v>0</v>
      </c>
      <c r="CL21" s="361"/>
      <c r="CM21" s="360"/>
      <c r="CN21" s="444">
        <v>0</v>
      </c>
      <c r="CO21" s="450">
        <v>0</v>
      </c>
    </row>
    <row r="22" spans="1:93" s="35" customFormat="1" ht="20.100000000000001" customHeight="1" thickBot="1" x14ac:dyDescent="0.25">
      <c r="A22" s="1559"/>
      <c r="B22" s="862">
        <v>10</v>
      </c>
      <c r="C22" s="128" t="s">
        <v>3</v>
      </c>
      <c r="D22" s="438"/>
      <c r="E22" s="455"/>
      <c r="F22" s="503"/>
      <c r="G22" s="458"/>
      <c r="H22" s="438"/>
      <c r="I22" s="438"/>
      <c r="J22" s="502"/>
      <c r="K22" s="502"/>
      <c r="L22" s="455"/>
      <c r="M22" s="460"/>
      <c r="N22" s="458"/>
      <c r="O22" s="458"/>
      <c r="P22" s="438"/>
      <c r="Q22" s="438"/>
      <c r="R22" s="453"/>
      <c r="S22" s="1119"/>
      <c r="T22" s="460"/>
      <c r="U22" s="438"/>
      <c r="V22" s="502"/>
      <c r="W22" s="502"/>
      <c r="X22" s="438"/>
      <c r="Y22" s="438"/>
      <c r="Z22" s="467"/>
      <c r="AA22" s="386"/>
      <c r="AB22" s="449"/>
      <c r="AC22" s="449"/>
      <c r="AD22" s="502"/>
      <c r="AE22" s="502"/>
      <c r="AF22" s="475"/>
      <c r="AG22" s="482"/>
      <c r="AH22" s="523"/>
      <c r="AI22" s="1072">
        <f>COUNTIF($D22:AH22,"D")</f>
        <v>0</v>
      </c>
      <c r="AJ22" s="1073">
        <f t="shared" si="10"/>
        <v>0</v>
      </c>
      <c r="AK22" s="1073">
        <f t="shared" si="11"/>
        <v>0</v>
      </c>
      <c r="AL22" s="1073">
        <f t="shared" si="12"/>
        <v>0</v>
      </c>
      <c r="AM22" s="1073">
        <f t="shared" si="13"/>
        <v>0</v>
      </c>
      <c r="AN22" s="1073">
        <f t="shared" si="14"/>
        <v>0</v>
      </c>
      <c r="AO22" s="1073">
        <f t="shared" si="15"/>
        <v>0</v>
      </c>
      <c r="AP22" s="1073">
        <f t="shared" si="16"/>
        <v>0</v>
      </c>
      <c r="AQ22" s="1073">
        <f t="shared" si="17"/>
        <v>0</v>
      </c>
      <c r="AR22" s="1073">
        <f t="shared" si="18"/>
        <v>0</v>
      </c>
      <c r="AS22" s="1073">
        <f t="shared" si="19"/>
        <v>0</v>
      </c>
      <c r="AT22" s="1073">
        <f t="shared" si="20"/>
        <v>0</v>
      </c>
      <c r="AU22" s="1073">
        <f t="shared" si="21"/>
        <v>0</v>
      </c>
      <c r="AV22" s="1073">
        <f t="shared" si="22"/>
        <v>0</v>
      </c>
      <c r="AW22" s="1073">
        <f t="shared" si="23"/>
        <v>0</v>
      </c>
      <c r="AX22" s="1073">
        <f t="shared" si="24"/>
        <v>0</v>
      </c>
      <c r="AY22" s="1073">
        <f t="shared" si="25"/>
        <v>0</v>
      </c>
      <c r="AZ22" s="1073">
        <f t="shared" si="26"/>
        <v>0</v>
      </c>
      <c r="BA22" s="184">
        <f t="shared" si="36"/>
        <v>0</v>
      </c>
      <c r="BB22" s="348"/>
      <c r="BC22" s="1076">
        <f t="shared" si="27"/>
        <v>0</v>
      </c>
      <c r="BD22" s="347"/>
      <c r="BE22" s="343"/>
      <c r="BF22" s="178">
        <f t="shared" si="37"/>
        <v>0</v>
      </c>
      <c r="BG22" s="179">
        <f t="shared" si="38"/>
        <v>0</v>
      </c>
      <c r="BH22" s="180">
        <f t="shared" si="39"/>
        <v>0</v>
      </c>
      <c r="BI22" s="181">
        <f t="shared" si="40"/>
        <v>0</v>
      </c>
      <c r="BJ22" s="182">
        <f t="shared" si="41"/>
        <v>0</v>
      </c>
      <c r="BK22" s="183">
        <f t="shared" si="42"/>
        <v>0</v>
      </c>
      <c r="BL22" s="183">
        <f t="shared" si="43"/>
        <v>0</v>
      </c>
      <c r="BM22" s="183">
        <f t="shared" si="44"/>
        <v>0</v>
      </c>
      <c r="BN22" s="183">
        <f t="shared" si="45"/>
        <v>0</v>
      </c>
      <c r="BO22" s="183">
        <f t="shared" si="46"/>
        <v>0</v>
      </c>
      <c r="BP22" s="184">
        <f t="shared" si="47"/>
        <v>0</v>
      </c>
      <c r="BQ22" s="405">
        <f t="shared" si="48"/>
        <v>0</v>
      </c>
      <c r="BR22" s="182">
        <f t="shared" si="49"/>
        <v>0</v>
      </c>
      <c r="BS22" s="183">
        <f t="shared" si="50"/>
        <v>0</v>
      </c>
      <c r="BT22" s="184">
        <f t="shared" si="51"/>
        <v>0</v>
      </c>
      <c r="BU22" s="185">
        <f t="shared" si="52"/>
        <v>0</v>
      </c>
      <c r="BV22" s="178">
        <f t="shared" si="53"/>
        <v>0</v>
      </c>
      <c r="BW22" s="179">
        <f t="shared" si="54"/>
        <v>0</v>
      </c>
      <c r="BX22" s="196">
        <f t="shared" si="55"/>
        <v>0</v>
      </c>
      <c r="BY22" s="197">
        <f t="shared" si="56"/>
        <v>0</v>
      </c>
      <c r="BZ22" s="182">
        <f t="shared" si="57"/>
        <v>0</v>
      </c>
      <c r="CA22" s="183">
        <f t="shared" si="58"/>
        <v>0</v>
      </c>
      <c r="CB22" s="183">
        <f t="shared" si="59"/>
        <v>0</v>
      </c>
      <c r="CC22" s="183">
        <f t="shared" si="34"/>
        <v>0</v>
      </c>
      <c r="CD22" s="183">
        <f t="shared" si="60"/>
        <v>0</v>
      </c>
      <c r="CE22" s="183">
        <f t="shared" si="61"/>
        <v>0</v>
      </c>
      <c r="CF22" s="184">
        <f t="shared" si="62"/>
        <v>0</v>
      </c>
      <c r="CG22" s="198">
        <f t="shared" si="63"/>
        <v>0</v>
      </c>
      <c r="CH22" s="186"/>
      <c r="CI22" s="187"/>
      <c r="CJ22" s="187"/>
      <c r="CK22" s="177">
        <f t="shared" si="64"/>
        <v>0</v>
      </c>
      <c r="CL22" s="361"/>
      <c r="CM22" s="360"/>
      <c r="CN22" s="444">
        <v>0</v>
      </c>
      <c r="CO22" s="450">
        <v>0</v>
      </c>
    </row>
    <row r="23" spans="1:93" s="35" customFormat="1" ht="20.100000000000001" customHeight="1" thickBot="1" x14ac:dyDescent="0.25">
      <c r="A23" s="129" t="s">
        <v>66</v>
      </c>
      <c r="B23" s="612">
        <v>11</v>
      </c>
      <c r="C23" s="658" t="s">
        <v>3</v>
      </c>
      <c r="D23" s="438" t="s">
        <v>24</v>
      </c>
      <c r="E23" s="455" t="s">
        <v>25</v>
      </c>
      <c r="F23" s="503"/>
      <c r="G23" s="458"/>
      <c r="H23" s="438" t="s">
        <v>24</v>
      </c>
      <c r="I23" s="438" t="s">
        <v>25</v>
      </c>
      <c r="J23" s="502"/>
      <c r="K23" s="502" t="s">
        <v>50</v>
      </c>
      <c r="L23" s="455" t="s">
        <v>24</v>
      </c>
      <c r="M23" s="460" t="s">
        <v>25</v>
      </c>
      <c r="N23" s="458"/>
      <c r="O23" s="458"/>
      <c r="P23" s="438" t="s">
        <v>24</v>
      </c>
      <c r="Q23" s="438" t="s">
        <v>24</v>
      </c>
      <c r="R23" s="453"/>
      <c r="S23" s="1119"/>
      <c r="T23" s="460" t="s">
        <v>24</v>
      </c>
      <c r="U23" s="438" t="s">
        <v>25</v>
      </c>
      <c r="V23" s="502"/>
      <c r="W23" s="502"/>
      <c r="X23" s="438" t="s">
        <v>25</v>
      </c>
      <c r="Y23" s="438" t="s">
        <v>25</v>
      </c>
      <c r="Z23" s="467"/>
      <c r="AA23" s="386" t="s">
        <v>40</v>
      </c>
      <c r="AB23" s="449" t="s">
        <v>40</v>
      </c>
      <c r="AC23" s="449" t="s">
        <v>40</v>
      </c>
      <c r="AD23" s="502"/>
      <c r="AE23" s="502"/>
      <c r="AF23" s="470"/>
      <c r="AG23" s="666"/>
      <c r="AH23" s="667"/>
      <c r="AI23" s="1072">
        <f>COUNTIF($D23:AH23,"D")</f>
        <v>6</v>
      </c>
      <c r="AJ23" s="1073">
        <f t="shared" si="10"/>
        <v>6</v>
      </c>
      <c r="AK23" s="1073">
        <f t="shared" si="11"/>
        <v>0</v>
      </c>
      <c r="AL23" s="1073">
        <f t="shared" si="12"/>
        <v>0</v>
      </c>
      <c r="AM23" s="1073">
        <f t="shared" si="13"/>
        <v>0</v>
      </c>
      <c r="AN23" s="1073">
        <f t="shared" si="14"/>
        <v>0</v>
      </c>
      <c r="AO23" s="1073">
        <f t="shared" si="15"/>
        <v>0</v>
      </c>
      <c r="AP23" s="1073">
        <f t="shared" si="16"/>
        <v>0</v>
      </c>
      <c r="AQ23" s="1073">
        <f t="shared" si="17"/>
        <v>0</v>
      </c>
      <c r="AR23" s="1073">
        <f t="shared" si="18"/>
        <v>0</v>
      </c>
      <c r="AS23" s="1073">
        <f t="shared" si="19"/>
        <v>0</v>
      </c>
      <c r="AT23" s="1073">
        <f t="shared" si="20"/>
        <v>0</v>
      </c>
      <c r="AU23" s="1073">
        <f t="shared" si="21"/>
        <v>0</v>
      </c>
      <c r="AV23" s="1073">
        <f t="shared" si="22"/>
        <v>0</v>
      </c>
      <c r="AW23" s="1073">
        <f t="shared" si="23"/>
        <v>0</v>
      </c>
      <c r="AX23" s="1073">
        <f t="shared" si="24"/>
        <v>0</v>
      </c>
      <c r="AY23" s="1073">
        <f t="shared" si="25"/>
        <v>3</v>
      </c>
      <c r="AZ23" s="1073">
        <f t="shared" si="26"/>
        <v>0</v>
      </c>
      <c r="BA23" s="184">
        <f t="shared" si="36"/>
        <v>15</v>
      </c>
      <c r="BB23" s="348"/>
      <c r="BC23" s="1076">
        <f t="shared" si="27"/>
        <v>7</v>
      </c>
      <c r="BD23" s="347"/>
      <c r="BE23" s="343"/>
      <c r="BF23" s="178">
        <f t="shared" si="37"/>
        <v>0</v>
      </c>
      <c r="BG23" s="179">
        <f t="shared" si="38"/>
        <v>0</v>
      </c>
      <c r="BH23" s="180">
        <f t="shared" si="39"/>
        <v>0</v>
      </c>
      <c r="BI23" s="181">
        <f t="shared" si="40"/>
        <v>0</v>
      </c>
      <c r="BJ23" s="182">
        <f t="shared" si="41"/>
        <v>0</v>
      </c>
      <c r="BK23" s="183">
        <f t="shared" si="42"/>
        <v>0</v>
      </c>
      <c r="BL23" s="183">
        <f t="shared" si="43"/>
        <v>1</v>
      </c>
      <c r="BM23" s="183">
        <f t="shared" si="44"/>
        <v>0</v>
      </c>
      <c r="BN23" s="183">
        <f t="shared" si="45"/>
        <v>0</v>
      </c>
      <c r="BO23" s="183">
        <f t="shared" si="46"/>
        <v>0</v>
      </c>
      <c r="BP23" s="184">
        <f t="shared" si="47"/>
        <v>0</v>
      </c>
      <c r="BQ23" s="405">
        <f t="shared" si="48"/>
        <v>0.5</v>
      </c>
      <c r="BR23" s="182">
        <f t="shared" si="49"/>
        <v>0</v>
      </c>
      <c r="BS23" s="183">
        <f t="shared" si="50"/>
        <v>0</v>
      </c>
      <c r="BT23" s="184">
        <f t="shared" si="51"/>
        <v>0</v>
      </c>
      <c r="BU23" s="185">
        <f t="shared" si="52"/>
        <v>0</v>
      </c>
      <c r="BV23" s="178">
        <f t="shared" si="53"/>
        <v>0</v>
      </c>
      <c r="BW23" s="179">
        <f t="shared" si="54"/>
        <v>0</v>
      </c>
      <c r="BX23" s="196">
        <f t="shared" si="55"/>
        <v>0</v>
      </c>
      <c r="BY23" s="197">
        <f t="shared" si="56"/>
        <v>0</v>
      </c>
      <c r="BZ23" s="182">
        <f t="shared" si="57"/>
        <v>0</v>
      </c>
      <c r="CA23" s="183">
        <f t="shared" si="58"/>
        <v>0</v>
      </c>
      <c r="CB23" s="183">
        <f t="shared" si="59"/>
        <v>0</v>
      </c>
      <c r="CC23" s="183">
        <f t="shared" si="34"/>
        <v>0</v>
      </c>
      <c r="CD23" s="183">
        <f t="shared" si="60"/>
        <v>0</v>
      </c>
      <c r="CE23" s="183">
        <f t="shared" si="61"/>
        <v>0</v>
      </c>
      <c r="CF23" s="184">
        <f t="shared" si="62"/>
        <v>0</v>
      </c>
      <c r="CG23" s="198">
        <f t="shared" si="63"/>
        <v>0</v>
      </c>
      <c r="CH23" s="186"/>
      <c r="CI23" s="187"/>
      <c r="CJ23" s="187"/>
      <c r="CK23" s="177">
        <f t="shared" si="64"/>
        <v>0.5</v>
      </c>
      <c r="CL23" s="361"/>
      <c r="CM23" s="360"/>
      <c r="CN23" s="444">
        <v>0</v>
      </c>
      <c r="CO23" s="450">
        <v>12</v>
      </c>
    </row>
    <row r="24" spans="1:93" s="35" customFormat="1" ht="20.100000000000001" customHeight="1" thickBot="1" x14ac:dyDescent="0.25">
      <c r="A24" s="134" t="s">
        <v>67</v>
      </c>
      <c r="B24" s="862">
        <v>12</v>
      </c>
      <c r="C24" s="19" t="s">
        <v>3</v>
      </c>
      <c r="D24" s="438" t="s">
        <v>24</v>
      </c>
      <c r="E24" s="455" t="s">
        <v>25</v>
      </c>
      <c r="F24" s="503"/>
      <c r="G24" s="458"/>
      <c r="H24" s="438" t="s">
        <v>24</v>
      </c>
      <c r="I24" s="438" t="s">
        <v>25</v>
      </c>
      <c r="J24" s="502"/>
      <c r="K24" s="502"/>
      <c r="L24" s="455" t="s">
        <v>24</v>
      </c>
      <c r="M24" s="460" t="s">
        <v>25</v>
      </c>
      <c r="N24" s="458"/>
      <c r="O24" s="458"/>
      <c r="P24" s="438" t="s">
        <v>24</v>
      </c>
      <c r="Q24" s="438" t="s">
        <v>24</v>
      </c>
      <c r="R24" s="453"/>
      <c r="S24" s="1119"/>
      <c r="T24" s="460" t="s">
        <v>24</v>
      </c>
      <c r="U24" s="438" t="s">
        <v>25</v>
      </c>
      <c r="V24" s="502"/>
      <c r="W24" s="502"/>
      <c r="X24" s="438" t="s">
        <v>25</v>
      </c>
      <c r="Y24" s="438" t="s">
        <v>25</v>
      </c>
      <c r="Z24" s="467"/>
      <c r="AA24" s="386" t="s">
        <v>40</v>
      </c>
      <c r="AB24" s="449" t="s">
        <v>40</v>
      </c>
      <c r="AC24" s="449" t="s">
        <v>40</v>
      </c>
      <c r="AD24" s="502"/>
      <c r="AE24" s="502"/>
      <c r="AF24" s="438"/>
      <c r="AG24" s="458"/>
      <c r="AH24" s="467"/>
      <c r="AI24" s="1072">
        <f>COUNTIF($D24:AH24,"D")</f>
        <v>6</v>
      </c>
      <c r="AJ24" s="1073">
        <f t="shared" si="10"/>
        <v>6</v>
      </c>
      <c r="AK24" s="1073">
        <f t="shared" si="11"/>
        <v>0</v>
      </c>
      <c r="AL24" s="1073">
        <f t="shared" si="12"/>
        <v>0</v>
      </c>
      <c r="AM24" s="1073">
        <f t="shared" si="13"/>
        <v>0</v>
      </c>
      <c r="AN24" s="1073">
        <f t="shared" si="14"/>
        <v>0</v>
      </c>
      <c r="AO24" s="1073">
        <f t="shared" si="15"/>
        <v>0</v>
      </c>
      <c r="AP24" s="1073">
        <f t="shared" si="16"/>
        <v>0</v>
      </c>
      <c r="AQ24" s="1073">
        <f t="shared" si="17"/>
        <v>0</v>
      </c>
      <c r="AR24" s="1073">
        <f t="shared" si="18"/>
        <v>0</v>
      </c>
      <c r="AS24" s="1073">
        <f t="shared" si="19"/>
        <v>0</v>
      </c>
      <c r="AT24" s="1073">
        <f t="shared" si="20"/>
        <v>0</v>
      </c>
      <c r="AU24" s="1073">
        <f t="shared" si="21"/>
        <v>0</v>
      </c>
      <c r="AV24" s="1073">
        <f t="shared" si="22"/>
        <v>0</v>
      </c>
      <c r="AW24" s="1073">
        <f t="shared" si="23"/>
        <v>0</v>
      </c>
      <c r="AX24" s="1073">
        <f t="shared" si="24"/>
        <v>0</v>
      </c>
      <c r="AY24" s="1073">
        <f t="shared" si="25"/>
        <v>3</v>
      </c>
      <c r="AZ24" s="1073">
        <f t="shared" si="26"/>
        <v>0</v>
      </c>
      <c r="BA24" s="184">
        <f t="shared" si="36"/>
        <v>15</v>
      </c>
      <c r="BB24" s="348"/>
      <c r="BC24" s="1076">
        <f t="shared" si="27"/>
        <v>7</v>
      </c>
      <c r="BD24" s="347"/>
      <c r="BE24" s="343"/>
      <c r="BF24" s="178">
        <f t="shared" si="37"/>
        <v>0</v>
      </c>
      <c r="BG24" s="179">
        <f t="shared" si="38"/>
        <v>0</v>
      </c>
      <c r="BH24" s="180">
        <f t="shared" si="39"/>
        <v>0</v>
      </c>
      <c r="BI24" s="181">
        <f t="shared" si="40"/>
        <v>0</v>
      </c>
      <c r="BJ24" s="182">
        <f t="shared" si="41"/>
        <v>0</v>
      </c>
      <c r="BK24" s="183">
        <f t="shared" si="42"/>
        <v>0</v>
      </c>
      <c r="BL24" s="183">
        <f t="shared" si="43"/>
        <v>0</v>
      </c>
      <c r="BM24" s="183">
        <f t="shared" si="44"/>
        <v>0</v>
      </c>
      <c r="BN24" s="183">
        <f t="shared" si="45"/>
        <v>0</v>
      </c>
      <c r="BO24" s="183">
        <f t="shared" si="46"/>
        <v>0</v>
      </c>
      <c r="BP24" s="184">
        <f t="shared" si="47"/>
        <v>0</v>
      </c>
      <c r="BQ24" s="405">
        <f t="shared" si="48"/>
        <v>0</v>
      </c>
      <c r="BR24" s="182">
        <f t="shared" si="49"/>
        <v>0</v>
      </c>
      <c r="BS24" s="183">
        <f t="shared" si="50"/>
        <v>0</v>
      </c>
      <c r="BT24" s="184">
        <f t="shared" si="51"/>
        <v>0</v>
      </c>
      <c r="BU24" s="185">
        <f t="shared" si="52"/>
        <v>0</v>
      </c>
      <c r="BV24" s="178">
        <f t="shared" si="53"/>
        <v>0</v>
      </c>
      <c r="BW24" s="179">
        <f t="shared" si="54"/>
        <v>0</v>
      </c>
      <c r="BX24" s="196">
        <f t="shared" si="55"/>
        <v>0</v>
      </c>
      <c r="BY24" s="197">
        <f t="shared" si="56"/>
        <v>0</v>
      </c>
      <c r="BZ24" s="182">
        <f t="shared" si="57"/>
        <v>0</v>
      </c>
      <c r="CA24" s="183">
        <f t="shared" si="58"/>
        <v>0</v>
      </c>
      <c r="CB24" s="183">
        <f t="shared" si="59"/>
        <v>0</v>
      </c>
      <c r="CC24" s="183">
        <f t="shared" si="34"/>
        <v>0</v>
      </c>
      <c r="CD24" s="183">
        <f t="shared" si="60"/>
        <v>0</v>
      </c>
      <c r="CE24" s="183">
        <f t="shared" si="61"/>
        <v>0</v>
      </c>
      <c r="CF24" s="184">
        <f t="shared" si="62"/>
        <v>0</v>
      </c>
      <c r="CG24" s="198">
        <f t="shared" si="63"/>
        <v>0</v>
      </c>
      <c r="CH24" s="186"/>
      <c r="CI24" s="187"/>
      <c r="CJ24" s="187"/>
      <c r="CK24" s="177">
        <f t="shared" si="64"/>
        <v>0</v>
      </c>
      <c r="CL24" s="361"/>
      <c r="CM24" s="360"/>
      <c r="CN24" s="444">
        <v>3</v>
      </c>
      <c r="CO24" s="450">
        <v>36</v>
      </c>
    </row>
    <row r="25" spans="1:93" s="35" customFormat="1" ht="20.100000000000001" customHeight="1" thickBot="1" x14ac:dyDescent="0.25">
      <c r="A25" s="129" t="s">
        <v>68</v>
      </c>
      <c r="B25" s="612">
        <v>13</v>
      </c>
      <c r="C25" s="19" t="s">
        <v>3</v>
      </c>
      <c r="D25" s="435"/>
      <c r="E25" s="455"/>
      <c r="F25" s="460" t="s">
        <v>36</v>
      </c>
      <c r="G25" s="438" t="s">
        <v>36</v>
      </c>
      <c r="H25" s="438" t="s">
        <v>36</v>
      </c>
      <c r="I25" s="438" t="s">
        <v>36</v>
      </c>
      <c r="J25" s="502" t="s">
        <v>36</v>
      </c>
      <c r="K25" s="502"/>
      <c r="L25" s="455"/>
      <c r="M25" s="460" t="s">
        <v>36</v>
      </c>
      <c r="N25" s="458" t="s">
        <v>36</v>
      </c>
      <c r="O25" s="458" t="s">
        <v>36</v>
      </c>
      <c r="P25" s="438" t="s">
        <v>36</v>
      </c>
      <c r="Q25" s="438" t="s">
        <v>36</v>
      </c>
      <c r="R25" s="453"/>
      <c r="S25" s="1120"/>
      <c r="T25" s="386" t="s">
        <v>36</v>
      </c>
      <c r="U25" s="449" t="s">
        <v>36</v>
      </c>
      <c r="V25" s="501" t="s">
        <v>36</v>
      </c>
      <c r="W25" s="501" t="s">
        <v>36</v>
      </c>
      <c r="X25" s="449" t="s">
        <v>36</v>
      </c>
      <c r="Y25" s="449"/>
      <c r="Z25" s="714"/>
      <c r="AA25" s="386" t="s">
        <v>36</v>
      </c>
      <c r="AB25" s="449" t="s">
        <v>36</v>
      </c>
      <c r="AC25" s="449" t="s">
        <v>36</v>
      </c>
      <c r="AD25" s="497" t="s">
        <v>36</v>
      </c>
      <c r="AE25" s="497" t="s">
        <v>36</v>
      </c>
      <c r="AF25" s="438"/>
      <c r="AG25" s="458"/>
      <c r="AH25" s="467"/>
      <c r="AI25" s="1072">
        <f>COUNTIF($D25:AH25,"D")</f>
        <v>0</v>
      </c>
      <c r="AJ25" s="1073">
        <f t="shared" si="10"/>
        <v>0</v>
      </c>
      <c r="AK25" s="1073">
        <f t="shared" si="11"/>
        <v>0</v>
      </c>
      <c r="AL25" s="1073">
        <f t="shared" si="12"/>
        <v>0</v>
      </c>
      <c r="AM25" s="1073">
        <f t="shared" si="13"/>
        <v>0</v>
      </c>
      <c r="AN25" s="1073">
        <f t="shared" si="14"/>
        <v>0</v>
      </c>
      <c r="AO25" s="1073">
        <f t="shared" si="15"/>
        <v>0</v>
      </c>
      <c r="AP25" s="1073">
        <f t="shared" si="16"/>
        <v>0</v>
      </c>
      <c r="AQ25" s="1073">
        <f t="shared" si="17"/>
        <v>0</v>
      </c>
      <c r="AR25" s="1073">
        <f t="shared" si="18"/>
        <v>0</v>
      </c>
      <c r="AS25" s="1073">
        <f t="shared" si="19"/>
        <v>0</v>
      </c>
      <c r="AT25" s="1073">
        <f t="shared" si="20"/>
        <v>0</v>
      </c>
      <c r="AU25" s="1073">
        <f t="shared" si="21"/>
        <v>20</v>
      </c>
      <c r="AV25" s="1073">
        <f t="shared" si="22"/>
        <v>0</v>
      </c>
      <c r="AW25" s="1073">
        <f t="shared" si="23"/>
        <v>0</v>
      </c>
      <c r="AX25" s="1073">
        <f t="shared" si="24"/>
        <v>0</v>
      </c>
      <c r="AY25" s="1073">
        <f t="shared" si="25"/>
        <v>0</v>
      </c>
      <c r="AZ25" s="1073">
        <f t="shared" si="26"/>
        <v>0</v>
      </c>
      <c r="BA25" s="184">
        <f t="shared" si="36"/>
        <v>20</v>
      </c>
      <c r="BB25" s="348"/>
      <c r="BC25" s="1076">
        <f t="shared" si="27"/>
        <v>6.666666666666667</v>
      </c>
      <c r="BD25" s="347"/>
      <c r="BE25" s="343"/>
      <c r="BF25" s="178">
        <f t="shared" si="37"/>
        <v>0</v>
      </c>
      <c r="BG25" s="179">
        <f t="shared" si="38"/>
        <v>0</v>
      </c>
      <c r="BH25" s="180">
        <f t="shared" si="39"/>
        <v>0</v>
      </c>
      <c r="BI25" s="181">
        <f t="shared" si="40"/>
        <v>0</v>
      </c>
      <c r="BJ25" s="182">
        <f t="shared" si="41"/>
        <v>0</v>
      </c>
      <c r="BK25" s="183">
        <f t="shared" si="42"/>
        <v>0</v>
      </c>
      <c r="BL25" s="183">
        <f t="shared" si="43"/>
        <v>0</v>
      </c>
      <c r="BM25" s="183">
        <f t="shared" si="44"/>
        <v>0</v>
      </c>
      <c r="BN25" s="183">
        <f t="shared" si="45"/>
        <v>0</v>
      </c>
      <c r="BO25" s="183">
        <f t="shared" si="46"/>
        <v>0</v>
      </c>
      <c r="BP25" s="184">
        <f t="shared" si="47"/>
        <v>0</v>
      </c>
      <c r="BQ25" s="405">
        <f t="shared" si="48"/>
        <v>0</v>
      </c>
      <c r="BR25" s="182">
        <f t="shared" si="49"/>
        <v>0</v>
      </c>
      <c r="BS25" s="183">
        <f t="shared" si="50"/>
        <v>0</v>
      </c>
      <c r="BT25" s="184">
        <f t="shared" si="51"/>
        <v>0</v>
      </c>
      <c r="BU25" s="185">
        <f t="shared" si="52"/>
        <v>0</v>
      </c>
      <c r="BV25" s="178">
        <f t="shared" si="53"/>
        <v>0</v>
      </c>
      <c r="BW25" s="179">
        <f t="shared" si="54"/>
        <v>0</v>
      </c>
      <c r="BX25" s="196">
        <f t="shared" si="55"/>
        <v>0</v>
      </c>
      <c r="BY25" s="197">
        <f t="shared" si="56"/>
        <v>0</v>
      </c>
      <c r="BZ25" s="182">
        <f t="shared" si="57"/>
        <v>0</v>
      </c>
      <c r="CA25" s="183">
        <f t="shared" si="58"/>
        <v>0</v>
      </c>
      <c r="CB25" s="183">
        <f t="shared" si="59"/>
        <v>0</v>
      </c>
      <c r="CC25" s="183">
        <f t="shared" si="34"/>
        <v>0</v>
      </c>
      <c r="CD25" s="183">
        <f t="shared" si="60"/>
        <v>0</v>
      </c>
      <c r="CE25" s="183">
        <f t="shared" si="61"/>
        <v>0</v>
      </c>
      <c r="CF25" s="184">
        <f t="shared" si="62"/>
        <v>0</v>
      </c>
      <c r="CG25" s="198">
        <f t="shared" si="63"/>
        <v>0</v>
      </c>
      <c r="CH25" s="186"/>
      <c r="CI25" s="187"/>
      <c r="CJ25" s="187"/>
      <c r="CK25" s="177">
        <f t="shared" si="64"/>
        <v>0</v>
      </c>
      <c r="CL25" s="361"/>
      <c r="CM25" s="360"/>
      <c r="CN25" s="444">
        <v>1</v>
      </c>
      <c r="CO25" s="450">
        <v>12</v>
      </c>
    </row>
    <row r="26" spans="1:93" s="35" customFormat="1" ht="20.100000000000001" customHeight="1" thickBot="1" x14ac:dyDescent="0.25">
      <c r="A26" s="134" t="s">
        <v>69</v>
      </c>
      <c r="B26" s="862">
        <v>14</v>
      </c>
      <c r="C26" s="19" t="s">
        <v>3</v>
      </c>
      <c r="D26" s="501"/>
      <c r="E26" s="714"/>
      <c r="F26" s="386" t="s">
        <v>24</v>
      </c>
      <c r="G26" s="449" t="s">
        <v>25</v>
      </c>
      <c r="H26" s="501"/>
      <c r="I26" s="501"/>
      <c r="J26" s="449" t="s">
        <v>25</v>
      </c>
      <c r="K26" s="449" t="s">
        <v>41</v>
      </c>
      <c r="L26" s="714"/>
      <c r="M26" s="508"/>
      <c r="N26" s="449" t="s">
        <v>27</v>
      </c>
      <c r="O26" s="449" t="s">
        <v>25</v>
      </c>
      <c r="P26" s="501"/>
      <c r="Q26" s="501"/>
      <c r="R26" s="449" t="s">
        <v>24</v>
      </c>
      <c r="S26" s="1119"/>
      <c r="T26" s="460" t="s">
        <v>24</v>
      </c>
      <c r="U26" s="438" t="s">
        <v>25</v>
      </c>
      <c r="V26" s="502"/>
      <c r="W26" s="502"/>
      <c r="X26" s="438" t="s">
        <v>25</v>
      </c>
      <c r="Y26" s="438" t="s">
        <v>25</v>
      </c>
      <c r="Z26" s="467"/>
      <c r="AA26" s="386" t="s">
        <v>40</v>
      </c>
      <c r="AB26" s="449" t="s">
        <v>40</v>
      </c>
      <c r="AC26" s="449" t="s">
        <v>40</v>
      </c>
      <c r="AD26" s="498"/>
      <c r="AE26" s="498"/>
      <c r="AF26" s="438"/>
      <c r="AG26" s="438"/>
      <c r="AH26" s="455"/>
      <c r="AI26" s="1072">
        <f>COUNTIF($D26:AH26,"D")</f>
        <v>3</v>
      </c>
      <c r="AJ26" s="1073">
        <f t="shared" si="10"/>
        <v>6</v>
      </c>
      <c r="AK26" s="1073">
        <f t="shared" si="11"/>
        <v>0</v>
      </c>
      <c r="AL26" s="1073">
        <f t="shared" si="12"/>
        <v>1</v>
      </c>
      <c r="AM26" s="1073">
        <f t="shared" si="13"/>
        <v>0</v>
      </c>
      <c r="AN26" s="1073">
        <f t="shared" si="14"/>
        <v>0</v>
      </c>
      <c r="AO26" s="1073">
        <f t="shared" si="15"/>
        <v>0</v>
      </c>
      <c r="AP26" s="1073">
        <f t="shared" si="16"/>
        <v>0</v>
      </c>
      <c r="AQ26" s="1073">
        <f t="shared" si="17"/>
        <v>0</v>
      </c>
      <c r="AR26" s="1073">
        <f t="shared" si="18"/>
        <v>0</v>
      </c>
      <c r="AS26" s="1073">
        <f t="shared" si="19"/>
        <v>0</v>
      </c>
      <c r="AT26" s="1073">
        <f t="shared" si="20"/>
        <v>0</v>
      </c>
      <c r="AU26" s="1073">
        <f t="shared" si="21"/>
        <v>0</v>
      </c>
      <c r="AV26" s="1073">
        <f t="shared" si="22"/>
        <v>0</v>
      </c>
      <c r="AW26" s="1073">
        <f t="shared" si="23"/>
        <v>0</v>
      </c>
      <c r="AX26" s="1073">
        <f t="shared" si="24"/>
        <v>0</v>
      </c>
      <c r="AY26" s="1073">
        <f t="shared" si="25"/>
        <v>3</v>
      </c>
      <c r="AZ26" s="1073">
        <f t="shared" si="26"/>
        <v>1</v>
      </c>
      <c r="BA26" s="184">
        <f t="shared" si="36"/>
        <v>13</v>
      </c>
      <c r="BB26" s="348"/>
      <c r="BC26" s="1076">
        <f t="shared" si="27"/>
        <v>6</v>
      </c>
      <c r="BD26" s="347"/>
      <c r="BE26" s="343"/>
      <c r="BF26" s="178">
        <f t="shared" si="37"/>
        <v>0</v>
      </c>
      <c r="BG26" s="179">
        <f t="shared" si="38"/>
        <v>0</v>
      </c>
      <c r="BH26" s="180">
        <f t="shared" si="39"/>
        <v>0</v>
      </c>
      <c r="BI26" s="181">
        <f t="shared" si="40"/>
        <v>0</v>
      </c>
      <c r="BJ26" s="182">
        <f t="shared" si="41"/>
        <v>0</v>
      </c>
      <c r="BK26" s="183">
        <f t="shared" si="42"/>
        <v>0</v>
      </c>
      <c r="BL26" s="183">
        <f t="shared" si="43"/>
        <v>0</v>
      </c>
      <c r="BM26" s="183">
        <f t="shared" si="44"/>
        <v>0</v>
      </c>
      <c r="BN26" s="183">
        <f t="shared" si="45"/>
        <v>0</v>
      </c>
      <c r="BO26" s="183">
        <f t="shared" si="46"/>
        <v>0</v>
      </c>
      <c r="BP26" s="184">
        <f t="shared" si="47"/>
        <v>0</v>
      </c>
      <c r="BQ26" s="405">
        <f t="shared" si="48"/>
        <v>0</v>
      </c>
      <c r="BR26" s="182">
        <f t="shared" si="49"/>
        <v>0</v>
      </c>
      <c r="BS26" s="183">
        <f t="shared" si="50"/>
        <v>0</v>
      </c>
      <c r="BT26" s="184">
        <f t="shared" si="51"/>
        <v>0</v>
      </c>
      <c r="BU26" s="185">
        <f t="shared" si="52"/>
        <v>0</v>
      </c>
      <c r="BV26" s="178">
        <f t="shared" si="53"/>
        <v>0</v>
      </c>
      <c r="BW26" s="179">
        <f t="shared" si="54"/>
        <v>0</v>
      </c>
      <c r="BX26" s="196">
        <f t="shared" si="55"/>
        <v>0</v>
      </c>
      <c r="BY26" s="197">
        <f t="shared" si="56"/>
        <v>0</v>
      </c>
      <c r="BZ26" s="182">
        <f t="shared" si="57"/>
        <v>0</v>
      </c>
      <c r="CA26" s="183">
        <f t="shared" si="58"/>
        <v>0</v>
      </c>
      <c r="CB26" s="183">
        <f t="shared" si="59"/>
        <v>0</v>
      </c>
      <c r="CC26" s="183">
        <f t="shared" si="34"/>
        <v>0</v>
      </c>
      <c r="CD26" s="183">
        <f t="shared" si="60"/>
        <v>0</v>
      </c>
      <c r="CE26" s="183">
        <f t="shared" si="61"/>
        <v>0</v>
      </c>
      <c r="CF26" s="184">
        <f t="shared" si="62"/>
        <v>0</v>
      </c>
      <c r="CG26" s="198">
        <f t="shared" si="63"/>
        <v>0</v>
      </c>
      <c r="CH26" s="186"/>
      <c r="CI26" s="187"/>
      <c r="CJ26" s="187"/>
      <c r="CK26" s="177">
        <f t="shared" si="64"/>
        <v>0</v>
      </c>
      <c r="CL26" s="361"/>
      <c r="CM26" s="360"/>
      <c r="CN26" s="444">
        <v>2</v>
      </c>
      <c r="CO26" s="450">
        <v>24</v>
      </c>
    </row>
    <row r="27" spans="1:93" s="35" customFormat="1" ht="20.100000000000001" customHeight="1" thickBot="1" x14ac:dyDescent="0.25">
      <c r="A27" s="129" t="s">
        <v>70</v>
      </c>
      <c r="B27" s="612">
        <v>15</v>
      </c>
      <c r="C27" s="19" t="s">
        <v>3</v>
      </c>
      <c r="D27" s="438" t="s">
        <v>24</v>
      </c>
      <c r="E27" s="455" t="s">
        <v>25</v>
      </c>
      <c r="F27" s="503"/>
      <c r="G27" s="458"/>
      <c r="H27" s="438" t="s">
        <v>24</v>
      </c>
      <c r="I27" s="438" t="s">
        <v>25</v>
      </c>
      <c r="J27" s="502"/>
      <c r="K27" s="502"/>
      <c r="L27" s="455" t="s">
        <v>24</v>
      </c>
      <c r="M27" s="460" t="s">
        <v>25</v>
      </c>
      <c r="N27" s="458"/>
      <c r="O27" s="458"/>
      <c r="P27" s="438" t="s">
        <v>24</v>
      </c>
      <c r="Q27" s="438" t="s">
        <v>24</v>
      </c>
      <c r="R27" s="453" t="s">
        <v>59</v>
      </c>
      <c r="S27" s="1119"/>
      <c r="T27" s="460" t="s">
        <v>24</v>
      </c>
      <c r="U27" s="438" t="s">
        <v>25</v>
      </c>
      <c r="V27" s="502"/>
      <c r="W27" s="502"/>
      <c r="X27" s="438" t="s">
        <v>25</v>
      </c>
      <c r="Y27" s="438" t="s">
        <v>25</v>
      </c>
      <c r="Z27" s="467"/>
      <c r="AA27" s="386" t="s">
        <v>40</v>
      </c>
      <c r="AB27" s="449" t="s">
        <v>40</v>
      </c>
      <c r="AC27" s="449" t="s">
        <v>40</v>
      </c>
      <c r="AD27" s="498"/>
      <c r="AE27" s="498"/>
      <c r="AF27" s="438"/>
      <c r="AG27" s="458"/>
      <c r="AH27" s="467"/>
      <c r="AI27" s="1072">
        <f>COUNTIF($D27:AH27,"D")</f>
        <v>6</v>
      </c>
      <c r="AJ27" s="1073">
        <f t="shared" si="10"/>
        <v>6</v>
      </c>
      <c r="AK27" s="1073">
        <f t="shared" si="11"/>
        <v>0</v>
      </c>
      <c r="AL27" s="1073">
        <f t="shared" si="12"/>
        <v>0</v>
      </c>
      <c r="AM27" s="1073">
        <f t="shared" si="13"/>
        <v>0</v>
      </c>
      <c r="AN27" s="1073">
        <f t="shared" si="14"/>
        <v>0</v>
      </c>
      <c r="AO27" s="1073">
        <f t="shared" si="15"/>
        <v>0</v>
      </c>
      <c r="AP27" s="1073">
        <f t="shared" si="16"/>
        <v>0</v>
      </c>
      <c r="AQ27" s="1073">
        <f t="shared" si="17"/>
        <v>0</v>
      </c>
      <c r="AR27" s="1073">
        <f t="shared" si="18"/>
        <v>0</v>
      </c>
      <c r="AS27" s="1073">
        <f t="shared" si="19"/>
        <v>0</v>
      </c>
      <c r="AT27" s="1073">
        <f t="shared" si="20"/>
        <v>0</v>
      </c>
      <c r="AU27" s="1073">
        <f t="shared" si="21"/>
        <v>0</v>
      </c>
      <c r="AV27" s="1073">
        <f t="shared" si="22"/>
        <v>0</v>
      </c>
      <c r="AW27" s="1073">
        <f t="shared" si="23"/>
        <v>0</v>
      </c>
      <c r="AX27" s="1073">
        <f t="shared" si="24"/>
        <v>0</v>
      </c>
      <c r="AY27" s="1073">
        <f t="shared" si="25"/>
        <v>3</v>
      </c>
      <c r="AZ27" s="1073">
        <f t="shared" si="26"/>
        <v>0</v>
      </c>
      <c r="BA27" s="184">
        <f t="shared" si="36"/>
        <v>15</v>
      </c>
      <c r="BB27" s="348"/>
      <c r="BC27" s="1076">
        <f t="shared" si="27"/>
        <v>7</v>
      </c>
      <c r="BD27" s="347"/>
      <c r="BE27" s="343"/>
      <c r="BF27" s="178">
        <f t="shared" si="37"/>
        <v>1</v>
      </c>
      <c r="BG27" s="179">
        <f t="shared" si="38"/>
        <v>0.5</v>
      </c>
      <c r="BH27" s="180">
        <f t="shared" si="39"/>
        <v>4.1666666666666664E-2</v>
      </c>
      <c r="BI27" s="181">
        <f t="shared" si="40"/>
        <v>0.45833333333333331</v>
      </c>
      <c r="BJ27" s="182">
        <f t="shared" si="41"/>
        <v>0</v>
      </c>
      <c r="BK27" s="183">
        <f t="shared" si="42"/>
        <v>0</v>
      </c>
      <c r="BL27" s="183">
        <f t="shared" si="43"/>
        <v>0</v>
      </c>
      <c r="BM27" s="183">
        <f t="shared" si="44"/>
        <v>0</v>
      </c>
      <c r="BN27" s="183">
        <f t="shared" si="45"/>
        <v>0</v>
      </c>
      <c r="BO27" s="183">
        <f t="shared" si="46"/>
        <v>0</v>
      </c>
      <c r="BP27" s="184">
        <f t="shared" si="47"/>
        <v>0</v>
      </c>
      <c r="BQ27" s="405">
        <f t="shared" si="48"/>
        <v>0</v>
      </c>
      <c r="BR27" s="182">
        <f t="shared" si="49"/>
        <v>0</v>
      </c>
      <c r="BS27" s="183">
        <f t="shared" si="50"/>
        <v>0</v>
      </c>
      <c r="BT27" s="184">
        <f t="shared" si="51"/>
        <v>0</v>
      </c>
      <c r="BU27" s="185">
        <f t="shared" si="52"/>
        <v>0</v>
      </c>
      <c r="BV27" s="178">
        <f t="shared" si="53"/>
        <v>0</v>
      </c>
      <c r="BW27" s="179">
        <f t="shared" si="54"/>
        <v>0</v>
      </c>
      <c r="BX27" s="196">
        <f t="shared" si="55"/>
        <v>0</v>
      </c>
      <c r="BY27" s="197">
        <f t="shared" si="56"/>
        <v>0</v>
      </c>
      <c r="BZ27" s="182">
        <f t="shared" si="57"/>
        <v>0</v>
      </c>
      <c r="CA27" s="183">
        <f t="shared" si="58"/>
        <v>0</v>
      </c>
      <c r="CB27" s="183">
        <f t="shared" si="59"/>
        <v>0</v>
      </c>
      <c r="CC27" s="183">
        <f t="shared" si="34"/>
        <v>0</v>
      </c>
      <c r="CD27" s="183">
        <f t="shared" si="60"/>
        <v>0</v>
      </c>
      <c r="CE27" s="183">
        <f t="shared" si="61"/>
        <v>0</v>
      </c>
      <c r="CF27" s="184">
        <f t="shared" si="62"/>
        <v>0</v>
      </c>
      <c r="CG27" s="198">
        <f t="shared" si="63"/>
        <v>0</v>
      </c>
      <c r="CH27" s="186"/>
      <c r="CI27" s="187"/>
      <c r="CJ27" s="187"/>
      <c r="CK27" s="177">
        <f t="shared" si="64"/>
        <v>0.5</v>
      </c>
      <c r="CL27" s="361"/>
      <c r="CM27" s="360"/>
      <c r="CN27" s="444">
        <v>0</v>
      </c>
      <c r="CO27" s="450">
        <v>12</v>
      </c>
    </row>
    <row r="28" spans="1:93" s="35" customFormat="1" ht="20.100000000000001" customHeight="1" thickBot="1" x14ac:dyDescent="0.25">
      <c r="A28" s="134" t="s">
        <v>71</v>
      </c>
      <c r="B28" s="862">
        <v>16</v>
      </c>
      <c r="C28" s="19" t="s">
        <v>3</v>
      </c>
      <c r="D28" s="438" t="s">
        <v>27</v>
      </c>
      <c r="E28" s="455" t="s">
        <v>25</v>
      </c>
      <c r="F28" s="503"/>
      <c r="G28" s="458" t="s">
        <v>35</v>
      </c>
      <c r="H28" s="438" t="s">
        <v>27</v>
      </c>
      <c r="I28" s="438" t="s">
        <v>25</v>
      </c>
      <c r="J28" s="502"/>
      <c r="K28" s="502"/>
      <c r="L28" s="455" t="s">
        <v>24</v>
      </c>
      <c r="M28" s="460" t="s">
        <v>25</v>
      </c>
      <c r="N28" s="458"/>
      <c r="O28" s="458"/>
      <c r="P28" s="438" t="s">
        <v>27</v>
      </c>
      <c r="Q28" s="438" t="s">
        <v>31</v>
      </c>
      <c r="R28" s="452"/>
      <c r="S28" s="1119"/>
      <c r="T28" s="460" t="s">
        <v>24</v>
      </c>
      <c r="U28" s="438" t="s">
        <v>25</v>
      </c>
      <c r="V28" s="502"/>
      <c r="W28" s="502"/>
      <c r="X28" s="438" t="s">
        <v>25</v>
      </c>
      <c r="Y28" s="438" t="s">
        <v>25</v>
      </c>
      <c r="Z28" s="467"/>
      <c r="AA28" s="386" t="s">
        <v>40</v>
      </c>
      <c r="AB28" s="449" t="s">
        <v>40</v>
      </c>
      <c r="AC28" s="449" t="s">
        <v>40</v>
      </c>
      <c r="AD28" s="498"/>
      <c r="AE28" s="531" t="s">
        <v>50</v>
      </c>
      <c r="AF28" s="438"/>
      <c r="AG28" s="458"/>
      <c r="AH28" s="467"/>
      <c r="AI28" s="1072">
        <f>COUNTIF($D28:AH28,"D")</f>
        <v>2</v>
      </c>
      <c r="AJ28" s="1073">
        <f t="shared" si="10"/>
        <v>6</v>
      </c>
      <c r="AK28" s="1073">
        <f t="shared" si="11"/>
        <v>0</v>
      </c>
      <c r="AL28" s="1073">
        <f t="shared" si="12"/>
        <v>3</v>
      </c>
      <c r="AM28" s="1073">
        <f t="shared" si="13"/>
        <v>0</v>
      </c>
      <c r="AN28" s="1073">
        <f t="shared" si="14"/>
        <v>0</v>
      </c>
      <c r="AO28" s="1073">
        <f t="shared" si="15"/>
        <v>0</v>
      </c>
      <c r="AP28" s="1073">
        <f t="shared" si="16"/>
        <v>1</v>
      </c>
      <c r="AQ28" s="1073">
        <f t="shared" si="17"/>
        <v>0</v>
      </c>
      <c r="AR28" s="1073">
        <f t="shared" si="18"/>
        <v>0</v>
      </c>
      <c r="AS28" s="1073">
        <f t="shared" si="19"/>
        <v>0</v>
      </c>
      <c r="AT28" s="1073">
        <f t="shared" si="20"/>
        <v>1</v>
      </c>
      <c r="AU28" s="1073">
        <f t="shared" si="21"/>
        <v>0</v>
      </c>
      <c r="AV28" s="1073">
        <f t="shared" si="22"/>
        <v>0</v>
      </c>
      <c r="AW28" s="1073">
        <f t="shared" si="23"/>
        <v>0</v>
      </c>
      <c r="AX28" s="1073">
        <f t="shared" si="24"/>
        <v>0</v>
      </c>
      <c r="AY28" s="1073">
        <f t="shared" si="25"/>
        <v>3</v>
      </c>
      <c r="AZ28" s="1073">
        <f t="shared" si="26"/>
        <v>0</v>
      </c>
      <c r="BA28" s="184">
        <f t="shared" si="36"/>
        <v>14</v>
      </c>
      <c r="BB28" s="348"/>
      <c r="BC28" s="1076">
        <f t="shared" si="27"/>
        <v>6.833333333333333</v>
      </c>
      <c r="BD28" s="347"/>
      <c r="BE28" s="343"/>
      <c r="BF28" s="178">
        <f t="shared" si="37"/>
        <v>0</v>
      </c>
      <c r="BG28" s="179">
        <f t="shared" si="38"/>
        <v>0</v>
      </c>
      <c r="BH28" s="180">
        <f t="shared" si="39"/>
        <v>0</v>
      </c>
      <c r="BI28" s="181">
        <f t="shared" si="40"/>
        <v>0</v>
      </c>
      <c r="BJ28" s="182">
        <f t="shared" si="41"/>
        <v>0</v>
      </c>
      <c r="BK28" s="183">
        <f t="shared" si="42"/>
        <v>0</v>
      </c>
      <c r="BL28" s="183">
        <f t="shared" si="43"/>
        <v>1</v>
      </c>
      <c r="BM28" s="183">
        <f t="shared" si="44"/>
        <v>0</v>
      </c>
      <c r="BN28" s="183">
        <f t="shared" si="45"/>
        <v>0</v>
      </c>
      <c r="BO28" s="183">
        <f t="shared" si="46"/>
        <v>0</v>
      </c>
      <c r="BP28" s="184">
        <f t="shared" si="47"/>
        <v>0</v>
      </c>
      <c r="BQ28" s="405">
        <f t="shared" si="48"/>
        <v>0.5</v>
      </c>
      <c r="BR28" s="182">
        <f t="shared" si="49"/>
        <v>0</v>
      </c>
      <c r="BS28" s="183">
        <f t="shared" si="50"/>
        <v>0</v>
      </c>
      <c r="BT28" s="184">
        <f t="shared" si="51"/>
        <v>0</v>
      </c>
      <c r="BU28" s="185">
        <f t="shared" si="52"/>
        <v>0</v>
      </c>
      <c r="BV28" s="178">
        <f t="shared" si="53"/>
        <v>0</v>
      </c>
      <c r="BW28" s="179">
        <f t="shared" si="54"/>
        <v>0</v>
      </c>
      <c r="BX28" s="196">
        <f t="shared" si="55"/>
        <v>0</v>
      </c>
      <c r="BY28" s="197">
        <f t="shared" si="56"/>
        <v>0</v>
      </c>
      <c r="BZ28" s="182">
        <f t="shared" si="57"/>
        <v>0</v>
      </c>
      <c r="CA28" s="183">
        <f t="shared" si="58"/>
        <v>0</v>
      </c>
      <c r="CB28" s="183">
        <f t="shared" si="59"/>
        <v>0</v>
      </c>
      <c r="CC28" s="183">
        <f t="shared" si="34"/>
        <v>0</v>
      </c>
      <c r="CD28" s="183">
        <f t="shared" si="60"/>
        <v>0</v>
      </c>
      <c r="CE28" s="183">
        <f t="shared" si="61"/>
        <v>0</v>
      </c>
      <c r="CF28" s="184">
        <f t="shared" si="62"/>
        <v>0</v>
      </c>
      <c r="CG28" s="198">
        <f t="shared" si="63"/>
        <v>0</v>
      </c>
      <c r="CH28" s="186"/>
      <c r="CI28" s="187"/>
      <c r="CJ28" s="187"/>
      <c r="CK28" s="177">
        <f t="shared" si="64"/>
        <v>0.5</v>
      </c>
      <c r="CL28" s="361"/>
      <c r="CM28" s="360"/>
      <c r="CN28" s="444">
        <v>4</v>
      </c>
      <c r="CO28" s="450">
        <v>48</v>
      </c>
    </row>
    <row r="29" spans="1:93" s="35" customFormat="1" ht="20.100000000000001" customHeight="1" thickBot="1" x14ac:dyDescent="0.25">
      <c r="A29" s="129" t="s">
        <v>72</v>
      </c>
      <c r="B29" s="612">
        <v>17</v>
      </c>
      <c r="C29" s="19" t="s">
        <v>3</v>
      </c>
      <c r="D29" s="438" t="s">
        <v>24</v>
      </c>
      <c r="E29" s="455" t="s">
        <v>25</v>
      </c>
      <c r="F29" s="503"/>
      <c r="G29" s="458"/>
      <c r="H29" s="438" t="s">
        <v>24</v>
      </c>
      <c r="I29" s="438" t="s">
        <v>25</v>
      </c>
      <c r="J29" s="502" t="s">
        <v>56</v>
      </c>
      <c r="K29" s="502"/>
      <c r="L29" s="455" t="s">
        <v>27</v>
      </c>
      <c r="M29" s="460" t="s">
        <v>25</v>
      </c>
      <c r="N29" s="458"/>
      <c r="O29" s="458"/>
      <c r="P29" s="438" t="s">
        <v>24</v>
      </c>
      <c r="Q29" s="438" t="s">
        <v>24</v>
      </c>
      <c r="R29" s="453"/>
      <c r="S29" s="1118"/>
      <c r="T29" s="459" t="s">
        <v>24</v>
      </c>
      <c r="U29" s="435" t="s">
        <v>25</v>
      </c>
      <c r="V29" s="498"/>
      <c r="W29" s="498"/>
      <c r="X29" s="435" t="s">
        <v>25</v>
      </c>
      <c r="Y29" s="435" t="s">
        <v>25</v>
      </c>
      <c r="Z29" s="505"/>
      <c r="AA29" s="386" t="s">
        <v>40</v>
      </c>
      <c r="AB29" s="449" t="s">
        <v>40</v>
      </c>
      <c r="AC29" s="449" t="s">
        <v>40</v>
      </c>
      <c r="AD29" s="498"/>
      <c r="AE29" s="498"/>
      <c r="AF29" s="438"/>
      <c r="AG29" s="458"/>
      <c r="AH29" s="467"/>
      <c r="AI29" s="1072">
        <f>COUNTIF($D29:AH29,"D")</f>
        <v>5</v>
      </c>
      <c r="AJ29" s="1073">
        <f t="shared" si="10"/>
        <v>6</v>
      </c>
      <c r="AK29" s="1073">
        <f t="shared" si="11"/>
        <v>0</v>
      </c>
      <c r="AL29" s="1073">
        <f t="shared" si="12"/>
        <v>1</v>
      </c>
      <c r="AM29" s="1073">
        <f t="shared" si="13"/>
        <v>0</v>
      </c>
      <c r="AN29" s="1073">
        <f t="shared" si="14"/>
        <v>0</v>
      </c>
      <c r="AO29" s="1073">
        <f t="shared" si="15"/>
        <v>0</v>
      </c>
      <c r="AP29" s="1073">
        <f t="shared" si="16"/>
        <v>0</v>
      </c>
      <c r="AQ29" s="1073">
        <f t="shared" si="17"/>
        <v>0</v>
      </c>
      <c r="AR29" s="1073">
        <f t="shared" si="18"/>
        <v>0</v>
      </c>
      <c r="AS29" s="1073">
        <f t="shared" si="19"/>
        <v>0</v>
      </c>
      <c r="AT29" s="1073">
        <f t="shared" si="20"/>
        <v>0</v>
      </c>
      <c r="AU29" s="1073">
        <f t="shared" si="21"/>
        <v>0</v>
      </c>
      <c r="AV29" s="1073">
        <f t="shared" si="22"/>
        <v>0</v>
      </c>
      <c r="AW29" s="1073">
        <f t="shared" si="23"/>
        <v>0</v>
      </c>
      <c r="AX29" s="1073">
        <f t="shared" si="24"/>
        <v>0</v>
      </c>
      <c r="AY29" s="1073">
        <f t="shared" si="25"/>
        <v>3</v>
      </c>
      <c r="AZ29" s="1073">
        <f t="shared" si="26"/>
        <v>0</v>
      </c>
      <c r="BA29" s="184">
        <f t="shared" si="36"/>
        <v>15</v>
      </c>
      <c r="BB29" s="348"/>
      <c r="BC29" s="1076">
        <f t="shared" si="27"/>
        <v>7</v>
      </c>
      <c r="BD29" s="347"/>
      <c r="BE29" s="343"/>
      <c r="BF29" s="178">
        <f t="shared" si="37"/>
        <v>1</v>
      </c>
      <c r="BG29" s="179">
        <f t="shared" si="38"/>
        <v>0.5</v>
      </c>
      <c r="BH29" s="180">
        <f t="shared" si="39"/>
        <v>4.1666666666666664E-2</v>
      </c>
      <c r="BI29" s="181">
        <f t="shared" si="40"/>
        <v>0.45833333333333331</v>
      </c>
      <c r="BJ29" s="182">
        <f t="shared" si="41"/>
        <v>0</v>
      </c>
      <c r="BK29" s="183">
        <f t="shared" si="42"/>
        <v>0</v>
      </c>
      <c r="BL29" s="183">
        <f t="shared" si="43"/>
        <v>0</v>
      </c>
      <c r="BM29" s="183">
        <f t="shared" si="44"/>
        <v>0</v>
      </c>
      <c r="BN29" s="183">
        <f t="shared" si="45"/>
        <v>0</v>
      </c>
      <c r="BO29" s="183">
        <f t="shared" si="46"/>
        <v>0</v>
      </c>
      <c r="BP29" s="184">
        <f t="shared" si="47"/>
        <v>0</v>
      </c>
      <c r="BQ29" s="405">
        <f t="shared" si="48"/>
        <v>0</v>
      </c>
      <c r="BR29" s="182">
        <f t="shared" si="49"/>
        <v>0</v>
      </c>
      <c r="BS29" s="183">
        <f t="shared" si="50"/>
        <v>0</v>
      </c>
      <c r="BT29" s="184">
        <f t="shared" si="51"/>
        <v>0</v>
      </c>
      <c r="BU29" s="185">
        <f t="shared" si="52"/>
        <v>0</v>
      </c>
      <c r="BV29" s="178">
        <f t="shared" si="53"/>
        <v>0</v>
      </c>
      <c r="BW29" s="179">
        <f t="shared" si="54"/>
        <v>0</v>
      </c>
      <c r="BX29" s="196">
        <f t="shared" si="55"/>
        <v>0</v>
      </c>
      <c r="BY29" s="197">
        <f t="shared" si="56"/>
        <v>0</v>
      </c>
      <c r="BZ29" s="182">
        <f t="shared" si="57"/>
        <v>0</v>
      </c>
      <c r="CA29" s="183">
        <f t="shared" si="58"/>
        <v>0</v>
      </c>
      <c r="CB29" s="183">
        <f t="shared" si="59"/>
        <v>0</v>
      </c>
      <c r="CC29" s="183">
        <f t="shared" si="34"/>
        <v>0</v>
      </c>
      <c r="CD29" s="183">
        <f t="shared" si="60"/>
        <v>0</v>
      </c>
      <c r="CE29" s="183">
        <f t="shared" si="61"/>
        <v>0</v>
      </c>
      <c r="CF29" s="184">
        <f t="shared" si="62"/>
        <v>0</v>
      </c>
      <c r="CG29" s="198">
        <f t="shared" si="63"/>
        <v>0</v>
      </c>
      <c r="CH29" s="186"/>
      <c r="CI29" s="187"/>
      <c r="CJ29" s="187"/>
      <c r="CK29" s="177">
        <f t="shared" si="64"/>
        <v>0.5</v>
      </c>
      <c r="CL29" s="361"/>
      <c r="CM29" s="360"/>
      <c r="CN29" s="444">
        <v>1</v>
      </c>
      <c r="CO29" s="450">
        <v>24</v>
      </c>
    </row>
    <row r="30" spans="1:93" ht="20.100000000000001" customHeight="1" thickBot="1" x14ac:dyDescent="0.3">
      <c r="A30" s="134" t="s">
        <v>73</v>
      </c>
      <c r="B30" s="862">
        <v>18</v>
      </c>
      <c r="C30" s="19" t="s">
        <v>3</v>
      </c>
      <c r="D30" s="435" t="s">
        <v>27</v>
      </c>
      <c r="E30" s="440" t="s">
        <v>25</v>
      </c>
      <c r="F30" s="500"/>
      <c r="G30" s="506"/>
      <c r="H30" s="435" t="s">
        <v>24</v>
      </c>
      <c r="I30" s="435" t="s">
        <v>25</v>
      </c>
      <c r="J30" s="498"/>
      <c r="K30" s="498"/>
      <c r="L30" s="440" t="s">
        <v>24</v>
      </c>
      <c r="M30" s="459" t="s">
        <v>25</v>
      </c>
      <c r="N30" s="506"/>
      <c r="O30" s="506"/>
      <c r="P30" s="435" t="s">
        <v>24</v>
      </c>
      <c r="Q30" s="435" t="s">
        <v>31</v>
      </c>
      <c r="R30" s="520"/>
      <c r="S30" s="1118"/>
      <c r="T30" s="459" t="s">
        <v>24</v>
      </c>
      <c r="U30" s="435" t="s">
        <v>25</v>
      </c>
      <c r="V30" s="498"/>
      <c r="W30" s="498"/>
      <c r="X30" s="435" t="s">
        <v>26</v>
      </c>
      <c r="Y30" s="435" t="s">
        <v>31</v>
      </c>
      <c r="Z30" s="505"/>
      <c r="AA30" s="386" t="s">
        <v>40</v>
      </c>
      <c r="AB30" s="449" t="s">
        <v>40</v>
      </c>
      <c r="AC30" s="449" t="s">
        <v>40</v>
      </c>
      <c r="AD30" s="498"/>
      <c r="AE30" s="498" t="s">
        <v>26</v>
      </c>
      <c r="AF30" s="435"/>
      <c r="AG30" s="506"/>
      <c r="AH30" s="505"/>
      <c r="AI30" s="1072">
        <f>COUNTIF($D30:AH30,"D")</f>
        <v>4</v>
      </c>
      <c r="AJ30" s="1073">
        <f t="shared" si="10"/>
        <v>4</v>
      </c>
      <c r="AK30" s="1073">
        <f t="shared" si="11"/>
        <v>2</v>
      </c>
      <c r="AL30" s="1073">
        <f t="shared" si="12"/>
        <v>1</v>
      </c>
      <c r="AM30" s="1073">
        <f t="shared" si="13"/>
        <v>0</v>
      </c>
      <c r="AN30" s="1073">
        <f t="shared" si="14"/>
        <v>0</v>
      </c>
      <c r="AO30" s="1073">
        <f t="shared" si="15"/>
        <v>0</v>
      </c>
      <c r="AP30" s="1073">
        <f t="shared" si="16"/>
        <v>2</v>
      </c>
      <c r="AQ30" s="1073">
        <f t="shared" si="17"/>
        <v>0</v>
      </c>
      <c r="AR30" s="1073">
        <f t="shared" si="18"/>
        <v>0</v>
      </c>
      <c r="AS30" s="1073">
        <f t="shared" si="19"/>
        <v>0</v>
      </c>
      <c r="AT30" s="1073">
        <f t="shared" si="20"/>
        <v>0</v>
      </c>
      <c r="AU30" s="1073">
        <f t="shared" si="21"/>
        <v>0</v>
      </c>
      <c r="AV30" s="1073">
        <f t="shared" si="22"/>
        <v>0</v>
      </c>
      <c r="AW30" s="1073">
        <f t="shared" si="23"/>
        <v>0</v>
      </c>
      <c r="AX30" s="1073">
        <f t="shared" si="24"/>
        <v>0</v>
      </c>
      <c r="AY30" s="1073">
        <f t="shared" si="25"/>
        <v>3</v>
      </c>
      <c r="AZ30" s="1073">
        <f t="shared" si="26"/>
        <v>0</v>
      </c>
      <c r="BA30" s="184">
        <f t="shared" si="36"/>
        <v>14</v>
      </c>
      <c r="BB30" s="348"/>
      <c r="BC30" s="1076">
        <f t="shared" si="27"/>
        <v>6.5</v>
      </c>
      <c r="BD30" s="347"/>
      <c r="BE30" s="343"/>
      <c r="BF30" s="178">
        <f t="shared" si="37"/>
        <v>0</v>
      </c>
      <c r="BG30" s="179">
        <f t="shared" si="38"/>
        <v>0</v>
      </c>
      <c r="BH30" s="180">
        <f t="shared" si="39"/>
        <v>0</v>
      </c>
      <c r="BI30" s="181">
        <f t="shared" si="40"/>
        <v>0</v>
      </c>
      <c r="BJ30" s="182">
        <f t="shared" si="41"/>
        <v>0</v>
      </c>
      <c r="BK30" s="183">
        <f t="shared" si="42"/>
        <v>0</v>
      </c>
      <c r="BL30" s="183">
        <f t="shared" si="43"/>
        <v>0</v>
      </c>
      <c r="BM30" s="183">
        <f t="shared" si="44"/>
        <v>0</v>
      </c>
      <c r="BN30" s="183">
        <f t="shared" si="45"/>
        <v>0</v>
      </c>
      <c r="BO30" s="183">
        <f t="shared" si="46"/>
        <v>0</v>
      </c>
      <c r="BP30" s="184">
        <f t="shared" si="47"/>
        <v>0</v>
      </c>
      <c r="BQ30" s="405">
        <f t="shared" si="48"/>
        <v>0</v>
      </c>
      <c r="BR30" s="182">
        <f t="shared" si="49"/>
        <v>0</v>
      </c>
      <c r="BS30" s="183">
        <f t="shared" si="50"/>
        <v>0</v>
      </c>
      <c r="BT30" s="184">
        <f t="shared" si="51"/>
        <v>0</v>
      </c>
      <c r="BU30" s="185">
        <f t="shared" si="52"/>
        <v>0</v>
      </c>
      <c r="BV30" s="178">
        <f t="shared" si="53"/>
        <v>0</v>
      </c>
      <c r="BW30" s="179">
        <f t="shared" si="54"/>
        <v>0</v>
      </c>
      <c r="BX30" s="196">
        <f t="shared" si="55"/>
        <v>0</v>
      </c>
      <c r="BY30" s="197">
        <f t="shared" si="56"/>
        <v>0</v>
      </c>
      <c r="BZ30" s="182">
        <f t="shared" si="57"/>
        <v>0</v>
      </c>
      <c r="CA30" s="183">
        <f t="shared" si="58"/>
        <v>0</v>
      </c>
      <c r="CB30" s="183">
        <f t="shared" si="59"/>
        <v>0</v>
      </c>
      <c r="CC30" s="183">
        <f t="shared" si="34"/>
        <v>0</v>
      </c>
      <c r="CD30" s="183">
        <f t="shared" si="60"/>
        <v>0</v>
      </c>
      <c r="CE30" s="183">
        <f t="shared" si="61"/>
        <v>0</v>
      </c>
      <c r="CF30" s="184">
        <f t="shared" si="62"/>
        <v>0</v>
      </c>
      <c r="CG30" s="198">
        <f t="shared" si="63"/>
        <v>0</v>
      </c>
      <c r="CH30" s="186"/>
      <c r="CI30" s="187"/>
      <c r="CJ30" s="187"/>
      <c r="CK30" s="177">
        <f t="shared" si="64"/>
        <v>0</v>
      </c>
      <c r="CL30" s="230"/>
      <c r="CM30" s="359"/>
      <c r="CN30" s="444">
        <v>0</v>
      </c>
      <c r="CO30" s="450">
        <v>0</v>
      </c>
    </row>
    <row r="31" spans="1:93" ht="20.100000000000001" customHeight="1" thickBot="1" x14ac:dyDescent="0.3">
      <c r="A31" s="129" t="s">
        <v>74</v>
      </c>
      <c r="B31" s="612">
        <v>19</v>
      </c>
      <c r="C31" s="19" t="s">
        <v>3</v>
      </c>
      <c r="D31" s="435" t="s">
        <v>26</v>
      </c>
      <c r="E31" s="440"/>
      <c r="F31" s="459" t="s">
        <v>24</v>
      </c>
      <c r="G31" s="506"/>
      <c r="H31" s="435" t="s">
        <v>24</v>
      </c>
      <c r="I31" s="435" t="s">
        <v>35</v>
      </c>
      <c r="J31" s="498"/>
      <c r="K31" s="498"/>
      <c r="L31" s="440" t="s">
        <v>24</v>
      </c>
      <c r="M31" s="459" t="s">
        <v>25</v>
      </c>
      <c r="N31" s="506"/>
      <c r="O31" s="506"/>
      <c r="P31" s="435" t="s">
        <v>24</v>
      </c>
      <c r="Q31" s="435" t="s">
        <v>24</v>
      </c>
      <c r="R31" s="520"/>
      <c r="S31" s="1121" t="s">
        <v>27</v>
      </c>
      <c r="T31" s="984" t="s">
        <v>25</v>
      </c>
      <c r="U31" s="531"/>
      <c r="V31" s="531"/>
      <c r="W31" s="89" t="s">
        <v>24</v>
      </c>
      <c r="X31" s="89" t="s">
        <v>24</v>
      </c>
      <c r="Y31" s="531"/>
      <c r="Z31" s="985"/>
      <c r="AA31" s="980" t="s">
        <v>40</v>
      </c>
      <c r="AB31" s="978" t="s">
        <v>40</v>
      </c>
      <c r="AC31" s="978" t="s">
        <v>40</v>
      </c>
      <c r="AD31" s="531"/>
      <c r="AE31" s="89" t="s">
        <v>26</v>
      </c>
      <c r="AF31" s="435"/>
      <c r="AG31" s="435"/>
      <c r="AH31" s="505"/>
      <c r="AI31" s="1072">
        <f>COUNTIF($D31:AH31,"D")</f>
        <v>7</v>
      </c>
      <c r="AJ31" s="1073">
        <f t="shared" si="10"/>
        <v>2</v>
      </c>
      <c r="AK31" s="1073">
        <f t="shared" si="11"/>
        <v>2</v>
      </c>
      <c r="AL31" s="1073">
        <f t="shared" si="12"/>
        <v>1</v>
      </c>
      <c r="AM31" s="1073">
        <f t="shared" si="13"/>
        <v>0</v>
      </c>
      <c r="AN31" s="1073">
        <f t="shared" si="14"/>
        <v>0</v>
      </c>
      <c r="AO31" s="1073">
        <f t="shared" si="15"/>
        <v>0</v>
      </c>
      <c r="AP31" s="1073">
        <f t="shared" si="16"/>
        <v>0</v>
      </c>
      <c r="AQ31" s="1073">
        <f t="shared" si="17"/>
        <v>0</v>
      </c>
      <c r="AR31" s="1073">
        <f t="shared" si="18"/>
        <v>0</v>
      </c>
      <c r="AS31" s="1073">
        <f t="shared" si="19"/>
        <v>0</v>
      </c>
      <c r="AT31" s="1073">
        <f t="shared" si="20"/>
        <v>1</v>
      </c>
      <c r="AU31" s="1073">
        <f t="shared" si="21"/>
        <v>0</v>
      </c>
      <c r="AV31" s="1073">
        <f t="shared" si="22"/>
        <v>0</v>
      </c>
      <c r="AW31" s="1073">
        <f t="shared" si="23"/>
        <v>0</v>
      </c>
      <c r="AX31" s="1073">
        <f t="shared" si="24"/>
        <v>0</v>
      </c>
      <c r="AY31" s="1073">
        <f t="shared" si="25"/>
        <v>3</v>
      </c>
      <c r="AZ31" s="1073">
        <f t="shared" si="26"/>
        <v>0</v>
      </c>
      <c r="BA31" s="184">
        <f t="shared" si="36"/>
        <v>15</v>
      </c>
      <c r="BB31" s="348"/>
      <c r="BC31" s="1076">
        <f t="shared" si="27"/>
        <v>7.333333333333333</v>
      </c>
      <c r="BD31" s="347"/>
      <c r="BE31" s="343"/>
      <c r="BF31" s="178">
        <f t="shared" si="37"/>
        <v>0</v>
      </c>
      <c r="BG31" s="179">
        <f t="shared" si="38"/>
        <v>0</v>
      </c>
      <c r="BH31" s="180">
        <f t="shared" si="39"/>
        <v>0</v>
      </c>
      <c r="BI31" s="181">
        <f t="shared" si="40"/>
        <v>0</v>
      </c>
      <c r="BJ31" s="182">
        <f t="shared" si="41"/>
        <v>0</v>
      </c>
      <c r="BK31" s="183">
        <f t="shared" si="42"/>
        <v>0</v>
      </c>
      <c r="BL31" s="183">
        <f t="shared" si="43"/>
        <v>0</v>
      </c>
      <c r="BM31" s="183">
        <f t="shared" si="44"/>
        <v>0</v>
      </c>
      <c r="BN31" s="183">
        <f t="shared" si="45"/>
        <v>0</v>
      </c>
      <c r="BO31" s="183">
        <f t="shared" si="46"/>
        <v>0</v>
      </c>
      <c r="BP31" s="184">
        <f t="shared" si="47"/>
        <v>0</v>
      </c>
      <c r="BQ31" s="405">
        <f t="shared" si="48"/>
        <v>0</v>
      </c>
      <c r="BR31" s="182">
        <f t="shared" si="49"/>
        <v>0</v>
      </c>
      <c r="BS31" s="183">
        <f t="shared" si="50"/>
        <v>0</v>
      </c>
      <c r="BT31" s="184">
        <f t="shared" si="51"/>
        <v>0</v>
      </c>
      <c r="BU31" s="185">
        <f t="shared" si="52"/>
        <v>0</v>
      </c>
      <c r="BV31" s="178">
        <f t="shared" si="53"/>
        <v>0</v>
      </c>
      <c r="BW31" s="179">
        <f t="shared" si="54"/>
        <v>0</v>
      </c>
      <c r="BX31" s="196">
        <f t="shared" si="55"/>
        <v>0</v>
      </c>
      <c r="BY31" s="197">
        <f t="shared" si="56"/>
        <v>0</v>
      </c>
      <c r="BZ31" s="182">
        <f t="shared" si="57"/>
        <v>0</v>
      </c>
      <c r="CA31" s="183">
        <f t="shared" si="58"/>
        <v>0</v>
      </c>
      <c r="CB31" s="183">
        <f t="shared" si="59"/>
        <v>0</v>
      </c>
      <c r="CC31" s="183">
        <f t="shared" si="34"/>
        <v>0</v>
      </c>
      <c r="CD31" s="183">
        <f t="shared" si="60"/>
        <v>0</v>
      </c>
      <c r="CE31" s="183">
        <f t="shared" si="61"/>
        <v>0</v>
      </c>
      <c r="CF31" s="184">
        <f t="shared" si="62"/>
        <v>0</v>
      </c>
      <c r="CG31" s="198">
        <f t="shared" si="63"/>
        <v>0</v>
      </c>
      <c r="CH31" s="186"/>
      <c r="CI31" s="187"/>
      <c r="CJ31" s="187"/>
      <c r="CK31" s="177">
        <f t="shared" si="64"/>
        <v>0</v>
      </c>
      <c r="CL31" s="230"/>
      <c r="CM31" s="359"/>
      <c r="CN31" s="444">
        <v>0</v>
      </c>
      <c r="CO31" s="450">
        <v>0</v>
      </c>
    </row>
    <row r="32" spans="1:93" ht="20.100000000000001" customHeight="1" thickBot="1" x14ac:dyDescent="0.3">
      <c r="A32" s="134" t="s">
        <v>269</v>
      </c>
      <c r="B32" s="862">
        <v>20</v>
      </c>
      <c r="C32" s="19" t="s">
        <v>3</v>
      </c>
      <c r="D32" s="435"/>
      <c r="E32" s="440"/>
      <c r="F32" s="459"/>
      <c r="G32" s="435"/>
      <c r="H32" s="435"/>
      <c r="I32" s="435"/>
      <c r="J32" s="432"/>
      <c r="K32" s="1022"/>
      <c r="L32" s="1023"/>
      <c r="M32" s="885"/>
      <c r="N32" s="884"/>
      <c r="O32" s="884"/>
      <c r="P32" s="435"/>
      <c r="Q32" s="435"/>
      <c r="R32" s="434"/>
      <c r="S32" s="1119"/>
      <c r="T32" s="460"/>
      <c r="U32" s="438"/>
      <c r="V32" s="502"/>
      <c r="W32" s="502"/>
      <c r="X32" s="438"/>
      <c r="Y32" s="438"/>
      <c r="Z32" s="467"/>
      <c r="AA32" s="386"/>
      <c r="AB32" s="449"/>
      <c r="AC32" s="449"/>
      <c r="AD32" s="502"/>
      <c r="AE32" s="502"/>
      <c r="AF32" s="438"/>
      <c r="AG32" s="438"/>
      <c r="AH32" s="467"/>
      <c r="AI32" s="1072">
        <f>COUNTIF($D32:AH32,"D")</f>
        <v>0</v>
      </c>
      <c r="AJ32" s="1073">
        <f t="shared" si="10"/>
        <v>0</v>
      </c>
      <c r="AK32" s="1073">
        <f t="shared" si="11"/>
        <v>0</v>
      </c>
      <c r="AL32" s="1073">
        <f t="shared" si="12"/>
        <v>0</v>
      </c>
      <c r="AM32" s="1073">
        <f t="shared" si="13"/>
        <v>0</v>
      </c>
      <c r="AN32" s="1073">
        <f t="shared" si="14"/>
        <v>0</v>
      </c>
      <c r="AO32" s="1073">
        <f t="shared" si="15"/>
        <v>0</v>
      </c>
      <c r="AP32" s="1073">
        <f t="shared" si="16"/>
        <v>0</v>
      </c>
      <c r="AQ32" s="1073">
        <f t="shared" si="17"/>
        <v>0</v>
      </c>
      <c r="AR32" s="1073">
        <f t="shared" si="18"/>
        <v>0</v>
      </c>
      <c r="AS32" s="1073">
        <f t="shared" si="19"/>
        <v>0</v>
      </c>
      <c r="AT32" s="1073">
        <f t="shared" si="20"/>
        <v>0</v>
      </c>
      <c r="AU32" s="1073">
        <f t="shared" si="21"/>
        <v>0</v>
      </c>
      <c r="AV32" s="1073">
        <f t="shared" si="22"/>
        <v>0</v>
      </c>
      <c r="AW32" s="1073">
        <f t="shared" si="23"/>
        <v>0</v>
      </c>
      <c r="AX32" s="1073">
        <f t="shared" si="24"/>
        <v>0</v>
      </c>
      <c r="AY32" s="1073">
        <f t="shared" si="25"/>
        <v>0</v>
      </c>
      <c r="AZ32" s="1073">
        <f t="shared" si="26"/>
        <v>0</v>
      </c>
      <c r="BA32" s="184">
        <f t="shared" si="36"/>
        <v>0</v>
      </c>
      <c r="BB32" s="348"/>
      <c r="BC32" s="1076">
        <f t="shared" si="27"/>
        <v>0</v>
      </c>
      <c r="BD32" s="347"/>
      <c r="BE32" s="343"/>
      <c r="BF32" s="178">
        <f t="shared" si="37"/>
        <v>0</v>
      </c>
      <c r="BG32" s="179">
        <f t="shared" si="38"/>
        <v>0</v>
      </c>
      <c r="BH32" s="180">
        <f t="shared" si="39"/>
        <v>0</v>
      </c>
      <c r="BI32" s="181">
        <f t="shared" si="40"/>
        <v>0</v>
      </c>
      <c r="BJ32" s="182">
        <f t="shared" si="41"/>
        <v>0</v>
      </c>
      <c r="BK32" s="183">
        <f t="shared" si="42"/>
        <v>0</v>
      </c>
      <c r="BL32" s="183">
        <f t="shared" si="43"/>
        <v>0</v>
      </c>
      <c r="BM32" s="183">
        <f t="shared" si="44"/>
        <v>0</v>
      </c>
      <c r="BN32" s="183">
        <f t="shared" si="45"/>
        <v>0</v>
      </c>
      <c r="BO32" s="183">
        <f t="shared" si="46"/>
        <v>0</v>
      </c>
      <c r="BP32" s="184">
        <f t="shared" si="47"/>
        <v>0</v>
      </c>
      <c r="BQ32" s="405">
        <f t="shared" si="48"/>
        <v>0</v>
      </c>
      <c r="BR32" s="182">
        <f t="shared" si="49"/>
        <v>0</v>
      </c>
      <c r="BS32" s="183">
        <f t="shared" si="50"/>
        <v>0</v>
      </c>
      <c r="BT32" s="184">
        <f t="shared" si="51"/>
        <v>0</v>
      </c>
      <c r="BU32" s="185">
        <f t="shared" si="52"/>
        <v>0</v>
      </c>
      <c r="BV32" s="178">
        <f t="shared" si="53"/>
        <v>0</v>
      </c>
      <c r="BW32" s="179">
        <f t="shared" si="54"/>
        <v>0</v>
      </c>
      <c r="BX32" s="196">
        <f t="shared" si="55"/>
        <v>0</v>
      </c>
      <c r="BY32" s="197">
        <f t="shared" si="56"/>
        <v>0</v>
      </c>
      <c r="BZ32" s="182">
        <f t="shared" si="57"/>
        <v>0</v>
      </c>
      <c r="CA32" s="183">
        <f t="shared" si="58"/>
        <v>0</v>
      </c>
      <c r="CB32" s="183">
        <f t="shared" si="59"/>
        <v>0</v>
      </c>
      <c r="CC32" s="183">
        <f t="shared" si="34"/>
        <v>0</v>
      </c>
      <c r="CD32" s="183">
        <f t="shared" si="60"/>
        <v>0</v>
      </c>
      <c r="CE32" s="183">
        <f t="shared" si="61"/>
        <v>0</v>
      </c>
      <c r="CF32" s="184">
        <f t="shared" si="62"/>
        <v>0</v>
      </c>
      <c r="CG32" s="198">
        <f t="shared" si="63"/>
        <v>0</v>
      </c>
      <c r="CH32" s="186"/>
      <c r="CI32" s="187"/>
      <c r="CJ32" s="187"/>
      <c r="CK32" s="177">
        <f t="shared" si="64"/>
        <v>0</v>
      </c>
      <c r="CL32" s="230"/>
      <c r="CM32" s="359"/>
      <c r="CN32" s="444">
        <v>0</v>
      </c>
      <c r="CO32" s="450">
        <v>0</v>
      </c>
    </row>
    <row r="33" spans="1:93" ht="20.100000000000001" customHeight="1" thickBot="1" x14ac:dyDescent="0.3">
      <c r="A33" s="60" t="s">
        <v>21</v>
      </c>
      <c r="B33" s="60" t="s">
        <v>22</v>
      </c>
      <c r="C33" s="225" t="s">
        <v>23</v>
      </c>
      <c r="D33" s="264">
        <v>1</v>
      </c>
      <c r="E33" s="640">
        <v>2</v>
      </c>
      <c r="F33" s="307">
        <v>3</v>
      </c>
      <c r="G33" s="265">
        <v>4</v>
      </c>
      <c r="H33" s="265">
        <v>5</v>
      </c>
      <c r="I33" s="265">
        <v>6</v>
      </c>
      <c r="J33" s="265">
        <v>7</v>
      </c>
      <c r="K33" s="265">
        <v>8</v>
      </c>
      <c r="L33" s="641">
        <v>9</v>
      </c>
      <c r="M33" s="307">
        <v>10</v>
      </c>
      <c r="N33" s="265">
        <v>11</v>
      </c>
      <c r="O33" s="265">
        <v>12</v>
      </c>
      <c r="P33" s="264">
        <v>13</v>
      </c>
      <c r="Q33" s="265">
        <v>14</v>
      </c>
      <c r="R33" s="265">
        <v>15</v>
      </c>
      <c r="S33" s="1122">
        <f t="shared" ref="S33:AE33" si="65">R33+1</f>
        <v>16</v>
      </c>
      <c r="T33" s="307">
        <f t="shared" si="65"/>
        <v>17</v>
      </c>
      <c r="U33" s="265">
        <f t="shared" si="65"/>
        <v>18</v>
      </c>
      <c r="V33" s="265">
        <f t="shared" si="65"/>
        <v>19</v>
      </c>
      <c r="W33" s="265">
        <f t="shared" si="65"/>
        <v>20</v>
      </c>
      <c r="X33" s="264">
        <f t="shared" si="65"/>
        <v>21</v>
      </c>
      <c r="Y33" s="265">
        <f t="shared" si="65"/>
        <v>22</v>
      </c>
      <c r="Z33" s="640">
        <f t="shared" si="65"/>
        <v>23</v>
      </c>
      <c r="AA33" s="307">
        <f t="shared" si="65"/>
        <v>24</v>
      </c>
      <c r="AB33" s="265">
        <f t="shared" si="65"/>
        <v>25</v>
      </c>
      <c r="AC33" s="265">
        <f t="shared" si="65"/>
        <v>26</v>
      </c>
      <c r="AD33" s="265">
        <f t="shared" si="65"/>
        <v>27</v>
      </c>
      <c r="AE33" s="265">
        <f t="shared" si="65"/>
        <v>28</v>
      </c>
      <c r="AF33" s="878"/>
      <c r="AG33" s="878"/>
      <c r="AH33" s="879"/>
      <c r="AI33" s="1072">
        <f>COUNTIF($D33:AH33,"D")</f>
        <v>0</v>
      </c>
      <c r="AJ33" s="1073">
        <f t="shared" si="10"/>
        <v>0</v>
      </c>
      <c r="AK33" s="1073">
        <f t="shared" si="11"/>
        <v>0</v>
      </c>
      <c r="AL33" s="1073">
        <f t="shared" si="12"/>
        <v>0</v>
      </c>
      <c r="AM33" s="1073">
        <f t="shared" si="13"/>
        <v>0</v>
      </c>
      <c r="AN33" s="1073">
        <f t="shared" si="14"/>
        <v>0</v>
      </c>
      <c r="AO33" s="1073">
        <f t="shared" si="15"/>
        <v>0</v>
      </c>
      <c r="AP33" s="1073">
        <f t="shared" si="16"/>
        <v>0</v>
      </c>
      <c r="AQ33" s="1073">
        <f t="shared" si="17"/>
        <v>0</v>
      </c>
      <c r="AR33" s="1073">
        <f t="shared" si="18"/>
        <v>0</v>
      </c>
      <c r="AS33" s="1073">
        <f t="shared" si="19"/>
        <v>0</v>
      </c>
      <c r="AT33" s="1073">
        <f t="shared" si="20"/>
        <v>0</v>
      </c>
      <c r="AU33" s="1073">
        <f t="shared" si="21"/>
        <v>0</v>
      </c>
      <c r="AV33" s="1073">
        <f t="shared" si="22"/>
        <v>0</v>
      </c>
      <c r="AW33" s="1073">
        <f t="shared" si="23"/>
        <v>0</v>
      </c>
      <c r="AX33" s="1073">
        <f t="shared" si="24"/>
        <v>0</v>
      </c>
      <c r="AY33" s="1073">
        <f t="shared" si="25"/>
        <v>0</v>
      </c>
      <c r="AZ33" s="1073">
        <f t="shared" si="26"/>
        <v>0</v>
      </c>
      <c r="BA33" s="184">
        <f t="shared" si="36"/>
        <v>0</v>
      </c>
      <c r="BB33" s="348"/>
      <c r="BC33" s="1076">
        <f t="shared" si="27"/>
        <v>0</v>
      </c>
      <c r="BD33" s="347"/>
      <c r="BE33" s="343"/>
      <c r="BF33" s="178">
        <f t="shared" si="37"/>
        <v>0</v>
      </c>
      <c r="BG33" s="179">
        <f t="shared" si="38"/>
        <v>0</v>
      </c>
      <c r="BH33" s="180">
        <f t="shared" si="39"/>
        <v>0</v>
      </c>
      <c r="BI33" s="181">
        <f t="shared" si="40"/>
        <v>0</v>
      </c>
      <c r="BJ33" s="182">
        <f t="shared" si="41"/>
        <v>0</v>
      </c>
      <c r="BK33" s="183">
        <f t="shared" si="42"/>
        <v>0</v>
      </c>
      <c r="BL33" s="183">
        <f t="shared" si="43"/>
        <v>0</v>
      </c>
      <c r="BM33" s="183">
        <f t="shared" si="44"/>
        <v>0</v>
      </c>
      <c r="BN33" s="183">
        <f t="shared" si="45"/>
        <v>0</v>
      </c>
      <c r="BO33" s="183">
        <f t="shared" si="46"/>
        <v>0</v>
      </c>
      <c r="BP33" s="184">
        <f t="shared" si="47"/>
        <v>0</v>
      </c>
      <c r="BQ33" s="405">
        <f t="shared" si="48"/>
        <v>0</v>
      </c>
      <c r="BR33" s="182">
        <f t="shared" si="49"/>
        <v>0</v>
      </c>
      <c r="BS33" s="183">
        <f t="shared" si="50"/>
        <v>0</v>
      </c>
      <c r="BT33" s="184">
        <f t="shared" si="51"/>
        <v>0</v>
      </c>
      <c r="BU33" s="185">
        <f t="shared" si="52"/>
        <v>0</v>
      </c>
      <c r="BV33" s="178">
        <f t="shared" si="53"/>
        <v>0</v>
      </c>
      <c r="BW33" s="179">
        <f t="shared" si="54"/>
        <v>0</v>
      </c>
      <c r="BX33" s="196">
        <f t="shared" si="55"/>
        <v>0</v>
      </c>
      <c r="BY33" s="197">
        <f t="shared" si="56"/>
        <v>0</v>
      </c>
      <c r="BZ33" s="182">
        <f t="shared" si="57"/>
        <v>0</v>
      </c>
      <c r="CA33" s="183">
        <f t="shared" si="58"/>
        <v>0</v>
      </c>
      <c r="CB33" s="183">
        <f t="shared" si="59"/>
        <v>0</v>
      </c>
      <c r="CC33" s="183">
        <f t="shared" si="34"/>
        <v>0</v>
      </c>
      <c r="CD33" s="183">
        <f t="shared" si="60"/>
        <v>0</v>
      </c>
      <c r="CE33" s="183">
        <f t="shared" si="61"/>
        <v>0</v>
      </c>
      <c r="CF33" s="184">
        <f t="shared" si="62"/>
        <v>0</v>
      </c>
      <c r="CG33" s="198">
        <f t="shared" si="63"/>
        <v>0</v>
      </c>
      <c r="CH33" s="186"/>
      <c r="CI33" s="187"/>
      <c r="CJ33" s="187"/>
      <c r="CK33" s="177">
        <f t="shared" si="64"/>
        <v>0</v>
      </c>
      <c r="CL33" s="230"/>
      <c r="CM33" s="359"/>
      <c r="CN33" s="444">
        <v>0</v>
      </c>
      <c r="CO33" s="450">
        <v>0</v>
      </c>
    </row>
    <row r="34" spans="1:93" ht="20.100000000000001" customHeight="1" thickBot="1" x14ac:dyDescent="0.3">
      <c r="A34" s="411" t="s">
        <v>75</v>
      </c>
      <c r="B34" s="616">
        <v>21</v>
      </c>
      <c r="C34" s="659" t="s">
        <v>1</v>
      </c>
      <c r="D34" s="498"/>
      <c r="E34" s="440" t="s">
        <v>31</v>
      </c>
      <c r="F34" s="459" t="s">
        <v>25</v>
      </c>
      <c r="G34" s="506"/>
      <c r="H34" s="506"/>
      <c r="I34" s="435" t="s">
        <v>24</v>
      </c>
      <c r="J34" s="435" t="s">
        <v>27</v>
      </c>
      <c r="K34" s="527" t="s">
        <v>27</v>
      </c>
      <c r="L34" s="526"/>
      <c r="M34" s="459" t="s">
        <v>24</v>
      </c>
      <c r="N34" s="435" t="s">
        <v>26</v>
      </c>
      <c r="O34" s="498"/>
      <c r="P34" s="498" t="s">
        <v>27</v>
      </c>
      <c r="Q34" s="435" t="s">
        <v>31</v>
      </c>
      <c r="R34" s="435" t="s">
        <v>25</v>
      </c>
      <c r="S34" s="1123"/>
      <c r="T34" s="663"/>
      <c r="U34" s="478" t="s">
        <v>35</v>
      </c>
      <c r="V34" s="478" t="s">
        <v>25</v>
      </c>
      <c r="W34" s="515"/>
      <c r="X34" s="515"/>
      <c r="Y34" s="478" t="s">
        <v>24</v>
      </c>
      <c r="Z34" s="479" t="s">
        <v>25</v>
      </c>
      <c r="AA34" s="663"/>
      <c r="AB34" s="664" t="s">
        <v>59</v>
      </c>
      <c r="AC34" s="478" t="s">
        <v>24</v>
      </c>
      <c r="AD34" s="478" t="s">
        <v>25</v>
      </c>
      <c r="AE34" s="515"/>
      <c r="AF34" s="478"/>
      <c r="AG34" s="478"/>
      <c r="AH34" s="518"/>
      <c r="AI34" s="1072">
        <f>COUNTIF($D34:AH34,"D")</f>
        <v>4</v>
      </c>
      <c r="AJ34" s="1073">
        <f t="shared" si="10"/>
        <v>5</v>
      </c>
      <c r="AK34" s="1073">
        <f t="shared" si="11"/>
        <v>1</v>
      </c>
      <c r="AL34" s="1073">
        <f t="shared" si="12"/>
        <v>3</v>
      </c>
      <c r="AM34" s="1073">
        <f t="shared" si="13"/>
        <v>0</v>
      </c>
      <c r="AN34" s="1073">
        <f t="shared" si="14"/>
        <v>0</v>
      </c>
      <c r="AO34" s="1073">
        <f t="shared" si="15"/>
        <v>0</v>
      </c>
      <c r="AP34" s="1073">
        <f t="shared" si="16"/>
        <v>2</v>
      </c>
      <c r="AQ34" s="1073">
        <f t="shared" si="17"/>
        <v>0</v>
      </c>
      <c r="AR34" s="1073">
        <f t="shared" si="18"/>
        <v>0</v>
      </c>
      <c r="AS34" s="1073">
        <f t="shared" si="19"/>
        <v>0</v>
      </c>
      <c r="AT34" s="1073">
        <f t="shared" si="20"/>
        <v>1</v>
      </c>
      <c r="AU34" s="1073">
        <f t="shared" si="21"/>
        <v>0</v>
      </c>
      <c r="AV34" s="1073">
        <f t="shared" si="22"/>
        <v>0</v>
      </c>
      <c r="AW34" s="1073">
        <f t="shared" si="23"/>
        <v>0</v>
      </c>
      <c r="AX34" s="1073">
        <f t="shared" si="24"/>
        <v>0</v>
      </c>
      <c r="AY34" s="1073">
        <f t="shared" si="25"/>
        <v>0</v>
      </c>
      <c r="AZ34" s="1073">
        <f t="shared" si="26"/>
        <v>0</v>
      </c>
      <c r="BA34" s="1056">
        <f t="shared" si="36"/>
        <v>13</v>
      </c>
      <c r="BB34" s="1057"/>
      <c r="BC34" s="1076">
        <f t="shared" si="27"/>
        <v>6.833333333333333</v>
      </c>
      <c r="BD34" s="1058"/>
      <c r="BE34" s="1059"/>
      <c r="BF34" s="29">
        <f t="shared" si="37"/>
        <v>1</v>
      </c>
      <c r="BG34" s="32">
        <f t="shared" si="38"/>
        <v>0.5</v>
      </c>
      <c r="BH34" s="1060">
        <f t="shared" si="39"/>
        <v>4.1666666666666664E-2</v>
      </c>
      <c r="BI34" s="1061">
        <f t="shared" si="40"/>
        <v>0.45833333333333331</v>
      </c>
      <c r="BJ34" s="1062">
        <f t="shared" si="41"/>
        <v>0</v>
      </c>
      <c r="BK34" s="1055">
        <f t="shared" si="42"/>
        <v>0</v>
      </c>
      <c r="BL34" s="1055">
        <f t="shared" si="43"/>
        <v>0</v>
      </c>
      <c r="BM34" s="1055">
        <f t="shared" si="44"/>
        <v>0</v>
      </c>
      <c r="BN34" s="1055">
        <f t="shared" si="45"/>
        <v>0</v>
      </c>
      <c r="BO34" s="1055">
        <f t="shared" si="46"/>
        <v>0</v>
      </c>
      <c r="BP34" s="1056">
        <f t="shared" si="47"/>
        <v>0</v>
      </c>
      <c r="BQ34" s="1063">
        <f t="shared" si="48"/>
        <v>0</v>
      </c>
      <c r="BR34" s="1062">
        <f t="shared" si="49"/>
        <v>0</v>
      </c>
      <c r="BS34" s="1055">
        <f t="shared" si="50"/>
        <v>0</v>
      </c>
      <c r="BT34" s="1056">
        <f t="shared" si="51"/>
        <v>0</v>
      </c>
      <c r="BU34" s="1064">
        <f t="shared" si="52"/>
        <v>0</v>
      </c>
      <c r="BV34" s="29">
        <f t="shared" si="53"/>
        <v>0</v>
      </c>
      <c r="BW34" s="32">
        <f t="shared" si="54"/>
        <v>0</v>
      </c>
      <c r="BX34" s="1065">
        <f t="shared" si="55"/>
        <v>0</v>
      </c>
      <c r="BY34" s="1066">
        <f t="shared" si="56"/>
        <v>0</v>
      </c>
      <c r="BZ34" s="1062">
        <f t="shared" si="57"/>
        <v>0</v>
      </c>
      <c r="CA34" s="1055">
        <f t="shared" si="58"/>
        <v>0</v>
      </c>
      <c r="CB34" s="1055">
        <f t="shared" si="59"/>
        <v>0</v>
      </c>
      <c r="CC34" s="1055">
        <f t="shared" si="34"/>
        <v>0</v>
      </c>
      <c r="CD34" s="1055">
        <f t="shared" si="60"/>
        <v>0</v>
      </c>
      <c r="CE34" s="1055">
        <f t="shared" si="61"/>
        <v>0</v>
      </c>
      <c r="CF34" s="1056">
        <f t="shared" si="62"/>
        <v>0</v>
      </c>
      <c r="CG34" s="1067">
        <f t="shared" si="63"/>
        <v>0</v>
      </c>
      <c r="CH34" s="1068"/>
      <c r="CI34" s="1069"/>
      <c r="CJ34" s="1069"/>
      <c r="CK34" s="1070">
        <f t="shared" si="64"/>
        <v>0.5</v>
      </c>
      <c r="CL34" s="230"/>
      <c r="CM34" s="359"/>
      <c r="CN34" s="893">
        <v>3</v>
      </c>
      <c r="CO34" s="617">
        <v>36</v>
      </c>
    </row>
    <row r="35" spans="1:93" s="1093" customFormat="1" ht="20.100000000000001" customHeight="1" thickBot="1" x14ac:dyDescent="0.3">
      <c r="A35" s="1633" t="s">
        <v>243</v>
      </c>
      <c r="B35" s="1512">
        <v>22</v>
      </c>
      <c r="C35" s="660" t="s">
        <v>76</v>
      </c>
      <c r="D35" s="498"/>
      <c r="E35" s="440" t="s">
        <v>24</v>
      </c>
      <c r="F35" s="459" t="s">
        <v>26</v>
      </c>
      <c r="G35" s="506"/>
      <c r="H35" s="506"/>
      <c r="I35" s="435"/>
      <c r="J35" s="435" t="s">
        <v>24</v>
      </c>
      <c r="K35" s="520"/>
      <c r="L35" s="504"/>
      <c r="M35" s="459"/>
      <c r="N35" s="435" t="s">
        <v>25</v>
      </c>
      <c r="O35" s="498"/>
      <c r="P35" s="498"/>
      <c r="Q35" s="435"/>
      <c r="R35" s="435"/>
      <c r="S35" s="1124"/>
      <c r="T35" s="668"/>
      <c r="U35" s="473" t="s">
        <v>24</v>
      </c>
      <c r="V35" s="473"/>
      <c r="W35" s="702"/>
      <c r="X35" s="702"/>
      <c r="Y35" s="473"/>
      <c r="Z35" s="474"/>
      <c r="AA35" s="668"/>
      <c r="AB35" s="513" t="s">
        <v>59</v>
      </c>
      <c r="AC35" s="473"/>
      <c r="AD35" s="473"/>
      <c r="AE35" s="702"/>
      <c r="AF35" s="473"/>
      <c r="AG35" s="473"/>
      <c r="AH35" s="669"/>
      <c r="AI35" s="1072">
        <f>COUNTIF($D35:AH35,"D")</f>
        <v>3</v>
      </c>
      <c r="AJ35" s="1073">
        <f t="shared" si="10"/>
        <v>1</v>
      </c>
      <c r="AK35" s="1073">
        <f t="shared" si="11"/>
        <v>1</v>
      </c>
      <c r="AL35" s="1073">
        <f t="shared" si="12"/>
        <v>0</v>
      </c>
      <c r="AM35" s="1073">
        <f t="shared" si="13"/>
        <v>0</v>
      </c>
      <c r="AN35" s="1073">
        <f t="shared" si="14"/>
        <v>0</v>
      </c>
      <c r="AO35" s="1073">
        <f t="shared" si="15"/>
        <v>0</v>
      </c>
      <c r="AP35" s="1073">
        <f t="shared" si="16"/>
        <v>0</v>
      </c>
      <c r="AQ35" s="1073">
        <f t="shared" si="17"/>
        <v>0</v>
      </c>
      <c r="AR35" s="1073">
        <f t="shared" si="18"/>
        <v>0</v>
      </c>
      <c r="AS35" s="1073">
        <f t="shared" si="19"/>
        <v>0</v>
      </c>
      <c r="AT35" s="1073">
        <f t="shared" si="20"/>
        <v>0</v>
      </c>
      <c r="AU35" s="1073">
        <f t="shared" si="21"/>
        <v>0</v>
      </c>
      <c r="AV35" s="1073">
        <f t="shared" si="22"/>
        <v>0</v>
      </c>
      <c r="AW35" s="1073">
        <f t="shared" si="23"/>
        <v>0</v>
      </c>
      <c r="AX35" s="1073">
        <f t="shared" si="24"/>
        <v>0</v>
      </c>
      <c r="AY35" s="1073">
        <f t="shared" si="25"/>
        <v>0</v>
      </c>
      <c r="AZ35" s="1073">
        <f t="shared" si="26"/>
        <v>0</v>
      </c>
      <c r="BA35" s="1074">
        <f t="shared" si="36"/>
        <v>5</v>
      </c>
      <c r="BB35" s="1075"/>
      <c r="BC35" s="1076">
        <f>+AI35*$BB$2+AJ35*$BB$6+AK35*$BB$2+AL35*$BB$2+AM35*$BB$6+AO35*8/24+AS35*8/24+AT35*8/24+AU35*8/24+AV35*12/24+AW35*8/24+AX35*$BB$2+AY35*8/24+BJ35*(0/24)+AR35*12/24</f>
        <v>2.5</v>
      </c>
      <c r="BD35" s="1115">
        <v>2.5</v>
      </c>
      <c r="BE35" s="1077"/>
      <c r="BF35" s="1078">
        <f t="shared" si="37"/>
        <v>1</v>
      </c>
      <c r="BG35" s="1135">
        <f t="shared" si="38"/>
        <v>0.5</v>
      </c>
      <c r="BH35" s="1080">
        <f t="shared" si="39"/>
        <v>4.1666666666666664E-2</v>
      </c>
      <c r="BI35" s="1081">
        <f t="shared" si="40"/>
        <v>0.45833333333333331</v>
      </c>
      <c r="BJ35" s="1082">
        <f t="shared" si="41"/>
        <v>0</v>
      </c>
      <c r="BK35" s="1073">
        <f t="shared" si="42"/>
        <v>0</v>
      </c>
      <c r="BL35" s="1073">
        <f t="shared" si="43"/>
        <v>0</v>
      </c>
      <c r="BM35" s="1073">
        <f t="shared" si="44"/>
        <v>0</v>
      </c>
      <c r="BN35" s="1073">
        <f t="shared" si="45"/>
        <v>0</v>
      </c>
      <c r="BO35" s="1073">
        <f t="shared" si="46"/>
        <v>0</v>
      </c>
      <c r="BP35" s="1074">
        <f t="shared" si="47"/>
        <v>0</v>
      </c>
      <c r="BQ35" s="1083">
        <f t="shared" si="48"/>
        <v>0</v>
      </c>
      <c r="BR35" s="1082">
        <f t="shared" si="49"/>
        <v>0</v>
      </c>
      <c r="BS35" s="1073">
        <f t="shared" si="50"/>
        <v>0</v>
      </c>
      <c r="BT35" s="1074">
        <f t="shared" si="51"/>
        <v>0</v>
      </c>
      <c r="BU35" s="1084">
        <f t="shared" si="52"/>
        <v>0</v>
      </c>
      <c r="BV35" s="1078">
        <f t="shared" si="53"/>
        <v>0</v>
      </c>
      <c r="BW35" s="1079">
        <f t="shared" si="54"/>
        <v>0</v>
      </c>
      <c r="BX35" s="1085">
        <f t="shared" si="55"/>
        <v>0</v>
      </c>
      <c r="BY35" s="1086">
        <f t="shared" si="56"/>
        <v>0</v>
      </c>
      <c r="BZ35" s="1082">
        <f t="shared" si="57"/>
        <v>0</v>
      </c>
      <c r="CA35" s="1073">
        <f t="shared" si="58"/>
        <v>0</v>
      </c>
      <c r="CB35" s="1073">
        <f t="shared" si="59"/>
        <v>0</v>
      </c>
      <c r="CC35" s="1073">
        <f t="shared" si="34"/>
        <v>0</v>
      </c>
      <c r="CD35" s="1073">
        <f t="shared" si="60"/>
        <v>0</v>
      </c>
      <c r="CE35" s="1073">
        <f t="shared" si="61"/>
        <v>0</v>
      </c>
      <c r="CF35" s="1074">
        <f t="shared" si="62"/>
        <v>0</v>
      </c>
      <c r="CG35" s="1087">
        <f t="shared" si="63"/>
        <v>0</v>
      </c>
      <c r="CH35" s="1088"/>
      <c r="CI35" s="1089"/>
      <c r="CJ35" s="1089"/>
      <c r="CK35" s="1090">
        <f t="shared" si="64"/>
        <v>0.5</v>
      </c>
      <c r="CL35" s="1091"/>
      <c r="CM35" s="1092"/>
      <c r="CN35" s="444">
        <v>1</v>
      </c>
      <c r="CO35" s="450">
        <v>24</v>
      </c>
    </row>
    <row r="36" spans="1:93" s="337" customFormat="1" ht="11.1" customHeight="1" thickBot="1" x14ac:dyDescent="0.3">
      <c r="A36" s="1634"/>
      <c r="B36" s="616">
        <v>23</v>
      </c>
      <c r="C36" s="24"/>
      <c r="D36" s="498"/>
      <c r="E36" s="440"/>
      <c r="F36" s="459"/>
      <c r="G36" s="506"/>
      <c r="H36" s="506"/>
      <c r="I36" s="435"/>
      <c r="J36" s="435"/>
      <c r="K36" s="520"/>
      <c r="L36" s="504"/>
      <c r="M36" s="459"/>
      <c r="N36" s="435"/>
      <c r="O36" s="498"/>
      <c r="P36" s="498"/>
      <c r="Q36" s="435"/>
      <c r="R36" s="435"/>
      <c r="S36" s="1125"/>
      <c r="T36" s="500"/>
      <c r="U36" s="435"/>
      <c r="V36" s="435"/>
      <c r="W36" s="498"/>
      <c r="X36" s="498"/>
      <c r="Y36" s="435"/>
      <c r="Z36" s="440"/>
      <c r="AA36" s="500"/>
      <c r="AB36" s="506"/>
      <c r="AC36" s="435"/>
      <c r="AD36" s="435"/>
      <c r="AE36" s="498"/>
      <c r="AF36" s="435"/>
      <c r="AG36" s="435"/>
      <c r="AH36" s="505"/>
      <c r="AI36" s="1072">
        <f>COUNTIF($D36:AH36,"D")</f>
        <v>0</v>
      </c>
      <c r="AJ36" s="1073">
        <f t="shared" si="10"/>
        <v>0</v>
      </c>
      <c r="AK36" s="1073">
        <f t="shared" si="11"/>
        <v>0</v>
      </c>
      <c r="AL36" s="1073">
        <f t="shared" si="12"/>
        <v>0</v>
      </c>
      <c r="AM36" s="1073">
        <f t="shared" si="13"/>
        <v>0</v>
      </c>
      <c r="AN36" s="1073">
        <f t="shared" si="14"/>
        <v>0</v>
      </c>
      <c r="AO36" s="1073">
        <f t="shared" si="15"/>
        <v>0</v>
      </c>
      <c r="AP36" s="1073">
        <f t="shared" si="16"/>
        <v>0</v>
      </c>
      <c r="AQ36" s="1073">
        <f t="shared" si="17"/>
        <v>0</v>
      </c>
      <c r="AR36" s="1073">
        <f t="shared" si="18"/>
        <v>0</v>
      </c>
      <c r="AS36" s="1073">
        <f t="shared" si="19"/>
        <v>0</v>
      </c>
      <c r="AT36" s="1073">
        <f t="shared" si="20"/>
        <v>0</v>
      </c>
      <c r="AU36" s="1073">
        <f t="shared" si="21"/>
        <v>0</v>
      </c>
      <c r="AV36" s="1073">
        <f t="shared" si="22"/>
        <v>0</v>
      </c>
      <c r="AW36" s="1073">
        <f t="shared" si="23"/>
        <v>0</v>
      </c>
      <c r="AX36" s="1073">
        <f t="shared" si="24"/>
        <v>0</v>
      </c>
      <c r="AY36" s="1073">
        <f t="shared" si="25"/>
        <v>0</v>
      </c>
      <c r="AZ36" s="1073">
        <f t="shared" si="26"/>
        <v>0</v>
      </c>
      <c r="BA36" s="184">
        <f t="shared" si="36"/>
        <v>0</v>
      </c>
      <c r="BB36" s="348"/>
      <c r="BC36" s="1076">
        <f t="shared" si="27"/>
        <v>0</v>
      </c>
      <c r="BD36" s="347"/>
      <c r="BE36" s="343"/>
      <c r="BF36" s="178">
        <f t="shared" si="37"/>
        <v>0</v>
      </c>
      <c r="BG36" s="179">
        <f t="shared" si="38"/>
        <v>0</v>
      </c>
      <c r="BH36" s="180">
        <f t="shared" si="39"/>
        <v>0</v>
      </c>
      <c r="BI36" s="181">
        <f t="shared" si="40"/>
        <v>0</v>
      </c>
      <c r="BJ36" s="182">
        <f t="shared" si="41"/>
        <v>0</v>
      </c>
      <c r="BK36" s="183">
        <f t="shared" si="42"/>
        <v>0</v>
      </c>
      <c r="BL36" s="183">
        <f t="shared" si="43"/>
        <v>0</v>
      </c>
      <c r="BM36" s="183">
        <f t="shared" si="44"/>
        <v>0</v>
      </c>
      <c r="BN36" s="183">
        <f t="shared" si="45"/>
        <v>0</v>
      </c>
      <c r="BO36" s="183">
        <f t="shared" si="46"/>
        <v>0</v>
      </c>
      <c r="BP36" s="184">
        <f t="shared" si="47"/>
        <v>0</v>
      </c>
      <c r="BQ36" s="405">
        <f t="shared" si="48"/>
        <v>0</v>
      </c>
      <c r="BR36" s="182">
        <f t="shared" si="49"/>
        <v>0</v>
      </c>
      <c r="BS36" s="183">
        <f t="shared" si="50"/>
        <v>0</v>
      </c>
      <c r="BT36" s="184">
        <f t="shared" si="51"/>
        <v>0</v>
      </c>
      <c r="BU36" s="185">
        <f t="shared" si="52"/>
        <v>0</v>
      </c>
      <c r="BV36" s="178">
        <f t="shared" si="53"/>
        <v>0</v>
      </c>
      <c r="BW36" s="179">
        <f t="shared" si="54"/>
        <v>0</v>
      </c>
      <c r="BX36" s="196">
        <f t="shared" si="55"/>
        <v>0</v>
      </c>
      <c r="BY36" s="197">
        <f t="shared" si="56"/>
        <v>0</v>
      </c>
      <c r="BZ36" s="182">
        <f t="shared" si="57"/>
        <v>0</v>
      </c>
      <c r="CA36" s="183">
        <f t="shared" si="58"/>
        <v>0</v>
      </c>
      <c r="CB36" s="183">
        <f t="shared" si="59"/>
        <v>0</v>
      </c>
      <c r="CC36" s="183">
        <f t="shared" si="34"/>
        <v>0</v>
      </c>
      <c r="CD36" s="183">
        <f t="shared" si="60"/>
        <v>0</v>
      </c>
      <c r="CE36" s="183">
        <f t="shared" si="61"/>
        <v>0</v>
      </c>
      <c r="CF36" s="184">
        <f t="shared" si="62"/>
        <v>0</v>
      </c>
      <c r="CG36" s="198">
        <f t="shared" si="63"/>
        <v>0</v>
      </c>
      <c r="CH36" s="186"/>
      <c r="CI36" s="187"/>
      <c r="CJ36" s="187"/>
      <c r="CK36" s="177">
        <f t="shared" si="64"/>
        <v>0</v>
      </c>
      <c r="CL36" s="230"/>
      <c r="CM36" s="359"/>
      <c r="CN36" s="444">
        <v>0</v>
      </c>
      <c r="CO36" s="450">
        <v>0</v>
      </c>
    </row>
    <row r="37" spans="1:93" s="356" customFormat="1" ht="20.100000000000001" customHeight="1" thickBot="1" x14ac:dyDescent="0.3">
      <c r="A37" s="1733"/>
      <c r="B37" s="1512">
        <v>24</v>
      </c>
      <c r="C37" s="661" t="s">
        <v>2</v>
      </c>
      <c r="D37" s="498"/>
      <c r="E37" s="440"/>
      <c r="F37" s="459"/>
      <c r="G37" s="506" t="s">
        <v>56</v>
      </c>
      <c r="H37" s="506"/>
      <c r="I37" s="435" t="s">
        <v>24</v>
      </c>
      <c r="J37" s="435"/>
      <c r="K37" s="520"/>
      <c r="L37" s="504"/>
      <c r="M37" s="459" t="s">
        <v>24</v>
      </c>
      <c r="N37" s="435"/>
      <c r="O37" s="498"/>
      <c r="P37" s="498"/>
      <c r="Q37" s="435" t="s">
        <v>25</v>
      </c>
      <c r="R37" s="435" t="s">
        <v>25</v>
      </c>
      <c r="S37" s="1126"/>
      <c r="T37" s="672"/>
      <c r="U37" s="462"/>
      <c r="V37" s="462" t="s">
        <v>25</v>
      </c>
      <c r="W37" s="530"/>
      <c r="X37" s="530"/>
      <c r="Y37" s="462" t="s">
        <v>35</v>
      </c>
      <c r="Z37" s="463" t="s">
        <v>25</v>
      </c>
      <c r="AA37" s="672"/>
      <c r="AB37" s="673"/>
      <c r="AC37" s="462" t="s">
        <v>24</v>
      </c>
      <c r="AD37" s="462" t="s">
        <v>25</v>
      </c>
      <c r="AE37" s="530"/>
      <c r="AF37" s="462"/>
      <c r="AG37" s="462"/>
      <c r="AH37" s="529"/>
      <c r="AI37" s="1072">
        <f>COUNTIF($D37:AH37,"D")</f>
        <v>3</v>
      </c>
      <c r="AJ37" s="1073">
        <f t="shared" si="10"/>
        <v>5</v>
      </c>
      <c r="AK37" s="1073">
        <f t="shared" si="11"/>
        <v>0</v>
      </c>
      <c r="AL37" s="1073">
        <f t="shared" si="12"/>
        <v>0</v>
      </c>
      <c r="AM37" s="1073">
        <f t="shared" si="13"/>
        <v>0</v>
      </c>
      <c r="AN37" s="1073">
        <f t="shared" si="14"/>
        <v>0</v>
      </c>
      <c r="AO37" s="1073">
        <f t="shared" si="15"/>
        <v>0</v>
      </c>
      <c r="AP37" s="1073">
        <f t="shared" si="16"/>
        <v>0</v>
      </c>
      <c r="AQ37" s="1073">
        <f t="shared" si="17"/>
        <v>0</v>
      </c>
      <c r="AR37" s="1073">
        <f t="shared" si="18"/>
        <v>0</v>
      </c>
      <c r="AS37" s="1073">
        <f t="shared" si="19"/>
        <v>0</v>
      </c>
      <c r="AT37" s="1073">
        <f t="shared" si="20"/>
        <v>1</v>
      </c>
      <c r="AU37" s="1073">
        <f t="shared" si="21"/>
        <v>0</v>
      </c>
      <c r="AV37" s="1073">
        <f t="shared" si="22"/>
        <v>0</v>
      </c>
      <c r="AW37" s="1073">
        <f t="shared" si="23"/>
        <v>0</v>
      </c>
      <c r="AX37" s="1073">
        <f t="shared" si="24"/>
        <v>0</v>
      </c>
      <c r="AY37" s="1073">
        <f t="shared" si="25"/>
        <v>0</v>
      </c>
      <c r="AZ37" s="1073">
        <f t="shared" si="26"/>
        <v>0</v>
      </c>
      <c r="BA37" s="1095">
        <f t="shared" si="36"/>
        <v>8</v>
      </c>
      <c r="BB37" s="1096"/>
      <c r="BC37" s="1076">
        <f t="shared" si="27"/>
        <v>4.333333333333333</v>
      </c>
      <c r="BD37" s="1097"/>
      <c r="BE37" s="1098"/>
      <c r="BF37" s="344">
        <f t="shared" si="37"/>
        <v>1</v>
      </c>
      <c r="BG37" s="1099">
        <f t="shared" si="38"/>
        <v>0.5</v>
      </c>
      <c r="BH37" s="1100">
        <f t="shared" si="39"/>
        <v>4.1666666666666664E-2</v>
      </c>
      <c r="BI37" s="1101">
        <f t="shared" si="40"/>
        <v>0.45833333333333331</v>
      </c>
      <c r="BJ37" s="1102">
        <f t="shared" si="41"/>
        <v>0</v>
      </c>
      <c r="BK37" s="1094">
        <f t="shared" si="42"/>
        <v>0</v>
      </c>
      <c r="BL37" s="1094">
        <f t="shared" si="43"/>
        <v>0</v>
      </c>
      <c r="BM37" s="1094">
        <f t="shared" si="44"/>
        <v>0</v>
      </c>
      <c r="BN37" s="1094">
        <f t="shared" si="45"/>
        <v>0</v>
      </c>
      <c r="BO37" s="1094">
        <f t="shared" si="46"/>
        <v>0</v>
      </c>
      <c r="BP37" s="1095">
        <f t="shared" si="47"/>
        <v>0</v>
      </c>
      <c r="BQ37" s="1103">
        <f t="shared" si="48"/>
        <v>0</v>
      </c>
      <c r="BR37" s="1102">
        <f t="shared" si="49"/>
        <v>0</v>
      </c>
      <c r="BS37" s="1094">
        <f t="shared" si="50"/>
        <v>0</v>
      </c>
      <c r="BT37" s="1095">
        <f t="shared" si="51"/>
        <v>0</v>
      </c>
      <c r="BU37" s="1104">
        <f t="shared" si="52"/>
        <v>0</v>
      </c>
      <c r="BV37" s="344">
        <f t="shared" si="53"/>
        <v>0</v>
      </c>
      <c r="BW37" s="1099">
        <f t="shared" si="54"/>
        <v>0</v>
      </c>
      <c r="BX37" s="1105">
        <f t="shared" si="55"/>
        <v>0</v>
      </c>
      <c r="BY37" s="1106">
        <f t="shared" si="56"/>
        <v>0</v>
      </c>
      <c r="BZ37" s="1102">
        <f t="shared" si="57"/>
        <v>0</v>
      </c>
      <c r="CA37" s="1094">
        <f t="shared" si="58"/>
        <v>0</v>
      </c>
      <c r="CB37" s="1094">
        <f t="shared" si="59"/>
        <v>0</v>
      </c>
      <c r="CC37" s="1094">
        <f t="shared" si="34"/>
        <v>0</v>
      </c>
      <c r="CD37" s="1094">
        <f t="shared" si="60"/>
        <v>0</v>
      </c>
      <c r="CE37" s="1094">
        <f t="shared" si="61"/>
        <v>0</v>
      </c>
      <c r="CF37" s="1095">
        <f t="shared" si="62"/>
        <v>0</v>
      </c>
      <c r="CG37" s="1107">
        <f t="shared" si="63"/>
        <v>0</v>
      </c>
      <c r="CH37" s="1108"/>
      <c r="CI37" s="1109"/>
      <c r="CJ37" s="1109"/>
      <c r="CK37" s="1110">
        <f t="shared" si="64"/>
        <v>0.5</v>
      </c>
      <c r="CL37" s="1111"/>
      <c r="CM37" s="1112"/>
      <c r="CN37" s="1113">
        <v>0</v>
      </c>
      <c r="CO37" s="1114">
        <v>0</v>
      </c>
    </row>
    <row r="38" spans="1:93" ht="20.100000000000001" customHeight="1" thickBot="1" x14ac:dyDescent="0.3">
      <c r="A38" s="412" t="s">
        <v>78</v>
      </c>
      <c r="B38" s="616">
        <v>25</v>
      </c>
      <c r="C38" s="404" t="s">
        <v>2</v>
      </c>
      <c r="D38" s="498"/>
      <c r="E38" s="440" t="s">
        <v>24</v>
      </c>
      <c r="F38" s="1025"/>
      <c r="G38" s="435" t="s">
        <v>24</v>
      </c>
      <c r="H38" s="506"/>
      <c r="I38" s="435" t="s">
        <v>24</v>
      </c>
      <c r="J38" s="435" t="s">
        <v>24</v>
      </c>
      <c r="K38" s="520"/>
      <c r="L38" s="504"/>
      <c r="M38" s="459" t="s">
        <v>24</v>
      </c>
      <c r="N38" s="433" t="s">
        <v>24</v>
      </c>
      <c r="O38" s="498"/>
      <c r="P38" s="498"/>
      <c r="Q38" s="433" t="s">
        <v>24</v>
      </c>
      <c r="R38" s="433" t="s">
        <v>24</v>
      </c>
      <c r="S38" s="1127"/>
      <c r="T38" s="521"/>
      <c r="U38" s="480" t="s">
        <v>24</v>
      </c>
      <c r="V38" s="480" t="s">
        <v>24</v>
      </c>
      <c r="W38" s="517"/>
      <c r="X38" s="517"/>
      <c r="Y38" s="480" t="s">
        <v>24</v>
      </c>
      <c r="Z38" s="481" t="s">
        <v>26</v>
      </c>
      <c r="AA38" s="521"/>
      <c r="AB38" s="519" t="s">
        <v>59</v>
      </c>
      <c r="AC38" s="480" t="s">
        <v>24</v>
      </c>
      <c r="AD38" s="480" t="s">
        <v>26</v>
      </c>
      <c r="AE38" s="517"/>
      <c r="AF38" s="519"/>
      <c r="AG38" s="519"/>
      <c r="AH38" s="481"/>
      <c r="AI38" s="1072">
        <f>COUNTIF($D38:AH38,"D")</f>
        <v>12</v>
      </c>
      <c r="AJ38" s="1073">
        <f t="shared" si="10"/>
        <v>0</v>
      </c>
      <c r="AK38" s="1073">
        <f t="shared" si="11"/>
        <v>2</v>
      </c>
      <c r="AL38" s="1073">
        <f t="shared" si="12"/>
        <v>0</v>
      </c>
      <c r="AM38" s="1073">
        <f t="shared" si="13"/>
        <v>0</v>
      </c>
      <c r="AN38" s="1073">
        <f t="shared" si="14"/>
        <v>0</v>
      </c>
      <c r="AO38" s="1073">
        <f t="shared" si="15"/>
        <v>0</v>
      </c>
      <c r="AP38" s="1073">
        <f t="shared" si="16"/>
        <v>0</v>
      </c>
      <c r="AQ38" s="1073">
        <f t="shared" si="17"/>
        <v>0</v>
      </c>
      <c r="AR38" s="1073">
        <f t="shared" si="18"/>
        <v>0</v>
      </c>
      <c r="AS38" s="1073">
        <f t="shared" si="19"/>
        <v>0</v>
      </c>
      <c r="AT38" s="1073">
        <f t="shared" si="20"/>
        <v>0</v>
      </c>
      <c r="AU38" s="1073">
        <f t="shared" si="21"/>
        <v>0</v>
      </c>
      <c r="AV38" s="1073">
        <f t="shared" si="22"/>
        <v>0</v>
      </c>
      <c r="AW38" s="1073">
        <f t="shared" si="23"/>
        <v>0</v>
      </c>
      <c r="AX38" s="1073">
        <f t="shared" si="24"/>
        <v>0</v>
      </c>
      <c r="AY38" s="1073">
        <f t="shared" si="25"/>
        <v>0</v>
      </c>
      <c r="AZ38" s="1073">
        <f t="shared" si="26"/>
        <v>0</v>
      </c>
      <c r="BA38" s="184">
        <f t="shared" si="36"/>
        <v>14</v>
      </c>
      <c r="BB38" s="348"/>
      <c r="BC38" s="1076">
        <f t="shared" si="27"/>
        <v>7</v>
      </c>
      <c r="BD38" s="347"/>
      <c r="BE38" s="343"/>
      <c r="BF38" s="178">
        <f t="shared" si="37"/>
        <v>1</v>
      </c>
      <c r="BG38" s="179">
        <f t="shared" si="38"/>
        <v>0.5</v>
      </c>
      <c r="BH38" s="180">
        <f t="shared" si="39"/>
        <v>4.1666666666666664E-2</v>
      </c>
      <c r="BI38" s="181">
        <f t="shared" si="40"/>
        <v>0.45833333333333331</v>
      </c>
      <c r="BJ38" s="182">
        <f t="shared" si="41"/>
        <v>0</v>
      </c>
      <c r="BK38" s="183">
        <f t="shared" si="42"/>
        <v>0</v>
      </c>
      <c r="BL38" s="183">
        <f t="shared" si="43"/>
        <v>0</v>
      </c>
      <c r="BM38" s="183">
        <f t="shared" si="44"/>
        <v>0</v>
      </c>
      <c r="BN38" s="183">
        <f t="shared" si="45"/>
        <v>0</v>
      </c>
      <c r="BO38" s="183">
        <f t="shared" si="46"/>
        <v>0</v>
      </c>
      <c r="BP38" s="184">
        <f t="shared" si="47"/>
        <v>0</v>
      </c>
      <c r="BQ38" s="405">
        <f t="shared" si="48"/>
        <v>0</v>
      </c>
      <c r="BR38" s="182">
        <f t="shared" si="49"/>
        <v>0</v>
      </c>
      <c r="BS38" s="183">
        <f t="shared" si="50"/>
        <v>0</v>
      </c>
      <c r="BT38" s="184">
        <f t="shared" si="51"/>
        <v>0</v>
      </c>
      <c r="BU38" s="185">
        <f t="shared" si="52"/>
        <v>0</v>
      </c>
      <c r="BV38" s="178">
        <f t="shared" si="53"/>
        <v>0</v>
      </c>
      <c r="BW38" s="179">
        <f t="shared" si="54"/>
        <v>0</v>
      </c>
      <c r="BX38" s="196">
        <f t="shared" si="55"/>
        <v>0</v>
      </c>
      <c r="BY38" s="197">
        <f t="shared" si="56"/>
        <v>0</v>
      </c>
      <c r="BZ38" s="182">
        <f t="shared" si="57"/>
        <v>0</v>
      </c>
      <c r="CA38" s="183">
        <f t="shared" si="58"/>
        <v>0</v>
      </c>
      <c r="CB38" s="183">
        <f t="shared" si="59"/>
        <v>0</v>
      </c>
      <c r="CC38" s="183">
        <f t="shared" si="34"/>
        <v>0</v>
      </c>
      <c r="CD38" s="183">
        <f t="shared" si="60"/>
        <v>0</v>
      </c>
      <c r="CE38" s="183">
        <f t="shared" si="61"/>
        <v>0</v>
      </c>
      <c r="CF38" s="184">
        <f t="shared" si="62"/>
        <v>0</v>
      </c>
      <c r="CG38" s="198">
        <f t="shared" si="63"/>
        <v>0</v>
      </c>
      <c r="CH38" s="186"/>
      <c r="CI38" s="187"/>
      <c r="CJ38" s="187"/>
      <c r="CK38" s="177">
        <f t="shared" si="64"/>
        <v>0.5</v>
      </c>
      <c r="CL38" s="230"/>
      <c r="CM38" s="359"/>
      <c r="CN38" s="993">
        <v>3</v>
      </c>
      <c r="CO38" s="1071">
        <v>32</v>
      </c>
    </row>
    <row r="39" spans="1:93" ht="20.100000000000001" customHeight="1" thickBot="1" x14ac:dyDescent="0.3">
      <c r="A39" s="615" t="s">
        <v>143</v>
      </c>
      <c r="B39" s="1512">
        <v>26</v>
      </c>
      <c r="C39" s="24" t="s">
        <v>238</v>
      </c>
      <c r="D39" s="498"/>
      <c r="E39" s="440" t="s">
        <v>35</v>
      </c>
      <c r="F39" s="459" t="s">
        <v>25</v>
      </c>
      <c r="G39" s="506"/>
      <c r="H39" s="506"/>
      <c r="I39" s="435" t="s">
        <v>24</v>
      </c>
      <c r="J39" s="435" t="s">
        <v>24</v>
      </c>
      <c r="K39" s="520"/>
      <c r="L39" s="504"/>
      <c r="M39" s="459" t="s">
        <v>24</v>
      </c>
      <c r="N39" s="435" t="s">
        <v>25</v>
      </c>
      <c r="O39" s="498"/>
      <c r="P39" s="726"/>
      <c r="Q39" s="435" t="s">
        <v>25</v>
      </c>
      <c r="R39" s="435" t="s">
        <v>25</v>
      </c>
      <c r="S39" s="1125"/>
      <c r="T39" s="500"/>
      <c r="U39" s="435" t="s">
        <v>24</v>
      </c>
      <c r="V39" s="435" t="s">
        <v>25</v>
      </c>
      <c r="W39" s="498"/>
      <c r="X39" s="498"/>
      <c r="Y39" s="435" t="s">
        <v>24</v>
      </c>
      <c r="Z39" s="440" t="s">
        <v>25</v>
      </c>
      <c r="AA39" s="500"/>
      <c r="AB39" s="506" t="s">
        <v>59</v>
      </c>
      <c r="AC39" s="435" t="s">
        <v>24</v>
      </c>
      <c r="AD39" s="435" t="s">
        <v>25</v>
      </c>
      <c r="AE39" s="498"/>
      <c r="AF39" s="435"/>
      <c r="AG39" s="435"/>
      <c r="AH39" s="505"/>
      <c r="AI39" s="1072">
        <f>COUNTIF($D39:AH39,"D")</f>
        <v>6</v>
      </c>
      <c r="AJ39" s="1073">
        <f t="shared" si="10"/>
        <v>7</v>
      </c>
      <c r="AK39" s="1073">
        <f t="shared" si="11"/>
        <v>0</v>
      </c>
      <c r="AL39" s="1073">
        <f t="shared" si="12"/>
        <v>0</v>
      </c>
      <c r="AM39" s="1073">
        <f t="shared" si="13"/>
        <v>0</v>
      </c>
      <c r="AN39" s="1073">
        <f t="shared" si="14"/>
        <v>0</v>
      </c>
      <c r="AO39" s="1073">
        <f t="shared" si="15"/>
        <v>0</v>
      </c>
      <c r="AP39" s="1073">
        <f t="shared" si="16"/>
        <v>0</v>
      </c>
      <c r="AQ39" s="1073">
        <f t="shared" si="17"/>
        <v>0</v>
      </c>
      <c r="AR39" s="1073">
        <f t="shared" si="18"/>
        <v>0</v>
      </c>
      <c r="AS39" s="1073">
        <f t="shared" si="19"/>
        <v>0</v>
      </c>
      <c r="AT39" s="1073">
        <f t="shared" si="20"/>
        <v>1</v>
      </c>
      <c r="AU39" s="1073">
        <f t="shared" si="21"/>
        <v>0</v>
      </c>
      <c r="AV39" s="1073">
        <f t="shared" si="22"/>
        <v>0</v>
      </c>
      <c r="AW39" s="1073">
        <f t="shared" si="23"/>
        <v>0</v>
      </c>
      <c r="AX39" s="1073">
        <f t="shared" si="24"/>
        <v>0</v>
      </c>
      <c r="AY39" s="1073">
        <f t="shared" si="25"/>
        <v>0</v>
      </c>
      <c r="AZ39" s="1073">
        <f t="shared" si="26"/>
        <v>0</v>
      </c>
      <c r="BA39" s="184">
        <f t="shared" si="36"/>
        <v>13</v>
      </c>
      <c r="BB39" s="348"/>
      <c r="BC39" s="1076">
        <f t="shared" si="27"/>
        <v>6.833333333333333</v>
      </c>
      <c r="BD39" s="347"/>
      <c r="BE39" s="343"/>
      <c r="BF39" s="178">
        <f t="shared" si="37"/>
        <v>1</v>
      </c>
      <c r="BG39" s="179">
        <f t="shared" si="38"/>
        <v>0.5</v>
      </c>
      <c r="BH39" s="180">
        <f t="shared" si="39"/>
        <v>4.1666666666666664E-2</v>
      </c>
      <c r="BI39" s="181">
        <f t="shared" si="40"/>
        <v>0.45833333333333331</v>
      </c>
      <c r="BJ39" s="182">
        <f t="shared" si="41"/>
        <v>0</v>
      </c>
      <c r="BK39" s="183">
        <f t="shared" si="42"/>
        <v>0</v>
      </c>
      <c r="BL39" s="183">
        <f t="shared" si="43"/>
        <v>0</v>
      </c>
      <c r="BM39" s="183">
        <f t="shared" si="44"/>
        <v>0</v>
      </c>
      <c r="BN39" s="183">
        <f t="shared" si="45"/>
        <v>0</v>
      </c>
      <c r="BO39" s="183">
        <f t="shared" si="46"/>
        <v>0</v>
      </c>
      <c r="BP39" s="184">
        <f t="shared" si="47"/>
        <v>0</v>
      </c>
      <c r="BQ39" s="405">
        <f t="shared" si="48"/>
        <v>0</v>
      </c>
      <c r="BR39" s="182">
        <f t="shared" si="49"/>
        <v>0</v>
      </c>
      <c r="BS39" s="183">
        <f t="shared" si="50"/>
        <v>0</v>
      </c>
      <c r="BT39" s="184">
        <f t="shared" si="51"/>
        <v>0</v>
      </c>
      <c r="BU39" s="185">
        <f t="shared" si="52"/>
        <v>0</v>
      </c>
      <c r="BV39" s="178">
        <f t="shared" si="53"/>
        <v>0</v>
      </c>
      <c r="BW39" s="179">
        <f t="shared" si="54"/>
        <v>0</v>
      </c>
      <c r="BX39" s="196">
        <f t="shared" si="55"/>
        <v>0</v>
      </c>
      <c r="BY39" s="197">
        <f t="shared" si="56"/>
        <v>0</v>
      </c>
      <c r="BZ39" s="182">
        <f t="shared" si="57"/>
        <v>0</v>
      </c>
      <c r="CA39" s="183">
        <f t="shared" si="58"/>
        <v>0</v>
      </c>
      <c r="CB39" s="183">
        <f t="shared" si="59"/>
        <v>0</v>
      </c>
      <c r="CC39" s="183">
        <f t="shared" si="34"/>
        <v>0</v>
      </c>
      <c r="CD39" s="183">
        <f t="shared" si="60"/>
        <v>0</v>
      </c>
      <c r="CE39" s="183">
        <f t="shared" si="61"/>
        <v>0</v>
      </c>
      <c r="CF39" s="184">
        <f t="shared" si="62"/>
        <v>0</v>
      </c>
      <c r="CG39" s="198">
        <f t="shared" si="63"/>
        <v>0</v>
      </c>
      <c r="CH39" s="186"/>
      <c r="CI39" s="187"/>
      <c r="CJ39" s="187"/>
      <c r="CK39" s="177">
        <f t="shared" si="64"/>
        <v>0.5</v>
      </c>
      <c r="CL39" s="230"/>
      <c r="CM39" s="359"/>
      <c r="CN39" s="444">
        <v>4</v>
      </c>
      <c r="CO39" s="450">
        <v>48</v>
      </c>
    </row>
    <row r="40" spans="1:93" ht="20.100000000000001" customHeight="1" thickBot="1" x14ac:dyDescent="0.3">
      <c r="A40" s="615" t="s">
        <v>186</v>
      </c>
      <c r="B40" s="616">
        <v>27</v>
      </c>
      <c r="C40" s="24" t="s">
        <v>238</v>
      </c>
      <c r="D40" s="498"/>
      <c r="E40" s="440" t="s">
        <v>27</v>
      </c>
      <c r="F40" s="459" t="s">
        <v>25</v>
      </c>
      <c r="G40" s="506"/>
      <c r="H40" s="506"/>
      <c r="I40" s="435" t="s">
        <v>24</v>
      </c>
      <c r="J40" s="435" t="s">
        <v>24</v>
      </c>
      <c r="K40" s="520"/>
      <c r="L40" s="504"/>
      <c r="M40" s="459" t="s">
        <v>24</v>
      </c>
      <c r="N40" s="435" t="s">
        <v>25</v>
      </c>
      <c r="O40" s="498"/>
      <c r="P40" s="498"/>
      <c r="Q40" s="435" t="s">
        <v>26</v>
      </c>
      <c r="R40" s="435" t="s">
        <v>25</v>
      </c>
      <c r="S40" s="1125"/>
      <c r="T40" s="500"/>
      <c r="U40" s="435" t="s">
        <v>24</v>
      </c>
      <c r="V40" s="435" t="s">
        <v>25</v>
      </c>
      <c r="W40" s="498"/>
      <c r="X40" s="498"/>
      <c r="Y40" s="435" t="s">
        <v>24</v>
      </c>
      <c r="Z40" s="440" t="s">
        <v>25</v>
      </c>
      <c r="AA40" s="500"/>
      <c r="AB40" s="506" t="s">
        <v>59</v>
      </c>
      <c r="AC40" s="435" t="s">
        <v>24</v>
      </c>
      <c r="AD40" s="435" t="s">
        <v>25</v>
      </c>
      <c r="AE40" s="502"/>
      <c r="AF40" s="435"/>
      <c r="AG40" s="435"/>
      <c r="AH40" s="440"/>
      <c r="AI40" s="1072">
        <f>COUNTIF($D40:AH40,"D")</f>
        <v>6</v>
      </c>
      <c r="AJ40" s="1073">
        <f t="shared" si="10"/>
        <v>6</v>
      </c>
      <c r="AK40" s="1073">
        <f t="shared" si="11"/>
        <v>1</v>
      </c>
      <c r="AL40" s="1073">
        <f t="shared" si="12"/>
        <v>1</v>
      </c>
      <c r="AM40" s="1073">
        <f t="shared" si="13"/>
        <v>0</v>
      </c>
      <c r="AN40" s="1073">
        <f t="shared" si="14"/>
        <v>0</v>
      </c>
      <c r="AO40" s="1073">
        <f t="shared" si="15"/>
        <v>0</v>
      </c>
      <c r="AP40" s="1073">
        <f t="shared" si="16"/>
        <v>0</v>
      </c>
      <c r="AQ40" s="1073">
        <f t="shared" si="17"/>
        <v>0</v>
      </c>
      <c r="AR40" s="1073">
        <f t="shared" si="18"/>
        <v>0</v>
      </c>
      <c r="AS40" s="1073">
        <f t="shared" si="19"/>
        <v>0</v>
      </c>
      <c r="AT40" s="1073">
        <f t="shared" si="20"/>
        <v>0</v>
      </c>
      <c r="AU40" s="1073">
        <f t="shared" si="21"/>
        <v>0</v>
      </c>
      <c r="AV40" s="1073">
        <f t="shared" si="22"/>
        <v>0</v>
      </c>
      <c r="AW40" s="1073">
        <f t="shared" si="23"/>
        <v>0</v>
      </c>
      <c r="AX40" s="1073">
        <f t="shared" si="24"/>
        <v>0</v>
      </c>
      <c r="AY40" s="1073">
        <f t="shared" si="25"/>
        <v>0</v>
      </c>
      <c r="AZ40" s="1073">
        <f t="shared" si="26"/>
        <v>0</v>
      </c>
      <c r="BA40" s="184">
        <f t="shared" si="36"/>
        <v>14</v>
      </c>
      <c r="BB40" s="348"/>
      <c r="BC40" s="1076">
        <f t="shared" si="27"/>
        <v>7</v>
      </c>
      <c r="BD40" s="347"/>
      <c r="BE40" s="343"/>
      <c r="BF40" s="178">
        <f t="shared" si="37"/>
        <v>1</v>
      </c>
      <c r="BG40" s="179">
        <f t="shared" si="38"/>
        <v>0.5</v>
      </c>
      <c r="BH40" s="180">
        <f t="shared" si="39"/>
        <v>4.1666666666666664E-2</v>
      </c>
      <c r="BI40" s="181">
        <f t="shared" si="40"/>
        <v>0.45833333333333331</v>
      </c>
      <c r="BJ40" s="182">
        <f t="shared" si="41"/>
        <v>0</v>
      </c>
      <c r="BK40" s="183">
        <f t="shared" si="42"/>
        <v>0</v>
      </c>
      <c r="BL40" s="183">
        <f t="shared" si="43"/>
        <v>0</v>
      </c>
      <c r="BM40" s="183">
        <f t="shared" si="44"/>
        <v>0</v>
      </c>
      <c r="BN40" s="183">
        <f t="shared" si="45"/>
        <v>0</v>
      </c>
      <c r="BO40" s="183">
        <f t="shared" si="46"/>
        <v>0</v>
      </c>
      <c r="BP40" s="184">
        <f t="shared" si="47"/>
        <v>0</v>
      </c>
      <c r="BQ40" s="405">
        <f t="shared" si="48"/>
        <v>0</v>
      </c>
      <c r="BR40" s="182">
        <f t="shared" si="49"/>
        <v>0</v>
      </c>
      <c r="BS40" s="183">
        <f t="shared" si="50"/>
        <v>0</v>
      </c>
      <c r="BT40" s="184">
        <f t="shared" si="51"/>
        <v>0</v>
      </c>
      <c r="BU40" s="185">
        <f t="shared" si="52"/>
        <v>0</v>
      </c>
      <c r="BV40" s="178">
        <f t="shared" si="53"/>
        <v>0</v>
      </c>
      <c r="BW40" s="179">
        <f t="shared" si="54"/>
        <v>0</v>
      </c>
      <c r="BX40" s="196">
        <f t="shared" si="55"/>
        <v>0</v>
      </c>
      <c r="BY40" s="197">
        <f t="shared" si="56"/>
        <v>0</v>
      </c>
      <c r="BZ40" s="182">
        <f t="shared" si="57"/>
        <v>0</v>
      </c>
      <c r="CA40" s="183">
        <f t="shared" si="58"/>
        <v>0</v>
      </c>
      <c r="CB40" s="183">
        <f t="shared" si="59"/>
        <v>0</v>
      </c>
      <c r="CC40" s="183">
        <f t="shared" si="34"/>
        <v>0</v>
      </c>
      <c r="CD40" s="183">
        <f t="shared" si="60"/>
        <v>0</v>
      </c>
      <c r="CE40" s="183">
        <f t="shared" si="61"/>
        <v>0</v>
      </c>
      <c r="CF40" s="184">
        <f t="shared" si="62"/>
        <v>0</v>
      </c>
      <c r="CG40" s="198">
        <f t="shared" si="63"/>
        <v>0</v>
      </c>
      <c r="CH40" s="186"/>
      <c r="CI40" s="187"/>
      <c r="CJ40" s="187"/>
      <c r="CK40" s="177">
        <f t="shared" si="64"/>
        <v>0.5</v>
      </c>
      <c r="CL40" s="230"/>
      <c r="CM40" s="359"/>
      <c r="CN40" s="444">
        <v>5</v>
      </c>
      <c r="CO40" s="450">
        <v>60</v>
      </c>
    </row>
    <row r="41" spans="1:93" ht="20.100000000000001" customHeight="1" thickBot="1" x14ac:dyDescent="0.3">
      <c r="A41" s="615" t="s">
        <v>242</v>
      </c>
      <c r="B41" s="1512">
        <v>28</v>
      </c>
      <c r="C41" s="24" t="s">
        <v>238</v>
      </c>
      <c r="D41" s="497"/>
      <c r="E41" s="443" t="s">
        <v>27</v>
      </c>
      <c r="F41" s="454" t="s">
        <v>25</v>
      </c>
      <c r="G41" s="497"/>
      <c r="H41" s="497"/>
      <c r="I41" s="436" t="s">
        <v>24</v>
      </c>
      <c r="J41" s="436" t="s">
        <v>35</v>
      </c>
      <c r="K41" s="497"/>
      <c r="L41" s="522"/>
      <c r="M41" s="454" t="s">
        <v>24</v>
      </c>
      <c r="N41" s="436" t="s">
        <v>26</v>
      </c>
      <c r="O41" s="497"/>
      <c r="P41" s="726"/>
      <c r="Q41" s="436" t="s">
        <v>25</v>
      </c>
      <c r="R41" s="436" t="s">
        <v>25</v>
      </c>
      <c r="S41" s="1128"/>
      <c r="T41" s="454"/>
      <c r="U41" s="436" t="s">
        <v>24</v>
      </c>
      <c r="V41" s="436" t="s">
        <v>25</v>
      </c>
      <c r="W41" s="436"/>
      <c r="X41" s="436"/>
      <c r="Y41" s="436" t="s">
        <v>24</v>
      </c>
      <c r="Z41" s="443" t="s">
        <v>25</v>
      </c>
      <c r="AA41" s="454"/>
      <c r="AB41" s="497" t="s">
        <v>59</v>
      </c>
      <c r="AC41" s="436" t="s">
        <v>24</v>
      </c>
      <c r="AD41" s="436" t="s">
        <v>25</v>
      </c>
      <c r="AE41" s="432"/>
      <c r="AF41" s="438"/>
      <c r="AG41" s="438"/>
      <c r="AH41" s="467"/>
      <c r="AI41" s="1072">
        <f>COUNTIF($D41:AH41,"D")</f>
        <v>5</v>
      </c>
      <c r="AJ41" s="1073">
        <f t="shared" si="10"/>
        <v>6</v>
      </c>
      <c r="AK41" s="1073">
        <f t="shared" si="11"/>
        <v>1</v>
      </c>
      <c r="AL41" s="1073">
        <f t="shared" si="12"/>
        <v>1</v>
      </c>
      <c r="AM41" s="1073">
        <f t="shared" si="13"/>
        <v>0</v>
      </c>
      <c r="AN41" s="1073">
        <f t="shared" si="14"/>
        <v>0</v>
      </c>
      <c r="AO41" s="1073">
        <f t="shared" si="15"/>
        <v>0</v>
      </c>
      <c r="AP41" s="1073">
        <f t="shared" si="16"/>
        <v>0</v>
      </c>
      <c r="AQ41" s="1073">
        <f t="shared" si="17"/>
        <v>0</v>
      </c>
      <c r="AR41" s="1073">
        <f t="shared" si="18"/>
        <v>0</v>
      </c>
      <c r="AS41" s="1073">
        <f t="shared" si="19"/>
        <v>0</v>
      </c>
      <c r="AT41" s="1073">
        <f t="shared" si="20"/>
        <v>1</v>
      </c>
      <c r="AU41" s="1073">
        <f t="shared" si="21"/>
        <v>0</v>
      </c>
      <c r="AV41" s="1073">
        <f t="shared" si="22"/>
        <v>0</v>
      </c>
      <c r="AW41" s="1073">
        <f t="shared" si="23"/>
        <v>0</v>
      </c>
      <c r="AX41" s="1073">
        <f t="shared" si="24"/>
        <v>0</v>
      </c>
      <c r="AY41" s="1073">
        <f t="shared" si="25"/>
        <v>0</v>
      </c>
      <c r="AZ41" s="1073">
        <f t="shared" si="26"/>
        <v>0</v>
      </c>
      <c r="BA41" s="184">
        <f t="shared" si="36"/>
        <v>13</v>
      </c>
      <c r="BB41" s="348"/>
      <c r="BC41" s="1076">
        <f t="shared" si="27"/>
        <v>6.833333333333333</v>
      </c>
      <c r="BD41" s="347"/>
      <c r="BE41" s="343"/>
      <c r="BF41" s="178">
        <f t="shared" si="37"/>
        <v>1</v>
      </c>
      <c r="BG41" s="179">
        <f t="shared" si="38"/>
        <v>0.5</v>
      </c>
      <c r="BH41" s="180">
        <f t="shared" si="39"/>
        <v>4.1666666666666664E-2</v>
      </c>
      <c r="BI41" s="181">
        <f t="shared" si="40"/>
        <v>0.45833333333333331</v>
      </c>
      <c r="BJ41" s="182">
        <f t="shared" si="41"/>
        <v>0</v>
      </c>
      <c r="BK41" s="183">
        <f t="shared" si="42"/>
        <v>0</v>
      </c>
      <c r="BL41" s="183">
        <f t="shared" si="43"/>
        <v>0</v>
      </c>
      <c r="BM41" s="183">
        <f t="shared" si="44"/>
        <v>0</v>
      </c>
      <c r="BN41" s="183">
        <f t="shared" si="45"/>
        <v>0</v>
      </c>
      <c r="BO41" s="183">
        <f t="shared" si="46"/>
        <v>0</v>
      </c>
      <c r="BP41" s="184">
        <f t="shared" si="47"/>
        <v>0</v>
      </c>
      <c r="BQ41" s="405">
        <f t="shared" si="48"/>
        <v>0</v>
      </c>
      <c r="BR41" s="182">
        <f t="shared" si="49"/>
        <v>0</v>
      </c>
      <c r="BS41" s="183">
        <f t="shared" si="50"/>
        <v>0</v>
      </c>
      <c r="BT41" s="184">
        <f t="shared" si="51"/>
        <v>0</v>
      </c>
      <c r="BU41" s="185">
        <f t="shared" si="52"/>
        <v>0</v>
      </c>
      <c r="BV41" s="178">
        <f t="shared" si="53"/>
        <v>0</v>
      </c>
      <c r="BW41" s="179">
        <f t="shared" si="54"/>
        <v>0</v>
      </c>
      <c r="BX41" s="196">
        <f t="shared" si="55"/>
        <v>0</v>
      </c>
      <c r="BY41" s="197">
        <f t="shared" si="56"/>
        <v>0</v>
      </c>
      <c r="BZ41" s="182">
        <f t="shared" si="57"/>
        <v>0</v>
      </c>
      <c r="CA41" s="183">
        <f t="shared" si="58"/>
        <v>0</v>
      </c>
      <c r="CB41" s="183">
        <f t="shared" si="59"/>
        <v>0</v>
      </c>
      <c r="CC41" s="183">
        <f t="shared" si="34"/>
        <v>0</v>
      </c>
      <c r="CD41" s="183">
        <f t="shared" si="60"/>
        <v>0</v>
      </c>
      <c r="CE41" s="183">
        <f t="shared" si="61"/>
        <v>0</v>
      </c>
      <c r="CF41" s="184">
        <f t="shared" si="62"/>
        <v>0</v>
      </c>
      <c r="CG41" s="198">
        <f t="shared" si="63"/>
        <v>0</v>
      </c>
      <c r="CH41" s="186"/>
      <c r="CI41" s="187"/>
      <c r="CJ41" s="187"/>
      <c r="CK41" s="177">
        <f t="shared" si="64"/>
        <v>0.5</v>
      </c>
      <c r="CL41" s="230"/>
      <c r="CM41" s="359"/>
      <c r="CN41" s="444">
        <v>5</v>
      </c>
      <c r="CO41" s="450">
        <v>60</v>
      </c>
    </row>
    <row r="42" spans="1:93" ht="20.100000000000001" customHeight="1" thickBot="1" x14ac:dyDescent="0.3">
      <c r="A42" s="1671" t="s">
        <v>79</v>
      </c>
      <c r="B42" s="616">
        <v>29</v>
      </c>
      <c r="C42" s="660" t="s">
        <v>65</v>
      </c>
      <c r="D42" s="498"/>
      <c r="E42" s="440"/>
      <c r="F42" s="460"/>
      <c r="G42" s="458"/>
      <c r="H42" s="458"/>
      <c r="I42" s="438"/>
      <c r="J42" s="438"/>
      <c r="K42" s="453"/>
      <c r="L42" s="507"/>
      <c r="M42" s="460"/>
      <c r="N42" s="438"/>
      <c r="O42" s="502"/>
      <c r="P42" s="502"/>
      <c r="Q42" s="438"/>
      <c r="R42" s="438"/>
      <c r="S42" s="1125"/>
      <c r="T42" s="500"/>
      <c r="U42" s="435"/>
      <c r="V42" s="435"/>
      <c r="W42" s="498"/>
      <c r="X42" s="498"/>
      <c r="Y42" s="435"/>
      <c r="Z42" s="440"/>
      <c r="AA42" s="500"/>
      <c r="AB42" s="506"/>
      <c r="AC42" s="435"/>
      <c r="AD42" s="435"/>
      <c r="AE42" s="498"/>
      <c r="AF42" s="438"/>
      <c r="AG42" s="438"/>
      <c r="AH42" s="467"/>
      <c r="AI42" s="1072">
        <f>COUNTIF($D42:AH42,"D")</f>
        <v>0</v>
      </c>
      <c r="AJ42" s="1073">
        <f t="shared" si="10"/>
        <v>0</v>
      </c>
      <c r="AK42" s="1073">
        <f t="shared" si="11"/>
        <v>0</v>
      </c>
      <c r="AL42" s="1073">
        <f t="shared" si="12"/>
        <v>0</v>
      </c>
      <c r="AM42" s="1073">
        <f t="shared" si="13"/>
        <v>0</v>
      </c>
      <c r="AN42" s="1073">
        <f t="shared" si="14"/>
        <v>0</v>
      </c>
      <c r="AO42" s="1073">
        <f t="shared" si="15"/>
        <v>0</v>
      </c>
      <c r="AP42" s="1073">
        <f t="shared" si="16"/>
        <v>0</v>
      </c>
      <c r="AQ42" s="1073">
        <f t="shared" si="17"/>
        <v>0</v>
      </c>
      <c r="AR42" s="1073">
        <f t="shared" si="18"/>
        <v>0</v>
      </c>
      <c r="AS42" s="1073">
        <f t="shared" si="19"/>
        <v>0</v>
      </c>
      <c r="AT42" s="1073">
        <f t="shared" si="20"/>
        <v>0</v>
      </c>
      <c r="AU42" s="1073">
        <f t="shared" si="21"/>
        <v>0</v>
      </c>
      <c r="AV42" s="1073">
        <f t="shared" si="22"/>
        <v>0</v>
      </c>
      <c r="AW42" s="1073">
        <f t="shared" si="23"/>
        <v>0</v>
      </c>
      <c r="AX42" s="1073">
        <f t="shared" si="24"/>
        <v>0</v>
      </c>
      <c r="AY42" s="1073">
        <f t="shared" si="25"/>
        <v>0</v>
      </c>
      <c r="AZ42" s="1073">
        <f t="shared" si="26"/>
        <v>0</v>
      </c>
      <c r="BA42" s="184">
        <f t="shared" si="36"/>
        <v>0</v>
      </c>
      <c r="BB42" s="348"/>
      <c r="BC42" s="1076">
        <f t="shared" si="27"/>
        <v>0</v>
      </c>
      <c r="BD42" s="347"/>
      <c r="BE42" s="343"/>
      <c r="BF42" s="178">
        <f t="shared" si="37"/>
        <v>0</v>
      </c>
      <c r="BG42" s="179">
        <f t="shared" si="38"/>
        <v>0</v>
      </c>
      <c r="BH42" s="180">
        <f t="shared" si="39"/>
        <v>0</v>
      </c>
      <c r="BI42" s="181">
        <f t="shared" si="40"/>
        <v>0</v>
      </c>
      <c r="BJ42" s="182">
        <f t="shared" si="41"/>
        <v>0</v>
      </c>
      <c r="BK42" s="183">
        <f t="shared" si="42"/>
        <v>0</v>
      </c>
      <c r="BL42" s="183">
        <f t="shared" si="43"/>
        <v>0</v>
      </c>
      <c r="BM42" s="183">
        <f t="shared" si="44"/>
        <v>0</v>
      </c>
      <c r="BN42" s="183">
        <f t="shared" si="45"/>
        <v>0</v>
      </c>
      <c r="BO42" s="183">
        <f t="shared" si="46"/>
        <v>0</v>
      </c>
      <c r="BP42" s="184">
        <f t="shared" si="47"/>
        <v>0</v>
      </c>
      <c r="BQ42" s="405">
        <f t="shared" si="48"/>
        <v>0</v>
      </c>
      <c r="BR42" s="182">
        <f t="shared" si="49"/>
        <v>0</v>
      </c>
      <c r="BS42" s="183">
        <f t="shared" si="50"/>
        <v>0</v>
      </c>
      <c r="BT42" s="184">
        <f t="shared" si="51"/>
        <v>0</v>
      </c>
      <c r="BU42" s="185">
        <f t="shared" si="52"/>
        <v>0</v>
      </c>
      <c r="BV42" s="178">
        <f t="shared" si="53"/>
        <v>0</v>
      </c>
      <c r="BW42" s="179">
        <f t="shared" si="54"/>
        <v>0</v>
      </c>
      <c r="BX42" s="196">
        <f t="shared" si="55"/>
        <v>0</v>
      </c>
      <c r="BY42" s="197">
        <f t="shared" si="56"/>
        <v>0</v>
      </c>
      <c r="BZ42" s="182">
        <f t="shared" si="57"/>
        <v>0</v>
      </c>
      <c r="CA42" s="183">
        <f t="shared" si="58"/>
        <v>0</v>
      </c>
      <c r="CB42" s="183">
        <f t="shared" si="59"/>
        <v>0</v>
      </c>
      <c r="CC42" s="183">
        <f t="shared" si="34"/>
        <v>0</v>
      </c>
      <c r="CD42" s="183">
        <f t="shared" si="60"/>
        <v>0</v>
      </c>
      <c r="CE42" s="183">
        <f t="shared" si="61"/>
        <v>0</v>
      </c>
      <c r="CF42" s="184">
        <f t="shared" si="62"/>
        <v>0</v>
      </c>
      <c r="CG42" s="198">
        <f t="shared" si="63"/>
        <v>0</v>
      </c>
      <c r="CH42" s="186"/>
      <c r="CI42" s="187"/>
      <c r="CJ42" s="187"/>
      <c r="CK42" s="177">
        <f t="shared" si="64"/>
        <v>0</v>
      </c>
      <c r="CL42" s="230"/>
      <c r="CM42" s="359"/>
      <c r="CN42" s="444">
        <v>0</v>
      </c>
      <c r="CO42" s="450">
        <v>0</v>
      </c>
    </row>
    <row r="43" spans="1:93" ht="20.100000000000001" customHeight="1" thickBot="1" x14ac:dyDescent="0.3">
      <c r="A43" s="1672"/>
      <c r="B43" s="1512">
        <v>30</v>
      </c>
      <c r="C43" s="24"/>
      <c r="D43" s="498"/>
      <c r="E43" s="440"/>
      <c r="F43" s="460"/>
      <c r="G43" s="458"/>
      <c r="H43" s="458"/>
      <c r="I43" s="438"/>
      <c r="J43" s="438"/>
      <c r="K43" s="453"/>
      <c r="L43" s="507"/>
      <c r="M43" s="460"/>
      <c r="N43" s="438"/>
      <c r="O43" s="502"/>
      <c r="P43" s="502"/>
      <c r="Q43" s="438"/>
      <c r="R43" s="438"/>
      <c r="S43" s="1125"/>
      <c r="T43" s="500"/>
      <c r="U43" s="435"/>
      <c r="V43" s="435"/>
      <c r="W43" s="498"/>
      <c r="X43" s="498"/>
      <c r="Y43" s="435"/>
      <c r="Z43" s="440"/>
      <c r="AA43" s="500"/>
      <c r="AB43" s="506"/>
      <c r="AC43" s="435"/>
      <c r="AD43" s="435"/>
      <c r="AE43" s="498"/>
      <c r="AF43" s="438"/>
      <c r="AG43" s="438"/>
      <c r="AH43" s="467"/>
      <c r="AI43" s="1072">
        <f>COUNTIF($D43:AH43,"D")</f>
        <v>0</v>
      </c>
      <c r="AJ43" s="1073">
        <f t="shared" si="10"/>
        <v>0</v>
      </c>
      <c r="AK43" s="1073">
        <f t="shared" si="11"/>
        <v>0</v>
      </c>
      <c r="AL43" s="1073">
        <f t="shared" si="12"/>
        <v>0</v>
      </c>
      <c r="AM43" s="1073">
        <f t="shared" si="13"/>
        <v>0</v>
      </c>
      <c r="AN43" s="1073">
        <f t="shared" si="14"/>
        <v>0</v>
      </c>
      <c r="AO43" s="1073">
        <f t="shared" si="15"/>
        <v>0</v>
      </c>
      <c r="AP43" s="1073">
        <f t="shared" si="16"/>
        <v>0</v>
      </c>
      <c r="AQ43" s="1073">
        <f t="shared" si="17"/>
        <v>0</v>
      </c>
      <c r="AR43" s="1073">
        <f t="shared" si="18"/>
        <v>0</v>
      </c>
      <c r="AS43" s="1073">
        <f t="shared" si="19"/>
        <v>0</v>
      </c>
      <c r="AT43" s="1073">
        <f t="shared" si="20"/>
        <v>0</v>
      </c>
      <c r="AU43" s="1073">
        <f t="shared" si="21"/>
        <v>0</v>
      </c>
      <c r="AV43" s="1073">
        <f t="shared" si="22"/>
        <v>0</v>
      </c>
      <c r="AW43" s="1073">
        <f t="shared" si="23"/>
        <v>0</v>
      </c>
      <c r="AX43" s="1073">
        <f t="shared" si="24"/>
        <v>0</v>
      </c>
      <c r="AY43" s="1073">
        <f t="shared" si="25"/>
        <v>0</v>
      </c>
      <c r="AZ43" s="1073">
        <f t="shared" si="26"/>
        <v>0</v>
      </c>
      <c r="BA43" s="184">
        <f t="shared" si="36"/>
        <v>0</v>
      </c>
      <c r="BB43" s="348"/>
      <c r="BC43" s="1076">
        <f t="shared" si="27"/>
        <v>0</v>
      </c>
      <c r="BD43" s="347"/>
      <c r="BE43" s="343"/>
      <c r="BF43" s="178">
        <f t="shared" si="37"/>
        <v>0</v>
      </c>
      <c r="BG43" s="179">
        <f t="shared" si="38"/>
        <v>0</v>
      </c>
      <c r="BH43" s="180">
        <f t="shared" si="39"/>
        <v>0</v>
      </c>
      <c r="BI43" s="181">
        <f t="shared" si="40"/>
        <v>0</v>
      </c>
      <c r="BJ43" s="182">
        <f t="shared" si="41"/>
        <v>0</v>
      </c>
      <c r="BK43" s="183">
        <f t="shared" si="42"/>
        <v>0</v>
      </c>
      <c r="BL43" s="183">
        <f t="shared" si="43"/>
        <v>0</v>
      </c>
      <c r="BM43" s="183">
        <f t="shared" si="44"/>
        <v>0</v>
      </c>
      <c r="BN43" s="183">
        <f t="shared" si="45"/>
        <v>0</v>
      </c>
      <c r="BO43" s="183">
        <f t="shared" si="46"/>
        <v>0</v>
      </c>
      <c r="BP43" s="184">
        <f t="shared" si="47"/>
        <v>0</v>
      </c>
      <c r="BQ43" s="405">
        <f t="shared" si="48"/>
        <v>0</v>
      </c>
      <c r="BR43" s="182">
        <f t="shared" si="49"/>
        <v>0</v>
      </c>
      <c r="BS43" s="183">
        <f t="shared" si="50"/>
        <v>0</v>
      </c>
      <c r="BT43" s="184">
        <f t="shared" si="51"/>
        <v>0</v>
      </c>
      <c r="BU43" s="185">
        <f t="shared" si="52"/>
        <v>0</v>
      </c>
      <c r="BV43" s="178">
        <f t="shared" si="53"/>
        <v>0</v>
      </c>
      <c r="BW43" s="179">
        <f t="shared" si="54"/>
        <v>0</v>
      </c>
      <c r="BX43" s="196">
        <f t="shared" si="55"/>
        <v>0</v>
      </c>
      <c r="BY43" s="197">
        <f t="shared" si="56"/>
        <v>0</v>
      </c>
      <c r="BZ43" s="182">
        <f t="shared" si="57"/>
        <v>0</v>
      </c>
      <c r="CA43" s="183">
        <f t="shared" si="58"/>
        <v>0</v>
      </c>
      <c r="CB43" s="183">
        <f t="shared" si="59"/>
        <v>0</v>
      </c>
      <c r="CC43" s="183">
        <f t="shared" si="34"/>
        <v>0</v>
      </c>
      <c r="CD43" s="183">
        <f t="shared" si="60"/>
        <v>0</v>
      </c>
      <c r="CE43" s="183">
        <f t="shared" si="61"/>
        <v>0</v>
      </c>
      <c r="CF43" s="184">
        <f t="shared" si="62"/>
        <v>0</v>
      </c>
      <c r="CG43" s="198">
        <f t="shared" si="63"/>
        <v>0</v>
      </c>
      <c r="CH43" s="186"/>
      <c r="CI43" s="187"/>
      <c r="CJ43" s="187"/>
      <c r="CK43" s="177">
        <f t="shared" si="64"/>
        <v>0</v>
      </c>
      <c r="CL43" s="230"/>
      <c r="CM43" s="359"/>
      <c r="CN43" s="444">
        <v>0</v>
      </c>
      <c r="CO43" s="450">
        <v>0</v>
      </c>
    </row>
    <row r="44" spans="1:93" s="337" customFormat="1" ht="20.100000000000001" customHeight="1" thickBot="1" x14ac:dyDescent="0.3">
      <c r="A44" s="1673"/>
      <c r="B44" s="616">
        <v>31</v>
      </c>
      <c r="C44" s="661" t="s">
        <v>3</v>
      </c>
      <c r="D44" s="498"/>
      <c r="E44" s="440"/>
      <c r="F44" s="460"/>
      <c r="G44" s="458"/>
      <c r="H44" s="458"/>
      <c r="I44" s="438"/>
      <c r="J44" s="438"/>
      <c r="K44" s="453"/>
      <c r="L44" s="507"/>
      <c r="M44" s="460"/>
      <c r="N44" s="438"/>
      <c r="O44" s="502"/>
      <c r="P44" s="502"/>
      <c r="Q44" s="438"/>
      <c r="R44" s="438"/>
      <c r="S44" s="1129"/>
      <c r="T44" s="503"/>
      <c r="U44" s="438"/>
      <c r="V44" s="438"/>
      <c r="W44" s="502"/>
      <c r="X44" s="502"/>
      <c r="Y44" s="438"/>
      <c r="Z44" s="455"/>
      <c r="AA44" s="503"/>
      <c r="AB44" s="458"/>
      <c r="AC44" s="438"/>
      <c r="AD44" s="438"/>
      <c r="AE44" s="502"/>
      <c r="AF44" s="438"/>
      <c r="AG44" s="438"/>
      <c r="AH44" s="467"/>
      <c r="AI44" s="1072">
        <f>COUNTIF($D44:AH44,"D")</f>
        <v>0</v>
      </c>
      <c r="AJ44" s="1073">
        <f t="shared" si="10"/>
        <v>0</v>
      </c>
      <c r="AK44" s="1073">
        <f t="shared" si="11"/>
        <v>0</v>
      </c>
      <c r="AL44" s="1073">
        <f t="shared" si="12"/>
        <v>0</v>
      </c>
      <c r="AM44" s="1073">
        <f t="shared" si="13"/>
        <v>0</v>
      </c>
      <c r="AN44" s="1073">
        <f t="shared" si="14"/>
        <v>0</v>
      </c>
      <c r="AO44" s="1073">
        <f t="shared" si="15"/>
        <v>0</v>
      </c>
      <c r="AP44" s="1073">
        <f t="shared" si="16"/>
        <v>0</v>
      </c>
      <c r="AQ44" s="1073">
        <f t="shared" si="17"/>
        <v>0</v>
      </c>
      <c r="AR44" s="1073">
        <f t="shared" si="18"/>
        <v>0</v>
      </c>
      <c r="AS44" s="1073">
        <f t="shared" si="19"/>
        <v>0</v>
      </c>
      <c r="AT44" s="1073">
        <f t="shared" si="20"/>
        <v>0</v>
      </c>
      <c r="AU44" s="1073">
        <f t="shared" si="21"/>
        <v>0</v>
      </c>
      <c r="AV44" s="1073">
        <f t="shared" si="22"/>
        <v>0</v>
      </c>
      <c r="AW44" s="1073">
        <f t="shared" si="23"/>
        <v>0</v>
      </c>
      <c r="AX44" s="1073">
        <f t="shared" si="24"/>
        <v>0</v>
      </c>
      <c r="AY44" s="1073">
        <f t="shared" si="25"/>
        <v>0</v>
      </c>
      <c r="AZ44" s="1073">
        <f t="shared" si="26"/>
        <v>0</v>
      </c>
      <c r="BA44" s="184">
        <f t="shared" si="36"/>
        <v>0</v>
      </c>
      <c r="BB44" s="348"/>
      <c r="BC44" s="1076">
        <f t="shared" si="27"/>
        <v>0</v>
      </c>
      <c r="BD44" s="347"/>
      <c r="BE44" s="343"/>
      <c r="BF44" s="178">
        <f t="shared" si="37"/>
        <v>0</v>
      </c>
      <c r="BG44" s="179">
        <f t="shared" si="38"/>
        <v>0</v>
      </c>
      <c r="BH44" s="180">
        <f t="shared" si="39"/>
        <v>0</v>
      </c>
      <c r="BI44" s="181">
        <f t="shared" si="40"/>
        <v>0</v>
      </c>
      <c r="BJ44" s="182">
        <f t="shared" si="41"/>
        <v>0</v>
      </c>
      <c r="BK44" s="183">
        <f t="shared" si="42"/>
        <v>0</v>
      </c>
      <c r="BL44" s="183">
        <f t="shared" si="43"/>
        <v>0</v>
      </c>
      <c r="BM44" s="183">
        <f t="shared" si="44"/>
        <v>0</v>
      </c>
      <c r="BN44" s="183">
        <f t="shared" si="45"/>
        <v>0</v>
      </c>
      <c r="BO44" s="183">
        <f t="shared" si="46"/>
        <v>0</v>
      </c>
      <c r="BP44" s="184">
        <f t="shared" si="47"/>
        <v>0</v>
      </c>
      <c r="BQ44" s="405">
        <f t="shared" si="48"/>
        <v>0</v>
      </c>
      <c r="BR44" s="182">
        <f t="shared" si="49"/>
        <v>0</v>
      </c>
      <c r="BS44" s="183">
        <f t="shared" si="50"/>
        <v>0</v>
      </c>
      <c r="BT44" s="184">
        <f t="shared" si="51"/>
        <v>0</v>
      </c>
      <c r="BU44" s="185">
        <f t="shared" si="52"/>
        <v>0</v>
      </c>
      <c r="BV44" s="178">
        <f t="shared" si="53"/>
        <v>0</v>
      </c>
      <c r="BW44" s="179">
        <f t="shared" si="54"/>
        <v>0</v>
      </c>
      <c r="BX44" s="196">
        <f t="shared" si="55"/>
        <v>0</v>
      </c>
      <c r="BY44" s="197">
        <f t="shared" si="56"/>
        <v>0</v>
      </c>
      <c r="BZ44" s="182">
        <f t="shared" si="57"/>
        <v>0</v>
      </c>
      <c r="CA44" s="183">
        <f t="shared" si="58"/>
        <v>0</v>
      </c>
      <c r="CB44" s="183">
        <f t="shared" si="59"/>
        <v>0</v>
      </c>
      <c r="CC44" s="183">
        <f t="shared" si="34"/>
        <v>0</v>
      </c>
      <c r="CD44" s="183">
        <f t="shared" si="60"/>
        <v>0</v>
      </c>
      <c r="CE44" s="183">
        <f t="shared" si="61"/>
        <v>0</v>
      </c>
      <c r="CF44" s="184">
        <f t="shared" si="62"/>
        <v>0</v>
      </c>
      <c r="CG44" s="198">
        <f t="shared" si="63"/>
        <v>0</v>
      </c>
      <c r="CH44" s="186"/>
      <c r="CI44" s="187"/>
      <c r="CJ44" s="187"/>
      <c r="CK44" s="177">
        <f t="shared" si="64"/>
        <v>0</v>
      </c>
      <c r="CL44" s="230"/>
      <c r="CM44" s="359"/>
      <c r="CN44" s="444">
        <v>0</v>
      </c>
      <c r="CO44" s="450">
        <v>0</v>
      </c>
    </row>
    <row r="45" spans="1:93" ht="20.100000000000001" customHeight="1" thickBot="1" x14ac:dyDescent="0.3">
      <c r="A45" s="615" t="s">
        <v>80</v>
      </c>
      <c r="B45" s="1512">
        <v>32</v>
      </c>
      <c r="C45" s="24" t="s">
        <v>3</v>
      </c>
      <c r="D45" s="502"/>
      <c r="E45" s="455" t="s">
        <v>24</v>
      </c>
      <c r="F45" s="460" t="s">
        <v>26</v>
      </c>
      <c r="G45" s="458"/>
      <c r="H45" s="438" t="s">
        <v>24</v>
      </c>
      <c r="I45" s="438" t="s">
        <v>31</v>
      </c>
      <c r="J45" s="438"/>
      <c r="K45" s="453"/>
      <c r="L45" s="507"/>
      <c r="M45" s="460" t="s">
        <v>24</v>
      </c>
      <c r="N45" s="438" t="s">
        <v>26</v>
      </c>
      <c r="O45" s="502"/>
      <c r="P45" s="502"/>
      <c r="Q45" s="438" t="s">
        <v>25</v>
      </c>
      <c r="R45" s="438" t="s">
        <v>25</v>
      </c>
      <c r="S45" s="1129"/>
      <c r="T45" s="503"/>
      <c r="U45" s="438" t="s">
        <v>24</v>
      </c>
      <c r="V45" s="438" t="s">
        <v>26</v>
      </c>
      <c r="W45" s="502"/>
      <c r="X45" s="502" t="s">
        <v>26</v>
      </c>
      <c r="Y45" s="438" t="s">
        <v>31</v>
      </c>
      <c r="Z45" s="455" t="s">
        <v>25</v>
      </c>
      <c r="AA45" s="503"/>
      <c r="AB45" s="458" t="s">
        <v>59</v>
      </c>
      <c r="AC45" s="438" t="s">
        <v>24</v>
      </c>
      <c r="AD45" s="438" t="s">
        <v>24</v>
      </c>
      <c r="AE45" s="502"/>
      <c r="AF45" s="435"/>
      <c r="AG45" s="435"/>
      <c r="AH45" s="505"/>
      <c r="AI45" s="1072">
        <f>COUNTIF($D45:AH45,"D")</f>
        <v>6</v>
      </c>
      <c r="AJ45" s="1073">
        <f t="shared" si="10"/>
        <v>3</v>
      </c>
      <c r="AK45" s="1073">
        <f t="shared" si="11"/>
        <v>4</v>
      </c>
      <c r="AL45" s="1073">
        <f t="shared" si="12"/>
        <v>0</v>
      </c>
      <c r="AM45" s="1073">
        <f t="shared" si="13"/>
        <v>0</v>
      </c>
      <c r="AN45" s="1073">
        <f t="shared" si="14"/>
        <v>0</v>
      </c>
      <c r="AO45" s="1073">
        <f t="shared" si="15"/>
        <v>0</v>
      </c>
      <c r="AP45" s="1073">
        <f t="shared" si="16"/>
        <v>2</v>
      </c>
      <c r="AQ45" s="1073">
        <f t="shared" si="17"/>
        <v>0</v>
      </c>
      <c r="AR45" s="1073">
        <f t="shared" si="18"/>
        <v>0</v>
      </c>
      <c r="AS45" s="1073">
        <f t="shared" si="19"/>
        <v>0</v>
      </c>
      <c r="AT45" s="1073">
        <f t="shared" si="20"/>
        <v>0</v>
      </c>
      <c r="AU45" s="1073">
        <f t="shared" si="21"/>
        <v>0</v>
      </c>
      <c r="AV45" s="1073">
        <f t="shared" si="22"/>
        <v>0</v>
      </c>
      <c r="AW45" s="1073">
        <f t="shared" si="23"/>
        <v>0</v>
      </c>
      <c r="AX45" s="1073">
        <f t="shared" si="24"/>
        <v>0</v>
      </c>
      <c r="AY45" s="1073">
        <f t="shared" si="25"/>
        <v>0</v>
      </c>
      <c r="AZ45" s="1073">
        <f t="shared" si="26"/>
        <v>0</v>
      </c>
      <c r="BA45" s="184">
        <f t="shared" si="36"/>
        <v>13</v>
      </c>
      <c r="BB45" s="348"/>
      <c r="BC45" s="1076">
        <f t="shared" si="27"/>
        <v>6.5</v>
      </c>
      <c r="BD45" s="347"/>
      <c r="BE45" s="343"/>
      <c r="BF45" s="178">
        <f t="shared" si="37"/>
        <v>1</v>
      </c>
      <c r="BG45" s="179">
        <f t="shared" si="38"/>
        <v>0.5</v>
      </c>
      <c r="BH45" s="180">
        <f t="shared" si="39"/>
        <v>4.1666666666666664E-2</v>
      </c>
      <c r="BI45" s="181">
        <f t="shared" si="40"/>
        <v>0.45833333333333331</v>
      </c>
      <c r="BJ45" s="182">
        <f t="shared" si="41"/>
        <v>0</v>
      </c>
      <c r="BK45" s="183">
        <f t="shared" si="42"/>
        <v>0</v>
      </c>
      <c r="BL45" s="183">
        <f t="shared" si="43"/>
        <v>0</v>
      </c>
      <c r="BM45" s="183">
        <f t="shared" si="44"/>
        <v>0</v>
      </c>
      <c r="BN45" s="183">
        <f t="shared" si="45"/>
        <v>0</v>
      </c>
      <c r="BO45" s="183">
        <f t="shared" si="46"/>
        <v>0</v>
      </c>
      <c r="BP45" s="184">
        <f t="shared" si="47"/>
        <v>0</v>
      </c>
      <c r="BQ45" s="405">
        <f t="shared" si="48"/>
        <v>0</v>
      </c>
      <c r="BR45" s="182">
        <f t="shared" si="49"/>
        <v>0</v>
      </c>
      <c r="BS45" s="183">
        <f t="shared" si="50"/>
        <v>0</v>
      </c>
      <c r="BT45" s="184">
        <f t="shared" si="51"/>
        <v>0</v>
      </c>
      <c r="BU45" s="185">
        <f t="shared" si="52"/>
        <v>0</v>
      </c>
      <c r="BV45" s="178">
        <f t="shared" si="53"/>
        <v>0</v>
      </c>
      <c r="BW45" s="179">
        <f t="shared" si="54"/>
        <v>0</v>
      </c>
      <c r="BX45" s="196">
        <f t="shared" si="55"/>
        <v>0</v>
      </c>
      <c r="BY45" s="197">
        <f t="shared" si="56"/>
        <v>0</v>
      </c>
      <c r="BZ45" s="182">
        <f t="shared" si="57"/>
        <v>0</v>
      </c>
      <c r="CA45" s="183">
        <f t="shared" si="58"/>
        <v>0</v>
      </c>
      <c r="CB45" s="183">
        <f t="shared" si="59"/>
        <v>0</v>
      </c>
      <c r="CC45" s="183">
        <f t="shared" si="34"/>
        <v>0</v>
      </c>
      <c r="CD45" s="183">
        <f t="shared" si="60"/>
        <v>0</v>
      </c>
      <c r="CE45" s="183">
        <f t="shared" si="61"/>
        <v>0</v>
      </c>
      <c r="CF45" s="184">
        <f t="shared" si="62"/>
        <v>0</v>
      </c>
      <c r="CG45" s="198">
        <f t="shared" si="63"/>
        <v>0</v>
      </c>
      <c r="CH45" s="186"/>
      <c r="CI45" s="187"/>
      <c r="CJ45" s="187"/>
      <c r="CK45" s="177">
        <f t="shared" si="64"/>
        <v>0.5</v>
      </c>
      <c r="CL45" s="230"/>
      <c r="CM45" s="359"/>
      <c r="CN45" s="444">
        <v>4</v>
      </c>
      <c r="CO45" s="450">
        <v>48</v>
      </c>
    </row>
    <row r="46" spans="1:93" ht="20.100000000000001" customHeight="1" thickBot="1" x14ac:dyDescent="0.3">
      <c r="A46" s="615" t="s">
        <v>81</v>
      </c>
      <c r="B46" s="616">
        <v>33</v>
      </c>
      <c r="C46" s="24" t="s">
        <v>3</v>
      </c>
      <c r="D46" s="502"/>
      <c r="E46" s="455" t="s">
        <v>24</v>
      </c>
      <c r="F46" s="460" t="s">
        <v>25</v>
      </c>
      <c r="G46" s="458"/>
      <c r="H46" s="458"/>
      <c r="I46" s="438" t="s">
        <v>24</v>
      </c>
      <c r="J46" s="438" t="s">
        <v>24</v>
      </c>
      <c r="K46" s="453"/>
      <c r="L46" s="507"/>
      <c r="M46" s="460" t="s">
        <v>24</v>
      </c>
      <c r="N46" s="438" t="s">
        <v>25</v>
      </c>
      <c r="O46" s="502"/>
      <c r="P46" s="502"/>
      <c r="Q46" s="438" t="s">
        <v>25</v>
      </c>
      <c r="R46" s="438" t="s">
        <v>25</v>
      </c>
      <c r="S46" s="1129"/>
      <c r="T46" s="503"/>
      <c r="U46" s="438" t="s">
        <v>24</v>
      </c>
      <c r="V46" s="438" t="s">
        <v>35</v>
      </c>
      <c r="W46" s="502"/>
      <c r="X46" s="502"/>
      <c r="Y46" s="438" t="s">
        <v>24</v>
      </c>
      <c r="Z46" s="455" t="s">
        <v>25</v>
      </c>
      <c r="AA46" s="503"/>
      <c r="AB46" s="458" t="s">
        <v>59</v>
      </c>
      <c r="AC46" s="438" t="s">
        <v>24</v>
      </c>
      <c r="AD46" s="438" t="s">
        <v>25</v>
      </c>
      <c r="AE46" s="502"/>
      <c r="AF46" s="438"/>
      <c r="AG46" s="438"/>
      <c r="AH46" s="467"/>
      <c r="AI46" s="1072">
        <f>COUNTIF($D46:AH46,"D")</f>
        <v>7</v>
      </c>
      <c r="AJ46" s="1073">
        <f t="shared" si="10"/>
        <v>6</v>
      </c>
      <c r="AK46" s="1073">
        <f t="shared" si="11"/>
        <v>0</v>
      </c>
      <c r="AL46" s="1073">
        <f t="shared" si="12"/>
        <v>0</v>
      </c>
      <c r="AM46" s="1073">
        <f t="shared" si="13"/>
        <v>0</v>
      </c>
      <c r="AN46" s="1073">
        <f t="shared" si="14"/>
        <v>0</v>
      </c>
      <c r="AO46" s="1073">
        <f t="shared" si="15"/>
        <v>0</v>
      </c>
      <c r="AP46" s="1073">
        <f t="shared" si="16"/>
        <v>0</v>
      </c>
      <c r="AQ46" s="1073">
        <f t="shared" si="17"/>
        <v>0</v>
      </c>
      <c r="AR46" s="1073">
        <f t="shared" si="18"/>
        <v>0</v>
      </c>
      <c r="AS46" s="1073">
        <f t="shared" si="19"/>
        <v>0</v>
      </c>
      <c r="AT46" s="1073">
        <f t="shared" si="20"/>
        <v>1</v>
      </c>
      <c r="AU46" s="1073">
        <f t="shared" si="21"/>
        <v>0</v>
      </c>
      <c r="AV46" s="1073">
        <f t="shared" si="22"/>
        <v>0</v>
      </c>
      <c r="AW46" s="1073">
        <f t="shared" si="23"/>
        <v>0</v>
      </c>
      <c r="AX46" s="1073">
        <f t="shared" si="24"/>
        <v>0</v>
      </c>
      <c r="AY46" s="1073">
        <f t="shared" si="25"/>
        <v>0</v>
      </c>
      <c r="AZ46" s="1073">
        <f t="shared" si="26"/>
        <v>0</v>
      </c>
      <c r="BA46" s="184">
        <f t="shared" si="36"/>
        <v>13</v>
      </c>
      <c r="BB46" s="348"/>
      <c r="BC46" s="1076">
        <f t="shared" si="27"/>
        <v>6.833333333333333</v>
      </c>
      <c r="BD46" s="347"/>
      <c r="BE46" s="343"/>
      <c r="BF46" s="178">
        <f t="shared" si="37"/>
        <v>1</v>
      </c>
      <c r="BG46" s="179">
        <f t="shared" si="38"/>
        <v>0.5</v>
      </c>
      <c r="BH46" s="180">
        <f t="shared" si="39"/>
        <v>4.1666666666666664E-2</v>
      </c>
      <c r="BI46" s="181">
        <f t="shared" si="40"/>
        <v>0.45833333333333331</v>
      </c>
      <c r="BJ46" s="182">
        <f t="shared" si="41"/>
        <v>0</v>
      </c>
      <c r="BK46" s="183">
        <f t="shared" si="42"/>
        <v>0</v>
      </c>
      <c r="BL46" s="183">
        <f t="shared" si="43"/>
        <v>0</v>
      </c>
      <c r="BM46" s="183">
        <f t="shared" si="44"/>
        <v>0</v>
      </c>
      <c r="BN46" s="183">
        <f t="shared" si="45"/>
        <v>0</v>
      </c>
      <c r="BO46" s="183">
        <f t="shared" si="46"/>
        <v>0</v>
      </c>
      <c r="BP46" s="184">
        <f t="shared" si="47"/>
        <v>0</v>
      </c>
      <c r="BQ46" s="405">
        <f t="shared" si="48"/>
        <v>0</v>
      </c>
      <c r="BR46" s="182">
        <f t="shared" si="49"/>
        <v>0</v>
      </c>
      <c r="BS46" s="183">
        <f t="shared" si="50"/>
        <v>0</v>
      </c>
      <c r="BT46" s="184">
        <f t="shared" si="51"/>
        <v>0</v>
      </c>
      <c r="BU46" s="185">
        <f t="shared" si="52"/>
        <v>0</v>
      </c>
      <c r="BV46" s="178">
        <f t="shared" si="53"/>
        <v>0</v>
      </c>
      <c r="BW46" s="179">
        <f t="shared" si="54"/>
        <v>0</v>
      </c>
      <c r="BX46" s="196">
        <f t="shared" si="55"/>
        <v>0</v>
      </c>
      <c r="BY46" s="197">
        <f t="shared" si="56"/>
        <v>0</v>
      </c>
      <c r="BZ46" s="182">
        <f t="shared" si="57"/>
        <v>0</v>
      </c>
      <c r="CA46" s="183">
        <f t="shared" si="58"/>
        <v>0</v>
      </c>
      <c r="CB46" s="183">
        <f t="shared" si="59"/>
        <v>0</v>
      </c>
      <c r="CC46" s="183">
        <f t="shared" si="34"/>
        <v>0</v>
      </c>
      <c r="CD46" s="183">
        <f t="shared" si="60"/>
        <v>0</v>
      </c>
      <c r="CE46" s="183">
        <f t="shared" si="61"/>
        <v>0</v>
      </c>
      <c r="CF46" s="184">
        <f t="shared" si="62"/>
        <v>0</v>
      </c>
      <c r="CG46" s="198">
        <f t="shared" si="63"/>
        <v>0</v>
      </c>
      <c r="CH46" s="186"/>
      <c r="CI46" s="187"/>
      <c r="CJ46" s="187"/>
      <c r="CK46" s="177">
        <f t="shared" si="64"/>
        <v>0.5</v>
      </c>
      <c r="CL46" s="230"/>
      <c r="CM46" s="359"/>
      <c r="CN46" s="444">
        <v>3</v>
      </c>
      <c r="CO46" s="450">
        <v>36</v>
      </c>
    </row>
    <row r="47" spans="1:93" ht="20.100000000000001" customHeight="1" thickBot="1" x14ac:dyDescent="0.3">
      <c r="A47" s="615" t="s">
        <v>82</v>
      </c>
      <c r="B47" s="1512">
        <v>34</v>
      </c>
      <c r="C47" s="24" t="s">
        <v>3</v>
      </c>
      <c r="D47" s="502"/>
      <c r="E47" s="455" t="s">
        <v>24</v>
      </c>
      <c r="F47" s="460" t="s">
        <v>25</v>
      </c>
      <c r="G47" s="458"/>
      <c r="H47" s="458"/>
      <c r="I47" s="438" t="s">
        <v>24</v>
      </c>
      <c r="J47" s="438" t="s">
        <v>24</v>
      </c>
      <c r="K47" s="453"/>
      <c r="L47" s="507"/>
      <c r="M47" s="460" t="s">
        <v>31</v>
      </c>
      <c r="N47" s="438" t="s">
        <v>25</v>
      </c>
      <c r="O47" s="502" t="s">
        <v>27</v>
      </c>
      <c r="P47" s="502"/>
      <c r="Q47" s="438" t="s">
        <v>25</v>
      </c>
      <c r="R47" s="438" t="s">
        <v>25</v>
      </c>
      <c r="S47" s="1129"/>
      <c r="T47" s="503" t="s">
        <v>27</v>
      </c>
      <c r="U47" s="438" t="s">
        <v>27</v>
      </c>
      <c r="V47" s="438" t="s">
        <v>25</v>
      </c>
      <c r="W47" s="502"/>
      <c r="X47" s="502"/>
      <c r="Y47" s="438" t="s">
        <v>24</v>
      </c>
      <c r="Z47" s="455" t="s">
        <v>25</v>
      </c>
      <c r="AA47" s="503"/>
      <c r="AB47" s="458"/>
      <c r="AC47" s="438" t="s">
        <v>24</v>
      </c>
      <c r="AD47" s="438" t="s">
        <v>25</v>
      </c>
      <c r="AE47" s="502" t="s">
        <v>56</v>
      </c>
      <c r="AF47" s="438"/>
      <c r="AG47" s="438"/>
      <c r="AH47" s="467"/>
      <c r="AI47" s="1072">
        <f>COUNTIF($D47:AH47,"D")</f>
        <v>5</v>
      </c>
      <c r="AJ47" s="1073">
        <f t="shared" si="10"/>
        <v>7</v>
      </c>
      <c r="AK47" s="1073">
        <f t="shared" si="11"/>
        <v>0</v>
      </c>
      <c r="AL47" s="1073">
        <f t="shared" si="12"/>
        <v>3</v>
      </c>
      <c r="AM47" s="1073">
        <f t="shared" si="13"/>
        <v>0</v>
      </c>
      <c r="AN47" s="1073">
        <f t="shared" si="14"/>
        <v>0</v>
      </c>
      <c r="AO47" s="1073">
        <f t="shared" si="15"/>
        <v>0</v>
      </c>
      <c r="AP47" s="1073">
        <f t="shared" si="16"/>
        <v>1</v>
      </c>
      <c r="AQ47" s="1073">
        <f t="shared" si="17"/>
        <v>0</v>
      </c>
      <c r="AR47" s="1073">
        <f t="shared" si="18"/>
        <v>0</v>
      </c>
      <c r="AS47" s="1073">
        <f t="shared" si="19"/>
        <v>0</v>
      </c>
      <c r="AT47" s="1073">
        <f t="shared" si="20"/>
        <v>0</v>
      </c>
      <c r="AU47" s="1073">
        <f t="shared" si="21"/>
        <v>0</v>
      </c>
      <c r="AV47" s="1073">
        <f t="shared" si="22"/>
        <v>0</v>
      </c>
      <c r="AW47" s="1073">
        <f t="shared" si="23"/>
        <v>0</v>
      </c>
      <c r="AX47" s="1073">
        <f t="shared" si="24"/>
        <v>0</v>
      </c>
      <c r="AY47" s="1073">
        <f t="shared" si="25"/>
        <v>0</v>
      </c>
      <c r="AZ47" s="1073">
        <f t="shared" si="26"/>
        <v>0</v>
      </c>
      <c r="BA47" s="184">
        <f t="shared" si="36"/>
        <v>15</v>
      </c>
      <c r="BB47" s="348"/>
      <c r="BC47" s="1076">
        <f t="shared" si="27"/>
        <v>7.5</v>
      </c>
      <c r="BD47" s="347"/>
      <c r="BE47" s="343"/>
      <c r="BF47" s="178">
        <f t="shared" si="37"/>
        <v>1</v>
      </c>
      <c r="BG47" s="179">
        <f t="shared" si="38"/>
        <v>0.5</v>
      </c>
      <c r="BH47" s="180">
        <f t="shared" si="39"/>
        <v>4.1666666666666664E-2</v>
      </c>
      <c r="BI47" s="181">
        <f t="shared" si="40"/>
        <v>0.45833333333333331</v>
      </c>
      <c r="BJ47" s="182">
        <f t="shared" si="41"/>
        <v>0</v>
      </c>
      <c r="BK47" s="183">
        <f t="shared" si="42"/>
        <v>0</v>
      </c>
      <c r="BL47" s="183">
        <f t="shared" si="43"/>
        <v>0</v>
      </c>
      <c r="BM47" s="183">
        <f t="shared" si="44"/>
        <v>0</v>
      </c>
      <c r="BN47" s="183">
        <f t="shared" si="45"/>
        <v>0</v>
      </c>
      <c r="BO47" s="183">
        <f t="shared" si="46"/>
        <v>0</v>
      </c>
      <c r="BP47" s="184">
        <f t="shared" si="47"/>
        <v>0</v>
      </c>
      <c r="BQ47" s="405">
        <f t="shared" si="48"/>
        <v>0</v>
      </c>
      <c r="BR47" s="182">
        <f t="shared" si="49"/>
        <v>0</v>
      </c>
      <c r="BS47" s="183">
        <f t="shared" si="50"/>
        <v>0</v>
      </c>
      <c r="BT47" s="184">
        <f t="shared" si="51"/>
        <v>0</v>
      </c>
      <c r="BU47" s="185">
        <f t="shared" si="52"/>
        <v>0</v>
      </c>
      <c r="BV47" s="178">
        <f t="shared" si="53"/>
        <v>0</v>
      </c>
      <c r="BW47" s="179">
        <f t="shared" si="54"/>
        <v>0</v>
      </c>
      <c r="BX47" s="196">
        <f t="shared" si="55"/>
        <v>0</v>
      </c>
      <c r="BY47" s="197">
        <f t="shared" si="56"/>
        <v>0</v>
      </c>
      <c r="BZ47" s="182">
        <f t="shared" si="57"/>
        <v>0</v>
      </c>
      <c r="CA47" s="183">
        <f t="shared" si="58"/>
        <v>0</v>
      </c>
      <c r="CB47" s="183">
        <f t="shared" si="59"/>
        <v>0</v>
      </c>
      <c r="CC47" s="183">
        <f t="shared" si="34"/>
        <v>0</v>
      </c>
      <c r="CD47" s="183">
        <f t="shared" si="60"/>
        <v>0</v>
      </c>
      <c r="CE47" s="183">
        <f t="shared" si="61"/>
        <v>0</v>
      </c>
      <c r="CF47" s="184">
        <f t="shared" si="62"/>
        <v>0</v>
      </c>
      <c r="CG47" s="198">
        <f t="shared" si="63"/>
        <v>0</v>
      </c>
      <c r="CH47" s="186"/>
      <c r="CI47" s="187"/>
      <c r="CJ47" s="187"/>
      <c r="CK47" s="177">
        <f t="shared" si="64"/>
        <v>0.5</v>
      </c>
      <c r="CL47" s="230"/>
      <c r="CM47" s="359"/>
      <c r="CN47" s="444">
        <v>4</v>
      </c>
      <c r="CO47" s="450">
        <v>48</v>
      </c>
    </row>
    <row r="48" spans="1:93" ht="20.100000000000001" customHeight="1" thickBot="1" x14ac:dyDescent="0.3">
      <c r="A48" s="615" t="s">
        <v>83</v>
      </c>
      <c r="B48" s="616">
        <v>35</v>
      </c>
      <c r="C48" s="24" t="s">
        <v>3</v>
      </c>
      <c r="D48" s="502"/>
      <c r="E48" s="455" t="s">
        <v>24</v>
      </c>
      <c r="F48" s="460" t="s">
        <v>25</v>
      </c>
      <c r="G48" s="458" t="s">
        <v>27</v>
      </c>
      <c r="H48" s="458"/>
      <c r="I48" s="438" t="s">
        <v>24</v>
      </c>
      <c r="J48" s="438" t="s">
        <v>24</v>
      </c>
      <c r="K48" s="453"/>
      <c r="L48" s="507"/>
      <c r="M48" s="460" t="s">
        <v>24</v>
      </c>
      <c r="N48" s="438" t="s">
        <v>25</v>
      </c>
      <c r="O48" s="502"/>
      <c r="P48" s="502"/>
      <c r="Q48" s="438" t="s">
        <v>25</v>
      </c>
      <c r="R48" s="438" t="s">
        <v>25</v>
      </c>
      <c r="S48" s="1129"/>
      <c r="T48" s="503" t="s">
        <v>26</v>
      </c>
      <c r="U48" s="438" t="s">
        <v>24</v>
      </c>
      <c r="V48" s="438" t="s">
        <v>25</v>
      </c>
      <c r="W48" s="502"/>
      <c r="X48" s="502"/>
      <c r="Y48" s="438" t="s">
        <v>24</v>
      </c>
      <c r="Z48" s="455" t="s">
        <v>26</v>
      </c>
      <c r="AA48" s="503"/>
      <c r="AB48" s="458" t="s">
        <v>59</v>
      </c>
      <c r="AC48" s="438" t="s">
        <v>24</v>
      </c>
      <c r="AD48" s="438" t="s">
        <v>25</v>
      </c>
      <c r="AE48" s="502"/>
      <c r="AF48" s="438"/>
      <c r="AG48" s="438"/>
      <c r="AH48" s="467"/>
      <c r="AI48" s="1072">
        <f>COUNTIF($D48:AH48,"D")</f>
        <v>7</v>
      </c>
      <c r="AJ48" s="1073">
        <f t="shared" si="10"/>
        <v>6</v>
      </c>
      <c r="AK48" s="1073">
        <f t="shared" si="11"/>
        <v>2</v>
      </c>
      <c r="AL48" s="1073">
        <f t="shared" si="12"/>
        <v>1</v>
      </c>
      <c r="AM48" s="1073">
        <f t="shared" si="13"/>
        <v>0</v>
      </c>
      <c r="AN48" s="1073">
        <f t="shared" si="14"/>
        <v>0</v>
      </c>
      <c r="AO48" s="1073">
        <f t="shared" si="15"/>
        <v>0</v>
      </c>
      <c r="AP48" s="1073">
        <f t="shared" si="16"/>
        <v>0</v>
      </c>
      <c r="AQ48" s="1073">
        <f t="shared" si="17"/>
        <v>0</v>
      </c>
      <c r="AR48" s="1073">
        <f t="shared" si="18"/>
        <v>0</v>
      </c>
      <c r="AS48" s="1073">
        <f t="shared" si="19"/>
        <v>0</v>
      </c>
      <c r="AT48" s="1073">
        <f t="shared" si="20"/>
        <v>0</v>
      </c>
      <c r="AU48" s="1073">
        <f t="shared" si="21"/>
        <v>0</v>
      </c>
      <c r="AV48" s="1073">
        <f t="shared" si="22"/>
        <v>0</v>
      </c>
      <c r="AW48" s="1073">
        <f t="shared" si="23"/>
        <v>0</v>
      </c>
      <c r="AX48" s="1073">
        <f t="shared" si="24"/>
        <v>0</v>
      </c>
      <c r="AY48" s="1073">
        <f t="shared" si="25"/>
        <v>0</v>
      </c>
      <c r="AZ48" s="1073">
        <f t="shared" si="26"/>
        <v>0</v>
      </c>
      <c r="BA48" s="184">
        <f t="shared" si="36"/>
        <v>16</v>
      </c>
      <c r="BB48" s="348"/>
      <c r="BC48" s="1076">
        <f t="shared" si="27"/>
        <v>8</v>
      </c>
      <c r="BD48" s="347"/>
      <c r="BE48" s="343"/>
      <c r="BF48" s="178">
        <f t="shared" si="37"/>
        <v>1</v>
      </c>
      <c r="BG48" s="179">
        <f t="shared" si="38"/>
        <v>0.5</v>
      </c>
      <c r="BH48" s="180">
        <f t="shared" si="39"/>
        <v>4.1666666666666664E-2</v>
      </c>
      <c r="BI48" s="181">
        <f t="shared" si="40"/>
        <v>0.45833333333333331</v>
      </c>
      <c r="BJ48" s="182">
        <f t="shared" si="41"/>
        <v>0</v>
      </c>
      <c r="BK48" s="183">
        <f t="shared" si="42"/>
        <v>0</v>
      </c>
      <c r="BL48" s="183">
        <f t="shared" si="43"/>
        <v>0</v>
      </c>
      <c r="BM48" s="183">
        <f t="shared" si="44"/>
        <v>0</v>
      </c>
      <c r="BN48" s="183">
        <f t="shared" si="45"/>
        <v>0</v>
      </c>
      <c r="BO48" s="183">
        <f t="shared" si="46"/>
        <v>0</v>
      </c>
      <c r="BP48" s="184">
        <f t="shared" si="47"/>
        <v>0</v>
      </c>
      <c r="BQ48" s="405">
        <f t="shared" si="48"/>
        <v>0</v>
      </c>
      <c r="BR48" s="182">
        <f t="shared" si="49"/>
        <v>0</v>
      </c>
      <c r="BS48" s="183">
        <f t="shared" si="50"/>
        <v>0</v>
      </c>
      <c r="BT48" s="184">
        <f t="shared" si="51"/>
        <v>0</v>
      </c>
      <c r="BU48" s="185">
        <f t="shared" si="52"/>
        <v>0</v>
      </c>
      <c r="BV48" s="178">
        <f t="shared" si="53"/>
        <v>0</v>
      </c>
      <c r="BW48" s="179">
        <f t="shared" si="54"/>
        <v>0</v>
      </c>
      <c r="BX48" s="196">
        <f t="shared" si="55"/>
        <v>0</v>
      </c>
      <c r="BY48" s="197">
        <f t="shared" si="56"/>
        <v>0</v>
      </c>
      <c r="BZ48" s="182">
        <f t="shared" si="57"/>
        <v>0</v>
      </c>
      <c r="CA48" s="183">
        <f t="shared" si="58"/>
        <v>0</v>
      </c>
      <c r="CB48" s="183">
        <f t="shared" si="59"/>
        <v>0</v>
      </c>
      <c r="CC48" s="183">
        <f t="shared" si="34"/>
        <v>0</v>
      </c>
      <c r="CD48" s="183">
        <f t="shared" si="60"/>
        <v>0</v>
      </c>
      <c r="CE48" s="183">
        <f t="shared" si="61"/>
        <v>0</v>
      </c>
      <c r="CF48" s="184">
        <f t="shared" si="62"/>
        <v>0</v>
      </c>
      <c r="CG48" s="198">
        <f t="shared" si="63"/>
        <v>0</v>
      </c>
      <c r="CH48" s="186"/>
      <c r="CI48" s="187"/>
      <c r="CJ48" s="187"/>
      <c r="CK48" s="177">
        <f t="shared" si="64"/>
        <v>0.5</v>
      </c>
      <c r="CL48" s="230"/>
      <c r="CM48" s="359"/>
      <c r="CN48" s="444">
        <v>3</v>
      </c>
      <c r="CO48" s="450">
        <v>36</v>
      </c>
    </row>
    <row r="49" spans="1:93" ht="20.100000000000001" customHeight="1" thickBot="1" x14ac:dyDescent="0.3">
      <c r="A49" s="615" t="s">
        <v>84</v>
      </c>
      <c r="B49" s="1512">
        <v>36</v>
      </c>
      <c r="C49" s="24" t="s">
        <v>3</v>
      </c>
      <c r="D49" s="498"/>
      <c r="E49" s="455" t="s">
        <v>24</v>
      </c>
      <c r="F49" s="460" t="s">
        <v>25</v>
      </c>
      <c r="G49" s="458"/>
      <c r="H49" s="458"/>
      <c r="I49" s="438" t="s">
        <v>24</v>
      </c>
      <c r="J49" s="438" t="s">
        <v>24</v>
      </c>
      <c r="K49" s="453"/>
      <c r="L49" s="507"/>
      <c r="M49" s="460" t="s">
        <v>35</v>
      </c>
      <c r="N49" s="438" t="s">
        <v>25</v>
      </c>
      <c r="O49" s="428" t="s">
        <v>56</v>
      </c>
      <c r="P49" s="502"/>
      <c r="Q49" s="438"/>
      <c r="R49" s="438" t="s">
        <v>25</v>
      </c>
      <c r="S49" s="1130" t="s">
        <v>49</v>
      </c>
      <c r="T49" s="500"/>
      <c r="U49" s="435" t="s">
        <v>24</v>
      </c>
      <c r="V49" s="435" t="s">
        <v>25</v>
      </c>
      <c r="W49" s="498"/>
      <c r="X49" s="498"/>
      <c r="Y49" s="435" t="s">
        <v>24</v>
      </c>
      <c r="Z49" s="440" t="s">
        <v>26</v>
      </c>
      <c r="AA49" s="500"/>
      <c r="AB49" s="506"/>
      <c r="AC49" s="435" t="s">
        <v>24</v>
      </c>
      <c r="AD49" s="435" t="s">
        <v>25</v>
      </c>
      <c r="AE49" s="498" t="s">
        <v>299</v>
      </c>
      <c r="AF49" s="438"/>
      <c r="AG49" s="438"/>
      <c r="AH49" s="505"/>
      <c r="AI49" s="1072">
        <f>COUNTIF($D49:AH49,"D")</f>
        <v>6</v>
      </c>
      <c r="AJ49" s="1073">
        <f t="shared" si="10"/>
        <v>5</v>
      </c>
      <c r="AK49" s="1073">
        <f t="shared" si="11"/>
        <v>1</v>
      </c>
      <c r="AL49" s="1073">
        <f t="shared" si="12"/>
        <v>0</v>
      </c>
      <c r="AM49" s="1073">
        <f t="shared" si="13"/>
        <v>0</v>
      </c>
      <c r="AN49" s="1073">
        <f t="shared" si="14"/>
        <v>0</v>
      </c>
      <c r="AO49" s="1073">
        <f t="shared" si="15"/>
        <v>0</v>
      </c>
      <c r="AP49" s="1073">
        <f t="shared" si="16"/>
        <v>0</v>
      </c>
      <c r="AQ49" s="1073">
        <f t="shared" si="17"/>
        <v>0</v>
      </c>
      <c r="AR49" s="1073">
        <f t="shared" si="18"/>
        <v>0</v>
      </c>
      <c r="AS49" s="1073">
        <f t="shared" si="19"/>
        <v>0</v>
      </c>
      <c r="AT49" s="1073">
        <f t="shared" si="20"/>
        <v>1</v>
      </c>
      <c r="AU49" s="1073">
        <f t="shared" si="21"/>
        <v>0</v>
      </c>
      <c r="AV49" s="1073">
        <f t="shared" si="22"/>
        <v>0</v>
      </c>
      <c r="AW49" s="1073">
        <f t="shared" si="23"/>
        <v>0</v>
      </c>
      <c r="AX49" s="1073">
        <f t="shared" si="24"/>
        <v>0</v>
      </c>
      <c r="AY49" s="1073">
        <f t="shared" si="25"/>
        <v>0</v>
      </c>
      <c r="AZ49" s="1073">
        <f t="shared" si="26"/>
        <v>0</v>
      </c>
      <c r="BA49" s="184">
        <f t="shared" si="36"/>
        <v>12</v>
      </c>
      <c r="BB49" s="348"/>
      <c r="BC49" s="1076">
        <f t="shared" si="27"/>
        <v>6.333333333333333</v>
      </c>
      <c r="BD49" s="347"/>
      <c r="BE49" s="343"/>
      <c r="BF49" s="178">
        <f t="shared" si="37"/>
        <v>1</v>
      </c>
      <c r="BG49" s="179">
        <f t="shared" si="38"/>
        <v>0.5</v>
      </c>
      <c r="BH49" s="180">
        <f t="shared" si="39"/>
        <v>4.1666666666666664E-2</v>
      </c>
      <c r="BI49" s="181">
        <f t="shared" si="40"/>
        <v>0.45833333333333331</v>
      </c>
      <c r="BJ49" s="182">
        <f t="shared" si="41"/>
        <v>0</v>
      </c>
      <c r="BK49" s="183">
        <f t="shared" si="42"/>
        <v>1</v>
      </c>
      <c r="BL49" s="183">
        <f t="shared" si="43"/>
        <v>0</v>
      </c>
      <c r="BM49" s="183">
        <f t="shared" si="44"/>
        <v>0</v>
      </c>
      <c r="BN49" s="183">
        <f t="shared" si="45"/>
        <v>0</v>
      </c>
      <c r="BO49" s="183">
        <f t="shared" si="46"/>
        <v>0</v>
      </c>
      <c r="BP49" s="184">
        <f t="shared" si="47"/>
        <v>0</v>
      </c>
      <c r="BQ49" s="405">
        <f t="shared" si="48"/>
        <v>0.5</v>
      </c>
      <c r="BR49" s="182">
        <f t="shared" si="49"/>
        <v>0</v>
      </c>
      <c r="BS49" s="183">
        <f t="shared" si="50"/>
        <v>0</v>
      </c>
      <c r="BT49" s="184">
        <f t="shared" si="51"/>
        <v>0</v>
      </c>
      <c r="BU49" s="185">
        <f t="shared" si="52"/>
        <v>0</v>
      </c>
      <c r="BV49" s="178">
        <f t="shared" si="53"/>
        <v>1</v>
      </c>
      <c r="BW49" s="179">
        <f t="shared" si="54"/>
        <v>0.5</v>
      </c>
      <c r="BX49" s="196">
        <f t="shared" si="55"/>
        <v>4.1666666666666664E-2</v>
      </c>
      <c r="BY49" s="197">
        <f t="shared" si="56"/>
        <v>0.45833333333333331</v>
      </c>
      <c r="BZ49" s="182">
        <f t="shared" si="57"/>
        <v>0</v>
      </c>
      <c r="CA49" s="183">
        <f t="shared" si="58"/>
        <v>0</v>
      </c>
      <c r="CB49" s="183">
        <f t="shared" si="59"/>
        <v>0</v>
      </c>
      <c r="CC49" s="183">
        <f t="shared" si="34"/>
        <v>0</v>
      </c>
      <c r="CD49" s="183">
        <f t="shared" si="60"/>
        <v>0</v>
      </c>
      <c r="CE49" s="183">
        <f t="shared" si="61"/>
        <v>0</v>
      </c>
      <c r="CF49" s="184">
        <f t="shared" si="62"/>
        <v>0</v>
      </c>
      <c r="CG49" s="198">
        <f t="shared" si="63"/>
        <v>0</v>
      </c>
      <c r="CH49" s="186"/>
      <c r="CI49" s="187"/>
      <c r="CJ49" s="187"/>
      <c r="CK49" s="177">
        <f t="shared" si="64"/>
        <v>1.5</v>
      </c>
      <c r="CL49" s="230"/>
      <c r="CM49" s="359"/>
      <c r="CN49" s="444">
        <v>7</v>
      </c>
      <c r="CO49" s="450">
        <v>114</v>
      </c>
    </row>
    <row r="50" spans="1:93" ht="20.100000000000001" customHeight="1" thickBot="1" x14ac:dyDescent="0.3">
      <c r="A50" s="615" t="s">
        <v>85</v>
      </c>
      <c r="B50" s="616">
        <v>37</v>
      </c>
      <c r="C50" s="24" t="s">
        <v>3</v>
      </c>
      <c r="D50" s="502"/>
      <c r="E50" s="455" t="s">
        <v>24</v>
      </c>
      <c r="F50" s="460" t="s">
        <v>25</v>
      </c>
      <c r="G50" s="458"/>
      <c r="H50" s="458"/>
      <c r="I50" s="438" t="s">
        <v>24</v>
      </c>
      <c r="J50" s="438" t="s">
        <v>24</v>
      </c>
      <c r="K50" s="453"/>
      <c r="L50" s="507"/>
      <c r="M50" s="460" t="s">
        <v>35</v>
      </c>
      <c r="N50" s="438" t="s">
        <v>25</v>
      </c>
      <c r="O50" s="502"/>
      <c r="P50" s="502"/>
      <c r="Q50" s="438" t="s">
        <v>25</v>
      </c>
      <c r="R50" s="438" t="s">
        <v>25</v>
      </c>
      <c r="S50" s="1129"/>
      <c r="T50" s="503"/>
      <c r="U50" s="438" t="s">
        <v>24</v>
      </c>
      <c r="V50" s="438" t="s">
        <v>25</v>
      </c>
      <c r="W50" s="502"/>
      <c r="X50" s="502"/>
      <c r="Y50" s="438" t="s">
        <v>24</v>
      </c>
      <c r="Z50" s="455" t="s">
        <v>25</v>
      </c>
      <c r="AA50" s="503" t="s">
        <v>56</v>
      </c>
      <c r="AB50" s="458"/>
      <c r="AC50" s="438" t="s">
        <v>35</v>
      </c>
      <c r="AD50" s="438" t="s">
        <v>25</v>
      </c>
      <c r="AE50" s="502"/>
      <c r="AF50" s="438"/>
      <c r="AG50" s="438"/>
      <c r="AH50" s="505"/>
      <c r="AI50" s="1072">
        <f>COUNTIF($D50:AH50,"D")</f>
        <v>5</v>
      </c>
      <c r="AJ50" s="1073">
        <f t="shared" si="10"/>
        <v>7</v>
      </c>
      <c r="AK50" s="1073">
        <f t="shared" si="11"/>
        <v>0</v>
      </c>
      <c r="AL50" s="1073">
        <f t="shared" si="12"/>
        <v>0</v>
      </c>
      <c r="AM50" s="1073">
        <f t="shared" si="13"/>
        <v>0</v>
      </c>
      <c r="AN50" s="1073">
        <f t="shared" si="14"/>
        <v>0</v>
      </c>
      <c r="AO50" s="1073">
        <f t="shared" si="15"/>
        <v>0</v>
      </c>
      <c r="AP50" s="1073">
        <f t="shared" si="16"/>
        <v>0</v>
      </c>
      <c r="AQ50" s="1073">
        <f t="shared" si="17"/>
        <v>0</v>
      </c>
      <c r="AR50" s="1073">
        <f t="shared" si="18"/>
        <v>0</v>
      </c>
      <c r="AS50" s="1073">
        <f t="shared" si="19"/>
        <v>0</v>
      </c>
      <c r="AT50" s="1073">
        <f t="shared" si="20"/>
        <v>2</v>
      </c>
      <c r="AU50" s="1073">
        <f t="shared" si="21"/>
        <v>0</v>
      </c>
      <c r="AV50" s="1073">
        <f t="shared" si="22"/>
        <v>0</v>
      </c>
      <c r="AW50" s="1073">
        <f t="shared" si="23"/>
        <v>0</v>
      </c>
      <c r="AX50" s="1073">
        <f t="shared" si="24"/>
        <v>0</v>
      </c>
      <c r="AY50" s="1073">
        <f t="shared" si="25"/>
        <v>0</v>
      </c>
      <c r="AZ50" s="1073">
        <f t="shared" si="26"/>
        <v>0</v>
      </c>
      <c r="BA50" s="184">
        <f t="shared" si="36"/>
        <v>12</v>
      </c>
      <c r="BB50" s="348"/>
      <c r="BC50" s="1076">
        <f t="shared" si="27"/>
        <v>6.666666666666667</v>
      </c>
      <c r="BD50" s="347"/>
      <c r="BE50" s="343"/>
      <c r="BF50" s="178">
        <f t="shared" si="37"/>
        <v>1</v>
      </c>
      <c r="BG50" s="179">
        <f t="shared" si="38"/>
        <v>0.5</v>
      </c>
      <c r="BH50" s="180">
        <f t="shared" si="39"/>
        <v>4.1666666666666664E-2</v>
      </c>
      <c r="BI50" s="181">
        <f t="shared" si="40"/>
        <v>0.45833333333333331</v>
      </c>
      <c r="BJ50" s="182">
        <f t="shared" si="41"/>
        <v>0</v>
      </c>
      <c r="BK50" s="183">
        <f t="shared" si="42"/>
        <v>0</v>
      </c>
      <c r="BL50" s="183">
        <f t="shared" si="43"/>
        <v>0</v>
      </c>
      <c r="BM50" s="183">
        <f t="shared" si="44"/>
        <v>0</v>
      </c>
      <c r="BN50" s="183">
        <f t="shared" si="45"/>
        <v>0</v>
      </c>
      <c r="BO50" s="183">
        <f t="shared" si="46"/>
        <v>0</v>
      </c>
      <c r="BP50" s="184">
        <f t="shared" si="47"/>
        <v>0</v>
      </c>
      <c r="BQ50" s="405">
        <f t="shared" si="48"/>
        <v>0</v>
      </c>
      <c r="BR50" s="182">
        <f t="shared" si="49"/>
        <v>0</v>
      </c>
      <c r="BS50" s="183">
        <f t="shared" si="50"/>
        <v>0</v>
      </c>
      <c r="BT50" s="184">
        <f t="shared" si="51"/>
        <v>0</v>
      </c>
      <c r="BU50" s="185">
        <f t="shared" si="52"/>
        <v>0</v>
      </c>
      <c r="BV50" s="178">
        <f t="shared" si="53"/>
        <v>0</v>
      </c>
      <c r="BW50" s="179">
        <f t="shared" si="54"/>
        <v>0</v>
      </c>
      <c r="BX50" s="196">
        <f t="shared" si="55"/>
        <v>0</v>
      </c>
      <c r="BY50" s="197">
        <f t="shared" si="56"/>
        <v>0</v>
      </c>
      <c r="BZ50" s="182">
        <f t="shared" si="57"/>
        <v>0</v>
      </c>
      <c r="CA50" s="183">
        <f t="shared" si="58"/>
        <v>0</v>
      </c>
      <c r="CB50" s="183">
        <f t="shared" si="59"/>
        <v>0</v>
      </c>
      <c r="CC50" s="183">
        <f t="shared" si="34"/>
        <v>0</v>
      </c>
      <c r="CD50" s="183">
        <f t="shared" si="60"/>
        <v>0</v>
      </c>
      <c r="CE50" s="183">
        <f t="shared" si="61"/>
        <v>0</v>
      </c>
      <c r="CF50" s="184">
        <f t="shared" si="62"/>
        <v>0</v>
      </c>
      <c r="CG50" s="198">
        <f t="shared" si="63"/>
        <v>0</v>
      </c>
      <c r="CH50" s="186"/>
      <c r="CI50" s="187"/>
      <c r="CJ50" s="187"/>
      <c r="CK50" s="177">
        <f t="shared" si="64"/>
        <v>0.5</v>
      </c>
      <c r="CL50" s="230"/>
      <c r="CM50" s="359"/>
      <c r="CN50" s="444">
        <v>2</v>
      </c>
      <c r="CO50" s="450">
        <v>24</v>
      </c>
    </row>
    <row r="51" spans="1:93" ht="20.100000000000001" customHeight="1" thickBot="1" x14ac:dyDescent="0.3">
      <c r="A51" s="615" t="s">
        <v>86</v>
      </c>
      <c r="B51" s="1512">
        <v>38</v>
      </c>
      <c r="C51" s="24" t="s">
        <v>3</v>
      </c>
      <c r="D51" s="498"/>
      <c r="E51" s="440" t="s">
        <v>25</v>
      </c>
      <c r="F51" s="459" t="s">
        <v>25</v>
      </c>
      <c r="G51" s="506"/>
      <c r="H51" s="506"/>
      <c r="I51" s="435" t="s">
        <v>24</v>
      </c>
      <c r="J51" s="435" t="s">
        <v>24</v>
      </c>
      <c r="K51" s="520"/>
      <c r="L51" s="504"/>
      <c r="M51" s="459" t="s">
        <v>24</v>
      </c>
      <c r="N51" s="435" t="s">
        <v>26</v>
      </c>
      <c r="O51" s="498"/>
      <c r="P51" s="498"/>
      <c r="Q51" s="435" t="s">
        <v>25</v>
      </c>
      <c r="R51" s="435" t="s">
        <v>25</v>
      </c>
      <c r="S51" s="1125"/>
      <c r="T51" s="500"/>
      <c r="U51" s="435" t="s">
        <v>24</v>
      </c>
      <c r="V51" s="435" t="s">
        <v>25</v>
      </c>
      <c r="W51" s="498"/>
      <c r="X51" s="498"/>
      <c r="Y51" s="435" t="s">
        <v>24</v>
      </c>
      <c r="Z51" s="440" t="s">
        <v>25</v>
      </c>
      <c r="AA51" s="500"/>
      <c r="AB51" s="506" t="s">
        <v>59</v>
      </c>
      <c r="AC51" s="435" t="s">
        <v>24</v>
      </c>
      <c r="AD51" s="435" t="s">
        <v>25</v>
      </c>
      <c r="AE51" s="498"/>
      <c r="AF51" s="438"/>
      <c r="AG51" s="438"/>
      <c r="AH51" s="505"/>
      <c r="AI51" s="1072">
        <f>COUNTIF($D51:AH51,"D")</f>
        <v>6</v>
      </c>
      <c r="AJ51" s="1073">
        <f t="shared" si="10"/>
        <v>7</v>
      </c>
      <c r="AK51" s="1073">
        <f t="shared" si="11"/>
        <v>1</v>
      </c>
      <c r="AL51" s="1073">
        <f t="shared" si="12"/>
        <v>0</v>
      </c>
      <c r="AM51" s="1073">
        <f t="shared" si="13"/>
        <v>0</v>
      </c>
      <c r="AN51" s="1073">
        <f t="shared" si="14"/>
        <v>0</v>
      </c>
      <c r="AO51" s="1073">
        <f t="shared" si="15"/>
        <v>0</v>
      </c>
      <c r="AP51" s="1073">
        <f t="shared" si="16"/>
        <v>0</v>
      </c>
      <c r="AQ51" s="1073">
        <f t="shared" si="17"/>
        <v>0</v>
      </c>
      <c r="AR51" s="1073">
        <f t="shared" si="18"/>
        <v>0</v>
      </c>
      <c r="AS51" s="1073">
        <f t="shared" si="19"/>
        <v>0</v>
      </c>
      <c r="AT51" s="1073">
        <f t="shared" si="20"/>
        <v>0</v>
      </c>
      <c r="AU51" s="1073">
        <f t="shared" si="21"/>
        <v>0</v>
      </c>
      <c r="AV51" s="1073">
        <f t="shared" si="22"/>
        <v>0</v>
      </c>
      <c r="AW51" s="1073">
        <f t="shared" si="23"/>
        <v>0</v>
      </c>
      <c r="AX51" s="1073">
        <f t="shared" si="24"/>
        <v>0</v>
      </c>
      <c r="AY51" s="1073">
        <f t="shared" si="25"/>
        <v>0</v>
      </c>
      <c r="AZ51" s="1073">
        <f t="shared" si="26"/>
        <v>0</v>
      </c>
      <c r="BA51" s="184">
        <f t="shared" si="36"/>
        <v>14</v>
      </c>
      <c r="BB51" s="348"/>
      <c r="BC51" s="1076">
        <f t="shared" si="27"/>
        <v>7</v>
      </c>
      <c r="BD51" s="347"/>
      <c r="BE51" s="343"/>
      <c r="BF51" s="178">
        <f t="shared" si="37"/>
        <v>1</v>
      </c>
      <c r="BG51" s="179">
        <f t="shared" si="38"/>
        <v>0.5</v>
      </c>
      <c r="BH51" s="180">
        <f t="shared" si="39"/>
        <v>4.1666666666666664E-2</v>
      </c>
      <c r="BI51" s="181">
        <f t="shared" si="40"/>
        <v>0.45833333333333331</v>
      </c>
      <c r="BJ51" s="182">
        <f t="shared" si="41"/>
        <v>0</v>
      </c>
      <c r="BK51" s="183">
        <f t="shared" si="42"/>
        <v>0</v>
      </c>
      <c r="BL51" s="183">
        <f t="shared" si="43"/>
        <v>0</v>
      </c>
      <c r="BM51" s="183">
        <f t="shared" si="44"/>
        <v>0</v>
      </c>
      <c r="BN51" s="183">
        <f t="shared" si="45"/>
        <v>0</v>
      </c>
      <c r="BO51" s="183">
        <f t="shared" si="46"/>
        <v>0</v>
      </c>
      <c r="BP51" s="184">
        <f t="shared" si="47"/>
        <v>0</v>
      </c>
      <c r="BQ51" s="405">
        <f t="shared" si="48"/>
        <v>0</v>
      </c>
      <c r="BR51" s="182">
        <f t="shared" si="49"/>
        <v>0</v>
      </c>
      <c r="BS51" s="183">
        <f t="shared" si="50"/>
        <v>0</v>
      </c>
      <c r="BT51" s="184">
        <f t="shared" si="51"/>
        <v>0</v>
      </c>
      <c r="BU51" s="185">
        <f t="shared" si="52"/>
        <v>0</v>
      </c>
      <c r="BV51" s="178">
        <f t="shared" si="53"/>
        <v>0</v>
      </c>
      <c r="BW51" s="179">
        <f t="shared" si="54"/>
        <v>0</v>
      </c>
      <c r="BX51" s="196">
        <f t="shared" si="55"/>
        <v>0</v>
      </c>
      <c r="BY51" s="197">
        <f t="shared" si="56"/>
        <v>0</v>
      </c>
      <c r="BZ51" s="182">
        <f t="shared" si="57"/>
        <v>0</v>
      </c>
      <c r="CA51" s="183">
        <f t="shared" si="58"/>
        <v>0</v>
      </c>
      <c r="CB51" s="183">
        <f t="shared" si="59"/>
        <v>0</v>
      </c>
      <c r="CC51" s="183">
        <f t="shared" si="34"/>
        <v>0</v>
      </c>
      <c r="CD51" s="183">
        <f t="shared" si="60"/>
        <v>0</v>
      </c>
      <c r="CE51" s="183">
        <f t="shared" si="61"/>
        <v>0</v>
      </c>
      <c r="CF51" s="184">
        <f t="shared" si="62"/>
        <v>0</v>
      </c>
      <c r="CG51" s="198">
        <f t="shared" si="63"/>
        <v>0</v>
      </c>
      <c r="CH51" s="186"/>
      <c r="CI51" s="187"/>
      <c r="CJ51" s="187"/>
      <c r="CK51" s="177">
        <f t="shared" si="64"/>
        <v>0.5</v>
      </c>
      <c r="CL51" s="230"/>
      <c r="CM51" s="359"/>
      <c r="CN51" s="444">
        <v>4</v>
      </c>
      <c r="CO51" s="450">
        <v>48</v>
      </c>
    </row>
    <row r="52" spans="1:93" ht="20.100000000000001" customHeight="1" thickBot="1" x14ac:dyDescent="0.3">
      <c r="A52" s="615" t="s">
        <v>87</v>
      </c>
      <c r="B52" s="616">
        <v>39</v>
      </c>
      <c r="C52" s="24" t="s">
        <v>3</v>
      </c>
      <c r="D52" s="498"/>
      <c r="E52" s="440" t="s">
        <v>31</v>
      </c>
      <c r="F52" s="459" t="s">
        <v>25</v>
      </c>
      <c r="G52" s="506"/>
      <c r="H52" s="506"/>
      <c r="I52" s="435" t="s">
        <v>24</v>
      </c>
      <c r="J52" s="435" t="s">
        <v>24</v>
      </c>
      <c r="K52" s="520"/>
      <c r="L52" s="504"/>
      <c r="M52" s="459" t="s">
        <v>24</v>
      </c>
      <c r="N52" s="435" t="s">
        <v>25</v>
      </c>
      <c r="O52" s="498"/>
      <c r="P52" s="498"/>
      <c r="Q52" s="435" t="s">
        <v>25</v>
      </c>
      <c r="R52" s="435" t="s">
        <v>25</v>
      </c>
      <c r="S52" s="1125"/>
      <c r="T52" s="500"/>
      <c r="U52" s="435" t="s">
        <v>24</v>
      </c>
      <c r="V52" s="435" t="s">
        <v>25</v>
      </c>
      <c r="W52" s="498"/>
      <c r="X52" s="498"/>
      <c r="Y52" s="435" t="s">
        <v>24</v>
      </c>
      <c r="Z52" s="440" t="s">
        <v>25</v>
      </c>
      <c r="AA52" s="500"/>
      <c r="AB52" s="506" t="s">
        <v>59</v>
      </c>
      <c r="AC52" s="435" t="s">
        <v>24</v>
      </c>
      <c r="AD52" s="435" t="s">
        <v>31</v>
      </c>
      <c r="AE52" s="498" t="s">
        <v>27</v>
      </c>
      <c r="AF52" s="438"/>
      <c r="AG52" s="438"/>
      <c r="AH52" s="505"/>
      <c r="AI52" s="1072">
        <f>COUNTIF($D52:AH52,"D")</f>
        <v>6</v>
      </c>
      <c r="AJ52" s="1073">
        <f t="shared" si="10"/>
        <v>6</v>
      </c>
      <c r="AK52" s="1073">
        <f t="shared" si="11"/>
        <v>0</v>
      </c>
      <c r="AL52" s="1073">
        <f t="shared" si="12"/>
        <v>1</v>
      </c>
      <c r="AM52" s="1073">
        <f t="shared" si="13"/>
        <v>0</v>
      </c>
      <c r="AN52" s="1073">
        <f t="shared" si="14"/>
        <v>0</v>
      </c>
      <c r="AO52" s="1073">
        <f t="shared" si="15"/>
        <v>0</v>
      </c>
      <c r="AP52" s="1073">
        <f t="shared" si="16"/>
        <v>2</v>
      </c>
      <c r="AQ52" s="1073">
        <f t="shared" si="17"/>
        <v>0</v>
      </c>
      <c r="AR52" s="1073">
        <f t="shared" si="18"/>
        <v>0</v>
      </c>
      <c r="AS52" s="1073">
        <f t="shared" si="19"/>
        <v>0</v>
      </c>
      <c r="AT52" s="1073">
        <f t="shared" si="20"/>
        <v>0</v>
      </c>
      <c r="AU52" s="1073">
        <f t="shared" si="21"/>
        <v>0</v>
      </c>
      <c r="AV52" s="1073">
        <f t="shared" si="22"/>
        <v>0</v>
      </c>
      <c r="AW52" s="1073">
        <f t="shared" si="23"/>
        <v>0</v>
      </c>
      <c r="AX52" s="1073">
        <f t="shared" si="24"/>
        <v>0</v>
      </c>
      <c r="AY52" s="1073">
        <f t="shared" si="25"/>
        <v>0</v>
      </c>
      <c r="AZ52" s="1073">
        <f t="shared" si="26"/>
        <v>0</v>
      </c>
      <c r="BA52" s="184">
        <f t="shared" si="36"/>
        <v>13</v>
      </c>
      <c r="BB52" s="348"/>
      <c r="BC52" s="1076">
        <f t="shared" si="27"/>
        <v>6.5</v>
      </c>
      <c r="BD52" s="347"/>
      <c r="BE52" s="343"/>
      <c r="BF52" s="178">
        <f t="shared" si="37"/>
        <v>1</v>
      </c>
      <c r="BG52" s="179">
        <f t="shared" si="38"/>
        <v>0.5</v>
      </c>
      <c r="BH52" s="180">
        <f t="shared" si="39"/>
        <v>4.1666666666666664E-2</v>
      </c>
      <c r="BI52" s="181">
        <f t="shared" si="40"/>
        <v>0.45833333333333331</v>
      </c>
      <c r="BJ52" s="182">
        <f t="shared" si="41"/>
        <v>0</v>
      </c>
      <c r="BK52" s="183">
        <f t="shared" si="42"/>
        <v>0</v>
      </c>
      <c r="BL52" s="183">
        <f t="shared" si="43"/>
        <v>0</v>
      </c>
      <c r="BM52" s="183">
        <f t="shared" si="44"/>
        <v>0</v>
      </c>
      <c r="BN52" s="183">
        <f t="shared" si="45"/>
        <v>0</v>
      </c>
      <c r="BO52" s="183">
        <f t="shared" si="46"/>
        <v>0</v>
      </c>
      <c r="BP52" s="184">
        <f t="shared" si="47"/>
        <v>0</v>
      </c>
      <c r="BQ52" s="405">
        <f t="shared" si="48"/>
        <v>0</v>
      </c>
      <c r="BR52" s="182">
        <f t="shared" si="49"/>
        <v>0</v>
      </c>
      <c r="BS52" s="183">
        <f t="shared" si="50"/>
        <v>0</v>
      </c>
      <c r="BT52" s="184">
        <f t="shared" si="51"/>
        <v>0</v>
      </c>
      <c r="BU52" s="185">
        <f t="shared" si="52"/>
        <v>0</v>
      </c>
      <c r="BV52" s="178">
        <f t="shared" si="53"/>
        <v>0</v>
      </c>
      <c r="BW52" s="179">
        <f t="shared" si="54"/>
        <v>0</v>
      </c>
      <c r="BX52" s="196">
        <f t="shared" si="55"/>
        <v>0</v>
      </c>
      <c r="BY52" s="197">
        <f t="shared" si="56"/>
        <v>0</v>
      </c>
      <c r="BZ52" s="182">
        <f t="shared" si="57"/>
        <v>0</v>
      </c>
      <c r="CA52" s="183">
        <f t="shared" si="58"/>
        <v>0</v>
      </c>
      <c r="CB52" s="183">
        <f t="shared" si="59"/>
        <v>0</v>
      </c>
      <c r="CC52" s="183">
        <f t="shared" si="34"/>
        <v>0</v>
      </c>
      <c r="CD52" s="183">
        <f t="shared" si="60"/>
        <v>0</v>
      </c>
      <c r="CE52" s="183">
        <f t="shared" si="61"/>
        <v>0</v>
      </c>
      <c r="CF52" s="184">
        <f t="shared" si="62"/>
        <v>0</v>
      </c>
      <c r="CG52" s="198">
        <f t="shared" si="63"/>
        <v>0</v>
      </c>
      <c r="CH52" s="186"/>
      <c r="CI52" s="187"/>
      <c r="CJ52" s="187"/>
      <c r="CK52" s="177">
        <f t="shared" si="64"/>
        <v>0.5</v>
      </c>
      <c r="CL52" s="230"/>
      <c r="CM52" s="359"/>
      <c r="CN52" s="444">
        <v>1</v>
      </c>
      <c r="CO52" s="450">
        <v>12</v>
      </c>
    </row>
    <row r="53" spans="1:93" ht="20.100000000000001" customHeight="1" thickBot="1" x14ac:dyDescent="0.3">
      <c r="A53" s="615" t="s">
        <v>88</v>
      </c>
      <c r="B53" s="1512">
        <v>40</v>
      </c>
      <c r="C53" s="24" t="s">
        <v>3</v>
      </c>
      <c r="D53" s="498"/>
      <c r="E53" s="440"/>
      <c r="F53" s="459"/>
      <c r="G53" s="506"/>
      <c r="H53" s="506"/>
      <c r="I53" s="435"/>
      <c r="J53" s="435"/>
      <c r="K53" s="520"/>
      <c r="L53" s="504"/>
      <c r="M53" s="459"/>
      <c r="N53" s="435"/>
      <c r="O53" s="498"/>
      <c r="P53" s="498"/>
      <c r="Q53" s="435"/>
      <c r="R53" s="435"/>
      <c r="S53" s="1125"/>
      <c r="T53" s="500"/>
      <c r="U53" s="435"/>
      <c r="V53" s="435"/>
      <c r="W53" s="498"/>
      <c r="X53" s="498"/>
      <c r="Y53" s="435"/>
      <c r="Z53" s="440"/>
      <c r="AA53" s="500"/>
      <c r="AB53" s="506"/>
      <c r="AC53" s="435"/>
      <c r="AD53" s="435"/>
      <c r="AE53" s="498"/>
      <c r="AF53" s="506"/>
      <c r="AG53" s="435"/>
      <c r="AH53" s="505"/>
      <c r="AI53" s="1072">
        <f>COUNTIF($D53:AH53,"D")</f>
        <v>0</v>
      </c>
      <c r="AJ53" s="1073">
        <f t="shared" si="10"/>
        <v>0</v>
      </c>
      <c r="AK53" s="1073">
        <f t="shared" si="11"/>
        <v>0</v>
      </c>
      <c r="AL53" s="1073">
        <f t="shared" si="12"/>
        <v>0</v>
      </c>
      <c r="AM53" s="1073">
        <f t="shared" si="13"/>
        <v>0</v>
      </c>
      <c r="AN53" s="1073">
        <f t="shared" si="14"/>
        <v>0</v>
      </c>
      <c r="AO53" s="1073">
        <f t="shared" si="15"/>
        <v>0</v>
      </c>
      <c r="AP53" s="1073">
        <f t="shared" si="16"/>
        <v>0</v>
      </c>
      <c r="AQ53" s="1073">
        <f t="shared" si="17"/>
        <v>0</v>
      </c>
      <c r="AR53" s="1073">
        <f t="shared" si="18"/>
        <v>0</v>
      </c>
      <c r="AS53" s="1073">
        <f t="shared" si="19"/>
        <v>0</v>
      </c>
      <c r="AT53" s="1073">
        <f t="shared" si="20"/>
        <v>0</v>
      </c>
      <c r="AU53" s="1073">
        <f t="shared" si="21"/>
        <v>0</v>
      </c>
      <c r="AV53" s="1073">
        <f t="shared" si="22"/>
        <v>0</v>
      </c>
      <c r="AW53" s="1073">
        <f t="shared" si="23"/>
        <v>0</v>
      </c>
      <c r="AX53" s="1073">
        <f t="shared" si="24"/>
        <v>0</v>
      </c>
      <c r="AY53" s="1073">
        <f t="shared" si="25"/>
        <v>0</v>
      </c>
      <c r="AZ53" s="1073">
        <f t="shared" si="26"/>
        <v>0</v>
      </c>
      <c r="BA53" s="184">
        <f t="shared" si="36"/>
        <v>0</v>
      </c>
      <c r="BB53" s="348"/>
      <c r="BC53" s="1076">
        <f t="shared" si="27"/>
        <v>0</v>
      </c>
      <c r="BD53" s="347"/>
      <c r="BE53" s="343"/>
      <c r="BF53" s="178">
        <f t="shared" si="37"/>
        <v>0</v>
      </c>
      <c r="BG53" s="179">
        <f t="shared" si="38"/>
        <v>0</v>
      </c>
      <c r="BH53" s="180">
        <f t="shared" si="39"/>
        <v>0</v>
      </c>
      <c r="BI53" s="181">
        <f t="shared" si="40"/>
        <v>0</v>
      </c>
      <c r="BJ53" s="182">
        <f t="shared" si="41"/>
        <v>0</v>
      </c>
      <c r="BK53" s="183">
        <f t="shared" si="42"/>
        <v>0</v>
      </c>
      <c r="BL53" s="183">
        <f t="shared" si="43"/>
        <v>0</v>
      </c>
      <c r="BM53" s="183">
        <f t="shared" si="44"/>
        <v>0</v>
      </c>
      <c r="BN53" s="183">
        <f t="shared" si="45"/>
        <v>0</v>
      </c>
      <c r="BO53" s="183">
        <f t="shared" si="46"/>
        <v>0</v>
      </c>
      <c r="BP53" s="184">
        <f t="shared" si="47"/>
        <v>0</v>
      </c>
      <c r="BQ53" s="405">
        <f t="shared" si="48"/>
        <v>0</v>
      </c>
      <c r="BR53" s="182">
        <f t="shared" si="49"/>
        <v>0</v>
      </c>
      <c r="BS53" s="183">
        <f t="shared" si="50"/>
        <v>0</v>
      </c>
      <c r="BT53" s="184">
        <f t="shared" si="51"/>
        <v>0</v>
      </c>
      <c r="BU53" s="185">
        <f t="shared" si="52"/>
        <v>0</v>
      </c>
      <c r="BV53" s="178">
        <f t="shared" si="53"/>
        <v>0</v>
      </c>
      <c r="BW53" s="179">
        <f t="shared" si="54"/>
        <v>0</v>
      </c>
      <c r="BX53" s="196">
        <f t="shared" si="55"/>
        <v>0</v>
      </c>
      <c r="BY53" s="197">
        <f t="shared" si="56"/>
        <v>0</v>
      </c>
      <c r="BZ53" s="182">
        <f t="shared" si="57"/>
        <v>0</v>
      </c>
      <c r="CA53" s="183">
        <f t="shared" si="58"/>
        <v>0</v>
      </c>
      <c r="CB53" s="183">
        <f t="shared" si="59"/>
        <v>0</v>
      </c>
      <c r="CC53" s="183">
        <f t="shared" si="34"/>
        <v>0</v>
      </c>
      <c r="CD53" s="183">
        <f t="shared" si="60"/>
        <v>0</v>
      </c>
      <c r="CE53" s="183">
        <f t="shared" si="61"/>
        <v>0</v>
      </c>
      <c r="CF53" s="184">
        <f t="shared" si="62"/>
        <v>0</v>
      </c>
      <c r="CG53" s="198">
        <f t="shared" si="63"/>
        <v>0</v>
      </c>
      <c r="CH53" s="186"/>
      <c r="CI53" s="187"/>
      <c r="CJ53" s="187"/>
      <c r="CK53" s="177">
        <f t="shared" si="64"/>
        <v>0</v>
      </c>
      <c r="CL53" s="230"/>
      <c r="CM53" s="359"/>
      <c r="CN53" s="444">
        <v>0</v>
      </c>
      <c r="CO53" s="450">
        <v>0</v>
      </c>
    </row>
    <row r="54" spans="1:93" ht="20.100000000000001" customHeight="1" thickBot="1" x14ac:dyDescent="0.3">
      <c r="A54" s="615" t="s">
        <v>89</v>
      </c>
      <c r="B54" s="616">
        <v>41</v>
      </c>
      <c r="C54" s="24" t="s">
        <v>3</v>
      </c>
      <c r="D54" s="498"/>
      <c r="E54" s="440"/>
      <c r="F54" s="459"/>
      <c r="G54" s="506"/>
      <c r="H54" s="506"/>
      <c r="I54" s="435"/>
      <c r="J54" s="435"/>
      <c r="K54" s="520"/>
      <c r="L54" s="504"/>
      <c r="M54" s="459"/>
      <c r="N54" s="435"/>
      <c r="O54" s="498"/>
      <c r="P54" s="498"/>
      <c r="Q54" s="435"/>
      <c r="R54" s="435"/>
      <c r="S54" s="1125"/>
      <c r="T54" s="500"/>
      <c r="U54" s="435"/>
      <c r="V54" s="435"/>
      <c r="W54" s="498"/>
      <c r="X54" s="498"/>
      <c r="Y54" s="435"/>
      <c r="Z54" s="440"/>
      <c r="AA54" s="500"/>
      <c r="AB54" s="506"/>
      <c r="AC54" s="435"/>
      <c r="AD54" s="435"/>
      <c r="AE54" s="498"/>
      <c r="AF54" s="458"/>
      <c r="AG54" s="438"/>
      <c r="AH54" s="455"/>
      <c r="AI54" s="1072">
        <f>COUNTIF($D54:AH54,"D")</f>
        <v>0</v>
      </c>
      <c r="AJ54" s="1073">
        <f t="shared" si="10"/>
        <v>0</v>
      </c>
      <c r="AK54" s="1073">
        <f t="shared" si="11"/>
        <v>0</v>
      </c>
      <c r="AL54" s="1073">
        <f t="shared" si="12"/>
        <v>0</v>
      </c>
      <c r="AM54" s="1073">
        <f t="shared" si="13"/>
        <v>0</v>
      </c>
      <c r="AN54" s="1073">
        <f t="shared" si="14"/>
        <v>0</v>
      </c>
      <c r="AO54" s="1073">
        <f t="shared" si="15"/>
        <v>0</v>
      </c>
      <c r="AP54" s="1073">
        <f t="shared" si="16"/>
        <v>0</v>
      </c>
      <c r="AQ54" s="1073">
        <f t="shared" si="17"/>
        <v>0</v>
      </c>
      <c r="AR54" s="1073">
        <f t="shared" si="18"/>
        <v>0</v>
      </c>
      <c r="AS54" s="1073">
        <f t="shared" si="19"/>
        <v>0</v>
      </c>
      <c r="AT54" s="1073">
        <f t="shared" si="20"/>
        <v>0</v>
      </c>
      <c r="AU54" s="1073">
        <f t="shared" si="21"/>
        <v>0</v>
      </c>
      <c r="AV54" s="1073">
        <f t="shared" si="22"/>
        <v>0</v>
      </c>
      <c r="AW54" s="1073">
        <f t="shared" si="23"/>
        <v>0</v>
      </c>
      <c r="AX54" s="1073">
        <f t="shared" si="24"/>
        <v>0</v>
      </c>
      <c r="AY54" s="1073">
        <f t="shared" si="25"/>
        <v>0</v>
      </c>
      <c r="AZ54" s="1073">
        <f t="shared" si="26"/>
        <v>0</v>
      </c>
      <c r="BA54" s="184">
        <f t="shared" si="36"/>
        <v>0</v>
      </c>
      <c r="BB54" s="348"/>
      <c r="BC54" s="1076">
        <f t="shared" si="27"/>
        <v>0</v>
      </c>
      <c r="BD54" s="347"/>
      <c r="BE54" s="343"/>
      <c r="BF54" s="178">
        <f t="shared" si="37"/>
        <v>0</v>
      </c>
      <c r="BG54" s="179">
        <f t="shared" si="38"/>
        <v>0</v>
      </c>
      <c r="BH54" s="180">
        <f t="shared" si="39"/>
        <v>0</v>
      </c>
      <c r="BI54" s="181">
        <f t="shared" si="40"/>
        <v>0</v>
      </c>
      <c r="BJ54" s="182">
        <f t="shared" si="41"/>
        <v>0</v>
      </c>
      <c r="BK54" s="183">
        <f t="shared" si="42"/>
        <v>0</v>
      </c>
      <c r="BL54" s="183">
        <f t="shared" si="43"/>
        <v>0</v>
      </c>
      <c r="BM54" s="183">
        <f t="shared" si="44"/>
        <v>0</v>
      </c>
      <c r="BN54" s="183">
        <f t="shared" si="45"/>
        <v>0</v>
      </c>
      <c r="BO54" s="183">
        <f t="shared" si="46"/>
        <v>0</v>
      </c>
      <c r="BP54" s="184">
        <f t="shared" si="47"/>
        <v>0</v>
      </c>
      <c r="BQ54" s="405">
        <f t="shared" si="48"/>
        <v>0</v>
      </c>
      <c r="BR54" s="182">
        <f t="shared" si="49"/>
        <v>0</v>
      </c>
      <c r="BS54" s="183">
        <f t="shared" si="50"/>
        <v>0</v>
      </c>
      <c r="BT54" s="184">
        <f t="shared" si="51"/>
        <v>0</v>
      </c>
      <c r="BU54" s="185">
        <f t="shared" si="52"/>
        <v>0</v>
      </c>
      <c r="BV54" s="178">
        <f t="shared" si="53"/>
        <v>0</v>
      </c>
      <c r="BW54" s="179">
        <f t="shared" si="54"/>
        <v>0</v>
      </c>
      <c r="BX54" s="196">
        <f t="shared" si="55"/>
        <v>0</v>
      </c>
      <c r="BY54" s="197">
        <f t="shared" si="56"/>
        <v>0</v>
      </c>
      <c r="BZ54" s="182">
        <f t="shared" si="57"/>
        <v>0</v>
      </c>
      <c r="CA54" s="183">
        <f t="shared" si="58"/>
        <v>0</v>
      </c>
      <c r="CB54" s="183">
        <f t="shared" si="59"/>
        <v>0</v>
      </c>
      <c r="CC54" s="183">
        <f t="shared" si="34"/>
        <v>0</v>
      </c>
      <c r="CD54" s="183">
        <f t="shared" si="60"/>
        <v>0</v>
      </c>
      <c r="CE54" s="183">
        <f t="shared" si="61"/>
        <v>0</v>
      </c>
      <c r="CF54" s="184">
        <f t="shared" si="62"/>
        <v>0</v>
      </c>
      <c r="CG54" s="198">
        <f t="shared" si="63"/>
        <v>0</v>
      </c>
      <c r="CH54" s="186"/>
      <c r="CI54" s="187"/>
      <c r="CJ54" s="187"/>
      <c r="CK54" s="177">
        <f t="shared" si="64"/>
        <v>0</v>
      </c>
      <c r="CL54" s="230"/>
      <c r="CM54" s="359"/>
      <c r="CN54" s="444">
        <v>0</v>
      </c>
      <c r="CO54" s="450">
        <v>0</v>
      </c>
    </row>
    <row r="55" spans="1:93" ht="20.100000000000001" customHeight="1" thickBot="1" x14ac:dyDescent="0.3">
      <c r="A55" s="60" t="s">
        <v>21</v>
      </c>
      <c r="B55" s="60" t="s">
        <v>22</v>
      </c>
      <c r="C55" s="225" t="s">
        <v>23</v>
      </c>
      <c r="D55" s="265">
        <v>1</v>
      </c>
      <c r="E55" s="641">
        <v>2</v>
      </c>
      <c r="F55" s="307">
        <v>3</v>
      </c>
      <c r="G55" s="265">
        <v>4</v>
      </c>
      <c r="H55" s="265">
        <v>5</v>
      </c>
      <c r="I55" s="264">
        <v>6</v>
      </c>
      <c r="J55" s="265">
        <v>7</v>
      </c>
      <c r="K55" s="265">
        <v>8</v>
      </c>
      <c r="L55" s="640">
        <v>9</v>
      </c>
      <c r="M55" s="307">
        <v>10</v>
      </c>
      <c r="N55" s="265">
        <v>11</v>
      </c>
      <c r="O55" s="265">
        <v>12</v>
      </c>
      <c r="P55" s="265">
        <v>13</v>
      </c>
      <c r="Q55" s="264">
        <v>14</v>
      </c>
      <c r="R55" s="265">
        <v>15</v>
      </c>
      <c r="S55" s="1122">
        <f t="shared" ref="S55:AE55" si="66">R55+1</f>
        <v>16</v>
      </c>
      <c r="T55" s="307">
        <f t="shared" si="66"/>
        <v>17</v>
      </c>
      <c r="U55" s="265">
        <f t="shared" si="66"/>
        <v>18</v>
      </c>
      <c r="V55" s="265">
        <f t="shared" si="66"/>
        <v>19</v>
      </c>
      <c r="W55" s="265">
        <f t="shared" si="66"/>
        <v>20</v>
      </c>
      <c r="X55" s="265">
        <f t="shared" si="66"/>
        <v>21</v>
      </c>
      <c r="Y55" s="264">
        <f t="shared" si="66"/>
        <v>22</v>
      </c>
      <c r="Z55" s="640">
        <f t="shared" si="66"/>
        <v>23</v>
      </c>
      <c r="AA55" s="307">
        <f t="shared" si="66"/>
        <v>24</v>
      </c>
      <c r="AB55" s="265">
        <f t="shared" si="66"/>
        <v>25</v>
      </c>
      <c r="AC55" s="265">
        <f t="shared" si="66"/>
        <v>26</v>
      </c>
      <c r="AD55" s="265">
        <f t="shared" si="66"/>
        <v>27</v>
      </c>
      <c r="AE55" s="265">
        <f t="shared" si="66"/>
        <v>28</v>
      </c>
      <c r="AF55" s="881"/>
      <c r="AG55" s="880"/>
      <c r="AH55" s="882"/>
      <c r="AI55" s="1072">
        <f>COUNTIF($D55:AH55,"D")</f>
        <v>0</v>
      </c>
      <c r="AJ55" s="1073">
        <f t="shared" si="10"/>
        <v>0</v>
      </c>
      <c r="AK55" s="1073">
        <f t="shared" si="11"/>
        <v>0</v>
      </c>
      <c r="AL55" s="1073">
        <f t="shared" si="12"/>
        <v>0</v>
      </c>
      <c r="AM55" s="1073">
        <f t="shared" si="13"/>
        <v>0</v>
      </c>
      <c r="AN55" s="1073">
        <f t="shared" si="14"/>
        <v>0</v>
      </c>
      <c r="AO55" s="1073">
        <f t="shared" si="15"/>
        <v>0</v>
      </c>
      <c r="AP55" s="1073">
        <f t="shared" si="16"/>
        <v>0</v>
      </c>
      <c r="AQ55" s="1073">
        <f t="shared" si="17"/>
        <v>0</v>
      </c>
      <c r="AR55" s="1073">
        <f t="shared" si="18"/>
        <v>0</v>
      </c>
      <c r="AS55" s="1073">
        <f t="shared" si="19"/>
        <v>0</v>
      </c>
      <c r="AT55" s="1073">
        <f t="shared" si="20"/>
        <v>0</v>
      </c>
      <c r="AU55" s="1073">
        <f t="shared" si="21"/>
        <v>0</v>
      </c>
      <c r="AV55" s="1073">
        <f t="shared" si="22"/>
        <v>0</v>
      </c>
      <c r="AW55" s="1073">
        <f t="shared" si="23"/>
        <v>0</v>
      </c>
      <c r="AX55" s="1073">
        <f t="shared" si="24"/>
        <v>0</v>
      </c>
      <c r="AY55" s="1073">
        <f t="shared" si="25"/>
        <v>0</v>
      </c>
      <c r="AZ55" s="1073">
        <f t="shared" si="26"/>
        <v>0</v>
      </c>
      <c r="BA55" s="184">
        <f t="shared" si="36"/>
        <v>0</v>
      </c>
      <c r="BB55" s="348"/>
      <c r="BC55" s="1076">
        <f t="shared" si="27"/>
        <v>0</v>
      </c>
      <c r="BD55" s="347"/>
      <c r="BE55" s="343"/>
      <c r="BF55" s="178">
        <f t="shared" si="37"/>
        <v>0</v>
      </c>
      <c r="BG55" s="179">
        <f t="shared" si="38"/>
        <v>0</v>
      </c>
      <c r="BH55" s="180">
        <f t="shared" si="39"/>
        <v>0</v>
      </c>
      <c r="BI55" s="181">
        <f t="shared" si="40"/>
        <v>0</v>
      </c>
      <c r="BJ55" s="182">
        <f t="shared" si="41"/>
        <v>0</v>
      </c>
      <c r="BK55" s="183">
        <f t="shared" si="42"/>
        <v>0</v>
      </c>
      <c r="BL55" s="183">
        <f t="shared" si="43"/>
        <v>0</v>
      </c>
      <c r="BM55" s="183">
        <f t="shared" si="44"/>
        <v>0</v>
      </c>
      <c r="BN55" s="183">
        <f t="shared" si="45"/>
        <v>0</v>
      </c>
      <c r="BO55" s="183">
        <f t="shared" si="46"/>
        <v>0</v>
      </c>
      <c r="BP55" s="184">
        <f t="shared" si="47"/>
        <v>0</v>
      </c>
      <c r="BQ55" s="405">
        <f t="shared" si="48"/>
        <v>0</v>
      </c>
      <c r="BR55" s="182">
        <f t="shared" si="49"/>
        <v>0</v>
      </c>
      <c r="BS55" s="183">
        <f t="shared" si="50"/>
        <v>0</v>
      </c>
      <c r="BT55" s="184">
        <f t="shared" si="51"/>
        <v>0</v>
      </c>
      <c r="BU55" s="185">
        <f t="shared" si="52"/>
        <v>0</v>
      </c>
      <c r="BV55" s="178">
        <f t="shared" si="53"/>
        <v>0</v>
      </c>
      <c r="BW55" s="179">
        <f t="shared" si="54"/>
        <v>0</v>
      </c>
      <c r="BX55" s="196">
        <f t="shared" si="55"/>
        <v>0</v>
      </c>
      <c r="BY55" s="197">
        <f t="shared" si="56"/>
        <v>0</v>
      </c>
      <c r="BZ55" s="182">
        <f t="shared" si="57"/>
        <v>0</v>
      </c>
      <c r="CA55" s="183">
        <f t="shared" si="58"/>
        <v>0</v>
      </c>
      <c r="CB55" s="183">
        <f t="shared" si="59"/>
        <v>0</v>
      </c>
      <c r="CC55" s="183">
        <f t="shared" si="34"/>
        <v>0</v>
      </c>
      <c r="CD55" s="183">
        <f t="shared" si="60"/>
        <v>0</v>
      </c>
      <c r="CE55" s="183">
        <f t="shared" si="61"/>
        <v>0</v>
      </c>
      <c r="CF55" s="184">
        <f t="shared" si="62"/>
        <v>0</v>
      </c>
      <c r="CG55" s="198">
        <f t="shared" si="63"/>
        <v>0</v>
      </c>
      <c r="CH55" s="186"/>
      <c r="CI55" s="187"/>
      <c r="CJ55" s="187"/>
      <c r="CK55" s="177">
        <f t="shared" si="64"/>
        <v>0</v>
      </c>
      <c r="CL55" s="230"/>
      <c r="CM55" s="359"/>
      <c r="CN55" s="444">
        <v>0</v>
      </c>
      <c r="CO55" s="450">
        <v>0</v>
      </c>
    </row>
    <row r="56" spans="1:93" ht="20.100000000000001" customHeight="1" thickBot="1" x14ac:dyDescent="0.3">
      <c r="A56" s="646" t="s">
        <v>90</v>
      </c>
      <c r="B56" s="652">
        <v>42</v>
      </c>
      <c r="C56" s="25" t="s">
        <v>1</v>
      </c>
      <c r="D56" s="520"/>
      <c r="E56" s="504" t="s">
        <v>26</v>
      </c>
      <c r="F56" s="459" t="s">
        <v>27</v>
      </c>
      <c r="G56" s="435" t="s">
        <v>25</v>
      </c>
      <c r="H56" s="498"/>
      <c r="I56" s="498"/>
      <c r="J56" s="435" t="s">
        <v>26</v>
      </c>
      <c r="K56" s="433" t="s">
        <v>31</v>
      </c>
      <c r="L56" s="526"/>
      <c r="M56" s="500"/>
      <c r="N56" s="435" t="s">
        <v>27</v>
      </c>
      <c r="O56" s="435" t="s">
        <v>25</v>
      </c>
      <c r="P56" s="498"/>
      <c r="Q56" s="498"/>
      <c r="R56" s="435" t="s">
        <v>24</v>
      </c>
      <c r="S56" s="1131" t="s">
        <v>25</v>
      </c>
      <c r="T56" s="500"/>
      <c r="U56" s="506" t="s">
        <v>27</v>
      </c>
      <c r="V56" s="435" t="s">
        <v>31</v>
      </c>
      <c r="W56" s="435" t="s">
        <v>25</v>
      </c>
      <c r="X56" s="498"/>
      <c r="Y56" s="498"/>
      <c r="Z56" s="440" t="s">
        <v>24</v>
      </c>
      <c r="AA56" s="459" t="s">
        <v>25</v>
      </c>
      <c r="AB56" s="506"/>
      <c r="AC56" s="506"/>
      <c r="AD56" s="435" t="s">
        <v>24</v>
      </c>
      <c r="AE56" s="435" t="s">
        <v>27</v>
      </c>
      <c r="AF56" s="859"/>
      <c r="AG56" s="859"/>
      <c r="AH56" s="860"/>
      <c r="AI56" s="1072">
        <f>COUNTIF($D56:AH56,"D")</f>
        <v>3</v>
      </c>
      <c r="AJ56" s="1073">
        <f t="shared" si="10"/>
        <v>5</v>
      </c>
      <c r="AK56" s="1073">
        <f t="shared" si="11"/>
        <v>2</v>
      </c>
      <c r="AL56" s="1073">
        <f t="shared" si="12"/>
        <v>4</v>
      </c>
      <c r="AM56" s="1073">
        <f t="shared" si="13"/>
        <v>0</v>
      </c>
      <c r="AN56" s="1073">
        <f t="shared" si="14"/>
        <v>0</v>
      </c>
      <c r="AO56" s="1073">
        <f t="shared" si="15"/>
        <v>0</v>
      </c>
      <c r="AP56" s="1073">
        <f t="shared" si="16"/>
        <v>2</v>
      </c>
      <c r="AQ56" s="1073">
        <f t="shared" si="17"/>
        <v>0</v>
      </c>
      <c r="AR56" s="1073">
        <f t="shared" si="18"/>
        <v>0</v>
      </c>
      <c r="AS56" s="1073">
        <f t="shared" si="19"/>
        <v>0</v>
      </c>
      <c r="AT56" s="1073">
        <f t="shared" si="20"/>
        <v>0</v>
      </c>
      <c r="AU56" s="1073">
        <f t="shared" si="21"/>
        <v>0</v>
      </c>
      <c r="AV56" s="1073">
        <f t="shared" si="22"/>
        <v>0</v>
      </c>
      <c r="AW56" s="1073">
        <f t="shared" si="23"/>
        <v>0</v>
      </c>
      <c r="AX56" s="1073">
        <f t="shared" si="24"/>
        <v>0</v>
      </c>
      <c r="AY56" s="1073">
        <f t="shared" si="25"/>
        <v>0</v>
      </c>
      <c r="AZ56" s="1073">
        <f t="shared" si="26"/>
        <v>0</v>
      </c>
      <c r="BA56" s="184">
        <f t="shared" si="36"/>
        <v>14</v>
      </c>
      <c r="BB56" s="348"/>
      <c r="BC56" s="1076">
        <f t="shared" si="27"/>
        <v>7</v>
      </c>
      <c r="BD56" s="347"/>
      <c r="BE56" s="343"/>
      <c r="BF56" s="178">
        <f t="shared" si="37"/>
        <v>0</v>
      </c>
      <c r="BG56" s="179">
        <f t="shared" si="38"/>
        <v>0</v>
      </c>
      <c r="BH56" s="180">
        <f t="shared" si="39"/>
        <v>0</v>
      </c>
      <c r="BI56" s="181">
        <f t="shared" si="40"/>
        <v>0</v>
      </c>
      <c r="BJ56" s="182">
        <f t="shared" si="41"/>
        <v>0</v>
      </c>
      <c r="BK56" s="183">
        <f t="shared" si="42"/>
        <v>0</v>
      </c>
      <c r="BL56" s="183">
        <f t="shared" si="43"/>
        <v>0</v>
      </c>
      <c r="BM56" s="183">
        <f t="shared" si="44"/>
        <v>0</v>
      </c>
      <c r="BN56" s="183">
        <f t="shared" si="45"/>
        <v>0</v>
      </c>
      <c r="BO56" s="183">
        <f t="shared" si="46"/>
        <v>0</v>
      </c>
      <c r="BP56" s="184">
        <f t="shared" si="47"/>
        <v>0</v>
      </c>
      <c r="BQ56" s="405">
        <f t="shared" si="48"/>
        <v>0</v>
      </c>
      <c r="BR56" s="182">
        <f t="shared" si="49"/>
        <v>0</v>
      </c>
      <c r="BS56" s="183">
        <f t="shared" si="50"/>
        <v>0</v>
      </c>
      <c r="BT56" s="184">
        <f t="shared" si="51"/>
        <v>0</v>
      </c>
      <c r="BU56" s="185">
        <f t="shared" si="52"/>
        <v>0</v>
      </c>
      <c r="BV56" s="178">
        <f t="shared" si="53"/>
        <v>0</v>
      </c>
      <c r="BW56" s="179">
        <f t="shared" si="54"/>
        <v>0</v>
      </c>
      <c r="BX56" s="196">
        <f t="shared" si="55"/>
        <v>0</v>
      </c>
      <c r="BY56" s="197">
        <f t="shared" si="56"/>
        <v>0</v>
      </c>
      <c r="BZ56" s="182">
        <f t="shared" si="57"/>
        <v>0</v>
      </c>
      <c r="CA56" s="183">
        <f t="shared" si="58"/>
        <v>0</v>
      </c>
      <c r="CB56" s="183">
        <f t="shared" si="59"/>
        <v>0</v>
      </c>
      <c r="CC56" s="183">
        <f t="shared" si="34"/>
        <v>0</v>
      </c>
      <c r="CD56" s="183">
        <f t="shared" si="60"/>
        <v>0</v>
      </c>
      <c r="CE56" s="183">
        <f t="shared" si="61"/>
        <v>0</v>
      </c>
      <c r="CF56" s="184">
        <f t="shared" si="62"/>
        <v>0</v>
      </c>
      <c r="CG56" s="198">
        <f t="shared" si="63"/>
        <v>0</v>
      </c>
      <c r="CH56" s="186"/>
      <c r="CI56" s="187"/>
      <c r="CJ56" s="187"/>
      <c r="CK56" s="177">
        <f t="shared" si="64"/>
        <v>0</v>
      </c>
      <c r="CL56" s="230"/>
      <c r="CM56" s="359"/>
      <c r="CN56" s="444">
        <v>0</v>
      </c>
      <c r="CO56" s="450">
        <v>0</v>
      </c>
    </row>
    <row r="57" spans="1:93" ht="20.100000000000001" customHeight="1" thickBot="1" x14ac:dyDescent="0.3">
      <c r="A57" s="646" t="s">
        <v>91</v>
      </c>
      <c r="B57" s="652">
        <v>43</v>
      </c>
      <c r="C57" s="25" t="s">
        <v>1</v>
      </c>
      <c r="D57" s="520"/>
      <c r="E57" s="504"/>
      <c r="F57" s="459"/>
      <c r="G57" s="435"/>
      <c r="H57" s="498"/>
      <c r="I57" s="498"/>
      <c r="J57" s="435"/>
      <c r="K57" s="435"/>
      <c r="L57" s="505"/>
      <c r="M57" s="500"/>
      <c r="N57" s="435"/>
      <c r="O57" s="435"/>
      <c r="P57" s="498"/>
      <c r="Q57" s="498"/>
      <c r="R57" s="435"/>
      <c r="S57" s="1131"/>
      <c r="T57" s="500"/>
      <c r="U57" s="506"/>
      <c r="V57" s="435"/>
      <c r="W57" s="435"/>
      <c r="X57" s="498"/>
      <c r="Y57" s="498"/>
      <c r="Z57" s="440"/>
      <c r="AA57" s="459"/>
      <c r="AB57" s="506"/>
      <c r="AC57" s="506"/>
      <c r="AD57" s="435"/>
      <c r="AE57" s="435"/>
      <c r="AF57" s="506"/>
      <c r="AG57" s="435"/>
      <c r="AH57" s="440"/>
      <c r="AI57" s="1072">
        <f>COUNTIF($D57:AH57,"D")</f>
        <v>0</v>
      </c>
      <c r="AJ57" s="1073">
        <f t="shared" si="10"/>
        <v>0</v>
      </c>
      <c r="AK57" s="1073">
        <f t="shared" si="11"/>
        <v>0</v>
      </c>
      <c r="AL57" s="1073">
        <f t="shared" si="12"/>
        <v>0</v>
      </c>
      <c r="AM57" s="1073">
        <f t="shared" si="13"/>
        <v>0</v>
      </c>
      <c r="AN57" s="1073">
        <f t="shared" si="14"/>
        <v>0</v>
      </c>
      <c r="AO57" s="1073">
        <f t="shared" si="15"/>
        <v>0</v>
      </c>
      <c r="AP57" s="1073">
        <f t="shared" si="16"/>
        <v>0</v>
      </c>
      <c r="AQ57" s="1073">
        <f t="shared" si="17"/>
        <v>0</v>
      </c>
      <c r="AR57" s="1073">
        <f t="shared" si="18"/>
        <v>0</v>
      </c>
      <c r="AS57" s="1073">
        <f t="shared" si="19"/>
        <v>0</v>
      </c>
      <c r="AT57" s="1073">
        <f t="shared" si="20"/>
        <v>0</v>
      </c>
      <c r="AU57" s="1073">
        <f t="shared" si="21"/>
        <v>0</v>
      </c>
      <c r="AV57" s="1073">
        <f t="shared" si="22"/>
        <v>0</v>
      </c>
      <c r="AW57" s="1073">
        <f t="shared" si="23"/>
        <v>0</v>
      </c>
      <c r="AX57" s="1073">
        <f t="shared" si="24"/>
        <v>0</v>
      </c>
      <c r="AY57" s="1073">
        <f t="shared" si="25"/>
        <v>0</v>
      </c>
      <c r="AZ57" s="1073">
        <f t="shared" si="26"/>
        <v>0</v>
      </c>
      <c r="BA57" s="184">
        <f t="shared" si="36"/>
        <v>0</v>
      </c>
      <c r="BB57" s="348"/>
      <c r="BC57" s="1076">
        <f t="shared" si="27"/>
        <v>0</v>
      </c>
      <c r="BD57" s="347"/>
      <c r="BE57" s="343"/>
      <c r="BF57" s="178">
        <f t="shared" si="37"/>
        <v>0</v>
      </c>
      <c r="BG57" s="179">
        <f t="shared" si="38"/>
        <v>0</v>
      </c>
      <c r="BH57" s="180">
        <f t="shared" si="39"/>
        <v>0</v>
      </c>
      <c r="BI57" s="181">
        <f t="shared" si="40"/>
        <v>0</v>
      </c>
      <c r="BJ57" s="182">
        <f t="shared" si="41"/>
        <v>0</v>
      </c>
      <c r="BK57" s="183">
        <f t="shared" si="42"/>
        <v>0</v>
      </c>
      <c r="BL57" s="183">
        <f t="shared" si="43"/>
        <v>0</v>
      </c>
      <c r="BM57" s="183">
        <f t="shared" si="44"/>
        <v>0</v>
      </c>
      <c r="BN57" s="183">
        <f t="shared" si="45"/>
        <v>0</v>
      </c>
      <c r="BO57" s="183">
        <f t="shared" si="46"/>
        <v>0</v>
      </c>
      <c r="BP57" s="184">
        <f t="shared" si="47"/>
        <v>0</v>
      </c>
      <c r="BQ57" s="405">
        <f t="shared" si="48"/>
        <v>0</v>
      </c>
      <c r="BR57" s="182">
        <f t="shared" si="49"/>
        <v>0</v>
      </c>
      <c r="BS57" s="183">
        <f t="shared" si="50"/>
        <v>0</v>
      </c>
      <c r="BT57" s="184">
        <f t="shared" si="51"/>
        <v>0</v>
      </c>
      <c r="BU57" s="185">
        <f t="shared" si="52"/>
        <v>0</v>
      </c>
      <c r="BV57" s="178">
        <f t="shared" si="53"/>
        <v>0</v>
      </c>
      <c r="BW57" s="179">
        <f t="shared" si="54"/>
        <v>0</v>
      </c>
      <c r="BX57" s="196">
        <f t="shared" si="55"/>
        <v>0</v>
      </c>
      <c r="BY57" s="197">
        <f t="shared" si="56"/>
        <v>0</v>
      </c>
      <c r="BZ57" s="182">
        <f t="shared" si="57"/>
        <v>0</v>
      </c>
      <c r="CA57" s="183">
        <f t="shared" si="58"/>
        <v>0</v>
      </c>
      <c r="CB57" s="183">
        <f t="shared" si="59"/>
        <v>0</v>
      </c>
      <c r="CC57" s="183">
        <f t="shared" si="34"/>
        <v>0</v>
      </c>
      <c r="CD57" s="183">
        <f t="shared" si="60"/>
        <v>0</v>
      </c>
      <c r="CE57" s="183">
        <f t="shared" si="61"/>
        <v>0</v>
      </c>
      <c r="CF57" s="184">
        <f t="shared" si="62"/>
        <v>0</v>
      </c>
      <c r="CG57" s="198">
        <f t="shared" si="63"/>
        <v>0</v>
      </c>
      <c r="CH57" s="186"/>
      <c r="CI57" s="187"/>
      <c r="CJ57" s="187"/>
      <c r="CK57" s="177">
        <f t="shared" si="64"/>
        <v>0</v>
      </c>
      <c r="CL57" s="230"/>
      <c r="CM57" s="359"/>
      <c r="CN57" s="444">
        <v>0</v>
      </c>
      <c r="CO57" s="450">
        <v>0</v>
      </c>
    </row>
    <row r="58" spans="1:93" ht="20.100000000000001" customHeight="1" thickBot="1" x14ac:dyDescent="0.3">
      <c r="A58" s="646" t="s">
        <v>92</v>
      </c>
      <c r="B58" s="652">
        <v>44</v>
      </c>
      <c r="C58" s="25" t="s">
        <v>2</v>
      </c>
      <c r="D58" s="520"/>
      <c r="E58" s="504"/>
      <c r="F58" s="459" t="s">
        <v>32</v>
      </c>
      <c r="G58" s="435" t="s">
        <v>25</v>
      </c>
      <c r="H58" s="498"/>
      <c r="I58" s="498"/>
      <c r="J58" s="435" t="s">
        <v>25</v>
      </c>
      <c r="K58" s="435" t="s">
        <v>25</v>
      </c>
      <c r="L58" s="505"/>
      <c r="M58" s="500"/>
      <c r="N58" s="435" t="s">
        <v>27</v>
      </c>
      <c r="O58" s="435" t="s">
        <v>31</v>
      </c>
      <c r="P58" s="498"/>
      <c r="Q58" s="498"/>
      <c r="R58" s="435" t="s">
        <v>24</v>
      </c>
      <c r="S58" s="1131" t="s">
        <v>25</v>
      </c>
      <c r="T58" s="500"/>
      <c r="U58" s="506"/>
      <c r="V58" s="435" t="s">
        <v>24</v>
      </c>
      <c r="W58" s="435" t="s">
        <v>25</v>
      </c>
      <c r="X58" s="498"/>
      <c r="Y58" s="498" t="s">
        <v>27</v>
      </c>
      <c r="Z58" s="440" t="s">
        <v>31</v>
      </c>
      <c r="AA58" s="459" t="s">
        <v>25</v>
      </c>
      <c r="AB58" s="506"/>
      <c r="AC58" s="506"/>
      <c r="AD58" s="435" t="s">
        <v>27</v>
      </c>
      <c r="AE58" s="435" t="s">
        <v>32</v>
      </c>
      <c r="AF58" s="435"/>
      <c r="AG58" s="435"/>
      <c r="AH58" s="440"/>
      <c r="AI58" s="1072">
        <f>COUNTIF($D58:AH58,"D")</f>
        <v>2</v>
      </c>
      <c r="AJ58" s="1073">
        <f t="shared" si="10"/>
        <v>6</v>
      </c>
      <c r="AK58" s="1073">
        <f t="shared" si="11"/>
        <v>0</v>
      </c>
      <c r="AL58" s="1073">
        <f t="shared" si="12"/>
        <v>3</v>
      </c>
      <c r="AM58" s="1073">
        <f t="shared" si="13"/>
        <v>0</v>
      </c>
      <c r="AN58" s="1073">
        <f t="shared" si="14"/>
        <v>0</v>
      </c>
      <c r="AO58" s="1073">
        <f t="shared" si="15"/>
        <v>0</v>
      </c>
      <c r="AP58" s="1073">
        <f t="shared" si="16"/>
        <v>2</v>
      </c>
      <c r="AQ58" s="1073">
        <f t="shared" si="17"/>
        <v>2</v>
      </c>
      <c r="AR58" s="1073">
        <f t="shared" si="18"/>
        <v>0</v>
      </c>
      <c r="AS58" s="1073">
        <f t="shared" si="19"/>
        <v>0</v>
      </c>
      <c r="AT58" s="1073">
        <f t="shared" si="20"/>
        <v>0</v>
      </c>
      <c r="AU58" s="1073">
        <f t="shared" si="21"/>
        <v>0</v>
      </c>
      <c r="AV58" s="1073">
        <f t="shared" si="22"/>
        <v>0</v>
      </c>
      <c r="AW58" s="1073">
        <f t="shared" si="23"/>
        <v>0</v>
      </c>
      <c r="AX58" s="1073">
        <f t="shared" si="24"/>
        <v>0</v>
      </c>
      <c r="AY58" s="1073">
        <f t="shared" si="25"/>
        <v>0</v>
      </c>
      <c r="AZ58" s="1073">
        <f t="shared" si="26"/>
        <v>0</v>
      </c>
      <c r="BA58" s="184">
        <f t="shared" si="36"/>
        <v>13</v>
      </c>
      <c r="BB58" s="348"/>
      <c r="BC58" s="1076">
        <f t="shared" si="27"/>
        <v>5.5</v>
      </c>
      <c r="BD58" s="347"/>
      <c r="BE58" s="343"/>
      <c r="BF58" s="178">
        <f t="shared" si="37"/>
        <v>0</v>
      </c>
      <c r="BG58" s="179">
        <f t="shared" si="38"/>
        <v>0</v>
      </c>
      <c r="BH58" s="180">
        <f t="shared" si="39"/>
        <v>0</v>
      </c>
      <c r="BI58" s="181">
        <f t="shared" si="40"/>
        <v>0</v>
      </c>
      <c r="BJ58" s="182">
        <f t="shared" si="41"/>
        <v>0</v>
      </c>
      <c r="BK58" s="183">
        <f t="shared" si="42"/>
        <v>0</v>
      </c>
      <c r="BL58" s="183">
        <f t="shared" si="43"/>
        <v>0</v>
      </c>
      <c r="BM58" s="183">
        <f t="shared" si="44"/>
        <v>0</v>
      </c>
      <c r="BN58" s="183">
        <f t="shared" si="45"/>
        <v>0</v>
      </c>
      <c r="BO58" s="183">
        <f t="shared" si="46"/>
        <v>0</v>
      </c>
      <c r="BP58" s="184">
        <f t="shared" si="47"/>
        <v>0</v>
      </c>
      <c r="BQ58" s="405">
        <f t="shared" si="48"/>
        <v>0</v>
      </c>
      <c r="BR58" s="182">
        <f t="shared" si="49"/>
        <v>0</v>
      </c>
      <c r="BS58" s="183">
        <f t="shared" si="50"/>
        <v>0</v>
      </c>
      <c r="BT58" s="184">
        <f t="shared" si="51"/>
        <v>0</v>
      </c>
      <c r="BU58" s="185">
        <f t="shared" si="52"/>
        <v>0</v>
      </c>
      <c r="BV58" s="178">
        <f t="shared" si="53"/>
        <v>0</v>
      </c>
      <c r="BW58" s="179">
        <f t="shared" si="54"/>
        <v>0</v>
      </c>
      <c r="BX58" s="196">
        <f t="shared" si="55"/>
        <v>0</v>
      </c>
      <c r="BY58" s="197">
        <f t="shared" si="56"/>
        <v>0</v>
      </c>
      <c r="BZ58" s="182">
        <f t="shared" si="57"/>
        <v>0</v>
      </c>
      <c r="CA58" s="183">
        <f t="shared" si="58"/>
        <v>0</v>
      </c>
      <c r="CB58" s="183">
        <f t="shared" si="59"/>
        <v>0</v>
      </c>
      <c r="CC58" s="183">
        <f t="shared" si="34"/>
        <v>0</v>
      </c>
      <c r="CD58" s="183">
        <f t="shared" si="60"/>
        <v>0</v>
      </c>
      <c r="CE58" s="183">
        <f t="shared" si="61"/>
        <v>0</v>
      </c>
      <c r="CF58" s="184">
        <f t="shared" si="62"/>
        <v>0</v>
      </c>
      <c r="CG58" s="198">
        <f t="shared" si="63"/>
        <v>0</v>
      </c>
      <c r="CH58" s="186"/>
      <c r="CI58" s="187"/>
      <c r="CJ58" s="187"/>
      <c r="CK58" s="177">
        <f t="shared" si="64"/>
        <v>0</v>
      </c>
      <c r="CL58" s="230"/>
      <c r="CM58" s="359"/>
      <c r="CN58" s="444">
        <v>2</v>
      </c>
      <c r="CO58" s="450">
        <v>24</v>
      </c>
    </row>
    <row r="59" spans="1:93" ht="20.100000000000001" customHeight="1" thickBot="1" x14ac:dyDescent="0.3">
      <c r="A59" s="646" t="s">
        <v>93</v>
      </c>
      <c r="B59" s="652">
        <v>45</v>
      </c>
      <c r="C59" s="25" t="s">
        <v>2</v>
      </c>
      <c r="D59" s="520"/>
      <c r="E59" s="504"/>
      <c r="F59" s="459" t="s">
        <v>24</v>
      </c>
      <c r="G59" s="435" t="s">
        <v>24</v>
      </c>
      <c r="H59" s="498"/>
      <c r="I59" s="498"/>
      <c r="J59" s="435" t="s">
        <v>31</v>
      </c>
      <c r="K59" s="435"/>
      <c r="L59" s="505"/>
      <c r="M59" s="500"/>
      <c r="N59" s="435" t="s">
        <v>24</v>
      </c>
      <c r="O59" s="435" t="s">
        <v>24</v>
      </c>
      <c r="P59" s="498" t="s">
        <v>26</v>
      </c>
      <c r="Q59" s="498"/>
      <c r="R59" s="435" t="s">
        <v>24</v>
      </c>
      <c r="S59" s="1131" t="s">
        <v>24</v>
      </c>
      <c r="T59" s="459"/>
      <c r="U59" s="506"/>
      <c r="V59" s="435" t="s">
        <v>24</v>
      </c>
      <c r="W59" s="435" t="s">
        <v>24</v>
      </c>
      <c r="X59" s="498"/>
      <c r="Y59" s="498"/>
      <c r="Z59" s="440" t="s">
        <v>24</v>
      </c>
      <c r="AA59" s="459" t="s">
        <v>24</v>
      </c>
      <c r="AB59" s="506"/>
      <c r="AC59" s="506"/>
      <c r="AD59" s="435" t="s">
        <v>24</v>
      </c>
      <c r="AE59" s="435" t="s">
        <v>41</v>
      </c>
      <c r="AF59" s="506"/>
      <c r="AG59" s="435"/>
      <c r="AH59" s="440"/>
      <c r="AI59" s="1072">
        <f>COUNTIF($D59:AH59,"D")</f>
        <v>11</v>
      </c>
      <c r="AJ59" s="1073">
        <f t="shared" si="10"/>
        <v>0</v>
      </c>
      <c r="AK59" s="1073">
        <f t="shared" si="11"/>
        <v>1</v>
      </c>
      <c r="AL59" s="1073">
        <f t="shared" si="12"/>
        <v>0</v>
      </c>
      <c r="AM59" s="1073">
        <f t="shared" si="13"/>
        <v>0</v>
      </c>
      <c r="AN59" s="1073">
        <f t="shared" si="14"/>
        <v>0</v>
      </c>
      <c r="AO59" s="1073">
        <f t="shared" si="15"/>
        <v>0</v>
      </c>
      <c r="AP59" s="1073">
        <f t="shared" si="16"/>
        <v>1</v>
      </c>
      <c r="AQ59" s="1073">
        <f t="shared" si="17"/>
        <v>0</v>
      </c>
      <c r="AR59" s="1073">
        <f t="shared" si="18"/>
        <v>0</v>
      </c>
      <c r="AS59" s="1073">
        <f t="shared" si="19"/>
        <v>0</v>
      </c>
      <c r="AT59" s="1073">
        <f t="shared" si="20"/>
        <v>0</v>
      </c>
      <c r="AU59" s="1073">
        <f t="shared" si="21"/>
        <v>0</v>
      </c>
      <c r="AV59" s="1073">
        <f t="shared" si="22"/>
        <v>0</v>
      </c>
      <c r="AW59" s="1073">
        <f t="shared" si="23"/>
        <v>0</v>
      </c>
      <c r="AX59" s="1073">
        <f t="shared" si="24"/>
        <v>0</v>
      </c>
      <c r="AY59" s="1073">
        <f t="shared" si="25"/>
        <v>0</v>
      </c>
      <c r="AZ59" s="1073">
        <f t="shared" si="26"/>
        <v>1</v>
      </c>
      <c r="BA59" s="184">
        <f t="shared" si="36"/>
        <v>12</v>
      </c>
      <c r="BB59" s="348"/>
      <c r="BC59" s="1076">
        <f t="shared" si="27"/>
        <v>6</v>
      </c>
      <c r="BD59" s="347"/>
      <c r="BE59" s="343"/>
      <c r="BF59" s="178">
        <f t="shared" si="37"/>
        <v>0</v>
      </c>
      <c r="BG59" s="179">
        <f t="shared" si="38"/>
        <v>0</v>
      </c>
      <c r="BH59" s="180">
        <f t="shared" si="39"/>
        <v>0</v>
      </c>
      <c r="BI59" s="181">
        <f t="shared" si="40"/>
        <v>0</v>
      </c>
      <c r="BJ59" s="182">
        <f t="shared" si="41"/>
        <v>0</v>
      </c>
      <c r="BK59" s="183">
        <f t="shared" si="42"/>
        <v>0</v>
      </c>
      <c r="BL59" s="183">
        <f t="shared" si="43"/>
        <v>0</v>
      </c>
      <c r="BM59" s="183">
        <f t="shared" si="44"/>
        <v>0</v>
      </c>
      <c r="BN59" s="183">
        <f t="shared" si="45"/>
        <v>0</v>
      </c>
      <c r="BO59" s="183">
        <f t="shared" si="46"/>
        <v>0</v>
      </c>
      <c r="BP59" s="184">
        <f t="shared" si="47"/>
        <v>0</v>
      </c>
      <c r="BQ59" s="405">
        <f t="shared" si="48"/>
        <v>0</v>
      </c>
      <c r="BR59" s="182">
        <f t="shared" si="49"/>
        <v>0</v>
      </c>
      <c r="BS59" s="183">
        <f t="shared" si="50"/>
        <v>0</v>
      </c>
      <c r="BT59" s="184">
        <f t="shared" si="51"/>
        <v>0</v>
      </c>
      <c r="BU59" s="185">
        <f t="shared" si="52"/>
        <v>0</v>
      </c>
      <c r="BV59" s="178">
        <f t="shared" si="53"/>
        <v>0</v>
      </c>
      <c r="BW59" s="179">
        <f t="shared" si="54"/>
        <v>0</v>
      </c>
      <c r="BX59" s="196">
        <f t="shared" si="55"/>
        <v>0</v>
      </c>
      <c r="BY59" s="197">
        <f t="shared" si="56"/>
        <v>0</v>
      </c>
      <c r="BZ59" s="182">
        <f t="shared" si="57"/>
        <v>0</v>
      </c>
      <c r="CA59" s="183">
        <f t="shared" si="58"/>
        <v>0</v>
      </c>
      <c r="CB59" s="183">
        <f t="shared" si="59"/>
        <v>0</v>
      </c>
      <c r="CC59" s="183">
        <f t="shared" si="34"/>
        <v>0</v>
      </c>
      <c r="CD59" s="183">
        <f t="shared" si="60"/>
        <v>0</v>
      </c>
      <c r="CE59" s="183">
        <f t="shared" si="61"/>
        <v>0</v>
      </c>
      <c r="CF59" s="184">
        <f t="shared" si="62"/>
        <v>0</v>
      </c>
      <c r="CG59" s="198">
        <f t="shared" si="63"/>
        <v>0</v>
      </c>
      <c r="CH59" s="186"/>
      <c r="CI59" s="187"/>
      <c r="CJ59" s="187"/>
      <c r="CK59" s="177">
        <f t="shared" si="64"/>
        <v>0</v>
      </c>
      <c r="CL59" s="230"/>
      <c r="CM59" s="359"/>
      <c r="CN59" s="444">
        <v>0</v>
      </c>
      <c r="CO59" s="450">
        <v>0</v>
      </c>
    </row>
    <row r="60" spans="1:93" s="337" customFormat="1" ht="20.100000000000001" customHeight="1" thickBot="1" x14ac:dyDescent="0.3">
      <c r="A60" s="646" t="s">
        <v>94</v>
      </c>
      <c r="B60" s="652">
        <v>46</v>
      </c>
      <c r="C60" s="25" t="s">
        <v>2</v>
      </c>
      <c r="D60" s="520"/>
      <c r="E60" s="504"/>
      <c r="F60" s="459" t="s">
        <v>24</v>
      </c>
      <c r="G60" s="435" t="s">
        <v>25</v>
      </c>
      <c r="H60" s="527"/>
      <c r="I60" s="527"/>
      <c r="J60" s="435" t="s">
        <v>57</v>
      </c>
      <c r="K60" s="435" t="s">
        <v>25</v>
      </c>
      <c r="L60" s="505"/>
      <c r="M60" s="500"/>
      <c r="N60" s="435" t="s">
        <v>24</v>
      </c>
      <c r="O60" s="435" t="s">
        <v>25</v>
      </c>
      <c r="P60" s="498"/>
      <c r="Q60" s="498"/>
      <c r="R60" s="435" t="s">
        <v>24</v>
      </c>
      <c r="S60" s="1131" t="s">
        <v>25</v>
      </c>
      <c r="T60" s="500"/>
      <c r="U60" s="506"/>
      <c r="V60" s="435" t="s">
        <v>24</v>
      </c>
      <c r="W60" s="435" t="s">
        <v>25</v>
      </c>
      <c r="X60" s="498"/>
      <c r="Y60" s="498"/>
      <c r="Z60" s="440" t="s">
        <v>24</v>
      </c>
      <c r="AA60" s="459" t="s">
        <v>25</v>
      </c>
      <c r="AB60" s="506"/>
      <c r="AC60" s="506"/>
      <c r="AD60" s="435" t="s">
        <v>24</v>
      </c>
      <c r="AE60" s="435" t="s">
        <v>24</v>
      </c>
      <c r="AF60" s="435"/>
      <c r="AG60" s="435"/>
      <c r="AH60" s="440"/>
      <c r="AI60" s="1072">
        <f>COUNTIF($D60:AH60,"D")</f>
        <v>7</v>
      </c>
      <c r="AJ60" s="1073">
        <f t="shared" si="10"/>
        <v>6</v>
      </c>
      <c r="AK60" s="1073">
        <f t="shared" si="11"/>
        <v>0</v>
      </c>
      <c r="AL60" s="1073">
        <f t="shared" si="12"/>
        <v>0</v>
      </c>
      <c r="AM60" s="1073">
        <f t="shared" si="13"/>
        <v>0</v>
      </c>
      <c r="AN60" s="1073">
        <f t="shared" si="14"/>
        <v>0</v>
      </c>
      <c r="AO60" s="1073">
        <f t="shared" si="15"/>
        <v>0</v>
      </c>
      <c r="AP60" s="1073">
        <f t="shared" si="16"/>
        <v>0</v>
      </c>
      <c r="AQ60" s="1073">
        <f t="shared" si="17"/>
        <v>0</v>
      </c>
      <c r="AR60" s="1073">
        <f t="shared" si="18"/>
        <v>0</v>
      </c>
      <c r="AS60" s="1073">
        <f t="shared" si="19"/>
        <v>0</v>
      </c>
      <c r="AT60" s="1073">
        <f t="shared" si="20"/>
        <v>0</v>
      </c>
      <c r="AU60" s="1073">
        <f t="shared" si="21"/>
        <v>0</v>
      </c>
      <c r="AV60" s="1073">
        <f t="shared" si="22"/>
        <v>0</v>
      </c>
      <c r="AW60" s="1073">
        <f t="shared" si="23"/>
        <v>0</v>
      </c>
      <c r="AX60" s="1073">
        <f t="shared" si="24"/>
        <v>0</v>
      </c>
      <c r="AY60" s="1073">
        <f t="shared" si="25"/>
        <v>0</v>
      </c>
      <c r="AZ60" s="1073">
        <f t="shared" si="26"/>
        <v>0</v>
      </c>
      <c r="BA60" s="184">
        <f t="shared" si="36"/>
        <v>13</v>
      </c>
      <c r="BB60" s="348"/>
      <c r="BC60" s="1076">
        <f t="shared" si="27"/>
        <v>6.5</v>
      </c>
      <c r="BD60" s="347"/>
      <c r="BE60" s="343"/>
      <c r="BF60" s="178">
        <f t="shared" si="37"/>
        <v>0</v>
      </c>
      <c r="BG60" s="179">
        <f t="shared" si="38"/>
        <v>0</v>
      </c>
      <c r="BH60" s="180">
        <f t="shared" si="39"/>
        <v>0</v>
      </c>
      <c r="BI60" s="181">
        <f t="shared" si="40"/>
        <v>0</v>
      </c>
      <c r="BJ60" s="182">
        <f t="shared" si="41"/>
        <v>0</v>
      </c>
      <c r="BK60" s="183">
        <f t="shared" si="42"/>
        <v>0</v>
      </c>
      <c r="BL60" s="183">
        <f t="shared" si="43"/>
        <v>0</v>
      </c>
      <c r="BM60" s="183">
        <f t="shared" si="44"/>
        <v>0</v>
      </c>
      <c r="BN60" s="183">
        <f t="shared" si="45"/>
        <v>0</v>
      </c>
      <c r="BO60" s="183">
        <f t="shared" si="46"/>
        <v>0</v>
      </c>
      <c r="BP60" s="184">
        <f t="shared" si="47"/>
        <v>0</v>
      </c>
      <c r="BQ60" s="405">
        <f t="shared" si="48"/>
        <v>0</v>
      </c>
      <c r="BR60" s="182">
        <f t="shared" si="49"/>
        <v>0</v>
      </c>
      <c r="BS60" s="183">
        <f t="shared" si="50"/>
        <v>0</v>
      </c>
      <c r="BT60" s="184">
        <f t="shared" si="51"/>
        <v>0</v>
      </c>
      <c r="BU60" s="185">
        <f t="shared" si="52"/>
        <v>0</v>
      </c>
      <c r="BV60" s="178">
        <f t="shared" si="53"/>
        <v>0</v>
      </c>
      <c r="BW60" s="179">
        <f t="shared" si="54"/>
        <v>0</v>
      </c>
      <c r="BX60" s="196">
        <f t="shared" si="55"/>
        <v>0</v>
      </c>
      <c r="BY60" s="197">
        <f t="shared" si="56"/>
        <v>0</v>
      </c>
      <c r="BZ60" s="182">
        <f t="shared" si="57"/>
        <v>0</v>
      </c>
      <c r="CA60" s="183">
        <f t="shared" si="58"/>
        <v>0</v>
      </c>
      <c r="CB60" s="183">
        <f t="shared" si="59"/>
        <v>0</v>
      </c>
      <c r="CC60" s="183">
        <f t="shared" si="34"/>
        <v>0</v>
      </c>
      <c r="CD60" s="183">
        <f t="shared" si="60"/>
        <v>0</v>
      </c>
      <c r="CE60" s="183">
        <f t="shared" si="61"/>
        <v>0</v>
      </c>
      <c r="CF60" s="184">
        <f t="shared" si="62"/>
        <v>0</v>
      </c>
      <c r="CG60" s="198">
        <f t="shared" si="63"/>
        <v>0</v>
      </c>
      <c r="CH60" s="186"/>
      <c r="CI60" s="187"/>
      <c r="CJ60" s="187"/>
      <c r="CK60" s="177">
        <f t="shared" si="64"/>
        <v>0</v>
      </c>
      <c r="CL60" s="230"/>
      <c r="CM60" s="359"/>
      <c r="CN60" s="444">
        <v>1</v>
      </c>
      <c r="CO60" s="450">
        <v>12</v>
      </c>
    </row>
    <row r="61" spans="1:93" ht="20.100000000000001" customHeight="1" thickBot="1" x14ac:dyDescent="0.3">
      <c r="A61" s="646" t="s">
        <v>95</v>
      </c>
      <c r="B61" s="652">
        <v>47</v>
      </c>
      <c r="C61" s="25" t="s">
        <v>2</v>
      </c>
      <c r="D61" s="520"/>
      <c r="E61" s="504"/>
      <c r="F61" s="459" t="s">
        <v>24</v>
      </c>
      <c r="G61" s="435" t="s">
        <v>26</v>
      </c>
      <c r="H61" s="498"/>
      <c r="I61" s="498"/>
      <c r="J61" s="435" t="s">
        <v>25</v>
      </c>
      <c r="K61" s="435" t="s">
        <v>25</v>
      </c>
      <c r="L61" s="505"/>
      <c r="M61" s="500"/>
      <c r="N61" s="435" t="s">
        <v>24</v>
      </c>
      <c r="O61" s="435" t="s">
        <v>25</v>
      </c>
      <c r="P61" s="498"/>
      <c r="Q61" s="498"/>
      <c r="R61" s="435" t="s">
        <v>32</v>
      </c>
      <c r="S61" s="1131" t="s">
        <v>25</v>
      </c>
      <c r="T61" s="500"/>
      <c r="U61" s="506"/>
      <c r="V61" s="435" t="s">
        <v>24</v>
      </c>
      <c r="W61" s="435" t="s">
        <v>25</v>
      </c>
      <c r="X61" s="498"/>
      <c r="Y61" s="498"/>
      <c r="Z61" s="440" t="s">
        <v>24</v>
      </c>
      <c r="AA61" s="459" t="s">
        <v>25</v>
      </c>
      <c r="AB61" s="506"/>
      <c r="AC61" s="506"/>
      <c r="AD61" s="435" t="s">
        <v>24</v>
      </c>
      <c r="AE61" s="435" t="s">
        <v>24</v>
      </c>
      <c r="AF61" s="506"/>
      <c r="AG61" s="435"/>
      <c r="AH61" s="440"/>
      <c r="AI61" s="1072">
        <f>COUNTIF($D61:AH61,"D")</f>
        <v>6</v>
      </c>
      <c r="AJ61" s="1073">
        <f t="shared" si="10"/>
        <v>6</v>
      </c>
      <c r="AK61" s="1073">
        <f t="shared" si="11"/>
        <v>1</v>
      </c>
      <c r="AL61" s="1073">
        <f t="shared" si="12"/>
        <v>0</v>
      </c>
      <c r="AM61" s="1073">
        <f t="shared" si="13"/>
        <v>0</v>
      </c>
      <c r="AN61" s="1073">
        <f t="shared" si="14"/>
        <v>0</v>
      </c>
      <c r="AO61" s="1073">
        <f t="shared" si="15"/>
        <v>0</v>
      </c>
      <c r="AP61" s="1073">
        <f t="shared" si="16"/>
        <v>0</v>
      </c>
      <c r="AQ61" s="1073">
        <f t="shared" si="17"/>
        <v>1</v>
      </c>
      <c r="AR61" s="1073">
        <f t="shared" si="18"/>
        <v>0</v>
      </c>
      <c r="AS61" s="1073">
        <f t="shared" si="19"/>
        <v>0</v>
      </c>
      <c r="AT61" s="1073">
        <f t="shared" si="20"/>
        <v>0</v>
      </c>
      <c r="AU61" s="1073">
        <f t="shared" si="21"/>
        <v>0</v>
      </c>
      <c r="AV61" s="1073">
        <f t="shared" si="22"/>
        <v>0</v>
      </c>
      <c r="AW61" s="1073">
        <f t="shared" si="23"/>
        <v>0</v>
      </c>
      <c r="AX61" s="1073">
        <f t="shared" si="24"/>
        <v>0</v>
      </c>
      <c r="AY61" s="1073">
        <f t="shared" si="25"/>
        <v>0</v>
      </c>
      <c r="AZ61" s="1073">
        <f t="shared" si="26"/>
        <v>0</v>
      </c>
      <c r="BA61" s="184">
        <f t="shared" si="36"/>
        <v>14</v>
      </c>
      <c r="BB61" s="348"/>
      <c r="BC61" s="1076">
        <f t="shared" si="27"/>
        <v>6.5</v>
      </c>
      <c r="BD61" s="347"/>
      <c r="BE61" s="343"/>
      <c r="BF61" s="178">
        <f t="shared" si="37"/>
        <v>0</v>
      </c>
      <c r="BG61" s="179">
        <f t="shared" si="38"/>
        <v>0</v>
      </c>
      <c r="BH61" s="180">
        <f t="shared" si="39"/>
        <v>0</v>
      </c>
      <c r="BI61" s="181">
        <f t="shared" si="40"/>
        <v>0</v>
      </c>
      <c r="BJ61" s="182">
        <f t="shared" si="41"/>
        <v>0</v>
      </c>
      <c r="BK61" s="183">
        <f t="shared" si="42"/>
        <v>0</v>
      </c>
      <c r="BL61" s="183">
        <f t="shared" si="43"/>
        <v>0</v>
      </c>
      <c r="BM61" s="183">
        <f t="shared" si="44"/>
        <v>0</v>
      </c>
      <c r="BN61" s="183">
        <f t="shared" si="45"/>
        <v>0</v>
      </c>
      <c r="BO61" s="183">
        <f t="shared" si="46"/>
        <v>0</v>
      </c>
      <c r="BP61" s="184">
        <f t="shared" si="47"/>
        <v>0</v>
      </c>
      <c r="BQ61" s="405">
        <f t="shared" si="48"/>
        <v>0</v>
      </c>
      <c r="BR61" s="182">
        <f t="shared" si="49"/>
        <v>0</v>
      </c>
      <c r="BS61" s="183">
        <f t="shared" si="50"/>
        <v>0</v>
      </c>
      <c r="BT61" s="184">
        <f t="shared" si="51"/>
        <v>0</v>
      </c>
      <c r="BU61" s="185">
        <f t="shared" si="52"/>
        <v>0</v>
      </c>
      <c r="BV61" s="178">
        <f t="shared" si="53"/>
        <v>0</v>
      </c>
      <c r="BW61" s="179">
        <f t="shared" si="54"/>
        <v>0</v>
      </c>
      <c r="BX61" s="196">
        <f t="shared" si="55"/>
        <v>0</v>
      </c>
      <c r="BY61" s="197">
        <f t="shared" si="56"/>
        <v>0</v>
      </c>
      <c r="BZ61" s="182">
        <f t="shared" si="57"/>
        <v>0</v>
      </c>
      <c r="CA61" s="183">
        <f t="shared" si="58"/>
        <v>0</v>
      </c>
      <c r="CB61" s="183">
        <f t="shared" si="59"/>
        <v>0</v>
      </c>
      <c r="CC61" s="183">
        <f t="shared" si="34"/>
        <v>0</v>
      </c>
      <c r="CD61" s="183">
        <f t="shared" si="60"/>
        <v>0</v>
      </c>
      <c r="CE61" s="183">
        <f t="shared" si="61"/>
        <v>0</v>
      </c>
      <c r="CF61" s="184">
        <f t="shared" si="62"/>
        <v>0</v>
      </c>
      <c r="CG61" s="198">
        <f t="shared" si="63"/>
        <v>0</v>
      </c>
      <c r="CH61" s="186"/>
      <c r="CI61" s="187"/>
      <c r="CJ61" s="187"/>
      <c r="CK61" s="177">
        <f t="shared" si="64"/>
        <v>0</v>
      </c>
      <c r="CL61" s="230"/>
      <c r="CM61" s="359"/>
      <c r="CN61" s="444">
        <v>1</v>
      </c>
      <c r="CO61" s="450">
        <v>12</v>
      </c>
    </row>
    <row r="62" spans="1:93" ht="20.100000000000001" customHeight="1" thickBot="1" x14ac:dyDescent="0.3">
      <c r="A62" s="646" t="s">
        <v>241</v>
      </c>
      <c r="B62" s="652">
        <v>48</v>
      </c>
      <c r="C62" s="25" t="s">
        <v>2</v>
      </c>
      <c r="D62" s="436"/>
      <c r="E62" s="443"/>
      <c r="F62" s="454" t="s">
        <v>37</v>
      </c>
      <c r="G62" s="436" t="s">
        <v>37</v>
      </c>
      <c r="H62" s="436" t="s">
        <v>37</v>
      </c>
      <c r="I62" s="436" t="s">
        <v>37</v>
      </c>
      <c r="J62" s="436" t="s">
        <v>37</v>
      </c>
      <c r="K62" s="436"/>
      <c r="L62" s="443"/>
      <c r="M62" s="454" t="s">
        <v>37</v>
      </c>
      <c r="N62" s="436" t="s">
        <v>37</v>
      </c>
      <c r="O62" s="436" t="s">
        <v>37</v>
      </c>
      <c r="P62" s="436" t="s">
        <v>37</v>
      </c>
      <c r="Q62" s="436" t="s">
        <v>37</v>
      </c>
      <c r="R62" s="436"/>
      <c r="S62" s="1131"/>
      <c r="T62" s="459" t="s">
        <v>37</v>
      </c>
      <c r="U62" s="435" t="s">
        <v>37</v>
      </c>
      <c r="V62" s="435" t="s">
        <v>37</v>
      </c>
      <c r="W62" s="435" t="s">
        <v>37</v>
      </c>
      <c r="X62" s="433" t="s">
        <v>37</v>
      </c>
      <c r="Y62" s="435"/>
      <c r="Z62" s="440"/>
      <c r="AA62" s="459" t="s">
        <v>37</v>
      </c>
      <c r="AB62" s="435" t="s">
        <v>37</v>
      </c>
      <c r="AC62" s="435" t="s">
        <v>37</v>
      </c>
      <c r="AD62" s="435" t="s">
        <v>37</v>
      </c>
      <c r="AE62" s="435" t="s">
        <v>37</v>
      </c>
      <c r="AF62" s="506"/>
      <c r="AG62" s="435"/>
      <c r="AH62" s="440"/>
      <c r="AI62" s="1072">
        <f>COUNTIF($D62:AH62,"D")</f>
        <v>0</v>
      </c>
      <c r="AJ62" s="1073">
        <f t="shared" si="10"/>
        <v>0</v>
      </c>
      <c r="AK62" s="1073">
        <f t="shared" si="11"/>
        <v>0</v>
      </c>
      <c r="AL62" s="1073">
        <f t="shared" si="12"/>
        <v>0</v>
      </c>
      <c r="AM62" s="1073">
        <f t="shared" si="13"/>
        <v>0</v>
      </c>
      <c r="AN62" s="1073">
        <f t="shared" si="14"/>
        <v>0</v>
      </c>
      <c r="AO62" s="1073">
        <f t="shared" si="15"/>
        <v>0</v>
      </c>
      <c r="AP62" s="1073">
        <f t="shared" si="16"/>
        <v>0</v>
      </c>
      <c r="AQ62" s="1073">
        <f t="shared" si="17"/>
        <v>0</v>
      </c>
      <c r="AR62" s="1073">
        <f t="shared" si="18"/>
        <v>0</v>
      </c>
      <c r="AS62" s="1073">
        <f t="shared" si="19"/>
        <v>0</v>
      </c>
      <c r="AT62" s="1073">
        <f t="shared" si="20"/>
        <v>0</v>
      </c>
      <c r="AU62" s="1073">
        <f t="shared" si="21"/>
        <v>0</v>
      </c>
      <c r="AV62" s="1073">
        <f t="shared" si="22"/>
        <v>20</v>
      </c>
      <c r="AW62" s="1073">
        <f t="shared" si="23"/>
        <v>0</v>
      </c>
      <c r="AX62" s="1073">
        <f t="shared" si="24"/>
        <v>0</v>
      </c>
      <c r="AY62" s="1073">
        <f t="shared" si="25"/>
        <v>0</v>
      </c>
      <c r="AZ62" s="1073">
        <f t="shared" si="26"/>
        <v>0</v>
      </c>
      <c r="BA62" s="184">
        <f t="shared" si="36"/>
        <v>20</v>
      </c>
      <c r="BB62" s="348"/>
      <c r="BC62" s="1076">
        <f t="shared" si="27"/>
        <v>10</v>
      </c>
      <c r="BD62" s="347"/>
      <c r="BE62" s="343"/>
      <c r="BF62" s="178">
        <f t="shared" si="37"/>
        <v>0</v>
      </c>
      <c r="BG62" s="179">
        <f t="shared" si="38"/>
        <v>0</v>
      </c>
      <c r="BH62" s="180">
        <f t="shared" si="39"/>
        <v>0</v>
      </c>
      <c r="BI62" s="181">
        <f t="shared" si="40"/>
        <v>0</v>
      </c>
      <c r="BJ62" s="182">
        <f t="shared" si="41"/>
        <v>0</v>
      </c>
      <c r="BK62" s="183">
        <f t="shared" si="42"/>
        <v>0</v>
      </c>
      <c r="BL62" s="183">
        <f t="shared" si="43"/>
        <v>0</v>
      </c>
      <c r="BM62" s="183">
        <f t="shared" si="44"/>
        <v>0</v>
      </c>
      <c r="BN62" s="183">
        <f t="shared" si="45"/>
        <v>0</v>
      </c>
      <c r="BO62" s="183">
        <f t="shared" si="46"/>
        <v>0</v>
      </c>
      <c r="BP62" s="184">
        <f t="shared" si="47"/>
        <v>0</v>
      </c>
      <c r="BQ62" s="405">
        <f t="shared" si="48"/>
        <v>0</v>
      </c>
      <c r="BR62" s="182">
        <f t="shared" si="49"/>
        <v>0</v>
      </c>
      <c r="BS62" s="183">
        <f t="shared" si="50"/>
        <v>0</v>
      </c>
      <c r="BT62" s="184">
        <f t="shared" si="51"/>
        <v>0</v>
      </c>
      <c r="BU62" s="185">
        <f t="shared" si="52"/>
        <v>0</v>
      </c>
      <c r="BV62" s="178">
        <f t="shared" si="53"/>
        <v>0</v>
      </c>
      <c r="BW62" s="179">
        <f t="shared" si="54"/>
        <v>0</v>
      </c>
      <c r="BX62" s="196">
        <f t="shared" si="55"/>
        <v>0</v>
      </c>
      <c r="BY62" s="197">
        <f t="shared" si="56"/>
        <v>0</v>
      </c>
      <c r="BZ62" s="182">
        <f t="shared" si="57"/>
        <v>0</v>
      </c>
      <c r="CA62" s="183">
        <f t="shared" si="58"/>
        <v>0</v>
      </c>
      <c r="CB62" s="183">
        <f t="shared" si="59"/>
        <v>0</v>
      </c>
      <c r="CC62" s="183">
        <f t="shared" si="34"/>
        <v>0</v>
      </c>
      <c r="CD62" s="183">
        <f t="shared" si="60"/>
        <v>0</v>
      </c>
      <c r="CE62" s="183">
        <f t="shared" si="61"/>
        <v>0</v>
      </c>
      <c r="CF62" s="184">
        <f t="shared" si="62"/>
        <v>0</v>
      </c>
      <c r="CG62" s="198">
        <f t="shared" si="63"/>
        <v>0</v>
      </c>
      <c r="CH62" s="186"/>
      <c r="CI62" s="187"/>
      <c r="CJ62" s="187"/>
      <c r="CK62" s="177">
        <f t="shared" si="64"/>
        <v>0</v>
      </c>
      <c r="CL62" s="230"/>
      <c r="CM62" s="359"/>
      <c r="CN62" s="444">
        <v>1</v>
      </c>
      <c r="CO62" s="450">
        <v>12</v>
      </c>
    </row>
    <row r="63" spans="1:93" ht="20.100000000000001" customHeight="1" thickBot="1" x14ac:dyDescent="0.3">
      <c r="A63" s="1648" t="s">
        <v>144</v>
      </c>
      <c r="B63" s="652">
        <v>49</v>
      </c>
      <c r="C63" s="25" t="s">
        <v>65</v>
      </c>
      <c r="D63" s="520"/>
      <c r="E63" s="504"/>
      <c r="F63" s="459"/>
      <c r="G63" s="435"/>
      <c r="H63" s="498"/>
      <c r="I63" s="498"/>
      <c r="J63" s="435"/>
      <c r="K63" s="435"/>
      <c r="L63" s="505"/>
      <c r="M63" s="500"/>
      <c r="N63" s="435"/>
      <c r="O63" s="435"/>
      <c r="P63" s="498"/>
      <c r="Q63" s="498"/>
      <c r="R63" s="435"/>
      <c r="S63" s="1131"/>
      <c r="T63" s="500"/>
      <c r="U63" s="506"/>
      <c r="V63" s="435"/>
      <c r="W63" s="435"/>
      <c r="X63" s="498"/>
      <c r="Y63" s="498"/>
      <c r="Z63" s="440"/>
      <c r="AA63" s="459"/>
      <c r="AB63" s="506"/>
      <c r="AC63" s="506"/>
      <c r="AD63" s="435"/>
      <c r="AE63" s="435"/>
      <c r="AF63" s="506"/>
      <c r="AG63" s="435"/>
      <c r="AH63" s="440"/>
      <c r="AI63" s="1072">
        <f>COUNTIF($D63:AH63,"D")</f>
        <v>0</v>
      </c>
      <c r="AJ63" s="1073">
        <f t="shared" si="10"/>
        <v>0</v>
      </c>
      <c r="AK63" s="1073">
        <f t="shared" si="11"/>
        <v>0</v>
      </c>
      <c r="AL63" s="1073">
        <f t="shared" si="12"/>
        <v>0</v>
      </c>
      <c r="AM63" s="1073">
        <f t="shared" si="13"/>
        <v>0</v>
      </c>
      <c r="AN63" s="1073">
        <f t="shared" si="14"/>
        <v>0</v>
      </c>
      <c r="AO63" s="1073">
        <f t="shared" si="15"/>
        <v>0</v>
      </c>
      <c r="AP63" s="1073">
        <f t="shared" si="16"/>
        <v>0</v>
      </c>
      <c r="AQ63" s="1073">
        <f t="shared" si="17"/>
        <v>0</v>
      </c>
      <c r="AR63" s="1073">
        <f t="shared" si="18"/>
        <v>0</v>
      </c>
      <c r="AS63" s="1073">
        <f t="shared" si="19"/>
        <v>0</v>
      </c>
      <c r="AT63" s="1073">
        <f t="shared" si="20"/>
        <v>0</v>
      </c>
      <c r="AU63" s="1073">
        <f t="shared" si="21"/>
        <v>0</v>
      </c>
      <c r="AV63" s="1073">
        <f t="shared" si="22"/>
        <v>0</v>
      </c>
      <c r="AW63" s="1073">
        <f t="shared" si="23"/>
        <v>0</v>
      </c>
      <c r="AX63" s="1073">
        <f t="shared" si="24"/>
        <v>0</v>
      </c>
      <c r="AY63" s="1073">
        <f t="shared" si="25"/>
        <v>0</v>
      </c>
      <c r="AZ63" s="1073">
        <f t="shared" si="26"/>
        <v>0</v>
      </c>
      <c r="BA63" s="184">
        <f t="shared" si="36"/>
        <v>0</v>
      </c>
      <c r="BB63" s="348"/>
      <c r="BC63" s="1076">
        <f t="shared" si="27"/>
        <v>0</v>
      </c>
      <c r="BD63" s="347"/>
      <c r="BE63" s="343"/>
      <c r="BF63" s="178">
        <f t="shared" si="37"/>
        <v>0</v>
      </c>
      <c r="BG63" s="179">
        <f t="shared" si="38"/>
        <v>0</v>
      </c>
      <c r="BH63" s="180">
        <f t="shared" si="39"/>
        <v>0</v>
      </c>
      <c r="BI63" s="181">
        <f t="shared" si="40"/>
        <v>0</v>
      </c>
      <c r="BJ63" s="182">
        <f t="shared" si="41"/>
        <v>0</v>
      </c>
      <c r="BK63" s="183">
        <f t="shared" si="42"/>
        <v>0</v>
      </c>
      <c r="BL63" s="183">
        <f t="shared" si="43"/>
        <v>0</v>
      </c>
      <c r="BM63" s="183">
        <f t="shared" si="44"/>
        <v>0</v>
      </c>
      <c r="BN63" s="183">
        <f t="shared" si="45"/>
        <v>0</v>
      </c>
      <c r="BO63" s="183">
        <f t="shared" si="46"/>
        <v>0</v>
      </c>
      <c r="BP63" s="184">
        <f t="shared" si="47"/>
        <v>0</v>
      </c>
      <c r="BQ63" s="405">
        <f t="shared" si="48"/>
        <v>0</v>
      </c>
      <c r="BR63" s="182">
        <f t="shared" si="49"/>
        <v>0</v>
      </c>
      <c r="BS63" s="183">
        <f t="shared" si="50"/>
        <v>0</v>
      </c>
      <c r="BT63" s="184">
        <f t="shared" si="51"/>
        <v>0</v>
      </c>
      <c r="BU63" s="185">
        <f t="shared" si="52"/>
        <v>0</v>
      </c>
      <c r="BV63" s="178">
        <f t="shared" si="53"/>
        <v>0</v>
      </c>
      <c r="BW63" s="179">
        <f t="shared" si="54"/>
        <v>0</v>
      </c>
      <c r="BX63" s="196">
        <f t="shared" si="55"/>
        <v>0</v>
      </c>
      <c r="BY63" s="197">
        <f t="shared" si="56"/>
        <v>0</v>
      </c>
      <c r="BZ63" s="182">
        <f t="shared" si="57"/>
        <v>0</v>
      </c>
      <c r="CA63" s="183">
        <f t="shared" si="58"/>
        <v>0</v>
      </c>
      <c r="CB63" s="183">
        <f t="shared" si="59"/>
        <v>0</v>
      </c>
      <c r="CC63" s="183">
        <f t="shared" si="34"/>
        <v>0</v>
      </c>
      <c r="CD63" s="183">
        <f t="shared" si="60"/>
        <v>0</v>
      </c>
      <c r="CE63" s="183">
        <f t="shared" si="61"/>
        <v>0</v>
      </c>
      <c r="CF63" s="184">
        <f t="shared" si="62"/>
        <v>0</v>
      </c>
      <c r="CG63" s="198">
        <f t="shared" si="63"/>
        <v>0</v>
      </c>
      <c r="CH63" s="186"/>
      <c r="CI63" s="187"/>
      <c r="CJ63" s="187"/>
      <c r="CK63" s="177">
        <f t="shared" si="64"/>
        <v>0</v>
      </c>
      <c r="CL63" s="230"/>
      <c r="CM63" s="359"/>
      <c r="CN63" s="444">
        <v>0</v>
      </c>
      <c r="CO63" s="450">
        <v>0</v>
      </c>
    </row>
    <row r="64" spans="1:93" ht="20.100000000000001" customHeight="1" thickBot="1" x14ac:dyDescent="0.3">
      <c r="A64" s="1648"/>
      <c r="B64" s="652">
        <v>50</v>
      </c>
      <c r="C64" s="25"/>
      <c r="D64" s="520"/>
      <c r="E64" s="504"/>
      <c r="F64" s="459"/>
      <c r="G64" s="435"/>
      <c r="H64" s="498"/>
      <c r="I64" s="498"/>
      <c r="J64" s="435"/>
      <c r="K64" s="435"/>
      <c r="L64" s="505"/>
      <c r="M64" s="500"/>
      <c r="N64" s="435"/>
      <c r="O64" s="435"/>
      <c r="P64" s="498"/>
      <c r="Q64" s="498"/>
      <c r="R64" s="435"/>
      <c r="S64" s="1131"/>
      <c r="T64" s="500"/>
      <c r="U64" s="506"/>
      <c r="V64" s="435"/>
      <c r="W64" s="435"/>
      <c r="X64" s="498"/>
      <c r="Y64" s="498"/>
      <c r="Z64" s="440"/>
      <c r="AA64" s="459"/>
      <c r="AB64" s="506"/>
      <c r="AC64" s="506"/>
      <c r="AD64" s="435"/>
      <c r="AE64" s="435"/>
      <c r="AF64" s="506"/>
      <c r="AG64" s="435"/>
      <c r="AH64" s="440"/>
      <c r="AI64" s="1072">
        <f>COUNTIF($D64:AH64,"D")</f>
        <v>0</v>
      </c>
      <c r="AJ64" s="1073">
        <f t="shared" si="10"/>
        <v>0</v>
      </c>
      <c r="AK64" s="1073">
        <f t="shared" si="11"/>
        <v>0</v>
      </c>
      <c r="AL64" s="1073">
        <f t="shared" si="12"/>
        <v>0</v>
      </c>
      <c r="AM64" s="1073">
        <f t="shared" si="13"/>
        <v>0</v>
      </c>
      <c r="AN64" s="1073">
        <f t="shared" si="14"/>
        <v>0</v>
      </c>
      <c r="AO64" s="1073">
        <f t="shared" si="15"/>
        <v>0</v>
      </c>
      <c r="AP64" s="1073">
        <f t="shared" si="16"/>
        <v>0</v>
      </c>
      <c r="AQ64" s="1073">
        <f t="shared" si="17"/>
        <v>0</v>
      </c>
      <c r="AR64" s="1073">
        <f t="shared" si="18"/>
        <v>0</v>
      </c>
      <c r="AS64" s="1073">
        <f t="shared" si="19"/>
        <v>0</v>
      </c>
      <c r="AT64" s="1073">
        <f t="shared" si="20"/>
        <v>0</v>
      </c>
      <c r="AU64" s="1073">
        <f t="shared" si="21"/>
        <v>0</v>
      </c>
      <c r="AV64" s="1073">
        <f t="shared" si="22"/>
        <v>0</v>
      </c>
      <c r="AW64" s="1073">
        <f t="shared" si="23"/>
        <v>0</v>
      </c>
      <c r="AX64" s="1073">
        <f t="shared" si="24"/>
        <v>0</v>
      </c>
      <c r="AY64" s="1073">
        <f t="shared" si="25"/>
        <v>0</v>
      </c>
      <c r="AZ64" s="1073">
        <f t="shared" si="26"/>
        <v>0</v>
      </c>
      <c r="BA64" s="184">
        <f t="shared" si="36"/>
        <v>0</v>
      </c>
      <c r="BB64" s="348"/>
      <c r="BC64" s="1076">
        <f t="shared" si="27"/>
        <v>0</v>
      </c>
      <c r="BD64" s="347"/>
      <c r="BE64" s="343"/>
      <c r="BF64" s="178">
        <f t="shared" si="37"/>
        <v>0</v>
      </c>
      <c r="BG64" s="179">
        <f t="shared" si="38"/>
        <v>0</v>
      </c>
      <c r="BH64" s="180">
        <f t="shared" si="39"/>
        <v>0</v>
      </c>
      <c r="BI64" s="181">
        <f t="shared" si="40"/>
        <v>0</v>
      </c>
      <c r="BJ64" s="182">
        <f t="shared" si="41"/>
        <v>0</v>
      </c>
      <c r="BK64" s="183">
        <f t="shared" si="42"/>
        <v>0</v>
      </c>
      <c r="BL64" s="183">
        <f t="shared" si="43"/>
        <v>0</v>
      </c>
      <c r="BM64" s="183">
        <f t="shared" si="44"/>
        <v>0</v>
      </c>
      <c r="BN64" s="183">
        <f t="shared" si="45"/>
        <v>0</v>
      </c>
      <c r="BO64" s="183">
        <f t="shared" si="46"/>
        <v>0</v>
      </c>
      <c r="BP64" s="184">
        <f t="shared" si="47"/>
        <v>0</v>
      </c>
      <c r="BQ64" s="405">
        <f t="shared" si="48"/>
        <v>0</v>
      </c>
      <c r="BR64" s="182">
        <f t="shared" si="49"/>
        <v>0</v>
      </c>
      <c r="BS64" s="183">
        <f t="shared" si="50"/>
        <v>0</v>
      </c>
      <c r="BT64" s="184">
        <f t="shared" si="51"/>
        <v>0</v>
      </c>
      <c r="BU64" s="185">
        <f t="shared" si="52"/>
        <v>0</v>
      </c>
      <c r="BV64" s="178">
        <f t="shared" si="53"/>
        <v>0</v>
      </c>
      <c r="BW64" s="179">
        <f t="shared" si="54"/>
        <v>0</v>
      </c>
      <c r="BX64" s="196">
        <f t="shared" si="55"/>
        <v>0</v>
      </c>
      <c r="BY64" s="197">
        <f t="shared" si="56"/>
        <v>0</v>
      </c>
      <c r="BZ64" s="182">
        <f t="shared" si="57"/>
        <v>0</v>
      </c>
      <c r="CA64" s="183">
        <f t="shared" si="58"/>
        <v>0</v>
      </c>
      <c r="CB64" s="183">
        <f t="shared" si="59"/>
        <v>0</v>
      </c>
      <c r="CC64" s="183">
        <f t="shared" si="34"/>
        <v>0</v>
      </c>
      <c r="CD64" s="183">
        <f t="shared" si="60"/>
        <v>0</v>
      </c>
      <c r="CE64" s="183">
        <f t="shared" si="61"/>
        <v>0</v>
      </c>
      <c r="CF64" s="184">
        <f t="shared" si="62"/>
        <v>0</v>
      </c>
      <c r="CG64" s="198">
        <f t="shared" si="63"/>
        <v>0</v>
      </c>
      <c r="CH64" s="186"/>
      <c r="CI64" s="187"/>
      <c r="CJ64" s="187"/>
      <c r="CK64" s="177">
        <f t="shared" si="64"/>
        <v>0</v>
      </c>
      <c r="CL64" s="230"/>
      <c r="CM64" s="359"/>
      <c r="CN64" s="444">
        <v>0</v>
      </c>
      <c r="CO64" s="450">
        <v>0</v>
      </c>
    </row>
    <row r="65" spans="1:93" ht="20.100000000000001" customHeight="1" thickBot="1" x14ac:dyDescent="0.3">
      <c r="A65" s="1648"/>
      <c r="B65" s="652">
        <v>51</v>
      </c>
      <c r="C65" s="25" t="s">
        <v>3</v>
      </c>
      <c r="D65" s="453"/>
      <c r="E65" s="507"/>
      <c r="F65" s="460"/>
      <c r="G65" s="438"/>
      <c r="H65" s="502"/>
      <c r="I65" s="502"/>
      <c r="J65" s="438"/>
      <c r="K65" s="438"/>
      <c r="L65" s="467"/>
      <c r="M65" s="503"/>
      <c r="N65" s="438"/>
      <c r="O65" s="438"/>
      <c r="P65" s="502"/>
      <c r="Q65" s="502"/>
      <c r="R65" s="438"/>
      <c r="S65" s="1132"/>
      <c r="T65" s="460"/>
      <c r="U65" s="438"/>
      <c r="V65" s="438"/>
      <c r="W65" s="438"/>
      <c r="X65" s="438"/>
      <c r="Y65" s="438"/>
      <c r="Z65" s="455"/>
      <c r="AA65" s="460"/>
      <c r="AB65" s="438"/>
      <c r="AC65" s="438"/>
      <c r="AD65" s="438"/>
      <c r="AE65" s="438"/>
      <c r="AF65" s="435"/>
      <c r="AG65" s="435"/>
      <c r="AH65" s="440"/>
      <c r="AI65" s="1072">
        <f>COUNTIF($D65:AH65,"D")</f>
        <v>0</v>
      </c>
      <c r="AJ65" s="1073">
        <f t="shared" si="10"/>
        <v>0</v>
      </c>
      <c r="AK65" s="1073">
        <f t="shared" si="11"/>
        <v>0</v>
      </c>
      <c r="AL65" s="1073">
        <f t="shared" si="12"/>
        <v>0</v>
      </c>
      <c r="AM65" s="1073">
        <f t="shared" si="13"/>
        <v>0</v>
      </c>
      <c r="AN65" s="1073">
        <f t="shared" si="14"/>
        <v>0</v>
      </c>
      <c r="AO65" s="1073">
        <f t="shared" si="15"/>
        <v>0</v>
      </c>
      <c r="AP65" s="1073">
        <f t="shared" si="16"/>
        <v>0</v>
      </c>
      <c r="AQ65" s="1073">
        <f t="shared" si="17"/>
        <v>0</v>
      </c>
      <c r="AR65" s="1073">
        <f t="shared" si="18"/>
        <v>0</v>
      </c>
      <c r="AS65" s="1073">
        <f t="shared" si="19"/>
        <v>0</v>
      </c>
      <c r="AT65" s="1073">
        <f t="shared" si="20"/>
        <v>0</v>
      </c>
      <c r="AU65" s="1073">
        <f t="shared" si="21"/>
        <v>0</v>
      </c>
      <c r="AV65" s="1073">
        <f t="shared" si="22"/>
        <v>0</v>
      </c>
      <c r="AW65" s="1073">
        <f t="shared" si="23"/>
        <v>0</v>
      </c>
      <c r="AX65" s="1073">
        <f t="shared" si="24"/>
        <v>0</v>
      </c>
      <c r="AY65" s="1073">
        <f t="shared" si="25"/>
        <v>0</v>
      </c>
      <c r="AZ65" s="1073">
        <f t="shared" si="26"/>
        <v>0</v>
      </c>
      <c r="BA65" s="184">
        <f t="shared" si="36"/>
        <v>0</v>
      </c>
      <c r="BB65" s="348"/>
      <c r="BC65" s="1076">
        <f t="shared" si="27"/>
        <v>0</v>
      </c>
      <c r="BD65" s="347"/>
      <c r="BE65" s="343"/>
      <c r="BF65" s="178">
        <f t="shared" si="37"/>
        <v>0</v>
      </c>
      <c r="BG65" s="179">
        <f t="shared" si="38"/>
        <v>0</v>
      </c>
      <c r="BH65" s="180">
        <f t="shared" si="39"/>
        <v>0</v>
      </c>
      <c r="BI65" s="181">
        <f t="shared" si="40"/>
        <v>0</v>
      </c>
      <c r="BJ65" s="182">
        <f t="shared" si="41"/>
        <v>0</v>
      </c>
      <c r="BK65" s="183">
        <f t="shared" si="42"/>
        <v>0</v>
      </c>
      <c r="BL65" s="183">
        <f t="shared" si="43"/>
        <v>0</v>
      </c>
      <c r="BM65" s="183">
        <f t="shared" si="44"/>
        <v>0</v>
      </c>
      <c r="BN65" s="183">
        <f t="shared" si="45"/>
        <v>0</v>
      </c>
      <c r="BO65" s="183">
        <f t="shared" si="46"/>
        <v>0</v>
      </c>
      <c r="BP65" s="184">
        <f t="shared" si="47"/>
        <v>0</v>
      </c>
      <c r="BQ65" s="405">
        <f t="shared" si="48"/>
        <v>0</v>
      </c>
      <c r="BR65" s="182">
        <f t="shared" si="49"/>
        <v>0</v>
      </c>
      <c r="BS65" s="183">
        <f t="shared" si="50"/>
        <v>0</v>
      </c>
      <c r="BT65" s="184">
        <f t="shared" si="51"/>
        <v>0</v>
      </c>
      <c r="BU65" s="185">
        <f t="shared" si="52"/>
        <v>0</v>
      </c>
      <c r="BV65" s="178">
        <f t="shared" si="53"/>
        <v>0</v>
      </c>
      <c r="BW65" s="179">
        <f t="shared" si="54"/>
        <v>0</v>
      </c>
      <c r="BX65" s="196">
        <f t="shared" si="55"/>
        <v>0</v>
      </c>
      <c r="BY65" s="197">
        <f t="shared" si="56"/>
        <v>0</v>
      </c>
      <c r="BZ65" s="182">
        <f t="shared" si="57"/>
        <v>0</v>
      </c>
      <c r="CA65" s="183">
        <f t="shared" si="58"/>
        <v>0</v>
      </c>
      <c r="CB65" s="183">
        <f t="shared" si="59"/>
        <v>0</v>
      </c>
      <c r="CC65" s="183">
        <f t="shared" si="34"/>
        <v>0</v>
      </c>
      <c r="CD65" s="183">
        <f t="shared" si="60"/>
        <v>0</v>
      </c>
      <c r="CE65" s="183">
        <f t="shared" si="61"/>
        <v>0</v>
      </c>
      <c r="CF65" s="184">
        <f t="shared" si="62"/>
        <v>0</v>
      </c>
      <c r="CG65" s="198">
        <f t="shared" si="63"/>
        <v>0</v>
      </c>
      <c r="CH65" s="186"/>
      <c r="CI65" s="187"/>
      <c r="CJ65" s="187"/>
      <c r="CK65" s="177">
        <f t="shared" si="64"/>
        <v>0</v>
      </c>
      <c r="CL65" s="230"/>
      <c r="CM65" s="359"/>
      <c r="CN65" s="444">
        <v>0</v>
      </c>
      <c r="CO65" s="450">
        <v>0</v>
      </c>
    </row>
    <row r="66" spans="1:93" ht="20.100000000000001" customHeight="1" thickBot="1" x14ac:dyDescent="0.3">
      <c r="A66" s="646" t="s">
        <v>96</v>
      </c>
      <c r="B66" s="652">
        <v>52</v>
      </c>
      <c r="C66" s="25" t="s">
        <v>3</v>
      </c>
      <c r="D66" s="501"/>
      <c r="E66" s="714"/>
      <c r="F66" s="386" t="s">
        <v>37</v>
      </c>
      <c r="G66" s="449" t="s">
        <v>37</v>
      </c>
      <c r="H66" s="449" t="s">
        <v>37</v>
      </c>
      <c r="I66" s="449" t="s">
        <v>37</v>
      </c>
      <c r="J66" s="449" t="s">
        <v>37</v>
      </c>
      <c r="K66" s="449"/>
      <c r="L66" s="714"/>
      <c r="M66" s="386" t="s">
        <v>37</v>
      </c>
      <c r="N66" s="449" t="s">
        <v>37</v>
      </c>
      <c r="O66" s="449" t="s">
        <v>38</v>
      </c>
      <c r="P66" s="449" t="s">
        <v>38</v>
      </c>
      <c r="Q66" s="449" t="s">
        <v>38</v>
      </c>
      <c r="R66" s="449"/>
      <c r="S66" s="1132"/>
      <c r="T66" s="460" t="s">
        <v>37</v>
      </c>
      <c r="U66" s="438" t="s">
        <v>37</v>
      </c>
      <c r="V66" s="438" t="s">
        <v>37</v>
      </c>
      <c r="W66" s="438" t="s">
        <v>37</v>
      </c>
      <c r="X66" s="439" t="s">
        <v>37</v>
      </c>
      <c r="Y66" s="439"/>
      <c r="Z66" s="455"/>
      <c r="AA66" s="460" t="s">
        <v>37</v>
      </c>
      <c r="AB66" s="438" t="s">
        <v>37</v>
      </c>
      <c r="AC66" s="438" t="s">
        <v>37</v>
      </c>
      <c r="AD66" s="438" t="s">
        <v>37</v>
      </c>
      <c r="AE66" s="438" t="s">
        <v>37</v>
      </c>
      <c r="AF66" s="435"/>
      <c r="AG66" s="506"/>
      <c r="AH66" s="440"/>
      <c r="AI66" s="1072">
        <f>COUNTIF($D66:AH66,"D")</f>
        <v>0</v>
      </c>
      <c r="AJ66" s="1073">
        <f t="shared" si="10"/>
        <v>0</v>
      </c>
      <c r="AK66" s="1073">
        <f t="shared" si="11"/>
        <v>0</v>
      </c>
      <c r="AL66" s="1073">
        <f t="shared" si="12"/>
        <v>0</v>
      </c>
      <c r="AM66" s="1073">
        <f t="shared" si="13"/>
        <v>0</v>
      </c>
      <c r="AN66" s="1073">
        <f t="shared" si="14"/>
        <v>0</v>
      </c>
      <c r="AO66" s="1073">
        <f t="shared" si="15"/>
        <v>0</v>
      </c>
      <c r="AP66" s="1073">
        <f t="shared" si="16"/>
        <v>0</v>
      </c>
      <c r="AQ66" s="1073">
        <f t="shared" si="17"/>
        <v>0</v>
      </c>
      <c r="AR66" s="1073">
        <f t="shared" si="18"/>
        <v>0</v>
      </c>
      <c r="AS66" s="1073">
        <f t="shared" si="19"/>
        <v>0</v>
      </c>
      <c r="AT66" s="1073">
        <f t="shared" si="20"/>
        <v>0</v>
      </c>
      <c r="AU66" s="1073">
        <f t="shared" si="21"/>
        <v>0</v>
      </c>
      <c r="AV66" s="1073">
        <f t="shared" si="22"/>
        <v>17</v>
      </c>
      <c r="AW66" s="1073">
        <f t="shared" si="23"/>
        <v>3</v>
      </c>
      <c r="AX66" s="1073">
        <f t="shared" si="24"/>
        <v>0</v>
      </c>
      <c r="AY66" s="1073">
        <f t="shared" si="25"/>
        <v>0</v>
      </c>
      <c r="AZ66" s="1073">
        <f t="shared" si="26"/>
        <v>0</v>
      </c>
      <c r="BA66" s="184">
        <f t="shared" si="36"/>
        <v>20</v>
      </c>
      <c r="BB66" s="348"/>
      <c r="BC66" s="1076">
        <f t="shared" si="27"/>
        <v>9.5</v>
      </c>
      <c r="BD66" s="347"/>
      <c r="BE66" s="343"/>
      <c r="BF66" s="178">
        <f t="shared" si="37"/>
        <v>0</v>
      </c>
      <c r="BG66" s="179">
        <f t="shared" si="38"/>
        <v>0</v>
      </c>
      <c r="BH66" s="180">
        <f t="shared" si="39"/>
        <v>0</v>
      </c>
      <c r="BI66" s="181">
        <f t="shared" si="40"/>
        <v>0</v>
      </c>
      <c r="BJ66" s="182">
        <f t="shared" si="41"/>
        <v>0</v>
      </c>
      <c r="BK66" s="183">
        <f t="shared" si="42"/>
        <v>0</v>
      </c>
      <c r="BL66" s="183">
        <f t="shared" si="43"/>
        <v>0</v>
      </c>
      <c r="BM66" s="183">
        <f t="shared" si="44"/>
        <v>0</v>
      </c>
      <c r="BN66" s="183">
        <f t="shared" si="45"/>
        <v>0</v>
      </c>
      <c r="BO66" s="183">
        <f t="shared" si="46"/>
        <v>0</v>
      </c>
      <c r="BP66" s="184">
        <f t="shared" si="47"/>
        <v>0</v>
      </c>
      <c r="BQ66" s="405">
        <f t="shared" si="48"/>
        <v>0</v>
      </c>
      <c r="BR66" s="182">
        <f t="shared" si="49"/>
        <v>0</v>
      </c>
      <c r="BS66" s="183">
        <f t="shared" si="50"/>
        <v>0</v>
      </c>
      <c r="BT66" s="184">
        <f t="shared" si="51"/>
        <v>0</v>
      </c>
      <c r="BU66" s="185">
        <f t="shared" si="52"/>
        <v>0</v>
      </c>
      <c r="BV66" s="178">
        <f t="shared" si="53"/>
        <v>0</v>
      </c>
      <c r="BW66" s="179">
        <f t="shared" si="54"/>
        <v>0</v>
      </c>
      <c r="BX66" s="196">
        <f t="shared" si="55"/>
        <v>0</v>
      </c>
      <c r="BY66" s="197">
        <f t="shared" si="56"/>
        <v>0</v>
      </c>
      <c r="BZ66" s="182">
        <f t="shared" si="57"/>
        <v>0</v>
      </c>
      <c r="CA66" s="183">
        <f t="shared" si="58"/>
        <v>0</v>
      </c>
      <c r="CB66" s="183">
        <f t="shared" si="59"/>
        <v>0</v>
      </c>
      <c r="CC66" s="183">
        <f t="shared" si="34"/>
        <v>0</v>
      </c>
      <c r="CD66" s="183">
        <f t="shared" si="60"/>
        <v>0</v>
      </c>
      <c r="CE66" s="183">
        <f t="shared" si="61"/>
        <v>0</v>
      </c>
      <c r="CF66" s="184">
        <f t="shared" si="62"/>
        <v>0</v>
      </c>
      <c r="CG66" s="198">
        <f t="shared" si="63"/>
        <v>0</v>
      </c>
      <c r="CH66" s="186"/>
      <c r="CI66" s="187"/>
      <c r="CJ66" s="187"/>
      <c r="CK66" s="177">
        <f t="shared" si="64"/>
        <v>0</v>
      </c>
      <c r="CL66" s="230"/>
      <c r="CM66" s="359"/>
      <c r="CN66" s="444">
        <v>1</v>
      </c>
      <c r="CO66" s="450">
        <v>12</v>
      </c>
    </row>
    <row r="67" spans="1:93" ht="20.100000000000001" customHeight="1" thickBot="1" x14ac:dyDescent="0.3">
      <c r="A67" s="646" t="s">
        <v>97</v>
      </c>
      <c r="B67" s="652">
        <v>53</v>
      </c>
      <c r="C67" s="25" t="s">
        <v>3</v>
      </c>
      <c r="D67" s="453"/>
      <c r="E67" s="507"/>
      <c r="F67" s="460" t="s">
        <v>27</v>
      </c>
      <c r="G67" s="438" t="s">
        <v>25</v>
      </c>
      <c r="H67" s="502"/>
      <c r="I67" s="502"/>
      <c r="J67" s="438" t="s">
        <v>25</v>
      </c>
      <c r="K67" s="438" t="s">
        <v>25</v>
      </c>
      <c r="L67" s="467"/>
      <c r="M67" s="503"/>
      <c r="N67" s="1053" t="s">
        <v>292</v>
      </c>
      <c r="O67" s="1053" t="s">
        <v>292</v>
      </c>
      <c r="P67" s="502"/>
      <c r="Q67" s="502"/>
      <c r="R67" s="438" t="s">
        <v>31</v>
      </c>
      <c r="S67" s="1132" t="s">
        <v>25</v>
      </c>
      <c r="T67" s="503"/>
      <c r="U67" s="458"/>
      <c r="V67" s="447" t="s">
        <v>25</v>
      </c>
      <c r="W67" s="438" t="s">
        <v>25</v>
      </c>
      <c r="X67" s="502"/>
      <c r="Y67" s="502"/>
      <c r="Z67" s="455" t="s">
        <v>27</v>
      </c>
      <c r="AA67" s="460" t="s">
        <v>25</v>
      </c>
      <c r="AB67" s="458"/>
      <c r="AC67" s="458"/>
      <c r="AD67" s="438" t="s">
        <v>24</v>
      </c>
      <c r="AE67" s="438" t="s">
        <v>24</v>
      </c>
      <c r="AF67" s="458"/>
      <c r="AG67" s="438"/>
      <c r="AH67" s="455"/>
      <c r="AI67" s="1072">
        <f>COUNTIF($D67:AH67,"D")</f>
        <v>2</v>
      </c>
      <c r="AJ67" s="1073">
        <f t="shared" si="10"/>
        <v>7</v>
      </c>
      <c r="AK67" s="1073">
        <f t="shared" si="11"/>
        <v>0</v>
      </c>
      <c r="AL67" s="1073">
        <f t="shared" si="12"/>
        <v>2</v>
      </c>
      <c r="AM67" s="1073">
        <f t="shared" si="13"/>
        <v>0</v>
      </c>
      <c r="AN67" s="1073">
        <f t="shared" si="14"/>
        <v>0</v>
      </c>
      <c r="AO67" s="1073">
        <f t="shared" si="15"/>
        <v>0</v>
      </c>
      <c r="AP67" s="1073">
        <f t="shared" si="16"/>
        <v>1</v>
      </c>
      <c r="AQ67" s="1073">
        <f t="shared" si="17"/>
        <v>0</v>
      </c>
      <c r="AR67" s="1073">
        <f t="shared" si="18"/>
        <v>2</v>
      </c>
      <c r="AS67" s="1073">
        <f t="shared" si="19"/>
        <v>0</v>
      </c>
      <c r="AT67" s="1073">
        <f t="shared" si="20"/>
        <v>0</v>
      </c>
      <c r="AU67" s="1073">
        <f t="shared" si="21"/>
        <v>0</v>
      </c>
      <c r="AV67" s="1073">
        <f t="shared" si="22"/>
        <v>0</v>
      </c>
      <c r="AW67" s="1073">
        <f t="shared" si="23"/>
        <v>0</v>
      </c>
      <c r="AX67" s="1073">
        <f t="shared" si="24"/>
        <v>0</v>
      </c>
      <c r="AY67" s="1073">
        <f t="shared" si="25"/>
        <v>0</v>
      </c>
      <c r="AZ67" s="1073">
        <f t="shared" si="26"/>
        <v>0</v>
      </c>
      <c r="BA67" s="184">
        <f t="shared" si="36"/>
        <v>11</v>
      </c>
      <c r="BB67" s="348"/>
      <c r="BC67" s="1076">
        <f t="shared" si="27"/>
        <v>6.5</v>
      </c>
      <c r="BD67" s="347"/>
      <c r="BE67" s="343"/>
      <c r="BF67" s="178">
        <f t="shared" si="37"/>
        <v>0</v>
      </c>
      <c r="BG67" s="179">
        <f t="shared" si="38"/>
        <v>0</v>
      </c>
      <c r="BH67" s="180">
        <f t="shared" si="39"/>
        <v>0</v>
      </c>
      <c r="BI67" s="181">
        <f t="shared" si="40"/>
        <v>0</v>
      </c>
      <c r="BJ67" s="182">
        <f t="shared" si="41"/>
        <v>0</v>
      </c>
      <c r="BK67" s="183">
        <f t="shared" si="42"/>
        <v>0</v>
      </c>
      <c r="BL67" s="183">
        <f t="shared" si="43"/>
        <v>0</v>
      </c>
      <c r="BM67" s="183">
        <f t="shared" si="44"/>
        <v>0</v>
      </c>
      <c r="BN67" s="183">
        <f t="shared" si="45"/>
        <v>0</v>
      </c>
      <c r="BO67" s="183">
        <f t="shared" si="46"/>
        <v>0</v>
      </c>
      <c r="BP67" s="184">
        <f t="shared" si="47"/>
        <v>0</v>
      </c>
      <c r="BQ67" s="405">
        <f t="shared" si="48"/>
        <v>0</v>
      </c>
      <c r="BR67" s="182">
        <f t="shared" si="49"/>
        <v>0</v>
      </c>
      <c r="BS67" s="183">
        <f t="shared" si="50"/>
        <v>0</v>
      </c>
      <c r="BT67" s="184">
        <f t="shared" si="51"/>
        <v>0</v>
      </c>
      <c r="BU67" s="185">
        <f t="shared" si="52"/>
        <v>0</v>
      </c>
      <c r="BV67" s="178">
        <f t="shared" si="53"/>
        <v>0</v>
      </c>
      <c r="BW67" s="179">
        <f t="shared" si="54"/>
        <v>0</v>
      </c>
      <c r="BX67" s="196">
        <f t="shared" si="55"/>
        <v>0</v>
      </c>
      <c r="BY67" s="197">
        <f t="shared" si="56"/>
        <v>0</v>
      </c>
      <c r="BZ67" s="182">
        <f t="shared" si="57"/>
        <v>0</v>
      </c>
      <c r="CA67" s="183">
        <f t="shared" si="58"/>
        <v>0</v>
      </c>
      <c r="CB67" s="183">
        <f t="shared" si="59"/>
        <v>0</v>
      </c>
      <c r="CC67" s="183">
        <f t="shared" si="34"/>
        <v>0</v>
      </c>
      <c r="CD67" s="183">
        <f t="shared" si="60"/>
        <v>0</v>
      </c>
      <c r="CE67" s="183">
        <f t="shared" si="61"/>
        <v>0</v>
      </c>
      <c r="CF67" s="184">
        <f t="shared" si="62"/>
        <v>0</v>
      </c>
      <c r="CG67" s="198">
        <f t="shared" si="63"/>
        <v>0</v>
      </c>
      <c r="CH67" s="186"/>
      <c r="CI67" s="187"/>
      <c r="CJ67" s="187"/>
      <c r="CK67" s="177">
        <f t="shared" si="64"/>
        <v>0</v>
      </c>
      <c r="CL67" s="230"/>
      <c r="CM67" s="359"/>
      <c r="CN67" s="444">
        <v>3</v>
      </c>
      <c r="CO67" s="450">
        <v>36</v>
      </c>
    </row>
    <row r="68" spans="1:93" s="337" customFormat="1" ht="20.100000000000001" customHeight="1" thickBot="1" x14ac:dyDescent="0.3">
      <c r="A68" s="646" t="s">
        <v>98</v>
      </c>
      <c r="B68" s="652">
        <v>54</v>
      </c>
      <c r="C68" s="25" t="s">
        <v>3</v>
      </c>
      <c r="D68" s="453"/>
      <c r="E68" s="507"/>
      <c r="F68" s="460" t="s">
        <v>24</v>
      </c>
      <c r="G68" s="438" t="s">
        <v>25</v>
      </c>
      <c r="H68" s="502"/>
      <c r="I68" s="502"/>
      <c r="J68" s="438" t="s">
        <v>25</v>
      </c>
      <c r="K68" s="438" t="s">
        <v>25</v>
      </c>
      <c r="L68" s="467"/>
      <c r="M68" s="503" t="s">
        <v>26</v>
      </c>
      <c r="N68" s="438" t="s">
        <v>24</v>
      </c>
      <c r="O68" s="438" t="s">
        <v>31</v>
      </c>
      <c r="P68" s="502"/>
      <c r="Q68" s="502"/>
      <c r="R68" s="438" t="s">
        <v>57</v>
      </c>
      <c r="S68" s="1132" t="s">
        <v>25</v>
      </c>
      <c r="T68" s="503"/>
      <c r="U68" s="458"/>
      <c r="V68" s="438" t="s">
        <v>24</v>
      </c>
      <c r="W68" s="438" t="s">
        <v>25</v>
      </c>
      <c r="X68" s="502"/>
      <c r="Y68" s="502"/>
      <c r="Z68" s="455" t="s">
        <v>31</v>
      </c>
      <c r="AA68" s="460" t="s">
        <v>25</v>
      </c>
      <c r="AB68" s="458"/>
      <c r="AC68" s="458"/>
      <c r="AD68" s="438" t="s">
        <v>24</v>
      </c>
      <c r="AE68" s="438" t="s">
        <v>24</v>
      </c>
      <c r="AF68" s="458"/>
      <c r="AG68" s="438"/>
      <c r="AH68" s="455"/>
      <c r="AI68" s="1072">
        <f>COUNTIF($D68:AH68,"D")</f>
        <v>5</v>
      </c>
      <c r="AJ68" s="1073">
        <f t="shared" si="10"/>
        <v>6</v>
      </c>
      <c r="AK68" s="1073">
        <f t="shared" si="11"/>
        <v>1</v>
      </c>
      <c r="AL68" s="1073">
        <f t="shared" si="12"/>
        <v>0</v>
      </c>
      <c r="AM68" s="1073">
        <f t="shared" si="13"/>
        <v>0</v>
      </c>
      <c r="AN68" s="1073">
        <f t="shared" si="14"/>
        <v>0</v>
      </c>
      <c r="AO68" s="1073">
        <f t="shared" si="15"/>
        <v>0</v>
      </c>
      <c r="AP68" s="1073">
        <f t="shared" si="16"/>
        <v>2</v>
      </c>
      <c r="AQ68" s="1073">
        <f t="shared" si="17"/>
        <v>0</v>
      </c>
      <c r="AR68" s="1073">
        <f t="shared" si="18"/>
        <v>0</v>
      </c>
      <c r="AS68" s="1073">
        <f t="shared" si="19"/>
        <v>0</v>
      </c>
      <c r="AT68" s="1073">
        <f t="shared" si="20"/>
        <v>0</v>
      </c>
      <c r="AU68" s="1073">
        <f t="shared" si="21"/>
        <v>0</v>
      </c>
      <c r="AV68" s="1073">
        <f t="shared" si="22"/>
        <v>0</v>
      </c>
      <c r="AW68" s="1073">
        <f t="shared" si="23"/>
        <v>0</v>
      </c>
      <c r="AX68" s="1073">
        <f t="shared" si="24"/>
        <v>0</v>
      </c>
      <c r="AY68" s="1073">
        <f t="shared" si="25"/>
        <v>0</v>
      </c>
      <c r="AZ68" s="1073">
        <f t="shared" si="26"/>
        <v>0</v>
      </c>
      <c r="BA68" s="184">
        <f t="shared" si="36"/>
        <v>12</v>
      </c>
      <c r="BB68" s="348"/>
      <c r="BC68" s="1076">
        <f t="shared" si="27"/>
        <v>6</v>
      </c>
      <c r="BD68" s="347"/>
      <c r="BE68" s="343"/>
      <c r="BF68" s="178">
        <f t="shared" si="37"/>
        <v>0</v>
      </c>
      <c r="BG68" s="179">
        <f t="shared" si="38"/>
        <v>0</v>
      </c>
      <c r="BH68" s="180">
        <f t="shared" si="39"/>
        <v>0</v>
      </c>
      <c r="BI68" s="181">
        <f t="shared" si="40"/>
        <v>0</v>
      </c>
      <c r="BJ68" s="182">
        <f t="shared" si="41"/>
        <v>0</v>
      </c>
      <c r="BK68" s="183">
        <f t="shared" si="42"/>
        <v>0</v>
      </c>
      <c r="BL68" s="183">
        <f t="shared" si="43"/>
        <v>0</v>
      </c>
      <c r="BM68" s="183">
        <f t="shared" si="44"/>
        <v>0</v>
      </c>
      <c r="BN68" s="183">
        <f t="shared" si="45"/>
        <v>0</v>
      </c>
      <c r="BO68" s="183">
        <f t="shared" si="46"/>
        <v>0</v>
      </c>
      <c r="BP68" s="184">
        <f t="shared" si="47"/>
        <v>0</v>
      </c>
      <c r="BQ68" s="405">
        <f t="shared" si="48"/>
        <v>0</v>
      </c>
      <c r="BR68" s="182">
        <f t="shared" si="49"/>
        <v>0</v>
      </c>
      <c r="BS68" s="183">
        <f t="shared" si="50"/>
        <v>0</v>
      </c>
      <c r="BT68" s="184">
        <f t="shared" si="51"/>
        <v>0</v>
      </c>
      <c r="BU68" s="185">
        <f t="shared" si="52"/>
        <v>0</v>
      </c>
      <c r="BV68" s="178">
        <f t="shared" si="53"/>
        <v>0</v>
      </c>
      <c r="BW68" s="179">
        <f t="shared" si="54"/>
        <v>0</v>
      </c>
      <c r="BX68" s="196">
        <f t="shared" si="55"/>
        <v>0</v>
      </c>
      <c r="BY68" s="197">
        <f t="shared" si="56"/>
        <v>0</v>
      </c>
      <c r="BZ68" s="182">
        <f t="shared" si="57"/>
        <v>0</v>
      </c>
      <c r="CA68" s="183">
        <f t="shared" si="58"/>
        <v>0</v>
      </c>
      <c r="CB68" s="183">
        <f t="shared" si="59"/>
        <v>0</v>
      </c>
      <c r="CC68" s="183">
        <f t="shared" si="34"/>
        <v>0</v>
      </c>
      <c r="CD68" s="183">
        <f t="shared" si="60"/>
        <v>0</v>
      </c>
      <c r="CE68" s="183">
        <f t="shared" si="61"/>
        <v>0</v>
      </c>
      <c r="CF68" s="184">
        <f t="shared" si="62"/>
        <v>0</v>
      </c>
      <c r="CG68" s="198">
        <f t="shared" si="63"/>
        <v>0</v>
      </c>
      <c r="CH68" s="186"/>
      <c r="CI68" s="187"/>
      <c r="CJ68" s="187"/>
      <c r="CK68" s="177">
        <f t="shared" si="64"/>
        <v>0</v>
      </c>
      <c r="CL68" s="230"/>
      <c r="CM68" s="359"/>
      <c r="CN68" s="444">
        <v>2</v>
      </c>
      <c r="CO68" s="450">
        <v>24</v>
      </c>
    </row>
    <row r="69" spans="1:93" ht="20.100000000000001" customHeight="1" thickBot="1" x14ac:dyDescent="0.3">
      <c r="A69" s="646" t="s">
        <v>99</v>
      </c>
      <c r="B69" s="652">
        <v>55</v>
      </c>
      <c r="C69" s="25" t="s">
        <v>3</v>
      </c>
      <c r="D69" s="453"/>
      <c r="E69" s="507"/>
      <c r="F69" s="460" t="s">
        <v>24</v>
      </c>
      <c r="G69" s="438" t="s">
        <v>25</v>
      </c>
      <c r="H69" s="452"/>
      <c r="I69" s="452"/>
      <c r="J69" s="438" t="s">
        <v>57</v>
      </c>
      <c r="K69" s="978" t="s">
        <v>56</v>
      </c>
      <c r="L69" s="525"/>
      <c r="M69" s="503"/>
      <c r="N69" s="438" t="s">
        <v>24</v>
      </c>
      <c r="O69" s="438" t="s">
        <v>25</v>
      </c>
      <c r="P69" s="452"/>
      <c r="Q69" s="452"/>
      <c r="R69" s="447" t="s">
        <v>57</v>
      </c>
      <c r="S69" s="1132" t="s">
        <v>25</v>
      </c>
      <c r="T69" s="503"/>
      <c r="U69" s="458"/>
      <c r="V69" s="438" t="s">
        <v>24</v>
      </c>
      <c r="W69" s="438" t="s">
        <v>25</v>
      </c>
      <c r="X69" s="502"/>
      <c r="Y69" s="502"/>
      <c r="Z69" s="455" t="s">
        <v>24</v>
      </c>
      <c r="AA69" s="460" t="s">
        <v>25</v>
      </c>
      <c r="AB69" s="428" t="s">
        <v>56</v>
      </c>
      <c r="AC69" s="458"/>
      <c r="AD69" s="438" t="s">
        <v>24</v>
      </c>
      <c r="AE69" s="438" t="s">
        <v>24</v>
      </c>
      <c r="AF69" s="458"/>
      <c r="AG69" s="438"/>
      <c r="AH69" s="455"/>
      <c r="AI69" s="1072">
        <f>COUNTIF($D69:AH69,"D")</f>
        <v>6</v>
      </c>
      <c r="AJ69" s="1073">
        <f t="shared" si="10"/>
        <v>5</v>
      </c>
      <c r="AK69" s="1073">
        <f t="shared" si="11"/>
        <v>0</v>
      </c>
      <c r="AL69" s="1073">
        <f t="shared" si="12"/>
        <v>0</v>
      </c>
      <c r="AM69" s="1073">
        <f t="shared" si="13"/>
        <v>0</v>
      </c>
      <c r="AN69" s="1073">
        <f t="shared" si="14"/>
        <v>0</v>
      </c>
      <c r="AO69" s="1073">
        <f t="shared" si="15"/>
        <v>0</v>
      </c>
      <c r="AP69" s="1073">
        <f t="shared" si="16"/>
        <v>0</v>
      </c>
      <c r="AQ69" s="1073">
        <f t="shared" si="17"/>
        <v>0</v>
      </c>
      <c r="AR69" s="1073">
        <f t="shared" si="18"/>
        <v>0</v>
      </c>
      <c r="AS69" s="1073">
        <f t="shared" si="19"/>
        <v>0</v>
      </c>
      <c r="AT69" s="1073">
        <f t="shared" si="20"/>
        <v>0</v>
      </c>
      <c r="AU69" s="1073">
        <f t="shared" si="21"/>
        <v>0</v>
      </c>
      <c r="AV69" s="1073">
        <f t="shared" si="22"/>
        <v>0</v>
      </c>
      <c r="AW69" s="1073">
        <f t="shared" si="23"/>
        <v>0</v>
      </c>
      <c r="AX69" s="1073">
        <f t="shared" si="24"/>
        <v>0</v>
      </c>
      <c r="AY69" s="1073">
        <f t="shared" si="25"/>
        <v>0</v>
      </c>
      <c r="AZ69" s="1073">
        <f t="shared" si="26"/>
        <v>0</v>
      </c>
      <c r="BA69" s="184">
        <f t="shared" si="36"/>
        <v>11</v>
      </c>
      <c r="BB69" s="348"/>
      <c r="BC69" s="1076">
        <f t="shared" si="27"/>
        <v>5.5</v>
      </c>
      <c r="BD69" s="347"/>
      <c r="BE69" s="343"/>
      <c r="BF69" s="178">
        <f t="shared" si="37"/>
        <v>2</v>
      </c>
      <c r="BG69" s="179">
        <f t="shared" si="38"/>
        <v>1</v>
      </c>
      <c r="BH69" s="180">
        <f t="shared" si="39"/>
        <v>8.3333333333333329E-2</v>
      </c>
      <c r="BI69" s="181">
        <f t="shared" si="40"/>
        <v>0.91666666666666663</v>
      </c>
      <c r="BJ69" s="182">
        <f t="shared" si="41"/>
        <v>0</v>
      </c>
      <c r="BK69" s="183">
        <f t="shared" si="42"/>
        <v>0</v>
      </c>
      <c r="BL69" s="183">
        <f t="shared" si="43"/>
        <v>0</v>
      </c>
      <c r="BM69" s="183">
        <f t="shared" si="44"/>
        <v>0</v>
      </c>
      <c r="BN69" s="183">
        <f t="shared" si="45"/>
        <v>0</v>
      </c>
      <c r="BO69" s="183">
        <f t="shared" si="46"/>
        <v>0</v>
      </c>
      <c r="BP69" s="184">
        <f t="shared" si="47"/>
        <v>0</v>
      </c>
      <c r="BQ69" s="405">
        <f t="shared" si="48"/>
        <v>0</v>
      </c>
      <c r="BR69" s="182">
        <f t="shared" si="49"/>
        <v>0</v>
      </c>
      <c r="BS69" s="183">
        <f t="shared" si="50"/>
        <v>0</v>
      </c>
      <c r="BT69" s="184">
        <f t="shared" si="51"/>
        <v>0</v>
      </c>
      <c r="BU69" s="185">
        <f t="shared" si="52"/>
        <v>0</v>
      </c>
      <c r="BV69" s="178">
        <f t="shared" si="53"/>
        <v>0</v>
      </c>
      <c r="BW69" s="179">
        <f t="shared" si="54"/>
        <v>0</v>
      </c>
      <c r="BX69" s="196">
        <f t="shared" si="55"/>
        <v>0</v>
      </c>
      <c r="BY69" s="197">
        <f t="shared" si="56"/>
        <v>0</v>
      </c>
      <c r="BZ69" s="182">
        <f t="shared" si="57"/>
        <v>0</v>
      </c>
      <c r="CA69" s="183">
        <f t="shared" si="58"/>
        <v>0</v>
      </c>
      <c r="CB69" s="183">
        <f t="shared" si="59"/>
        <v>0</v>
      </c>
      <c r="CC69" s="183">
        <f t="shared" si="34"/>
        <v>0</v>
      </c>
      <c r="CD69" s="183">
        <f t="shared" si="60"/>
        <v>0</v>
      </c>
      <c r="CE69" s="183">
        <f t="shared" si="61"/>
        <v>0</v>
      </c>
      <c r="CF69" s="184">
        <f t="shared" si="62"/>
        <v>0</v>
      </c>
      <c r="CG69" s="198">
        <f t="shared" si="63"/>
        <v>0</v>
      </c>
      <c r="CH69" s="186"/>
      <c r="CI69" s="187"/>
      <c r="CJ69" s="187"/>
      <c r="CK69" s="177">
        <f t="shared" si="64"/>
        <v>1</v>
      </c>
      <c r="CL69" s="230"/>
      <c r="CM69" s="359"/>
      <c r="CN69" s="444">
        <v>4</v>
      </c>
      <c r="CO69" s="450">
        <v>48</v>
      </c>
    </row>
    <row r="70" spans="1:93" ht="20.100000000000001" customHeight="1" thickBot="1" x14ac:dyDescent="0.3">
      <c r="A70" s="646" t="s">
        <v>100</v>
      </c>
      <c r="B70" s="652">
        <v>56</v>
      </c>
      <c r="C70" s="25" t="s">
        <v>3</v>
      </c>
      <c r="D70" s="453"/>
      <c r="E70" s="507"/>
      <c r="F70" s="460" t="s">
        <v>31</v>
      </c>
      <c r="G70" s="978" t="s">
        <v>31</v>
      </c>
      <c r="H70" s="502"/>
      <c r="I70" s="502"/>
      <c r="J70" s="438" t="s">
        <v>25</v>
      </c>
      <c r="K70" s="438" t="s">
        <v>25</v>
      </c>
      <c r="L70" s="467" t="s">
        <v>27</v>
      </c>
      <c r="M70" s="503"/>
      <c r="N70" s="438" t="s">
        <v>24</v>
      </c>
      <c r="O70" s="438" t="s">
        <v>25</v>
      </c>
      <c r="P70" s="502"/>
      <c r="Q70" s="502"/>
      <c r="R70" s="438" t="s">
        <v>24</v>
      </c>
      <c r="S70" s="1132" t="s">
        <v>25</v>
      </c>
      <c r="T70" s="503"/>
      <c r="U70" s="458"/>
      <c r="V70" s="438" t="s">
        <v>27</v>
      </c>
      <c r="W70" s="438" t="s">
        <v>25</v>
      </c>
      <c r="X70" s="502"/>
      <c r="Y70" s="502"/>
      <c r="Z70" s="455" t="s">
        <v>27</v>
      </c>
      <c r="AA70" s="460" t="s">
        <v>25</v>
      </c>
      <c r="AB70" s="458"/>
      <c r="AC70" s="458"/>
      <c r="AD70" s="438" t="s">
        <v>24</v>
      </c>
      <c r="AE70" s="438" t="s">
        <v>27</v>
      </c>
      <c r="AF70" s="458"/>
      <c r="AG70" s="438"/>
      <c r="AH70" s="455"/>
      <c r="AI70" s="1072">
        <f>COUNTIF($D70:AH70,"D")</f>
        <v>3</v>
      </c>
      <c r="AJ70" s="1073">
        <f t="shared" si="10"/>
        <v>6</v>
      </c>
      <c r="AK70" s="1073">
        <f t="shared" si="11"/>
        <v>0</v>
      </c>
      <c r="AL70" s="1073">
        <f t="shared" si="12"/>
        <v>4</v>
      </c>
      <c r="AM70" s="1073">
        <f t="shared" si="13"/>
        <v>0</v>
      </c>
      <c r="AN70" s="1073">
        <f t="shared" si="14"/>
        <v>0</v>
      </c>
      <c r="AO70" s="1073">
        <f t="shared" si="15"/>
        <v>0</v>
      </c>
      <c r="AP70" s="1073">
        <f t="shared" si="16"/>
        <v>2</v>
      </c>
      <c r="AQ70" s="1073">
        <f t="shared" si="17"/>
        <v>0</v>
      </c>
      <c r="AR70" s="1073">
        <f t="shared" si="18"/>
        <v>0</v>
      </c>
      <c r="AS70" s="1073">
        <f t="shared" si="19"/>
        <v>0</v>
      </c>
      <c r="AT70" s="1073">
        <f t="shared" si="20"/>
        <v>0</v>
      </c>
      <c r="AU70" s="1073">
        <f t="shared" si="21"/>
        <v>0</v>
      </c>
      <c r="AV70" s="1073">
        <f t="shared" si="22"/>
        <v>0</v>
      </c>
      <c r="AW70" s="1073">
        <f t="shared" si="23"/>
        <v>0</v>
      </c>
      <c r="AX70" s="1073">
        <f t="shared" si="24"/>
        <v>0</v>
      </c>
      <c r="AY70" s="1073">
        <f t="shared" si="25"/>
        <v>0</v>
      </c>
      <c r="AZ70" s="1073">
        <f t="shared" si="26"/>
        <v>0</v>
      </c>
      <c r="BA70" s="184">
        <f t="shared" si="36"/>
        <v>13</v>
      </c>
      <c r="BB70" s="348"/>
      <c r="BC70" s="1076">
        <f t="shared" si="27"/>
        <v>6.5</v>
      </c>
      <c r="BD70" s="347"/>
      <c r="BE70" s="343"/>
      <c r="BF70" s="178">
        <f t="shared" si="37"/>
        <v>0</v>
      </c>
      <c r="BG70" s="179">
        <f t="shared" si="38"/>
        <v>0</v>
      </c>
      <c r="BH70" s="180">
        <f t="shared" si="39"/>
        <v>0</v>
      </c>
      <c r="BI70" s="181">
        <f t="shared" si="40"/>
        <v>0</v>
      </c>
      <c r="BJ70" s="182">
        <f t="shared" si="41"/>
        <v>0</v>
      </c>
      <c r="BK70" s="183">
        <f t="shared" si="42"/>
        <v>0</v>
      </c>
      <c r="BL70" s="183">
        <f t="shared" si="43"/>
        <v>0</v>
      </c>
      <c r="BM70" s="183">
        <f t="shared" si="44"/>
        <v>0</v>
      </c>
      <c r="BN70" s="183">
        <f t="shared" si="45"/>
        <v>0</v>
      </c>
      <c r="BO70" s="183">
        <f t="shared" si="46"/>
        <v>0</v>
      </c>
      <c r="BP70" s="184">
        <f t="shared" si="47"/>
        <v>0</v>
      </c>
      <c r="BQ70" s="405">
        <f t="shared" si="48"/>
        <v>0</v>
      </c>
      <c r="BR70" s="182">
        <f t="shared" si="49"/>
        <v>0</v>
      </c>
      <c r="BS70" s="183">
        <f t="shared" si="50"/>
        <v>0</v>
      </c>
      <c r="BT70" s="184">
        <f t="shared" si="51"/>
        <v>0</v>
      </c>
      <c r="BU70" s="185">
        <f t="shared" si="52"/>
        <v>0</v>
      </c>
      <c r="BV70" s="178">
        <f t="shared" si="53"/>
        <v>0</v>
      </c>
      <c r="BW70" s="179">
        <f t="shared" si="54"/>
        <v>0</v>
      </c>
      <c r="BX70" s="196">
        <f t="shared" si="55"/>
        <v>0</v>
      </c>
      <c r="BY70" s="197">
        <f t="shared" si="56"/>
        <v>0</v>
      </c>
      <c r="BZ70" s="182">
        <f t="shared" si="57"/>
        <v>0</v>
      </c>
      <c r="CA70" s="183">
        <f t="shared" si="58"/>
        <v>0</v>
      </c>
      <c r="CB70" s="183">
        <f t="shared" si="59"/>
        <v>0</v>
      </c>
      <c r="CC70" s="183">
        <f t="shared" si="34"/>
        <v>0</v>
      </c>
      <c r="CD70" s="183">
        <f t="shared" si="60"/>
        <v>0</v>
      </c>
      <c r="CE70" s="183">
        <f t="shared" si="61"/>
        <v>0</v>
      </c>
      <c r="CF70" s="184">
        <f t="shared" si="62"/>
        <v>0</v>
      </c>
      <c r="CG70" s="198">
        <f t="shared" si="63"/>
        <v>0</v>
      </c>
      <c r="CH70" s="186"/>
      <c r="CI70" s="187"/>
      <c r="CJ70" s="187"/>
      <c r="CK70" s="177">
        <f t="shared" si="64"/>
        <v>0</v>
      </c>
      <c r="CL70" s="230"/>
      <c r="CM70" s="359"/>
      <c r="CN70" s="444">
        <v>1</v>
      </c>
      <c r="CO70" s="450">
        <v>12</v>
      </c>
    </row>
    <row r="71" spans="1:93" ht="20.100000000000001" customHeight="1" thickBot="1" x14ac:dyDescent="0.3">
      <c r="A71" s="646" t="s">
        <v>102</v>
      </c>
      <c r="B71" s="652">
        <v>57</v>
      </c>
      <c r="C71" s="25" t="s">
        <v>3</v>
      </c>
      <c r="D71" s="527"/>
      <c r="E71" s="526"/>
      <c r="F71" s="459" t="s">
        <v>57</v>
      </c>
      <c r="G71" s="435" t="s">
        <v>31</v>
      </c>
      <c r="H71" s="498"/>
      <c r="I71" s="498"/>
      <c r="J71" s="435" t="s">
        <v>25</v>
      </c>
      <c r="K71" s="435" t="s">
        <v>25</v>
      </c>
      <c r="L71" s="505"/>
      <c r="M71" s="500"/>
      <c r="N71" s="435" t="s">
        <v>24</v>
      </c>
      <c r="O71" s="435" t="s">
        <v>25</v>
      </c>
      <c r="P71" s="498"/>
      <c r="Q71" s="498" t="s">
        <v>26</v>
      </c>
      <c r="R71" s="435" t="s">
        <v>24</v>
      </c>
      <c r="S71" s="1131" t="s">
        <v>25</v>
      </c>
      <c r="T71" s="500"/>
      <c r="U71" s="506"/>
      <c r="V71" s="435" t="s">
        <v>24</v>
      </c>
      <c r="W71" s="435" t="s">
        <v>25</v>
      </c>
      <c r="X71" s="498"/>
      <c r="Y71" s="498"/>
      <c r="Z71" s="440" t="s">
        <v>24</v>
      </c>
      <c r="AA71" s="459" t="s">
        <v>25</v>
      </c>
      <c r="AB71" s="506"/>
      <c r="AC71" s="506"/>
      <c r="AD71" s="435" t="s">
        <v>24</v>
      </c>
      <c r="AE71" s="435" t="s">
        <v>31</v>
      </c>
      <c r="AF71" s="458"/>
      <c r="AG71" s="438"/>
      <c r="AH71" s="455"/>
      <c r="AI71" s="1072">
        <f>COUNTIF($D71:AH71,"D")</f>
        <v>5</v>
      </c>
      <c r="AJ71" s="1073">
        <f t="shared" si="10"/>
        <v>6</v>
      </c>
      <c r="AK71" s="1073">
        <f t="shared" si="11"/>
        <v>1</v>
      </c>
      <c r="AL71" s="1073">
        <f t="shared" si="12"/>
        <v>0</v>
      </c>
      <c r="AM71" s="1073">
        <f t="shared" si="13"/>
        <v>0</v>
      </c>
      <c r="AN71" s="1073">
        <f t="shared" si="14"/>
        <v>0</v>
      </c>
      <c r="AO71" s="1073">
        <f t="shared" si="15"/>
        <v>0</v>
      </c>
      <c r="AP71" s="1073">
        <f t="shared" si="16"/>
        <v>2</v>
      </c>
      <c r="AQ71" s="1073">
        <f t="shared" si="17"/>
        <v>0</v>
      </c>
      <c r="AR71" s="1073">
        <f t="shared" si="18"/>
        <v>0</v>
      </c>
      <c r="AS71" s="1073">
        <f t="shared" si="19"/>
        <v>0</v>
      </c>
      <c r="AT71" s="1073">
        <f t="shared" si="20"/>
        <v>0</v>
      </c>
      <c r="AU71" s="1073">
        <f t="shared" si="21"/>
        <v>0</v>
      </c>
      <c r="AV71" s="1073">
        <f t="shared" si="22"/>
        <v>0</v>
      </c>
      <c r="AW71" s="1073">
        <f t="shared" si="23"/>
        <v>0</v>
      </c>
      <c r="AX71" s="1073">
        <f t="shared" si="24"/>
        <v>0</v>
      </c>
      <c r="AY71" s="1073">
        <f t="shared" si="25"/>
        <v>0</v>
      </c>
      <c r="AZ71" s="1073">
        <f t="shared" si="26"/>
        <v>0</v>
      </c>
      <c r="BA71" s="184">
        <f t="shared" si="36"/>
        <v>12</v>
      </c>
      <c r="BB71" s="348"/>
      <c r="BC71" s="1076">
        <f t="shared" si="27"/>
        <v>6</v>
      </c>
      <c r="BD71" s="347"/>
      <c r="BE71" s="343"/>
      <c r="BF71" s="178">
        <f t="shared" si="37"/>
        <v>0</v>
      </c>
      <c r="BG71" s="179">
        <f t="shared" si="38"/>
        <v>0</v>
      </c>
      <c r="BH71" s="180">
        <f t="shared" si="39"/>
        <v>0</v>
      </c>
      <c r="BI71" s="181">
        <f t="shared" si="40"/>
        <v>0</v>
      </c>
      <c r="BJ71" s="182">
        <f t="shared" si="41"/>
        <v>0</v>
      </c>
      <c r="BK71" s="183">
        <f t="shared" si="42"/>
        <v>0</v>
      </c>
      <c r="BL71" s="183">
        <f t="shared" si="43"/>
        <v>0</v>
      </c>
      <c r="BM71" s="183">
        <f t="shared" si="44"/>
        <v>0</v>
      </c>
      <c r="BN71" s="183">
        <f t="shared" si="45"/>
        <v>0</v>
      </c>
      <c r="BO71" s="183">
        <f t="shared" si="46"/>
        <v>0</v>
      </c>
      <c r="BP71" s="184">
        <f t="shared" si="47"/>
        <v>0</v>
      </c>
      <c r="BQ71" s="405">
        <f t="shared" si="48"/>
        <v>0</v>
      </c>
      <c r="BR71" s="182">
        <f t="shared" si="49"/>
        <v>0</v>
      </c>
      <c r="BS71" s="183">
        <f t="shared" si="50"/>
        <v>0</v>
      </c>
      <c r="BT71" s="184">
        <f t="shared" si="51"/>
        <v>0</v>
      </c>
      <c r="BU71" s="185">
        <f t="shared" si="52"/>
        <v>0</v>
      </c>
      <c r="BV71" s="178">
        <f t="shared" si="53"/>
        <v>0</v>
      </c>
      <c r="BW71" s="179">
        <f t="shared" si="54"/>
        <v>0</v>
      </c>
      <c r="BX71" s="196">
        <f t="shared" si="55"/>
        <v>0</v>
      </c>
      <c r="BY71" s="197">
        <f t="shared" si="56"/>
        <v>0</v>
      </c>
      <c r="BZ71" s="182">
        <f t="shared" si="57"/>
        <v>0</v>
      </c>
      <c r="CA71" s="183">
        <f t="shared" si="58"/>
        <v>0</v>
      </c>
      <c r="CB71" s="183">
        <f t="shared" si="59"/>
        <v>0</v>
      </c>
      <c r="CC71" s="183">
        <f t="shared" si="34"/>
        <v>0</v>
      </c>
      <c r="CD71" s="183">
        <f t="shared" si="60"/>
        <v>0</v>
      </c>
      <c r="CE71" s="183">
        <f t="shared" si="61"/>
        <v>0</v>
      </c>
      <c r="CF71" s="184">
        <f t="shared" si="62"/>
        <v>0</v>
      </c>
      <c r="CG71" s="198">
        <f t="shared" si="63"/>
        <v>0</v>
      </c>
      <c r="CH71" s="186"/>
      <c r="CI71" s="187"/>
      <c r="CJ71" s="187"/>
      <c r="CK71" s="177">
        <f t="shared" si="64"/>
        <v>0</v>
      </c>
      <c r="CL71" s="230"/>
      <c r="CM71" s="359"/>
      <c r="CN71" s="444">
        <v>1</v>
      </c>
      <c r="CO71" s="450">
        <v>12</v>
      </c>
    </row>
    <row r="72" spans="1:93" ht="20.100000000000001" customHeight="1" thickBot="1" x14ac:dyDescent="0.3">
      <c r="A72" s="646" t="s">
        <v>103</v>
      </c>
      <c r="B72" s="652">
        <v>58</v>
      </c>
      <c r="C72" s="25" t="s">
        <v>3</v>
      </c>
      <c r="D72" s="520"/>
      <c r="E72" s="504" t="s">
        <v>26</v>
      </c>
      <c r="F72" s="459" t="s">
        <v>24</v>
      </c>
      <c r="G72" s="435" t="s">
        <v>25</v>
      </c>
      <c r="H72" s="498" t="s">
        <v>27</v>
      </c>
      <c r="I72" s="498"/>
      <c r="J72" s="435" t="s">
        <v>25</v>
      </c>
      <c r="K72" s="435" t="s">
        <v>25</v>
      </c>
      <c r="L72" s="505"/>
      <c r="M72" s="500"/>
      <c r="N72" s="435" t="s">
        <v>24</v>
      </c>
      <c r="O72" s="435" t="s">
        <v>26</v>
      </c>
      <c r="P72" s="498" t="s">
        <v>26</v>
      </c>
      <c r="Q72" s="498"/>
      <c r="R72" s="435" t="s">
        <v>24</v>
      </c>
      <c r="S72" s="1131" t="s">
        <v>25</v>
      </c>
      <c r="T72" s="500"/>
      <c r="U72" s="506"/>
      <c r="V72" s="435" t="s">
        <v>24</v>
      </c>
      <c r="W72" s="435" t="s">
        <v>25</v>
      </c>
      <c r="X72" s="498"/>
      <c r="Y72" s="498"/>
      <c r="Z72" s="440" t="s">
        <v>24</v>
      </c>
      <c r="AA72" s="459" t="s">
        <v>25</v>
      </c>
      <c r="AB72" s="506" t="s">
        <v>56</v>
      </c>
      <c r="AC72" s="506"/>
      <c r="AD72" s="435" t="s">
        <v>24</v>
      </c>
      <c r="AE72" s="435" t="s">
        <v>24</v>
      </c>
      <c r="AF72" s="438"/>
      <c r="AG72" s="438"/>
      <c r="AH72" s="455"/>
      <c r="AI72" s="1072">
        <f>COUNTIF($D72:AH72,"D")</f>
        <v>7</v>
      </c>
      <c r="AJ72" s="1073">
        <f t="shared" si="10"/>
        <v>6</v>
      </c>
      <c r="AK72" s="1073">
        <f t="shared" si="11"/>
        <v>3</v>
      </c>
      <c r="AL72" s="1073">
        <f t="shared" si="12"/>
        <v>1</v>
      </c>
      <c r="AM72" s="1073">
        <f t="shared" si="13"/>
        <v>0</v>
      </c>
      <c r="AN72" s="1073">
        <f t="shared" si="14"/>
        <v>0</v>
      </c>
      <c r="AO72" s="1073">
        <f t="shared" si="15"/>
        <v>0</v>
      </c>
      <c r="AP72" s="1073">
        <f t="shared" si="16"/>
        <v>0</v>
      </c>
      <c r="AQ72" s="1073">
        <f t="shared" si="17"/>
        <v>0</v>
      </c>
      <c r="AR72" s="1073">
        <f t="shared" si="18"/>
        <v>0</v>
      </c>
      <c r="AS72" s="1073">
        <f t="shared" si="19"/>
        <v>0</v>
      </c>
      <c r="AT72" s="1073">
        <f t="shared" si="20"/>
        <v>0</v>
      </c>
      <c r="AU72" s="1073">
        <f t="shared" si="21"/>
        <v>0</v>
      </c>
      <c r="AV72" s="1073">
        <f t="shared" si="22"/>
        <v>0</v>
      </c>
      <c r="AW72" s="1073">
        <f t="shared" si="23"/>
        <v>0</v>
      </c>
      <c r="AX72" s="1073">
        <f t="shared" si="24"/>
        <v>0</v>
      </c>
      <c r="AY72" s="1073">
        <f t="shared" si="25"/>
        <v>0</v>
      </c>
      <c r="AZ72" s="1073">
        <f t="shared" si="26"/>
        <v>0</v>
      </c>
      <c r="BA72" s="184">
        <f t="shared" si="36"/>
        <v>17</v>
      </c>
      <c r="BB72" s="348"/>
      <c r="BC72" s="1076">
        <f t="shared" si="27"/>
        <v>8.5</v>
      </c>
      <c r="BD72" s="347"/>
      <c r="BE72" s="343"/>
      <c r="BF72" s="178">
        <f t="shared" si="37"/>
        <v>1</v>
      </c>
      <c r="BG72" s="179">
        <f t="shared" si="38"/>
        <v>0.5</v>
      </c>
      <c r="BH72" s="180">
        <f t="shared" si="39"/>
        <v>4.1666666666666664E-2</v>
      </c>
      <c r="BI72" s="181">
        <f t="shared" si="40"/>
        <v>0.45833333333333331</v>
      </c>
      <c r="BJ72" s="182">
        <f t="shared" si="41"/>
        <v>0</v>
      </c>
      <c r="BK72" s="183">
        <f t="shared" si="42"/>
        <v>0</v>
      </c>
      <c r="BL72" s="183">
        <f t="shared" si="43"/>
        <v>0</v>
      </c>
      <c r="BM72" s="183">
        <f t="shared" si="44"/>
        <v>0</v>
      </c>
      <c r="BN72" s="183">
        <f t="shared" si="45"/>
        <v>0</v>
      </c>
      <c r="BO72" s="183">
        <f t="shared" si="46"/>
        <v>0</v>
      </c>
      <c r="BP72" s="184">
        <f t="shared" si="47"/>
        <v>0</v>
      </c>
      <c r="BQ72" s="405">
        <f t="shared" si="48"/>
        <v>0</v>
      </c>
      <c r="BR72" s="182">
        <f t="shared" si="49"/>
        <v>0</v>
      </c>
      <c r="BS72" s="183">
        <f t="shared" si="50"/>
        <v>0</v>
      </c>
      <c r="BT72" s="184">
        <f t="shared" si="51"/>
        <v>0</v>
      </c>
      <c r="BU72" s="185">
        <f t="shared" si="52"/>
        <v>0</v>
      </c>
      <c r="BV72" s="178">
        <f t="shared" si="53"/>
        <v>0</v>
      </c>
      <c r="BW72" s="179">
        <f t="shared" si="54"/>
        <v>0</v>
      </c>
      <c r="BX72" s="196">
        <f t="shared" si="55"/>
        <v>0</v>
      </c>
      <c r="BY72" s="197">
        <f t="shared" si="56"/>
        <v>0</v>
      </c>
      <c r="BZ72" s="182">
        <f t="shared" si="57"/>
        <v>0</v>
      </c>
      <c r="CA72" s="183">
        <f t="shared" si="58"/>
        <v>0</v>
      </c>
      <c r="CB72" s="183">
        <f t="shared" si="59"/>
        <v>0</v>
      </c>
      <c r="CC72" s="183">
        <f t="shared" si="34"/>
        <v>0</v>
      </c>
      <c r="CD72" s="183">
        <f t="shared" si="60"/>
        <v>0</v>
      </c>
      <c r="CE72" s="183">
        <f t="shared" si="61"/>
        <v>0</v>
      </c>
      <c r="CF72" s="184">
        <f t="shared" si="62"/>
        <v>0</v>
      </c>
      <c r="CG72" s="198">
        <f t="shared" si="63"/>
        <v>0</v>
      </c>
      <c r="CH72" s="186"/>
      <c r="CI72" s="187"/>
      <c r="CJ72" s="187"/>
      <c r="CK72" s="177">
        <f t="shared" si="64"/>
        <v>0.5</v>
      </c>
      <c r="CL72" s="230"/>
      <c r="CM72" s="359"/>
      <c r="CN72" s="444">
        <v>1</v>
      </c>
      <c r="CO72" s="450">
        <v>12</v>
      </c>
    </row>
    <row r="73" spans="1:93" ht="20.100000000000001" customHeight="1" thickBot="1" x14ac:dyDescent="0.3">
      <c r="A73" s="646" t="s">
        <v>271</v>
      </c>
      <c r="B73" s="652">
        <v>59</v>
      </c>
      <c r="C73" s="25" t="s">
        <v>3</v>
      </c>
      <c r="D73" s="520" t="s">
        <v>56</v>
      </c>
      <c r="E73" s="504"/>
      <c r="F73" s="459" t="s">
        <v>24</v>
      </c>
      <c r="G73" s="435" t="s">
        <v>25</v>
      </c>
      <c r="H73" s="498"/>
      <c r="I73" s="498"/>
      <c r="J73" s="435" t="s">
        <v>25</v>
      </c>
      <c r="K73" s="435" t="s">
        <v>25</v>
      </c>
      <c r="L73" s="505"/>
      <c r="M73" s="500"/>
      <c r="N73" s="435" t="s">
        <v>27</v>
      </c>
      <c r="O73" s="435" t="s">
        <v>25</v>
      </c>
      <c r="P73" s="498"/>
      <c r="Q73" s="498"/>
      <c r="R73" s="435" t="s">
        <v>24</v>
      </c>
      <c r="S73" s="1131" t="s">
        <v>26</v>
      </c>
      <c r="T73" s="500"/>
      <c r="U73" s="506"/>
      <c r="V73" s="435" t="s">
        <v>24</v>
      </c>
      <c r="W73" s="435" t="s">
        <v>25</v>
      </c>
      <c r="X73" s="498"/>
      <c r="Y73" s="498"/>
      <c r="Z73" s="440" t="s">
        <v>24</v>
      </c>
      <c r="AA73" s="459" t="s">
        <v>25</v>
      </c>
      <c r="AB73" s="506"/>
      <c r="AC73" s="506"/>
      <c r="AD73" s="435" t="s">
        <v>24</v>
      </c>
      <c r="AE73" s="435" t="s">
        <v>24</v>
      </c>
      <c r="AF73" s="506"/>
      <c r="AG73" s="435"/>
      <c r="AH73" s="440"/>
      <c r="AI73" s="1072">
        <f>COUNTIF($D73:AH73,"D")</f>
        <v>6</v>
      </c>
      <c r="AJ73" s="1073">
        <f t="shared" si="10"/>
        <v>6</v>
      </c>
      <c r="AK73" s="1073">
        <f t="shared" si="11"/>
        <v>1</v>
      </c>
      <c r="AL73" s="1073">
        <f t="shared" si="12"/>
        <v>1</v>
      </c>
      <c r="AM73" s="1073">
        <f t="shared" si="13"/>
        <v>0</v>
      </c>
      <c r="AN73" s="1073">
        <f t="shared" si="14"/>
        <v>0</v>
      </c>
      <c r="AO73" s="1073">
        <f t="shared" si="15"/>
        <v>0</v>
      </c>
      <c r="AP73" s="1073">
        <f t="shared" si="16"/>
        <v>0</v>
      </c>
      <c r="AQ73" s="1073">
        <f t="shared" si="17"/>
        <v>0</v>
      </c>
      <c r="AR73" s="1073">
        <f t="shared" si="18"/>
        <v>0</v>
      </c>
      <c r="AS73" s="1073">
        <f t="shared" si="19"/>
        <v>0</v>
      </c>
      <c r="AT73" s="1073">
        <f t="shared" si="20"/>
        <v>0</v>
      </c>
      <c r="AU73" s="1073">
        <f t="shared" si="21"/>
        <v>0</v>
      </c>
      <c r="AV73" s="1073">
        <f t="shared" si="22"/>
        <v>0</v>
      </c>
      <c r="AW73" s="1073">
        <f t="shared" si="23"/>
        <v>0</v>
      </c>
      <c r="AX73" s="1073">
        <f t="shared" si="24"/>
        <v>0</v>
      </c>
      <c r="AY73" s="1073">
        <f t="shared" si="25"/>
        <v>0</v>
      </c>
      <c r="AZ73" s="1073">
        <f t="shared" si="26"/>
        <v>0</v>
      </c>
      <c r="BA73" s="184">
        <f t="shared" si="36"/>
        <v>14</v>
      </c>
      <c r="BB73" s="348"/>
      <c r="BC73" s="1076">
        <f t="shared" si="27"/>
        <v>7</v>
      </c>
      <c r="BD73" s="347"/>
      <c r="BE73" s="343"/>
      <c r="BF73" s="178">
        <f t="shared" si="37"/>
        <v>1</v>
      </c>
      <c r="BG73" s="179">
        <f t="shared" si="38"/>
        <v>0.5</v>
      </c>
      <c r="BH73" s="180">
        <f t="shared" si="39"/>
        <v>4.1666666666666664E-2</v>
      </c>
      <c r="BI73" s="181">
        <f t="shared" si="40"/>
        <v>0.45833333333333331</v>
      </c>
      <c r="BJ73" s="182">
        <f t="shared" si="41"/>
        <v>0</v>
      </c>
      <c r="BK73" s="183">
        <f t="shared" si="42"/>
        <v>0</v>
      </c>
      <c r="BL73" s="183">
        <f t="shared" si="43"/>
        <v>0</v>
      </c>
      <c r="BM73" s="183">
        <f t="shared" si="44"/>
        <v>0</v>
      </c>
      <c r="BN73" s="183">
        <f t="shared" si="45"/>
        <v>0</v>
      </c>
      <c r="BO73" s="183">
        <f t="shared" si="46"/>
        <v>0</v>
      </c>
      <c r="BP73" s="184">
        <f t="shared" si="47"/>
        <v>0</v>
      </c>
      <c r="BQ73" s="405">
        <f t="shared" si="48"/>
        <v>0</v>
      </c>
      <c r="BR73" s="182">
        <f t="shared" si="49"/>
        <v>0</v>
      </c>
      <c r="BS73" s="183">
        <f t="shared" si="50"/>
        <v>0</v>
      </c>
      <c r="BT73" s="184">
        <f t="shared" si="51"/>
        <v>0</v>
      </c>
      <c r="BU73" s="185">
        <f t="shared" si="52"/>
        <v>0</v>
      </c>
      <c r="BV73" s="178">
        <f t="shared" si="53"/>
        <v>0</v>
      </c>
      <c r="BW73" s="179">
        <f t="shared" si="54"/>
        <v>0</v>
      </c>
      <c r="BX73" s="196">
        <f t="shared" si="55"/>
        <v>0</v>
      </c>
      <c r="BY73" s="197">
        <f t="shared" si="56"/>
        <v>0</v>
      </c>
      <c r="BZ73" s="182">
        <f t="shared" si="57"/>
        <v>0</v>
      </c>
      <c r="CA73" s="183">
        <f t="shared" si="58"/>
        <v>0</v>
      </c>
      <c r="CB73" s="183">
        <f t="shared" si="59"/>
        <v>0</v>
      </c>
      <c r="CC73" s="183">
        <f t="shared" si="34"/>
        <v>0</v>
      </c>
      <c r="CD73" s="183">
        <f t="shared" si="60"/>
        <v>0</v>
      </c>
      <c r="CE73" s="183">
        <f t="shared" si="61"/>
        <v>0</v>
      </c>
      <c r="CF73" s="184">
        <f t="shared" si="62"/>
        <v>0</v>
      </c>
      <c r="CG73" s="198">
        <f t="shared" si="63"/>
        <v>0</v>
      </c>
      <c r="CH73" s="186"/>
      <c r="CI73" s="187"/>
      <c r="CJ73" s="187"/>
      <c r="CK73" s="177">
        <f t="shared" si="64"/>
        <v>0.5</v>
      </c>
      <c r="CL73" s="230"/>
      <c r="CM73" s="359"/>
      <c r="CN73" s="444">
        <v>1</v>
      </c>
      <c r="CO73" s="450">
        <v>12</v>
      </c>
    </row>
    <row r="74" spans="1:93" ht="20.100000000000001" customHeight="1" thickBot="1" x14ac:dyDescent="0.3">
      <c r="A74" s="646" t="s">
        <v>271</v>
      </c>
      <c r="B74" s="652">
        <v>60</v>
      </c>
      <c r="C74" s="25" t="s">
        <v>3</v>
      </c>
      <c r="D74" s="520"/>
      <c r="E74" s="504"/>
      <c r="F74" s="459"/>
      <c r="G74" s="435"/>
      <c r="H74" s="498"/>
      <c r="I74" s="498"/>
      <c r="J74" s="435"/>
      <c r="K74" s="435"/>
      <c r="L74" s="505"/>
      <c r="M74" s="500"/>
      <c r="N74" s="435"/>
      <c r="O74" s="435"/>
      <c r="P74" s="498"/>
      <c r="Q74" s="498"/>
      <c r="R74" s="435"/>
      <c r="S74" s="1131"/>
      <c r="T74" s="500"/>
      <c r="U74" s="506"/>
      <c r="V74" s="435"/>
      <c r="W74" s="435"/>
      <c r="X74" s="498"/>
      <c r="Y74" s="498"/>
      <c r="Z74" s="440"/>
      <c r="AA74" s="459"/>
      <c r="AB74" s="506"/>
      <c r="AC74" s="506"/>
      <c r="AD74" s="435"/>
      <c r="AE74" s="435"/>
      <c r="AF74" s="506"/>
      <c r="AG74" s="506"/>
      <c r="AH74" s="440"/>
      <c r="AI74" s="1072">
        <f>COUNTIF($D74:AH74,"D")</f>
        <v>0</v>
      </c>
      <c r="AJ74" s="1073">
        <f t="shared" si="10"/>
        <v>0</v>
      </c>
      <c r="AK74" s="1073">
        <f t="shared" si="11"/>
        <v>0</v>
      </c>
      <c r="AL74" s="1073">
        <f t="shared" si="12"/>
        <v>0</v>
      </c>
      <c r="AM74" s="1073">
        <f t="shared" si="13"/>
        <v>0</v>
      </c>
      <c r="AN74" s="1073">
        <f t="shared" si="14"/>
        <v>0</v>
      </c>
      <c r="AO74" s="1073">
        <f t="shared" si="15"/>
        <v>0</v>
      </c>
      <c r="AP74" s="1073">
        <f t="shared" si="16"/>
        <v>0</v>
      </c>
      <c r="AQ74" s="1073">
        <f t="shared" si="17"/>
        <v>0</v>
      </c>
      <c r="AR74" s="1073">
        <f t="shared" si="18"/>
        <v>0</v>
      </c>
      <c r="AS74" s="1073">
        <f t="shared" si="19"/>
        <v>0</v>
      </c>
      <c r="AT74" s="1073">
        <f t="shared" si="20"/>
        <v>0</v>
      </c>
      <c r="AU74" s="1073">
        <f t="shared" si="21"/>
        <v>0</v>
      </c>
      <c r="AV74" s="1073">
        <f t="shared" si="22"/>
        <v>0</v>
      </c>
      <c r="AW74" s="1073">
        <f t="shared" si="23"/>
        <v>0</v>
      </c>
      <c r="AX74" s="1073">
        <f t="shared" si="24"/>
        <v>0</v>
      </c>
      <c r="AY74" s="1073">
        <f t="shared" si="25"/>
        <v>0</v>
      </c>
      <c r="AZ74" s="1073">
        <f t="shared" si="26"/>
        <v>0</v>
      </c>
      <c r="BA74" s="184">
        <f t="shared" si="36"/>
        <v>0</v>
      </c>
      <c r="BB74" s="348"/>
      <c r="BC74" s="1076">
        <f t="shared" si="27"/>
        <v>0</v>
      </c>
      <c r="BD74" s="347"/>
      <c r="BE74" s="343"/>
      <c r="BF74" s="178">
        <f t="shared" si="37"/>
        <v>0</v>
      </c>
      <c r="BG74" s="179">
        <f t="shared" si="38"/>
        <v>0</v>
      </c>
      <c r="BH74" s="180">
        <f t="shared" si="39"/>
        <v>0</v>
      </c>
      <c r="BI74" s="181">
        <f t="shared" si="40"/>
        <v>0</v>
      </c>
      <c r="BJ74" s="182">
        <f t="shared" si="41"/>
        <v>0</v>
      </c>
      <c r="BK74" s="183">
        <f t="shared" si="42"/>
        <v>0</v>
      </c>
      <c r="BL74" s="183">
        <f t="shared" si="43"/>
        <v>0</v>
      </c>
      <c r="BM74" s="183">
        <f t="shared" si="44"/>
        <v>0</v>
      </c>
      <c r="BN74" s="183">
        <f t="shared" si="45"/>
        <v>0</v>
      </c>
      <c r="BO74" s="183">
        <f t="shared" si="46"/>
        <v>0</v>
      </c>
      <c r="BP74" s="184">
        <f t="shared" si="47"/>
        <v>0</v>
      </c>
      <c r="BQ74" s="405">
        <f t="shared" si="48"/>
        <v>0</v>
      </c>
      <c r="BR74" s="182">
        <f t="shared" si="49"/>
        <v>0</v>
      </c>
      <c r="BS74" s="183">
        <f t="shared" si="50"/>
        <v>0</v>
      </c>
      <c r="BT74" s="184">
        <f t="shared" si="51"/>
        <v>0</v>
      </c>
      <c r="BU74" s="185">
        <f t="shared" si="52"/>
        <v>0</v>
      </c>
      <c r="BV74" s="178">
        <f t="shared" si="53"/>
        <v>0</v>
      </c>
      <c r="BW74" s="179">
        <f t="shared" si="54"/>
        <v>0</v>
      </c>
      <c r="BX74" s="196">
        <f t="shared" si="55"/>
        <v>0</v>
      </c>
      <c r="BY74" s="197">
        <f t="shared" si="56"/>
        <v>0</v>
      </c>
      <c r="BZ74" s="182">
        <f t="shared" si="57"/>
        <v>0</v>
      </c>
      <c r="CA74" s="183">
        <f t="shared" si="58"/>
        <v>0</v>
      </c>
      <c r="CB74" s="183">
        <f t="shared" si="59"/>
        <v>0</v>
      </c>
      <c r="CC74" s="183">
        <f t="shared" si="34"/>
        <v>0</v>
      </c>
      <c r="CD74" s="183">
        <f t="shared" si="60"/>
        <v>0</v>
      </c>
      <c r="CE74" s="183">
        <f t="shared" si="61"/>
        <v>0</v>
      </c>
      <c r="CF74" s="184">
        <f t="shared" si="62"/>
        <v>0</v>
      </c>
      <c r="CG74" s="198">
        <f t="shared" si="63"/>
        <v>0</v>
      </c>
      <c r="CH74" s="186"/>
      <c r="CI74" s="187"/>
      <c r="CJ74" s="187"/>
      <c r="CK74" s="177">
        <f t="shared" si="64"/>
        <v>0</v>
      </c>
      <c r="CL74" s="230"/>
      <c r="CM74" s="359"/>
      <c r="CN74" s="444">
        <v>0</v>
      </c>
      <c r="CO74" s="450">
        <v>0</v>
      </c>
    </row>
    <row r="75" spans="1:93" ht="20.100000000000001" customHeight="1" thickBot="1" x14ac:dyDescent="0.3">
      <c r="A75" s="646" t="s">
        <v>272</v>
      </c>
      <c r="B75" s="652">
        <v>61</v>
      </c>
      <c r="C75" s="25" t="s">
        <v>3</v>
      </c>
      <c r="D75" s="520"/>
      <c r="E75" s="504"/>
      <c r="F75" s="459"/>
      <c r="G75" s="435"/>
      <c r="H75" s="498"/>
      <c r="I75" s="498"/>
      <c r="J75" s="435"/>
      <c r="K75" s="435"/>
      <c r="L75" s="505"/>
      <c r="M75" s="500"/>
      <c r="N75" s="435"/>
      <c r="O75" s="435"/>
      <c r="P75" s="498"/>
      <c r="Q75" s="498"/>
      <c r="R75" s="435"/>
      <c r="S75" s="1131"/>
      <c r="T75" s="500"/>
      <c r="U75" s="506"/>
      <c r="V75" s="435"/>
      <c r="W75" s="435"/>
      <c r="X75" s="498"/>
      <c r="Y75" s="498"/>
      <c r="Z75" s="440"/>
      <c r="AA75" s="459"/>
      <c r="AB75" s="506"/>
      <c r="AC75" s="506"/>
      <c r="AD75" s="435"/>
      <c r="AE75" s="435"/>
      <c r="AF75" s="506"/>
      <c r="AG75" s="506"/>
      <c r="AH75" s="440"/>
      <c r="AI75" s="1072">
        <f>COUNTIF($D75:AH75,"D")</f>
        <v>0</v>
      </c>
      <c r="AJ75" s="1073">
        <f t="shared" si="10"/>
        <v>0</v>
      </c>
      <c r="AK75" s="1073">
        <f t="shared" si="11"/>
        <v>0</v>
      </c>
      <c r="AL75" s="1073">
        <f t="shared" si="12"/>
        <v>0</v>
      </c>
      <c r="AM75" s="1073">
        <f t="shared" si="13"/>
        <v>0</v>
      </c>
      <c r="AN75" s="1073">
        <f t="shared" si="14"/>
        <v>0</v>
      </c>
      <c r="AO75" s="1073">
        <f t="shared" si="15"/>
        <v>0</v>
      </c>
      <c r="AP75" s="1073">
        <f t="shared" si="16"/>
        <v>0</v>
      </c>
      <c r="AQ75" s="1073">
        <f t="shared" si="17"/>
        <v>0</v>
      </c>
      <c r="AR75" s="1073">
        <f t="shared" si="18"/>
        <v>0</v>
      </c>
      <c r="AS75" s="1073">
        <f t="shared" si="19"/>
        <v>0</v>
      </c>
      <c r="AT75" s="1073">
        <f t="shared" si="20"/>
        <v>0</v>
      </c>
      <c r="AU75" s="1073">
        <f t="shared" si="21"/>
        <v>0</v>
      </c>
      <c r="AV75" s="1073">
        <f t="shared" si="22"/>
        <v>0</v>
      </c>
      <c r="AW75" s="1073">
        <f t="shared" si="23"/>
        <v>0</v>
      </c>
      <c r="AX75" s="1073">
        <f t="shared" si="24"/>
        <v>0</v>
      </c>
      <c r="AY75" s="1073">
        <f t="shared" si="25"/>
        <v>0</v>
      </c>
      <c r="AZ75" s="1073">
        <f t="shared" si="26"/>
        <v>0</v>
      </c>
      <c r="BA75" s="184">
        <f t="shared" si="36"/>
        <v>0</v>
      </c>
      <c r="BB75" s="348"/>
      <c r="BC75" s="1076">
        <f t="shared" si="27"/>
        <v>0</v>
      </c>
      <c r="BD75" s="347"/>
      <c r="BE75" s="343"/>
      <c r="BF75" s="178">
        <f t="shared" si="37"/>
        <v>0</v>
      </c>
      <c r="BG75" s="179">
        <f t="shared" si="38"/>
        <v>0</v>
      </c>
      <c r="BH75" s="180">
        <f t="shared" si="39"/>
        <v>0</v>
      </c>
      <c r="BI75" s="181">
        <f t="shared" si="40"/>
        <v>0</v>
      </c>
      <c r="BJ75" s="182">
        <f t="shared" si="41"/>
        <v>0</v>
      </c>
      <c r="BK75" s="183">
        <f t="shared" si="42"/>
        <v>0</v>
      </c>
      <c r="BL75" s="183">
        <f t="shared" si="43"/>
        <v>0</v>
      </c>
      <c r="BM75" s="183">
        <f t="shared" si="44"/>
        <v>0</v>
      </c>
      <c r="BN75" s="183">
        <f t="shared" si="45"/>
        <v>0</v>
      </c>
      <c r="BO75" s="183">
        <f t="shared" si="46"/>
        <v>0</v>
      </c>
      <c r="BP75" s="184">
        <f t="shared" si="47"/>
        <v>0</v>
      </c>
      <c r="BQ75" s="405">
        <f t="shared" si="48"/>
        <v>0</v>
      </c>
      <c r="BR75" s="182">
        <f t="shared" si="49"/>
        <v>0</v>
      </c>
      <c r="BS75" s="183">
        <f t="shared" si="50"/>
        <v>0</v>
      </c>
      <c r="BT75" s="184">
        <f t="shared" si="51"/>
        <v>0</v>
      </c>
      <c r="BU75" s="185">
        <f t="shared" si="52"/>
        <v>0</v>
      </c>
      <c r="BV75" s="178">
        <f t="shared" si="53"/>
        <v>0</v>
      </c>
      <c r="BW75" s="179">
        <f t="shared" si="54"/>
        <v>0</v>
      </c>
      <c r="BX75" s="196">
        <f t="shared" si="55"/>
        <v>0</v>
      </c>
      <c r="BY75" s="197">
        <f t="shared" si="56"/>
        <v>0</v>
      </c>
      <c r="BZ75" s="182">
        <f t="shared" si="57"/>
        <v>0</v>
      </c>
      <c r="CA75" s="183">
        <f t="shared" si="58"/>
        <v>0</v>
      </c>
      <c r="CB75" s="183">
        <f t="shared" si="59"/>
        <v>0</v>
      </c>
      <c r="CC75" s="183">
        <f t="shared" si="34"/>
        <v>0</v>
      </c>
      <c r="CD75" s="183">
        <f t="shared" si="60"/>
        <v>0</v>
      </c>
      <c r="CE75" s="183">
        <f t="shared" si="61"/>
        <v>0</v>
      </c>
      <c r="CF75" s="184">
        <f t="shared" si="62"/>
        <v>0</v>
      </c>
      <c r="CG75" s="198">
        <f t="shared" si="63"/>
        <v>0</v>
      </c>
      <c r="CH75" s="186"/>
      <c r="CI75" s="187"/>
      <c r="CJ75" s="187"/>
      <c r="CK75" s="177">
        <f t="shared" si="64"/>
        <v>0</v>
      </c>
      <c r="CL75" s="230"/>
      <c r="CM75" s="359"/>
      <c r="CN75" s="444">
        <v>0</v>
      </c>
      <c r="CO75" s="450">
        <v>0</v>
      </c>
    </row>
    <row r="76" spans="1:93" ht="20.100000000000001" customHeight="1" thickBot="1" x14ac:dyDescent="0.3">
      <c r="A76" s="863" t="s">
        <v>21</v>
      </c>
      <c r="B76" s="863" t="s">
        <v>22</v>
      </c>
      <c r="C76" s="864" t="s">
        <v>23</v>
      </c>
      <c r="D76" s="265">
        <v>1</v>
      </c>
      <c r="E76" s="640">
        <v>2</v>
      </c>
      <c r="F76" s="307">
        <v>3</v>
      </c>
      <c r="G76" s="265">
        <v>4</v>
      </c>
      <c r="H76" s="265">
        <v>5</v>
      </c>
      <c r="I76" s="265">
        <v>6</v>
      </c>
      <c r="J76" s="264">
        <v>7</v>
      </c>
      <c r="K76" s="265">
        <v>8</v>
      </c>
      <c r="L76" s="640">
        <v>9</v>
      </c>
      <c r="M76" s="307">
        <v>10</v>
      </c>
      <c r="N76" s="265">
        <v>11</v>
      </c>
      <c r="O76" s="265">
        <v>12</v>
      </c>
      <c r="P76" s="265">
        <v>13</v>
      </c>
      <c r="Q76" s="265">
        <v>14</v>
      </c>
      <c r="R76" s="264">
        <v>15</v>
      </c>
      <c r="S76" s="307">
        <f t="shared" ref="S76:AE76" si="67">R76+1</f>
        <v>16</v>
      </c>
      <c r="T76" s="265">
        <f t="shared" si="67"/>
        <v>17</v>
      </c>
      <c r="U76" s="265">
        <f t="shared" si="67"/>
        <v>18</v>
      </c>
      <c r="V76" s="265">
        <f t="shared" si="67"/>
        <v>19</v>
      </c>
      <c r="W76" s="265">
        <f t="shared" si="67"/>
        <v>20</v>
      </c>
      <c r="X76" s="265">
        <f t="shared" si="67"/>
        <v>21</v>
      </c>
      <c r="Y76" s="265">
        <f t="shared" si="67"/>
        <v>22</v>
      </c>
      <c r="Z76" s="264">
        <f t="shared" si="67"/>
        <v>23</v>
      </c>
      <c r="AA76" s="265">
        <f t="shared" si="67"/>
        <v>24</v>
      </c>
      <c r="AB76" s="265">
        <f t="shared" si="67"/>
        <v>25</v>
      </c>
      <c r="AC76" s="265">
        <f t="shared" si="67"/>
        <v>26</v>
      </c>
      <c r="AD76" s="264">
        <f t="shared" si="67"/>
        <v>27</v>
      </c>
      <c r="AE76" s="265">
        <f t="shared" si="67"/>
        <v>28</v>
      </c>
      <c r="AF76" s="880"/>
      <c r="AG76" s="880"/>
      <c r="AH76" s="882"/>
      <c r="AI76" s="1072">
        <f>COUNTIF($D76:AH76,"D")</f>
        <v>0</v>
      </c>
      <c r="AJ76" s="1073">
        <f t="shared" si="10"/>
        <v>0</v>
      </c>
      <c r="AK76" s="1073">
        <f t="shared" si="11"/>
        <v>0</v>
      </c>
      <c r="AL76" s="1073">
        <f t="shared" si="12"/>
        <v>0</v>
      </c>
      <c r="AM76" s="1073">
        <f t="shared" si="13"/>
        <v>0</v>
      </c>
      <c r="AN76" s="1073">
        <f t="shared" si="14"/>
        <v>0</v>
      </c>
      <c r="AO76" s="1073">
        <f t="shared" si="15"/>
        <v>0</v>
      </c>
      <c r="AP76" s="1073">
        <f t="shared" si="16"/>
        <v>0</v>
      </c>
      <c r="AQ76" s="1073">
        <f t="shared" si="17"/>
        <v>0</v>
      </c>
      <c r="AR76" s="1073">
        <f t="shared" si="18"/>
        <v>0</v>
      </c>
      <c r="AS76" s="1073">
        <f t="shared" si="19"/>
        <v>0</v>
      </c>
      <c r="AT76" s="1073">
        <f t="shared" si="20"/>
        <v>0</v>
      </c>
      <c r="AU76" s="1073">
        <f t="shared" si="21"/>
        <v>0</v>
      </c>
      <c r="AV76" s="1073">
        <f t="shared" si="22"/>
        <v>0</v>
      </c>
      <c r="AW76" s="1073">
        <f t="shared" si="23"/>
        <v>0</v>
      </c>
      <c r="AX76" s="1073">
        <f t="shared" si="24"/>
        <v>0</v>
      </c>
      <c r="AY76" s="1073">
        <f t="shared" si="25"/>
        <v>0</v>
      </c>
      <c r="AZ76" s="1073">
        <f t="shared" si="26"/>
        <v>0</v>
      </c>
      <c r="BA76" s="184">
        <f t="shared" si="36"/>
        <v>0</v>
      </c>
      <c r="BB76" s="348"/>
      <c r="BC76" s="1076">
        <f t="shared" si="27"/>
        <v>0</v>
      </c>
      <c r="BD76" s="347"/>
      <c r="BE76" s="343"/>
      <c r="BF76" s="178">
        <f t="shared" si="37"/>
        <v>0</v>
      </c>
      <c r="BG76" s="179">
        <f t="shared" si="38"/>
        <v>0</v>
      </c>
      <c r="BH76" s="180">
        <f t="shared" si="39"/>
        <v>0</v>
      </c>
      <c r="BI76" s="181">
        <f t="shared" si="40"/>
        <v>0</v>
      </c>
      <c r="BJ76" s="182">
        <f t="shared" si="41"/>
        <v>0</v>
      </c>
      <c r="BK76" s="183">
        <f t="shared" si="42"/>
        <v>0</v>
      </c>
      <c r="BL76" s="183">
        <f t="shared" si="43"/>
        <v>0</v>
      </c>
      <c r="BM76" s="183">
        <f t="shared" si="44"/>
        <v>0</v>
      </c>
      <c r="BN76" s="183">
        <f t="shared" si="45"/>
        <v>0</v>
      </c>
      <c r="BO76" s="183">
        <f t="shared" si="46"/>
        <v>0</v>
      </c>
      <c r="BP76" s="184">
        <f t="shared" si="47"/>
        <v>0</v>
      </c>
      <c r="BQ76" s="405">
        <f t="shared" si="48"/>
        <v>0</v>
      </c>
      <c r="BR76" s="182">
        <f t="shared" si="49"/>
        <v>0</v>
      </c>
      <c r="BS76" s="183">
        <f t="shared" si="50"/>
        <v>0</v>
      </c>
      <c r="BT76" s="184">
        <f t="shared" si="51"/>
        <v>0</v>
      </c>
      <c r="BU76" s="185">
        <f t="shared" si="52"/>
        <v>0</v>
      </c>
      <c r="BV76" s="178">
        <f t="shared" si="53"/>
        <v>0</v>
      </c>
      <c r="BW76" s="179">
        <f t="shared" si="54"/>
        <v>0</v>
      </c>
      <c r="BX76" s="196">
        <f t="shared" si="55"/>
        <v>0</v>
      </c>
      <c r="BY76" s="197">
        <f t="shared" si="56"/>
        <v>0</v>
      </c>
      <c r="BZ76" s="182">
        <f t="shared" si="57"/>
        <v>0</v>
      </c>
      <c r="CA76" s="183">
        <f t="shared" si="58"/>
        <v>0</v>
      </c>
      <c r="CB76" s="183">
        <f t="shared" si="59"/>
        <v>0</v>
      </c>
      <c r="CC76" s="183">
        <f t="shared" si="34"/>
        <v>0</v>
      </c>
      <c r="CD76" s="183">
        <f t="shared" si="60"/>
        <v>0</v>
      </c>
      <c r="CE76" s="183">
        <f t="shared" si="61"/>
        <v>0</v>
      </c>
      <c r="CF76" s="184">
        <f t="shared" si="62"/>
        <v>0</v>
      </c>
      <c r="CG76" s="198">
        <f t="shared" si="63"/>
        <v>0</v>
      </c>
      <c r="CH76" s="186"/>
      <c r="CI76" s="187"/>
      <c r="CJ76" s="187"/>
      <c r="CK76" s="177">
        <f t="shared" si="64"/>
        <v>0</v>
      </c>
      <c r="CL76" s="230"/>
      <c r="CM76" s="359"/>
      <c r="CN76" s="444">
        <v>0</v>
      </c>
      <c r="CO76" s="450">
        <v>0</v>
      </c>
    </row>
    <row r="77" spans="1:93" ht="20.100000000000001" customHeight="1" thickBot="1" x14ac:dyDescent="0.3">
      <c r="A77" s="690" t="s">
        <v>104</v>
      </c>
      <c r="B77" s="691">
        <v>62</v>
      </c>
      <c r="C77" s="692" t="s">
        <v>1</v>
      </c>
      <c r="D77" s="435" t="s">
        <v>25</v>
      </c>
      <c r="E77" s="505"/>
      <c r="F77" s="500"/>
      <c r="G77" s="435" t="s">
        <v>24</v>
      </c>
      <c r="H77" s="435" t="s">
        <v>25</v>
      </c>
      <c r="I77" s="498"/>
      <c r="J77" s="527"/>
      <c r="K77" s="433" t="s">
        <v>57</v>
      </c>
      <c r="L77" s="440" t="s">
        <v>25</v>
      </c>
      <c r="M77" s="500"/>
      <c r="N77" s="506"/>
      <c r="O77" s="435" t="s">
        <v>24</v>
      </c>
      <c r="P77" s="435" t="s">
        <v>31</v>
      </c>
      <c r="Q77" s="498" t="s">
        <v>27</v>
      </c>
      <c r="R77" s="498"/>
      <c r="S77" s="1131" t="s">
        <v>24</v>
      </c>
      <c r="T77" s="459" t="s">
        <v>25</v>
      </c>
      <c r="U77" s="506"/>
      <c r="V77" s="506"/>
      <c r="W77" s="435" t="s">
        <v>24</v>
      </c>
      <c r="X77" s="435" t="s">
        <v>24</v>
      </c>
      <c r="Y77" s="520"/>
      <c r="Z77" s="504"/>
      <c r="AA77" s="459" t="s">
        <v>24</v>
      </c>
      <c r="AB77" s="435" t="s">
        <v>25</v>
      </c>
      <c r="AC77" s="498" t="s">
        <v>49</v>
      </c>
      <c r="AD77" s="498"/>
      <c r="AE77" s="435" t="s">
        <v>26</v>
      </c>
      <c r="AF77" s="859"/>
      <c r="AG77" s="859"/>
      <c r="AH77" s="860"/>
      <c r="AI77" s="1072">
        <f>COUNTIF($D77:AH77,"D")</f>
        <v>6</v>
      </c>
      <c r="AJ77" s="1073">
        <f t="shared" si="10"/>
        <v>5</v>
      </c>
      <c r="AK77" s="1073">
        <f t="shared" si="11"/>
        <v>1</v>
      </c>
      <c r="AL77" s="1073">
        <f t="shared" si="12"/>
        <v>1</v>
      </c>
      <c r="AM77" s="1073">
        <f t="shared" si="13"/>
        <v>0</v>
      </c>
      <c r="AN77" s="1073">
        <f t="shared" si="14"/>
        <v>0</v>
      </c>
      <c r="AO77" s="1073">
        <f t="shared" si="15"/>
        <v>0</v>
      </c>
      <c r="AP77" s="1073">
        <f t="shared" si="16"/>
        <v>1</v>
      </c>
      <c r="AQ77" s="1073">
        <f t="shared" si="17"/>
        <v>0</v>
      </c>
      <c r="AR77" s="1073">
        <f t="shared" si="18"/>
        <v>0</v>
      </c>
      <c r="AS77" s="1073">
        <f t="shared" si="19"/>
        <v>0</v>
      </c>
      <c r="AT77" s="1073">
        <f t="shared" si="20"/>
        <v>0</v>
      </c>
      <c r="AU77" s="1073">
        <f t="shared" si="21"/>
        <v>0</v>
      </c>
      <c r="AV77" s="1073">
        <f t="shared" si="22"/>
        <v>0</v>
      </c>
      <c r="AW77" s="1073">
        <f t="shared" si="23"/>
        <v>0</v>
      </c>
      <c r="AX77" s="1073">
        <f t="shared" si="24"/>
        <v>0</v>
      </c>
      <c r="AY77" s="1073">
        <f t="shared" si="25"/>
        <v>0</v>
      </c>
      <c r="AZ77" s="1073">
        <f t="shared" si="26"/>
        <v>0</v>
      </c>
      <c r="BA77" s="184">
        <f t="shared" si="36"/>
        <v>13</v>
      </c>
      <c r="BB77" s="348"/>
      <c r="BC77" s="1076">
        <f t="shared" ref="BC77:BC96" si="68">+AI77*$BB$2+AJ77*$BB$6+AK77*$BB$2+AL77*$BB$2+AM77*$BB$6+AO77*8/24+AS77*8/24+AT77*8/24+AU77*8/24+AV77*12/24+AW77*8/24+AX77*$BB$2+AY77*8/24+BJ77*(0/24)+AR77*12/24</f>
        <v>6.5</v>
      </c>
      <c r="BD77" s="347"/>
      <c r="BE77" s="343"/>
      <c r="BF77" s="178">
        <f t="shared" si="37"/>
        <v>0</v>
      </c>
      <c r="BG77" s="179">
        <f t="shared" si="38"/>
        <v>0</v>
      </c>
      <c r="BH77" s="180">
        <f t="shared" si="39"/>
        <v>0</v>
      </c>
      <c r="BI77" s="181">
        <f t="shared" si="40"/>
        <v>0</v>
      </c>
      <c r="BJ77" s="182">
        <f t="shared" si="41"/>
        <v>0</v>
      </c>
      <c r="BK77" s="183">
        <f t="shared" si="42"/>
        <v>1</v>
      </c>
      <c r="BL77" s="183">
        <f t="shared" si="43"/>
        <v>0</v>
      </c>
      <c r="BM77" s="183">
        <f t="shared" si="44"/>
        <v>0</v>
      </c>
      <c r="BN77" s="183">
        <f t="shared" si="45"/>
        <v>0</v>
      </c>
      <c r="BO77" s="183">
        <f t="shared" si="46"/>
        <v>0</v>
      </c>
      <c r="BP77" s="184">
        <f t="shared" si="47"/>
        <v>0</v>
      </c>
      <c r="BQ77" s="405">
        <f t="shared" si="48"/>
        <v>0.5</v>
      </c>
      <c r="BR77" s="182">
        <f t="shared" si="49"/>
        <v>0</v>
      </c>
      <c r="BS77" s="183">
        <f t="shared" si="50"/>
        <v>0</v>
      </c>
      <c r="BT77" s="184">
        <f t="shared" si="51"/>
        <v>0</v>
      </c>
      <c r="BU77" s="185">
        <f t="shared" si="52"/>
        <v>0</v>
      </c>
      <c r="BV77" s="178">
        <f t="shared" si="53"/>
        <v>0</v>
      </c>
      <c r="BW77" s="179">
        <f t="shared" si="54"/>
        <v>0</v>
      </c>
      <c r="BX77" s="196">
        <f t="shared" si="55"/>
        <v>0</v>
      </c>
      <c r="BY77" s="197">
        <f t="shared" si="56"/>
        <v>0</v>
      </c>
      <c r="BZ77" s="182">
        <f t="shared" si="57"/>
        <v>0</v>
      </c>
      <c r="CA77" s="183">
        <f t="shared" si="58"/>
        <v>0</v>
      </c>
      <c r="CB77" s="183">
        <f t="shared" si="59"/>
        <v>0</v>
      </c>
      <c r="CC77" s="183">
        <f t="shared" si="34"/>
        <v>0</v>
      </c>
      <c r="CD77" s="183">
        <f t="shared" si="60"/>
        <v>0</v>
      </c>
      <c r="CE77" s="183">
        <f t="shared" si="61"/>
        <v>0</v>
      </c>
      <c r="CF77" s="184">
        <f t="shared" si="62"/>
        <v>0</v>
      </c>
      <c r="CG77" s="198">
        <f t="shared" si="63"/>
        <v>0</v>
      </c>
      <c r="CH77" s="186"/>
      <c r="CI77" s="187"/>
      <c r="CJ77" s="187"/>
      <c r="CK77" s="177">
        <f t="shared" si="64"/>
        <v>0.5</v>
      </c>
      <c r="CL77" s="230"/>
      <c r="CM77" s="359"/>
      <c r="CN77" s="444">
        <v>4</v>
      </c>
      <c r="CO77" s="450">
        <v>48</v>
      </c>
    </row>
    <row r="78" spans="1:93" ht="20.100000000000001" customHeight="1" thickBot="1" x14ac:dyDescent="0.3">
      <c r="A78" s="865" t="s">
        <v>105</v>
      </c>
      <c r="B78" s="866">
        <v>63</v>
      </c>
      <c r="C78" s="867" t="s">
        <v>275</v>
      </c>
      <c r="D78" s="435"/>
      <c r="E78" s="505"/>
      <c r="F78" s="500"/>
      <c r="G78" s="435"/>
      <c r="H78" s="435"/>
      <c r="I78" s="498"/>
      <c r="J78" s="498"/>
      <c r="K78" s="435"/>
      <c r="L78" s="440"/>
      <c r="M78" s="500"/>
      <c r="N78" s="506"/>
      <c r="O78" s="435"/>
      <c r="P78" s="435"/>
      <c r="Q78" s="498"/>
      <c r="R78" s="498"/>
      <c r="S78" s="1131"/>
      <c r="T78" s="459"/>
      <c r="U78" s="506"/>
      <c r="V78" s="506"/>
      <c r="W78" s="435"/>
      <c r="X78" s="435"/>
      <c r="Y78" s="520"/>
      <c r="Z78" s="504"/>
      <c r="AA78" s="459"/>
      <c r="AB78" s="435"/>
      <c r="AC78" s="498"/>
      <c r="AD78" s="498"/>
      <c r="AE78" s="435"/>
      <c r="AF78" s="734"/>
      <c r="AG78" s="734"/>
      <c r="AH78" s="733"/>
      <c r="AI78" s="1072">
        <f>COUNTIF($D78:AH78,"D")</f>
        <v>0</v>
      </c>
      <c r="AJ78" s="1073">
        <f t="shared" ref="AJ78:AJ96" si="69">COUNTIF($D78:$AH78,"N")</f>
        <v>0</v>
      </c>
      <c r="AK78" s="1073">
        <f t="shared" ref="AK78:AK96" si="70">COUNTIF($D78:$AH78,"DT")</f>
        <v>0</v>
      </c>
      <c r="AL78" s="1073">
        <f t="shared" ref="AL78:AL96" si="71">COUNTIF($D78:$AH78,"NT")</f>
        <v>0</v>
      </c>
      <c r="AM78" s="1073">
        <f t="shared" ref="AM78:AM96" si="72">COUNTIF($D78:$AH78,"Naf")</f>
        <v>0</v>
      </c>
      <c r="AN78" s="1073">
        <f t="shared" ref="AN78:AN96" si="73">COUNTIF($D78:$AH78,"DF")</f>
        <v>0</v>
      </c>
      <c r="AO78" s="1073">
        <f t="shared" ref="AO78:AO96" si="74">COUNTIF($D78:$AH78,"NF")</f>
        <v>0</v>
      </c>
      <c r="AP78" s="1073">
        <f t="shared" ref="AP78:AP96" si="75">COUNTIF($D78:$AH78,"t")</f>
        <v>0</v>
      </c>
      <c r="AQ78" s="1073">
        <f t="shared" ref="AQ78:AQ96" si="76">COUNTIF($D78:$AH78,"FE")</f>
        <v>0</v>
      </c>
      <c r="AR78" s="1073">
        <f t="shared" ref="AR78:AR96" si="77">COUNTIF($D78:$AH78,"LN")</f>
        <v>0</v>
      </c>
      <c r="AS78" s="1073">
        <f t="shared" ref="AS78:AS96" si="78">COUNTIF($D78:$AH78,"DS")</f>
        <v>0</v>
      </c>
      <c r="AT78" s="1073">
        <f t="shared" ref="AT78:AT96" si="79">COUNTIF($D78:$AH78,"DISP")</f>
        <v>0</v>
      </c>
      <c r="AU78" s="1073">
        <f t="shared" ref="AU78:AU96" si="80">COUNTIF($D78:$AH78,"L")</f>
        <v>0</v>
      </c>
      <c r="AV78" s="1073">
        <f t="shared" ref="AV78:AV96" si="81">COUNTIF($D78:$AH78,"B")</f>
        <v>0</v>
      </c>
      <c r="AW78" s="1073">
        <f t="shared" ref="AW78:AW96" si="82">COUNTIF($D78:$AH78,"SA")</f>
        <v>0</v>
      </c>
      <c r="AX78" s="1073">
        <f t="shared" ref="AX78:AX96" si="83">COUNTIF($D78:$AH78,"SE")</f>
        <v>0</v>
      </c>
      <c r="AY78" s="1073">
        <f t="shared" ref="AY78:AY96" si="84">COUNTIF($D78:$AH78,"TR")</f>
        <v>0</v>
      </c>
      <c r="AZ78" s="1073">
        <f t="shared" ref="AZ78:AZ96" si="85">COUNTIF($D78:$AH78,"F")</f>
        <v>0</v>
      </c>
      <c r="BA78" s="184">
        <f t="shared" ref="BA78:BA96" si="86">+AI78+AJ78+AK78+AL78+AQ78+AU78+AV78+AW78+AX78+AY78</f>
        <v>0</v>
      </c>
      <c r="BB78" s="348"/>
      <c r="BC78" s="1076">
        <f t="shared" si="68"/>
        <v>0</v>
      </c>
      <c r="BD78" s="347"/>
      <c r="BE78" s="343"/>
      <c r="BF78" s="178">
        <f t="shared" ref="BF78:BF96" si="87">COUNTIF($D78:$AH78,"DTS")+COUNTIF($D78:$AH78,"NTS")</f>
        <v>0</v>
      </c>
      <c r="BG78" s="179">
        <f t="shared" ref="BG78:BG96" si="88">+BF78*12/24</f>
        <v>0</v>
      </c>
      <c r="BH78" s="180">
        <f t="shared" ref="BH78:BH96" si="89">+BG78/12+BN78*(1/24)</f>
        <v>0</v>
      </c>
      <c r="BI78" s="181">
        <f t="shared" ref="BI78:BI96" si="90">+BG78-BH78+(BN78*(3/24))+(BP78*(8/24))</f>
        <v>0</v>
      </c>
      <c r="BJ78" s="182">
        <f t="shared" ref="BJ78:BJ96" si="91">COUNTIF($D78:$AH78,"DTS5S")</f>
        <v>0</v>
      </c>
      <c r="BK78" s="183">
        <f t="shared" ref="BK78:BK96" si="92">COUNTIF($D78:$AH78,"NTS5S")</f>
        <v>0</v>
      </c>
      <c r="BL78" s="183">
        <f t="shared" ref="BL78:BL96" si="93">COUNTIF($D78:$AH78,"DTSDS")</f>
        <v>0</v>
      </c>
      <c r="BM78" s="183">
        <f t="shared" ref="BM78:BM96" si="94">COUNTIF($D78:$AH78,"NTSDS")</f>
        <v>0</v>
      </c>
      <c r="BN78" s="183">
        <f t="shared" ref="BN78:BN96" si="95">COUNTIF($D78:$AH78,"NTSAF")</f>
        <v>0</v>
      </c>
      <c r="BO78" s="183">
        <f t="shared" ref="BO78:BO96" si="96">COUNTIF($D78:$AH78,"DTSF")</f>
        <v>0</v>
      </c>
      <c r="BP78" s="184">
        <f t="shared" ref="BP78:BP96" si="97">COUNTIF($D78:$AH78,"NTSF")</f>
        <v>0</v>
      </c>
      <c r="BQ78" s="405">
        <f t="shared" ref="BQ78:BQ96" si="98">+(BM78+BL78+BK78+BJ78)*(12/24)</f>
        <v>0</v>
      </c>
      <c r="BR78" s="182">
        <f t="shared" ref="BR78:BR96" si="99">COUNTIF($D78:$AH78,"NAF")+$BR$8</f>
        <v>0</v>
      </c>
      <c r="BS78" s="183">
        <f t="shared" ref="BS78:BS96" si="100">COUNTIF($D78:$AH78,"DF")</f>
        <v>0</v>
      </c>
      <c r="BT78" s="184">
        <f t="shared" ref="BT78:BT96" si="101">COUNTIF($D78:$AH78,"NF")</f>
        <v>0</v>
      </c>
      <c r="BU78" s="185">
        <f t="shared" ref="BU78:BU96" si="102">BR78*(8/24)+BS78*(12/24)+BT78*(4/24)+BN78*(8/24)+BO78*(12/24)+BP78*(4/24)</f>
        <v>0</v>
      </c>
      <c r="BV78" s="178">
        <f t="shared" ref="BV78:BV96" si="103">COUNTIF($D78:$AH78,"DTS1")+COUNTIF($D78:$AH78,"NTS1")</f>
        <v>0</v>
      </c>
      <c r="BW78" s="179">
        <f t="shared" ref="BW78:BW96" si="104">+BV78*12/24</f>
        <v>0</v>
      </c>
      <c r="BX78" s="196">
        <f t="shared" ref="BX78:BX96" si="105">+BW78/12+CD78*(1/24)</f>
        <v>0</v>
      </c>
      <c r="BY78" s="197">
        <f t="shared" ref="BY78:BY96" si="106">+BW78-BX78+(CD78*(3/24))+(CF78*(8/24))</f>
        <v>0</v>
      </c>
      <c r="BZ78" s="182">
        <f t="shared" ref="BZ78:BZ96" si="107">COUNTIF($D78:$AH78,"DTS5S1")</f>
        <v>0</v>
      </c>
      <c r="CA78" s="183">
        <f t="shared" ref="CA78:CA96" si="108">COUNTIF($D78:$AH78,"NTS5S1")</f>
        <v>0</v>
      </c>
      <c r="CB78" s="183">
        <f t="shared" ref="CB78:CB96" si="109">COUNTIF($D78:$AH78,"DTSDS1")</f>
        <v>0</v>
      </c>
      <c r="CC78" s="183">
        <f t="shared" ref="CC78:CC96" si="110">COUNTIF($D78:$AH78,"NTSDS1")</f>
        <v>0</v>
      </c>
      <c r="CD78" s="183">
        <f t="shared" ref="CD78:CD96" si="111">COUNTIF($D78:$AH78,"NTSAF1")</f>
        <v>0</v>
      </c>
      <c r="CE78" s="183">
        <f t="shared" ref="CE78:CE96" si="112">COUNTIF($D78:$AH78,"DTSF1")</f>
        <v>0</v>
      </c>
      <c r="CF78" s="184">
        <f t="shared" ref="CF78:CF96" si="113">COUNTIF($D78:$AH78,"NTSF1")</f>
        <v>0</v>
      </c>
      <c r="CG78" s="198">
        <f t="shared" ref="CG78:CG96" si="114">+(CC78+CB78+CA78+CD78+CE78+CF78+BZ78)*(12/24)</f>
        <v>0</v>
      </c>
      <c r="CH78" s="186"/>
      <c r="CI78" s="187"/>
      <c r="CJ78" s="187"/>
      <c r="CK78" s="177">
        <f t="shared" ref="CK78:CK96" si="115">SUM(BQ78)+BG78+BW78+CG78</f>
        <v>0</v>
      </c>
      <c r="CL78" s="230"/>
      <c r="CM78" s="359"/>
      <c r="CN78" s="444">
        <v>0</v>
      </c>
      <c r="CO78" s="450">
        <v>0</v>
      </c>
    </row>
    <row r="79" spans="1:93" s="35" customFormat="1" ht="20.100000000000001" customHeight="1" thickBot="1" x14ac:dyDescent="0.25">
      <c r="A79" s="868" t="s">
        <v>106</v>
      </c>
      <c r="B79" s="691">
        <v>64</v>
      </c>
      <c r="C79" s="90" t="s">
        <v>2</v>
      </c>
      <c r="D79" s="435" t="s">
        <v>25</v>
      </c>
      <c r="E79" s="505"/>
      <c r="F79" s="500"/>
      <c r="G79" s="433" t="s">
        <v>32</v>
      </c>
      <c r="H79" s="435" t="s">
        <v>25</v>
      </c>
      <c r="I79" s="498"/>
      <c r="J79" s="498" t="s">
        <v>26</v>
      </c>
      <c r="K79" s="435" t="s">
        <v>24</v>
      </c>
      <c r="L79" s="440" t="s">
        <v>25</v>
      </c>
      <c r="M79" s="500"/>
      <c r="N79" s="506"/>
      <c r="O79" s="435" t="s">
        <v>24</v>
      </c>
      <c r="P79" s="435" t="s">
        <v>25</v>
      </c>
      <c r="Q79" s="527"/>
      <c r="R79" s="527"/>
      <c r="S79" s="1131" t="s">
        <v>24</v>
      </c>
      <c r="T79" s="459" t="s">
        <v>25</v>
      </c>
      <c r="U79" s="506"/>
      <c r="V79" s="506"/>
      <c r="W79" s="435" t="s">
        <v>24</v>
      </c>
      <c r="X79" s="435" t="s">
        <v>24</v>
      </c>
      <c r="Y79" s="520"/>
      <c r="Z79" s="504"/>
      <c r="AA79" s="459" t="s">
        <v>24</v>
      </c>
      <c r="AB79" s="435" t="s">
        <v>25</v>
      </c>
      <c r="AC79" s="498" t="s">
        <v>49</v>
      </c>
      <c r="AD79" s="498"/>
      <c r="AE79" s="435" t="s">
        <v>25</v>
      </c>
      <c r="AF79" s="746"/>
      <c r="AG79" s="746"/>
      <c r="AH79" s="745"/>
      <c r="AI79" s="1072">
        <f>COUNTIF($D79:AH79,"D")</f>
        <v>6</v>
      </c>
      <c r="AJ79" s="1073">
        <f t="shared" si="69"/>
        <v>7</v>
      </c>
      <c r="AK79" s="1073">
        <f t="shared" si="70"/>
        <v>1</v>
      </c>
      <c r="AL79" s="1073">
        <f t="shared" si="71"/>
        <v>0</v>
      </c>
      <c r="AM79" s="1073">
        <f t="shared" si="72"/>
        <v>0</v>
      </c>
      <c r="AN79" s="1073">
        <f t="shared" si="73"/>
        <v>0</v>
      </c>
      <c r="AO79" s="1073">
        <f t="shared" si="74"/>
        <v>0</v>
      </c>
      <c r="AP79" s="1073">
        <f t="shared" si="75"/>
        <v>0</v>
      </c>
      <c r="AQ79" s="1073">
        <f t="shared" si="76"/>
        <v>1</v>
      </c>
      <c r="AR79" s="1073">
        <f t="shared" si="77"/>
        <v>0</v>
      </c>
      <c r="AS79" s="1073">
        <f t="shared" si="78"/>
        <v>0</v>
      </c>
      <c r="AT79" s="1073">
        <f t="shared" si="79"/>
        <v>0</v>
      </c>
      <c r="AU79" s="1073">
        <f t="shared" si="80"/>
        <v>0</v>
      </c>
      <c r="AV79" s="1073">
        <f t="shared" si="81"/>
        <v>0</v>
      </c>
      <c r="AW79" s="1073">
        <f t="shared" si="82"/>
        <v>0</v>
      </c>
      <c r="AX79" s="1073">
        <f t="shared" si="83"/>
        <v>0</v>
      </c>
      <c r="AY79" s="1073">
        <f t="shared" si="84"/>
        <v>0</v>
      </c>
      <c r="AZ79" s="1073">
        <f t="shared" si="85"/>
        <v>0</v>
      </c>
      <c r="BA79" s="184">
        <f t="shared" si="86"/>
        <v>15</v>
      </c>
      <c r="BB79" s="348"/>
      <c r="BC79" s="1076">
        <f t="shared" si="68"/>
        <v>7</v>
      </c>
      <c r="BD79" s="347"/>
      <c r="BE79" s="343"/>
      <c r="BF79" s="178">
        <f t="shared" si="87"/>
        <v>0</v>
      </c>
      <c r="BG79" s="179">
        <f t="shared" si="88"/>
        <v>0</v>
      </c>
      <c r="BH79" s="180">
        <f t="shared" si="89"/>
        <v>0</v>
      </c>
      <c r="BI79" s="181">
        <f t="shared" si="90"/>
        <v>0</v>
      </c>
      <c r="BJ79" s="182">
        <f t="shared" si="91"/>
        <v>0</v>
      </c>
      <c r="BK79" s="183">
        <f t="shared" si="92"/>
        <v>1</v>
      </c>
      <c r="BL79" s="183">
        <f t="shared" si="93"/>
        <v>0</v>
      </c>
      <c r="BM79" s="183">
        <f t="shared" si="94"/>
        <v>0</v>
      </c>
      <c r="BN79" s="183">
        <f t="shared" si="95"/>
        <v>0</v>
      </c>
      <c r="BO79" s="183">
        <f t="shared" si="96"/>
        <v>0</v>
      </c>
      <c r="BP79" s="184">
        <f t="shared" si="97"/>
        <v>0</v>
      </c>
      <c r="BQ79" s="405">
        <f t="shared" si="98"/>
        <v>0.5</v>
      </c>
      <c r="BR79" s="182">
        <f t="shared" si="99"/>
        <v>0</v>
      </c>
      <c r="BS79" s="183">
        <f t="shared" si="100"/>
        <v>0</v>
      </c>
      <c r="BT79" s="184">
        <f t="shared" si="101"/>
        <v>0</v>
      </c>
      <c r="BU79" s="185">
        <f t="shared" si="102"/>
        <v>0</v>
      </c>
      <c r="BV79" s="178">
        <f t="shared" si="103"/>
        <v>0</v>
      </c>
      <c r="BW79" s="179">
        <f t="shared" si="104"/>
        <v>0</v>
      </c>
      <c r="BX79" s="196">
        <f t="shared" si="105"/>
        <v>0</v>
      </c>
      <c r="BY79" s="197">
        <f t="shared" si="106"/>
        <v>0</v>
      </c>
      <c r="BZ79" s="182">
        <f t="shared" si="107"/>
        <v>0</v>
      </c>
      <c r="CA79" s="183">
        <f t="shared" si="108"/>
        <v>0</v>
      </c>
      <c r="CB79" s="183">
        <f t="shared" si="109"/>
        <v>0</v>
      </c>
      <c r="CC79" s="183">
        <f t="shared" si="110"/>
        <v>0</v>
      </c>
      <c r="CD79" s="183">
        <f t="shared" si="111"/>
        <v>0</v>
      </c>
      <c r="CE79" s="183">
        <f t="shared" si="112"/>
        <v>0</v>
      </c>
      <c r="CF79" s="184">
        <f t="shared" si="113"/>
        <v>0</v>
      </c>
      <c r="CG79" s="198">
        <f t="shared" si="114"/>
        <v>0</v>
      </c>
      <c r="CH79" s="186"/>
      <c r="CI79" s="187"/>
      <c r="CJ79" s="187"/>
      <c r="CK79" s="177">
        <f t="shared" si="115"/>
        <v>0.5</v>
      </c>
      <c r="CL79" s="361"/>
      <c r="CM79" s="360"/>
      <c r="CN79" s="444">
        <v>2</v>
      </c>
      <c r="CO79" s="450">
        <v>24</v>
      </c>
    </row>
    <row r="80" spans="1:93" s="35" customFormat="1" ht="20.100000000000001" customHeight="1" thickBot="1" x14ac:dyDescent="0.25">
      <c r="A80" s="613" t="s">
        <v>107</v>
      </c>
      <c r="B80" s="866">
        <v>65</v>
      </c>
      <c r="C80" s="26" t="s">
        <v>2</v>
      </c>
      <c r="D80" s="435" t="s">
        <v>25</v>
      </c>
      <c r="E80" s="505"/>
      <c r="F80" s="500"/>
      <c r="G80" s="435" t="s">
        <v>24</v>
      </c>
      <c r="H80" s="435" t="s">
        <v>26</v>
      </c>
      <c r="I80" s="498"/>
      <c r="J80" s="498"/>
      <c r="K80" s="435" t="s">
        <v>24</v>
      </c>
      <c r="L80" s="440" t="s">
        <v>25</v>
      </c>
      <c r="M80" s="500"/>
      <c r="N80" s="506"/>
      <c r="O80" s="435" t="s">
        <v>24</v>
      </c>
      <c r="P80" s="435" t="s">
        <v>25</v>
      </c>
      <c r="Q80" s="498"/>
      <c r="R80" s="498"/>
      <c r="S80" s="1131" t="s">
        <v>24</v>
      </c>
      <c r="T80" s="459" t="s">
        <v>25</v>
      </c>
      <c r="U80" s="506"/>
      <c r="V80" s="506"/>
      <c r="W80" s="435" t="s">
        <v>24</v>
      </c>
      <c r="X80" s="435" t="s">
        <v>24</v>
      </c>
      <c r="Y80" s="520" t="s">
        <v>27</v>
      </c>
      <c r="Z80" s="504"/>
      <c r="AA80" s="459" t="s">
        <v>24</v>
      </c>
      <c r="AB80" s="435" t="s">
        <v>25</v>
      </c>
      <c r="AC80" s="498" t="s">
        <v>49</v>
      </c>
      <c r="AD80" s="498"/>
      <c r="AE80" s="435" t="s">
        <v>25</v>
      </c>
      <c r="AF80" s="519"/>
      <c r="AG80" s="519"/>
      <c r="AH80" s="481"/>
      <c r="AI80" s="1072">
        <f>COUNTIF($D80:AH80,"D")</f>
        <v>7</v>
      </c>
      <c r="AJ80" s="1073">
        <f t="shared" si="69"/>
        <v>6</v>
      </c>
      <c r="AK80" s="1073">
        <f t="shared" si="70"/>
        <v>1</v>
      </c>
      <c r="AL80" s="1073">
        <f t="shared" si="71"/>
        <v>1</v>
      </c>
      <c r="AM80" s="1073">
        <f t="shared" si="72"/>
        <v>0</v>
      </c>
      <c r="AN80" s="1073">
        <f t="shared" si="73"/>
        <v>0</v>
      </c>
      <c r="AO80" s="1073">
        <f t="shared" si="74"/>
        <v>0</v>
      </c>
      <c r="AP80" s="1073">
        <f t="shared" si="75"/>
        <v>0</v>
      </c>
      <c r="AQ80" s="1073">
        <f t="shared" si="76"/>
        <v>0</v>
      </c>
      <c r="AR80" s="1073">
        <f t="shared" si="77"/>
        <v>0</v>
      </c>
      <c r="AS80" s="1073">
        <f t="shared" si="78"/>
        <v>0</v>
      </c>
      <c r="AT80" s="1073">
        <f t="shared" si="79"/>
        <v>0</v>
      </c>
      <c r="AU80" s="1073">
        <f t="shared" si="80"/>
        <v>0</v>
      </c>
      <c r="AV80" s="1073">
        <f t="shared" si="81"/>
        <v>0</v>
      </c>
      <c r="AW80" s="1073">
        <f t="shared" si="82"/>
        <v>0</v>
      </c>
      <c r="AX80" s="1073">
        <f t="shared" si="83"/>
        <v>0</v>
      </c>
      <c r="AY80" s="1073">
        <f t="shared" si="84"/>
        <v>0</v>
      </c>
      <c r="AZ80" s="1073">
        <f t="shared" si="85"/>
        <v>0</v>
      </c>
      <c r="BA80" s="184">
        <f t="shared" si="86"/>
        <v>15</v>
      </c>
      <c r="BB80" s="348"/>
      <c r="BC80" s="1076">
        <f t="shared" si="68"/>
        <v>7.5</v>
      </c>
      <c r="BD80" s="347"/>
      <c r="BE80" s="343"/>
      <c r="BF80" s="178">
        <f t="shared" si="87"/>
        <v>0</v>
      </c>
      <c r="BG80" s="179">
        <f t="shared" si="88"/>
        <v>0</v>
      </c>
      <c r="BH80" s="180">
        <f t="shared" si="89"/>
        <v>0</v>
      </c>
      <c r="BI80" s="181">
        <f t="shared" si="90"/>
        <v>0</v>
      </c>
      <c r="BJ80" s="182">
        <f t="shared" si="91"/>
        <v>0</v>
      </c>
      <c r="BK80" s="183">
        <f t="shared" si="92"/>
        <v>1</v>
      </c>
      <c r="BL80" s="183">
        <f t="shared" si="93"/>
        <v>0</v>
      </c>
      <c r="BM80" s="183">
        <f t="shared" si="94"/>
        <v>0</v>
      </c>
      <c r="BN80" s="183">
        <f t="shared" si="95"/>
        <v>0</v>
      </c>
      <c r="BO80" s="183">
        <f t="shared" si="96"/>
        <v>0</v>
      </c>
      <c r="BP80" s="184">
        <f t="shared" si="97"/>
        <v>0</v>
      </c>
      <c r="BQ80" s="405">
        <f t="shared" si="98"/>
        <v>0.5</v>
      </c>
      <c r="BR80" s="182">
        <f t="shared" si="99"/>
        <v>0</v>
      </c>
      <c r="BS80" s="183">
        <f t="shared" si="100"/>
        <v>0</v>
      </c>
      <c r="BT80" s="184">
        <f t="shared" si="101"/>
        <v>0</v>
      </c>
      <c r="BU80" s="185">
        <f t="shared" si="102"/>
        <v>0</v>
      </c>
      <c r="BV80" s="178">
        <f t="shared" si="103"/>
        <v>0</v>
      </c>
      <c r="BW80" s="179">
        <f t="shared" si="104"/>
        <v>0</v>
      </c>
      <c r="BX80" s="196">
        <f t="shared" si="105"/>
        <v>0</v>
      </c>
      <c r="BY80" s="197">
        <f t="shared" si="106"/>
        <v>0</v>
      </c>
      <c r="BZ80" s="182">
        <f t="shared" si="107"/>
        <v>0</v>
      </c>
      <c r="CA80" s="183">
        <f t="shared" si="108"/>
        <v>0</v>
      </c>
      <c r="CB80" s="183">
        <f t="shared" si="109"/>
        <v>0</v>
      </c>
      <c r="CC80" s="183">
        <f t="shared" si="110"/>
        <v>0</v>
      </c>
      <c r="CD80" s="183">
        <f t="shared" si="111"/>
        <v>0</v>
      </c>
      <c r="CE80" s="183">
        <f t="shared" si="112"/>
        <v>0</v>
      </c>
      <c r="CF80" s="184">
        <f t="shared" si="113"/>
        <v>0</v>
      </c>
      <c r="CG80" s="198">
        <f t="shared" si="114"/>
        <v>0</v>
      </c>
      <c r="CH80" s="186"/>
      <c r="CI80" s="187"/>
      <c r="CJ80" s="187"/>
      <c r="CK80" s="177">
        <f t="shared" si="115"/>
        <v>0.5</v>
      </c>
      <c r="CL80" s="361"/>
      <c r="CM80" s="360"/>
      <c r="CN80" s="444">
        <v>4</v>
      </c>
      <c r="CO80" s="450">
        <v>48</v>
      </c>
    </row>
    <row r="81" spans="1:93" s="35" customFormat="1" ht="20.100000000000001" customHeight="1" thickBot="1" x14ac:dyDescent="0.25">
      <c r="A81" s="868" t="s">
        <v>108</v>
      </c>
      <c r="B81" s="691">
        <v>66</v>
      </c>
      <c r="C81" s="26" t="s">
        <v>2</v>
      </c>
      <c r="D81" s="435" t="s">
        <v>25</v>
      </c>
      <c r="E81" s="505"/>
      <c r="F81" s="500" t="s">
        <v>59</v>
      </c>
      <c r="G81" s="435" t="s">
        <v>24</v>
      </c>
      <c r="H81" s="435" t="s">
        <v>25</v>
      </c>
      <c r="I81" s="498"/>
      <c r="J81" s="527"/>
      <c r="K81" s="435" t="s">
        <v>24</v>
      </c>
      <c r="L81" s="440" t="s">
        <v>25</v>
      </c>
      <c r="M81" s="500" t="s">
        <v>27</v>
      </c>
      <c r="N81" s="506"/>
      <c r="O81" s="435" t="s">
        <v>24</v>
      </c>
      <c r="P81" s="435" t="s">
        <v>25</v>
      </c>
      <c r="Q81" s="498" t="s">
        <v>56</v>
      </c>
      <c r="R81" s="498"/>
      <c r="S81" s="1131" t="s">
        <v>24</v>
      </c>
      <c r="T81" s="459" t="s">
        <v>25</v>
      </c>
      <c r="U81" s="506"/>
      <c r="V81" s="506"/>
      <c r="W81" s="435" t="s">
        <v>24</v>
      </c>
      <c r="X81" s="435" t="s">
        <v>24</v>
      </c>
      <c r="Y81" s="520"/>
      <c r="Z81" s="504"/>
      <c r="AA81" s="459" t="s">
        <v>24</v>
      </c>
      <c r="AB81" s="435" t="s">
        <v>24</v>
      </c>
      <c r="AC81" s="498" t="s">
        <v>49</v>
      </c>
      <c r="AD81" s="498"/>
      <c r="AE81" s="435" t="s">
        <v>25</v>
      </c>
      <c r="AF81" s="506"/>
      <c r="AG81" s="506"/>
      <c r="AH81" s="440"/>
      <c r="AI81" s="1072">
        <f>COUNTIF($D81:AH81,"D")</f>
        <v>8</v>
      </c>
      <c r="AJ81" s="1073">
        <f t="shared" si="69"/>
        <v>6</v>
      </c>
      <c r="AK81" s="1073">
        <f t="shared" si="70"/>
        <v>0</v>
      </c>
      <c r="AL81" s="1073">
        <f t="shared" si="71"/>
        <v>1</v>
      </c>
      <c r="AM81" s="1073">
        <f t="shared" si="72"/>
        <v>0</v>
      </c>
      <c r="AN81" s="1073">
        <f t="shared" si="73"/>
        <v>0</v>
      </c>
      <c r="AO81" s="1073">
        <f t="shared" si="74"/>
        <v>0</v>
      </c>
      <c r="AP81" s="1073">
        <f t="shared" si="75"/>
        <v>0</v>
      </c>
      <c r="AQ81" s="1073">
        <f t="shared" si="76"/>
        <v>0</v>
      </c>
      <c r="AR81" s="1073">
        <f t="shared" si="77"/>
        <v>0</v>
      </c>
      <c r="AS81" s="1073">
        <f t="shared" si="78"/>
        <v>0</v>
      </c>
      <c r="AT81" s="1073">
        <f t="shared" si="79"/>
        <v>0</v>
      </c>
      <c r="AU81" s="1073">
        <f t="shared" si="80"/>
        <v>0</v>
      </c>
      <c r="AV81" s="1073">
        <f t="shared" si="81"/>
        <v>0</v>
      </c>
      <c r="AW81" s="1073">
        <f t="shared" si="82"/>
        <v>0</v>
      </c>
      <c r="AX81" s="1073">
        <f t="shared" si="83"/>
        <v>0</v>
      </c>
      <c r="AY81" s="1073">
        <f t="shared" si="84"/>
        <v>0</v>
      </c>
      <c r="AZ81" s="1073">
        <f t="shared" si="85"/>
        <v>0</v>
      </c>
      <c r="BA81" s="184">
        <f t="shared" si="86"/>
        <v>15</v>
      </c>
      <c r="BB81" s="348"/>
      <c r="BC81" s="1076">
        <f t="shared" si="68"/>
        <v>7.5</v>
      </c>
      <c r="BD81" s="347"/>
      <c r="BE81" s="343"/>
      <c r="BF81" s="178">
        <f t="shared" si="87"/>
        <v>2</v>
      </c>
      <c r="BG81" s="179">
        <f t="shared" si="88"/>
        <v>1</v>
      </c>
      <c r="BH81" s="180">
        <f t="shared" si="89"/>
        <v>8.3333333333333329E-2</v>
      </c>
      <c r="BI81" s="181">
        <f t="shared" si="90"/>
        <v>0.91666666666666663</v>
      </c>
      <c r="BJ81" s="182">
        <f t="shared" si="91"/>
        <v>0</v>
      </c>
      <c r="BK81" s="183">
        <f t="shared" si="92"/>
        <v>1</v>
      </c>
      <c r="BL81" s="183">
        <f t="shared" si="93"/>
        <v>0</v>
      </c>
      <c r="BM81" s="183">
        <f t="shared" si="94"/>
        <v>0</v>
      </c>
      <c r="BN81" s="183">
        <f t="shared" si="95"/>
        <v>0</v>
      </c>
      <c r="BO81" s="183">
        <f t="shared" si="96"/>
        <v>0</v>
      </c>
      <c r="BP81" s="184">
        <f t="shared" si="97"/>
        <v>0</v>
      </c>
      <c r="BQ81" s="405">
        <f t="shared" si="98"/>
        <v>0.5</v>
      </c>
      <c r="BR81" s="182">
        <f t="shared" si="99"/>
        <v>0</v>
      </c>
      <c r="BS81" s="183">
        <f t="shared" si="100"/>
        <v>0</v>
      </c>
      <c r="BT81" s="184">
        <f t="shared" si="101"/>
        <v>0</v>
      </c>
      <c r="BU81" s="185">
        <f t="shared" si="102"/>
        <v>0</v>
      </c>
      <c r="BV81" s="178">
        <f t="shared" si="103"/>
        <v>0</v>
      </c>
      <c r="BW81" s="179">
        <f t="shared" si="104"/>
        <v>0</v>
      </c>
      <c r="BX81" s="196">
        <f t="shared" si="105"/>
        <v>0</v>
      </c>
      <c r="BY81" s="197">
        <f t="shared" si="106"/>
        <v>0</v>
      </c>
      <c r="BZ81" s="182">
        <f t="shared" si="107"/>
        <v>0</v>
      </c>
      <c r="CA81" s="183">
        <f t="shared" si="108"/>
        <v>0</v>
      </c>
      <c r="CB81" s="183">
        <f t="shared" si="109"/>
        <v>0</v>
      </c>
      <c r="CC81" s="183">
        <f t="shared" si="110"/>
        <v>0</v>
      </c>
      <c r="CD81" s="183">
        <f t="shared" si="111"/>
        <v>0</v>
      </c>
      <c r="CE81" s="183">
        <f t="shared" si="112"/>
        <v>0</v>
      </c>
      <c r="CF81" s="184">
        <f t="shared" si="113"/>
        <v>0</v>
      </c>
      <c r="CG81" s="198">
        <f t="shared" si="114"/>
        <v>0</v>
      </c>
      <c r="CH81" s="186"/>
      <c r="CI81" s="187"/>
      <c r="CJ81" s="187"/>
      <c r="CK81" s="177">
        <f t="shared" si="115"/>
        <v>1.5</v>
      </c>
      <c r="CL81" s="361"/>
      <c r="CM81" s="360"/>
      <c r="CN81" s="444">
        <v>4</v>
      </c>
      <c r="CO81" s="450">
        <v>48</v>
      </c>
    </row>
    <row r="82" spans="1:93" s="336" customFormat="1" ht="20.100000000000001" customHeight="1" thickBot="1" x14ac:dyDescent="0.25">
      <c r="A82" s="613" t="s">
        <v>109</v>
      </c>
      <c r="B82" s="866">
        <v>67</v>
      </c>
      <c r="C82" s="26" t="s">
        <v>2</v>
      </c>
      <c r="D82" s="433" t="s">
        <v>25</v>
      </c>
      <c r="E82" s="505"/>
      <c r="F82" s="500"/>
      <c r="G82" s="435" t="s">
        <v>27</v>
      </c>
      <c r="H82" s="435" t="s">
        <v>25</v>
      </c>
      <c r="I82" s="498"/>
      <c r="J82" s="498"/>
      <c r="K82" s="433" t="s">
        <v>25</v>
      </c>
      <c r="L82" s="456" t="s">
        <v>25</v>
      </c>
      <c r="M82" s="500"/>
      <c r="N82" s="506"/>
      <c r="O82" s="435" t="s">
        <v>24</v>
      </c>
      <c r="P82" s="435" t="s">
        <v>25</v>
      </c>
      <c r="Q82" s="527"/>
      <c r="R82" s="527"/>
      <c r="S82" s="1133" t="s">
        <v>25</v>
      </c>
      <c r="T82" s="460" t="s">
        <v>35</v>
      </c>
      <c r="U82" s="458"/>
      <c r="V82" s="458"/>
      <c r="W82" s="438" t="s">
        <v>25</v>
      </c>
      <c r="X82" s="438" t="s">
        <v>35</v>
      </c>
      <c r="Y82" s="452"/>
      <c r="Z82" s="525"/>
      <c r="AA82" s="460" t="s">
        <v>27</v>
      </c>
      <c r="AB82" s="438" t="s">
        <v>25</v>
      </c>
      <c r="AC82" s="502" t="s">
        <v>49</v>
      </c>
      <c r="AD82" s="502"/>
      <c r="AE82" s="438" t="s">
        <v>25</v>
      </c>
      <c r="AF82" s="506"/>
      <c r="AG82" s="506"/>
      <c r="AH82" s="440"/>
      <c r="AI82" s="1072">
        <f>COUNTIF($D82:AH82,"D")</f>
        <v>1</v>
      </c>
      <c r="AJ82" s="1073">
        <f t="shared" si="69"/>
        <v>9</v>
      </c>
      <c r="AK82" s="1073">
        <f t="shared" si="70"/>
        <v>0</v>
      </c>
      <c r="AL82" s="1073">
        <f t="shared" si="71"/>
        <v>2</v>
      </c>
      <c r="AM82" s="1073">
        <f t="shared" si="72"/>
        <v>0</v>
      </c>
      <c r="AN82" s="1073">
        <f t="shared" si="73"/>
        <v>0</v>
      </c>
      <c r="AO82" s="1073">
        <f t="shared" si="74"/>
        <v>0</v>
      </c>
      <c r="AP82" s="1073">
        <f t="shared" si="75"/>
        <v>0</v>
      </c>
      <c r="AQ82" s="1073">
        <f t="shared" si="76"/>
        <v>0</v>
      </c>
      <c r="AR82" s="1073">
        <f t="shared" si="77"/>
        <v>0</v>
      </c>
      <c r="AS82" s="1073">
        <f t="shared" si="78"/>
        <v>0</v>
      </c>
      <c r="AT82" s="1073">
        <f t="shared" si="79"/>
        <v>2</v>
      </c>
      <c r="AU82" s="1073">
        <f t="shared" si="80"/>
        <v>0</v>
      </c>
      <c r="AV82" s="1073">
        <f t="shared" si="81"/>
        <v>0</v>
      </c>
      <c r="AW82" s="1073">
        <f t="shared" si="82"/>
        <v>0</v>
      </c>
      <c r="AX82" s="1073">
        <f t="shared" si="83"/>
        <v>0</v>
      </c>
      <c r="AY82" s="1073">
        <f t="shared" si="84"/>
        <v>0</v>
      </c>
      <c r="AZ82" s="1073">
        <f t="shared" si="85"/>
        <v>0</v>
      </c>
      <c r="BA82" s="184">
        <f t="shared" si="86"/>
        <v>12</v>
      </c>
      <c r="BB82" s="348"/>
      <c r="BC82" s="1076">
        <f t="shared" si="68"/>
        <v>6.666666666666667</v>
      </c>
      <c r="BD82" s="347"/>
      <c r="BE82" s="343"/>
      <c r="BF82" s="178">
        <f t="shared" si="87"/>
        <v>0</v>
      </c>
      <c r="BG82" s="179">
        <f t="shared" si="88"/>
        <v>0</v>
      </c>
      <c r="BH82" s="180">
        <f t="shared" si="89"/>
        <v>0</v>
      </c>
      <c r="BI82" s="181">
        <f t="shared" si="90"/>
        <v>0</v>
      </c>
      <c r="BJ82" s="182">
        <f t="shared" si="91"/>
        <v>0</v>
      </c>
      <c r="BK82" s="183">
        <f t="shared" si="92"/>
        <v>1</v>
      </c>
      <c r="BL82" s="183">
        <f t="shared" si="93"/>
        <v>0</v>
      </c>
      <c r="BM82" s="183">
        <f t="shared" si="94"/>
        <v>0</v>
      </c>
      <c r="BN82" s="183">
        <f t="shared" si="95"/>
        <v>0</v>
      </c>
      <c r="BO82" s="183">
        <f t="shared" si="96"/>
        <v>0</v>
      </c>
      <c r="BP82" s="184">
        <f t="shared" si="97"/>
        <v>0</v>
      </c>
      <c r="BQ82" s="405">
        <f t="shared" si="98"/>
        <v>0.5</v>
      </c>
      <c r="BR82" s="182">
        <f t="shared" si="99"/>
        <v>0</v>
      </c>
      <c r="BS82" s="183">
        <f t="shared" si="100"/>
        <v>0</v>
      </c>
      <c r="BT82" s="184">
        <f t="shared" si="101"/>
        <v>0</v>
      </c>
      <c r="BU82" s="185">
        <f t="shared" si="102"/>
        <v>0</v>
      </c>
      <c r="BV82" s="178">
        <f t="shared" si="103"/>
        <v>0</v>
      </c>
      <c r="BW82" s="179">
        <f t="shared" si="104"/>
        <v>0</v>
      </c>
      <c r="BX82" s="196">
        <f t="shared" si="105"/>
        <v>0</v>
      </c>
      <c r="BY82" s="197">
        <f t="shared" si="106"/>
        <v>0</v>
      </c>
      <c r="BZ82" s="182">
        <f t="shared" si="107"/>
        <v>0</v>
      </c>
      <c r="CA82" s="183">
        <f t="shared" si="108"/>
        <v>0</v>
      </c>
      <c r="CB82" s="183">
        <f t="shared" si="109"/>
        <v>0</v>
      </c>
      <c r="CC82" s="183">
        <f t="shared" si="110"/>
        <v>0</v>
      </c>
      <c r="CD82" s="183">
        <f t="shared" si="111"/>
        <v>0</v>
      </c>
      <c r="CE82" s="183">
        <f t="shared" si="112"/>
        <v>0</v>
      </c>
      <c r="CF82" s="184">
        <f t="shared" si="113"/>
        <v>0</v>
      </c>
      <c r="CG82" s="198">
        <f t="shared" si="114"/>
        <v>0</v>
      </c>
      <c r="CH82" s="186"/>
      <c r="CI82" s="187"/>
      <c r="CJ82" s="187"/>
      <c r="CK82" s="177">
        <f t="shared" si="115"/>
        <v>0.5</v>
      </c>
      <c r="CL82" s="361"/>
      <c r="CM82" s="360"/>
      <c r="CN82" s="444">
        <v>4</v>
      </c>
      <c r="CO82" s="450">
        <v>53</v>
      </c>
    </row>
    <row r="83" spans="1:93" s="35" customFormat="1" ht="20.100000000000001" customHeight="1" thickBot="1" x14ac:dyDescent="0.25">
      <c r="A83" s="868" t="s">
        <v>110</v>
      </c>
      <c r="B83" s="691">
        <v>68</v>
      </c>
      <c r="C83" s="692" t="s">
        <v>2</v>
      </c>
      <c r="D83" s="435" t="s">
        <v>57</v>
      </c>
      <c r="E83" s="505"/>
      <c r="F83" s="500" t="s">
        <v>31</v>
      </c>
      <c r="G83" s="435" t="s">
        <v>24</v>
      </c>
      <c r="H83" s="435" t="s">
        <v>25</v>
      </c>
      <c r="I83" s="498"/>
      <c r="J83" s="498"/>
      <c r="K83" s="435" t="s">
        <v>24</v>
      </c>
      <c r="L83" s="440" t="s">
        <v>25</v>
      </c>
      <c r="M83" s="500"/>
      <c r="N83" s="506"/>
      <c r="O83" s="435" t="s">
        <v>25</v>
      </c>
      <c r="P83" s="435" t="s">
        <v>25</v>
      </c>
      <c r="Q83" s="498"/>
      <c r="R83" s="498"/>
      <c r="S83" s="1131" t="s">
        <v>24</v>
      </c>
      <c r="T83" s="459" t="s">
        <v>25</v>
      </c>
      <c r="U83" s="506"/>
      <c r="V83" s="506"/>
      <c r="W83" s="435" t="s">
        <v>24</v>
      </c>
      <c r="X83" s="435" t="s">
        <v>24</v>
      </c>
      <c r="Y83" s="520"/>
      <c r="Z83" s="504"/>
      <c r="AA83" s="459" t="s">
        <v>24</v>
      </c>
      <c r="AB83" s="435" t="s">
        <v>25</v>
      </c>
      <c r="AC83" s="498" t="s">
        <v>31</v>
      </c>
      <c r="AD83" s="498"/>
      <c r="AE83" s="435" t="s">
        <v>57</v>
      </c>
      <c r="AF83" s="435"/>
      <c r="AG83" s="506"/>
      <c r="AH83" s="440"/>
      <c r="AI83" s="1072">
        <f>COUNTIF($D83:AH83,"D")</f>
        <v>6</v>
      </c>
      <c r="AJ83" s="1073">
        <f t="shared" si="69"/>
        <v>6</v>
      </c>
      <c r="AK83" s="1073">
        <f t="shared" si="70"/>
        <v>0</v>
      </c>
      <c r="AL83" s="1073">
        <f t="shared" si="71"/>
        <v>0</v>
      </c>
      <c r="AM83" s="1073">
        <f t="shared" si="72"/>
        <v>0</v>
      </c>
      <c r="AN83" s="1073">
        <f t="shared" si="73"/>
        <v>0</v>
      </c>
      <c r="AO83" s="1073">
        <f t="shared" si="74"/>
        <v>0</v>
      </c>
      <c r="AP83" s="1073">
        <f t="shared" si="75"/>
        <v>2</v>
      </c>
      <c r="AQ83" s="1073">
        <f t="shared" si="76"/>
        <v>0</v>
      </c>
      <c r="AR83" s="1073">
        <f t="shared" si="77"/>
        <v>0</v>
      </c>
      <c r="AS83" s="1073">
        <f t="shared" si="78"/>
        <v>0</v>
      </c>
      <c r="AT83" s="1073">
        <f t="shared" si="79"/>
        <v>0</v>
      </c>
      <c r="AU83" s="1073">
        <f t="shared" si="80"/>
        <v>0</v>
      </c>
      <c r="AV83" s="1073">
        <f t="shared" si="81"/>
        <v>0</v>
      </c>
      <c r="AW83" s="1073">
        <f t="shared" si="82"/>
        <v>0</v>
      </c>
      <c r="AX83" s="1073">
        <f t="shared" si="83"/>
        <v>0</v>
      </c>
      <c r="AY83" s="1073">
        <f t="shared" si="84"/>
        <v>0</v>
      </c>
      <c r="AZ83" s="1073">
        <f t="shared" si="85"/>
        <v>0</v>
      </c>
      <c r="BA83" s="184">
        <f t="shared" si="86"/>
        <v>12</v>
      </c>
      <c r="BB83" s="348"/>
      <c r="BC83" s="1076">
        <f t="shared" si="68"/>
        <v>6</v>
      </c>
      <c r="BD83" s="347"/>
      <c r="BE83" s="343"/>
      <c r="BF83" s="178">
        <f t="shared" si="87"/>
        <v>0</v>
      </c>
      <c r="BG83" s="179">
        <f t="shared" si="88"/>
        <v>0</v>
      </c>
      <c r="BH83" s="180">
        <f t="shared" si="89"/>
        <v>0</v>
      </c>
      <c r="BI83" s="181">
        <f t="shared" si="90"/>
        <v>0</v>
      </c>
      <c r="BJ83" s="182">
        <f t="shared" si="91"/>
        <v>0</v>
      </c>
      <c r="BK83" s="183">
        <f t="shared" si="92"/>
        <v>0</v>
      </c>
      <c r="BL83" s="183">
        <f t="shared" si="93"/>
        <v>0</v>
      </c>
      <c r="BM83" s="183">
        <f t="shared" si="94"/>
        <v>0</v>
      </c>
      <c r="BN83" s="183">
        <f t="shared" si="95"/>
        <v>0</v>
      </c>
      <c r="BO83" s="183">
        <f t="shared" si="96"/>
        <v>0</v>
      </c>
      <c r="BP83" s="184">
        <f t="shared" si="97"/>
        <v>0</v>
      </c>
      <c r="BQ83" s="405">
        <f t="shared" si="98"/>
        <v>0</v>
      </c>
      <c r="BR83" s="182">
        <f t="shared" si="99"/>
        <v>0</v>
      </c>
      <c r="BS83" s="183">
        <f t="shared" si="100"/>
        <v>0</v>
      </c>
      <c r="BT83" s="184">
        <f t="shared" si="101"/>
        <v>0</v>
      </c>
      <c r="BU83" s="185">
        <f t="shared" si="102"/>
        <v>0</v>
      </c>
      <c r="BV83" s="178">
        <f t="shared" si="103"/>
        <v>0</v>
      </c>
      <c r="BW83" s="179">
        <f t="shared" si="104"/>
        <v>0</v>
      </c>
      <c r="BX83" s="196">
        <f t="shared" si="105"/>
        <v>0</v>
      </c>
      <c r="BY83" s="197">
        <f t="shared" si="106"/>
        <v>0</v>
      </c>
      <c r="BZ83" s="182">
        <f t="shared" si="107"/>
        <v>0</v>
      </c>
      <c r="CA83" s="183">
        <f t="shared" si="108"/>
        <v>0</v>
      </c>
      <c r="CB83" s="183">
        <f t="shared" si="109"/>
        <v>0</v>
      </c>
      <c r="CC83" s="183">
        <f t="shared" si="110"/>
        <v>0</v>
      </c>
      <c r="CD83" s="183">
        <f t="shared" si="111"/>
        <v>0</v>
      </c>
      <c r="CE83" s="183">
        <f t="shared" si="112"/>
        <v>0</v>
      </c>
      <c r="CF83" s="184">
        <f t="shared" si="113"/>
        <v>0</v>
      </c>
      <c r="CG83" s="198">
        <f t="shared" si="114"/>
        <v>0</v>
      </c>
      <c r="CH83" s="186"/>
      <c r="CI83" s="187"/>
      <c r="CJ83" s="187"/>
      <c r="CK83" s="177">
        <f t="shared" si="115"/>
        <v>0</v>
      </c>
      <c r="CL83" s="361"/>
      <c r="CM83" s="360"/>
      <c r="CN83" s="444">
        <v>0</v>
      </c>
      <c r="CO83" s="450">
        <v>0</v>
      </c>
    </row>
    <row r="84" spans="1:93" s="35" customFormat="1" ht="20.100000000000001" customHeight="1" thickBot="1" x14ac:dyDescent="0.25">
      <c r="A84" s="1674" t="s">
        <v>111</v>
      </c>
      <c r="B84" s="866">
        <v>69</v>
      </c>
      <c r="C84" s="692" t="s">
        <v>65</v>
      </c>
      <c r="D84" s="435"/>
      <c r="E84" s="505"/>
      <c r="F84" s="500"/>
      <c r="G84" s="435"/>
      <c r="H84" s="435"/>
      <c r="I84" s="498"/>
      <c r="J84" s="498"/>
      <c r="K84" s="435"/>
      <c r="L84" s="440"/>
      <c r="M84" s="500"/>
      <c r="N84" s="506"/>
      <c r="O84" s="435"/>
      <c r="P84" s="435"/>
      <c r="Q84" s="498"/>
      <c r="R84" s="498"/>
      <c r="S84" s="1131"/>
      <c r="T84" s="459"/>
      <c r="U84" s="506"/>
      <c r="V84" s="506"/>
      <c r="W84" s="435"/>
      <c r="X84" s="435"/>
      <c r="Y84" s="520"/>
      <c r="Z84" s="504"/>
      <c r="AA84" s="459"/>
      <c r="AB84" s="435"/>
      <c r="AC84" s="498"/>
      <c r="AD84" s="498"/>
      <c r="AE84" s="435"/>
      <c r="AF84" s="435"/>
      <c r="AG84" s="506"/>
      <c r="AH84" s="440"/>
      <c r="AI84" s="1072">
        <f>COUNTIF($D84:AH84,"D")</f>
        <v>0</v>
      </c>
      <c r="AJ84" s="1073">
        <f t="shared" si="69"/>
        <v>0</v>
      </c>
      <c r="AK84" s="1073">
        <f t="shared" si="70"/>
        <v>0</v>
      </c>
      <c r="AL84" s="1073">
        <f t="shared" si="71"/>
        <v>0</v>
      </c>
      <c r="AM84" s="1073">
        <f t="shared" si="72"/>
        <v>0</v>
      </c>
      <c r="AN84" s="1073">
        <f t="shared" si="73"/>
        <v>0</v>
      </c>
      <c r="AO84" s="1073">
        <f t="shared" si="74"/>
        <v>0</v>
      </c>
      <c r="AP84" s="1073">
        <f t="shared" si="75"/>
        <v>0</v>
      </c>
      <c r="AQ84" s="1073">
        <f t="shared" si="76"/>
        <v>0</v>
      </c>
      <c r="AR84" s="1073">
        <f t="shared" si="77"/>
        <v>0</v>
      </c>
      <c r="AS84" s="1073">
        <f t="shared" si="78"/>
        <v>0</v>
      </c>
      <c r="AT84" s="1073">
        <f t="shared" si="79"/>
        <v>0</v>
      </c>
      <c r="AU84" s="1073">
        <f t="shared" si="80"/>
        <v>0</v>
      </c>
      <c r="AV84" s="1073">
        <f t="shared" si="81"/>
        <v>0</v>
      </c>
      <c r="AW84" s="1073">
        <f t="shared" si="82"/>
        <v>0</v>
      </c>
      <c r="AX84" s="1073">
        <f t="shared" si="83"/>
        <v>0</v>
      </c>
      <c r="AY84" s="1073">
        <f t="shared" si="84"/>
        <v>0</v>
      </c>
      <c r="AZ84" s="1073">
        <f t="shared" si="85"/>
        <v>0</v>
      </c>
      <c r="BA84" s="184">
        <f t="shared" si="86"/>
        <v>0</v>
      </c>
      <c r="BB84" s="348"/>
      <c r="BC84" s="1076">
        <f t="shared" si="68"/>
        <v>0</v>
      </c>
      <c r="BD84" s="347"/>
      <c r="BE84" s="343"/>
      <c r="BF84" s="178">
        <f t="shared" si="87"/>
        <v>0</v>
      </c>
      <c r="BG84" s="179">
        <f t="shared" si="88"/>
        <v>0</v>
      </c>
      <c r="BH84" s="180">
        <f t="shared" si="89"/>
        <v>0</v>
      </c>
      <c r="BI84" s="181">
        <f t="shared" si="90"/>
        <v>0</v>
      </c>
      <c r="BJ84" s="182">
        <f t="shared" si="91"/>
        <v>0</v>
      </c>
      <c r="BK84" s="183">
        <f t="shared" si="92"/>
        <v>0</v>
      </c>
      <c r="BL84" s="183">
        <f t="shared" si="93"/>
        <v>0</v>
      </c>
      <c r="BM84" s="183">
        <f t="shared" si="94"/>
        <v>0</v>
      </c>
      <c r="BN84" s="183">
        <f t="shared" si="95"/>
        <v>0</v>
      </c>
      <c r="BO84" s="183">
        <f t="shared" si="96"/>
        <v>0</v>
      </c>
      <c r="BP84" s="184">
        <f t="shared" si="97"/>
        <v>0</v>
      </c>
      <c r="BQ84" s="405">
        <f t="shared" si="98"/>
        <v>0</v>
      </c>
      <c r="BR84" s="182">
        <f t="shared" si="99"/>
        <v>0</v>
      </c>
      <c r="BS84" s="183">
        <f t="shared" si="100"/>
        <v>0</v>
      </c>
      <c r="BT84" s="184">
        <f t="shared" si="101"/>
        <v>0</v>
      </c>
      <c r="BU84" s="185">
        <f t="shared" si="102"/>
        <v>0</v>
      </c>
      <c r="BV84" s="178">
        <f t="shared" si="103"/>
        <v>0</v>
      </c>
      <c r="BW84" s="179">
        <f t="shared" si="104"/>
        <v>0</v>
      </c>
      <c r="BX84" s="196">
        <f t="shared" si="105"/>
        <v>0</v>
      </c>
      <c r="BY84" s="197">
        <f t="shared" si="106"/>
        <v>0</v>
      </c>
      <c r="BZ84" s="182">
        <f t="shared" si="107"/>
        <v>0</v>
      </c>
      <c r="CA84" s="183">
        <f t="shared" si="108"/>
        <v>0</v>
      </c>
      <c r="CB84" s="183">
        <f t="shared" si="109"/>
        <v>0</v>
      </c>
      <c r="CC84" s="183">
        <f t="shared" si="110"/>
        <v>0</v>
      </c>
      <c r="CD84" s="183">
        <f t="shared" si="111"/>
        <v>0</v>
      </c>
      <c r="CE84" s="183">
        <f t="shared" si="112"/>
        <v>0</v>
      </c>
      <c r="CF84" s="184">
        <f t="shared" si="113"/>
        <v>0</v>
      </c>
      <c r="CG84" s="198">
        <f t="shared" si="114"/>
        <v>0</v>
      </c>
      <c r="CH84" s="186"/>
      <c r="CI84" s="187"/>
      <c r="CJ84" s="187"/>
      <c r="CK84" s="177">
        <f t="shared" si="115"/>
        <v>0</v>
      </c>
      <c r="CL84" s="361"/>
      <c r="CM84" s="360"/>
      <c r="CN84" s="444">
        <v>0</v>
      </c>
      <c r="CO84" s="450">
        <v>0</v>
      </c>
    </row>
    <row r="85" spans="1:93" s="35" customFormat="1" ht="20.100000000000001" customHeight="1" thickBot="1" x14ac:dyDescent="0.25">
      <c r="A85" s="1674"/>
      <c r="B85" s="691">
        <v>70</v>
      </c>
      <c r="C85" s="26"/>
      <c r="D85" s="435"/>
      <c r="E85" s="505"/>
      <c r="F85" s="500"/>
      <c r="G85" s="435"/>
      <c r="H85" s="435"/>
      <c r="I85" s="498"/>
      <c r="J85" s="498"/>
      <c r="K85" s="435"/>
      <c r="L85" s="440"/>
      <c r="M85" s="500"/>
      <c r="N85" s="506"/>
      <c r="O85" s="435"/>
      <c r="P85" s="435"/>
      <c r="Q85" s="498"/>
      <c r="R85" s="498"/>
      <c r="S85" s="1131"/>
      <c r="T85" s="459"/>
      <c r="U85" s="506"/>
      <c r="V85" s="506"/>
      <c r="W85" s="435"/>
      <c r="X85" s="435"/>
      <c r="Y85" s="520"/>
      <c r="Z85" s="504"/>
      <c r="AA85" s="459"/>
      <c r="AB85" s="435"/>
      <c r="AC85" s="498"/>
      <c r="AD85" s="498"/>
      <c r="AE85" s="435"/>
      <c r="AF85" s="513"/>
      <c r="AG85" s="513"/>
      <c r="AH85" s="474"/>
      <c r="AI85" s="1072">
        <f>COUNTIF($D85:AH85,"D")</f>
        <v>0</v>
      </c>
      <c r="AJ85" s="1073">
        <f t="shared" si="69"/>
        <v>0</v>
      </c>
      <c r="AK85" s="1073">
        <f t="shared" si="70"/>
        <v>0</v>
      </c>
      <c r="AL85" s="1073">
        <f t="shared" si="71"/>
        <v>0</v>
      </c>
      <c r="AM85" s="1073">
        <f t="shared" si="72"/>
        <v>0</v>
      </c>
      <c r="AN85" s="1073">
        <f t="shared" si="73"/>
        <v>0</v>
      </c>
      <c r="AO85" s="1073">
        <f t="shared" si="74"/>
        <v>0</v>
      </c>
      <c r="AP85" s="1073">
        <f t="shared" si="75"/>
        <v>0</v>
      </c>
      <c r="AQ85" s="1073">
        <f t="shared" si="76"/>
        <v>0</v>
      </c>
      <c r="AR85" s="1073">
        <f t="shared" si="77"/>
        <v>0</v>
      </c>
      <c r="AS85" s="1073">
        <f t="shared" si="78"/>
        <v>0</v>
      </c>
      <c r="AT85" s="1073">
        <f t="shared" si="79"/>
        <v>0</v>
      </c>
      <c r="AU85" s="1073">
        <f t="shared" si="80"/>
        <v>0</v>
      </c>
      <c r="AV85" s="1073">
        <f t="shared" si="81"/>
        <v>0</v>
      </c>
      <c r="AW85" s="1073">
        <f t="shared" si="82"/>
        <v>0</v>
      </c>
      <c r="AX85" s="1073">
        <f t="shared" si="83"/>
        <v>0</v>
      </c>
      <c r="AY85" s="1073">
        <f t="shared" si="84"/>
        <v>0</v>
      </c>
      <c r="AZ85" s="1073">
        <f t="shared" si="85"/>
        <v>0</v>
      </c>
      <c r="BA85" s="184">
        <f t="shared" si="86"/>
        <v>0</v>
      </c>
      <c r="BB85" s="348"/>
      <c r="BC85" s="1076">
        <f t="shared" si="68"/>
        <v>0</v>
      </c>
      <c r="BD85" s="347"/>
      <c r="BE85" s="343"/>
      <c r="BF85" s="178">
        <f t="shared" si="87"/>
        <v>0</v>
      </c>
      <c r="BG85" s="179">
        <f t="shared" si="88"/>
        <v>0</v>
      </c>
      <c r="BH85" s="180">
        <f t="shared" si="89"/>
        <v>0</v>
      </c>
      <c r="BI85" s="181">
        <f t="shared" si="90"/>
        <v>0</v>
      </c>
      <c r="BJ85" s="182">
        <f t="shared" si="91"/>
        <v>0</v>
      </c>
      <c r="BK85" s="183">
        <f t="shared" si="92"/>
        <v>0</v>
      </c>
      <c r="BL85" s="183">
        <f t="shared" si="93"/>
        <v>0</v>
      </c>
      <c r="BM85" s="183">
        <f t="shared" si="94"/>
        <v>0</v>
      </c>
      <c r="BN85" s="183">
        <f t="shared" si="95"/>
        <v>0</v>
      </c>
      <c r="BO85" s="183">
        <f t="shared" si="96"/>
        <v>0</v>
      </c>
      <c r="BP85" s="184">
        <f t="shared" si="97"/>
        <v>0</v>
      </c>
      <c r="BQ85" s="405">
        <f t="shared" si="98"/>
        <v>0</v>
      </c>
      <c r="BR85" s="182">
        <f t="shared" si="99"/>
        <v>0</v>
      </c>
      <c r="BS85" s="183">
        <f t="shared" si="100"/>
        <v>0</v>
      </c>
      <c r="BT85" s="184">
        <f t="shared" si="101"/>
        <v>0</v>
      </c>
      <c r="BU85" s="185">
        <f t="shared" si="102"/>
        <v>0</v>
      </c>
      <c r="BV85" s="178">
        <f t="shared" si="103"/>
        <v>0</v>
      </c>
      <c r="BW85" s="179">
        <f t="shared" si="104"/>
        <v>0</v>
      </c>
      <c r="BX85" s="196">
        <f t="shared" si="105"/>
        <v>0</v>
      </c>
      <c r="BY85" s="197">
        <f t="shared" si="106"/>
        <v>0</v>
      </c>
      <c r="BZ85" s="182">
        <f t="shared" si="107"/>
        <v>0</v>
      </c>
      <c r="CA85" s="183">
        <f t="shared" si="108"/>
        <v>0</v>
      </c>
      <c r="CB85" s="183">
        <f t="shared" si="109"/>
        <v>0</v>
      </c>
      <c r="CC85" s="183">
        <f t="shared" si="110"/>
        <v>0</v>
      </c>
      <c r="CD85" s="183">
        <f t="shared" si="111"/>
        <v>0</v>
      </c>
      <c r="CE85" s="183">
        <f t="shared" si="112"/>
        <v>0</v>
      </c>
      <c r="CF85" s="184">
        <f t="shared" si="113"/>
        <v>0</v>
      </c>
      <c r="CG85" s="198">
        <f t="shared" si="114"/>
        <v>0</v>
      </c>
      <c r="CH85" s="186"/>
      <c r="CI85" s="187"/>
      <c r="CJ85" s="187"/>
      <c r="CK85" s="177">
        <f t="shared" si="115"/>
        <v>0</v>
      </c>
      <c r="CL85" s="361"/>
      <c r="CM85" s="360"/>
      <c r="CN85" s="444">
        <v>0</v>
      </c>
      <c r="CO85" s="450">
        <v>0</v>
      </c>
    </row>
    <row r="86" spans="1:93" s="35" customFormat="1" ht="20.100000000000001" customHeight="1" thickBot="1" x14ac:dyDescent="0.25">
      <c r="A86" s="1674"/>
      <c r="B86" s="866">
        <v>71</v>
      </c>
      <c r="C86" s="867" t="s">
        <v>3</v>
      </c>
      <c r="D86" s="435"/>
      <c r="E86" s="505"/>
      <c r="F86" s="500"/>
      <c r="G86" s="435"/>
      <c r="H86" s="435"/>
      <c r="I86" s="498"/>
      <c r="J86" s="498"/>
      <c r="K86" s="435"/>
      <c r="L86" s="440"/>
      <c r="M86" s="500"/>
      <c r="N86" s="506"/>
      <c r="O86" s="435"/>
      <c r="P86" s="435"/>
      <c r="Q86" s="498"/>
      <c r="R86" s="498"/>
      <c r="S86" s="1132"/>
      <c r="T86" s="460"/>
      <c r="U86" s="458"/>
      <c r="V86" s="458"/>
      <c r="W86" s="438"/>
      <c r="X86" s="438"/>
      <c r="Y86" s="453"/>
      <c r="Z86" s="507"/>
      <c r="AA86" s="460"/>
      <c r="AB86" s="438"/>
      <c r="AC86" s="502"/>
      <c r="AD86" s="502"/>
      <c r="AE86" s="438"/>
      <c r="AF86" s="506"/>
      <c r="AG86" s="506"/>
      <c r="AH86" s="440"/>
      <c r="AI86" s="1072">
        <f>COUNTIF($D86:AH86,"D")</f>
        <v>0</v>
      </c>
      <c r="AJ86" s="1073">
        <f t="shared" si="69"/>
        <v>0</v>
      </c>
      <c r="AK86" s="1073">
        <f t="shared" si="70"/>
        <v>0</v>
      </c>
      <c r="AL86" s="1073">
        <f t="shared" si="71"/>
        <v>0</v>
      </c>
      <c r="AM86" s="1073">
        <f t="shared" si="72"/>
        <v>0</v>
      </c>
      <c r="AN86" s="1073">
        <f t="shared" si="73"/>
        <v>0</v>
      </c>
      <c r="AO86" s="1073">
        <f t="shared" si="74"/>
        <v>0</v>
      </c>
      <c r="AP86" s="1073">
        <f t="shared" si="75"/>
        <v>0</v>
      </c>
      <c r="AQ86" s="1073">
        <f t="shared" si="76"/>
        <v>0</v>
      </c>
      <c r="AR86" s="1073">
        <f t="shared" si="77"/>
        <v>0</v>
      </c>
      <c r="AS86" s="1073">
        <f t="shared" si="78"/>
        <v>0</v>
      </c>
      <c r="AT86" s="1073">
        <f t="shared" si="79"/>
        <v>0</v>
      </c>
      <c r="AU86" s="1073">
        <f t="shared" si="80"/>
        <v>0</v>
      </c>
      <c r="AV86" s="1073">
        <f t="shared" si="81"/>
        <v>0</v>
      </c>
      <c r="AW86" s="1073">
        <f t="shared" si="82"/>
        <v>0</v>
      </c>
      <c r="AX86" s="1073">
        <f t="shared" si="83"/>
        <v>0</v>
      </c>
      <c r="AY86" s="1073">
        <f t="shared" si="84"/>
        <v>0</v>
      </c>
      <c r="AZ86" s="1073">
        <f t="shared" si="85"/>
        <v>0</v>
      </c>
      <c r="BA86" s="184">
        <f t="shared" si="86"/>
        <v>0</v>
      </c>
      <c r="BB86" s="348"/>
      <c r="BC86" s="1076">
        <f t="shared" si="68"/>
        <v>0</v>
      </c>
      <c r="BD86" s="347"/>
      <c r="BE86" s="343"/>
      <c r="BF86" s="178">
        <f t="shared" si="87"/>
        <v>0</v>
      </c>
      <c r="BG86" s="179">
        <f t="shared" si="88"/>
        <v>0</v>
      </c>
      <c r="BH86" s="180">
        <f t="shared" si="89"/>
        <v>0</v>
      </c>
      <c r="BI86" s="181">
        <f t="shared" si="90"/>
        <v>0</v>
      </c>
      <c r="BJ86" s="182">
        <f t="shared" si="91"/>
        <v>0</v>
      </c>
      <c r="BK86" s="183">
        <f t="shared" si="92"/>
        <v>0</v>
      </c>
      <c r="BL86" s="183">
        <f t="shared" si="93"/>
        <v>0</v>
      </c>
      <c r="BM86" s="183">
        <f t="shared" si="94"/>
        <v>0</v>
      </c>
      <c r="BN86" s="183">
        <f t="shared" si="95"/>
        <v>0</v>
      </c>
      <c r="BO86" s="183">
        <f t="shared" si="96"/>
        <v>0</v>
      </c>
      <c r="BP86" s="184">
        <f t="shared" si="97"/>
        <v>0</v>
      </c>
      <c r="BQ86" s="405">
        <f t="shared" si="98"/>
        <v>0</v>
      </c>
      <c r="BR86" s="182">
        <f t="shared" si="99"/>
        <v>0</v>
      </c>
      <c r="BS86" s="183">
        <f t="shared" si="100"/>
        <v>0</v>
      </c>
      <c r="BT86" s="184">
        <f t="shared" si="101"/>
        <v>0</v>
      </c>
      <c r="BU86" s="185">
        <f t="shared" si="102"/>
        <v>0</v>
      </c>
      <c r="BV86" s="178">
        <f t="shared" si="103"/>
        <v>0</v>
      </c>
      <c r="BW86" s="179">
        <f t="shared" si="104"/>
        <v>0</v>
      </c>
      <c r="BX86" s="196">
        <f t="shared" si="105"/>
        <v>0</v>
      </c>
      <c r="BY86" s="197">
        <f t="shared" si="106"/>
        <v>0</v>
      </c>
      <c r="BZ86" s="182">
        <f t="shared" si="107"/>
        <v>0</v>
      </c>
      <c r="CA86" s="183">
        <f t="shared" si="108"/>
        <v>0</v>
      </c>
      <c r="CB86" s="183">
        <f t="shared" si="109"/>
        <v>0</v>
      </c>
      <c r="CC86" s="183">
        <f t="shared" si="110"/>
        <v>0</v>
      </c>
      <c r="CD86" s="183">
        <f t="shared" si="111"/>
        <v>0</v>
      </c>
      <c r="CE86" s="183">
        <f t="shared" si="112"/>
        <v>0</v>
      </c>
      <c r="CF86" s="184">
        <f t="shared" si="113"/>
        <v>0</v>
      </c>
      <c r="CG86" s="198">
        <f t="shared" si="114"/>
        <v>0</v>
      </c>
      <c r="CH86" s="186"/>
      <c r="CI86" s="187"/>
      <c r="CJ86" s="187"/>
      <c r="CK86" s="177">
        <f t="shared" si="115"/>
        <v>0</v>
      </c>
      <c r="CL86" s="361"/>
      <c r="CM86" s="360"/>
      <c r="CN86" s="444">
        <v>0</v>
      </c>
      <c r="CO86" s="450">
        <v>0</v>
      </c>
    </row>
    <row r="87" spans="1:93" s="35" customFormat="1" ht="20.100000000000001" customHeight="1" thickBot="1" x14ac:dyDescent="0.25">
      <c r="A87" s="613" t="s">
        <v>112</v>
      </c>
      <c r="B87" s="691">
        <v>72</v>
      </c>
      <c r="C87" s="26" t="s">
        <v>3</v>
      </c>
      <c r="D87" s="435"/>
      <c r="E87" s="505"/>
      <c r="F87" s="500"/>
      <c r="G87" s="433" t="s">
        <v>25</v>
      </c>
      <c r="H87" s="433"/>
      <c r="I87" s="498"/>
      <c r="J87" s="498"/>
      <c r="K87" s="435"/>
      <c r="L87" s="440"/>
      <c r="M87" s="466" t="s">
        <v>24</v>
      </c>
      <c r="N87" s="506"/>
      <c r="O87" s="435"/>
      <c r="P87" s="435"/>
      <c r="Q87" s="498"/>
      <c r="R87" s="498"/>
      <c r="S87" s="1131"/>
      <c r="T87" s="459"/>
      <c r="U87" s="506"/>
      <c r="V87" s="506"/>
      <c r="W87" s="433" t="s">
        <v>25</v>
      </c>
      <c r="X87" s="433"/>
      <c r="Y87" s="520"/>
      <c r="Z87" s="504"/>
      <c r="AA87" s="459"/>
      <c r="AB87" s="435"/>
      <c r="AC87" s="527" t="s">
        <v>25</v>
      </c>
      <c r="AD87" s="498"/>
      <c r="AE87" s="435"/>
      <c r="AF87" s="482"/>
      <c r="AG87" s="482"/>
      <c r="AH87" s="476"/>
      <c r="AI87" s="1072">
        <f>COUNTIF($D87:AH87,"D")</f>
        <v>1</v>
      </c>
      <c r="AJ87" s="1073">
        <f t="shared" si="69"/>
        <v>3</v>
      </c>
      <c r="AK87" s="1073">
        <f t="shared" si="70"/>
        <v>0</v>
      </c>
      <c r="AL87" s="1073">
        <f t="shared" si="71"/>
        <v>0</v>
      </c>
      <c r="AM87" s="1073">
        <f t="shared" si="72"/>
        <v>0</v>
      </c>
      <c r="AN87" s="1073">
        <f t="shared" si="73"/>
        <v>0</v>
      </c>
      <c r="AO87" s="1073">
        <f t="shared" si="74"/>
        <v>0</v>
      </c>
      <c r="AP87" s="1073">
        <f t="shared" si="75"/>
        <v>0</v>
      </c>
      <c r="AQ87" s="1073">
        <f t="shared" si="76"/>
        <v>0</v>
      </c>
      <c r="AR87" s="1073">
        <f t="shared" si="77"/>
        <v>0</v>
      </c>
      <c r="AS87" s="1073">
        <f t="shared" si="78"/>
        <v>0</v>
      </c>
      <c r="AT87" s="1073">
        <f t="shared" si="79"/>
        <v>0</v>
      </c>
      <c r="AU87" s="1073">
        <f t="shared" si="80"/>
        <v>0</v>
      </c>
      <c r="AV87" s="1073">
        <f t="shared" si="81"/>
        <v>0</v>
      </c>
      <c r="AW87" s="1073">
        <f t="shared" si="82"/>
        <v>0</v>
      </c>
      <c r="AX87" s="1073">
        <f t="shared" si="83"/>
        <v>0</v>
      </c>
      <c r="AY87" s="1073">
        <f t="shared" si="84"/>
        <v>0</v>
      </c>
      <c r="AZ87" s="1073">
        <f t="shared" si="85"/>
        <v>0</v>
      </c>
      <c r="BA87" s="184">
        <f t="shared" si="86"/>
        <v>4</v>
      </c>
      <c r="BB87" s="348"/>
      <c r="BC87" s="1076">
        <f t="shared" si="68"/>
        <v>2</v>
      </c>
      <c r="BD87" s="347"/>
      <c r="BE87" s="343"/>
      <c r="BF87" s="178">
        <f t="shared" si="87"/>
        <v>0</v>
      </c>
      <c r="BG87" s="179">
        <f t="shared" si="88"/>
        <v>0</v>
      </c>
      <c r="BH87" s="180">
        <f t="shared" si="89"/>
        <v>0</v>
      </c>
      <c r="BI87" s="181">
        <f t="shared" si="90"/>
        <v>0</v>
      </c>
      <c r="BJ87" s="182">
        <f t="shared" si="91"/>
        <v>0</v>
      </c>
      <c r="BK87" s="183">
        <f t="shared" si="92"/>
        <v>0</v>
      </c>
      <c r="BL87" s="183">
        <f t="shared" si="93"/>
        <v>0</v>
      </c>
      <c r="BM87" s="183">
        <f t="shared" si="94"/>
        <v>0</v>
      </c>
      <c r="BN87" s="183">
        <f t="shared" si="95"/>
        <v>0</v>
      </c>
      <c r="BO87" s="183">
        <f t="shared" si="96"/>
        <v>0</v>
      </c>
      <c r="BP87" s="184">
        <f t="shared" si="97"/>
        <v>0</v>
      </c>
      <c r="BQ87" s="405">
        <f t="shared" si="98"/>
        <v>0</v>
      </c>
      <c r="BR87" s="182">
        <f t="shared" si="99"/>
        <v>0</v>
      </c>
      <c r="BS87" s="183">
        <f t="shared" si="100"/>
        <v>0</v>
      </c>
      <c r="BT87" s="184">
        <f t="shared" si="101"/>
        <v>0</v>
      </c>
      <c r="BU87" s="185">
        <f t="shared" si="102"/>
        <v>0</v>
      </c>
      <c r="BV87" s="178">
        <f t="shared" si="103"/>
        <v>0</v>
      </c>
      <c r="BW87" s="179">
        <f t="shared" si="104"/>
        <v>0</v>
      </c>
      <c r="BX87" s="196">
        <f t="shared" si="105"/>
        <v>0</v>
      </c>
      <c r="BY87" s="197">
        <f t="shared" si="106"/>
        <v>0</v>
      </c>
      <c r="BZ87" s="182">
        <f t="shared" si="107"/>
        <v>0</v>
      </c>
      <c r="CA87" s="183">
        <f t="shared" si="108"/>
        <v>0</v>
      </c>
      <c r="CB87" s="183">
        <f t="shared" si="109"/>
        <v>0</v>
      </c>
      <c r="CC87" s="183">
        <f t="shared" si="110"/>
        <v>0</v>
      </c>
      <c r="CD87" s="183">
        <f t="shared" si="111"/>
        <v>0</v>
      </c>
      <c r="CE87" s="183">
        <f t="shared" si="112"/>
        <v>0</v>
      </c>
      <c r="CF87" s="184">
        <f t="shared" si="113"/>
        <v>0</v>
      </c>
      <c r="CG87" s="198">
        <f t="shared" si="114"/>
        <v>0</v>
      </c>
      <c r="CH87" s="186"/>
      <c r="CI87" s="187"/>
      <c r="CJ87" s="187"/>
      <c r="CK87" s="177">
        <f t="shared" si="115"/>
        <v>0</v>
      </c>
      <c r="CL87" s="361"/>
      <c r="CM87" s="360"/>
      <c r="CN87" s="444">
        <v>0</v>
      </c>
      <c r="CO87" s="450">
        <v>0</v>
      </c>
    </row>
    <row r="88" spans="1:93" s="35" customFormat="1" ht="20.100000000000001" customHeight="1" thickBot="1" x14ac:dyDescent="0.25">
      <c r="A88" s="613" t="s">
        <v>113</v>
      </c>
      <c r="B88" s="866">
        <v>73</v>
      </c>
      <c r="C88" s="26" t="s">
        <v>3</v>
      </c>
      <c r="D88" s="438" t="s">
        <v>25</v>
      </c>
      <c r="E88" s="467"/>
      <c r="F88" s="503"/>
      <c r="G88" s="438" t="s">
        <v>24</v>
      </c>
      <c r="H88" s="438" t="s">
        <v>26</v>
      </c>
      <c r="I88" s="502" t="s">
        <v>27</v>
      </c>
      <c r="J88" s="502"/>
      <c r="K88" s="438" t="s">
        <v>25</v>
      </c>
      <c r="L88" s="455" t="s">
        <v>25</v>
      </c>
      <c r="M88" s="503"/>
      <c r="N88" s="458"/>
      <c r="O88" s="438" t="s">
        <v>24</v>
      </c>
      <c r="P88" s="438" t="s">
        <v>31</v>
      </c>
      <c r="Q88" s="502" t="s">
        <v>26</v>
      </c>
      <c r="R88" s="502" t="s">
        <v>26</v>
      </c>
      <c r="S88" s="1132" t="s">
        <v>32</v>
      </c>
      <c r="T88" s="460" t="s">
        <v>31</v>
      </c>
      <c r="U88" s="458"/>
      <c r="V88" s="458"/>
      <c r="W88" s="438" t="s">
        <v>31</v>
      </c>
      <c r="X88" s="438" t="s">
        <v>24</v>
      </c>
      <c r="Y88" s="453" t="s">
        <v>26</v>
      </c>
      <c r="Z88" s="507" t="s">
        <v>26</v>
      </c>
      <c r="AA88" s="460" t="s">
        <v>24</v>
      </c>
      <c r="AB88" s="438" t="s">
        <v>24</v>
      </c>
      <c r="AC88" s="502" t="s">
        <v>49</v>
      </c>
      <c r="AD88" s="502"/>
      <c r="AE88" s="438" t="s">
        <v>25</v>
      </c>
      <c r="AF88" s="506"/>
      <c r="AG88" s="506"/>
      <c r="AH88" s="455"/>
      <c r="AI88" s="1072">
        <f>COUNTIF($D88:AH88,"D")</f>
        <v>5</v>
      </c>
      <c r="AJ88" s="1073">
        <f t="shared" si="69"/>
        <v>4</v>
      </c>
      <c r="AK88" s="1073">
        <f t="shared" si="70"/>
        <v>5</v>
      </c>
      <c r="AL88" s="1073">
        <f t="shared" si="71"/>
        <v>1</v>
      </c>
      <c r="AM88" s="1073">
        <f t="shared" si="72"/>
        <v>0</v>
      </c>
      <c r="AN88" s="1073">
        <f t="shared" si="73"/>
        <v>0</v>
      </c>
      <c r="AO88" s="1073">
        <f t="shared" si="74"/>
        <v>0</v>
      </c>
      <c r="AP88" s="1073">
        <f t="shared" si="75"/>
        <v>3</v>
      </c>
      <c r="AQ88" s="1073">
        <f t="shared" si="76"/>
        <v>1</v>
      </c>
      <c r="AR88" s="1073">
        <f t="shared" si="77"/>
        <v>0</v>
      </c>
      <c r="AS88" s="1073">
        <f t="shared" si="78"/>
        <v>0</v>
      </c>
      <c r="AT88" s="1073">
        <f t="shared" si="79"/>
        <v>0</v>
      </c>
      <c r="AU88" s="1073">
        <f t="shared" si="80"/>
        <v>0</v>
      </c>
      <c r="AV88" s="1073">
        <f t="shared" si="81"/>
        <v>0</v>
      </c>
      <c r="AW88" s="1073">
        <f t="shared" si="82"/>
        <v>0</v>
      </c>
      <c r="AX88" s="1073">
        <f t="shared" si="83"/>
        <v>0</v>
      </c>
      <c r="AY88" s="1073">
        <f t="shared" si="84"/>
        <v>0</v>
      </c>
      <c r="AZ88" s="1073">
        <f t="shared" si="85"/>
        <v>0</v>
      </c>
      <c r="BA88" s="184">
        <f t="shared" si="86"/>
        <v>16</v>
      </c>
      <c r="BB88" s="348"/>
      <c r="BC88" s="1076">
        <f t="shared" si="68"/>
        <v>7.5</v>
      </c>
      <c r="BD88" s="347"/>
      <c r="BE88" s="343"/>
      <c r="BF88" s="178">
        <f t="shared" si="87"/>
        <v>0</v>
      </c>
      <c r="BG88" s="179">
        <f t="shared" si="88"/>
        <v>0</v>
      </c>
      <c r="BH88" s="180">
        <f t="shared" si="89"/>
        <v>0</v>
      </c>
      <c r="BI88" s="181">
        <f t="shared" si="90"/>
        <v>0</v>
      </c>
      <c r="BJ88" s="182">
        <f t="shared" si="91"/>
        <v>0</v>
      </c>
      <c r="BK88" s="183">
        <f t="shared" si="92"/>
        <v>1</v>
      </c>
      <c r="BL88" s="183">
        <f t="shared" si="93"/>
        <v>0</v>
      </c>
      <c r="BM88" s="183">
        <f t="shared" si="94"/>
        <v>0</v>
      </c>
      <c r="BN88" s="183">
        <f t="shared" si="95"/>
        <v>0</v>
      </c>
      <c r="BO88" s="183">
        <f t="shared" si="96"/>
        <v>0</v>
      </c>
      <c r="BP88" s="184">
        <f t="shared" si="97"/>
        <v>0</v>
      </c>
      <c r="BQ88" s="405">
        <f t="shared" si="98"/>
        <v>0.5</v>
      </c>
      <c r="BR88" s="182">
        <f t="shared" si="99"/>
        <v>0</v>
      </c>
      <c r="BS88" s="183">
        <f t="shared" si="100"/>
        <v>0</v>
      </c>
      <c r="BT88" s="184">
        <f t="shared" si="101"/>
        <v>0</v>
      </c>
      <c r="BU88" s="185">
        <f t="shared" si="102"/>
        <v>0</v>
      </c>
      <c r="BV88" s="178">
        <f t="shared" si="103"/>
        <v>0</v>
      </c>
      <c r="BW88" s="179">
        <f t="shared" si="104"/>
        <v>0</v>
      </c>
      <c r="BX88" s="196">
        <f t="shared" si="105"/>
        <v>0</v>
      </c>
      <c r="BY88" s="197">
        <f t="shared" si="106"/>
        <v>0</v>
      </c>
      <c r="BZ88" s="182">
        <f t="shared" si="107"/>
        <v>0</v>
      </c>
      <c r="CA88" s="183">
        <f t="shared" si="108"/>
        <v>0</v>
      </c>
      <c r="CB88" s="183">
        <f t="shared" si="109"/>
        <v>0</v>
      </c>
      <c r="CC88" s="183">
        <f t="shared" si="110"/>
        <v>0</v>
      </c>
      <c r="CD88" s="183">
        <f t="shared" si="111"/>
        <v>0</v>
      </c>
      <c r="CE88" s="183">
        <f t="shared" si="112"/>
        <v>0</v>
      </c>
      <c r="CF88" s="184">
        <f t="shared" si="113"/>
        <v>0</v>
      </c>
      <c r="CG88" s="198">
        <f t="shared" si="114"/>
        <v>0</v>
      </c>
      <c r="CH88" s="186"/>
      <c r="CI88" s="187"/>
      <c r="CJ88" s="187"/>
      <c r="CK88" s="177">
        <f t="shared" si="115"/>
        <v>0.5</v>
      </c>
      <c r="CL88" s="361"/>
      <c r="CM88" s="360"/>
      <c r="CN88" s="444">
        <v>2</v>
      </c>
      <c r="CO88" s="450">
        <v>24</v>
      </c>
    </row>
    <row r="89" spans="1:93" s="35" customFormat="1" ht="20.100000000000001" customHeight="1" thickBot="1" x14ac:dyDescent="0.25">
      <c r="A89" s="613" t="s">
        <v>114</v>
      </c>
      <c r="B89" s="691">
        <v>74</v>
      </c>
      <c r="C89" s="26" t="s">
        <v>3</v>
      </c>
      <c r="D89" s="438" t="s">
        <v>57</v>
      </c>
      <c r="E89" s="467"/>
      <c r="F89" s="503"/>
      <c r="G89" s="438" t="s">
        <v>57</v>
      </c>
      <c r="H89" s="438" t="s">
        <v>25</v>
      </c>
      <c r="I89" s="502"/>
      <c r="J89" s="502"/>
      <c r="K89" s="438" t="s">
        <v>24</v>
      </c>
      <c r="L89" s="455" t="s">
        <v>25</v>
      </c>
      <c r="M89" s="503"/>
      <c r="N89" s="458"/>
      <c r="O89" s="438" t="s">
        <v>24</v>
      </c>
      <c r="P89" s="438" t="s">
        <v>25</v>
      </c>
      <c r="Q89" s="502" t="s">
        <v>31</v>
      </c>
      <c r="R89" s="502"/>
      <c r="S89" s="1132" t="s">
        <v>24</v>
      </c>
      <c r="T89" s="460" t="s">
        <v>25</v>
      </c>
      <c r="U89" s="458"/>
      <c r="V89" s="458"/>
      <c r="W89" s="438" t="s">
        <v>24</v>
      </c>
      <c r="X89" s="438" t="s">
        <v>24</v>
      </c>
      <c r="Y89" s="453"/>
      <c r="Z89" s="507"/>
      <c r="AA89" s="460" t="s">
        <v>24</v>
      </c>
      <c r="AB89" s="438" t="s">
        <v>25</v>
      </c>
      <c r="AC89" s="502" t="s">
        <v>49</v>
      </c>
      <c r="AD89" s="502"/>
      <c r="AE89" s="438" t="s">
        <v>57</v>
      </c>
      <c r="AF89" s="458"/>
      <c r="AG89" s="458"/>
      <c r="AH89" s="455"/>
      <c r="AI89" s="1072">
        <f>COUNTIF($D89:AH89,"D")</f>
        <v>6</v>
      </c>
      <c r="AJ89" s="1073">
        <f t="shared" si="69"/>
        <v>5</v>
      </c>
      <c r="AK89" s="1073">
        <f t="shared" si="70"/>
        <v>0</v>
      </c>
      <c r="AL89" s="1073">
        <f t="shared" si="71"/>
        <v>0</v>
      </c>
      <c r="AM89" s="1073">
        <f t="shared" si="72"/>
        <v>0</v>
      </c>
      <c r="AN89" s="1073">
        <f t="shared" si="73"/>
        <v>0</v>
      </c>
      <c r="AO89" s="1073">
        <f t="shared" si="74"/>
        <v>0</v>
      </c>
      <c r="AP89" s="1073">
        <f t="shared" si="75"/>
        <v>1</v>
      </c>
      <c r="AQ89" s="1073">
        <f t="shared" si="76"/>
        <v>0</v>
      </c>
      <c r="AR89" s="1073">
        <f t="shared" si="77"/>
        <v>0</v>
      </c>
      <c r="AS89" s="1073">
        <f t="shared" si="78"/>
        <v>0</v>
      </c>
      <c r="AT89" s="1073">
        <f t="shared" si="79"/>
        <v>0</v>
      </c>
      <c r="AU89" s="1073">
        <f t="shared" si="80"/>
        <v>0</v>
      </c>
      <c r="AV89" s="1073">
        <f t="shared" si="81"/>
        <v>0</v>
      </c>
      <c r="AW89" s="1073">
        <f t="shared" si="82"/>
        <v>0</v>
      </c>
      <c r="AX89" s="1073">
        <f t="shared" si="83"/>
        <v>0</v>
      </c>
      <c r="AY89" s="1073">
        <f t="shared" si="84"/>
        <v>0</v>
      </c>
      <c r="AZ89" s="1073">
        <f t="shared" si="85"/>
        <v>0</v>
      </c>
      <c r="BA89" s="184">
        <f t="shared" si="86"/>
        <v>11</v>
      </c>
      <c r="BB89" s="348"/>
      <c r="BC89" s="1076">
        <f t="shared" si="68"/>
        <v>5.5</v>
      </c>
      <c r="BD89" s="347"/>
      <c r="BE89" s="343"/>
      <c r="BF89" s="178">
        <f t="shared" si="87"/>
        <v>0</v>
      </c>
      <c r="BG89" s="179">
        <f t="shared" si="88"/>
        <v>0</v>
      </c>
      <c r="BH89" s="180">
        <f t="shared" si="89"/>
        <v>0</v>
      </c>
      <c r="BI89" s="181">
        <f t="shared" si="90"/>
        <v>0</v>
      </c>
      <c r="BJ89" s="182">
        <f t="shared" si="91"/>
        <v>0</v>
      </c>
      <c r="BK89" s="183">
        <f t="shared" si="92"/>
        <v>1</v>
      </c>
      <c r="BL89" s="183">
        <f t="shared" si="93"/>
        <v>0</v>
      </c>
      <c r="BM89" s="183">
        <f t="shared" si="94"/>
        <v>0</v>
      </c>
      <c r="BN89" s="183">
        <f t="shared" si="95"/>
        <v>0</v>
      </c>
      <c r="BO89" s="183">
        <f t="shared" si="96"/>
        <v>0</v>
      </c>
      <c r="BP89" s="184">
        <f t="shared" si="97"/>
        <v>0</v>
      </c>
      <c r="BQ89" s="405">
        <f t="shared" si="98"/>
        <v>0.5</v>
      </c>
      <c r="BR89" s="182">
        <f t="shared" si="99"/>
        <v>0</v>
      </c>
      <c r="BS89" s="183">
        <f t="shared" si="100"/>
        <v>0</v>
      </c>
      <c r="BT89" s="184">
        <f t="shared" si="101"/>
        <v>0</v>
      </c>
      <c r="BU89" s="185">
        <f t="shared" si="102"/>
        <v>0</v>
      </c>
      <c r="BV89" s="178">
        <f t="shared" si="103"/>
        <v>0</v>
      </c>
      <c r="BW89" s="179">
        <f t="shared" si="104"/>
        <v>0</v>
      </c>
      <c r="BX89" s="196">
        <f t="shared" si="105"/>
        <v>0</v>
      </c>
      <c r="BY89" s="197">
        <f t="shared" si="106"/>
        <v>0</v>
      </c>
      <c r="BZ89" s="182">
        <f t="shared" si="107"/>
        <v>0</v>
      </c>
      <c r="CA89" s="183">
        <f t="shared" si="108"/>
        <v>0</v>
      </c>
      <c r="CB89" s="183">
        <f t="shared" si="109"/>
        <v>0</v>
      </c>
      <c r="CC89" s="183">
        <f t="shared" si="110"/>
        <v>0</v>
      </c>
      <c r="CD89" s="183">
        <f t="shared" si="111"/>
        <v>0</v>
      </c>
      <c r="CE89" s="183">
        <f t="shared" si="112"/>
        <v>0</v>
      </c>
      <c r="CF89" s="184">
        <f t="shared" si="113"/>
        <v>0</v>
      </c>
      <c r="CG89" s="198">
        <f t="shared" si="114"/>
        <v>0</v>
      </c>
      <c r="CH89" s="186"/>
      <c r="CI89" s="187"/>
      <c r="CJ89" s="187"/>
      <c r="CK89" s="177">
        <f t="shared" si="115"/>
        <v>0.5</v>
      </c>
      <c r="CL89" s="361"/>
      <c r="CM89" s="360"/>
      <c r="CN89" s="444">
        <v>1</v>
      </c>
      <c r="CO89" s="450">
        <v>12</v>
      </c>
    </row>
    <row r="90" spans="1:93" s="336" customFormat="1" ht="20.100000000000001" customHeight="1" thickBot="1" x14ac:dyDescent="0.25">
      <c r="A90" s="613" t="s">
        <v>115</v>
      </c>
      <c r="B90" s="866">
        <v>75</v>
      </c>
      <c r="C90" s="26" t="s">
        <v>3</v>
      </c>
      <c r="D90" s="435"/>
      <c r="E90" s="435"/>
      <c r="F90" s="435" t="s">
        <v>37</v>
      </c>
      <c r="G90" s="435" t="s">
        <v>37</v>
      </c>
      <c r="H90" s="435" t="s">
        <v>37</v>
      </c>
      <c r="I90" s="435" t="s">
        <v>37</v>
      </c>
      <c r="J90" s="435" t="s">
        <v>37</v>
      </c>
      <c r="K90" s="435"/>
      <c r="L90" s="435"/>
      <c r="M90" s="435" t="s">
        <v>37</v>
      </c>
      <c r="N90" s="435" t="s">
        <v>37</v>
      </c>
      <c r="O90" s="435" t="s">
        <v>37</v>
      </c>
      <c r="P90" s="435" t="s">
        <v>37</v>
      </c>
      <c r="Q90" s="435" t="s">
        <v>37</v>
      </c>
      <c r="R90" s="435"/>
      <c r="S90" s="1132"/>
      <c r="T90" s="460" t="s">
        <v>37</v>
      </c>
      <c r="U90" s="438" t="s">
        <v>37</v>
      </c>
      <c r="V90" s="438" t="s">
        <v>37</v>
      </c>
      <c r="W90" s="438" t="s">
        <v>37</v>
      </c>
      <c r="X90" s="438" t="s">
        <v>37</v>
      </c>
      <c r="Y90" s="83"/>
      <c r="Z90" s="394"/>
      <c r="AA90" s="460" t="s">
        <v>37</v>
      </c>
      <c r="AB90" s="438" t="s">
        <v>37</v>
      </c>
      <c r="AC90" s="439" t="s">
        <v>37</v>
      </c>
      <c r="AD90" s="439" t="s">
        <v>37</v>
      </c>
      <c r="AE90" s="438" t="s">
        <v>37</v>
      </c>
      <c r="AF90" s="458"/>
      <c r="AG90" s="861"/>
      <c r="AH90" s="455"/>
      <c r="AI90" s="1072">
        <f>COUNTIF($D90:AH90,"D")</f>
        <v>0</v>
      </c>
      <c r="AJ90" s="1073">
        <f t="shared" si="69"/>
        <v>0</v>
      </c>
      <c r="AK90" s="1073">
        <f t="shared" si="70"/>
        <v>0</v>
      </c>
      <c r="AL90" s="1073">
        <f t="shared" si="71"/>
        <v>0</v>
      </c>
      <c r="AM90" s="1073">
        <f t="shared" si="72"/>
        <v>0</v>
      </c>
      <c r="AN90" s="1073">
        <f t="shared" si="73"/>
        <v>0</v>
      </c>
      <c r="AO90" s="1073">
        <f t="shared" si="74"/>
        <v>0</v>
      </c>
      <c r="AP90" s="1073">
        <f t="shared" si="75"/>
        <v>0</v>
      </c>
      <c r="AQ90" s="1073">
        <f t="shared" si="76"/>
        <v>0</v>
      </c>
      <c r="AR90" s="1073">
        <f t="shared" si="77"/>
        <v>0</v>
      </c>
      <c r="AS90" s="1073">
        <f t="shared" si="78"/>
        <v>0</v>
      </c>
      <c r="AT90" s="1073">
        <f t="shared" si="79"/>
        <v>0</v>
      </c>
      <c r="AU90" s="1073">
        <f t="shared" si="80"/>
        <v>0</v>
      </c>
      <c r="AV90" s="1073">
        <f t="shared" si="81"/>
        <v>20</v>
      </c>
      <c r="AW90" s="1073">
        <f t="shared" si="82"/>
        <v>0</v>
      </c>
      <c r="AX90" s="1073">
        <f t="shared" si="83"/>
        <v>0</v>
      </c>
      <c r="AY90" s="1073">
        <f t="shared" si="84"/>
        <v>0</v>
      </c>
      <c r="AZ90" s="1073">
        <f t="shared" si="85"/>
        <v>0</v>
      </c>
      <c r="BA90" s="184">
        <f t="shared" si="86"/>
        <v>20</v>
      </c>
      <c r="BB90" s="348"/>
      <c r="BC90" s="1076">
        <f t="shared" si="68"/>
        <v>10</v>
      </c>
      <c r="BD90" s="347"/>
      <c r="BE90" s="343"/>
      <c r="BF90" s="178">
        <f t="shared" si="87"/>
        <v>0</v>
      </c>
      <c r="BG90" s="179">
        <f t="shared" si="88"/>
        <v>0</v>
      </c>
      <c r="BH90" s="180">
        <f t="shared" si="89"/>
        <v>0</v>
      </c>
      <c r="BI90" s="181">
        <f t="shared" si="90"/>
        <v>0</v>
      </c>
      <c r="BJ90" s="182">
        <f t="shared" si="91"/>
        <v>0</v>
      </c>
      <c r="BK90" s="183">
        <f t="shared" si="92"/>
        <v>0</v>
      </c>
      <c r="BL90" s="183">
        <f t="shared" si="93"/>
        <v>0</v>
      </c>
      <c r="BM90" s="183">
        <f t="shared" si="94"/>
        <v>0</v>
      </c>
      <c r="BN90" s="183">
        <f t="shared" si="95"/>
        <v>0</v>
      </c>
      <c r="BO90" s="183">
        <f t="shared" si="96"/>
        <v>0</v>
      </c>
      <c r="BP90" s="184">
        <f t="shared" si="97"/>
        <v>0</v>
      </c>
      <c r="BQ90" s="405">
        <f t="shared" si="98"/>
        <v>0</v>
      </c>
      <c r="BR90" s="182">
        <f t="shared" si="99"/>
        <v>0</v>
      </c>
      <c r="BS90" s="183">
        <f t="shared" si="100"/>
        <v>0</v>
      </c>
      <c r="BT90" s="184">
        <f t="shared" si="101"/>
        <v>0</v>
      </c>
      <c r="BU90" s="185">
        <f t="shared" si="102"/>
        <v>0</v>
      </c>
      <c r="BV90" s="178">
        <f t="shared" si="103"/>
        <v>0</v>
      </c>
      <c r="BW90" s="179">
        <f t="shared" si="104"/>
        <v>0</v>
      </c>
      <c r="BX90" s="196">
        <f t="shared" si="105"/>
        <v>0</v>
      </c>
      <c r="BY90" s="197">
        <f t="shared" si="106"/>
        <v>0</v>
      </c>
      <c r="BZ90" s="182">
        <f t="shared" si="107"/>
        <v>0</v>
      </c>
      <c r="CA90" s="183">
        <f t="shared" si="108"/>
        <v>0</v>
      </c>
      <c r="CB90" s="183">
        <f t="shared" si="109"/>
        <v>0</v>
      </c>
      <c r="CC90" s="183">
        <f t="shared" si="110"/>
        <v>0</v>
      </c>
      <c r="CD90" s="183">
        <f t="shared" si="111"/>
        <v>0</v>
      </c>
      <c r="CE90" s="183">
        <f t="shared" si="112"/>
        <v>0</v>
      </c>
      <c r="CF90" s="184">
        <f t="shared" si="113"/>
        <v>0</v>
      </c>
      <c r="CG90" s="198">
        <f t="shared" si="114"/>
        <v>0</v>
      </c>
      <c r="CH90" s="186"/>
      <c r="CI90" s="187"/>
      <c r="CJ90" s="187"/>
      <c r="CK90" s="177">
        <f t="shared" si="115"/>
        <v>0</v>
      </c>
      <c r="CL90" s="361"/>
      <c r="CM90" s="360"/>
      <c r="CN90" s="444">
        <v>0</v>
      </c>
      <c r="CO90" s="450">
        <v>0</v>
      </c>
    </row>
    <row r="91" spans="1:93" s="35" customFormat="1" ht="20.100000000000001" customHeight="1" thickBot="1" x14ac:dyDescent="0.25">
      <c r="A91" s="613" t="s">
        <v>116</v>
      </c>
      <c r="B91" s="691">
        <v>76</v>
      </c>
      <c r="C91" s="26" t="s">
        <v>3</v>
      </c>
      <c r="D91" s="438" t="s">
        <v>25</v>
      </c>
      <c r="E91" s="467"/>
      <c r="F91" s="503" t="s">
        <v>26</v>
      </c>
      <c r="G91" s="438" t="s">
        <v>24</v>
      </c>
      <c r="H91" s="438" t="s">
        <v>25</v>
      </c>
      <c r="I91" s="502"/>
      <c r="J91" s="502"/>
      <c r="K91" s="438" t="s">
        <v>24</v>
      </c>
      <c r="L91" s="455" t="s">
        <v>31</v>
      </c>
      <c r="M91" s="503"/>
      <c r="N91" s="458"/>
      <c r="O91" s="438" t="s">
        <v>24</v>
      </c>
      <c r="P91" s="438" t="s">
        <v>25</v>
      </c>
      <c r="Q91" s="502" t="s">
        <v>56</v>
      </c>
      <c r="R91" s="502"/>
      <c r="S91" s="1132" t="s">
        <v>24</v>
      </c>
      <c r="T91" s="460" t="s">
        <v>25</v>
      </c>
      <c r="U91" s="458"/>
      <c r="V91" s="458"/>
      <c r="W91" s="438" t="s">
        <v>24</v>
      </c>
      <c r="X91" s="438" t="s">
        <v>24</v>
      </c>
      <c r="Y91" s="453"/>
      <c r="Z91" s="507"/>
      <c r="AA91" s="460" t="s">
        <v>24</v>
      </c>
      <c r="AB91" s="438" t="s">
        <v>25</v>
      </c>
      <c r="AC91" s="502" t="s">
        <v>49</v>
      </c>
      <c r="AD91" s="502"/>
      <c r="AE91" s="438" t="s">
        <v>57</v>
      </c>
      <c r="AF91" s="458"/>
      <c r="AG91" s="458"/>
      <c r="AH91" s="455"/>
      <c r="AI91" s="1072">
        <f>COUNTIF($D91:AH91,"D")</f>
        <v>7</v>
      </c>
      <c r="AJ91" s="1073">
        <f t="shared" si="69"/>
        <v>5</v>
      </c>
      <c r="AK91" s="1073">
        <f t="shared" si="70"/>
        <v>1</v>
      </c>
      <c r="AL91" s="1073">
        <f t="shared" si="71"/>
        <v>0</v>
      </c>
      <c r="AM91" s="1073">
        <f t="shared" si="72"/>
        <v>0</v>
      </c>
      <c r="AN91" s="1073">
        <f t="shared" si="73"/>
        <v>0</v>
      </c>
      <c r="AO91" s="1073">
        <f t="shared" si="74"/>
        <v>0</v>
      </c>
      <c r="AP91" s="1073">
        <f t="shared" si="75"/>
        <v>1</v>
      </c>
      <c r="AQ91" s="1073">
        <f t="shared" si="76"/>
        <v>0</v>
      </c>
      <c r="AR91" s="1073">
        <f t="shared" si="77"/>
        <v>0</v>
      </c>
      <c r="AS91" s="1073">
        <f t="shared" si="78"/>
        <v>0</v>
      </c>
      <c r="AT91" s="1073">
        <f t="shared" si="79"/>
        <v>0</v>
      </c>
      <c r="AU91" s="1073">
        <f t="shared" si="80"/>
        <v>0</v>
      </c>
      <c r="AV91" s="1073">
        <f t="shared" si="81"/>
        <v>0</v>
      </c>
      <c r="AW91" s="1073">
        <f t="shared" si="82"/>
        <v>0</v>
      </c>
      <c r="AX91" s="1073">
        <f t="shared" si="83"/>
        <v>0</v>
      </c>
      <c r="AY91" s="1073">
        <f t="shared" si="84"/>
        <v>0</v>
      </c>
      <c r="AZ91" s="1073">
        <f t="shared" si="85"/>
        <v>0</v>
      </c>
      <c r="BA91" s="184">
        <f t="shared" si="86"/>
        <v>13</v>
      </c>
      <c r="BB91" s="348"/>
      <c r="BC91" s="1076">
        <f t="shared" si="68"/>
        <v>6.5</v>
      </c>
      <c r="BD91" s="347"/>
      <c r="BE91" s="343"/>
      <c r="BF91" s="178">
        <f t="shared" si="87"/>
        <v>1</v>
      </c>
      <c r="BG91" s="179">
        <f t="shared" si="88"/>
        <v>0.5</v>
      </c>
      <c r="BH91" s="180">
        <f t="shared" si="89"/>
        <v>4.1666666666666664E-2</v>
      </c>
      <c r="BI91" s="181">
        <f t="shared" si="90"/>
        <v>0.45833333333333331</v>
      </c>
      <c r="BJ91" s="182">
        <f t="shared" si="91"/>
        <v>0</v>
      </c>
      <c r="BK91" s="183">
        <f t="shared" si="92"/>
        <v>1</v>
      </c>
      <c r="BL91" s="183">
        <f t="shared" si="93"/>
        <v>0</v>
      </c>
      <c r="BM91" s="183">
        <f t="shared" si="94"/>
        <v>0</v>
      </c>
      <c r="BN91" s="183">
        <f t="shared" si="95"/>
        <v>0</v>
      </c>
      <c r="BO91" s="183">
        <f t="shared" si="96"/>
        <v>0</v>
      </c>
      <c r="BP91" s="184">
        <f t="shared" si="97"/>
        <v>0</v>
      </c>
      <c r="BQ91" s="405">
        <f t="shared" si="98"/>
        <v>0.5</v>
      </c>
      <c r="BR91" s="182">
        <f t="shared" si="99"/>
        <v>0</v>
      </c>
      <c r="BS91" s="183">
        <f t="shared" si="100"/>
        <v>0</v>
      </c>
      <c r="BT91" s="184">
        <f t="shared" si="101"/>
        <v>0</v>
      </c>
      <c r="BU91" s="185">
        <f t="shared" si="102"/>
        <v>0</v>
      </c>
      <c r="BV91" s="178">
        <f t="shared" si="103"/>
        <v>0</v>
      </c>
      <c r="BW91" s="179">
        <f t="shared" si="104"/>
        <v>0</v>
      </c>
      <c r="BX91" s="196">
        <f t="shared" si="105"/>
        <v>0</v>
      </c>
      <c r="BY91" s="197">
        <f t="shared" si="106"/>
        <v>0</v>
      </c>
      <c r="BZ91" s="182">
        <f t="shared" si="107"/>
        <v>0</v>
      </c>
      <c r="CA91" s="183">
        <f t="shared" si="108"/>
        <v>0</v>
      </c>
      <c r="CB91" s="183">
        <f t="shared" si="109"/>
        <v>0</v>
      </c>
      <c r="CC91" s="183">
        <f t="shared" si="110"/>
        <v>0</v>
      </c>
      <c r="CD91" s="183">
        <f t="shared" si="111"/>
        <v>0</v>
      </c>
      <c r="CE91" s="183">
        <f t="shared" si="112"/>
        <v>0</v>
      </c>
      <c r="CF91" s="184">
        <f t="shared" si="113"/>
        <v>0</v>
      </c>
      <c r="CG91" s="198">
        <f t="shared" si="114"/>
        <v>0</v>
      </c>
      <c r="CH91" s="186"/>
      <c r="CI91" s="187"/>
      <c r="CJ91" s="187"/>
      <c r="CK91" s="177">
        <f t="shared" si="115"/>
        <v>1</v>
      </c>
      <c r="CL91" s="361"/>
      <c r="CM91" s="360"/>
      <c r="CN91" s="444">
        <v>3</v>
      </c>
      <c r="CO91" s="450">
        <v>36</v>
      </c>
    </row>
    <row r="92" spans="1:93" s="35" customFormat="1" ht="20.100000000000001" customHeight="1" thickBot="1" x14ac:dyDescent="0.25">
      <c r="A92" s="613" t="s">
        <v>117</v>
      </c>
      <c r="B92" s="866">
        <v>77</v>
      </c>
      <c r="C92" s="26" t="s">
        <v>3</v>
      </c>
      <c r="D92" s="435" t="s">
        <v>25</v>
      </c>
      <c r="E92" s="505"/>
      <c r="F92" s="500"/>
      <c r="G92" s="435" t="s">
        <v>24</v>
      </c>
      <c r="H92" s="435" t="s">
        <v>25</v>
      </c>
      <c r="I92" s="498"/>
      <c r="J92" s="498"/>
      <c r="K92" s="435" t="s">
        <v>24</v>
      </c>
      <c r="L92" s="440" t="s">
        <v>25</v>
      </c>
      <c r="M92" s="500"/>
      <c r="N92" s="506"/>
      <c r="O92" s="435" t="s">
        <v>24</v>
      </c>
      <c r="P92" s="435" t="s">
        <v>25</v>
      </c>
      <c r="Q92" s="498"/>
      <c r="R92" s="498"/>
      <c r="S92" s="1131" t="s">
        <v>24</v>
      </c>
      <c r="T92" s="459" t="s">
        <v>25</v>
      </c>
      <c r="U92" s="506"/>
      <c r="V92" s="506"/>
      <c r="W92" s="435" t="s">
        <v>35</v>
      </c>
      <c r="X92" s="435" t="s">
        <v>27</v>
      </c>
      <c r="Y92" s="520"/>
      <c r="Z92" s="504"/>
      <c r="AA92" s="459" t="s">
        <v>24</v>
      </c>
      <c r="AB92" s="435" t="s">
        <v>25</v>
      </c>
      <c r="AC92" s="498" t="s">
        <v>49</v>
      </c>
      <c r="AD92" s="498"/>
      <c r="AE92" s="435" t="s">
        <v>25</v>
      </c>
      <c r="AF92" s="438"/>
      <c r="AG92" s="438"/>
      <c r="AH92" s="440"/>
      <c r="AI92" s="1072">
        <f>COUNTIF($D92:AH92,"D")</f>
        <v>5</v>
      </c>
      <c r="AJ92" s="1073">
        <f t="shared" si="69"/>
        <v>7</v>
      </c>
      <c r="AK92" s="1073">
        <f t="shared" si="70"/>
        <v>0</v>
      </c>
      <c r="AL92" s="1073">
        <f t="shared" si="71"/>
        <v>1</v>
      </c>
      <c r="AM92" s="1073">
        <f t="shared" si="72"/>
        <v>0</v>
      </c>
      <c r="AN92" s="1073">
        <f t="shared" si="73"/>
        <v>0</v>
      </c>
      <c r="AO92" s="1073">
        <f t="shared" si="74"/>
        <v>0</v>
      </c>
      <c r="AP92" s="1073">
        <f t="shared" si="75"/>
        <v>0</v>
      </c>
      <c r="AQ92" s="1073">
        <f t="shared" si="76"/>
        <v>0</v>
      </c>
      <c r="AR92" s="1073">
        <f t="shared" si="77"/>
        <v>0</v>
      </c>
      <c r="AS92" s="1073">
        <f t="shared" si="78"/>
        <v>0</v>
      </c>
      <c r="AT92" s="1073">
        <f t="shared" si="79"/>
        <v>1</v>
      </c>
      <c r="AU92" s="1073">
        <f t="shared" si="80"/>
        <v>0</v>
      </c>
      <c r="AV92" s="1073">
        <f t="shared" si="81"/>
        <v>0</v>
      </c>
      <c r="AW92" s="1073">
        <f t="shared" si="82"/>
        <v>0</v>
      </c>
      <c r="AX92" s="1073">
        <f t="shared" si="83"/>
        <v>0</v>
      </c>
      <c r="AY92" s="1073">
        <f t="shared" si="84"/>
        <v>0</v>
      </c>
      <c r="AZ92" s="1073">
        <f t="shared" si="85"/>
        <v>0</v>
      </c>
      <c r="BA92" s="184">
        <f t="shared" si="86"/>
        <v>13</v>
      </c>
      <c r="BB92" s="348"/>
      <c r="BC92" s="1076">
        <f t="shared" si="68"/>
        <v>6.833333333333333</v>
      </c>
      <c r="BD92" s="347"/>
      <c r="BE92" s="343"/>
      <c r="BF92" s="178">
        <f t="shared" si="87"/>
        <v>0</v>
      </c>
      <c r="BG92" s="179">
        <f t="shared" si="88"/>
        <v>0</v>
      </c>
      <c r="BH92" s="180">
        <f t="shared" si="89"/>
        <v>0</v>
      </c>
      <c r="BI92" s="181">
        <f t="shared" si="90"/>
        <v>0</v>
      </c>
      <c r="BJ92" s="182">
        <f t="shared" si="91"/>
        <v>0</v>
      </c>
      <c r="BK92" s="183">
        <f t="shared" si="92"/>
        <v>1</v>
      </c>
      <c r="BL92" s="183">
        <f t="shared" si="93"/>
        <v>0</v>
      </c>
      <c r="BM92" s="183">
        <f t="shared" si="94"/>
        <v>0</v>
      </c>
      <c r="BN92" s="183">
        <f t="shared" si="95"/>
        <v>0</v>
      </c>
      <c r="BO92" s="183">
        <f t="shared" si="96"/>
        <v>0</v>
      </c>
      <c r="BP92" s="184">
        <f t="shared" si="97"/>
        <v>0</v>
      </c>
      <c r="BQ92" s="405">
        <f t="shared" si="98"/>
        <v>0.5</v>
      </c>
      <c r="BR92" s="182">
        <f t="shared" si="99"/>
        <v>0</v>
      </c>
      <c r="BS92" s="183">
        <f t="shared" si="100"/>
        <v>0</v>
      </c>
      <c r="BT92" s="184">
        <f t="shared" si="101"/>
        <v>0</v>
      </c>
      <c r="BU92" s="185">
        <f t="shared" si="102"/>
        <v>0</v>
      </c>
      <c r="BV92" s="178">
        <f t="shared" si="103"/>
        <v>0</v>
      </c>
      <c r="BW92" s="179">
        <f t="shared" si="104"/>
        <v>0</v>
      </c>
      <c r="BX92" s="196">
        <f t="shared" si="105"/>
        <v>0</v>
      </c>
      <c r="BY92" s="197">
        <f t="shared" si="106"/>
        <v>0</v>
      </c>
      <c r="BZ92" s="182">
        <f t="shared" si="107"/>
        <v>0</v>
      </c>
      <c r="CA92" s="183">
        <f t="shared" si="108"/>
        <v>0</v>
      </c>
      <c r="CB92" s="183">
        <f t="shared" si="109"/>
        <v>0</v>
      </c>
      <c r="CC92" s="183">
        <f t="shared" si="110"/>
        <v>0</v>
      </c>
      <c r="CD92" s="183">
        <f t="shared" si="111"/>
        <v>0</v>
      </c>
      <c r="CE92" s="183">
        <f t="shared" si="112"/>
        <v>0</v>
      </c>
      <c r="CF92" s="184">
        <f t="shared" si="113"/>
        <v>0</v>
      </c>
      <c r="CG92" s="198">
        <f t="shared" si="114"/>
        <v>0</v>
      </c>
      <c r="CH92" s="186"/>
      <c r="CI92" s="187"/>
      <c r="CJ92" s="187"/>
      <c r="CK92" s="177">
        <f t="shared" si="115"/>
        <v>0.5</v>
      </c>
      <c r="CL92" s="361"/>
      <c r="CM92" s="360"/>
      <c r="CN92" s="444">
        <v>1</v>
      </c>
      <c r="CO92" s="450">
        <v>12</v>
      </c>
    </row>
    <row r="93" spans="1:93" s="35" customFormat="1" ht="20.100000000000001" customHeight="1" thickBot="1" x14ac:dyDescent="0.25">
      <c r="A93" s="613" t="s">
        <v>118</v>
      </c>
      <c r="B93" s="691">
        <v>78</v>
      </c>
      <c r="C93" s="26" t="s">
        <v>3</v>
      </c>
      <c r="D93" s="438" t="s">
        <v>25</v>
      </c>
      <c r="E93" s="467"/>
      <c r="F93" s="569"/>
      <c r="G93" s="438" t="s">
        <v>24</v>
      </c>
      <c r="H93" s="438" t="s">
        <v>25</v>
      </c>
      <c r="I93" s="502"/>
      <c r="J93" s="502"/>
      <c r="K93" s="438" t="s">
        <v>24</v>
      </c>
      <c r="L93" s="455" t="s">
        <v>26</v>
      </c>
      <c r="M93" s="503"/>
      <c r="N93" s="458"/>
      <c r="O93" s="438" t="s">
        <v>24</v>
      </c>
      <c r="P93" s="438" t="s">
        <v>25</v>
      </c>
      <c r="Q93" s="502"/>
      <c r="R93" s="502"/>
      <c r="S93" s="1132" t="s">
        <v>24</v>
      </c>
      <c r="T93" s="460" t="s">
        <v>25</v>
      </c>
      <c r="U93" s="458"/>
      <c r="V93" s="458"/>
      <c r="W93" s="438" t="s">
        <v>24</v>
      </c>
      <c r="X93" s="438" t="s">
        <v>24</v>
      </c>
      <c r="Y93" s="453"/>
      <c r="Z93" s="507"/>
      <c r="AA93" s="460" t="s">
        <v>24</v>
      </c>
      <c r="AB93" s="438" t="s">
        <v>25</v>
      </c>
      <c r="AC93" s="502" t="s">
        <v>49</v>
      </c>
      <c r="AD93" s="502"/>
      <c r="AE93" s="438" t="s">
        <v>25</v>
      </c>
      <c r="AF93" s="458"/>
      <c r="AG93" s="458"/>
      <c r="AH93" s="455"/>
      <c r="AI93" s="1072">
        <f>COUNTIF($D93:AH93,"D")</f>
        <v>7</v>
      </c>
      <c r="AJ93" s="1073">
        <f t="shared" si="69"/>
        <v>6</v>
      </c>
      <c r="AK93" s="1073">
        <f t="shared" si="70"/>
        <v>1</v>
      </c>
      <c r="AL93" s="1073">
        <f t="shared" si="71"/>
        <v>0</v>
      </c>
      <c r="AM93" s="1073">
        <f t="shared" si="72"/>
        <v>0</v>
      </c>
      <c r="AN93" s="1073">
        <f t="shared" si="73"/>
        <v>0</v>
      </c>
      <c r="AO93" s="1073">
        <f t="shared" si="74"/>
        <v>0</v>
      </c>
      <c r="AP93" s="1073">
        <f t="shared" si="75"/>
        <v>0</v>
      </c>
      <c r="AQ93" s="1073">
        <f t="shared" si="76"/>
        <v>0</v>
      </c>
      <c r="AR93" s="1073">
        <f t="shared" si="77"/>
        <v>0</v>
      </c>
      <c r="AS93" s="1073">
        <f t="shared" si="78"/>
        <v>0</v>
      </c>
      <c r="AT93" s="1073">
        <f t="shared" si="79"/>
        <v>0</v>
      </c>
      <c r="AU93" s="1073">
        <f t="shared" si="80"/>
        <v>0</v>
      </c>
      <c r="AV93" s="1073">
        <f t="shared" si="81"/>
        <v>0</v>
      </c>
      <c r="AW93" s="1073">
        <f t="shared" si="82"/>
        <v>0</v>
      </c>
      <c r="AX93" s="1073">
        <f t="shared" si="83"/>
        <v>0</v>
      </c>
      <c r="AY93" s="1073">
        <f t="shared" si="84"/>
        <v>0</v>
      </c>
      <c r="AZ93" s="1073">
        <f t="shared" si="85"/>
        <v>0</v>
      </c>
      <c r="BA93" s="184">
        <f t="shared" si="86"/>
        <v>14</v>
      </c>
      <c r="BB93" s="348"/>
      <c r="BC93" s="1076">
        <f t="shared" si="68"/>
        <v>7</v>
      </c>
      <c r="BD93" s="347"/>
      <c r="BE93" s="343"/>
      <c r="BF93" s="178">
        <f t="shared" si="87"/>
        <v>0</v>
      </c>
      <c r="BG93" s="179">
        <f t="shared" si="88"/>
        <v>0</v>
      </c>
      <c r="BH93" s="180">
        <f t="shared" si="89"/>
        <v>0</v>
      </c>
      <c r="BI93" s="181">
        <f t="shared" si="90"/>
        <v>0</v>
      </c>
      <c r="BJ93" s="182">
        <f t="shared" si="91"/>
        <v>0</v>
      </c>
      <c r="BK93" s="183">
        <f t="shared" si="92"/>
        <v>1</v>
      </c>
      <c r="BL93" s="183">
        <f t="shared" si="93"/>
        <v>0</v>
      </c>
      <c r="BM93" s="183">
        <f t="shared" si="94"/>
        <v>0</v>
      </c>
      <c r="BN93" s="183">
        <f t="shared" si="95"/>
        <v>0</v>
      </c>
      <c r="BO93" s="183">
        <f t="shared" si="96"/>
        <v>0</v>
      </c>
      <c r="BP93" s="184">
        <f t="shared" si="97"/>
        <v>0</v>
      </c>
      <c r="BQ93" s="405">
        <f t="shared" si="98"/>
        <v>0.5</v>
      </c>
      <c r="BR93" s="182">
        <f t="shared" si="99"/>
        <v>0</v>
      </c>
      <c r="BS93" s="183">
        <f t="shared" si="100"/>
        <v>0</v>
      </c>
      <c r="BT93" s="184">
        <f t="shared" si="101"/>
        <v>0</v>
      </c>
      <c r="BU93" s="185">
        <f t="shared" si="102"/>
        <v>0</v>
      </c>
      <c r="BV93" s="178">
        <f t="shared" si="103"/>
        <v>0</v>
      </c>
      <c r="BW93" s="179">
        <f t="shared" si="104"/>
        <v>0</v>
      </c>
      <c r="BX93" s="196">
        <f t="shared" si="105"/>
        <v>0</v>
      </c>
      <c r="BY93" s="197">
        <f t="shared" si="106"/>
        <v>0</v>
      </c>
      <c r="BZ93" s="182">
        <f t="shared" si="107"/>
        <v>0</v>
      </c>
      <c r="CA93" s="183">
        <f t="shared" si="108"/>
        <v>0</v>
      </c>
      <c r="CB93" s="183">
        <f t="shared" si="109"/>
        <v>0</v>
      </c>
      <c r="CC93" s="183">
        <f t="shared" si="110"/>
        <v>0</v>
      </c>
      <c r="CD93" s="183">
        <f t="shared" si="111"/>
        <v>0</v>
      </c>
      <c r="CE93" s="183">
        <f t="shared" si="112"/>
        <v>0</v>
      </c>
      <c r="CF93" s="184">
        <f t="shared" si="113"/>
        <v>0</v>
      </c>
      <c r="CG93" s="198">
        <f t="shared" si="114"/>
        <v>0</v>
      </c>
      <c r="CH93" s="186"/>
      <c r="CI93" s="187"/>
      <c r="CJ93" s="187"/>
      <c r="CK93" s="177">
        <f t="shared" si="115"/>
        <v>0.5</v>
      </c>
      <c r="CL93" s="361"/>
      <c r="CM93" s="360"/>
      <c r="CN93" s="444">
        <v>6</v>
      </c>
      <c r="CO93" s="450">
        <v>72</v>
      </c>
    </row>
    <row r="94" spans="1:93" s="35" customFormat="1" ht="20.100000000000001" customHeight="1" thickBot="1" x14ac:dyDescent="0.25">
      <c r="A94" s="613" t="s">
        <v>119</v>
      </c>
      <c r="B94" s="866">
        <v>79</v>
      </c>
      <c r="C94" s="26" t="s">
        <v>3</v>
      </c>
      <c r="D94" s="435"/>
      <c r="E94" s="440"/>
      <c r="F94" s="459" t="s">
        <v>37</v>
      </c>
      <c r="G94" s="435" t="s">
        <v>37</v>
      </c>
      <c r="H94" s="435" t="s">
        <v>37</v>
      </c>
      <c r="I94" s="432" t="s">
        <v>37</v>
      </c>
      <c r="J94" s="432" t="s">
        <v>37</v>
      </c>
      <c r="K94" s="435"/>
      <c r="L94" s="440"/>
      <c r="M94" s="459" t="s">
        <v>37</v>
      </c>
      <c r="N94" s="435" t="s">
        <v>37</v>
      </c>
      <c r="O94" s="435" t="s">
        <v>37</v>
      </c>
      <c r="P94" s="435" t="s">
        <v>37</v>
      </c>
      <c r="Q94" s="432" t="s">
        <v>37</v>
      </c>
      <c r="R94" s="432"/>
      <c r="S94" s="1134"/>
      <c r="T94" s="980" t="s">
        <v>37</v>
      </c>
      <c r="U94" s="978" t="s">
        <v>37</v>
      </c>
      <c r="V94" s="978" t="s">
        <v>37</v>
      </c>
      <c r="W94" s="978" t="s">
        <v>37</v>
      </c>
      <c r="X94" s="978" t="s">
        <v>37</v>
      </c>
      <c r="Y94" s="978"/>
      <c r="Z94" s="979"/>
      <c r="AA94" s="980" t="s">
        <v>37</v>
      </c>
      <c r="AB94" s="978" t="s">
        <v>37</v>
      </c>
      <c r="AC94" s="978" t="s">
        <v>37</v>
      </c>
      <c r="AD94" s="978" t="s">
        <v>37</v>
      </c>
      <c r="AE94" s="978" t="s">
        <v>37</v>
      </c>
      <c r="AF94" s="428"/>
      <c r="AG94" s="428"/>
      <c r="AH94" s="979"/>
      <c r="AI94" s="1072">
        <f>COUNTIF($D94:AH94,"D")</f>
        <v>0</v>
      </c>
      <c r="AJ94" s="1073">
        <f t="shared" si="69"/>
        <v>0</v>
      </c>
      <c r="AK94" s="1073">
        <f t="shared" si="70"/>
        <v>0</v>
      </c>
      <c r="AL94" s="1073">
        <f t="shared" si="71"/>
        <v>0</v>
      </c>
      <c r="AM94" s="1073">
        <f t="shared" si="72"/>
        <v>0</v>
      </c>
      <c r="AN94" s="1073">
        <f t="shared" si="73"/>
        <v>0</v>
      </c>
      <c r="AO94" s="1073">
        <f t="shared" si="74"/>
        <v>0</v>
      </c>
      <c r="AP94" s="1073">
        <f t="shared" si="75"/>
        <v>0</v>
      </c>
      <c r="AQ94" s="1073">
        <f t="shared" si="76"/>
        <v>0</v>
      </c>
      <c r="AR94" s="1073">
        <f t="shared" si="77"/>
        <v>0</v>
      </c>
      <c r="AS94" s="1073">
        <f t="shared" si="78"/>
        <v>0</v>
      </c>
      <c r="AT94" s="1073">
        <f t="shared" si="79"/>
        <v>0</v>
      </c>
      <c r="AU94" s="1073">
        <f t="shared" si="80"/>
        <v>0</v>
      </c>
      <c r="AV94" s="1073">
        <f t="shared" si="81"/>
        <v>20</v>
      </c>
      <c r="AW94" s="1073">
        <f t="shared" si="82"/>
        <v>0</v>
      </c>
      <c r="AX94" s="1073">
        <f t="shared" si="83"/>
        <v>0</v>
      </c>
      <c r="AY94" s="1073">
        <f t="shared" si="84"/>
        <v>0</v>
      </c>
      <c r="AZ94" s="1073">
        <f t="shared" si="85"/>
        <v>0</v>
      </c>
      <c r="BA94" s="184">
        <f t="shared" si="86"/>
        <v>20</v>
      </c>
      <c r="BB94" s="348"/>
      <c r="BC94" s="1076">
        <f t="shared" si="68"/>
        <v>10</v>
      </c>
      <c r="BD94" s="347"/>
      <c r="BE94" s="343"/>
      <c r="BF94" s="178">
        <f t="shared" si="87"/>
        <v>0</v>
      </c>
      <c r="BG94" s="179">
        <f t="shared" si="88"/>
        <v>0</v>
      </c>
      <c r="BH94" s="180">
        <f t="shared" si="89"/>
        <v>0</v>
      </c>
      <c r="BI94" s="181">
        <f t="shared" si="90"/>
        <v>0</v>
      </c>
      <c r="BJ94" s="182">
        <f t="shared" si="91"/>
        <v>0</v>
      </c>
      <c r="BK94" s="183">
        <f t="shared" si="92"/>
        <v>0</v>
      </c>
      <c r="BL94" s="183">
        <f t="shared" si="93"/>
        <v>0</v>
      </c>
      <c r="BM94" s="183">
        <f t="shared" si="94"/>
        <v>0</v>
      </c>
      <c r="BN94" s="183">
        <f t="shared" si="95"/>
        <v>0</v>
      </c>
      <c r="BO94" s="183">
        <f t="shared" si="96"/>
        <v>0</v>
      </c>
      <c r="BP94" s="184">
        <f t="shared" si="97"/>
        <v>0</v>
      </c>
      <c r="BQ94" s="405">
        <f t="shared" si="98"/>
        <v>0</v>
      </c>
      <c r="BR94" s="182">
        <f t="shared" si="99"/>
        <v>0</v>
      </c>
      <c r="BS94" s="183">
        <f t="shared" si="100"/>
        <v>0</v>
      </c>
      <c r="BT94" s="184">
        <f t="shared" si="101"/>
        <v>0</v>
      </c>
      <c r="BU94" s="185">
        <f t="shared" si="102"/>
        <v>0</v>
      </c>
      <c r="BV94" s="178">
        <f t="shared" si="103"/>
        <v>0</v>
      </c>
      <c r="BW94" s="179">
        <f t="shared" si="104"/>
        <v>0</v>
      </c>
      <c r="BX94" s="196">
        <f t="shared" si="105"/>
        <v>0</v>
      </c>
      <c r="BY94" s="197">
        <f t="shared" si="106"/>
        <v>0</v>
      </c>
      <c r="BZ94" s="182">
        <f t="shared" si="107"/>
        <v>0</v>
      </c>
      <c r="CA94" s="183">
        <f t="shared" si="108"/>
        <v>0</v>
      </c>
      <c r="CB94" s="183">
        <f t="shared" si="109"/>
        <v>0</v>
      </c>
      <c r="CC94" s="183">
        <f t="shared" si="110"/>
        <v>0</v>
      </c>
      <c r="CD94" s="183">
        <f t="shared" si="111"/>
        <v>0</v>
      </c>
      <c r="CE94" s="183">
        <f t="shared" si="112"/>
        <v>0</v>
      </c>
      <c r="CF94" s="184">
        <f t="shared" si="113"/>
        <v>0</v>
      </c>
      <c r="CG94" s="198">
        <f t="shared" si="114"/>
        <v>0</v>
      </c>
      <c r="CH94" s="186"/>
      <c r="CI94" s="187"/>
      <c r="CJ94" s="187"/>
      <c r="CK94" s="177">
        <f t="shared" si="115"/>
        <v>0</v>
      </c>
      <c r="CL94" s="361"/>
      <c r="CM94" s="360"/>
      <c r="CN94" s="444">
        <v>0</v>
      </c>
      <c r="CO94" s="450">
        <v>0</v>
      </c>
    </row>
    <row r="95" spans="1:93" ht="20.100000000000001" customHeight="1" thickBot="1" x14ac:dyDescent="0.3">
      <c r="A95" s="613" t="s">
        <v>120</v>
      </c>
      <c r="B95" s="691">
        <v>80</v>
      </c>
      <c r="C95" s="26" t="s">
        <v>3</v>
      </c>
      <c r="D95" s="435" t="s">
        <v>26</v>
      </c>
      <c r="E95" s="505"/>
      <c r="F95" s="500"/>
      <c r="G95" s="435" t="s">
        <v>24</v>
      </c>
      <c r="H95" s="435" t="s">
        <v>31</v>
      </c>
      <c r="I95" s="498"/>
      <c r="J95" s="498"/>
      <c r="K95" s="435" t="s">
        <v>24</v>
      </c>
      <c r="L95" s="440" t="s">
        <v>25</v>
      </c>
      <c r="M95" s="500"/>
      <c r="N95" s="506"/>
      <c r="O95" s="435" t="s">
        <v>24</v>
      </c>
      <c r="P95" s="435" t="s">
        <v>25</v>
      </c>
      <c r="Q95" s="498"/>
      <c r="R95" s="498" t="s">
        <v>50</v>
      </c>
      <c r="S95" s="1131" t="s">
        <v>24</v>
      </c>
      <c r="T95" s="459" t="s">
        <v>25</v>
      </c>
      <c r="U95" s="506"/>
      <c r="V95" s="506"/>
      <c r="W95" s="435" t="s">
        <v>24</v>
      </c>
      <c r="X95" s="435" t="s">
        <v>24</v>
      </c>
      <c r="Y95" s="520"/>
      <c r="Z95" s="504"/>
      <c r="AA95" s="459" t="s">
        <v>24</v>
      </c>
      <c r="AB95" s="435" t="s">
        <v>25</v>
      </c>
      <c r="AC95" s="498" t="s">
        <v>49</v>
      </c>
      <c r="AD95" s="498" t="s">
        <v>27</v>
      </c>
      <c r="AE95" s="435" t="s">
        <v>31</v>
      </c>
      <c r="AF95" s="458"/>
      <c r="AG95" s="458"/>
      <c r="AH95" s="455"/>
      <c r="AI95" s="1072">
        <f>COUNTIF($D95:AH95,"D")</f>
        <v>7</v>
      </c>
      <c r="AJ95" s="1073">
        <f t="shared" si="69"/>
        <v>4</v>
      </c>
      <c r="AK95" s="1073">
        <f t="shared" si="70"/>
        <v>1</v>
      </c>
      <c r="AL95" s="1073">
        <f t="shared" si="71"/>
        <v>1</v>
      </c>
      <c r="AM95" s="1073">
        <f t="shared" si="72"/>
        <v>0</v>
      </c>
      <c r="AN95" s="1073">
        <f t="shared" si="73"/>
        <v>0</v>
      </c>
      <c r="AO95" s="1073">
        <f t="shared" si="74"/>
        <v>0</v>
      </c>
      <c r="AP95" s="1073">
        <f t="shared" si="75"/>
        <v>2</v>
      </c>
      <c r="AQ95" s="1073">
        <f t="shared" si="76"/>
        <v>0</v>
      </c>
      <c r="AR95" s="1073">
        <f t="shared" si="77"/>
        <v>0</v>
      </c>
      <c r="AS95" s="1073">
        <f t="shared" si="78"/>
        <v>0</v>
      </c>
      <c r="AT95" s="1073">
        <f t="shared" si="79"/>
        <v>0</v>
      </c>
      <c r="AU95" s="1073">
        <f t="shared" si="80"/>
        <v>0</v>
      </c>
      <c r="AV95" s="1073">
        <f t="shared" si="81"/>
        <v>0</v>
      </c>
      <c r="AW95" s="1073">
        <f t="shared" si="82"/>
        <v>0</v>
      </c>
      <c r="AX95" s="1073">
        <f t="shared" si="83"/>
        <v>0</v>
      </c>
      <c r="AY95" s="1073">
        <f t="shared" si="84"/>
        <v>0</v>
      </c>
      <c r="AZ95" s="1073">
        <f t="shared" si="85"/>
        <v>0</v>
      </c>
      <c r="BA95" s="184">
        <f t="shared" si="86"/>
        <v>13</v>
      </c>
      <c r="BB95" s="348"/>
      <c r="BC95" s="1076">
        <f t="shared" si="68"/>
        <v>6.5</v>
      </c>
      <c r="BD95" s="347"/>
      <c r="BE95" s="343"/>
      <c r="BF95" s="178">
        <f t="shared" si="87"/>
        <v>0</v>
      </c>
      <c r="BG95" s="179">
        <f t="shared" si="88"/>
        <v>0</v>
      </c>
      <c r="BH95" s="180">
        <f t="shared" si="89"/>
        <v>0</v>
      </c>
      <c r="BI95" s="181">
        <f t="shared" si="90"/>
        <v>0</v>
      </c>
      <c r="BJ95" s="182">
        <f t="shared" si="91"/>
        <v>0</v>
      </c>
      <c r="BK95" s="183">
        <f t="shared" si="92"/>
        <v>1</v>
      </c>
      <c r="BL95" s="183">
        <f t="shared" si="93"/>
        <v>1</v>
      </c>
      <c r="BM95" s="183">
        <f t="shared" si="94"/>
        <v>0</v>
      </c>
      <c r="BN95" s="183">
        <f t="shared" si="95"/>
        <v>0</v>
      </c>
      <c r="BO95" s="183">
        <f t="shared" si="96"/>
        <v>0</v>
      </c>
      <c r="BP95" s="184">
        <f t="shared" si="97"/>
        <v>0</v>
      </c>
      <c r="BQ95" s="405">
        <f t="shared" si="98"/>
        <v>1</v>
      </c>
      <c r="BR95" s="182">
        <f t="shared" si="99"/>
        <v>0</v>
      </c>
      <c r="BS95" s="183">
        <f t="shared" si="100"/>
        <v>0</v>
      </c>
      <c r="BT95" s="184">
        <f t="shared" si="101"/>
        <v>0</v>
      </c>
      <c r="BU95" s="185">
        <f t="shared" si="102"/>
        <v>0</v>
      </c>
      <c r="BV95" s="178">
        <f t="shared" si="103"/>
        <v>0</v>
      </c>
      <c r="BW95" s="179">
        <f t="shared" si="104"/>
        <v>0</v>
      </c>
      <c r="BX95" s="196">
        <f t="shared" si="105"/>
        <v>0</v>
      </c>
      <c r="BY95" s="197">
        <f t="shared" si="106"/>
        <v>0</v>
      </c>
      <c r="BZ95" s="182">
        <f t="shared" si="107"/>
        <v>0</v>
      </c>
      <c r="CA95" s="183">
        <f t="shared" si="108"/>
        <v>0</v>
      </c>
      <c r="CB95" s="183">
        <f t="shared" si="109"/>
        <v>0</v>
      </c>
      <c r="CC95" s="183">
        <f t="shared" si="110"/>
        <v>0</v>
      </c>
      <c r="CD95" s="183">
        <f t="shared" si="111"/>
        <v>0</v>
      </c>
      <c r="CE95" s="183">
        <f t="shared" si="112"/>
        <v>0</v>
      </c>
      <c r="CF95" s="184">
        <f t="shared" si="113"/>
        <v>0</v>
      </c>
      <c r="CG95" s="198">
        <f t="shared" si="114"/>
        <v>0</v>
      </c>
      <c r="CH95" s="186"/>
      <c r="CI95" s="187"/>
      <c r="CJ95" s="187"/>
      <c r="CK95" s="177">
        <f t="shared" si="115"/>
        <v>1</v>
      </c>
      <c r="CL95" s="230"/>
      <c r="CM95" s="359"/>
      <c r="CN95" s="444">
        <v>2</v>
      </c>
      <c r="CO95" s="450">
        <v>24</v>
      </c>
    </row>
    <row r="96" spans="1:93" ht="20.100000000000001" customHeight="1" thickBot="1" x14ac:dyDescent="0.3">
      <c r="A96" s="613" t="s">
        <v>270</v>
      </c>
      <c r="B96" s="866">
        <v>81</v>
      </c>
      <c r="C96" s="26" t="s">
        <v>3</v>
      </c>
      <c r="D96" s="435" t="s">
        <v>25</v>
      </c>
      <c r="E96" s="505"/>
      <c r="F96" s="500"/>
      <c r="G96" s="435" t="s">
        <v>24</v>
      </c>
      <c r="H96" s="435" t="s">
        <v>25</v>
      </c>
      <c r="I96" s="498"/>
      <c r="J96" s="498"/>
      <c r="K96" s="435" t="s">
        <v>24</v>
      </c>
      <c r="L96" s="440" t="s">
        <v>25</v>
      </c>
      <c r="M96" s="500"/>
      <c r="N96" s="506"/>
      <c r="O96" s="435" t="s">
        <v>27</v>
      </c>
      <c r="P96" s="435" t="s">
        <v>25</v>
      </c>
      <c r="Q96" s="498"/>
      <c r="R96" s="498"/>
      <c r="S96" s="1131" t="s">
        <v>24</v>
      </c>
      <c r="T96" s="459" t="s">
        <v>25</v>
      </c>
      <c r="U96" s="506"/>
      <c r="V96" s="506"/>
      <c r="W96" s="435" t="s">
        <v>24</v>
      </c>
      <c r="X96" s="435" t="s">
        <v>27</v>
      </c>
      <c r="Y96" s="520" t="s">
        <v>27</v>
      </c>
      <c r="Z96" s="504"/>
      <c r="AA96" s="459" t="s">
        <v>24</v>
      </c>
      <c r="AB96" s="435" t="s">
        <v>25</v>
      </c>
      <c r="AC96" s="498" t="s">
        <v>49</v>
      </c>
      <c r="AD96" s="498"/>
      <c r="AE96" s="435" t="s">
        <v>25</v>
      </c>
      <c r="AF96" s="438"/>
      <c r="AG96" s="506"/>
      <c r="AH96" s="455"/>
      <c r="AI96" s="1072">
        <f>COUNTIF($D96:AH96,"D")</f>
        <v>5</v>
      </c>
      <c r="AJ96" s="1073">
        <f t="shared" si="69"/>
        <v>7</v>
      </c>
      <c r="AK96" s="1073">
        <f t="shared" si="70"/>
        <v>0</v>
      </c>
      <c r="AL96" s="1073">
        <f t="shared" si="71"/>
        <v>3</v>
      </c>
      <c r="AM96" s="1073">
        <f t="shared" si="72"/>
        <v>0</v>
      </c>
      <c r="AN96" s="1073">
        <f t="shared" si="73"/>
        <v>0</v>
      </c>
      <c r="AO96" s="1073">
        <f t="shared" si="74"/>
        <v>0</v>
      </c>
      <c r="AP96" s="1073">
        <f t="shared" si="75"/>
        <v>0</v>
      </c>
      <c r="AQ96" s="1073">
        <f t="shared" si="76"/>
        <v>0</v>
      </c>
      <c r="AR96" s="1073">
        <f t="shared" si="77"/>
        <v>0</v>
      </c>
      <c r="AS96" s="1073">
        <f t="shared" si="78"/>
        <v>0</v>
      </c>
      <c r="AT96" s="1073">
        <f t="shared" si="79"/>
        <v>0</v>
      </c>
      <c r="AU96" s="1073">
        <f t="shared" si="80"/>
        <v>0</v>
      </c>
      <c r="AV96" s="1073">
        <f t="shared" si="81"/>
        <v>0</v>
      </c>
      <c r="AW96" s="1073">
        <f t="shared" si="82"/>
        <v>0</v>
      </c>
      <c r="AX96" s="1073">
        <f t="shared" si="83"/>
        <v>0</v>
      </c>
      <c r="AY96" s="1073">
        <f t="shared" si="84"/>
        <v>0</v>
      </c>
      <c r="AZ96" s="1073">
        <f t="shared" si="85"/>
        <v>0</v>
      </c>
      <c r="BA96" s="184">
        <f t="shared" si="86"/>
        <v>15</v>
      </c>
      <c r="BB96" s="348"/>
      <c r="BC96" s="1076">
        <f t="shared" si="68"/>
        <v>7.5</v>
      </c>
      <c r="BD96" s="347"/>
      <c r="BE96" s="343"/>
      <c r="BF96" s="178">
        <f t="shared" si="87"/>
        <v>0</v>
      </c>
      <c r="BG96" s="179">
        <f t="shared" si="88"/>
        <v>0</v>
      </c>
      <c r="BH96" s="180">
        <f t="shared" si="89"/>
        <v>0</v>
      </c>
      <c r="BI96" s="181">
        <f t="shared" si="90"/>
        <v>0</v>
      </c>
      <c r="BJ96" s="182">
        <f t="shared" si="91"/>
        <v>0</v>
      </c>
      <c r="BK96" s="183">
        <f t="shared" si="92"/>
        <v>1</v>
      </c>
      <c r="BL96" s="183">
        <f t="shared" si="93"/>
        <v>0</v>
      </c>
      <c r="BM96" s="183">
        <f t="shared" si="94"/>
        <v>0</v>
      </c>
      <c r="BN96" s="183">
        <f t="shared" si="95"/>
        <v>0</v>
      </c>
      <c r="BO96" s="183">
        <f t="shared" si="96"/>
        <v>0</v>
      </c>
      <c r="BP96" s="184">
        <f t="shared" si="97"/>
        <v>0</v>
      </c>
      <c r="BQ96" s="405">
        <f t="shared" si="98"/>
        <v>0.5</v>
      </c>
      <c r="BR96" s="182">
        <f t="shared" si="99"/>
        <v>0</v>
      </c>
      <c r="BS96" s="183">
        <f t="shared" si="100"/>
        <v>0</v>
      </c>
      <c r="BT96" s="184">
        <f t="shared" si="101"/>
        <v>0</v>
      </c>
      <c r="BU96" s="185">
        <f t="shared" si="102"/>
        <v>0</v>
      </c>
      <c r="BV96" s="178">
        <f t="shared" si="103"/>
        <v>0</v>
      </c>
      <c r="BW96" s="179">
        <f t="shared" si="104"/>
        <v>0</v>
      </c>
      <c r="BX96" s="196">
        <f t="shared" si="105"/>
        <v>0</v>
      </c>
      <c r="BY96" s="197">
        <f t="shared" si="106"/>
        <v>0</v>
      </c>
      <c r="BZ96" s="182">
        <f t="shared" si="107"/>
        <v>0</v>
      </c>
      <c r="CA96" s="183">
        <f t="shared" si="108"/>
        <v>0</v>
      </c>
      <c r="CB96" s="183">
        <f t="shared" si="109"/>
        <v>0</v>
      </c>
      <c r="CC96" s="183">
        <f t="shared" si="110"/>
        <v>0</v>
      </c>
      <c r="CD96" s="183">
        <f t="shared" si="111"/>
        <v>0</v>
      </c>
      <c r="CE96" s="183">
        <f t="shared" si="112"/>
        <v>0</v>
      </c>
      <c r="CF96" s="184">
        <f t="shared" si="113"/>
        <v>0</v>
      </c>
      <c r="CG96" s="198">
        <f t="shared" si="114"/>
        <v>0</v>
      </c>
      <c r="CH96" s="186"/>
      <c r="CI96" s="187"/>
      <c r="CJ96" s="187"/>
      <c r="CK96" s="177">
        <f t="shared" si="115"/>
        <v>0.5</v>
      </c>
      <c r="CM96" s="353"/>
      <c r="CN96" s="444">
        <v>1</v>
      </c>
      <c r="CO96" s="450">
        <v>12</v>
      </c>
    </row>
    <row r="97" spans="1:93" ht="16.5" thickTop="1" thickBot="1" x14ac:dyDescent="0.3">
      <c r="A97" s="613" t="s">
        <v>270</v>
      </c>
      <c r="B97" s="691">
        <v>82</v>
      </c>
      <c r="C97" s="90"/>
      <c r="D97" s="461"/>
      <c r="E97" s="462"/>
      <c r="F97" s="462"/>
      <c r="G97" s="462"/>
      <c r="H97" s="463"/>
      <c r="I97" s="461"/>
      <c r="J97" s="462"/>
      <c r="K97" s="648"/>
      <c r="L97" s="462"/>
      <c r="M97" s="462"/>
      <c r="N97" s="462"/>
      <c r="O97" s="463"/>
      <c r="P97" s="461"/>
      <c r="Q97" s="462"/>
      <c r="R97" s="945"/>
      <c r="S97" s="399"/>
      <c r="T97" s="363"/>
      <c r="U97" s="363"/>
      <c r="V97" s="363"/>
      <c r="W97" s="363"/>
      <c r="X97" s="363"/>
      <c r="Y97" s="363"/>
      <c r="Z97" s="363"/>
      <c r="AA97" s="363"/>
      <c r="AB97" s="363"/>
      <c r="AC97" s="363"/>
      <c r="AD97" s="363"/>
      <c r="AE97" s="363"/>
      <c r="AF97" s="363"/>
      <c r="AG97" s="363"/>
      <c r="AH97" s="400"/>
      <c r="AI97" s="27">
        <f t="shared" ref="AI97:BA97" si="116">SUM(AI16:AI96)</f>
        <v>280</v>
      </c>
      <c r="AJ97" s="27">
        <f t="shared" si="116"/>
        <v>276</v>
      </c>
      <c r="AK97" s="27">
        <f t="shared" si="116"/>
        <v>46</v>
      </c>
      <c r="AL97" s="27">
        <f t="shared" si="116"/>
        <v>45</v>
      </c>
      <c r="AM97" s="27">
        <f t="shared" si="116"/>
        <v>0</v>
      </c>
      <c r="AN97" s="27">
        <f t="shared" si="116"/>
        <v>0</v>
      </c>
      <c r="AO97" s="27">
        <f t="shared" si="116"/>
        <v>0</v>
      </c>
      <c r="AP97" s="27">
        <f t="shared" si="116"/>
        <v>39</v>
      </c>
      <c r="AQ97" s="27">
        <f t="shared" si="116"/>
        <v>15</v>
      </c>
      <c r="AR97" s="27">
        <f t="shared" si="116"/>
        <v>2</v>
      </c>
      <c r="AS97" s="27">
        <f t="shared" si="116"/>
        <v>0</v>
      </c>
      <c r="AT97" s="27">
        <f t="shared" si="116"/>
        <v>16</v>
      </c>
      <c r="AU97" s="27">
        <f t="shared" si="116"/>
        <v>20</v>
      </c>
      <c r="AV97" s="27">
        <f t="shared" si="116"/>
        <v>77</v>
      </c>
      <c r="AW97" s="27">
        <f t="shared" si="116"/>
        <v>3</v>
      </c>
      <c r="AX97" s="27">
        <f t="shared" si="116"/>
        <v>0</v>
      </c>
      <c r="AY97" s="27">
        <f t="shared" si="116"/>
        <v>36</v>
      </c>
      <c r="AZ97" s="27">
        <f t="shared" si="116"/>
        <v>2</v>
      </c>
      <c r="BA97" s="27">
        <f t="shared" si="116"/>
        <v>798</v>
      </c>
      <c r="BB97" s="208">
        <f>SUM(BB13:BB96)</f>
        <v>0</v>
      </c>
      <c r="BC97" s="208">
        <f>SUM(BC13:BC96)</f>
        <v>408.66666666666669</v>
      </c>
      <c r="BD97" s="208">
        <f>SUM(BD13:BD96)</f>
        <v>2.5</v>
      </c>
      <c r="BE97" s="208">
        <f>SUM(BE13:BE96)</f>
        <v>0</v>
      </c>
      <c r="BF97" s="563" t="s">
        <v>121</v>
      </c>
      <c r="BG97" s="564"/>
      <c r="BH97" s="364">
        <f>SUM(BH13:BH96)</f>
        <v>1.083333333333333</v>
      </c>
      <c r="BI97" s="365">
        <f>SUM(BI13:BI96)</f>
        <v>11.916666666666666</v>
      </c>
      <c r="BJ97" s="366">
        <f t="shared" ref="BJ97:BP97" si="117">SUM(BJ13:BJ95)</f>
        <v>0</v>
      </c>
      <c r="BK97" s="367">
        <f t="shared" si="117"/>
        <v>12</v>
      </c>
      <c r="BL97" s="367">
        <f t="shared" si="117"/>
        <v>7</v>
      </c>
      <c r="BM97" s="367">
        <f t="shared" si="117"/>
        <v>0</v>
      </c>
      <c r="BN97" s="367">
        <f t="shared" si="117"/>
        <v>0</v>
      </c>
      <c r="BO97" s="367">
        <f t="shared" si="117"/>
        <v>0</v>
      </c>
      <c r="BP97" s="368">
        <f t="shared" si="117"/>
        <v>0</v>
      </c>
      <c r="BQ97" s="369">
        <f>SUM(BQ13:BQ96)</f>
        <v>10</v>
      </c>
      <c r="BR97" s="366">
        <f>SUM(BR13:BR95)</f>
        <v>0</v>
      </c>
      <c r="BS97" s="367">
        <f>SUM(BS13:BS95)</f>
        <v>0</v>
      </c>
      <c r="BT97" s="368">
        <f>SUM(BT13:BT95)</f>
        <v>0</v>
      </c>
      <c r="BU97" s="369">
        <f>SUM(BU13:BU96)</f>
        <v>0</v>
      </c>
      <c r="BV97" s="561" t="s">
        <v>121</v>
      </c>
      <c r="BW97" s="562"/>
      <c r="BX97" s="370">
        <f>SUM(BX13:BX96)</f>
        <v>4.1666666666666664E-2</v>
      </c>
      <c r="BY97" s="371">
        <f>SUM(BY13:BY96)</f>
        <v>0.45833333333333331</v>
      </c>
      <c r="BZ97" s="372">
        <f t="shared" ref="BZ97:CF97" si="118">SUM(BZ13:BZ95)</f>
        <v>0</v>
      </c>
      <c r="CA97" s="373">
        <f t="shared" si="118"/>
        <v>0</v>
      </c>
      <c r="CB97" s="373">
        <f t="shared" si="118"/>
        <v>0</v>
      </c>
      <c r="CC97" s="373">
        <f t="shared" si="118"/>
        <v>0</v>
      </c>
      <c r="CD97" s="373">
        <f t="shared" si="118"/>
        <v>0</v>
      </c>
      <c r="CE97" s="373">
        <f t="shared" si="118"/>
        <v>0</v>
      </c>
      <c r="CF97" s="374">
        <f t="shared" si="118"/>
        <v>0</v>
      </c>
      <c r="CG97" s="375">
        <f>SUM(CG13:CG96)</f>
        <v>0</v>
      </c>
      <c r="CH97" s="376"/>
      <c r="CI97" s="377"/>
      <c r="CJ97" s="378"/>
      <c r="CK97" s="369">
        <f>SUM(CK13:CK96)</f>
        <v>23.5</v>
      </c>
      <c r="CL97" s="356"/>
      <c r="CM97" s="357"/>
      <c r="CN97" s="379">
        <v>134</v>
      </c>
      <c r="CO97" s="379">
        <v>1717</v>
      </c>
    </row>
    <row r="98" spans="1:93" x14ac:dyDescent="0.25">
      <c r="BA98" s="29">
        <f>SUM(AI97:AO97)</f>
        <v>647</v>
      </c>
    </row>
  </sheetData>
  <mergeCells count="17">
    <mergeCell ref="D10:R10"/>
    <mergeCell ref="S10:AH10"/>
    <mergeCell ref="BB10:BC10"/>
    <mergeCell ref="BD10:BU10"/>
    <mergeCell ref="BV10:CG10"/>
    <mergeCell ref="A63:A65"/>
    <mergeCell ref="A84:A86"/>
    <mergeCell ref="BB11:BC11"/>
    <mergeCell ref="A42:A44"/>
    <mergeCell ref="CH11:CK11"/>
    <mergeCell ref="A20:A22"/>
    <mergeCell ref="A35:A37"/>
    <mergeCell ref="BF11:BI11"/>
    <mergeCell ref="BJ11:BQ11"/>
    <mergeCell ref="BR11:BU11"/>
    <mergeCell ref="BV11:BY11"/>
    <mergeCell ref="BZ11:CG11"/>
  </mergeCells>
  <conditionalFormatting sqref="B6:C6">
    <cfRule type="cellIs" dxfId="3994" priority="2052" operator="equal">
      <formula>"DC"</formula>
    </cfRule>
    <cfRule type="cellIs" dxfId="3993" priority="2053" operator="equal">
      <formula>"DS"</formula>
    </cfRule>
    <cfRule type="cellIs" dxfId="3992" priority="2054" operator="equal">
      <formula>"FE"</formula>
    </cfRule>
    <cfRule type="cellIs" dxfId="3991" priority="2055" operator="equal">
      <formula>"FES"</formula>
    </cfRule>
    <cfRule type="cellIs" dxfId="3990" priority="2056" operator="equal">
      <formula>"FED"</formula>
    </cfRule>
    <cfRule type="cellIs" dxfId="3989" priority="2057" operator="equal">
      <formula>"FEF"</formula>
    </cfRule>
    <cfRule type="cellIs" dxfId="3988" priority="2058" operator="equal">
      <formula>"B"</formula>
    </cfRule>
    <cfRule type="cellIs" dxfId="3987" priority="2059" operator="equal">
      <formula>"F"</formula>
    </cfRule>
    <cfRule type="cellIs" dxfId="3986" priority="2060" operator="equal">
      <formula>"L"</formula>
    </cfRule>
    <cfRule type="cellIs" dxfId="3985" priority="2061" operator="equal">
      <formula>"SA"</formula>
    </cfRule>
    <cfRule type="cellIs" dxfId="3984" priority="2062" operator="equal">
      <formula>"SE"</formula>
    </cfRule>
    <cfRule type="cellIs" dxfId="3983" priority="2063" operator="equal">
      <formula>"TR"</formula>
    </cfRule>
    <cfRule type="cellIs" dxfId="3982" priority="2064" operator="equal">
      <formula>"NT"</formula>
    </cfRule>
    <cfRule type="cellIs" dxfId="3981" priority="2065" operator="equal">
      <formula>"DT"</formula>
    </cfRule>
    <cfRule type="cellIs" dxfId="3980" priority="2066" operator="equal">
      <formula>"T"</formula>
    </cfRule>
    <cfRule type="cellIs" dxfId="3979" priority="2067" operator="equal">
      <formula>"FOTS"</formula>
    </cfRule>
    <cfRule type="cellIs" dxfId="3978" priority="2068" operator="equal">
      <formula>"DISP"</formula>
    </cfRule>
    <cfRule type="cellIs" dxfId="3977" priority="2069" operator="equal">
      <formula>"FO"</formula>
    </cfRule>
  </conditionalFormatting>
  <conditionalFormatting sqref="D97:J97 L97:R97">
    <cfRule type="cellIs" dxfId="3976" priority="1468" operator="equal">
      <formula>"DC"</formula>
    </cfRule>
    <cfRule type="cellIs" dxfId="3975" priority="1469" operator="equal">
      <formula>"DS"</formula>
    </cfRule>
    <cfRule type="cellIs" dxfId="3974" priority="1470" operator="equal">
      <formula>"FE"</formula>
    </cfRule>
    <cfRule type="cellIs" dxfId="3973" priority="1471" operator="equal">
      <formula>"FES"</formula>
    </cfRule>
    <cfRule type="cellIs" dxfId="3972" priority="1472" operator="equal">
      <formula>"FED"</formula>
    </cfRule>
    <cfRule type="cellIs" dxfId="3971" priority="1473" operator="equal">
      <formula>"FEF"</formula>
    </cfRule>
    <cfRule type="cellIs" dxfId="3970" priority="1474" operator="equal">
      <formula>"B"</formula>
    </cfRule>
    <cfRule type="cellIs" dxfId="3969" priority="1475" operator="equal">
      <formula>"F"</formula>
    </cfRule>
    <cfRule type="cellIs" dxfId="3968" priority="1476" operator="equal">
      <formula>"L"</formula>
    </cfRule>
    <cfRule type="cellIs" dxfId="3967" priority="1477" operator="equal">
      <formula>"SA"</formula>
    </cfRule>
    <cfRule type="cellIs" dxfId="3966" priority="1478" operator="equal">
      <formula>"SE"</formula>
    </cfRule>
    <cfRule type="cellIs" dxfId="3965" priority="1479" operator="equal">
      <formula>"TR"</formula>
    </cfRule>
    <cfRule type="cellIs" dxfId="3964" priority="1480" operator="equal">
      <formula>"NT"</formula>
    </cfRule>
    <cfRule type="cellIs" dxfId="3963" priority="1481" operator="equal">
      <formula>"DT"</formula>
    </cfRule>
    <cfRule type="cellIs" dxfId="3962" priority="1482" operator="equal">
      <formula>"T"</formula>
    </cfRule>
    <cfRule type="cellIs" dxfId="3961" priority="1483" operator="equal">
      <formula>"FOTS"</formula>
    </cfRule>
    <cfRule type="cellIs" dxfId="3960" priority="1484" operator="equal">
      <formula>"DISP"</formula>
    </cfRule>
    <cfRule type="cellIs" dxfId="3959" priority="1485" operator="equal">
      <formula>"FO"</formula>
    </cfRule>
  </conditionalFormatting>
  <conditionalFormatting sqref="D13:R32">
    <cfRule type="cellIs" dxfId="3958" priority="1" operator="equal">
      <formula>"DC"</formula>
    </cfRule>
    <cfRule type="cellIs" dxfId="3957" priority="2" operator="equal">
      <formula>"DS"</formula>
    </cfRule>
    <cfRule type="cellIs" dxfId="3956" priority="3" operator="equal">
      <formula>"FE"</formula>
    </cfRule>
    <cfRule type="cellIs" dxfId="3955" priority="4" operator="equal">
      <formula>"FES"</formula>
    </cfRule>
    <cfRule type="cellIs" dxfId="3954" priority="5" operator="equal">
      <formula>"FED"</formula>
    </cfRule>
    <cfRule type="cellIs" dxfId="3953" priority="6" operator="equal">
      <formula>"FEF"</formula>
    </cfRule>
    <cfRule type="cellIs" dxfId="3952" priority="7" operator="equal">
      <formula>"B"</formula>
    </cfRule>
    <cfRule type="cellIs" dxfId="3951" priority="8" operator="equal">
      <formula>"F"</formula>
    </cfRule>
    <cfRule type="cellIs" dxfId="3950" priority="9" operator="equal">
      <formula>"L"</formula>
    </cfRule>
    <cfRule type="cellIs" dxfId="3949" priority="10" operator="equal">
      <formula>"SA"</formula>
    </cfRule>
    <cfRule type="cellIs" dxfId="3948" priority="11" operator="equal">
      <formula>"SE"</formula>
    </cfRule>
    <cfRule type="cellIs" dxfId="3947" priority="12" operator="equal">
      <formula>"TR"</formula>
    </cfRule>
    <cfRule type="cellIs" dxfId="3946" priority="13" operator="equal">
      <formula>"NT"</formula>
    </cfRule>
    <cfRule type="cellIs" dxfId="3945" priority="14" operator="equal">
      <formula>"DT"</formula>
    </cfRule>
    <cfRule type="cellIs" dxfId="3944" priority="15" operator="equal">
      <formula>"T"</formula>
    </cfRule>
    <cfRule type="cellIs" dxfId="3943" priority="16" operator="equal">
      <formula>"FOTS"</formula>
    </cfRule>
    <cfRule type="cellIs" dxfId="3942" priority="17" operator="equal">
      <formula>"DISP"</formula>
    </cfRule>
    <cfRule type="cellIs" dxfId="3941" priority="35" operator="equal">
      <formula>"FO"</formula>
    </cfRule>
  </conditionalFormatting>
  <conditionalFormatting sqref="D34:R54">
    <cfRule type="cellIs" dxfId="3940" priority="70" operator="equal">
      <formula>"DC"</formula>
    </cfRule>
    <cfRule type="cellIs" dxfId="3939" priority="71" operator="equal">
      <formula>"DS"</formula>
    </cfRule>
    <cfRule type="cellIs" dxfId="3938" priority="72" operator="equal">
      <formula>"FE"</formula>
    </cfRule>
    <cfRule type="cellIs" dxfId="3937" priority="73" operator="equal">
      <formula>"FES"</formula>
    </cfRule>
    <cfRule type="cellIs" dxfId="3936" priority="74" operator="equal">
      <formula>"FED"</formula>
    </cfRule>
    <cfRule type="cellIs" dxfId="3935" priority="75" operator="equal">
      <formula>"FEF"</formula>
    </cfRule>
    <cfRule type="cellIs" dxfId="3934" priority="76" operator="equal">
      <formula>"B"</formula>
    </cfRule>
    <cfRule type="cellIs" dxfId="3933" priority="77" operator="equal">
      <formula>"F"</formula>
    </cfRule>
    <cfRule type="cellIs" dxfId="3932" priority="78" operator="equal">
      <formula>"L"</formula>
    </cfRule>
    <cfRule type="cellIs" dxfId="3931" priority="79" operator="equal">
      <formula>"SA"</formula>
    </cfRule>
    <cfRule type="cellIs" dxfId="3930" priority="80" operator="equal">
      <formula>"SE"</formula>
    </cfRule>
    <cfRule type="cellIs" dxfId="3929" priority="81" operator="equal">
      <formula>"TR"</formula>
    </cfRule>
    <cfRule type="cellIs" dxfId="3928" priority="82" operator="equal">
      <formula>"NT"</formula>
    </cfRule>
    <cfRule type="cellIs" dxfId="3927" priority="83" operator="equal">
      <formula>"DT"</formula>
    </cfRule>
    <cfRule type="cellIs" dxfId="3926" priority="84" operator="equal">
      <formula>"T"</formula>
    </cfRule>
    <cfRule type="cellIs" dxfId="3925" priority="85" operator="equal">
      <formula>"FOTS"</formula>
    </cfRule>
    <cfRule type="cellIs" dxfId="3924" priority="86" operator="equal">
      <formula>"DISP"</formula>
    </cfRule>
    <cfRule type="cellIs" dxfId="3923" priority="267" operator="equal">
      <formula>"FO"</formula>
    </cfRule>
  </conditionalFormatting>
  <conditionalFormatting sqref="D77:R96">
    <cfRule type="cellIs" dxfId="3922" priority="53" operator="equal">
      <formula>"DC"</formula>
    </cfRule>
    <cfRule type="cellIs" dxfId="3921" priority="54" operator="equal">
      <formula>"DS"</formula>
    </cfRule>
    <cfRule type="cellIs" dxfId="3920" priority="55" operator="equal">
      <formula>"FE"</formula>
    </cfRule>
    <cfRule type="cellIs" dxfId="3919" priority="56" operator="equal">
      <formula>"FES"</formula>
    </cfRule>
    <cfRule type="cellIs" dxfId="3918" priority="57" operator="equal">
      <formula>"FED"</formula>
    </cfRule>
    <cfRule type="cellIs" dxfId="3917" priority="58" operator="equal">
      <formula>"FEF"</formula>
    </cfRule>
    <cfRule type="cellIs" dxfId="3916" priority="59" operator="equal">
      <formula>"B"</formula>
    </cfRule>
    <cfRule type="cellIs" dxfId="3915" priority="60" operator="equal">
      <formula>"F"</formula>
    </cfRule>
    <cfRule type="cellIs" dxfId="3914" priority="61" operator="equal">
      <formula>"L"</formula>
    </cfRule>
    <cfRule type="cellIs" dxfId="3913" priority="62" operator="equal">
      <formula>"SA"</formula>
    </cfRule>
    <cfRule type="cellIs" dxfId="3912" priority="63" operator="equal">
      <formula>"SE"</formula>
    </cfRule>
    <cfRule type="cellIs" dxfId="3911" priority="64" operator="equal">
      <formula>"TR"</formula>
    </cfRule>
    <cfRule type="cellIs" dxfId="3910" priority="65" operator="equal">
      <formula>"NT"</formula>
    </cfRule>
    <cfRule type="cellIs" dxfId="3909" priority="66" operator="equal">
      <formula>"DT"</formula>
    </cfRule>
    <cfRule type="cellIs" dxfId="3908" priority="67" operator="equal">
      <formula>"T"</formula>
    </cfRule>
    <cfRule type="cellIs" dxfId="3907" priority="68" operator="equal">
      <formula>"FOTS"</formula>
    </cfRule>
    <cfRule type="cellIs" dxfId="3906" priority="69" operator="equal">
      <formula>"DISP"</formula>
    </cfRule>
    <cfRule type="cellIs" dxfId="3905" priority="87" operator="equal">
      <formula>"FO"</formula>
    </cfRule>
  </conditionalFormatting>
  <conditionalFormatting sqref="D56:AE75">
    <cfRule type="cellIs" dxfId="3904" priority="105" operator="equal">
      <formula>"DC"</formula>
    </cfRule>
    <cfRule type="cellIs" dxfId="3903" priority="106" operator="equal">
      <formula>"DS"</formula>
    </cfRule>
    <cfRule type="cellIs" dxfId="3902" priority="107" operator="equal">
      <formula>"FE"</formula>
    </cfRule>
    <cfRule type="cellIs" dxfId="3901" priority="108" operator="equal">
      <formula>"FES"</formula>
    </cfRule>
    <cfRule type="cellIs" dxfId="3900" priority="109" operator="equal">
      <formula>"FED"</formula>
    </cfRule>
    <cfRule type="cellIs" dxfId="3899" priority="110" operator="equal">
      <formula>"FEF"</formula>
    </cfRule>
    <cfRule type="cellIs" dxfId="3898" priority="111" operator="equal">
      <formula>"B"</formula>
    </cfRule>
    <cfRule type="cellIs" dxfId="3897" priority="112" operator="equal">
      <formula>"F"</formula>
    </cfRule>
    <cfRule type="cellIs" dxfId="3896" priority="113" operator="equal">
      <formula>"L"</formula>
    </cfRule>
    <cfRule type="cellIs" dxfId="3895" priority="114" operator="equal">
      <formula>"SA"</formula>
    </cfRule>
    <cfRule type="cellIs" dxfId="3894" priority="115" operator="equal">
      <formula>"SE"</formula>
    </cfRule>
    <cfRule type="cellIs" dxfId="3893" priority="116" operator="equal">
      <formula>"TR"</formula>
    </cfRule>
    <cfRule type="cellIs" dxfId="3892" priority="117" operator="equal">
      <formula>"NT"</formula>
    </cfRule>
    <cfRule type="cellIs" dxfId="3891" priority="118" operator="equal">
      <formula>"DT"</formula>
    </cfRule>
    <cfRule type="cellIs" dxfId="3890" priority="119" operator="equal">
      <formula>"T"</formula>
    </cfRule>
    <cfRule type="cellIs" dxfId="3889" priority="120" operator="equal">
      <formula>"FOTS"</formula>
    </cfRule>
    <cfRule type="cellIs" dxfId="3888" priority="121" operator="equal">
      <formula>"DISP"</formula>
    </cfRule>
    <cfRule type="cellIs" dxfId="3887" priority="224" operator="equal">
      <formula>"FO"</formula>
    </cfRule>
  </conditionalFormatting>
  <conditionalFormatting sqref="D2:AH2">
    <cfRule type="cellIs" dxfId="3886" priority="2029" operator="lessThan">
      <formula>1</formula>
    </cfRule>
    <cfRule type="cellIs" dxfId="3885" priority="2030" operator="greaterThan">
      <formula>1</formula>
    </cfRule>
    <cfRule type="cellIs" dxfId="3884" priority="2031" operator="equal">
      <formula>1</formula>
    </cfRule>
  </conditionalFormatting>
  <conditionalFormatting sqref="D3:AH4">
    <cfRule type="cellIs" dxfId="3883" priority="2044" operator="lessThan">
      <formula>4</formula>
    </cfRule>
    <cfRule type="cellIs" dxfId="3882" priority="2045" operator="greaterThan">
      <formula>4</formula>
    </cfRule>
    <cfRule type="cellIs" dxfId="3881" priority="2046" operator="equal">
      <formula>4</formula>
    </cfRule>
  </conditionalFormatting>
  <conditionalFormatting sqref="D5:AH5">
    <cfRule type="cellIs" dxfId="3880" priority="2041" operator="lessThan">
      <formula>13</formula>
    </cfRule>
    <cfRule type="cellIs" dxfId="3879" priority="2042" operator="equal">
      <formula>13</formula>
    </cfRule>
    <cfRule type="cellIs" dxfId="3878" priority="2043" operator="greaterThan">
      <formula>13</formula>
    </cfRule>
  </conditionalFormatting>
  <conditionalFormatting sqref="D6:AH6">
    <cfRule type="cellIs" dxfId="3877" priority="2035" operator="lessThan">
      <formula>1</formula>
    </cfRule>
    <cfRule type="cellIs" dxfId="3876" priority="2036" operator="greaterThan">
      <formula>1</formula>
    </cfRule>
    <cfRule type="cellIs" dxfId="3875" priority="2037" operator="equal">
      <formula>1</formula>
    </cfRule>
  </conditionalFormatting>
  <conditionalFormatting sqref="D7:AH7">
    <cfRule type="cellIs" dxfId="3874" priority="2026" operator="lessThan">
      <formula>4</formula>
    </cfRule>
    <cfRule type="cellIs" dxfId="3873" priority="2027" operator="greaterThan">
      <formula>4</formula>
    </cfRule>
    <cfRule type="cellIs" dxfId="3872" priority="2028" operator="equal">
      <formula>4</formula>
    </cfRule>
  </conditionalFormatting>
  <conditionalFormatting sqref="D8:AH8">
    <cfRule type="cellIs" dxfId="3871" priority="2032" operator="lessThan">
      <formula>8</formula>
    </cfRule>
    <cfRule type="cellIs" dxfId="3870" priority="2033" operator="greaterThan">
      <formula>8</formula>
    </cfRule>
    <cfRule type="cellIs" dxfId="3869" priority="2034" operator="equal">
      <formula>8</formula>
    </cfRule>
  </conditionalFormatting>
  <conditionalFormatting sqref="D9:AH9">
    <cfRule type="cellIs" dxfId="3868" priority="2038" operator="lessThan">
      <formula>13</formula>
    </cfRule>
    <cfRule type="cellIs" dxfId="3867" priority="2039" operator="equal">
      <formula>13</formula>
    </cfRule>
    <cfRule type="cellIs" dxfId="3866" priority="2040" operator="greaterThan">
      <formula>13</formula>
    </cfRule>
  </conditionalFormatting>
  <conditionalFormatting sqref="F16:F18">
    <cfRule type="cellIs" dxfId="3865" priority="262" operator="equal">
      <formula>"FO"</formula>
    </cfRule>
  </conditionalFormatting>
  <conditionalFormatting sqref="G16">
    <cfRule type="cellIs" dxfId="3864" priority="261" operator="equal">
      <formula>"FO"</formula>
    </cfRule>
  </conditionalFormatting>
  <conditionalFormatting sqref="G18">
    <cfRule type="cellIs" dxfId="3863" priority="260" operator="equal">
      <formula>"FO"</formula>
    </cfRule>
  </conditionalFormatting>
  <conditionalFormatting sqref="S49:T49">
    <cfRule type="cellIs" dxfId="3862" priority="661" operator="equal">
      <formula>"DC"</formula>
    </cfRule>
    <cfRule type="cellIs" dxfId="3861" priority="662" operator="equal">
      <formula>"DS"</formula>
    </cfRule>
    <cfRule type="cellIs" dxfId="3860" priority="663" operator="equal">
      <formula>"FE"</formula>
    </cfRule>
    <cfRule type="cellIs" dxfId="3859" priority="664" operator="equal">
      <formula>"FES"</formula>
    </cfRule>
    <cfRule type="cellIs" dxfId="3858" priority="665" operator="equal">
      <formula>"FED"</formula>
    </cfRule>
    <cfRule type="cellIs" dxfId="3857" priority="666" operator="equal">
      <formula>"FEF"</formula>
    </cfRule>
    <cfRule type="cellIs" dxfId="3856" priority="667" operator="equal">
      <formula>"B"</formula>
    </cfRule>
    <cfRule type="cellIs" dxfId="3855" priority="668" operator="equal">
      <formula>"F"</formula>
    </cfRule>
    <cfRule type="cellIs" dxfId="3854" priority="669" operator="equal">
      <formula>"L"</formula>
    </cfRule>
    <cfRule type="cellIs" dxfId="3853" priority="670" operator="equal">
      <formula>"SA"</formula>
    </cfRule>
    <cfRule type="cellIs" dxfId="3852" priority="671" operator="equal">
      <formula>"SE"</formula>
    </cfRule>
    <cfRule type="cellIs" dxfId="3851" priority="672" operator="equal">
      <formula>"TR"</formula>
    </cfRule>
    <cfRule type="cellIs" dxfId="3850" priority="673" operator="equal">
      <formula>"NT"</formula>
    </cfRule>
    <cfRule type="cellIs" dxfId="3849" priority="674" operator="equal">
      <formula>"DT"</formula>
    </cfRule>
    <cfRule type="cellIs" dxfId="3848" priority="675" operator="equal">
      <formula>"T"</formula>
    </cfRule>
    <cfRule type="cellIs" dxfId="3847" priority="676" operator="equal">
      <formula>"FOTS"</formula>
    </cfRule>
    <cfRule type="cellIs" dxfId="3846" priority="677" operator="equal">
      <formula>"DISP"</formula>
    </cfRule>
    <cfRule type="cellIs" dxfId="3845" priority="678" operator="equal">
      <formula>"FO"</formula>
    </cfRule>
  </conditionalFormatting>
  <conditionalFormatting sqref="S87:T96">
    <cfRule type="cellIs" dxfId="3844" priority="895" operator="equal">
      <formula>"DC"</formula>
    </cfRule>
    <cfRule type="cellIs" dxfId="3843" priority="896" operator="equal">
      <formula>"DS"</formula>
    </cfRule>
    <cfRule type="cellIs" dxfId="3842" priority="897" operator="equal">
      <formula>"FE"</formula>
    </cfRule>
    <cfRule type="cellIs" dxfId="3841" priority="898" operator="equal">
      <formula>"FES"</formula>
    </cfRule>
    <cfRule type="cellIs" dxfId="3840" priority="899" operator="equal">
      <formula>"FED"</formula>
    </cfRule>
    <cfRule type="cellIs" dxfId="3839" priority="900" operator="equal">
      <formula>"FEF"</formula>
    </cfRule>
    <cfRule type="cellIs" dxfId="3838" priority="901" operator="equal">
      <formula>"B"</formula>
    </cfRule>
    <cfRule type="cellIs" dxfId="3837" priority="902" operator="equal">
      <formula>"F"</formula>
    </cfRule>
    <cfRule type="cellIs" dxfId="3836" priority="903" operator="equal">
      <formula>"L"</formula>
    </cfRule>
    <cfRule type="cellIs" dxfId="3835" priority="904" operator="equal">
      <formula>"SA"</formula>
    </cfRule>
    <cfRule type="cellIs" dxfId="3834" priority="905" operator="equal">
      <formula>"SE"</formula>
    </cfRule>
    <cfRule type="cellIs" dxfId="3833" priority="906" operator="equal">
      <formula>"TR"</formula>
    </cfRule>
    <cfRule type="cellIs" dxfId="3832" priority="907" operator="equal">
      <formula>"NT"</formula>
    </cfRule>
    <cfRule type="cellIs" dxfId="3831" priority="908" operator="equal">
      <formula>"DT"</formula>
    </cfRule>
    <cfRule type="cellIs" dxfId="3830" priority="909" operator="equal">
      <formula>"T"</formula>
    </cfRule>
    <cfRule type="cellIs" dxfId="3829" priority="910" operator="equal">
      <formula>"FOTS"</formula>
    </cfRule>
    <cfRule type="cellIs" dxfId="3828" priority="911" operator="equal">
      <formula>"DISP"</formula>
    </cfRule>
    <cfRule type="cellIs" dxfId="3827" priority="912" operator="equal">
      <formula>"FO"</formula>
    </cfRule>
  </conditionalFormatting>
  <conditionalFormatting sqref="S14:W22">
    <cfRule type="cellIs" dxfId="3826" priority="787" operator="equal">
      <formula>"DC"</formula>
    </cfRule>
    <cfRule type="cellIs" dxfId="3825" priority="788" operator="equal">
      <formula>"DS"</formula>
    </cfRule>
    <cfRule type="cellIs" dxfId="3824" priority="789" operator="equal">
      <formula>"FE"</formula>
    </cfRule>
    <cfRule type="cellIs" dxfId="3823" priority="790" operator="equal">
      <formula>"FES"</formula>
    </cfRule>
    <cfRule type="cellIs" dxfId="3822" priority="791" operator="equal">
      <formula>"FED"</formula>
    </cfRule>
    <cfRule type="cellIs" dxfId="3821" priority="792" operator="equal">
      <formula>"FEF"</formula>
    </cfRule>
    <cfRule type="cellIs" dxfId="3820" priority="793" operator="equal">
      <formula>"B"</formula>
    </cfRule>
    <cfRule type="cellIs" dxfId="3819" priority="794" operator="equal">
      <formula>"F"</formula>
    </cfRule>
    <cfRule type="cellIs" dxfId="3818" priority="795" operator="equal">
      <formula>"L"</formula>
    </cfRule>
    <cfRule type="cellIs" dxfId="3817" priority="796" operator="equal">
      <formula>"SA"</formula>
    </cfRule>
    <cfRule type="cellIs" dxfId="3816" priority="797" operator="equal">
      <formula>"SE"</formula>
    </cfRule>
    <cfRule type="cellIs" dxfId="3815" priority="798" operator="equal">
      <formula>"TR"</formula>
    </cfRule>
    <cfRule type="cellIs" dxfId="3814" priority="799" operator="equal">
      <formula>"NT"</formula>
    </cfRule>
    <cfRule type="cellIs" dxfId="3813" priority="800" operator="equal">
      <formula>"DT"</formula>
    </cfRule>
    <cfRule type="cellIs" dxfId="3812" priority="801" operator="equal">
      <formula>"T"</formula>
    </cfRule>
    <cfRule type="cellIs" dxfId="3811" priority="802" operator="equal">
      <formula>"FOTS"</formula>
    </cfRule>
    <cfRule type="cellIs" dxfId="3810" priority="803" operator="equal">
      <formula>"DISP"</formula>
    </cfRule>
    <cfRule type="cellIs" dxfId="3809" priority="804" operator="equal">
      <formula>"FO"</formula>
    </cfRule>
  </conditionalFormatting>
  <conditionalFormatting sqref="S42:W44">
    <cfRule type="cellIs" dxfId="3808" priority="715" operator="equal">
      <formula>"DC"</formula>
    </cfRule>
    <cfRule type="cellIs" dxfId="3807" priority="716" operator="equal">
      <formula>"DS"</formula>
    </cfRule>
    <cfRule type="cellIs" dxfId="3806" priority="717" operator="equal">
      <formula>"FE"</formula>
    </cfRule>
    <cfRule type="cellIs" dxfId="3805" priority="718" operator="equal">
      <formula>"FES"</formula>
    </cfRule>
    <cfRule type="cellIs" dxfId="3804" priority="719" operator="equal">
      <formula>"FED"</formula>
    </cfRule>
    <cfRule type="cellIs" dxfId="3803" priority="720" operator="equal">
      <formula>"FEF"</formula>
    </cfRule>
    <cfRule type="cellIs" dxfId="3802" priority="721" operator="equal">
      <formula>"B"</formula>
    </cfRule>
    <cfRule type="cellIs" dxfId="3801" priority="722" operator="equal">
      <formula>"F"</formula>
    </cfRule>
    <cfRule type="cellIs" dxfId="3800" priority="723" operator="equal">
      <formula>"L"</formula>
    </cfRule>
    <cfRule type="cellIs" dxfId="3799" priority="724" operator="equal">
      <formula>"SA"</formula>
    </cfRule>
    <cfRule type="cellIs" dxfId="3798" priority="725" operator="equal">
      <formula>"SE"</formula>
    </cfRule>
    <cfRule type="cellIs" dxfId="3797" priority="726" operator="equal">
      <formula>"TR"</formula>
    </cfRule>
    <cfRule type="cellIs" dxfId="3796" priority="727" operator="equal">
      <formula>"NT"</formula>
    </cfRule>
    <cfRule type="cellIs" dxfId="3795" priority="728" operator="equal">
      <formula>"DT"</formula>
    </cfRule>
    <cfRule type="cellIs" dxfId="3794" priority="729" operator="equal">
      <formula>"T"</formula>
    </cfRule>
    <cfRule type="cellIs" dxfId="3793" priority="730" operator="equal">
      <formula>"FOTS"</formula>
    </cfRule>
    <cfRule type="cellIs" dxfId="3792" priority="731" operator="equal">
      <formula>"DISP"</formula>
    </cfRule>
    <cfRule type="cellIs" dxfId="3791" priority="732" operator="equal">
      <formula>"FO"</formula>
    </cfRule>
  </conditionalFormatting>
  <conditionalFormatting sqref="S85:Y86">
    <cfRule type="cellIs" dxfId="3790" priority="913" operator="equal">
      <formula>"DC"</formula>
    </cfRule>
    <cfRule type="cellIs" dxfId="3789" priority="914" operator="equal">
      <formula>"DS"</formula>
    </cfRule>
    <cfRule type="cellIs" dxfId="3788" priority="915" operator="equal">
      <formula>"FE"</formula>
    </cfRule>
    <cfRule type="cellIs" dxfId="3787" priority="916" operator="equal">
      <formula>"FES"</formula>
    </cfRule>
    <cfRule type="cellIs" dxfId="3786" priority="917" operator="equal">
      <formula>"FED"</formula>
    </cfRule>
    <cfRule type="cellIs" dxfId="3785" priority="918" operator="equal">
      <formula>"FEF"</formula>
    </cfRule>
    <cfRule type="cellIs" dxfId="3784" priority="919" operator="equal">
      <formula>"B"</formula>
    </cfRule>
    <cfRule type="cellIs" dxfId="3783" priority="920" operator="equal">
      <formula>"F"</formula>
    </cfRule>
    <cfRule type="cellIs" dxfId="3782" priority="921" operator="equal">
      <formula>"L"</formula>
    </cfRule>
    <cfRule type="cellIs" dxfId="3781" priority="922" operator="equal">
      <formula>"SA"</formula>
    </cfRule>
    <cfRule type="cellIs" dxfId="3780" priority="923" operator="equal">
      <formula>"SE"</formula>
    </cfRule>
    <cfRule type="cellIs" dxfId="3779" priority="924" operator="equal">
      <formula>"TR"</formula>
    </cfRule>
    <cfRule type="cellIs" dxfId="3778" priority="925" operator="equal">
      <formula>"NT"</formula>
    </cfRule>
    <cfRule type="cellIs" dxfId="3777" priority="926" operator="equal">
      <formula>"DT"</formula>
    </cfRule>
    <cfRule type="cellIs" dxfId="3776" priority="927" operator="equal">
      <formula>"T"</formula>
    </cfRule>
    <cfRule type="cellIs" dxfId="3775" priority="928" operator="equal">
      <formula>"FOTS"</formula>
    </cfRule>
    <cfRule type="cellIs" dxfId="3774" priority="929" operator="equal">
      <formula>"DISP"</formula>
    </cfRule>
    <cfRule type="cellIs" dxfId="3773" priority="930" operator="equal">
      <formula>"FO"</formula>
    </cfRule>
  </conditionalFormatting>
  <conditionalFormatting sqref="S13:Z13">
    <cfRule type="cellIs" dxfId="3772" priority="1003" operator="equal">
      <formula>"DC"</formula>
    </cfRule>
    <cfRule type="cellIs" dxfId="3771" priority="1004" operator="equal">
      <formula>"DS"</formula>
    </cfRule>
    <cfRule type="cellIs" dxfId="3770" priority="1005" operator="equal">
      <formula>"FE"</formula>
    </cfRule>
    <cfRule type="cellIs" dxfId="3769" priority="1006" operator="equal">
      <formula>"FES"</formula>
    </cfRule>
    <cfRule type="cellIs" dxfId="3768" priority="1007" operator="equal">
      <formula>"FED"</formula>
    </cfRule>
    <cfRule type="cellIs" dxfId="3767" priority="1008" operator="equal">
      <formula>"FEF"</formula>
    </cfRule>
    <cfRule type="cellIs" dxfId="3766" priority="1009" operator="equal">
      <formula>"B"</formula>
    </cfRule>
    <cfRule type="cellIs" dxfId="3765" priority="1010" operator="equal">
      <formula>"F"</formula>
    </cfRule>
    <cfRule type="cellIs" dxfId="3764" priority="1011" operator="equal">
      <formula>"L"</formula>
    </cfRule>
    <cfRule type="cellIs" dxfId="3763" priority="1012" operator="equal">
      <formula>"SA"</formula>
    </cfRule>
    <cfRule type="cellIs" dxfId="3762" priority="1013" operator="equal">
      <formula>"SE"</formula>
    </cfRule>
    <cfRule type="cellIs" dxfId="3761" priority="1014" operator="equal">
      <formula>"TR"</formula>
    </cfRule>
    <cfRule type="cellIs" dxfId="3760" priority="1015" operator="equal">
      <formula>"NT"</formula>
    </cfRule>
    <cfRule type="cellIs" dxfId="3759" priority="1016" operator="equal">
      <formula>"DT"</formula>
    </cfRule>
    <cfRule type="cellIs" dxfId="3758" priority="1017" operator="equal">
      <formula>"T"</formula>
    </cfRule>
    <cfRule type="cellIs" dxfId="3757" priority="1018" operator="equal">
      <formula>"FOTS"</formula>
    </cfRule>
    <cfRule type="cellIs" dxfId="3756" priority="1019" operator="equal">
      <formula>"DISP"</formula>
    </cfRule>
    <cfRule type="cellIs" dxfId="3755" priority="1020" operator="equal">
      <formula>"FO"</formula>
    </cfRule>
  </conditionalFormatting>
  <conditionalFormatting sqref="S23:Z32">
    <cfRule type="cellIs" dxfId="3754" priority="571" operator="equal">
      <formula>"DC"</formula>
    </cfRule>
    <cfRule type="cellIs" dxfId="3753" priority="572" operator="equal">
      <formula>"DS"</formula>
    </cfRule>
    <cfRule type="cellIs" dxfId="3752" priority="573" operator="equal">
      <formula>"FE"</formula>
    </cfRule>
    <cfRule type="cellIs" dxfId="3751" priority="574" operator="equal">
      <formula>"FES"</formula>
    </cfRule>
    <cfRule type="cellIs" dxfId="3750" priority="575" operator="equal">
      <formula>"FED"</formula>
    </cfRule>
    <cfRule type="cellIs" dxfId="3749" priority="576" operator="equal">
      <formula>"FEF"</formula>
    </cfRule>
    <cfRule type="cellIs" dxfId="3748" priority="577" operator="equal">
      <formula>"B"</formula>
    </cfRule>
    <cfRule type="cellIs" dxfId="3747" priority="578" operator="equal">
      <formula>"F"</formula>
    </cfRule>
    <cfRule type="cellIs" dxfId="3746" priority="579" operator="equal">
      <formula>"L"</formula>
    </cfRule>
    <cfRule type="cellIs" dxfId="3745" priority="580" operator="equal">
      <formula>"SA"</formula>
    </cfRule>
    <cfRule type="cellIs" dxfId="3744" priority="581" operator="equal">
      <formula>"SE"</formula>
    </cfRule>
    <cfRule type="cellIs" dxfId="3743" priority="582" operator="equal">
      <formula>"TR"</formula>
    </cfRule>
    <cfRule type="cellIs" dxfId="3742" priority="583" operator="equal">
      <formula>"NT"</formula>
    </cfRule>
    <cfRule type="cellIs" dxfId="3741" priority="584" operator="equal">
      <formula>"DT"</formula>
    </cfRule>
    <cfRule type="cellIs" dxfId="3740" priority="585" operator="equal">
      <formula>"T"</formula>
    </cfRule>
    <cfRule type="cellIs" dxfId="3739" priority="586" operator="equal">
      <formula>"FOTS"</formula>
    </cfRule>
    <cfRule type="cellIs" dxfId="3738" priority="587" operator="equal">
      <formula>"DISP"</formula>
    </cfRule>
    <cfRule type="cellIs" dxfId="3737" priority="588" operator="equal">
      <formula>"FO"</formula>
    </cfRule>
  </conditionalFormatting>
  <conditionalFormatting sqref="S45:Z54">
    <cfRule type="cellIs" dxfId="3736" priority="679" operator="equal">
      <formula>"DC"</formula>
    </cfRule>
    <cfRule type="cellIs" dxfId="3735" priority="680" operator="equal">
      <formula>"DS"</formula>
    </cfRule>
    <cfRule type="cellIs" dxfId="3734" priority="681" operator="equal">
      <formula>"FE"</formula>
    </cfRule>
    <cfRule type="cellIs" dxfId="3733" priority="682" operator="equal">
      <formula>"FES"</formula>
    </cfRule>
    <cfRule type="cellIs" dxfId="3732" priority="683" operator="equal">
      <formula>"FED"</formula>
    </cfRule>
    <cfRule type="cellIs" dxfId="3731" priority="684" operator="equal">
      <formula>"FEF"</formula>
    </cfRule>
    <cfRule type="cellIs" dxfId="3730" priority="685" operator="equal">
      <formula>"B"</formula>
    </cfRule>
    <cfRule type="cellIs" dxfId="3729" priority="686" operator="equal">
      <formula>"F"</formula>
    </cfRule>
    <cfRule type="cellIs" dxfId="3728" priority="687" operator="equal">
      <formula>"L"</formula>
    </cfRule>
    <cfRule type="cellIs" dxfId="3727" priority="688" operator="equal">
      <formula>"SA"</formula>
    </cfRule>
    <cfRule type="cellIs" dxfId="3726" priority="689" operator="equal">
      <formula>"SE"</formula>
    </cfRule>
    <cfRule type="cellIs" dxfId="3725" priority="690" operator="equal">
      <formula>"TR"</formula>
    </cfRule>
    <cfRule type="cellIs" dxfId="3724" priority="691" operator="equal">
      <formula>"NT"</formula>
    </cfRule>
    <cfRule type="cellIs" dxfId="3723" priority="692" operator="equal">
      <formula>"DT"</formula>
    </cfRule>
    <cfRule type="cellIs" dxfId="3722" priority="693" operator="equal">
      <formula>"T"</formula>
    </cfRule>
    <cfRule type="cellIs" dxfId="3721" priority="694" operator="equal">
      <formula>"FOTS"</formula>
    </cfRule>
    <cfRule type="cellIs" dxfId="3720" priority="695" operator="equal">
      <formula>"DISP"</formula>
    </cfRule>
    <cfRule type="cellIs" dxfId="3719" priority="696" operator="equal">
      <formula>"FO"</formula>
    </cfRule>
  </conditionalFormatting>
  <conditionalFormatting sqref="S37:AB41">
    <cfRule type="cellIs" dxfId="3718" priority="1075" operator="equal">
      <formula>"DC"</formula>
    </cfRule>
    <cfRule type="cellIs" dxfId="3717" priority="1076" operator="equal">
      <formula>"DS"</formula>
    </cfRule>
    <cfRule type="cellIs" dxfId="3716" priority="1077" operator="equal">
      <formula>"FE"</formula>
    </cfRule>
    <cfRule type="cellIs" dxfId="3715" priority="1078" operator="equal">
      <formula>"FES"</formula>
    </cfRule>
    <cfRule type="cellIs" dxfId="3714" priority="1079" operator="equal">
      <formula>"FED"</formula>
    </cfRule>
    <cfRule type="cellIs" dxfId="3713" priority="1080" operator="equal">
      <formula>"FEF"</formula>
    </cfRule>
    <cfRule type="cellIs" dxfId="3712" priority="1081" operator="equal">
      <formula>"B"</formula>
    </cfRule>
    <cfRule type="cellIs" dxfId="3711" priority="1082" operator="equal">
      <formula>"F"</formula>
    </cfRule>
    <cfRule type="cellIs" dxfId="3710" priority="1083" operator="equal">
      <formula>"L"</formula>
    </cfRule>
    <cfRule type="cellIs" dxfId="3709" priority="1084" operator="equal">
      <formula>"SA"</formula>
    </cfRule>
    <cfRule type="cellIs" dxfId="3708" priority="1085" operator="equal">
      <formula>"SE"</formula>
    </cfRule>
    <cfRule type="cellIs" dxfId="3707" priority="1086" operator="equal">
      <formula>"TR"</formula>
    </cfRule>
    <cfRule type="cellIs" dxfId="3706" priority="1087" operator="equal">
      <formula>"NT"</formula>
    </cfRule>
    <cfRule type="cellIs" dxfId="3705" priority="1088" operator="equal">
      <formula>"DT"</formula>
    </cfRule>
    <cfRule type="cellIs" dxfId="3704" priority="1089" operator="equal">
      <formula>"T"</formula>
    </cfRule>
    <cfRule type="cellIs" dxfId="3703" priority="1090" operator="equal">
      <formula>"FOTS"</formula>
    </cfRule>
    <cfRule type="cellIs" dxfId="3702" priority="1091" operator="equal">
      <formula>"DISP"</formula>
    </cfRule>
    <cfRule type="cellIs" dxfId="3701" priority="1092" operator="equal">
      <formula>"FO"</formula>
    </cfRule>
  </conditionalFormatting>
  <conditionalFormatting sqref="S34:AE36">
    <cfRule type="cellIs" dxfId="3700" priority="1021" operator="equal">
      <formula>"DC"</formula>
    </cfRule>
    <cfRule type="cellIs" dxfId="3699" priority="1022" operator="equal">
      <formula>"DS"</formula>
    </cfRule>
    <cfRule type="cellIs" dxfId="3698" priority="1023" operator="equal">
      <formula>"FE"</formula>
    </cfRule>
    <cfRule type="cellIs" dxfId="3697" priority="1024" operator="equal">
      <formula>"FES"</formula>
    </cfRule>
    <cfRule type="cellIs" dxfId="3696" priority="1025" operator="equal">
      <formula>"FED"</formula>
    </cfRule>
    <cfRule type="cellIs" dxfId="3695" priority="1026" operator="equal">
      <formula>"FEF"</formula>
    </cfRule>
    <cfRule type="cellIs" dxfId="3694" priority="1027" operator="equal">
      <formula>"B"</formula>
    </cfRule>
    <cfRule type="cellIs" dxfId="3693" priority="1028" operator="equal">
      <formula>"F"</formula>
    </cfRule>
    <cfRule type="cellIs" dxfId="3692" priority="1029" operator="equal">
      <formula>"L"</formula>
    </cfRule>
    <cfRule type="cellIs" dxfId="3691" priority="1030" operator="equal">
      <formula>"SA"</formula>
    </cfRule>
    <cfRule type="cellIs" dxfId="3690" priority="1031" operator="equal">
      <formula>"SE"</formula>
    </cfRule>
    <cfRule type="cellIs" dxfId="3689" priority="1032" operator="equal">
      <formula>"TR"</formula>
    </cfRule>
    <cfRule type="cellIs" dxfId="3688" priority="1033" operator="equal">
      <formula>"NT"</formula>
    </cfRule>
    <cfRule type="cellIs" dxfId="3687" priority="1034" operator="equal">
      <formula>"DT"</formula>
    </cfRule>
    <cfRule type="cellIs" dxfId="3686" priority="1035" operator="equal">
      <formula>"T"</formula>
    </cfRule>
    <cfRule type="cellIs" dxfId="3685" priority="1036" operator="equal">
      <formula>"FOTS"</formula>
    </cfRule>
    <cfRule type="cellIs" dxfId="3684" priority="1037" operator="equal">
      <formula>"DISP"</formula>
    </cfRule>
    <cfRule type="cellIs" dxfId="3683" priority="1038" operator="equal">
      <formula>"FO"</formula>
    </cfRule>
  </conditionalFormatting>
  <conditionalFormatting sqref="S54:AE54">
    <cfRule type="cellIs" dxfId="3682" priority="1111" operator="equal">
      <formula>"DC"</formula>
    </cfRule>
    <cfRule type="cellIs" dxfId="3681" priority="1112" operator="equal">
      <formula>"DS"</formula>
    </cfRule>
    <cfRule type="cellIs" dxfId="3680" priority="1113" operator="equal">
      <formula>"FE"</formula>
    </cfRule>
    <cfRule type="cellIs" dxfId="3679" priority="1114" operator="equal">
      <formula>"FES"</formula>
    </cfRule>
    <cfRule type="cellIs" dxfId="3678" priority="1115" operator="equal">
      <formula>"FED"</formula>
    </cfRule>
    <cfRule type="cellIs" dxfId="3677" priority="1116" operator="equal">
      <formula>"FEF"</formula>
    </cfRule>
    <cfRule type="cellIs" dxfId="3676" priority="1117" operator="equal">
      <formula>"B"</formula>
    </cfRule>
    <cfRule type="cellIs" dxfId="3675" priority="1118" operator="equal">
      <formula>"F"</formula>
    </cfRule>
    <cfRule type="cellIs" dxfId="3674" priority="1119" operator="equal">
      <formula>"L"</formula>
    </cfRule>
    <cfRule type="cellIs" dxfId="3673" priority="1120" operator="equal">
      <formula>"SA"</formula>
    </cfRule>
    <cfRule type="cellIs" dxfId="3672" priority="1121" operator="equal">
      <formula>"SE"</formula>
    </cfRule>
    <cfRule type="cellIs" dxfId="3671" priority="1122" operator="equal">
      <formula>"TR"</formula>
    </cfRule>
    <cfRule type="cellIs" dxfId="3670" priority="1123" operator="equal">
      <formula>"NT"</formula>
    </cfRule>
    <cfRule type="cellIs" dxfId="3669" priority="1124" operator="equal">
      <formula>"DT"</formula>
    </cfRule>
    <cfRule type="cellIs" dxfId="3668" priority="1125" operator="equal">
      <formula>"T"</formula>
    </cfRule>
    <cfRule type="cellIs" dxfId="3667" priority="1126" operator="equal">
      <formula>"FOTS"</formula>
    </cfRule>
    <cfRule type="cellIs" dxfId="3666" priority="1127" operator="equal">
      <formula>"DISP"</formula>
    </cfRule>
    <cfRule type="cellIs" dxfId="3665" priority="1128" operator="equal">
      <formula>"FO"</formula>
    </cfRule>
  </conditionalFormatting>
  <conditionalFormatting sqref="S77:AE84">
    <cfRule type="cellIs" dxfId="3664" priority="769" operator="equal">
      <formula>"DC"</formula>
    </cfRule>
    <cfRule type="cellIs" dxfId="3663" priority="770" operator="equal">
      <formula>"DS"</formula>
    </cfRule>
    <cfRule type="cellIs" dxfId="3662" priority="771" operator="equal">
      <formula>"FE"</formula>
    </cfRule>
    <cfRule type="cellIs" dxfId="3661" priority="772" operator="equal">
      <formula>"FES"</formula>
    </cfRule>
    <cfRule type="cellIs" dxfId="3660" priority="773" operator="equal">
      <formula>"FED"</formula>
    </cfRule>
    <cfRule type="cellIs" dxfId="3659" priority="774" operator="equal">
      <formula>"FEF"</formula>
    </cfRule>
    <cfRule type="cellIs" dxfId="3658" priority="775" operator="equal">
      <formula>"B"</formula>
    </cfRule>
    <cfRule type="cellIs" dxfId="3657" priority="776" operator="equal">
      <formula>"F"</formula>
    </cfRule>
    <cfRule type="cellIs" dxfId="3656" priority="777" operator="equal">
      <formula>"L"</formula>
    </cfRule>
    <cfRule type="cellIs" dxfId="3655" priority="778" operator="equal">
      <formula>"SA"</formula>
    </cfRule>
    <cfRule type="cellIs" dxfId="3654" priority="779" operator="equal">
      <formula>"SE"</formula>
    </cfRule>
    <cfRule type="cellIs" dxfId="3653" priority="780" operator="equal">
      <formula>"TR"</formula>
    </cfRule>
    <cfRule type="cellIs" dxfId="3652" priority="781" operator="equal">
      <formula>"NT"</formula>
    </cfRule>
    <cfRule type="cellIs" dxfId="3651" priority="782" operator="equal">
      <formula>"DT"</formula>
    </cfRule>
    <cfRule type="cellIs" dxfId="3650" priority="783" operator="equal">
      <formula>"T"</formula>
    </cfRule>
    <cfRule type="cellIs" dxfId="3649" priority="784" operator="equal">
      <formula>"FOTS"</formula>
    </cfRule>
    <cfRule type="cellIs" dxfId="3648" priority="785" operator="equal">
      <formula>"DISP"</formula>
    </cfRule>
    <cfRule type="cellIs" dxfId="3647" priority="786" operator="equal">
      <formula>"FO"</formula>
    </cfRule>
  </conditionalFormatting>
  <conditionalFormatting sqref="U87:Y88">
    <cfRule type="cellIs" dxfId="3646" priority="1039" operator="equal">
      <formula>"DC"</formula>
    </cfRule>
    <cfRule type="cellIs" dxfId="3645" priority="1040" operator="equal">
      <formula>"DS"</formula>
    </cfRule>
    <cfRule type="cellIs" dxfId="3644" priority="1041" operator="equal">
      <formula>"FE"</formula>
    </cfRule>
    <cfRule type="cellIs" dxfId="3643" priority="1042" operator="equal">
      <formula>"FES"</formula>
    </cfRule>
    <cfRule type="cellIs" dxfId="3642" priority="1043" operator="equal">
      <formula>"FED"</formula>
    </cfRule>
    <cfRule type="cellIs" dxfId="3641" priority="1044" operator="equal">
      <formula>"FEF"</formula>
    </cfRule>
    <cfRule type="cellIs" dxfId="3640" priority="1045" operator="equal">
      <formula>"B"</formula>
    </cfRule>
    <cfRule type="cellIs" dxfId="3639" priority="1046" operator="equal">
      <formula>"F"</formula>
    </cfRule>
    <cfRule type="cellIs" dxfId="3638" priority="1047" operator="equal">
      <formula>"L"</formula>
    </cfRule>
    <cfRule type="cellIs" dxfId="3637" priority="1048" operator="equal">
      <formula>"SA"</formula>
    </cfRule>
    <cfRule type="cellIs" dxfId="3636" priority="1049" operator="equal">
      <formula>"SE"</formula>
    </cfRule>
    <cfRule type="cellIs" dxfId="3635" priority="1050" operator="equal">
      <formula>"TR"</formula>
    </cfRule>
    <cfRule type="cellIs" dxfId="3634" priority="1051" operator="equal">
      <formula>"NT"</formula>
    </cfRule>
    <cfRule type="cellIs" dxfId="3633" priority="1052" operator="equal">
      <formula>"DT"</formula>
    </cfRule>
    <cfRule type="cellIs" dxfId="3632" priority="1053" operator="equal">
      <formula>"T"</formula>
    </cfRule>
    <cfRule type="cellIs" dxfId="3631" priority="1054" operator="equal">
      <formula>"FOTS"</formula>
    </cfRule>
    <cfRule type="cellIs" dxfId="3630" priority="1055" operator="equal">
      <formula>"DISP"</formula>
    </cfRule>
    <cfRule type="cellIs" dxfId="3629" priority="1056" operator="equal">
      <formula>"FO"</formula>
    </cfRule>
  </conditionalFormatting>
  <conditionalFormatting sqref="U88:AE96">
    <cfRule type="cellIs" dxfId="3628" priority="877" operator="equal">
      <formula>"DC"</formula>
    </cfRule>
    <cfRule type="cellIs" dxfId="3627" priority="878" operator="equal">
      <formula>"DS"</formula>
    </cfRule>
    <cfRule type="cellIs" dxfId="3626" priority="879" operator="equal">
      <formula>"FE"</formula>
    </cfRule>
    <cfRule type="cellIs" dxfId="3625" priority="880" operator="equal">
      <formula>"FES"</formula>
    </cfRule>
    <cfRule type="cellIs" dxfId="3624" priority="881" operator="equal">
      <formula>"FED"</formula>
    </cfRule>
    <cfRule type="cellIs" dxfId="3623" priority="882" operator="equal">
      <formula>"FEF"</formula>
    </cfRule>
    <cfRule type="cellIs" dxfId="3622" priority="883" operator="equal">
      <formula>"B"</formula>
    </cfRule>
    <cfRule type="cellIs" dxfId="3621" priority="884" operator="equal">
      <formula>"F"</formula>
    </cfRule>
    <cfRule type="cellIs" dxfId="3620" priority="885" operator="equal">
      <formula>"L"</formula>
    </cfRule>
    <cfRule type="cellIs" dxfId="3619" priority="886" operator="equal">
      <formula>"SA"</formula>
    </cfRule>
    <cfRule type="cellIs" dxfId="3618" priority="887" operator="equal">
      <formula>"SE"</formula>
    </cfRule>
    <cfRule type="cellIs" dxfId="3617" priority="888" operator="equal">
      <formula>"TR"</formula>
    </cfRule>
    <cfRule type="cellIs" dxfId="3616" priority="889" operator="equal">
      <formula>"NT"</formula>
    </cfRule>
    <cfRule type="cellIs" dxfId="3615" priority="890" operator="equal">
      <formula>"DT"</formula>
    </cfRule>
    <cfRule type="cellIs" dxfId="3614" priority="891" operator="equal">
      <formula>"T"</formula>
    </cfRule>
    <cfRule type="cellIs" dxfId="3613" priority="892" operator="equal">
      <formula>"FOTS"</formula>
    </cfRule>
    <cfRule type="cellIs" dxfId="3612" priority="893" operator="equal">
      <formula>"DISP"</formula>
    </cfRule>
    <cfRule type="cellIs" dxfId="3611" priority="894" operator="equal">
      <formula>"FO"</formula>
    </cfRule>
  </conditionalFormatting>
  <conditionalFormatting sqref="X14:Z18">
    <cfRule type="cellIs" dxfId="3610" priority="823" operator="equal">
      <formula>"DC"</formula>
    </cfRule>
    <cfRule type="cellIs" dxfId="3609" priority="824" operator="equal">
      <formula>"DS"</formula>
    </cfRule>
    <cfRule type="cellIs" dxfId="3608" priority="825" operator="equal">
      <formula>"FE"</formula>
    </cfRule>
    <cfRule type="cellIs" dxfId="3607" priority="826" operator="equal">
      <formula>"FES"</formula>
    </cfRule>
    <cfRule type="cellIs" dxfId="3606" priority="827" operator="equal">
      <formula>"FED"</formula>
    </cfRule>
    <cfRule type="cellIs" dxfId="3605" priority="828" operator="equal">
      <formula>"FEF"</formula>
    </cfRule>
    <cfRule type="cellIs" dxfId="3604" priority="829" operator="equal">
      <formula>"B"</formula>
    </cfRule>
    <cfRule type="cellIs" dxfId="3603" priority="830" operator="equal">
      <formula>"F"</formula>
    </cfRule>
    <cfRule type="cellIs" dxfId="3602" priority="831" operator="equal">
      <formula>"L"</formula>
    </cfRule>
    <cfRule type="cellIs" dxfId="3601" priority="832" operator="equal">
      <formula>"SA"</formula>
    </cfRule>
    <cfRule type="cellIs" dxfId="3600" priority="833" operator="equal">
      <formula>"SE"</formula>
    </cfRule>
    <cfRule type="cellIs" dxfId="3599" priority="834" operator="equal">
      <formula>"TR"</formula>
    </cfRule>
    <cfRule type="cellIs" dxfId="3598" priority="835" operator="equal">
      <formula>"NT"</formula>
    </cfRule>
    <cfRule type="cellIs" dxfId="3597" priority="836" operator="equal">
      <formula>"DT"</formula>
    </cfRule>
    <cfRule type="cellIs" dxfId="3596" priority="837" operator="equal">
      <formula>"T"</formula>
    </cfRule>
    <cfRule type="cellIs" dxfId="3595" priority="838" operator="equal">
      <formula>"FOTS"</formula>
    </cfRule>
    <cfRule type="cellIs" dxfId="3594" priority="839" operator="equal">
      <formula>"DISP"</formula>
    </cfRule>
    <cfRule type="cellIs" dxfId="3593" priority="840" operator="equal">
      <formula>"FO"</formula>
    </cfRule>
  </conditionalFormatting>
  <conditionalFormatting sqref="X22:Z22">
    <cfRule type="cellIs" dxfId="3592" priority="985" operator="equal">
      <formula>"DC"</formula>
    </cfRule>
    <cfRule type="cellIs" dxfId="3591" priority="986" operator="equal">
      <formula>"DS"</formula>
    </cfRule>
    <cfRule type="cellIs" dxfId="3590" priority="987" operator="equal">
      <formula>"FE"</formula>
    </cfRule>
    <cfRule type="cellIs" dxfId="3589" priority="988" operator="equal">
      <formula>"FES"</formula>
    </cfRule>
    <cfRule type="cellIs" dxfId="3588" priority="989" operator="equal">
      <formula>"FED"</formula>
    </cfRule>
    <cfRule type="cellIs" dxfId="3587" priority="990" operator="equal">
      <formula>"FEF"</formula>
    </cfRule>
    <cfRule type="cellIs" dxfId="3586" priority="991" operator="equal">
      <formula>"B"</formula>
    </cfRule>
    <cfRule type="cellIs" dxfId="3585" priority="992" operator="equal">
      <formula>"F"</formula>
    </cfRule>
    <cfRule type="cellIs" dxfId="3584" priority="993" operator="equal">
      <formula>"L"</formula>
    </cfRule>
    <cfRule type="cellIs" dxfId="3583" priority="994" operator="equal">
      <formula>"SA"</formula>
    </cfRule>
    <cfRule type="cellIs" dxfId="3582" priority="995" operator="equal">
      <formula>"SE"</formula>
    </cfRule>
    <cfRule type="cellIs" dxfId="3581" priority="996" operator="equal">
      <formula>"TR"</formula>
    </cfRule>
    <cfRule type="cellIs" dxfId="3580" priority="997" operator="equal">
      <formula>"NT"</formula>
    </cfRule>
    <cfRule type="cellIs" dxfId="3579" priority="998" operator="equal">
      <formula>"DT"</formula>
    </cfRule>
    <cfRule type="cellIs" dxfId="3578" priority="999" operator="equal">
      <formula>"T"</formula>
    </cfRule>
    <cfRule type="cellIs" dxfId="3577" priority="1000" operator="equal">
      <formula>"FOTS"</formula>
    </cfRule>
    <cfRule type="cellIs" dxfId="3576" priority="1001" operator="equal">
      <formula>"DISP"</formula>
    </cfRule>
    <cfRule type="cellIs" dxfId="3575" priority="1002" operator="equal">
      <formula>"FO"</formula>
    </cfRule>
  </conditionalFormatting>
  <conditionalFormatting sqref="X44:Z44">
    <cfRule type="cellIs" dxfId="3574" priority="733" operator="equal">
      <formula>"DC"</formula>
    </cfRule>
    <cfRule type="cellIs" dxfId="3573" priority="734" operator="equal">
      <formula>"DS"</formula>
    </cfRule>
    <cfRule type="cellIs" dxfId="3572" priority="735" operator="equal">
      <formula>"FE"</formula>
    </cfRule>
    <cfRule type="cellIs" dxfId="3571" priority="736" operator="equal">
      <formula>"FES"</formula>
    </cfRule>
    <cfRule type="cellIs" dxfId="3570" priority="737" operator="equal">
      <formula>"FED"</formula>
    </cfRule>
    <cfRule type="cellIs" dxfId="3569" priority="738" operator="equal">
      <formula>"FEF"</formula>
    </cfRule>
    <cfRule type="cellIs" dxfId="3568" priority="739" operator="equal">
      <formula>"B"</formula>
    </cfRule>
    <cfRule type="cellIs" dxfId="3567" priority="740" operator="equal">
      <formula>"F"</formula>
    </cfRule>
    <cfRule type="cellIs" dxfId="3566" priority="741" operator="equal">
      <formula>"L"</formula>
    </cfRule>
    <cfRule type="cellIs" dxfId="3565" priority="742" operator="equal">
      <formula>"SA"</formula>
    </cfRule>
    <cfRule type="cellIs" dxfId="3564" priority="743" operator="equal">
      <formula>"SE"</formula>
    </cfRule>
    <cfRule type="cellIs" dxfId="3563" priority="744" operator="equal">
      <formula>"TR"</formula>
    </cfRule>
    <cfRule type="cellIs" dxfId="3562" priority="745" operator="equal">
      <formula>"NT"</formula>
    </cfRule>
    <cfRule type="cellIs" dxfId="3561" priority="746" operator="equal">
      <formula>"DT"</formula>
    </cfRule>
    <cfRule type="cellIs" dxfId="3560" priority="747" operator="equal">
      <formula>"T"</formula>
    </cfRule>
    <cfRule type="cellIs" dxfId="3559" priority="748" operator="equal">
      <formula>"FOTS"</formula>
    </cfRule>
    <cfRule type="cellIs" dxfId="3558" priority="749" operator="equal">
      <formula>"DISP"</formula>
    </cfRule>
    <cfRule type="cellIs" dxfId="3557" priority="750" operator="equal">
      <formula>"FO"</formula>
    </cfRule>
  </conditionalFormatting>
  <conditionalFormatting sqref="X17:AB21">
    <cfRule type="cellIs" dxfId="3556" priority="859" operator="equal">
      <formula>"DC"</formula>
    </cfRule>
    <cfRule type="cellIs" dxfId="3555" priority="860" operator="equal">
      <formula>"DS"</formula>
    </cfRule>
    <cfRule type="cellIs" dxfId="3554" priority="861" operator="equal">
      <formula>"FE"</formula>
    </cfRule>
    <cfRule type="cellIs" dxfId="3553" priority="862" operator="equal">
      <formula>"FES"</formula>
    </cfRule>
    <cfRule type="cellIs" dxfId="3552" priority="863" operator="equal">
      <formula>"FED"</formula>
    </cfRule>
    <cfRule type="cellIs" dxfId="3551" priority="864" operator="equal">
      <formula>"FEF"</formula>
    </cfRule>
    <cfRule type="cellIs" dxfId="3550" priority="865" operator="equal">
      <formula>"B"</formula>
    </cfRule>
    <cfRule type="cellIs" dxfId="3549" priority="866" operator="equal">
      <formula>"F"</formula>
    </cfRule>
    <cfRule type="cellIs" dxfId="3548" priority="867" operator="equal">
      <formula>"L"</formula>
    </cfRule>
    <cfRule type="cellIs" dxfId="3547" priority="868" operator="equal">
      <formula>"SA"</formula>
    </cfRule>
    <cfRule type="cellIs" dxfId="3546" priority="869" operator="equal">
      <formula>"SE"</formula>
    </cfRule>
    <cfRule type="cellIs" dxfId="3545" priority="870" operator="equal">
      <formula>"TR"</formula>
    </cfRule>
    <cfRule type="cellIs" dxfId="3544" priority="871" operator="equal">
      <formula>"NT"</formula>
    </cfRule>
    <cfRule type="cellIs" dxfId="3543" priority="872" operator="equal">
      <formula>"DT"</formula>
    </cfRule>
    <cfRule type="cellIs" dxfId="3542" priority="873" operator="equal">
      <formula>"T"</formula>
    </cfRule>
    <cfRule type="cellIs" dxfId="3541" priority="874" operator="equal">
      <formula>"FOTS"</formula>
    </cfRule>
    <cfRule type="cellIs" dxfId="3540" priority="875" operator="equal">
      <formula>"DISP"</formula>
    </cfRule>
    <cfRule type="cellIs" dxfId="3539" priority="876" operator="equal">
      <formula>"FO"</formula>
    </cfRule>
  </conditionalFormatting>
  <conditionalFormatting sqref="X42:AB43">
    <cfRule type="cellIs" dxfId="3538" priority="751" operator="equal">
      <formula>"DC"</formula>
    </cfRule>
    <cfRule type="cellIs" dxfId="3537" priority="752" operator="equal">
      <formula>"DS"</formula>
    </cfRule>
    <cfRule type="cellIs" dxfId="3536" priority="753" operator="equal">
      <formula>"FE"</formula>
    </cfRule>
    <cfRule type="cellIs" dxfId="3535" priority="754" operator="equal">
      <formula>"FES"</formula>
    </cfRule>
    <cfRule type="cellIs" dxfId="3534" priority="755" operator="equal">
      <formula>"FED"</formula>
    </cfRule>
    <cfRule type="cellIs" dxfId="3533" priority="756" operator="equal">
      <formula>"FEF"</formula>
    </cfRule>
    <cfRule type="cellIs" dxfId="3532" priority="757" operator="equal">
      <formula>"B"</formula>
    </cfRule>
    <cfRule type="cellIs" dxfId="3531" priority="758" operator="equal">
      <formula>"F"</formula>
    </cfRule>
    <cfRule type="cellIs" dxfId="3530" priority="759" operator="equal">
      <formula>"L"</formula>
    </cfRule>
    <cfRule type="cellIs" dxfId="3529" priority="760" operator="equal">
      <formula>"SA"</formula>
    </cfRule>
    <cfRule type="cellIs" dxfId="3528" priority="761" operator="equal">
      <formula>"SE"</formula>
    </cfRule>
    <cfRule type="cellIs" dxfId="3527" priority="762" operator="equal">
      <formula>"TR"</formula>
    </cfRule>
    <cfRule type="cellIs" dxfId="3526" priority="763" operator="equal">
      <formula>"NT"</formula>
    </cfRule>
    <cfRule type="cellIs" dxfId="3525" priority="764" operator="equal">
      <formula>"DT"</formula>
    </cfRule>
    <cfRule type="cellIs" dxfId="3524" priority="765" operator="equal">
      <formula>"T"</formula>
    </cfRule>
    <cfRule type="cellIs" dxfId="3523" priority="766" operator="equal">
      <formula>"FOTS"</formula>
    </cfRule>
    <cfRule type="cellIs" dxfId="3522" priority="767" operator="equal">
      <formula>"DISP"</formula>
    </cfRule>
    <cfRule type="cellIs" dxfId="3521" priority="768" operator="equal">
      <formula>"FO"</formula>
    </cfRule>
  </conditionalFormatting>
  <conditionalFormatting sqref="Z85:AE88">
    <cfRule type="cellIs" dxfId="3520" priority="931" operator="equal">
      <formula>"DC"</formula>
    </cfRule>
    <cfRule type="cellIs" dxfId="3519" priority="932" operator="equal">
      <formula>"DS"</formula>
    </cfRule>
    <cfRule type="cellIs" dxfId="3518" priority="933" operator="equal">
      <formula>"FE"</formula>
    </cfRule>
    <cfRule type="cellIs" dxfId="3517" priority="934" operator="equal">
      <formula>"FES"</formula>
    </cfRule>
    <cfRule type="cellIs" dxfId="3516" priority="935" operator="equal">
      <formula>"FED"</formula>
    </cfRule>
    <cfRule type="cellIs" dxfId="3515" priority="936" operator="equal">
      <formula>"FEF"</formula>
    </cfRule>
    <cfRule type="cellIs" dxfId="3514" priority="937" operator="equal">
      <formula>"B"</formula>
    </cfRule>
    <cfRule type="cellIs" dxfId="3513" priority="938" operator="equal">
      <formula>"F"</formula>
    </cfRule>
    <cfRule type="cellIs" dxfId="3512" priority="939" operator="equal">
      <formula>"L"</formula>
    </cfRule>
    <cfRule type="cellIs" dxfId="3511" priority="940" operator="equal">
      <formula>"SA"</formula>
    </cfRule>
    <cfRule type="cellIs" dxfId="3510" priority="941" operator="equal">
      <formula>"SE"</formula>
    </cfRule>
    <cfRule type="cellIs" dxfId="3509" priority="942" operator="equal">
      <formula>"TR"</formula>
    </cfRule>
    <cfRule type="cellIs" dxfId="3508" priority="943" operator="equal">
      <formula>"NT"</formula>
    </cfRule>
    <cfRule type="cellIs" dxfId="3507" priority="944" operator="equal">
      <formula>"DT"</formula>
    </cfRule>
    <cfRule type="cellIs" dxfId="3506" priority="945" operator="equal">
      <formula>"T"</formula>
    </cfRule>
    <cfRule type="cellIs" dxfId="3505" priority="946" operator="equal">
      <formula>"FOTS"</formula>
    </cfRule>
    <cfRule type="cellIs" dxfId="3504" priority="947" operator="equal">
      <formula>"DISP"</formula>
    </cfRule>
    <cfRule type="cellIs" dxfId="3503" priority="948" operator="equal">
      <formula>"FO"</formula>
    </cfRule>
  </conditionalFormatting>
  <conditionalFormatting sqref="AA13:AB18">
    <cfRule type="cellIs" dxfId="3502" priority="841" operator="equal">
      <formula>"DC"</formula>
    </cfRule>
    <cfRule type="cellIs" dxfId="3501" priority="842" operator="equal">
      <formula>"DS"</formula>
    </cfRule>
    <cfRule type="cellIs" dxfId="3500" priority="843" operator="equal">
      <formula>"FE"</formula>
    </cfRule>
    <cfRule type="cellIs" dxfId="3499" priority="844" operator="equal">
      <formula>"FES"</formula>
    </cfRule>
    <cfRule type="cellIs" dxfId="3498" priority="845" operator="equal">
      <formula>"FED"</formula>
    </cfRule>
    <cfRule type="cellIs" dxfId="3497" priority="846" operator="equal">
      <formula>"FEF"</formula>
    </cfRule>
    <cfRule type="cellIs" dxfId="3496" priority="847" operator="equal">
      <formula>"B"</formula>
    </cfRule>
    <cfRule type="cellIs" dxfId="3495" priority="848" operator="equal">
      <formula>"F"</formula>
    </cfRule>
    <cfRule type="cellIs" dxfId="3494" priority="849" operator="equal">
      <formula>"L"</formula>
    </cfRule>
    <cfRule type="cellIs" dxfId="3493" priority="850" operator="equal">
      <formula>"SA"</formula>
    </cfRule>
    <cfRule type="cellIs" dxfId="3492" priority="851" operator="equal">
      <formula>"SE"</formula>
    </cfRule>
    <cfRule type="cellIs" dxfId="3491" priority="852" operator="equal">
      <formula>"TR"</formula>
    </cfRule>
    <cfRule type="cellIs" dxfId="3490" priority="853" operator="equal">
      <formula>"NT"</formula>
    </cfRule>
    <cfRule type="cellIs" dxfId="3489" priority="854" operator="equal">
      <formula>"DT"</formula>
    </cfRule>
    <cfRule type="cellIs" dxfId="3488" priority="855" operator="equal">
      <formula>"T"</formula>
    </cfRule>
    <cfRule type="cellIs" dxfId="3487" priority="856" operator="equal">
      <formula>"FOTS"</formula>
    </cfRule>
    <cfRule type="cellIs" dxfId="3486" priority="857" operator="equal">
      <formula>"DISP"</formula>
    </cfRule>
    <cfRule type="cellIs" dxfId="3485" priority="858" operator="equal">
      <formula>"FO"</formula>
    </cfRule>
  </conditionalFormatting>
  <conditionalFormatting sqref="AA22:AB32">
    <cfRule type="cellIs" dxfId="3484" priority="967" operator="equal">
      <formula>"DC"</formula>
    </cfRule>
    <cfRule type="cellIs" dxfId="3483" priority="968" operator="equal">
      <formula>"DS"</formula>
    </cfRule>
    <cfRule type="cellIs" dxfId="3482" priority="969" operator="equal">
      <formula>"FE"</formula>
    </cfRule>
    <cfRule type="cellIs" dxfId="3481" priority="970" operator="equal">
      <formula>"FES"</formula>
    </cfRule>
    <cfRule type="cellIs" dxfId="3480" priority="971" operator="equal">
      <formula>"FED"</formula>
    </cfRule>
    <cfRule type="cellIs" dxfId="3479" priority="972" operator="equal">
      <formula>"FEF"</formula>
    </cfRule>
    <cfRule type="cellIs" dxfId="3478" priority="973" operator="equal">
      <formula>"B"</formula>
    </cfRule>
    <cfRule type="cellIs" dxfId="3477" priority="974" operator="equal">
      <formula>"F"</formula>
    </cfRule>
    <cfRule type="cellIs" dxfId="3476" priority="975" operator="equal">
      <formula>"L"</formula>
    </cfRule>
    <cfRule type="cellIs" dxfId="3475" priority="976" operator="equal">
      <formula>"SA"</formula>
    </cfRule>
    <cfRule type="cellIs" dxfId="3474" priority="977" operator="equal">
      <formula>"SE"</formula>
    </cfRule>
    <cfRule type="cellIs" dxfId="3473" priority="978" operator="equal">
      <formula>"TR"</formula>
    </cfRule>
    <cfRule type="cellIs" dxfId="3472" priority="979" operator="equal">
      <formula>"NT"</formula>
    </cfRule>
    <cfRule type="cellIs" dxfId="3471" priority="980" operator="equal">
      <formula>"DT"</formula>
    </cfRule>
    <cfRule type="cellIs" dxfId="3470" priority="981" operator="equal">
      <formula>"T"</formula>
    </cfRule>
    <cfRule type="cellIs" dxfId="3469" priority="982" operator="equal">
      <formula>"FOTS"</formula>
    </cfRule>
    <cfRule type="cellIs" dxfId="3468" priority="983" operator="equal">
      <formula>"DISP"</formula>
    </cfRule>
    <cfRule type="cellIs" dxfId="3467" priority="984" operator="equal">
      <formula>"FO"</formula>
    </cfRule>
  </conditionalFormatting>
  <conditionalFormatting sqref="AA44:AB54">
    <cfRule type="cellIs" dxfId="3466" priority="697" operator="equal">
      <formula>"DC"</formula>
    </cfRule>
    <cfRule type="cellIs" dxfId="3465" priority="698" operator="equal">
      <formula>"DS"</formula>
    </cfRule>
    <cfRule type="cellIs" dxfId="3464" priority="699" operator="equal">
      <formula>"FE"</formula>
    </cfRule>
    <cfRule type="cellIs" dxfId="3463" priority="700" operator="equal">
      <formula>"FES"</formula>
    </cfRule>
    <cfRule type="cellIs" dxfId="3462" priority="701" operator="equal">
      <formula>"FED"</formula>
    </cfRule>
    <cfRule type="cellIs" dxfId="3461" priority="702" operator="equal">
      <formula>"FEF"</formula>
    </cfRule>
    <cfRule type="cellIs" dxfId="3460" priority="703" operator="equal">
      <formula>"B"</formula>
    </cfRule>
    <cfRule type="cellIs" dxfId="3459" priority="704" operator="equal">
      <formula>"F"</formula>
    </cfRule>
    <cfRule type="cellIs" dxfId="3458" priority="705" operator="equal">
      <formula>"L"</formula>
    </cfRule>
    <cfRule type="cellIs" dxfId="3457" priority="706" operator="equal">
      <formula>"SA"</formula>
    </cfRule>
    <cfRule type="cellIs" dxfId="3456" priority="707" operator="equal">
      <formula>"SE"</formula>
    </cfRule>
    <cfRule type="cellIs" dxfId="3455" priority="708" operator="equal">
      <formula>"TR"</formula>
    </cfRule>
    <cfRule type="cellIs" dxfId="3454" priority="709" operator="equal">
      <formula>"NT"</formula>
    </cfRule>
    <cfRule type="cellIs" dxfId="3453" priority="710" operator="equal">
      <formula>"DT"</formula>
    </cfRule>
    <cfRule type="cellIs" dxfId="3452" priority="711" operator="equal">
      <formula>"T"</formula>
    </cfRule>
    <cfRule type="cellIs" dxfId="3451" priority="712" operator="equal">
      <formula>"FOTS"</formula>
    </cfRule>
    <cfRule type="cellIs" dxfId="3450" priority="713" operator="equal">
      <formula>"DISP"</formula>
    </cfRule>
    <cfRule type="cellIs" dxfId="3449" priority="714" operator="equal">
      <formula>"FO"</formula>
    </cfRule>
  </conditionalFormatting>
  <conditionalFormatting sqref="AC49:AD49">
    <cfRule type="cellIs" dxfId="3448" priority="643" operator="equal">
      <formula>"DC"</formula>
    </cfRule>
    <cfRule type="cellIs" dxfId="3447" priority="644" operator="equal">
      <formula>"DS"</formula>
    </cfRule>
    <cfRule type="cellIs" dxfId="3446" priority="645" operator="equal">
      <formula>"FE"</formula>
    </cfRule>
    <cfRule type="cellIs" dxfId="3445" priority="646" operator="equal">
      <formula>"FES"</formula>
    </cfRule>
    <cfRule type="cellIs" dxfId="3444" priority="647" operator="equal">
      <formula>"FED"</formula>
    </cfRule>
    <cfRule type="cellIs" dxfId="3443" priority="648" operator="equal">
      <formula>"FEF"</formula>
    </cfRule>
    <cfRule type="cellIs" dxfId="3442" priority="649" operator="equal">
      <formula>"B"</formula>
    </cfRule>
    <cfRule type="cellIs" dxfId="3441" priority="650" operator="equal">
      <formula>"F"</formula>
    </cfRule>
    <cfRule type="cellIs" dxfId="3440" priority="651" operator="equal">
      <formula>"L"</formula>
    </cfRule>
    <cfRule type="cellIs" dxfId="3439" priority="652" operator="equal">
      <formula>"SA"</formula>
    </cfRule>
    <cfRule type="cellIs" dxfId="3438" priority="653" operator="equal">
      <formula>"SE"</formula>
    </cfRule>
    <cfRule type="cellIs" dxfId="3437" priority="654" operator="equal">
      <formula>"TR"</formula>
    </cfRule>
    <cfRule type="cellIs" dxfId="3436" priority="655" operator="equal">
      <formula>"NT"</formula>
    </cfRule>
    <cfRule type="cellIs" dxfId="3435" priority="656" operator="equal">
      <formula>"DT"</formula>
    </cfRule>
    <cfRule type="cellIs" dxfId="3434" priority="657" operator="equal">
      <formula>"T"</formula>
    </cfRule>
    <cfRule type="cellIs" dxfId="3433" priority="658" operator="equal">
      <formula>"FOTS"</formula>
    </cfRule>
    <cfRule type="cellIs" dxfId="3432" priority="659" operator="equal">
      <formula>"DISP"</formula>
    </cfRule>
    <cfRule type="cellIs" dxfId="3431" priority="660" operator="equal">
      <formula>"FO"</formula>
    </cfRule>
  </conditionalFormatting>
  <conditionalFormatting sqref="AC37:AE54">
    <cfRule type="cellIs" dxfId="3430" priority="625" operator="equal">
      <formula>"DC"</formula>
    </cfRule>
    <cfRule type="cellIs" dxfId="3429" priority="626" operator="equal">
      <formula>"DS"</formula>
    </cfRule>
    <cfRule type="cellIs" dxfId="3428" priority="627" operator="equal">
      <formula>"FE"</formula>
    </cfRule>
    <cfRule type="cellIs" dxfId="3427" priority="628" operator="equal">
      <formula>"FES"</formula>
    </cfRule>
    <cfRule type="cellIs" dxfId="3426" priority="629" operator="equal">
      <formula>"FED"</formula>
    </cfRule>
    <cfRule type="cellIs" dxfId="3425" priority="630" operator="equal">
      <formula>"FEF"</formula>
    </cfRule>
    <cfRule type="cellIs" dxfId="3424" priority="631" operator="equal">
      <formula>"B"</formula>
    </cfRule>
    <cfRule type="cellIs" dxfId="3423" priority="632" operator="equal">
      <formula>"F"</formula>
    </cfRule>
    <cfRule type="cellIs" dxfId="3422" priority="633" operator="equal">
      <formula>"L"</formula>
    </cfRule>
    <cfRule type="cellIs" dxfId="3421" priority="634" operator="equal">
      <formula>"SA"</formula>
    </cfRule>
    <cfRule type="cellIs" dxfId="3420" priority="635" operator="equal">
      <formula>"SE"</formula>
    </cfRule>
    <cfRule type="cellIs" dxfId="3419" priority="636" operator="equal">
      <formula>"TR"</formula>
    </cfRule>
    <cfRule type="cellIs" dxfId="3418" priority="637" operator="equal">
      <formula>"NT"</formula>
    </cfRule>
    <cfRule type="cellIs" dxfId="3417" priority="638" operator="equal">
      <formula>"DT"</formula>
    </cfRule>
    <cfRule type="cellIs" dxfId="3416" priority="639" operator="equal">
      <formula>"T"</formula>
    </cfRule>
    <cfRule type="cellIs" dxfId="3415" priority="640" operator="equal">
      <formula>"FOTS"</formula>
    </cfRule>
    <cfRule type="cellIs" dxfId="3414" priority="641" operator="equal">
      <formula>"DISP"</formula>
    </cfRule>
    <cfRule type="cellIs" dxfId="3413" priority="642" operator="equal">
      <formula>"FO"</formula>
    </cfRule>
  </conditionalFormatting>
  <conditionalFormatting sqref="AC13:AH32">
    <cfRule type="cellIs" dxfId="3412" priority="805" operator="equal">
      <formula>"DC"</formula>
    </cfRule>
    <cfRule type="cellIs" dxfId="3411" priority="806" operator="equal">
      <formula>"DS"</formula>
    </cfRule>
    <cfRule type="cellIs" dxfId="3410" priority="807" operator="equal">
      <formula>"FE"</formula>
    </cfRule>
    <cfRule type="cellIs" dxfId="3409" priority="808" operator="equal">
      <formula>"FES"</formula>
    </cfRule>
    <cfRule type="cellIs" dxfId="3408" priority="809" operator="equal">
      <formula>"FED"</formula>
    </cfRule>
    <cfRule type="cellIs" dxfId="3407" priority="810" operator="equal">
      <formula>"FEF"</formula>
    </cfRule>
    <cfRule type="cellIs" dxfId="3406" priority="811" operator="equal">
      <formula>"B"</formula>
    </cfRule>
    <cfRule type="cellIs" dxfId="3405" priority="812" operator="equal">
      <formula>"F"</formula>
    </cfRule>
    <cfRule type="cellIs" dxfId="3404" priority="813" operator="equal">
      <formula>"L"</formula>
    </cfRule>
    <cfRule type="cellIs" dxfId="3403" priority="814" operator="equal">
      <formula>"SA"</formula>
    </cfRule>
    <cfRule type="cellIs" dxfId="3402" priority="815" operator="equal">
      <formula>"SE"</formula>
    </cfRule>
    <cfRule type="cellIs" dxfId="3401" priority="816" operator="equal">
      <formula>"TR"</formula>
    </cfRule>
    <cfRule type="cellIs" dxfId="3400" priority="817" operator="equal">
      <formula>"NT"</formula>
    </cfRule>
    <cfRule type="cellIs" dxfId="3399" priority="818" operator="equal">
      <formula>"DT"</formula>
    </cfRule>
    <cfRule type="cellIs" dxfId="3398" priority="819" operator="equal">
      <formula>"T"</formula>
    </cfRule>
    <cfRule type="cellIs" dxfId="3397" priority="820" operator="equal">
      <formula>"FOTS"</formula>
    </cfRule>
    <cfRule type="cellIs" dxfId="3396" priority="821" operator="equal">
      <formula>"DISP"</formula>
    </cfRule>
    <cfRule type="cellIs" dxfId="3395" priority="822" operator="equal">
      <formula>"FO"</formula>
    </cfRule>
  </conditionalFormatting>
  <conditionalFormatting sqref="AF34:AH55">
    <cfRule type="cellIs" dxfId="3394" priority="1165" operator="equal">
      <formula>"DC"</formula>
    </cfRule>
    <cfRule type="cellIs" dxfId="3393" priority="1166" operator="equal">
      <formula>"DS"</formula>
    </cfRule>
    <cfRule type="cellIs" dxfId="3392" priority="1167" operator="equal">
      <formula>"FE"</formula>
    </cfRule>
    <cfRule type="cellIs" dxfId="3391" priority="1168" operator="equal">
      <formula>"FES"</formula>
    </cfRule>
    <cfRule type="cellIs" dxfId="3390" priority="1169" operator="equal">
      <formula>"FED"</formula>
    </cfRule>
    <cfRule type="cellIs" dxfId="3389" priority="1170" operator="equal">
      <formula>"FEF"</formula>
    </cfRule>
    <cfRule type="cellIs" dxfId="3388" priority="1171" operator="equal">
      <formula>"B"</formula>
    </cfRule>
    <cfRule type="cellIs" dxfId="3387" priority="1172" operator="equal">
      <formula>"F"</formula>
    </cfRule>
    <cfRule type="cellIs" dxfId="3386" priority="1173" operator="equal">
      <formula>"L"</formula>
    </cfRule>
    <cfRule type="cellIs" dxfId="3385" priority="1174" operator="equal">
      <formula>"SA"</formula>
    </cfRule>
    <cfRule type="cellIs" dxfId="3384" priority="1175" operator="equal">
      <formula>"SE"</formula>
    </cfRule>
    <cfRule type="cellIs" dxfId="3383" priority="1176" operator="equal">
      <formula>"TR"</formula>
    </cfRule>
    <cfRule type="cellIs" dxfId="3382" priority="1177" operator="equal">
      <formula>"NT"</formula>
    </cfRule>
    <cfRule type="cellIs" dxfId="3381" priority="1178" operator="equal">
      <formula>"DT"</formula>
    </cfRule>
    <cfRule type="cellIs" dxfId="3380" priority="1179" operator="equal">
      <formula>"T"</formula>
    </cfRule>
    <cfRule type="cellIs" dxfId="3379" priority="1180" operator="equal">
      <formula>"FOTS"</formula>
    </cfRule>
    <cfRule type="cellIs" dxfId="3378" priority="1181" operator="equal">
      <formula>"DISP"</formula>
    </cfRule>
    <cfRule type="cellIs" dxfId="3377" priority="1182" operator="equal">
      <formula>"FO"</formula>
    </cfRule>
  </conditionalFormatting>
  <conditionalFormatting sqref="AF57:AH76">
    <cfRule type="cellIs" dxfId="3376" priority="1147" operator="equal">
      <formula>"DC"</formula>
    </cfRule>
    <cfRule type="cellIs" dxfId="3375" priority="1148" operator="equal">
      <formula>"DS"</formula>
    </cfRule>
    <cfRule type="cellIs" dxfId="3374" priority="1149" operator="equal">
      <formula>"FE"</formula>
    </cfRule>
    <cfRule type="cellIs" dxfId="3373" priority="1150" operator="equal">
      <formula>"FES"</formula>
    </cfRule>
    <cfRule type="cellIs" dxfId="3372" priority="1151" operator="equal">
      <formula>"FED"</formula>
    </cfRule>
    <cfRule type="cellIs" dxfId="3371" priority="1152" operator="equal">
      <formula>"FEF"</formula>
    </cfRule>
    <cfRule type="cellIs" dxfId="3370" priority="1153" operator="equal">
      <formula>"B"</formula>
    </cfRule>
    <cfRule type="cellIs" dxfId="3369" priority="1154" operator="equal">
      <formula>"F"</formula>
    </cfRule>
    <cfRule type="cellIs" dxfId="3368" priority="1155" operator="equal">
      <formula>"L"</formula>
    </cfRule>
    <cfRule type="cellIs" dxfId="3367" priority="1156" operator="equal">
      <formula>"SA"</formula>
    </cfRule>
    <cfRule type="cellIs" dxfId="3366" priority="1157" operator="equal">
      <formula>"SE"</formula>
    </cfRule>
    <cfRule type="cellIs" dxfId="3365" priority="1158" operator="equal">
      <formula>"TR"</formula>
    </cfRule>
    <cfRule type="cellIs" dxfId="3364" priority="1159" operator="equal">
      <formula>"NT"</formula>
    </cfRule>
    <cfRule type="cellIs" dxfId="3363" priority="1160" operator="equal">
      <formula>"DT"</formula>
    </cfRule>
    <cfRule type="cellIs" dxfId="3362" priority="1161" operator="equal">
      <formula>"T"</formula>
    </cfRule>
    <cfRule type="cellIs" dxfId="3361" priority="1162" operator="equal">
      <formula>"FOTS"</formula>
    </cfRule>
    <cfRule type="cellIs" dxfId="3360" priority="1163" operator="equal">
      <formula>"DISP"</formula>
    </cfRule>
    <cfRule type="cellIs" dxfId="3359" priority="1164" operator="equal">
      <formula>"FO"</formula>
    </cfRule>
  </conditionalFormatting>
  <conditionalFormatting sqref="AF78:AH96">
    <cfRule type="cellIs" dxfId="3358" priority="1129" operator="equal">
      <formula>"DC"</formula>
    </cfRule>
    <cfRule type="cellIs" dxfId="3357" priority="1130" operator="equal">
      <formula>"DS"</formula>
    </cfRule>
    <cfRule type="cellIs" dxfId="3356" priority="1131" operator="equal">
      <formula>"FE"</formula>
    </cfRule>
    <cfRule type="cellIs" dxfId="3355" priority="1132" operator="equal">
      <formula>"FES"</formula>
    </cfRule>
    <cfRule type="cellIs" dxfId="3354" priority="1133" operator="equal">
      <formula>"FED"</formula>
    </cfRule>
    <cfRule type="cellIs" dxfId="3353" priority="1134" operator="equal">
      <formula>"FEF"</formula>
    </cfRule>
    <cfRule type="cellIs" dxfId="3352" priority="1135" operator="equal">
      <formula>"B"</formula>
    </cfRule>
    <cfRule type="cellIs" dxfId="3351" priority="1136" operator="equal">
      <formula>"F"</formula>
    </cfRule>
    <cfRule type="cellIs" dxfId="3350" priority="1137" operator="equal">
      <formula>"L"</formula>
    </cfRule>
    <cfRule type="cellIs" dxfId="3349" priority="1138" operator="equal">
      <formula>"SA"</formula>
    </cfRule>
    <cfRule type="cellIs" dxfId="3348" priority="1139" operator="equal">
      <formula>"SE"</formula>
    </cfRule>
    <cfRule type="cellIs" dxfId="3347" priority="1140" operator="equal">
      <formula>"TR"</formula>
    </cfRule>
    <cfRule type="cellIs" dxfId="3346" priority="1141" operator="equal">
      <formula>"NT"</formula>
    </cfRule>
    <cfRule type="cellIs" dxfId="3345" priority="1142" operator="equal">
      <formula>"DT"</formula>
    </cfRule>
    <cfRule type="cellIs" dxfId="3344" priority="1143" operator="equal">
      <formula>"T"</formula>
    </cfRule>
    <cfRule type="cellIs" dxfId="3343" priority="1144" operator="equal">
      <formula>"FOTS"</formula>
    </cfRule>
    <cfRule type="cellIs" dxfId="3342" priority="1145" operator="equal">
      <formula>"DISP"</formula>
    </cfRule>
    <cfRule type="cellIs" dxfId="3341" priority="1146" operator="equal">
      <formula>"FO"</formula>
    </cfRule>
  </conditionalFormatting>
  <conditionalFormatting sqref="BB13:BB96">
    <cfRule type="cellIs" dxfId="3340" priority="2051" operator="greaterThan">
      <formula>0</formula>
    </cfRule>
  </conditionalFormatting>
  <conditionalFormatting sqref="BC13:BC96">
    <cfRule type="cellIs" dxfId="3339" priority="2047" operator="between">
      <formula>#REF!-(12/24)</formula>
      <formula>#REF!+(12/24)</formula>
    </cfRule>
    <cfRule type="cellIs" dxfId="3338" priority="2048" operator="greaterThanOrEqual">
      <formula>#REF!+(12/24)</formula>
    </cfRule>
    <cfRule type="cellIs" dxfId="3337" priority="2049" operator="greaterThan">
      <formula>#REF!+(6/24)</formula>
    </cfRule>
    <cfRule type="cellIs" dxfId="3336" priority="2050" operator="lessThan">
      <formula>#REF!-(12/24)</formula>
    </cfRule>
  </conditionalFormatting>
  <pageMargins left="0.25" right="0.25" top="0.75" bottom="0.75" header="0.3" footer="0.3"/>
  <pageSetup paperSize="9" scale="13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7146C-925A-43E4-857A-947E1EEB5D42}">
  <sheetPr>
    <pageSetUpPr fitToPage="1"/>
  </sheetPr>
  <dimension ref="A1:CP99"/>
  <sheetViews>
    <sheetView zoomScale="50" zoomScaleNormal="50" workbookViewId="0">
      <pane ySplit="12" topLeftCell="A13" activePane="bottomLeft" state="frozen"/>
      <selection activeCell="S85" sqref="S85:AH85"/>
      <selection pane="bottomLeft" activeCell="I107" sqref="I107"/>
    </sheetView>
  </sheetViews>
  <sheetFormatPr defaultRowHeight="15" x14ac:dyDescent="0.25"/>
  <cols>
    <col min="1" max="1" width="11.42578125" style="29" customWidth="1"/>
    <col min="2" max="2" width="25" style="29" customWidth="1"/>
    <col min="3" max="3" width="15.85546875" style="29" customWidth="1"/>
    <col min="4" max="35" width="5.85546875" style="31" customWidth="1"/>
    <col min="36" max="42" width="5.85546875" style="29" customWidth="1"/>
    <col min="43" max="53" width="5.85546875" style="31" customWidth="1"/>
    <col min="54" max="54" width="9.85546875" style="29" customWidth="1"/>
    <col min="55" max="56" width="9.85546875" style="32" customWidth="1"/>
    <col min="57" max="57" width="9.85546875" style="33" customWidth="1"/>
    <col min="58" max="58" width="9.85546875" style="34" customWidth="1"/>
    <col min="59" max="74" width="9.85546875" style="33" customWidth="1"/>
    <col min="75" max="76" width="8.7109375" style="35"/>
    <col min="92" max="92" width="14.140625" customWidth="1"/>
    <col min="93" max="94" width="14.42578125" customWidth="1"/>
  </cols>
  <sheetData>
    <row r="1" spans="1:94" x14ac:dyDescent="0.25">
      <c r="A1" s="29" t="s">
        <v>303</v>
      </c>
      <c r="D1" s="1257"/>
      <c r="E1" s="1258"/>
      <c r="F1" s="1258"/>
      <c r="G1" s="1258"/>
      <c r="H1" s="1258"/>
      <c r="I1" s="1258"/>
      <c r="J1" s="1258"/>
      <c r="K1" s="1258"/>
      <c r="L1" s="1258"/>
      <c r="M1" s="1258"/>
      <c r="N1" s="1258"/>
      <c r="O1" s="1258"/>
      <c r="P1" s="1258"/>
      <c r="Q1" s="1258"/>
      <c r="R1" s="1258"/>
      <c r="S1" s="1341"/>
      <c r="T1" s="1342"/>
      <c r="U1" s="1342"/>
      <c r="V1" s="1342"/>
      <c r="W1" s="1342"/>
      <c r="X1" s="1342"/>
      <c r="Y1" s="1342"/>
      <c r="Z1" s="1342"/>
      <c r="AA1" s="1342"/>
      <c r="AB1" s="1342"/>
      <c r="AC1" s="1342"/>
      <c r="AD1" s="1342"/>
      <c r="AE1" s="1342"/>
      <c r="AF1" s="1342"/>
      <c r="AG1" s="1342"/>
      <c r="AH1" s="1342"/>
      <c r="AI1" s="1362"/>
    </row>
    <row r="2" spans="1:94" ht="17.100000000000001" customHeight="1" x14ac:dyDescent="0.25">
      <c r="A2" s="539" t="s">
        <v>0</v>
      </c>
      <c r="B2" s="620" t="s">
        <v>1</v>
      </c>
      <c r="C2" s="36">
        <v>1</v>
      </c>
      <c r="D2" s="1259">
        <f t="shared" ref="D2:AI2" si="0">COUNTIF(D$13:D$14,"D")+COUNTIF(D$13:D$14,"DTS")+COUNTIF(D$13:D$14,"DTS1")+COUNTIF(D$34:D$35,"D")+COUNTIF(D$34:D$35,"DTS")+COUNTIF(D$34:D$35,"DTS1")+COUNTIF(D$56:D$57,"D")+COUNTIF(D$56:D$57,"DTS")+COUNTIF(D$56:D$57,"DTS1")+COUNTIF(D$77:D$78,"D")+COUNTIF(D$77:D$78,"DTS")+COUNTIF(D$77:D$78,"DTS1")+COUNTIF(D$13:D$14,"DT")+COUNTIF(D$34:D$35,"DT")+COUNTIF(D$56:D$57,"DT")+COUNTIF(D$77:D$78,"DT")+COUNTIF(D$13:D$14,"DTSDS")+COUNTIF(D$13:D$14,"DTSDS1")+COUNTIF(D$34:D$35,"DTSDS")+COUNTIF(D$34:D$35,"DTSDS1")+COUNTIF(D$56:D$57,"DTSDS")+COUNTIF(D$56:D$57,"DTSDS1")+COUNTIF(D$77:D$78,"DTSDS")+COUNTIF(D$77:D$78,"DTSDS1")+COUNTIF(D$13:D$14,"DTS5S")+COUNTIF(D$13:D$14,"DTS5S1")+COUNTIF(D$34:D$35,"DTS5S")+COUNTIF(D$34:D$35,"DTS5S1")+COUNTIF(D$56:D$57,"DTS5S")+COUNTIF(D$56:D$57,"DTS5S1")+COUNTIF(D$77:D$78,"DTS5S")+COUNTIF(D$77:D$78,"DTS5S1")+COUNTIF(D$13:D$14,"S")+COUNTIF(D$34,"S")+COUNTIF(D$56:D$57,"S")+COUNTIF(D$77:D$78,"S")+COUNTIF(D$13:D$14,"DTS4S")+COUNTIF(D$13:D$14,"DTS4S1")+COUNTIF(D$34:D$35,"DTS4S")+COUNTIF(D$34:D$35,"DTS4S1")+COUNTIF(D$56:D$57,"DTS4S")+COUNTIF(D$56:D$57,"DTS4S1")+COUNTIF(D$77:D$78,"DTS4S")+COUNTIF(D$77:D$78,"DTS4S1")</f>
        <v>1</v>
      </c>
      <c r="E2" s="875">
        <f t="shared" si="0"/>
        <v>1</v>
      </c>
      <c r="F2" s="875">
        <f t="shared" si="0"/>
        <v>1</v>
      </c>
      <c r="G2" s="875">
        <f t="shared" si="0"/>
        <v>2</v>
      </c>
      <c r="H2" s="875">
        <f t="shared" si="0"/>
        <v>2</v>
      </c>
      <c r="I2" s="875">
        <f t="shared" si="0"/>
        <v>1</v>
      </c>
      <c r="J2" s="875">
        <f t="shared" si="0"/>
        <v>1</v>
      </c>
      <c r="K2" s="875">
        <f t="shared" si="0"/>
        <v>2</v>
      </c>
      <c r="L2" s="875">
        <f t="shared" si="0"/>
        <v>2</v>
      </c>
      <c r="M2" s="875">
        <f t="shared" si="0"/>
        <v>1</v>
      </c>
      <c r="N2" s="875">
        <f t="shared" si="0"/>
        <v>1</v>
      </c>
      <c r="O2" s="875">
        <f t="shared" si="0"/>
        <v>1</v>
      </c>
      <c r="P2" s="875">
        <f t="shared" si="0"/>
        <v>1</v>
      </c>
      <c r="Q2" s="875">
        <f t="shared" si="0"/>
        <v>1</v>
      </c>
      <c r="R2" s="1011">
        <f t="shared" si="0"/>
        <v>2</v>
      </c>
      <c r="S2" s="1343">
        <f t="shared" si="0"/>
        <v>1</v>
      </c>
      <c r="T2" s="1340">
        <f t="shared" si="0"/>
        <v>2</v>
      </c>
      <c r="U2" s="1340">
        <f t="shared" si="0"/>
        <v>1</v>
      </c>
      <c r="V2" s="1340">
        <f t="shared" si="0"/>
        <v>1</v>
      </c>
      <c r="W2" s="1340">
        <f t="shared" si="0"/>
        <v>1</v>
      </c>
      <c r="X2" s="1340">
        <f t="shared" si="0"/>
        <v>1</v>
      </c>
      <c r="Y2" s="1340">
        <f t="shared" si="0"/>
        <v>1</v>
      </c>
      <c r="Z2" s="1340">
        <f t="shared" si="0"/>
        <v>1</v>
      </c>
      <c r="AA2" s="1340">
        <f t="shared" si="0"/>
        <v>2</v>
      </c>
      <c r="AB2" s="1340">
        <f t="shared" si="0"/>
        <v>2</v>
      </c>
      <c r="AC2" s="1340">
        <f t="shared" si="0"/>
        <v>2</v>
      </c>
      <c r="AD2" s="1340">
        <f t="shared" si="0"/>
        <v>1</v>
      </c>
      <c r="AE2" s="1340">
        <f t="shared" si="0"/>
        <v>1</v>
      </c>
      <c r="AF2" s="1340">
        <f t="shared" si="0"/>
        <v>2</v>
      </c>
      <c r="AG2" s="1340">
        <f t="shared" si="0"/>
        <v>2</v>
      </c>
      <c r="AH2" s="1355">
        <f t="shared" si="0"/>
        <v>2</v>
      </c>
      <c r="AI2" s="1363">
        <f t="shared" si="0"/>
        <v>2</v>
      </c>
      <c r="AJ2" s="12"/>
      <c r="AK2" s="37"/>
      <c r="AL2" s="37"/>
      <c r="AM2" s="37"/>
      <c r="AN2" s="37"/>
      <c r="AO2" s="37"/>
      <c r="AP2" s="37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7"/>
      <c r="BC2" s="637">
        <f>12/24</f>
        <v>0.5</v>
      </c>
      <c r="BD2" s="622"/>
      <c r="BE2" s="621"/>
      <c r="BF2" s="39"/>
      <c r="BG2" s="621"/>
      <c r="BH2" s="621"/>
      <c r="BI2" s="621"/>
      <c r="BJ2" s="621"/>
      <c r="BK2" s="621"/>
      <c r="BL2" s="621"/>
      <c r="BM2" s="621"/>
      <c r="BN2" s="621"/>
      <c r="BO2" s="621"/>
      <c r="BP2" s="621"/>
      <c r="BQ2" s="621"/>
      <c r="BR2" s="621"/>
      <c r="BS2" s="621"/>
      <c r="BT2" s="621"/>
      <c r="BU2" s="621"/>
      <c r="BV2" s="621"/>
    </row>
    <row r="3" spans="1:94" ht="17.100000000000001" customHeight="1" x14ac:dyDescent="0.25">
      <c r="A3" s="540"/>
      <c r="B3" s="621" t="s">
        <v>2</v>
      </c>
      <c r="C3" s="36">
        <v>4</v>
      </c>
      <c r="D3" s="1260">
        <f t="shared" ref="D3:AI3" si="1">COUNTIF(D$15:D$20,"D")+COUNTIF(D$15:D$20,"DT")+COUNTIF(D$15:D$20,"DTS1")+COUNTIF(D$15:D$20,"DTS")+COUNTIF(D$15:D$20,"DTSDS")+COUNTIF(D$15:D$20,"DTSDS1")+COUNTIF(D$15:D$20,"DTS5S")+COUNTIF(D$15:D$20,"DTS5S1")+COUNTIF(D$15:D$20,"S")+COUNTIF(D$15:D$20,"DTS4S")+COUNTIF(D$15:D$20,"DTS4S1")+COUNTIF(D$37:D$42,"D")+COUNTIF(D$37:D$42,"DT")+COUNTIF(D$37:D$42,"DTS")+COUNTIF(D$37:D$42,"DTS1")+COUNTIF(D$37:D$42,"DTSDS")+COUNTIF(D$37:D$42,"DTSDS1")+COUNTIF(D$37:D$42,"DTS5S")+COUNTIF(D$37:D$42,"DTS5S1")+COUNTIF(D$37:D$42,"S")+COUNTIF(D$37:D$42,"DTS4S")+COUNTIF(D$37:D$42,"DTS4S1")+COUNTIF(D$58:D$63,"D")+COUNTIF(D$58:D$63,"DT")+COUNTIF(D$58:D$63,"DTS")+COUNTIF(D$58:D$63,"DTS1")+COUNTIF(D$58:D$63,"DTSDS")+COUNTIF(D$58:D$63,"DTSDS1")+COUNTIF(D$58:D$63,"DTS5S")+COUNTIF(D$58:D$63,"DTS5S1")+COUNTIF(D$58:D$63,"S")+COUNTIF(D$58:D$63,"DTS4S")+COUNTIF(D$58:D$63,"DTS4S1")+COUNTIF(D$79:D$84,"D")+COUNTIF(D$79:D$84,"DT")+COUNTIF(D$79:D$84,"DTS")+COUNTIF(D$79:D$84,"DTS1")+COUNTIF(D$79:D$84,"DTSDS")+COUNTIF(D$79:D$84,"DTSDS1")+COUNTIF(D$79:D$84,"DTS5S")+COUNTIF(D$79:D$84,"DTS5S1")+COUNTIF(D$79:D$84,"S")+COUNTIF(D$79:D$84,"DTS4S")+COUNTIF(D$79:D$84,"DTS4S1")</f>
        <v>6</v>
      </c>
      <c r="E3" s="4">
        <f t="shared" si="1"/>
        <v>4</v>
      </c>
      <c r="F3" s="4">
        <f t="shared" si="1"/>
        <v>4</v>
      </c>
      <c r="G3" s="4">
        <f t="shared" si="1"/>
        <v>4</v>
      </c>
      <c r="H3" s="4">
        <f t="shared" si="1"/>
        <v>3</v>
      </c>
      <c r="I3" s="4">
        <f t="shared" si="1"/>
        <v>4</v>
      </c>
      <c r="J3" s="4">
        <f t="shared" si="1"/>
        <v>4</v>
      </c>
      <c r="K3" s="4">
        <f t="shared" si="1"/>
        <v>3</v>
      </c>
      <c r="L3" s="4">
        <f t="shared" si="1"/>
        <v>8</v>
      </c>
      <c r="M3" s="4">
        <f t="shared" si="1"/>
        <v>5</v>
      </c>
      <c r="N3" s="4">
        <f t="shared" si="1"/>
        <v>4</v>
      </c>
      <c r="O3" s="4">
        <f t="shared" si="1"/>
        <v>4</v>
      </c>
      <c r="P3" s="4">
        <f t="shared" si="1"/>
        <v>6</v>
      </c>
      <c r="Q3" s="4">
        <f t="shared" si="1"/>
        <v>4</v>
      </c>
      <c r="R3" s="918">
        <f t="shared" si="1"/>
        <v>3</v>
      </c>
      <c r="S3" s="1260">
        <f t="shared" si="1"/>
        <v>4</v>
      </c>
      <c r="T3" s="4">
        <f t="shared" si="1"/>
        <v>3</v>
      </c>
      <c r="U3" s="4">
        <f t="shared" si="1"/>
        <v>6</v>
      </c>
      <c r="V3" s="4">
        <f t="shared" si="1"/>
        <v>6</v>
      </c>
      <c r="W3" s="4">
        <f t="shared" si="1"/>
        <v>6</v>
      </c>
      <c r="X3" s="4">
        <f t="shared" si="1"/>
        <v>5</v>
      </c>
      <c r="Y3" s="4">
        <f t="shared" si="1"/>
        <v>5</v>
      </c>
      <c r="Z3" s="4">
        <f t="shared" si="1"/>
        <v>5</v>
      </c>
      <c r="AA3" s="4">
        <f t="shared" si="1"/>
        <v>3</v>
      </c>
      <c r="AB3" s="4">
        <f t="shared" si="1"/>
        <v>5</v>
      </c>
      <c r="AC3" s="4">
        <f t="shared" si="1"/>
        <v>9</v>
      </c>
      <c r="AD3" s="4">
        <f t="shared" si="1"/>
        <v>4</v>
      </c>
      <c r="AE3" s="4">
        <f t="shared" si="1"/>
        <v>4</v>
      </c>
      <c r="AF3" s="4">
        <f t="shared" si="1"/>
        <v>5</v>
      </c>
      <c r="AG3" s="4">
        <f t="shared" si="1"/>
        <v>3</v>
      </c>
      <c r="AH3" s="918">
        <f t="shared" si="1"/>
        <v>3</v>
      </c>
      <c r="AI3" s="1364">
        <f t="shared" si="1"/>
        <v>4</v>
      </c>
      <c r="AJ3" s="12"/>
      <c r="AK3" s="37"/>
      <c r="AL3" s="37"/>
      <c r="AM3" s="37"/>
      <c r="AN3" s="37"/>
      <c r="AO3" s="37"/>
      <c r="AP3" s="37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7"/>
      <c r="BC3" s="537"/>
      <c r="BD3" s="622"/>
      <c r="BE3" s="621"/>
      <c r="BF3" s="623"/>
      <c r="BG3" s="624"/>
      <c r="BH3" s="624"/>
      <c r="BI3" s="624"/>
      <c r="BJ3" s="624"/>
      <c r="BK3" s="624"/>
      <c r="BL3" s="625"/>
      <c r="BM3" s="621"/>
      <c r="BN3" s="621"/>
      <c r="BO3" s="621"/>
      <c r="BP3" s="621"/>
      <c r="BQ3" s="621"/>
      <c r="BR3" s="621"/>
      <c r="BS3" s="621"/>
      <c r="BT3" s="621"/>
      <c r="BU3" s="621"/>
      <c r="BV3" s="621"/>
    </row>
    <row r="4" spans="1:94" ht="17.100000000000001" customHeight="1" x14ac:dyDescent="0.25">
      <c r="A4" s="541"/>
      <c r="B4" s="621" t="s">
        <v>3</v>
      </c>
      <c r="C4" s="36">
        <v>8</v>
      </c>
      <c r="D4" s="1260">
        <f t="shared" ref="D4:AI4" si="2">COUNTIF(D$22:D$32,"D")+COUNTIF(D$22:D$32,"DT")+COUNTIF(D$22:D$32,"DTS")+COUNTIF(D$22:D$32,"DTS1")+COUNTIF(D$22:D$32,"DTSDS")+COUNTIF(D$22:D$32,"DTSDS1")+COUNTIF(D$22:D$32,"DTS5S")+COUNTIF(D$22:D$32,"DTS5S1")+COUNTIF(D$22:D$32,"S")+COUNTIF(D$22:D$32,"DTS4S")+COUNTIF(D$22:D$32,"DTS4S1")+COUNTIF(D$44:D$54,"D")+COUNTIF(D$45:D$54,"DT")+COUNTIF(D$45:D$54,"DTS")+COUNTIF(D$45:D$54,"DTS1")+COUNTIF(D$45:D$54,"DTSDS")+COUNTIF(D$45:D$54,"DTSDS1")+COUNTIF(D$45:D$54,"DTS5S")+COUNTIF(D$45:D$54,"DTS5S1")+COUNTIF(D$45:D$54,"S")+COUNTIF(D$45:D$54,"DTS4S")+COUNTIF(D$45:D$54,"DTS4S1")+COUNTIF(D$65:D$75,"D")+COUNTIF(D$65:D$75,"DT")+COUNTIF(D$65:D$75,"DTS")+COUNTIF(D$65:D$75,"DTS1")+COUNTIF(D$65:D$75,"DTSDS")+COUNTIF(D$65:D$75,"DTSDS1")+COUNTIF(D$65:D$75,"DTS5S")+COUNTIF(D$65:D$75,"DTS5S1")+COUNTIF(D$65:D$75,"S")+COUNTIF(D$65:D$75,"DTS4S")+COUNTIF(D$65:D$75,"DTS4S1")+COUNTIF(D$86:D$96,"D")+COUNTIF(D$86:D$96,"DT")+COUNTIF(D$86:D$96,"DTS")+COUNTIF(D$86:D$96,"DTS1")+COUNTIF(D$86:D$96,"DTSDS")+COUNTIF(D$86:D$96,"DTSDS1")+COUNTIF(D$86:D$96,"DTS5S")+COUNTIF(D$86:D$96,"DTS5S1")+COUNTIF(D$86:D$96,"S")+COUNTIF(D$86:D$96,"DTS4S")+COUNTIF(D$86:D$96,"DTS4S1")</f>
        <v>6</v>
      </c>
      <c r="E4" s="4">
        <f t="shared" si="2"/>
        <v>8</v>
      </c>
      <c r="F4" s="4">
        <f t="shared" si="2"/>
        <v>8</v>
      </c>
      <c r="G4" s="4">
        <f t="shared" si="2"/>
        <v>7</v>
      </c>
      <c r="H4" s="4">
        <f t="shared" si="2"/>
        <v>8</v>
      </c>
      <c r="I4" s="4">
        <f t="shared" si="2"/>
        <v>8</v>
      </c>
      <c r="J4" s="4">
        <f t="shared" si="2"/>
        <v>8</v>
      </c>
      <c r="K4" s="4">
        <f t="shared" si="2"/>
        <v>8</v>
      </c>
      <c r="L4" s="4">
        <f t="shared" si="2"/>
        <v>16</v>
      </c>
      <c r="M4" s="4">
        <f t="shared" si="2"/>
        <v>7</v>
      </c>
      <c r="N4" s="4">
        <f t="shared" si="2"/>
        <v>8</v>
      </c>
      <c r="O4" s="4">
        <f t="shared" si="2"/>
        <v>8</v>
      </c>
      <c r="P4" s="4">
        <f t="shared" si="2"/>
        <v>6</v>
      </c>
      <c r="Q4" s="4">
        <f t="shared" si="2"/>
        <v>8</v>
      </c>
      <c r="R4" s="918">
        <f t="shared" si="2"/>
        <v>8</v>
      </c>
      <c r="S4" s="1260">
        <f t="shared" si="2"/>
        <v>8</v>
      </c>
      <c r="T4" s="4">
        <f t="shared" si="2"/>
        <v>8</v>
      </c>
      <c r="U4" s="4">
        <f t="shared" si="2"/>
        <v>6</v>
      </c>
      <c r="V4" s="4">
        <f t="shared" si="2"/>
        <v>6</v>
      </c>
      <c r="W4" s="4">
        <f t="shared" si="2"/>
        <v>6</v>
      </c>
      <c r="X4" s="4">
        <f t="shared" si="2"/>
        <v>7</v>
      </c>
      <c r="Y4" s="4">
        <f t="shared" si="2"/>
        <v>7</v>
      </c>
      <c r="Z4" s="4">
        <f t="shared" si="2"/>
        <v>7</v>
      </c>
      <c r="AA4" s="4">
        <f t="shared" si="2"/>
        <v>8</v>
      </c>
      <c r="AB4" s="4">
        <f t="shared" si="2"/>
        <v>6</v>
      </c>
      <c r="AC4" s="4">
        <f t="shared" si="2"/>
        <v>15</v>
      </c>
      <c r="AD4" s="4">
        <f t="shared" si="2"/>
        <v>8</v>
      </c>
      <c r="AE4" s="4">
        <f t="shared" si="2"/>
        <v>8</v>
      </c>
      <c r="AF4" s="4">
        <f t="shared" si="2"/>
        <v>6</v>
      </c>
      <c r="AG4" s="4">
        <f t="shared" si="2"/>
        <v>8</v>
      </c>
      <c r="AH4" s="918">
        <f t="shared" si="2"/>
        <v>8</v>
      </c>
      <c r="AI4" s="1364">
        <f t="shared" si="2"/>
        <v>7</v>
      </c>
      <c r="AJ4" s="12"/>
      <c r="AK4" s="37"/>
      <c r="AL4" s="37"/>
      <c r="AM4" s="37"/>
      <c r="AN4" s="37"/>
      <c r="AO4" s="37"/>
      <c r="AP4" s="37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7"/>
      <c r="BC4" s="538"/>
      <c r="BD4" s="622"/>
      <c r="BE4" s="621"/>
      <c r="BF4" s="623"/>
      <c r="BG4" s="624"/>
      <c r="BH4" s="624"/>
      <c r="BI4" s="624"/>
      <c r="BJ4" s="624"/>
      <c r="BK4" s="624"/>
      <c r="BL4" s="625"/>
      <c r="BM4" s="621"/>
      <c r="BN4" s="621"/>
      <c r="BO4" s="621"/>
      <c r="BP4" s="621"/>
      <c r="BQ4" s="621"/>
      <c r="BR4" s="621"/>
      <c r="BS4" s="621"/>
      <c r="BT4" s="621"/>
      <c r="BU4" s="621"/>
      <c r="BV4" s="621"/>
    </row>
    <row r="5" spans="1:94" x14ac:dyDescent="0.25">
      <c r="A5" s="534"/>
      <c r="B5" s="535"/>
      <c r="C5" s="535"/>
      <c r="D5" s="1261">
        <f t="shared" ref="D5:AH5" si="3">+D2+D3+D4</f>
        <v>13</v>
      </c>
      <c r="E5" s="876">
        <f t="shared" si="3"/>
        <v>13</v>
      </c>
      <c r="F5" s="876">
        <f t="shared" si="3"/>
        <v>13</v>
      </c>
      <c r="G5" s="876">
        <f t="shared" si="3"/>
        <v>13</v>
      </c>
      <c r="H5" s="876">
        <f t="shared" si="3"/>
        <v>13</v>
      </c>
      <c r="I5" s="876">
        <f t="shared" si="3"/>
        <v>13</v>
      </c>
      <c r="J5" s="876">
        <f t="shared" si="3"/>
        <v>13</v>
      </c>
      <c r="K5" s="876">
        <f t="shared" si="3"/>
        <v>13</v>
      </c>
      <c r="L5" s="876">
        <f t="shared" si="3"/>
        <v>26</v>
      </c>
      <c r="M5" s="876">
        <f t="shared" si="3"/>
        <v>13</v>
      </c>
      <c r="N5" s="876">
        <f t="shared" si="3"/>
        <v>13</v>
      </c>
      <c r="O5" s="876">
        <f t="shared" si="3"/>
        <v>13</v>
      </c>
      <c r="P5" s="876">
        <f t="shared" si="3"/>
        <v>13</v>
      </c>
      <c r="Q5" s="876">
        <f t="shared" si="3"/>
        <v>13</v>
      </c>
      <c r="R5" s="1012">
        <f t="shared" si="3"/>
        <v>13</v>
      </c>
      <c r="S5" s="1261">
        <f t="shared" si="3"/>
        <v>13</v>
      </c>
      <c r="T5" s="876">
        <f t="shared" si="3"/>
        <v>13</v>
      </c>
      <c r="U5" s="876">
        <f t="shared" si="3"/>
        <v>13</v>
      </c>
      <c r="V5" s="876">
        <f t="shared" si="3"/>
        <v>13</v>
      </c>
      <c r="W5" s="876">
        <f t="shared" si="3"/>
        <v>13</v>
      </c>
      <c r="X5" s="876">
        <f t="shared" si="3"/>
        <v>13</v>
      </c>
      <c r="Y5" s="876">
        <f t="shared" si="3"/>
        <v>13</v>
      </c>
      <c r="Z5" s="876">
        <f t="shared" si="3"/>
        <v>13</v>
      </c>
      <c r="AA5" s="876">
        <f t="shared" si="3"/>
        <v>13</v>
      </c>
      <c r="AB5" s="876">
        <f t="shared" si="3"/>
        <v>13</v>
      </c>
      <c r="AC5" s="876">
        <f t="shared" si="3"/>
        <v>26</v>
      </c>
      <c r="AD5" s="876">
        <f t="shared" si="3"/>
        <v>13</v>
      </c>
      <c r="AE5" s="876">
        <f t="shared" si="3"/>
        <v>13</v>
      </c>
      <c r="AF5" s="876">
        <f t="shared" si="3"/>
        <v>13</v>
      </c>
      <c r="AG5" s="876">
        <f t="shared" si="3"/>
        <v>13</v>
      </c>
      <c r="AH5" s="1012">
        <f t="shared" si="3"/>
        <v>13</v>
      </c>
      <c r="AI5" s="1365">
        <f t="shared" ref="AI5" si="4">+AI2+AI3+AI4</f>
        <v>13</v>
      </c>
      <c r="AJ5" s="8"/>
      <c r="AK5" s="587"/>
      <c r="AL5" s="587"/>
      <c r="AM5" s="587"/>
      <c r="AN5" s="587"/>
      <c r="AO5" s="587"/>
      <c r="AP5" s="587"/>
      <c r="AQ5" s="587"/>
      <c r="AR5" s="587"/>
      <c r="AS5" s="532"/>
      <c r="AT5" s="533"/>
      <c r="AU5" s="533"/>
      <c r="AV5" s="533"/>
      <c r="AW5" s="533"/>
      <c r="AX5" s="533"/>
      <c r="AY5" s="533"/>
      <c r="AZ5" s="533"/>
      <c r="BA5" s="47"/>
      <c r="BB5" s="587"/>
      <c r="BC5" s="40"/>
      <c r="BD5" s="40"/>
      <c r="BE5" s="587"/>
      <c r="BF5" s="40"/>
      <c r="BG5" s="587"/>
      <c r="BH5" s="587"/>
      <c r="BI5" s="587"/>
      <c r="BJ5" s="587"/>
      <c r="BK5" s="587"/>
      <c r="BL5" s="587"/>
      <c r="BM5" s="587"/>
      <c r="BN5" s="587"/>
      <c r="BO5" s="587"/>
      <c r="BP5" s="587"/>
      <c r="BQ5" s="587"/>
      <c r="BR5" s="587"/>
      <c r="BS5" s="587"/>
      <c r="BT5" s="587"/>
      <c r="BU5" s="587"/>
      <c r="BV5" s="587"/>
      <c r="BW5" s="41"/>
      <c r="BX5" s="41"/>
    </row>
    <row r="6" spans="1:94" ht="17.100000000000001" customHeight="1" x14ac:dyDescent="0.25">
      <c r="A6" s="539" t="s">
        <v>4</v>
      </c>
      <c r="B6" s="42" t="s">
        <v>1</v>
      </c>
      <c r="C6" s="43">
        <v>1</v>
      </c>
      <c r="D6" s="1260">
        <f t="shared" ref="D6:AI6" si="5">COUNTIF(D$13:D$14,"N")+COUNTIF(D$13:D$14,"NTS")++COUNTIF(D$13:D$14,"NTS1")+COUNTIF(D$34:D$35,"N")+COUNTIF(D$34:D$35,"NTS")+COUNTIF(D$34:D$35,"NTS1")+COUNTIF(D$56:D$57,"N")+COUNTIF(D$56:D$57,"NTS")+COUNTIF(D$56:D$57,"NTS1")+COUNTIF(D$77:D$78,"N")+COUNTIF(D$77:D$78,"NTS")+COUNTIF(D$77:D$78,"NTS1")+COUNTIF(D$13:D$14,"NT")+COUNTIF(D$34:D$35,"NT")+COUNTIF(D$56:D$57,"NT")+COUNTIF(D$77:D$78,"NT")+COUNTIF(D$13:D$14,"NTSDS")+COUNTIF(D$13:D$14,"NTSDS1")+COUNTIF(D$34:D$35,"NTSDS")+COUNTIF(D$34:D$35,"NTSDS1")+COUNTIF(D$56:D$57,"NTSDS")+COUNTIF(D$56:D$57,"NTSDS1")+COUNTIF(D$77:D$78,"NTSDS")+COUNTIF(D$77:D$78,"NTSDS1")+COUNTIF(D$13:D$14,"NTS5S")+COUNTIF(D$13:D$14,"NTS5S1")+COUNTIF(D$34:D$35,"NTS5S")+COUNTIF(D$34:D$35,"NTS5S1")+COUNTIF(D$56:D$57,"NTS5S")+COUNTIF(D$56:D$57,"NTS5S1")+COUNTIF(D$77:D$78,"NTS5S")+COUNTIF(D$77:D$78,"NTS5S1")+COUNTIF(D$13:D$14,"S")+COUNTIF(D$3329,"S")+COUNTIF(D$56:D$57,"S")+COUNTIF(D$77:D$78,"S")+COUNTIF(D$13:D$14,"NTS4S")+COUNTIF(D$13:D$14,"NTS4S1")+COUNTIF(D$34:D$35,"NTS4S")+COUNTIF(D$34:D$35,"NTS4S1")+COUNTIF(D$56:D$57,"NTS4S")+COUNTIF(D$56:D$57,"NTS4S1")+COUNTIF(D$77:D$78,"NTS4S")+COUNTIF(D$77:D$78,"NTS4S1")</f>
        <v>1</v>
      </c>
      <c r="E6" s="4">
        <f t="shared" si="5"/>
        <v>1</v>
      </c>
      <c r="F6" s="4">
        <f t="shared" si="5"/>
        <v>1</v>
      </c>
      <c r="G6" s="4">
        <f t="shared" si="5"/>
        <v>1</v>
      </c>
      <c r="H6" s="4">
        <f t="shared" si="5"/>
        <v>1</v>
      </c>
      <c r="I6" s="4">
        <f t="shared" si="5"/>
        <v>1</v>
      </c>
      <c r="J6" s="4">
        <f t="shared" si="5"/>
        <v>1</v>
      </c>
      <c r="K6" s="4">
        <f t="shared" si="5"/>
        <v>1</v>
      </c>
      <c r="L6" s="4">
        <f t="shared" si="5"/>
        <v>1</v>
      </c>
      <c r="M6" s="4">
        <f t="shared" si="5"/>
        <v>2</v>
      </c>
      <c r="N6" s="4">
        <f t="shared" si="5"/>
        <v>1</v>
      </c>
      <c r="O6" s="4">
        <f t="shared" si="5"/>
        <v>1</v>
      </c>
      <c r="P6" s="4">
        <f t="shared" si="5"/>
        <v>1</v>
      </c>
      <c r="Q6" s="4">
        <f t="shared" si="5"/>
        <v>1</v>
      </c>
      <c r="R6" s="918">
        <f t="shared" si="5"/>
        <v>1</v>
      </c>
      <c r="S6" s="1260">
        <f t="shared" si="5"/>
        <v>1</v>
      </c>
      <c r="T6" s="4">
        <f t="shared" si="5"/>
        <v>1</v>
      </c>
      <c r="U6" s="4">
        <f t="shared" si="5"/>
        <v>2</v>
      </c>
      <c r="V6" s="4">
        <f t="shared" si="5"/>
        <v>1</v>
      </c>
      <c r="W6" s="4">
        <f t="shared" si="5"/>
        <v>3</v>
      </c>
      <c r="X6" s="4">
        <f t="shared" si="5"/>
        <v>1</v>
      </c>
      <c r="Y6" s="4">
        <f t="shared" si="5"/>
        <v>1</v>
      </c>
      <c r="Z6" s="4">
        <f t="shared" si="5"/>
        <v>1</v>
      </c>
      <c r="AA6" s="4">
        <f t="shared" si="5"/>
        <v>1</v>
      </c>
      <c r="AB6" s="4">
        <f t="shared" si="5"/>
        <v>1</v>
      </c>
      <c r="AC6" s="4">
        <f t="shared" si="5"/>
        <v>2</v>
      </c>
      <c r="AD6" s="4">
        <f t="shared" si="5"/>
        <v>2</v>
      </c>
      <c r="AE6" s="4">
        <f t="shared" si="5"/>
        <v>1</v>
      </c>
      <c r="AF6" s="4">
        <f t="shared" si="5"/>
        <v>1</v>
      </c>
      <c r="AG6" s="4">
        <f t="shared" si="5"/>
        <v>1</v>
      </c>
      <c r="AH6" s="918">
        <f t="shared" si="5"/>
        <v>1</v>
      </c>
      <c r="AI6" s="1364">
        <f t="shared" si="5"/>
        <v>0</v>
      </c>
      <c r="AJ6" s="12"/>
      <c r="AK6" s="37"/>
      <c r="AL6" s="37"/>
      <c r="AM6" s="37"/>
      <c r="AN6" s="37"/>
      <c r="AO6" s="37"/>
      <c r="AP6" s="37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7"/>
      <c r="BC6" s="637">
        <f>12/24</f>
        <v>0.5</v>
      </c>
      <c r="BD6" s="622"/>
      <c r="BE6" s="621"/>
      <c r="BF6" s="623"/>
      <c r="BG6" s="624"/>
      <c r="BH6" s="624"/>
      <c r="BI6" s="624"/>
      <c r="BJ6" s="624"/>
      <c r="BK6" s="624"/>
      <c r="BL6" s="625"/>
      <c r="BM6" s="621"/>
      <c r="BN6" s="621"/>
      <c r="BO6" s="621"/>
      <c r="BP6" s="621"/>
      <c r="BQ6" s="621"/>
      <c r="BR6" s="621"/>
      <c r="BS6" s="621"/>
      <c r="BT6" s="621"/>
      <c r="BU6" s="621"/>
      <c r="BV6" s="621"/>
    </row>
    <row r="7" spans="1:94" ht="17.100000000000001" customHeight="1" x14ac:dyDescent="0.25">
      <c r="A7" s="540"/>
      <c r="B7" s="621" t="s">
        <v>2</v>
      </c>
      <c r="C7" s="36">
        <v>4</v>
      </c>
      <c r="D7" s="1260">
        <f t="shared" ref="D7:AI7" si="6">COUNTIF(D$15:D$20,"N")+COUNTIF(D$15:D$20,"NT")+COUNTIF(D$15:D$20,"NTS1")+COUNTIF(D$15:D$20,"NTS")+COUNTIF(D$15:D$20,"NTSDS")+COUNTIF(D$15:D$20,"NTSDS1")+COUNTIF(D$15:D$20,"NTS5S")+COUNTIF(D$15:D$20,"NTS5S1")+COUNTIF(D$15:D$20,"S")+COUNTIF(D$15:D$20,"NTS4S")+COUNTIF(D$15:D$20,"NTS4S1")+COUNTIF(D$37:D$42,"N")+COUNTIF(D$37:D$42,"NT")+COUNTIF(D$37:D$42,"NTS")+COUNTIF(D$37:D$42,"NTS1")+COUNTIF(D$37:D$42,"NTSDS")+COUNTIF(D$37:D$42,"NTSDS1")+COUNTIF(D$37:D$42,"NTS5S")+COUNTIF(D$37:D$42,"NTS5S1")+COUNTIF(D$37:D$42,"S")+COUNTIF(D$37:D$42,"NTS4S")+COUNTIF(D$37:D$42,"NTS4S1")+COUNTIF(D$58:D$63,"N")+COUNTIF(D$58:D$63,"NT")+COUNTIF(D$58:D$63,"NTS")+COUNTIF(D$58:D$63,"NTS1")+COUNTIF(D$58:D$63,"NTSDS")+COUNTIF(D$58:D$63,"NTSDS1")+COUNTIF(D$58:D$63,"NTS5S")+COUNTIF(D$58:D$63,"NTS5S1")+COUNTIF(D$58:D$63,"S")+COUNTIF(D$58:D$63,"NTS4S")+COUNTIF(D$58:D$63,"NTS4S1")+COUNTIF(D$79:D$84,"N")+COUNTIF(D$79:D$84,"NT")+COUNTIF(D$79:D$84,"NTS")+COUNTIF(D$79:D$84,"NTS1")+COUNTIF(D$79:D$84,"NTSDS")+COUNTIF(D$79:D$84,"NTSDS1")+COUNTIF(D$79:D$84,"NTS5S")+COUNTIF(D$79:D$84,"NTS5S1")+COUNTIF(D$79:D$84,"S")+COUNTIF(D$79:D$84,"NTS4S")+COUNTIF(D$79:D$84,"NTS4S1")</f>
        <v>4</v>
      </c>
      <c r="E7" s="4">
        <f t="shared" si="6"/>
        <v>5</v>
      </c>
      <c r="F7" s="4">
        <f t="shared" si="6"/>
        <v>4</v>
      </c>
      <c r="G7" s="4">
        <f t="shared" si="6"/>
        <v>4</v>
      </c>
      <c r="H7" s="4">
        <f t="shared" si="6"/>
        <v>4</v>
      </c>
      <c r="I7" s="4">
        <f t="shared" si="6"/>
        <v>4</v>
      </c>
      <c r="J7" s="4">
        <f t="shared" si="6"/>
        <v>4</v>
      </c>
      <c r="K7" s="4">
        <f t="shared" si="6"/>
        <v>4</v>
      </c>
      <c r="L7" s="4">
        <f t="shared" si="6"/>
        <v>4</v>
      </c>
      <c r="M7" s="4">
        <f t="shared" si="6"/>
        <v>4</v>
      </c>
      <c r="N7" s="4">
        <f t="shared" si="6"/>
        <v>4</v>
      </c>
      <c r="O7" s="4">
        <f t="shared" si="6"/>
        <v>4</v>
      </c>
      <c r="P7" s="4">
        <f t="shared" si="6"/>
        <v>4</v>
      </c>
      <c r="Q7" s="4">
        <f t="shared" si="6"/>
        <v>4</v>
      </c>
      <c r="R7" s="918">
        <f t="shared" si="6"/>
        <v>4</v>
      </c>
      <c r="S7" s="1260">
        <f t="shared" si="6"/>
        <v>4</v>
      </c>
      <c r="T7" s="4">
        <f t="shared" si="6"/>
        <v>6</v>
      </c>
      <c r="U7" s="4">
        <f t="shared" si="6"/>
        <v>3</v>
      </c>
      <c r="V7" s="4">
        <f t="shared" si="6"/>
        <v>4</v>
      </c>
      <c r="W7" s="4">
        <f t="shared" si="6"/>
        <v>3</v>
      </c>
      <c r="X7" s="4">
        <f t="shared" si="6"/>
        <v>5</v>
      </c>
      <c r="Y7" s="4">
        <f t="shared" si="6"/>
        <v>4</v>
      </c>
      <c r="Z7" s="4">
        <f t="shared" si="6"/>
        <v>4</v>
      </c>
      <c r="AA7" s="4">
        <f t="shared" si="6"/>
        <v>5</v>
      </c>
      <c r="AB7" s="4">
        <f t="shared" si="6"/>
        <v>5</v>
      </c>
      <c r="AC7" s="4">
        <f t="shared" si="6"/>
        <v>4</v>
      </c>
      <c r="AD7" s="4">
        <f t="shared" si="6"/>
        <v>3</v>
      </c>
      <c r="AE7" s="4">
        <f t="shared" si="6"/>
        <v>4</v>
      </c>
      <c r="AF7" s="4">
        <f t="shared" si="6"/>
        <v>5</v>
      </c>
      <c r="AG7" s="4">
        <f t="shared" si="6"/>
        <v>5</v>
      </c>
      <c r="AH7" s="918">
        <f t="shared" si="6"/>
        <v>4</v>
      </c>
      <c r="AI7" s="1364">
        <f t="shared" si="6"/>
        <v>0</v>
      </c>
      <c r="AJ7" s="12"/>
      <c r="AK7" s="37"/>
      <c r="AL7" s="37"/>
      <c r="AM7" s="37"/>
      <c r="AN7" s="37"/>
      <c r="AO7" s="37"/>
      <c r="AP7" s="37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7"/>
      <c r="BC7" s="537"/>
      <c r="BD7" s="622"/>
      <c r="BE7" s="621"/>
      <c r="BF7" s="623"/>
      <c r="BG7" s="624"/>
      <c r="BH7" s="624"/>
      <c r="BI7" s="624"/>
      <c r="BJ7" s="624"/>
      <c r="BK7" s="624"/>
      <c r="BL7" s="625"/>
      <c r="BM7" s="621"/>
      <c r="BN7" s="621"/>
      <c r="BO7" s="621"/>
      <c r="BP7" s="621"/>
      <c r="BQ7" s="621"/>
      <c r="BR7" s="621"/>
      <c r="BS7" s="621"/>
      <c r="BT7" s="621"/>
      <c r="BU7" s="621"/>
      <c r="BV7" s="621"/>
    </row>
    <row r="8" spans="1:94" ht="17.100000000000001" customHeight="1" thickBot="1" x14ac:dyDescent="0.3">
      <c r="A8" s="541"/>
      <c r="B8" s="621" t="s">
        <v>3</v>
      </c>
      <c r="C8" s="36">
        <v>8</v>
      </c>
      <c r="D8" s="1260">
        <f t="shared" ref="D8:AI8" si="7">COUNTIF(D$22:D$32,"N")+COUNTIF(D$22:D$32,"NT")+COUNTIF(D$22:D$32,"NTS")+COUNTIF(D$22:D$32,"NTS1")+COUNTIF(D$22:D$32,"NTSDS")+COUNTIF(D$22:D$32,"NTSDS1")+COUNTIF(D$22:D$32,"NTS5S")+COUNTIF(D$22:D$32,"NTS5S1")+COUNTIF(D$22:D$32,"S")+COUNTIF(D$22:D$32,"NTS4S")+COUNTIF(D$22:D$32,"NTS4S1")+COUNTIF(D$44:D$54,"N")+COUNTIF(D$45:D$54,"NT")+COUNTIF(D$45:D$54,"NTS")+COUNTIF(D$45:D$54,"NTS1")+COUNTIF(D$45:D$54,"NTSDS")+COUNTIF(D$45:D$54,"NTSDS1")+COUNTIF(D$45:D$54,"NTS5S")+COUNTIF(D$45:D$54,"NTS5S1")+COUNTIF(D$45:D$54,"S")+COUNTIF(D$45:D$54,"NTS4S")+COUNTIF(D$45:D$54,"NTS4S1")+COUNTIF(D$65:D$75,"N")+COUNTIF(D$65:D$75,"NT")+COUNTIF(D$65:D$75,"NTS")+COUNTIF(D$65:D$75,"NTS1")+COUNTIF(D$65:D$75,"NTSDS")+COUNTIF(D$65:D$75,"NTSDS1")+COUNTIF(D$65:D$75,"NTS5S")+COUNTIF(D$65:D$75,"NTS5S1")+COUNTIF(D$65:D$75,"S")+COUNTIF(D$65:D$75,"NTS4S")+COUNTIF(D$65:D$75,"NTS4S1")+COUNTIF(D$86:D$96,"N")+COUNTIF(D$86:D$96,"NT")+COUNTIF(D$86:D$96,"NTS")+COUNTIF(D$86:D$96,"NTS1")+COUNTIF(D$86:D$96,"NTSDS")+COUNTIF(D$86:D$96,"NTSDS1")+COUNTIF(D$86:D$96,"NTS5S")+COUNTIF(D$86:D$96,"NTS5S1")+COUNTIF(D$86:D$96,"S")+COUNTIF(D$86:D$96,"NTS4S")+COUNTIF(D$86:D$96,"NTS4S1")</f>
        <v>8</v>
      </c>
      <c r="E8" s="4">
        <f t="shared" si="7"/>
        <v>7</v>
      </c>
      <c r="F8" s="4">
        <f t="shared" si="7"/>
        <v>8</v>
      </c>
      <c r="G8" s="4">
        <f t="shared" si="7"/>
        <v>8</v>
      </c>
      <c r="H8" s="4">
        <f t="shared" si="7"/>
        <v>8</v>
      </c>
      <c r="I8" s="4">
        <f t="shared" si="7"/>
        <v>8</v>
      </c>
      <c r="J8" s="4">
        <f t="shared" si="7"/>
        <v>8</v>
      </c>
      <c r="K8" s="4">
        <f t="shared" si="7"/>
        <v>8</v>
      </c>
      <c r="L8" s="4">
        <f t="shared" si="7"/>
        <v>8</v>
      </c>
      <c r="M8" s="4">
        <f t="shared" si="7"/>
        <v>7</v>
      </c>
      <c r="N8" s="4">
        <f t="shared" si="7"/>
        <v>8</v>
      </c>
      <c r="O8" s="4">
        <f t="shared" si="7"/>
        <v>8</v>
      </c>
      <c r="P8" s="4">
        <f t="shared" si="7"/>
        <v>8</v>
      </c>
      <c r="Q8" s="4">
        <f t="shared" si="7"/>
        <v>8</v>
      </c>
      <c r="R8" s="918">
        <f t="shared" si="7"/>
        <v>8</v>
      </c>
      <c r="S8" s="1260">
        <f>COUNTIF(S$22:S$32,"N")+COUNTIF(S$22:S$32,"NT")+COUNTIF(S$22:S$32,"NTS")+COUNTIF(S$22:S$32,"NTS1")+COUNTIF(S$22:S$32,"NTSDS")+COUNTIF(S$22:S$32,"NTSDS1")+COUNTIF(S$22:S$32,"NTS5S")+COUNTIF(S$22:S$32,"NTS5S1")+COUNTIF(S$22:S$32,"S")+COUNTIF(S$22:S$32,"NTS4S")+COUNTIF(S$22:S$32,"NTS4S1")+COUNTIF(S$44:S$54,"N")+COUNTIF(S$45:S$54,"NT")+COUNTIF(S$45:S$54,"NTS")+COUNTIF(S$45:S$54,"NTS1")+COUNTIF(S$45:S$54,"NTSDS")+COUNTIF(S$45:S$54,"NTSDS1")+COUNTIF(S$45:S$54,"NTS5S")+COUNTIF(S$45:S$54,"NTS5S1")+COUNTIF(S$45:S$54,"S")+COUNTIF(S$45:S$54,"NTS4S")+COUNTIF(S$45:S$54,"NTS4S1")+COUNTIF(S$65:S$75,"N")+COUNTIF(S$65:S$75,"NT")+COUNTIF(S$65:S$75,"NTS")+COUNTIF(S$65:S$75,"NTS1")+COUNTIF(S$65:S$75,"NTSDS")+COUNTIF(S$65:S$75,"NTSDS1")+COUNTIF(S$65:S$75,"NTS5S")+COUNTIF(S$65:S$75,"NTS5S1")+COUNTIF(S$65:S$75,"S")+COUNTIF(S$65:S$75,"NTS4S")+COUNTIF(S$65:S$75,"NTS4S1")+COUNTIF(S$86:S$96,"N")+COUNTIF(S$86:S$96,"NT")+COUNTIF(S$86:S$96,"NTS")+COUNTIF(S$86:S$96,"NTS1")+COUNTIF(S$86:S$96,"NTSDS")+COUNTIF(S$86:S$96,"NTSDS1")+COUNTIF(S$86:S$96,"NTS5S")+COUNTIF(S$86:S$96,"NTS5S1")+COUNTIF(S$86:S$96,"S")+COUNTIF(S$86:S$96,"NTS4S")+COUNTIF(S$86:S$96,"NTS4S1")</f>
        <v>8</v>
      </c>
      <c r="T8" s="4">
        <f t="shared" si="7"/>
        <v>6</v>
      </c>
      <c r="U8" s="4">
        <f t="shared" si="7"/>
        <v>8</v>
      </c>
      <c r="V8" s="4">
        <f t="shared" si="7"/>
        <v>8</v>
      </c>
      <c r="W8" s="4">
        <f t="shared" si="7"/>
        <v>7</v>
      </c>
      <c r="X8" s="4">
        <f t="shared" si="7"/>
        <v>7</v>
      </c>
      <c r="Y8" s="4">
        <f t="shared" si="7"/>
        <v>8</v>
      </c>
      <c r="Z8" s="4">
        <f t="shared" si="7"/>
        <v>8</v>
      </c>
      <c r="AA8" s="4">
        <f t="shared" si="7"/>
        <v>7</v>
      </c>
      <c r="AB8" s="4">
        <f t="shared" si="7"/>
        <v>7</v>
      </c>
      <c r="AC8" s="4">
        <f t="shared" si="7"/>
        <v>7</v>
      </c>
      <c r="AD8" s="4">
        <f t="shared" si="7"/>
        <v>8</v>
      </c>
      <c r="AE8" s="4">
        <f t="shared" si="7"/>
        <v>8</v>
      </c>
      <c r="AF8" s="4">
        <f t="shared" si="7"/>
        <v>7</v>
      </c>
      <c r="AG8" s="4">
        <f t="shared" si="7"/>
        <v>7</v>
      </c>
      <c r="AH8" s="918">
        <f t="shared" si="7"/>
        <v>8</v>
      </c>
      <c r="AI8" s="1364">
        <f t="shared" si="7"/>
        <v>0</v>
      </c>
      <c r="AJ8" s="12"/>
      <c r="AK8" s="37"/>
      <c r="AL8" s="37"/>
      <c r="AM8" s="37"/>
      <c r="AN8" s="37"/>
      <c r="AO8" s="37"/>
      <c r="AP8" s="37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7"/>
      <c r="BC8" s="550"/>
      <c r="BD8" s="637"/>
      <c r="BE8" s="621"/>
      <c r="BF8" s="39"/>
      <c r="BG8" s="621"/>
      <c r="BH8" s="621"/>
      <c r="BI8" s="39"/>
      <c r="BJ8" s="39"/>
      <c r="BK8" s="39"/>
      <c r="BL8" s="621"/>
      <c r="BM8" s="621"/>
      <c r="BN8" s="621"/>
      <c r="BO8" s="621"/>
      <c r="BP8" s="621"/>
      <c r="BQ8" s="621"/>
      <c r="BR8" s="39"/>
      <c r="BS8" s="621"/>
      <c r="BT8" s="621"/>
      <c r="BU8" s="621"/>
      <c r="BV8" s="621"/>
    </row>
    <row r="9" spans="1:94" ht="15.75" thickBot="1" x14ac:dyDescent="0.3">
      <c r="A9" s="547"/>
      <c r="B9" s="548"/>
      <c r="C9" s="548"/>
      <c r="D9" s="1262">
        <f t="shared" ref="D9:AH9" si="8">+D6+D7+D8</f>
        <v>13</v>
      </c>
      <c r="E9" s="877">
        <f t="shared" si="8"/>
        <v>13</v>
      </c>
      <c r="F9" s="877">
        <f t="shared" si="8"/>
        <v>13</v>
      </c>
      <c r="G9" s="877">
        <f t="shared" si="8"/>
        <v>13</v>
      </c>
      <c r="H9" s="877">
        <f t="shared" si="8"/>
        <v>13</v>
      </c>
      <c r="I9" s="877">
        <f t="shared" si="8"/>
        <v>13</v>
      </c>
      <c r="J9" s="877">
        <f t="shared" si="8"/>
        <v>13</v>
      </c>
      <c r="K9" s="877">
        <f t="shared" si="8"/>
        <v>13</v>
      </c>
      <c r="L9" s="877">
        <f t="shared" si="8"/>
        <v>13</v>
      </c>
      <c r="M9" s="877">
        <f t="shared" si="8"/>
        <v>13</v>
      </c>
      <c r="N9" s="877">
        <f t="shared" si="8"/>
        <v>13</v>
      </c>
      <c r="O9" s="877">
        <f t="shared" si="8"/>
        <v>13</v>
      </c>
      <c r="P9" s="877">
        <f t="shared" si="8"/>
        <v>13</v>
      </c>
      <c r="Q9" s="877">
        <f t="shared" si="8"/>
        <v>13</v>
      </c>
      <c r="R9" s="1013">
        <f t="shared" si="8"/>
        <v>13</v>
      </c>
      <c r="S9" s="1289">
        <f t="shared" si="8"/>
        <v>13</v>
      </c>
      <c r="T9" s="138">
        <f t="shared" si="8"/>
        <v>13</v>
      </c>
      <c r="U9" s="138">
        <f t="shared" si="8"/>
        <v>13</v>
      </c>
      <c r="V9" s="138">
        <f t="shared" si="8"/>
        <v>13</v>
      </c>
      <c r="W9" s="138">
        <f t="shared" si="8"/>
        <v>13</v>
      </c>
      <c r="X9" s="138">
        <f t="shared" si="8"/>
        <v>13</v>
      </c>
      <c r="Y9" s="138">
        <f t="shared" si="8"/>
        <v>13</v>
      </c>
      <c r="Z9" s="138">
        <f t="shared" si="8"/>
        <v>13</v>
      </c>
      <c r="AA9" s="138">
        <f t="shared" si="8"/>
        <v>13</v>
      </c>
      <c r="AB9" s="138">
        <f t="shared" si="8"/>
        <v>13</v>
      </c>
      <c r="AC9" s="138">
        <f t="shared" si="8"/>
        <v>13</v>
      </c>
      <c r="AD9" s="138">
        <f t="shared" si="8"/>
        <v>13</v>
      </c>
      <c r="AE9" s="138">
        <f t="shared" si="8"/>
        <v>13</v>
      </c>
      <c r="AF9" s="138">
        <f t="shared" si="8"/>
        <v>13</v>
      </c>
      <c r="AG9" s="138">
        <f t="shared" si="8"/>
        <v>13</v>
      </c>
      <c r="AH9" s="922">
        <f t="shared" si="8"/>
        <v>13</v>
      </c>
      <c r="AI9" s="1366">
        <f t="shared" ref="AI9" si="9">+AI6+AI7+AI8</f>
        <v>0</v>
      </c>
      <c r="AJ9" s="350"/>
      <c r="AK9" s="638"/>
      <c r="AL9" s="638"/>
      <c r="AM9" s="638"/>
      <c r="AN9" s="638"/>
      <c r="AO9" s="638"/>
      <c r="AP9" s="638"/>
      <c r="AQ9" s="638"/>
      <c r="AR9" s="638"/>
      <c r="AS9" s="638"/>
      <c r="AT9" s="638"/>
      <c r="AU9" s="638"/>
      <c r="AV9" s="638"/>
      <c r="AW9" s="638"/>
      <c r="AX9" s="544" t="s">
        <v>5</v>
      </c>
      <c r="AY9" s="545"/>
      <c r="AZ9" s="545"/>
      <c r="BA9" s="546"/>
      <c r="BB9" s="351">
        <f>COUNTIF(D11:AH11,"Seg")+COUNTIF(D11:AH11,"Ter")+COUNTIF(D11:AH11,"Qua")+COUNTIF(D11:AH11,"Qui")+COUNTIF(D11:AH11,"Sex")</f>
        <v>22</v>
      </c>
      <c r="BC9" s="542"/>
      <c r="BD9" s="543"/>
      <c r="BE9" s="346"/>
      <c r="BF9" s="45"/>
      <c r="BG9" s="44"/>
      <c r="BH9" s="44"/>
      <c r="BI9" s="46"/>
      <c r="BJ9" s="46"/>
      <c r="BK9" s="44"/>
      <c r="BL9" s="46"/>
      <c r="BM9" s="44"/>
      <c r="BN9" s="46"/>
      <c r="BO9" s="46"/>
      <c r="BP9" s="46"/>
      <c r="BQ9" s="46"/>
      <c r="BR9" s="46"/>
      <c r="BS9" s="46"/>
      <c r="BT9" s="46"/>
      <c r="BU9" s="46"/>
      <c r="BV9" s="46"/>
    </row>
    <row r="10" spans="1:94" ht="15.6" customHeight="1" thickBot="1" x14ac:dyDescent="0.3">
      <c r="A10" s="555" t="s">
        <v>6</v>
      </c>
      <c r="B10" s="556"/>
      <c r="C10" s="556"/>
      <c r="D10" s="1734" t="s">
        <v>297</v>
      </c>
      <c r="E10" s="1706"/>
      <c r="F10" s="1706"/>
      <c r="G10" s="1706"/>
      <c r="H10" s="1706"/>
      <c r="I10" s="1706"/>
      <c r="J10" s="1706"/>
      <c r="K10" s="1706"/>
      <c r="L10" s="1706"/>
      <c r="M10" s="1706"/>
      <c r="N10" s="1706"/>
      <c r="O10" s="1706"/>
      <c r="P10" s="1706"/>
      <c r="Q10" s="1706"/>
      <c r="R10" s="1706"/>
      <c r="S10" s="1735" t="s">
        <v>286</v>
      </c>
      <c r="T10" s="1709"/>
      <c r="U10" s="1709"/>
      <c r="V10" s="1709"/>
      <c r="W10" s="1709"/>
      <c r="X10" s="1709"/>
      <c r="Y10" s="1709"/>
      <c r="Z10" s="1709"/>
      <c r="AA10" s="1709"/>
      <c r="AB10" s="1709"/>
      <c r="AC10" s="1709"/>
      <c r="AD10" s="1709"/>
      <c r="AE10" s="1709"/>
      <c r="AF10" s="1709"/>
      <c r="AG10" s="1709"/>
      <c r="AH10" s="1709"/>
      <c r="AI10" s="1344" t="s">
        <v>232</v>
      </c>
      <c r="AJ10" s="636"/>
      <c r="AK10" s="636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552"/>
      <c r="BB10" s="352" t="s">
        <v>7</v>
      </c>
      <c r="BC10" s="1711" t="s">
        <v>8</v>
      </c>
      <c r="BD10" s="1712"/>
      <c r="BE10" s="1716" t="s">
        <v>304</v>
      </c>
      <c r="BF10" s="1717"/>
      <c r="BG10" s="1717"/>
      <c r="BH10" s="1717"/>
      <c r="BI10" s="1717"/>
      <c r="BJ10" s="1717"/>
      <c r="BK10" s="1717"/>
      <c r="BL10" s="1717"/>
      <c r="BM10" s="1717"/>
      <c r="BN10" s="1717"/>
      <c r="BO10" s="1717"/>
      <c r="BP10" s="1717"/>
      <c r="BQ10" s="1717"/>
      <c r="BR10" s="1717"/>
      <c r="BS10" s="1717"/>
      <c r="BT10" s="1717"/>
      <c r="BU10" s="1717"/>
      <c r="BV10" s="1718"/>
      <c r="BW10" s="1719" t="s">
        <v>305</v>
      </c>
      <c r="BX10" s="1720"/>
      <c r="BY10" s="1720"/>
      <c r="BZ10" s="1720"/>
      <c r="CA10" s="1720"/>
      <c r="CB10" s="1720"/>
      <c r="CC10" s="1720"/>
      <c r="CD10" s="1720"/>
      <c r="CE10" s="1720"/>
      <c r="CF10" s="1720"/>
      <c r="CG10" s="1720"/>
      <c r="CH10" s="1720"/>
      <c r="CI10" s="626"/>
      <c r="CJ10" s="626"/>
      <c r="CK10" s="626"/>
      <c r="CL10" s="626"/>
      <c r="CM10" s="626"/>
      <c r="CN10" s="627"/>
    </row>
    <row r="11" spans="1:94" ht="15.75" thickBot="1" x14ac:dyDescent="0.3">
      <c r="A11" s="559"/>
      <c r="B11" s="560"/>
      <c r="C11" s="560"/>
      <c r="D11" s="1263" t="s">
        <v>14</v>
      </c>
      <c r="E11" s="340" t="s">
        <v>15</v>
      </c>
      <c r="F11" s="340" t="s">
        <v>9</v>
      </c>
      <c r="G11" s="340" t="s">
        <v>10</v>
      </c>
      <c r="H11" s="340" t="s">
        <v>11</v>
      </c>
      <c r="I11" s="389" t="s">
        <v>12</v>
      </c>
      <c r="J11" s="338" t="s">
        <v>13</v>
      </c>
      <c r="K11" s="339" t="s">
        <v>14</v>
      </c>
      <c r="L11" s="339" t="s">
        <v>15</v>
      </c>
      <c r="M11" s="339" t="s">
        <v>9</v>
      </c>
      <c r="N11" s="339" t="s">
        <v>10</v>
      </c>
      <c r="O11" s="339" t="s">
        <v>11</v>
      </c>
      <c r="P11" s="341" t="s">
        <v>12</v>
      </c>
      <c r="Q11" s="388" t="s">
        <v>13</v>
      </c>
      <c r="R11" s="1281" t="s">
        <v>14</v>
      </c>
      <c r="S11" s="1290" t="s">
        <v>12</v>
      </c>
      <c r="T11" s="388" t="s">
        <v>13</v>
      </c>
      <c r="U11" s="340" t="s">
        <v>14</v>
      </c>
      <c r="V11" s="340" t="s">
        <v>15</v>
      </c>
      <c r="W11" s="340" t="s">
        <v>9</v>
      </c>
      <c r="X11" s="340" t="s">
        <v>10</v>
      </c>
      <c r="Y11" s="340" t="s">
        <v>11</v>
      </c>
      <c r="Z11" s="389" t="s">
        <v>12</v>
      </c>
      <c r="AA11" s="338" t="s">
        <v>13</v>
      </c>
      <c r="AB11" s="339" t="s">
        <v>14</v>
      </c>
      <c r="AC11" s="339" t="s">
        <v>15</v>
      </c>
      <c r="AD11" s="339" t="s">
        <v>9</v>
      </c>
      <c r="AE11" s="339" t="s">
        <v>10</v>
      </c>
      <c r="AF11" s="339" t="s">
        <v>11</v>
      </c>
      <c r="AG11" s="341" t="s">
        <v>12</v>
      </c>
      <c r="AH11" s="1356" t="s">
        <v>13</v>
      </c>
      <c r="AI11" s="1367" t="s">
        <v>13</v>
      </c>
      <c r="AJ11" s="630"/>
      <c r="AK11" s="630"/>
      <c r="AL11" s="630"/>
      <c r="AM11" s="630"/>
      <c r="AN11" s="630"/>
      <c r="AO11" s="630"/>
      <c r="AP11" s="630"/>
      <c r="AQ11" s="630"/>
      <c r="AR11" s="630"/>
      <c r="AS11" s="630"/>
      <c r="AT11" s="630"/>
      <c r="AU11" s="630"/>
      <c r="AV11" s="630"/>
      <c r="AW11" s="630"/>
      <c r="AX11" s="630"/>
      <c r="AY11" s="630"/>
      <c r="AZ11" s="630"/>
      <c r="BA11" s="554"/>
      <c r="BB11" s="345">
        <f>(+BB9/5)*4</f>
        <v>17.600000000000001</v>
      </c>
      <c r="BC11" s="1731">
        <f>+BB9*8/24</f>
        <v>7.333333333333333</v>
      </c>
      <c r="BD11" s="1732"/>
      <c r="BE11" s="557" t="s">
        <v>16</v>
      </c>
      <c r="BF11" s="628" t="s">
        <v>17</v>
      </c>
      <c r="BG11" s="1721" t="s">
        <v>18</v>
      </c>
      <c r="BH11" s="1722"/>
      <c r="BI11" s="1722"/>
      <c r="BJ11" s="1723"/>
      <c r="BK11" s="1713" t="s">
        <v>19</v>
      </c>
      <c r="BL11" s="1714"/>
      <c r="BM11" s="1714"/>
      <c r="BN11" s="1714"/>
      <c r="BO11" s="1714"/>
      <c r="BP11" s="1714"/>
      <c r="BQ11" s="1714"/>
      <c r="BR11" s="1724"/>
      <c r="BS11" s="1713" t="s">
        <v>20</v>
      </c>
      <c r="BT11" s="1714"/>
      <c r="BU11" s="1714"/>
      <c r="BV11" s="1724"/>
      <c r="BW11" s="1725" t="s">
        <v>197</v>
      </c>
      <c r="BX11" s="1726"/>
      <c r="BY11" s="1726"/>
      <c r="BZ11" s="1727"/>
      <c r="CA11" s="1728" t="s">
        <v>189</v>
      </c>
      <c r="CB11" s="1729"/>
      <c r="CC11" s="1729"/>
      <c r="CD11" s="1729"/>
      <c r="CE11" s="1729"/>
      <c r="CF11" s="1729"/>
      <c r="CG11" s="1729"/>
      <c r="CH11" s="1730"/>
      <c r="CI11" s="1713" t="s">
        <v>198</v>
      </c>
      <c r="CJ11" s="1714"/>
      <c r="CK11" s="1714"/>
      <c r="CL11" s="1715"/>
      <c r="CN11" s="353"/>
    </row>
    <row r="12" spans="1:94" ht="21" customHeight="1" thickBot="1" x14ac:dyDescent="0.3">
      <c r="A12" s="266" t="s">
        <v>21</v>
      </c>
      <c r="B12" s="266" t="s">
        <v>22</v>
      </c>
      <c r="C12" s="406" t="s">
        <v>23</v>
      </c>
      <c r="D12" s="1264">
        <v>1</v>
      </c>
      <c r="E12" s="431">
        <f>D12+1</f>
        <v>2</v>
      </c>
      <c r="F12" s="431">
        <f t="shared" ref="F12:R12" si="10">E12+1</f>
        <v>3</v>
      </c>
      <c r="G12" s="431">
        <f t="shared" si="10"/>
        <v>4</v>
      </c>
      <c r="H12" s="437">
        <f t="shared" si="10"/>
        <v>5</v>
      </c>
      <c r="I12" s="442">
        <f t="shared" si="10"/>
        <v>6</v>
      </c>
      <c r="J12" s="441">
        <f t="shared" si="10"/>
        <v>7</v>
      </c>
      <c r="K12" s="431">
        <f t="shared" si="10"/>
        <v>8</v>
      </c>
      <c r="L12" s="431">
        <f t="shared" si="10"/>
        <v>9</v>
      </c>
      <c r="M12" s="431">
        <f t="shared" si="10"/>
        <v>10</v>
      </c>
      <c r="N12" s="431">
        <f t="shared" si="10"/>
        <v>11</v>
      </c>
      <c r="O12" s="431">
        <f t="shared" si="10"/>
        <v>12</v>
      </c>
      <c r="P12" s="457">
        <f t="shared" si="10"/>
        <v>13</v>
      </c>
      <c r="Q12" s="441">
        <f t="shared" si="10"/>
        <v>14</v>
      </c>
      <c r="R12" s="1282">
        <f t="shared" si="10"/>
        <v>15</v>
      </c>
      <c r="S12" s="1291">
        <f t="shared" ref="S12:AG12" si="11">R12+1</f>
        <v>16</v>
      </c>
      <c r="T12" s="441">
        <f t="shared" si="11"/>
        <v>17</v>
      </c>
      <c r="U12" s="431">
        <f t="shared" si="11"/>
        <v>18</v>
      </c>
      <c r="V12" s="431">
        <f t="shared" si="11"/>
        <v>19</v>
      </c>
      <c r="W12" s="437">
        <f t="shared" si="11"/>
        <v>20</v>
      </c>
      <c r="X12" s="431">
        <f t="shared" si="11"/>
        <v>21</v>
      </c>
      <c r="Y12" s="431">
        <f t="shared" si="11"/>
        <v>22</v>
      </c>
      <c r="Z12" s="442">
        <f t="shared" si="11"/>
        <v>23</v>
      </c>
      <c r="AA12" s="441">
        <f t="shared" si="11"/>
        <v>24</v>
      </c>
      <c r="AB12" s="431">
        <f t="shared" si="11"/>
        <v>25</v>
      </c>
      <c r="AC12" s="431">
        <f t="shared" si="11"/>
        <v>26</v>
      </c>
      <c r="AD12" s="431">
        <f t="shared" si="11"/>
        <v>27</v>
      </c>
      <c r="AE12" s="437">
        <f t="shared" si="11"/>
        <v>28</v>
      </c>
      <c r="AF12" s="431">
        <f t="shared" si="11"/>
        <v>29</v>
      </c>
      <c r="AG12" s="442">
        <f t="shared" si="11"/>
        <v>30</v>
      </c>
      <c r="AH12" s="1357">
        <f>AG12+1</f>
        <v>31</v>
      </c>
      <c r="AI12" s="1368">
        <v>24</v>
      </c>
      <c r="AJ12" s="354" t="s">
        <v>24</v>
      </c>
      <c r="AK12" s="192" t="s">
        <v>25</v>
      </c>
      <c r="AL12" s="192" t="s">
        <v>26</v>
      </c>
      <c r="AM12" s="192" t="s">
        <v>27</v>
      </c>
      <c r="AN12" s="192" t="s">
        <v>28</v>
      </c>
      <c r="AO12" s="192" t="s">
        <v>29</v>
      </c>
      <c r="AP12" s="192" t="s">
        <v>30</v>
      </c>
      <c r="AQ12" s="274" t="s">
        <v>31</v>
      </c>
      <c r="AR12" s="274" t="s">
        <v>32</v>
      </c>
      <c r="AS12" s="274" t="s">
        <v>292</v>
      </c>
      <c r="AT12" s="274" t="s">
        <v>34</v>
      </c>
      <c r="AU12" s="274" t="s">
        <v>35</v>
      </c>
      <c r="AV12" s="274" t="s">
        <v>36</v>
      </c>
      <c r="AW12" s="274" t="s">
        <v>37</v>
      </c>
      <c r="AX12" s="274" t="s">
        <v>38</v>
      </c>
      <c r="AY12" s="274" t="s">
        <v>39</v>
      </c>
      <c r="AZ12" s="274" t="s">
        <v>40</v>
      </c>
      <c r="BA12" s="274" t="s">
        <v>41</v>
      </c>
      <c r="BB12" s="355" t="s">
        <v>42</v>
      </c>
      <c r="BC12" s="632" t="s">
        <v>43</v>
      </c>
      <c r="BD12" s="633"/>
      <c r="BE12" s="558"/>
      <c r="BF12" s="629"/>
      <c r="BG12" s="342" t="s">
        <v>44</v>
      </c>
      <c r="BH12" s="188" t="s">
        <v>45</v>
      </c>
      <c r="BI12" s="189" t="s">
        <v>46</v>
      </c>
      <c r="BJ12" s="190" t="s">
        <v>47</v>
      </c>
      <c r="BK12" s="191" t="s">
        <v>48</v>
      </c>
      <c r="BL12" s="192" t="s">
        <v>49</v>
      </c>
      <c r="BM12" s="192" t="s">
        <v>50</v>
      </c>
      <c r="BN12" s="192" t="s">
        <v>51</v>
      </c>
      <c r="BO12" s="188" t="s">
        <v>52</v>
      </c>
      <c r="BP12" s="188" t="s">
        <v>53</v>
      </c>
      <c r="BQ12" s="188" t="s">
        <v>54</v>
      </c>
      <c r="BR12" s="193" t="s">
        <v>42</v>
      </c>
      <c r="BS12" s="194" t="s">
        <v>28</v>
      </c>
      <c r="BT12" s="188" t="s">
        <v>29</v>
      </c>
      <c r="BU12" s="188" t="s">
        <v>30</v>
      </c>
      <c r="BV12" s="193" t="s">
        <v>42</v>
      </c>
      <c r="BW12" s="200" t="s">
        <v>44</v>
      </c>
      <c r="BX12" s="201" t="s">
        <v>45</v>
      </c>
      <c r="BY12" s="202" t="s">
        <v>187</v>
      </c>
      <c r="BZ12" s="203" t="s">
        <v>188</v>
      </c>
      <c r="CA12" s="204" t="s">
        <v>190</v>
      </c>
      <c r="CB12" s="205" t="s">
        <v>191</v>
      </c>
      <c r="CC12" s="205" t="s">
        <v>192</v>
      </c>
      <c r="CD12" s="205" t="s">
        <v>193</v>
      </c>
      <c r="CE12" s="201" t="s">
        <v>194</v>
      </c>
      <c r="CF12" s="201" t="s">
        <v>195</v>
      </c>
      <c r="CG12" s="201" t="s">
        <v>196</v>
      </c>
      <c r="CH12" s="206" t="s">
        <v>42</v>
      </c>
      <c r="CI12" s="194"/>
      <c r="CJ12" s="188"/>
      <c r="CK12" s="188"/>
      <c r="CL12" s="199"/>
      <c r="CM12" s="356"/>
      <c r="CN12" s="357"/>
      <c r="CO12" s="445" t="s">
        <v>199</v>
      </c>
      <c r="CP12" s="446" t="s">
        <v>200</v>
      </c>
    </row>
    <row r="13" spans="1:94" ht="20.100000000000001" customHeight="1" thickBot="1" x14ac:dyDescent="0.3">
      <c r="A13" s="134" t="s">
        <v>55</v>
      </c>
      <c r="B13" s="612">
        <v>1</v>
      </c>
      <c r="C13" s="128" t="s">
        <v>275</v>
      </c>
      <c r="D13" s="999" t="s">
        <v>27</v>
      </c>
      <c r="E13" s="435" t="s">
        <v>31</v>
      </c>
      <c r="F13" s="435" t="s">
        <v>25</v>
      </c>
      <c r="G13" s="498"/>
      <c r="H13" s="498"/>
      <c r="I13" s="440" t="s">
        <v>24</v>
      </c>
      <c r="J13" s="459" t="s">
        <v>25</v>
      </c>
      <c r="K13" s="506" t="s">
        <v>56</v>
      </c>
      <c r="L13" s="527"/>
      <c r="M13" s="435" t="s">
        <v>24</v>
      </c>
      <c r="N13" s="435" t="s">
        <v>57</v>
      </c>
      <c r="O13" s="520"/>
      <c r="P13" s="504"/>
      <c r="Q13" s="466" t="s">
        <v>32</v>
      </c>
      <c r="R13" s="384" t="s">
        <v>32</v>
      </c>
      <c r="S13" s="1292"/>
      <c r="T13" s="1020" t="s">
        <v>24</v>
      </c>
      <c r="U13" s="435" t="s">
        <v>25</v>
      </c>
      <c r="V13" s="498"/>
      <c r="W13" s="531" t="s">
        <v>51</v>
      </c>
      <c r="X13" s="435" t="s">
        <v>25</v>
      </c>
      <c r="Y13" s="435" t="s">
        <v>25</v>
      </c>
      <c r="Z13" s="505"/>
      <c r="AA13" s="500" t="s">
        <v>48</v>
      </c>
      <c r="AB13" s="435" t="s">
        <v>24</v>
      </c>
      <c r="AC13" s="435" t="s">
        <v>31</v>
      </c>
      <c r="AD13" s="498" t="s">
        <v>26</v>
      </c>
      <c r="AE13" s="498"/>
      <c r="AF13" s="435" t="s">
        <v>24</v>
      </c>
      <c r="AG13" s="440" t="s">
        <v>25</v>
      </c>
      <c r="AH13" s="1358"/>
      <c r="AI13" s="1371" t="s">
        <v>48</v>
      </c>
      <c r="AJ13" s="1072">
        <f>COUNTIF($D13:AH13,"D")</f>
        <v>5</v>
      </c>
      <c r="AK13" s="1073">
        <f t="shared" ref="AK13:AK44" si="12">COUNTIF($D13:$AH13,"N")</f>
        <v>6</v>
      </c>
      <c r="AL13" s="1073">
        <f t="shared" ref="AL13:AL44" si="13">COUNTIF($D13:$AH13,"DT")</f>
        <v>1</v>
      </c>
      <c r="AM13" s="1073">
        <f t="shared" ref="AM13:AM44" si="14">COUNTIF($D13:$AH13,"NT")</f>
        <v>1</v>
      </c>
      <c r="AN13" s="1073">
        <f t="shared" ref="AN13:AN44" si="15">COUNTIF($D13:$AH13,"Naf")</f>
        <v>0</v>
      </c>
      <c r="AO13" s="1073">
        <f t="shared" ref="AO13:AO44" si="16">COUNTIF($D13:$AH13,"DF")</f>
        <v>0</v>
      </c>
      <c r="AP13" s="1073">
        <f t="shared" ref="AP13:AP44" si="17">COUNTIF($D13:$AH13,"NF")</f>
        <v>0</v>
      </c>
      <c r="AQ13" s="1073">
        <f t="shared" ref="AQ13:AQ44" si="18">COUNTIF($D13:$AH13,"t")</f>
        <v>2</v>
      </c>
      <c r="AR13" s="1073">
        <f t="shared" ref="AR13:AR44" si="19">COUNTIF($D13:$AH13,"FE")</f>
        <v>2</v>
      </c>
      <c r="AS13" s="1073">
        <f t="shared" ref="AS13:AS44" si="20">COUNTIF($D13:$AH13,"LN")</f>
        <v>0</v>
      </c>
      <c r="AT13" s="1073">
        <f t="shared" ref="AT13:AT44" si="21">COUNTIF($D13:$AH13,"DS")</f>
        <v>0</v>
      </c>
      <c r="AU13" s="1073">
        <f t="shared" ref="AU13:AU44" si="22">COUNTIF($D13:$AH13,"DISP")</f>
        <v>0</v>
      </c>
      <c r="AV13" s="1073">
        <f t="shared" ref="AV13:AV44" si="23">COUNTIF($D13:$AH13,"L")</f>
        <v>0</v>
      </c>
      <c r="AW13" s="1073">
        <f t="shared" ref="AW13:AW44" si="24">COUNTIF($D13:$AH13,"B")</f>
        <v>0</v>
      </c>
      <c r="AX13" s="1073">
        <f t="shared" ref="AX13:AX44" si="25">COUNTIF($D13:$AH13,"SA")</f>
        <v>0</v>
      </c>
      <c r="AY13" s="1073">
        <f t="shared" ref="AY13:AY44" si="26">COUNTIF($D13:$AH13,"SE")</f>
        <v>0</v>
      </c>
      <c r="AZ13" s="1073">
        <f t="shared" ref="AZ13:AZ44" si="27">COUNTIF($D13:$AH13,"TR")</f>
        <v>0</v>
      </c>
      <c r="BA13" s="1073">
        <f t="shared" ref="BA13:BA44" si="28">COUNTIF($D13:$AH13,"F")</f>
        <v>0</v>
      </c>
      <c r="BB13" s="184">
        <f>+AJ13+AK13+AL13+AM13+AR13+AV13+AW13+AX13+AY13+AZ13</f>
        <v>15</v>
      </c>
      <c r="BC13" s="348"/>
      <c r="BD13" s="1076">
        <f t="shared" ref="BD13" si="29">+AJ13*$BC$2+AK13*$BC$6+AL13*$BC$2+AM13*$BC$2+AN13*$BC$6+AP13*8/24+AT13*8/24+AU13*8/24+AV13*8/24+AW13*12/24+AX13*8/24+AY13*$BC$2+AZ13*8/24+BK13*(0/24)+AS13*12/24</f>
        <v>6.5</v>
      </c>
      <c r="BE13" s="347"/>
      <c r="BF13" s="343"/>
      <c r="BG13" s="178">
        <f>COUNTIF($D13:$AI13,"DTS")+COUNTIF($D13:$AH13,"NTS")</f>
        <v>1</v>
      </c>
      <c r="BH13" s="179">
        <f t="shared" ref="BH13" si="30">+BG13*12/24</f>
        <v>0.5</v>
      </c>
      <c r="BI13" s="180">
        <f t="shared" ref="BI13" si="31">+BH13/12+BO13*(1/24)</f>
        <v>4.1666666666666664E-2</v>
      </c>
      <c r="BJ13" s="181">
        <f t="shared" ref="BJ13" si="32">+BH13-BI13+(BO13*(3/24))+(BQ13*(8/24))</f>
        <v>0.45833333333333331</v>
      </c>
      <c r="BK13" s="182">
        <f>COUNTIF($D13:$AI13,"DTS5S")</f>
        <v>2</v>
      </c>
      <c r="BL13" s="183">
        <f t="shared" ref="BL13:BL35" si="33">COUNTIF($D13:$AH13,"NTS5S")</f>
        <v>0</v>
      </c>
      <c r="BM13" s="183">
        <f t="shared" ref="BM13:BM35" si="34">COUNTIF($D13:$AH13,"DTSDS")</f>
        <v>0</v>
      </c>
      <c r="BN13" s="183">
        <f t="shared" ref="BN13:BN35" si="35">COUNTIF($D13:$AH13,"NTSDS")</f>
        <v>1</v>
      </c>
      <c r="BO13" s="183">
        <f t="shared" ref="BO13:BO35" si="36">COUNTIF($D13:$AH13,"NTSAF")</f>
        <v>0</v>
      </c>
      <c r="BP13" s="183">
        <f t="shared" ref="BP13:BP35" si="37">COUNTIF($D13:$AH13,"DTSF")</f>
        <v>0</v>
      </c>
      <c r="BQ13" s="184">
        <f t="shared" ref="BQ13:BQ35" si="38">COUNTIF($D13:$AH13,"NTSF")</f>
        <v>0</v>
      </c>
      <c r="BR13" s="405">
        <f>+(BN13+BM13+BL13+BK13)*(12/24)</f>
        <v>1.5</v>
      </c>
      <c r="BS13" s="182">
        <f t="shared" ref="BS13:BS35" si="39">COUNTIF($D13:$AH13,"NAF")+$BS$8</f>
        <v>0</v>
      </c>
      <c r="BT13" s="183">
        <f t="shared" ref="BT13:BT35" si="40">COUNTIF($D13:$AH13,"DF")</f>
        <v>0</v>
      </c>
      <c r="BU13" s="184">
        <f t="shared" ref="BU13:BU35" si="41">COUNTIF($D13:$AH13,"NF")</f>
        <v>0</v>
      </c>
      <c r="BV13" s="185">
        <f>BS13*(8/24)+BT13*(12/24)+BU13*(4/24)+BO13*(8/24)+BP13*(12/24)+BQ13*(4/24)</f>
        <v>0</v>
      </c>
      <c r="BW13" s="178">
        <f t="shared" ref="BW13:BW35" si="42">COUNTIF($D13:$AH13,"DTS1")+COUNTIF($D13:$AH13,"NTS1")</f>
        <v>0</v>
      </c>
      <c r="BX13" s="179">
        <f t="shared" ref="BX13" si="43">+BW13*12/24</f>
        <v>0</v>
      </c>
      <c r="BY13" s="196">
        <f t="shared" ref="BY13" si="44">+BX13/12+CE13*(1/24)</f>
        <v>0</v>
      </c>
      <c r="BZ13" s="197">
        <f t="shared" ref="BZ13" si="45">+BX13-BY13+(CE13*(3/24))+(CG13*(8/24))</f>
        <v>0</v>
      </c>
      <c r="CA13" s="182">
        <f t="shared" ref="CA13:CA35" si="46">COUNTIF($D13:$AH13,"DTS5S1")</f>
        <v>0</v>
      </c>
      <c r="CB13" s="183">
        <f t="shared" ref="CB13:CB35" si="47">COUNTIF($D13:$AH13,"NTS5S1")</f>
        <v>0</v>
      </c>
      <c r="CC13" s="183">
        <f t="shared" ref="CC13:CC35" si="48">COUNTIF($D13:$AH13,"DTSDS1")</f>
        <v>0</v>
      </c>
      <c r="CD13" s="183">
        <f t="shared" ref="CD13:CD35" si="49">COUNTIF($D13:$AH13,"NTSDS1")</f>
        <v>0</v>
      </c>
      <c r="CE13" s="183">
        <f t="shared" ref="CE13:CE35" si="50">COUNTIF($D13:$AH13,"NTSAF1")</f>
        <v>0</v>
      </c>
      <c r="CF13" s="183">
        <f t="shared" ref="CF13:CF35" si="51">COUNTIF($D13:$AH13,"DTSF1")</f>
        <v>0</v>
      </c>
      <c r="CG13" s="184">
        <f t="shared" ref="CG13:CG35" si="52">COUNTIF($D13:$AH13,"NTSF1")</f>
        <v>0</v>
      </c>
      <c r="CH13" s="198">
        <f t="shared" ref="CH13" si="53">+(CD13+CC13+CB13+CE13+CF13+CG13+CA13)*(12/24)</f>
        <v>0</v>
      </c>
      <c r="CI13" s="186"/>
      <c r="CJ13" s="187"/>
      <c r="CK13" s="187"/>
      <c r="CL13" s="177">
        <f>SUM(BR13)+BH13+BX13+CH13</f>
        <v>2</v>
      </c>
      <c r="CM13" s="230"/>
      <c r="CN13" s="353"/>
      <c r="CO13" s="444">
        <v>6</v>
      </c>
      <c r="CP13" s="450">
        <v>72</v>
      </c>
    </row>
    <row r="14" spans="1:94" ht="20.100000000000001" customHeight="1" thickBot="1" x14ac:dyDescent="0.3">
      <c r="A14" s="134" t="s">
        <v>58</v>
      </c>
      <c r="B14" s="862">
        <v>2</v>
      </c>
      <c r="C14" s="128" t="s">
        <v>275</v>
      </c>
      <c r="D14" s="999"/>
      <c r="E14" s="435" t="s">
        <v>31</v>
      </c>
      <c r="F14" s="435" t="s">
        <v>32</v>
      </c>
      <c r="G14" s="432" t="s">
        <v>288</v>
      </c>
      <c r="H14" s="432" t="s">
        <v>289</v>
      </c>
      <c r="I14" s="440" t="s">
        <v>32</v>
      </c>
      <c r="J14" s="459" t="s">
        <v>32</v>
      </c>
      <c r="K14" s="435" t="s">
        <v>32</v>
      </c>
      <c r="L14" s="435" t="s">
        <v>32</v>
      </c>
      <c r="M14" s="435" t="s">
        <v>32</v>
      </c>
      <c r="N14" s="435" t="s">
        <v>32</v>
      </c>
      <c r="O14" s="434" t="s">
        <v>288</v>
      </c>
      <c r="P14" s="491" t="s">
        <v>289</v>
      </c>
      <c r="Q14" s="1025"/>
      <c r="R14" s="384" t="s">
        <v>31</v>
      </c>
      <c r="S14" s="1292"/>
      <c r="T14" s="1020" t="s">
        <v>24</v>
      </c>
      <c r="U14" s="435" t="s">
        <v>31</v>
      </c>
      <c r="V14" s="498" t="s">
        <v>26</v>
      </c>
      <c r="W14" s="498"/>
      <c r="X14" s="435" t="s">
        <v>57</v>
      </c>
      <c r="Y14" s="435" t="s">
        <v>57</v>
      </c>
      <c r="Z14" s="505"/>
      <c r="AA14" s="500" t="s">
        <v>48</v>
      </c>
      <c r="AB14" s="435" t="s">
        <v>24</v>
      </c>
      <c r="AC14" s="435" t="s">
        <v>25</v>
      </c>
      <c r="AD14" s="531" t="s">
        <v>49</v>
      </c>
      <c r="AE14" s="498"/>
      <c r="AF14" s="435" t="s">
        <v>24</v>
      </c>
      <c r="AG14" s="440" t="s">
        <v>31</v>
      </c>
      <c r="AH14" s="1358"/>
      <c r="AI14" s="1371" t="s">
        <v>48</v>
      </c>
      <c r="AJ14" s="1072">
        <f>COUNTIF($D14:AH14,"D")</f>
        <v>3</v>
      </c>
      <c r="AK14" s="1073">
        <f t="shared" si="12"/>
        <v>1</v>
      </c>
      <c r="AL14" s="1073">
        <f t="shared" si="13"/>
        <v>1</v>
      </c>
      <c r="AM14" s="1073">
        <f t="shared" si="14"/>
        <v>0</v>
      </c>
      <c r="AN14" s="1073">
        <f t="shared" si="15"/>
        <v>0</v>
      </c>
      <c r="AO14" s="1073">
        <f t="shared" si="16"/>
        <v>0</v>
      </c>
      <c r="AP14" s="1073">
        <f t="shared" si="17"/>
        <v>0</v>
      </c>
      <c r="AQ14" s="1073">
        <f t="shared" si="18"/>
        <v>4</v>
      </c>
      <c r="AR14" s="1073">
        <f t="shared" si="19"/>
        <v>7</v>
      </c>
      <c r="AS14" s="1073">
        <f t="shared" si="20"/>
        <v>0</v>
      </c>
      <c r="AT14" s="1073">
        <f t="shared" si="21"/>
        <v>0</v>
      </c>
      <c r="AU14" s="1073">
        <f t="shared" si="22"/>
        <v>0</v>
      </c>
      <c r="AV14" s="1073">
        <f t="shared" si="23"/>
        <v>0</v>
      </c>
      <c r="AW14" s="1073">
        <f t="shared" si="24"/>
        <v>0</v>
      </c>
      <c r="AX14" s="1073">
        <f t="shared" si="25"/>
        <v>0</v>
      </c>
      <c r="AY14" s="1073">
        <f t="shared" si="26"/>
        <v>0</v>
      </c>
      <c r="AZ14" s="1073">
        <f t="shared" si="27"/>
        <v>0</v>
      </c>
      <c r="BA14" s="1073">
        <f t="shared" si="28"/>
        <v>0</v>
      </c>
      <c r="BB14" s="184">
        <f t="shared" ref="BB14:BB77" si="54">+AJ14+AK14+AL14+AM14+AR14+AV14+AW14+AX14+AY14+AZ14</f>
        <v>12</v>
      </c>
      <c r="BC14" s="348"/>
      <c r="BD14" s="1076">
        <f t="shared" ref="BD14:BD77" si="55">+AJ14*$BC$2+AK14*$BC$6+AL14*$BC$2+AM14*$BC$2+AN14*$BC$6+AP14*8/24+AT14*8/24+AU14*8/24+AV14*8/24+AW14*12/24+AX14*8/24+AY14*$BC$2+AZ14*8/24+BK14*(0/24)+AS14*12/24</f>
        <v>2.5</v>
      </c>
      <c r="BE14" s="347"/>
      <c r="BF14" s="343"/>
      <c r="BG14" s="178">
        <f t="shared" ref="BG14:BG77" si="56">COUNTIF($D14:$AI14,"DTS")+COUNTIF($D14:$AH14,"NTS")</f>
        <v>0</v>
      </c>
      <c r="BH14" s="179">
        <f t="shared" ref="BH14:BH77" si="57">+BG14*12/24</f>
        <v>0</v>
      </c>
      <c r="BI14" s="180">
        <f t="shared" ref="BI14:BI77" si="58">+BH14/12+BO14*(1/24)</f>
        <v>0</v>
      </c>
      <c r="BJ14" s="181">
        <f t="shared" ref="BJ14:BJ77" si="59">+BH14-BI14+(BO14*(3/24))+(BQ14*(8/24))</f>
        <v>0</v>
      </c>
      <c r="BK14" s="182">
        <f t="shared" ref="BK14:BK77" si="60">COUNTIF($D14:$AI14,"DTS5S")</f>
        <v>2</v>
      </c>
      <c r="BL14" s="183">
        <f t="shared" si="33"/>
        <v>1</v>
      </c>
      <c r="BM14" s="183">
        <f t="shared" si="34"/>
        <v>0</v>
      </c>
      <c r="BN14" s="183">
        <f t="shared" si="35"/>
        <v>0</v>
      </c>
      <c r="BO14" s="183">
        <f t="shared" si="36"/>
        <v>0</v>
      </c>
      <c r="BP14" s="183">
        <f t="shared" si="37"/>
        <v>0</v>
      </c>
      <c r="BQ14" s="184">
        <f t="shared" si="38"/>
        <v>0</v>
      </c>
      <c r="BR14" s="405">
        <f t="shared" ref="BR14:BR77" si="61">+(BN14+BM14+BL14+BK14)*(12/24)</f>
        <v>1.5</v>
      </c>
      <c r="BS14" s="182">
        <f t="shared" si="39"/>
        <v>0</v>
      </c>
      <c r="BT14" s="183">
        <f t="shared" si="40"/>
        <v>0</v>
      </c>
      <c r="BU14" s="184">
        <f t="shared" si="41"/>
        <v>0</v>
      </c>
      <c r="BV14" s="185">
        <f t="shared" ref="BV14:BV77" si="62">BS14*(8/24)+BT14*(12/24)+BU14*(4/24)+BO14*(8/24)+BP14*(12/24)+BQ14*(4/24)</f>
        <v>0</v>
      </c>
      <c r="BW14" s="178">
        <f t="shared" si="42"/>
        <v>0</v>
      </c>
      <c r="BX14" s="179">
        <f t="shared" ref="BX14:BX77" si="63">+BW14*12/24</f>
        <v>0</v>
      </c>
      <c r="BY14" s="196">
        <f t="shared" ref="BY14:BY77" si="64">+BX14/12+CE14*(1/24)</f>
        <v>0</v>
      </c>
      <c r="BZ14" s="197">
        <f t="shared" ref="BZ14:BZ77" si="65">+BX14-BY14+(CE14*(3/24))+(CG14*(8/24))</f>
        <v>0</v>
      </c>
      <c r="CA14" s="182">
        <f t="shared" si="46"/>
        <v>0</v>
      </c>
      <c r="CB14" s="183">
        <f t="shared" si="47"/>
        <v>0</v>
      </c>
      <c r="CC14" s="183">
        <f t="shared" si="48"/>
        <v>0</v>
      </c>
      <c r="CD14" s="183">
        <f t="shared" si="49"/>
        <v>0</v>
      </c>
      <c r="CE14" s="183">
        <f t="shared" si="50"/>
        <v>0</v>
      </c>
      <c r="CF14" s="183">
        <f t="shared" si="51"/>
        <v>0</v>
      </c>
      <c r="CG14" s="184">
        <f t="shared" si="52"/>
        <v>0</v>
      </c>
      <c r="CH14" s="198">
        <f t="shared" ref="CH14:CH77" si="66">+(CD14+CC14+CB14+CE14+CF14+CG14+CA14)*(12/24)</f>
        <v>0</v>
      </c>
      <c r="CI14" s="186"/>
      <c r="CJ14" s="187"/>
      <c r="CK14" s="187"/>
      <c r="CL14" s="177">
        <f t="shared" ref="CL14:CL77" si="67">SUM(BR14)+BH14+BX14+CH14</f>
        <v>1.5</v>
      </c>
      <c r="CM14" s="230"/>
      <c r="CN14" s="359"/>
      <c r="CO14" s="444">
        <v>7</v>
      </c>
      <c r="CP14" s="450">
        <v>84</v>
      </c>
    </row>
    <row r="15" spans="1:94" s="35" customFormat="1" ht="20.100000000000001" customHeight="1" thickBot="1" x14ac:dyDescent="0.3">
      <c r="A15" s="134" t="s">
        <v>60</v>
      </c>
      <c r="B15" s="612">
        <v>3</v>
      </c>
      <c r="C15" s="19" t="s">
        <v>2</v>
      </c>
      <c r="D15" s="999"/>
      <c r="E15" s="435" t="s">
        <v>24</v>
      </c>
      <c r="F15" s="435" t="s">
        <v>25</v>
      </c>
      <c r="G15" s="498"/>
      <c r="H15" s="527"/>
      <c r="I15" s="440" t="s">
        <v>57</v>
      </c>
      <c r="J15" s="459" t="s">
        <v>25</v>
      </c>
      <c r="K15" s="527"/>
      <c r="L15" s="527"/>
      <c r="M15" s="435" t="s">
        <v>24</v>
      </c>
      <c r="N15" s="435" t="s">
        <v>24</v>
      </c>
      <c r="O15" s="527"/>
      <c r="P15" s="526"/>
      <c r="Q15" s="459" t="s">
        <v>24</v>
      </c>
      <c r="R15" s="384" t="s">
        <v>25</v>
      </c>
      <c r="S15" s="1292"/>
      <c r="T15" s="1020" t="s">
        <v>24</v>
      </c>
      <c r="U15" s="435" t="s">
        <v>25</v>
      </c>
      <c r="V15" s="498"/>
      <c r="W15" s="498"/>
      <c r="X15" s="435" t="s">
        <v>25</v>
      </c>
      <c r="Y15" s="435" t="s">
        <v>25</v>
      </c>
      <c r="Z15" s="505"/>
      <c r="AA15" s="500" t="s">
        <v>48</v>
      </c>
      <c r="AB15" s="435" t="s">
        <v>24</v>
      </c>
      <c r="AC15" s="435" t="s">
        <v>25</v>
      </c>
      <c r="AD15" s="498"/>
      <c r="AE15" s="498"/>
      <c r="AF15" s="435" t="s">
        <v>24</v>
      </c>
      <c r="AG15" s="440" t="s">
        <v>25</v>
      </c>
      <c r="AH15" s="1358"/>
      <c r="AI15" s="1371" t="s">
        <v>48</v>
      </c>
      <c r="AJ15" s="1072">
        <f>COUNTIF($D15:AH15,"D")</f>
        <v>7</v>
      </c>
      <c r="AK15" s="1073">
        <f t="shared" si="12"/>
        <v>8</v>
      </c>
      <c r="AL15" s="1073">
        <f t="shared" si="13"/>
        <v>0</v>
      </c>
      <c r="AM15" s="1073">
        <f t="shared" si="14"/>
        <v>0</v>
      </c>
      <c r="AN15" s="1073">
        <f t="shared" si="15"/>
        <v>0</v>
      </c>
      <c r="AO15" s="1073">
        <f t="shared" si="16"/>
        <v>0</v>
      </c>
      <c r="AP15" s="1073">
        <f t="shared" si="17"/>
        <v>0</v>
      </c>
      <c r="AQ15" s="1073">
        <f t="shared" si="18"/>
        <v>0</v>
      </c>
      <c r="AR15" s="1073">
        <f t="shared" si="19"/>
        <v>0</v>
      </c>
      <c r="AS15" s="1073">
        <f t="shared" si="20"/>
        <v>0</v>
      </c>
      <c r="AT15" s="1073">
        <f t="shared" si="21"/>
        <v>0</v>
      </c>
      <c r="AU15" s="1073">
        <f t="shared" si="22"/>
        <v>0</v>
      </c>
      <c r="AV15" s="1073">
        <f t="shared" si="23"/>
        <v>0</v>
      </c>
      <c r="AW15" s="1073">
        <f t="shared" si="24"/>
        <v>0</v>
      </c>
      <c r="AX15" s="1073">
        <f t="shared" si="25"/>
        <v>0</v>
      </c>
      <c r="AY15" s="1073">
        <f t="shared" si="26"/>
        <v>0</v>
      </c>
      <c r="AZ15" s="1073">
        <f t="shared" si="27"/>
        <v>0</v>
      </c>
      <c r="BA15" s="1073">
        <f t="shared" si="28"/>
        <v>0</v>
      </c>
      <c r="BB15" s="184">
        <f t="shared" si="54"/>
        <v>15</v>
      </c>
      <c r="BC15" s="348"/>
      <c r="BD15" s="1076">
        <f t="shared" si="55"/>
        <v>7.5</v>
      </c>
      <c r="BE15" s="347"/>
      <c r="BF15" s="343"/>
      <c r="BG15" s="178">
        <f t="shared" si="56"/>
        <v>0</v>
      </c>
      <c r="BH15" s="179">
        <f t="shared" si="57"/>
        <v>0</v>
      </c>
      <c r="BI15" s="180">
        <f t="shared" si="58"/>
        <v>0</v>
      </c>
      <c r="BJ15" s="181">
        <f t="shared" si="59"/>
        <v>0</v>
      </c>
      <c r="BK15" s="182">
        <f t="shared" si="60"/>
        <v>2</v>
      </c>
      <c r="BL15" s="183">
        <f t="shared" si="33"/>
        <v>0</v>
      </c>
      <c r="BM15" s="183">
        <f t="shared" si="34"/>
        <v>0</v>
      </c>
      <c r="BN15" s="183">
        <f t="shared" si="35"/>
        <v>0</v>
      </c>
      <c r="BO15" s="183">
        <f t="shared" si="36"/>
        <v>0</v>
      </c>
      <c r="BP15" s="183">
        <f t="shared" si="37"/>
        <v>0</v>
      </c>
      <c r="BQ15" s="184">
        <f t="shared" si="38"/>
        <v>0</v>
      </c>
      <c r="BR15" s="405">
        <f t="shared" si="61"/>
        <v>1</v>
      </c>
      <c r="BS15" s="182">
        <f t="shared" si="39"/>
        <v>0</v>
      </c>
      <c r="BT15" s="183">
        <f t="shared" si="40"/>
        <v>0</v>
      </c>
      <c r="BU15" s="184">
        <f t="shared" si="41"/>
        <v>0</v>
      </c>
      <c r="BV15" s="185">
        <f t="shared" si="62"/>
        <v>0</v>
      </c>
      <c r="BW15" s="178">
        <f t="shared" si="42"/>
        <v>0</v>
      </c>
      <c r="BX15" s="179">
        <f t="shared" si="63"/>
        <v>0</v>
      </c>
      <c r="BY15" s="196">
        <f t="shared" si="64"/>
        <v>0</v>
      </c>
      <c r="BZ15" s="197">
        <f t="shared" si="65"/>
        <v>0</v>
      </c>
      <c r="CA15" s="182">
        <f t="shared" si="46"/>
        <v>0</v>
      </c>
      <c r="CB15" s="183">
        <f t="shared" si="47"/>
        <v>0</v>
      </c>
      <c r="CC15" s="183">
        <f t="shared" si="48"/>
        <v>0</v>
      </c>
      <c r="CD15" s="183">
        <f t="shared" si="49"/>
        <v>0</v>
      </c>
      <c r="CE15" s="183">
        <f t="shared" si="50"/>
        <v>0</v>
      </c>
      <c r="CF15" s="183">
        <f t="shared" si="51"/>
        <v>0</v>
      </c>
      <c r="CG15" s="184">
        <f t="shared" si="52"/>
        <v>0</v>
      </c>
      <c r="CH15" s="198">
        <f t="shared" si="66"/>
        <v>0</v>
      </c>
      <c r="CI15" s="186"/>
      <c r="CJ15" s="187"/>
      <c r="CK15" s="187"/>
      <c r="CL15" s="177">
        <f t="shared" si="67"/>
        <v>1</v>
      </c>
      <c r="CM15" s="230"/>
      <c r="CN15" s="360"/>
      <c r="CO15" s="444">
        <v>4</v>
      </c>
      <c r="CP15" s="450">
        <v>48</v>
      </c>
    </row>
    <row r="16" spans="1:94" s="35" customFormat="1" ht="20.100000000000001" customHeight="1" thickBot="1" x14ac:dyDescent="0.3">
      <c r="A16" s="134" t="s">
        <v>61</v>
      </c>
      <c r="B16" s="862">
        <v>4</v>
      </c>
      <c r="C16" s="19" t="s">
        <v>2</v>
      </c>
      <c r="D16" s="1236"/>
      <c r="E16" s="435" t="s">
        <v>24</v>
      </c>
      <c r="F16" s="435" t="s">
        <v>25</v>
      </c>
      <c r="G16" s="498"/>
      <c r="H16" s="498"/>
      <c r="I16" s="440" t="s">
        <v>24</v>
      </c>
      <c r="J16" s="459" t="s">
        <v>26</v>
      </c>
      <c r="K16" s="506" t="s">
        <v>56</v>
      </c>
      <c r="L16" s="506"/>
      <c r="M16" s="435" t="s">
        <v>24</v>
      </c>
      <c r="N16" s="435" t="s">
        <v>24</v>
      </c>
      <c r="O16" s="520"/>
      <c r="P16" s="504" t="s">
        <v>50</v>
      </c>
      <c r="Q16" s="459" t="s">
        <v>24</v>
      </c>
      <c r="R16" s="384" t="s">
        <v>25</v>
      </c>
      <c r="S16" s="1292"/>
      <c r="T16" s="1020" t="s">
        <v>24</v>
      </c>
      <c r="U16" s="435" t="s">
        <v>25</v>
      </c>
      <c r="V16" s="498"/>
      <c r="W16" s="498"/>
      <c r="X16" s="435" t="s">
        <v>26</v>
      </c>
      <c r="Y16" s="435" t="s">
        <v>25</v>
      </c>
      <c r="Z16" s="505"/>
      <c r="AA16" s="500" t="s">
        <v>48</v>
      </c>
      <c r="AB16" s="435" t="s">
        <v>26</v>
      </c>
      <c r="AC16" s="435" t="s">
        <v>25</v>
      </c>
      <c r="AD16" s="498"/>
      <c r="AE16" s="498"/>
      <c r="AF16" s="435" t="s">
        <v>24</v>
      </c>
      <c r="AG16" s="440" t="s">
        <v>25</v>
      </c>
      <c r="AH16" s="1358"/>
      <c r="AI16" s="1371" t="s">
        <v>48</v>
      </c>
      <c r="AJ16" s="1072">
        <f>COUNTIF($D16:AH16,"D")</f>
        <v>7</v>
      </c>
      <c r="AK16" s="1073">
        <f t="shared" si="12"/>
        <v>6</v>
      </c>
      <c r="AL16" s="1073">
        <f t="shared" si="13"/>
        <v>3</v>
      </c>
      <c r="AM16" s="1073">
        <f t="shared" si="14"/>
        <v>0</v>
      </c>
      <c r="AN16" s="1073">
        <f t="shared" si="15"/>
        <v>0</v>
      </c>
      <c r="AO16" s="1073">
        <f t="shared" si="16"/>
        <v>0</v>
      </c>
      <c r="AP16" s="1073">
        <f t="shared" si="17"/>
        <v>0</v>
      </c>
      <c r="AQ16" s="1073">
        <f t="shared" si="18"/>
        <v>0</v>
      </c>
      <c r="AR16" s="1073">
        <f t="shared" si="19"/>
        <v>0</v>
      </c>
      <c r="AS16" s="1073">
        <f t="shared" si="20"/>
        <v>0</v>
      </c>
      <c r="AT16" s="1073">
        <f t="shared" si="21"/>
        <v>0</v>
      </c>
      <c r="AU16" s="1073">
        <f t="shared" si="22"/>
        <v>0</v>
      </c>
      <c r="AV16" s="1073">
        <f t="shared" si="23"/>
        <v>0</v>
      </c>
      <c r="AW16" s="1073">
        <f t="shared" si="24"/>
        <v>0</v>
      </c>
      <c r="AX16" s="1073">
        <f t="shared" si="25"/>
        <v>0</v>
      </c>
      <c r="AY16" s="1073">
        <f t="shared" si="26"/>
        <v>0</v>
      </c>
      <c r="AZ16" s="1073">
        <f t="shared" si="27"/>
        <v>0</v>
      </c>
      <c r="BA16" s="1073">
        <f t="shared" si="28"/>
        <v>0</v>
      </c>
      <c r="BB16" s="184">
        <f t="shared" si="54"/>
        <v>16</v>
      </c>
      <c r="BC16" s="348"/>
      <c r="BD16" s="1076">
        <f t="shared" si="55"/>
        <v>8</v>
      </c>
      <c r="BE16" s="347"/>
      <c r="BF16" s="343"/>
      <c r="BG16" s="178">
        <f t="shared" si="56"/>
        <v>1</v>
      </c>
      <c r="BH16" s="179">
        <f t="shared" si="57"/>
        <v>0.5</v>
      </c>
      <c r="BI16" s="180">
        <f t="shared" si="58"/>
        <v>4.1666666666666664E-2</v>
      </c>
      <c r="BJ16" s="181">
        <f t="shared" si="59"/>
        <v>0.45833333333333331</v>
      </c>
      <c r="BK16" s="182">
        <f t="shared" si="60"/>
        <v>2</v>
      </c>
      <c r="BL16" s="183">
        <f t="shared" si="33"/>
        <v>0</v>
      </c>
      <c r="BM16" s="183">
        <f t="shared" si="34"/>
        <v>1</v>
      </c>
      <c r="BN16" s="183">
        <f t="shared" si="35"/>
        <v>0</v>
      </c>
      <c r="BO16" s="183">
        <f t="shared" si="36"/>
        <v>0</v>
      </c>
      <c r="BP16" s="183">
        <f t="shared" si="37"/>
        <v>0</v>
      </c>
      <c r="BQ16" s="184">
        <f t="shared" si="38"/>
        <v>0</v>
      </c>
      <c r="BR16" s="405">
        <f t="shared" si="61"/>
        <v>1.5</v>
      </c>
      <c r="BS16" s="182">
        <f t="shared" si="39"/>
        <v>0</v>
      </c>
      <c r="BT16" s="183">
        <f t="shared" si="40"/>
        <v>0</v>
      </c>
      <c r="BU16" s="184">
        <f t="shared" si="41"/>
        <v>0</v>
      </c>
      <c r="BV16" s="185">
        <f t="shared" si="62"/>
        <v>0</v>
      </c>
      <c r="BW16" s="178">
        <f t="shared" si="42"/>
        <v>0</v>
      </c>
      <c r="BX16" s="179">
        <f t="shared" si="63"/>
        <v>0</v>
      </c>
      <c r="BY16" s="196">
        <f t="shared" si="64"/>
        <v>0</v>
      </c>
      <c r="BZ16" s="197">
        <f t="shared" si="65"/>
        <v>0</v>
      </c>
      <c r="CA16" s="182">
        <f t="shared" si="46"/>
        <v>0</v>
      </c>
      <c r="CB16" s="183">
        <f t="shared" si="47"/>
        <v>0</v>
      </c>
      <c r="CC16" s="183">
        <f t="shared" si="48"/>
        <v>0</v>
      </c>
      <c r="CD16" s="183">
        <f t="shared" si="49"/>
        <v>0</v>
      </c>
      <c r="CE16" s="183">
        <f t="shared" si="50"/>
        <v>0</v>
      </c>
      <c r="CF16" s="183">
        <f t="shared" si="51"/>
        <v>0</v>
      </c>
      <c r="CG16" s="184">
        <f t="shared" si="52"/>
        <v>0</v>
      </c>
      <c r="CH16" s="198">
        <f t="shared" si="66"/>
        <v>0</v>
      </c>
      <c r="CI16" s="186"/>
      <c r="CJ16" s="187"/>
      <c r="CK16" s="187"/>
      <c r="CL16" s="177">
        <f t="shared" si="67"/>
        <v>2</v>
      </c>
      <c r="CM16" s="230"/>
      <c r="CN16" s="360"/>
      <c r="CO16" s="444">
        <v>6</v>
      </c>
      <c r="CP16" s="450">
        <v>72</v>
      </c>
    </row>
    <row r="17" spans="1:94" s="35" customFormat="1" ht="20.100000000000001" customHeight="1" thickBot="1" x14ac:dyDescent="0.25">
      <c r="A17" s="134" t="s">
        <v>62</v>
      </c>
      <c r="B17" s="612">
        <v>5</v>
      </c>
      <c r="C17" s="19" t="s">
        <v>2</v>
      </c>
      <c r="D17" s="999"/>
      <c r="E17" s="435" t="s">
        <v>24</v>
      </c>
      <c r="F17" s="435" t="s">
        <v>25</v>
      </c>
      <c r="G17" s="498"/>
      <c r="H17" s="498"/>
      <c r="I17" s="440" t="s">
        <v>25</v>
      </c>
      <c r="J17" s="459" t="s">
        <v>25</v>
      </c>
      <c r="K17" s="506" t="s">
        <v>56</v>
      </c>
      <c r="L17" s="1372" t="s">
        <v>191</v>
      </c>
      <c r="M17" s="435" t="s">
        <v>31</v>
      </c>
      <c r="N17" s="435" t="s">
        <v>31</v>
      </c>
      <c r="O17" s="520" t="s">
        <v>27</v>
      </c>
      <c r="P17" s="504" t="s">
        <v>27</v>
      </c>
      <c r="Q17" s="459" t="s">
        <v>31</v>
      </c>
      <c r="R17" s="384" t="s">
        <v>25</v>
      </c>
      <c r="S17" s="1293"/>
      <c r="T17" s="1020" t="s">
        <v>27</v>
      </c>
      <c r="U17" s="435" t="s">
        <v>27</v>
      </c>
      <c r="V17" s="498"/>
      <c r="W17" s="498"/>
      <c r="X17" s="435" t="s">
        <v>25</v>
      </c>
      <c r="Y17" s="435" t="s">
        <v>25</v>
      </c>
      <c r="Z17" s="505" t="s">
        <v>27</v>
      </c>
      <c r="AA17" s="500"/>
      <c r="AB17" s="435" t="s">
        <v>31</v>
      </c>
      <c r="AC17" s="435" t="s">
        <v>26</v>
      </c>
      <c r="AD17" s="498"/>
      <c r="AE17" s="498"/>
      <c r="AF17" s="435" t="s">
        <v>24</v>
      </c>
      <c r="AG17" s="440" t="s">
        <v>25</v>
      </c>
      <c r="AH17" s="1358"/>
      <c r="AI17" s="1371" t="s">
        <v>48</v>
      </c>
      <c r="AJ17" s="1072">
        <f>COUNTIF($D17:AH17,"D")</f>
        <v>2</v>
      </c>
      <c r="AK17" s="1073">
        <f t="shared" si="12"/>
        <v>7</v>
      </c>
      <c r="AL17" s="1073">
        <f t="shared" si="13"/>
        <v>1</v>
      </c>
      <c r="AM17" s="1073">
        <f t="shared" si="14"/>
        <v>5</v>
      </c>
      <c r="AN17" s="1073">
        <f t="shared" si="15"/>
        <v>0</v>
      </c>
      <c r="AO17" s="1073">
        <f t="shared" si="16"/>
        <v>0</v>
      </c>
      <c r="AP17" s="1073">
        <f t="shared" si="17"/>
        <v>0</v>
      </c>
      <c r="AQ17" s="1073">
        <f t="shared" si="18"/>
        <v>4</v>
      </c>
      <c r="AR17" s="1073">
        <f t="shared" si="19"/>
        <v>0</v>
      </c>
      <c r="AS17" s="1073">
        <f t="shared" si="20"/>
        <v>0</v>
      </c>
      <c r="AT17" s="1073">
        <f t="shared" si="21"/>
        <v>0</v>
      </c>
      <c r="AU17" s="1073">
        <f t="shared" si="22"/>
        <v>0</v>
      </c>
      <c r="AV17" s="1073">
        <f t="shared" si="23"/>
        <v>0</v>
      </c>
      <c r="AW17" s="1073">
        <f t="shared" si="24"/>
        <v>0</v>
      </c>
      <c r="AX17" s="1073">
        <f t="shared" si="25"/>
        <v>0</v>
      </c>
      <c r="AY17" s="1073">
        <f t="shared" si="26"/>
        <v>0</v>
      </c>
      <c r="AZ17" s="1073">
        <f t="shared" si="27"/>
        <v>0</v>
      </c>
      <c r="BA17" s="1073">
        <f t="shared" si="28"/>
        <v>0</v>
      </c>
      <c r="BB17" s="184">
        <f t="shared" si="54"/>
        <v>15</v>
      </c>
      <c r="BC17" s="348"/>
      <c r="BD17" s="1076">
        <f t="shared" si="55"/>
        <v>7.5</v>
      </c>
      <c r="BE17" s="347"/>
      <c r="BF17" s="343"/>
      <c r="BG17" s="178">
        <f t="shared" si="56"/>
        <v>1</v>
      </c>
      <c r="BH17" s="179">
        <f t="shared" si="57"/>
        <v>0.5</v>
      </c>
      <c r="BI17" s="180">
        <f t="shared" si="58"/>
        <v>4.1666666666666664E-2</v>
      </c>
      <c r="BJ17" s="181">
        <f t="shared" si="59"/>
        <v>0.45833333333333331</v>
      </c>
      <c r="BK17" s="182">
        <f t="shared" si="60"/>
        <v>1</v>
      </c>
      <c r="BL17" s="183">
        <f t="shared" si="33"/>
        <v>0</v>
      </c>
      <c r="BM17" s="183">
        <f t="shared" si="34"/>
        <v>0</v>
      </c>
      <c r="BN17" s="183">
        <f t="shared" si="35"/>
        <v>0</v>
      </c>
      <c r="BO17" s="183">
        <f t="shared" si="36"/>
        <v>0</v>
      </c>
      <c r="BP17" s="183">
        <f t="shared" si="37"/>
        <v>0</v>
      </c>
      <c r="BQ17" s="184">
        <f t="shared" si="38"/>
        <v>0</v>
      </c>
      <c r="BR17" s="1373">
        <v>0.66666666666666663</v>
      </c>
      <c r="BS17" s="182">
        <f t="shared" si="39"/>
        <v>0</v>
      </c>
      <c r="BT17" s="183">
        <f t="shared" si="40"/>
        <v>0</v>
      </c>
      <c r="BU17" s="184">
        <f t="shared" si="41"/>
        <v>0</v>
      </c>
      <c r="BV17" s="185">
        <f t="shared" si="62"/>
        <v>0</v>
      </c>
      <c r="BW17" s="178">
        <f t="shared" si="42"/>
        <v>0</v>
      </c>
      <c r="BX17" s="179">
        <f t="shared" si="63"/>
        <v>0</v>
      </c>
      <c r="BY17" s="196">
        <f t="shared" si="64"/>
        <v>0</v>
      </c>
      <c r="BZ17" s="197">
        <f t="shared" si="65"/>
        <v>0</v>
      </c>
      <c r="CA17" s="182">
        <f t="shared" si="46"/>
        <v>0</v>
      </c>
      <c r="CB17" s="183">
        <f t="shared" si="47"/>
        <v>1</v>
      </c>
      <c r="CC17" s="183">
        <f t="shared" si="48"/>
        <v>0</v>
      </c>
      <c r="CD17" s="183">
        <f t="shared" si="49"/>
        <v>0</v>
      </c>
      <c r="CE17" s="183">
        <f t="shared" si="50"/>
        <v>0</v>
      </c>
      <c r="CF17" s="183">
        <f t="shared" si="51"/>
        <v>0</v>
      </c>
      <c r="CG17" s="184">
        <f t="shared" si="52"/>
        <v>0</v>
      </c>
      <c r="CH17" s="1373">
        <v>0.33333333333333331</v>
      </c>
      <c r="CI17" s="186"/>
      <c r="CJ17" s="187"/>
      <c r="CK17" s="187"/>
      <c r="CL17" s="177">
        <f t="shared" si="67"/>
        <v>1.4999999999999998</v>
      </c>
      <c r="CM17" s="361"/>
      <c r="CN17" s="360"/>
      <c r="CO17" s="444">
        <v>8</v>
      </c>
      <c r="CP17" s="916">
        <v>108</v>
      </c>
    </row>
    <row r="18" spans="1:94" s="35" customFormat="1" ht="20.100000000000001" customHeight="1" thickBot="1" x14ac:dyDescent="0.25">
      <c r="A18" s="134" t="s">
        <v>63</v>
      </c>
      <c r="B18" s="862">
        <v>6</v>
      </c>
      <c r="C18" s="21" t="s">
        <v>2</v>
      </c>
      <c r="D18" s="999"/>
      <c r="E18" s="435" t="s">
        <v>24</v>
      </c>
      <c r="F18" s="435" t="s">
        <v>25</v>
      </c>
      <c r="G18" s="498" t="s">
        <v>31</v>
      </c>
      <c r="H18" s="498"/>
      <c r="I18" s="440" t="s">
        <v>57</v>
      </c>
      <c r="J18" s="459" t="s">
        <v>25</v>
      </c>
      <c r="K18" s="527"/>
      <c r="L18" s="527"/>
      <c r="M18" s="435" t="s">
        <v>32</v>
      </c>
      <c r="N18" s="435" t="s">
        <v>32</v>
      </c>
      <c r="O18" s="434" t="s">
        <v>288</v>
      </c>
      <c r="P18" s="491" t="s">
        <v>289</v>
      </c>
      <c r="Q18" s="459" t="s">
        <v>32</v>
      </c>
      <c r="R18" s="384" t="s">
        <v>32</v>
      </c>
      <c r="S18" s="1292"/>
      <c r="T18" s="1020" t="s">
        <v>24</v>
      </c>
      <c r="U18" s="435" t="s">
        <v>26</v>
      </c>
      <c r="V18" s="498"/>
      <c r="W18" s="498" t="s">
        <v>26</v>
      </c>
      <c r="X18" s="435" t="s">
        <v>26</v>
      </c>
      <c r="Y18" s="435" t="s">
        <v>31</v>
      </c>
      <c r="Z18" s="505" t="s">
        <v>26</v>
      </c>
      <c r="AA18" s="500" t="s">
        <v>48</v>
      </c>
      <c r="AB18" s="435" t="s">
        <v>24</v>
      </c>
      <c r="AC18" s="435" t="s">
        <v>25</v>
      </c>
      <c r="AD18" s="498"/>
      <c r="AE18" s="498" t="s">
        <v>26</v>
      </c>
      <c r="AF18" s="435" t="s">
        <v>24</v>
      </c>
      <c r="AG18" s="440" t="s">
        <v>31</v>
      </c>
      <c r="AH18" s="1358"/>
      <c r="AI18" s="1371" t="s">
        <v>48</v>
      </c>
      <c r="AJ18" s="1072">
        <f>COUNTIF($D18:AH18,"D")</f>
        <v>4</v>
      </c>
      <c r="AK18" s="1073">
        <f t="shared" si="12"/>
        <v>3</v>
      </c>
      <c r="AL18" s="1073">
        <f t="shared" si="13"/>
        <v>5</v>
      </c>
      <c r="AM18" s="1073">
        <f t="shared" si="14"/>
        <v>0</v>
      </c>
      <c r="AN18" s="1073">
        <f t="shared" si="15"/>
        <v>0</v>
      </c>
      <c r="AO18" s="1073">
        <f t="shared" si="16"/>
        <v>0</v>
      </c>
      <c r="AP18" s="1073">
        <f t="shared" si="17"/>
        <v>0</v>
      </c>
      <c r="AQ18" s="1073">
        <f t="shared" si="18"/>
        <v>3</v>
      </c>
      <c r="AR18" s="1073">
        <f t="shared" si="19"/>
        <v>4</v>
      </c>
      <c r="AS18" s="1073">
        <f t="shared" si="20"/>
        <v>0</v>
      </c>
      <c r="AT18" s="1073">
        <f t="shared" si="21"/>
        <v>0</v>
      </c>
      <c r="AU18" s="1073">
        <f t="shared" si="22"/>
        <v>0</v>
      </c>
      <c r="AV18" s="1073">
        <f t="shared" si="23"/>
        <v>0</v>
      </c>
      <c r="AW18" s="1073">
        <f t="shared" si="24"/>
        <v>0</v>
      </c>
      <c r="AX18" s="1073">
        <f t="shared" si="25"/>
        <v>0</v>
      </c>
      <c r="AY18" s="1073">
        <f t="shared" si="26"/>
        <v>0</v>
      </c>
      <c r="AZ18" s="1073">
        <f t="shared" si="27"/>
        <v>0</v>
      </c>
      <c r="BA18" s="1073">
        <f t="shared" si="28"/>
        <v>0</v>
      </c>
      <c r="BB18" s="184">
        <f t="shared" si="54"/>
        <v>16</v>
      </c>
      <c r="BC18" s="348"/>
      <c r="BD18" s="1076">
        <f t="shared" si="55"/>
        <v>6</v>
      </c>
      <c r="BE18" s="347"/>
      <c r="BF18" s="343"/>
      <c r="BG18" s="178">
        <f t="shared" si="56"/>
        <v>0</v>
      </c>
      <c r="BH18" s="179">
        <f t="shared" si="57"/>
        <v>0</v>
      </c>
      <c r="BI18" s="180">
        <f t="shared" si="58"/>
        <v>0</v>
      </c>
      <c r="BJ18" s="181">
        <f t="shared" si="59"/>
        <v>0</v>
      </c>
      <c r="BK18" s="182">
        <f t="shared" si="60"/>
        <v>2</v>
      </c>
      <c r="BL18" s="183">
        <f t="shared" si="33"/>
        <v>0</v>
      </c>
      <c r="BM18" s="183">
        <f t="shared" si="34"/>
        <v>0</v>
      </c>
      <c r="BN18" s="183">
        <f t="shared" si="35"/>
        <v>0</v>
      </c>
      <c r="BO18" s="183">
        <f t="shared" si="36"/>
        <v>0</v>
      </c>
      <c r="BP18" s="183">
        <f t="shared" si="37"/>
        <v>0</v>
      </c>
      <c r="BQ18" s="184">
        <f t="shared" si="38"/>
        <v>0</v>
      </c>
      <c r="BR18" s="405">
        <f t="shared" si="61"/>
        <v>1</v>
      </c>
      <c r="BS18" s="182">
        <f t="shared" si="39"/>
        <v>0</v>
      </c>
      <c r="BT18" s="183">
        <f t="shared" si="40"/>
        <v>0</v>
      </c>
      <c r="BU18" s="184">
        <f t="shared" si="41"/>
        <v>0</v>
      </c>
      <c r="BV18" s="185">
        <f t="shared" si="62"/>
        <v>0</v>
      </c>
      <c r="BW18" s="178">
        <f t="shared" si="42"/>
        <v>0</v>
      </c>
      <c r="BX18" s="179">
        <f t="shared" si="63"/>
        <v>0</v>
      </c>
      <c r="BY18" s="196">
        <f t="shared" si="64"/>
        <v>0</v>
      </c>
      <c r="BZ18" s="197">
        <f t="shared" si="65"/>
        <v>0</v>
      </c>
      <c r="CA18" s="182">
        <f t="shared" si="46"/>
        <v>0</v>
      </c>
      <c r="CB18" s="183">
        <f t="shared" si="47"/>
        <v>0</v>
      </c>
      <c r="CC18" s="183">
        <f t="shared" si="48"/>
        <v>0</v>
      </c>
      <c r="CD18" s="183">
        <f t="shared" si="49"/>
        <v>0</v>
      </c>
      <c r="CE18" s="183">
        <f t="shared" si="50"/>
        <v>0</v>
      </c>
      <c r="CF18" s="183">
        <f t="shared" si="51"/>
        <v>0</v>
      </c>
      <c r="CG18" s="184">
        <f t="shared" si="52"/>
        <v>0</v>
      </c>
      <c r="CH18" s="198">
        <f t="shared" si="66"/>
        <v>0</v>
      </c>
      <c r="CI18" s="186"/>
      <c r="CJ18" s="187"/>
      <c r="CK18" s="187"/>
      <c r="CL18" s="177">
        <f t="shared" si="67"/>
        <v>1</v>
      </c>
      <c r="CM18" s="361"/>
      <c r="CN18" s="360"/>
      <c r="CO18" s="444">
        <v>5</v>
      </c>
      <c r="CP18" s="450">
        <v>60</v>
      </c>
    </row>
    <row r="19" spans="1:94" s="35" customFormat="1" ht="20.100000000000001" customHeight="1" thickBot="1" x14ac:dyDescent="0.25">
      <c r="A19" s="134" t="s">
        <v>240</v>
      </c>
      <c r="B19" s="612">
        <v>7</v>
      </c>
      <c r="C19" s="124" t="s">
        <v>2</v>
      </c>
      <c r="D19" s="1243" t="s">
        <v>32</v>
      </c>
      <c r="E19" s="438" t="s">
        <v>32</v>
      </c>
      <c r="F19" s="438" t="s">
        <v>32</v>
      </c>
      <c r="G19" s="438"/>
      <c r="H19" s="438"/>
      <c r="I19" s="455" t="s">
        <v>32</v>
      </c>
      <c r="J19" s="460" t="s">
        <v>32</v>
      </c>
      <c r="K19" s="438" t="s">
        <v>32</v>
      </c>
      <c r="L19" s="438" t="s">
        <v>32</v>
      </c>
      <c r="M19" s="438" t="s">
        <v>32</v>
      </c>
      <c r="N19" s="438" t="s">
        <v>32</v>
      </c>
      <c r="O19" s="438"/>
      <c r="P19" s="455"/>
      <c r="Q19" s="460" t="s">
        <v>32</v>
      </c>
      <c r="R19" s="385" t="s">
        <v>32</v>
      </c>
      <c r="S19" s="1294" t="s">
        <v>289</v>
      </c>
      <c r="T19" s="386" t="s">
        <v>32</v>
      </c>
      <c r="U19" s="449" t="s">
        <v>32</v>
      </c>
      <c r="V19" s="449" t="s">
        <v>288</v>
      </c>
      <c r="W19" s="449" t="s">
        <v>289</v>
      </c>
      <c r="X19" s="449" t="s">
        <v>32</v>
      </c>
      <c r="Y19" s="449" t="s">
        <v>32</v>
      </c>
      <c r="Z19" s="490" t="s">
        <v>32</v>
      </c>
      <c r="AA19" s="386" t="s">
        <v>32</v>
      </c>
      <c r="AB19" s="449" t="s">
        <v>32</v>
      </c>
      <c r="AC19" s="449" t="s">
        <v>32</v>
      </c>
      <c r="AD19" s="449" t="s">
        <v>288</v>
      </c>
      <c r="AE19" s="449" t="s">
        <v>289</v>
      </c>
      <c r="AF19" s="449" t="s">
        <v>32</v>
      </c>
      <c r="AG19" s="490" t="s">
        <v>32</v>
      </c>
      <c r="AH19" s="1359" t="s">
        <v>32</v>
      </c>
      <c r="AI19" s="1371"/>
      <c r="AJ19" s="1072">
        <f>COUNTIF($D19:AH19,"D")</f>
        <v>0</v>
      </c>
      <c r="AK19" s="1073">
        <f t="shared" si="12"/>
        <v>0</v>
      </c>
      <c r="AL19" s="1073">
        <f t="shared" si="13"/>
        <v>0</v>
      </c>
      <c r="AM19" s="1073">
        <f t="shared" si="14"/>
        <v>0</v>
      </c>
      <c r="AN19" s="1073">
        <f t="shared" si="15"/>
        <v>0</v>
      </c>
      <c r="AO19" s="1073">
        <f t="shared" si="16"/>
        <v>0</v>
      </c>
      <c r="AP19" s="1073">
        <f t="shared" si="17"/>
        <v>0</v>
      </c>
      <c r="AQ19" s="1073">
        <f t="shared" si="18"/>
        <v>0</v>
      </c>
      <c r="AR19" s="1073">
        <f t="shared" si="19"/>
        <v>22</v>
      </c>
      <c r="AS19" s="1073">
        <f t="shared" si="20"/>
        <v>0</v>
      </c>
      <c r="AT19" s="1073">
        <f t="shared" si="21"/>
        <v>0</v>
      </c>
      <c r="AU19" s="1073">
        <f t="shared" si="22"/>
        <v>0</v>
      </c>
      <c r="AV19" s="1073">
        <f t="shared" si="23"/>
        <v>0</v>
      </c>
      <c r="AW19" s="1073">
        <f t="shared" si="24"/>
        <v>0</v>
      </c>
      <c r="AX19" s="1073">
        <f t="shared" si="25"/>
        <v>0</v>
      </c>
      <c r="AY19" s="1073">
        <f t="shared" si="26"/>
        <v>0</v>
      </c>
      <c r="AZ19" s="1073">
        <f t="shared" si="27"/>
        <v>0</v>
      </c>
      <c r="BA19" s="1073">
        <f t="shared" si="28"/>
        <v>0</v>
      </c>
      <c r="BB19" s="184">
        <f t="shared" si="54"/>
        <v>22</v>
      </c>
      <c r="BC19" s="348"/>
      <c r="BD19" s="1076">
        <f t="shared" si="55"/>
        <v>0</v>
      </c>
      <c r="BE19" s="347"/>
      <c r="BF19" s="343"/>
      <c r="BG19" s="178">
        <f t="shared" si="56"/>
        <v>0</v>
      </c>
      <c r="BH19" s="179">
        <f t="shared" si="57"/>
        <v>0</v>
      </c>
      <c r="BI19" s="180">
        <f t="shared" si="58"/>
        <v>0</v>
      </c>
      <c r="BJ19" s="181">
        <f t="shared" si="59"/>
        <v>0</v>
      </c>
      <c r="BK19" s="182">
        <f t="shared" si="60"/>
        <v>0</v>
      </c>
      <c r="BL19" s="183">
        <f t="shared" si="33"/>
        <v>0</v>
      </c>
      <c r="BM19" s="183">
        <f t="shared" si="34"/>
        <v>0</v>
      </c>
      <c r="BN19" s="183">
        <f t="shared" si="35"/>
        <v>0</v>
      </c>
      <c r="BO19" s="183">
        <f t="shared" si="36"/>
        <v>0</v>
      </c>
      <c r="BP19" s="183">
        <f t="shared" si="37"/>
        <v>0</v>
      </c>
      <c r="BQ19" s="184">
        <f t="shared" si="38"/>
        <v>0</v>
      </c>
      <c r="BR19" s="405">
        <f t="shared" si="61"/>
        <v>0</v>
      </c>
      <c r="BS19" s="182">
        <f t="shared" si="39"/>
        <v>0</v>
      </c>
      <c r="BT19" s="183">
        <f t="shared" si="40"/>
        <v>0</v>
      </c>
      <c r="BU19" s="184">
        <f t="shared" si="41"/>
        <v>0</v>
      </c>
      <c r="BV19" s="185">
        <f t="shared" si="62"/>
        <v>0</v>
      </c>
      <c r="BW19" s="178">
        <f t="shared" si="42"/>
        <v>0</v>
      </c>
      <c r="BX19" s="179">
        <f t="shared" si="63"/>
        <v>0</v>
      </c>
      <c r="BY19" s="196">
        <f t="shared" si="64"/>
        <v>0</v>
      </c>
      <c r="BZ19" s="197">
        <f t="shared" si="65"/>
        <v>0</v>
      </c>
      <c r="CA19" s="182">
        <f t="shared" si="46"/>
        <v>0</v>
      </c>
      <c r="CB19" s="183">
        <f t="shared" si="47"/>
        <v>0</v>
      </c>
      <c r="CC19" s="183">
        <f t="shared" si="48"/>
        <v>0</v>
      </c>
      <c r="CD19" s="183">
        <f t="shared" si="49"/>
        <v>0</v>
      </c>
      <c r="CE19" s="183">
        <f t="shared" si="50"/>
        <v>0</v>
      </c>
      <c r="CF19" s="183">
        <f t="shared" si="51"/>
        <v>0</v>
      </c>
      <c r="CG19" s="184">
        <f t="shared" si="52"/>
        <v>0</v>
      </c>
      <c r="CH19" s="198">
        <f t="shared" si="66"/>
        <v>0</v>
      </c>
      <c r="CI19" s="186"/>
      <c r="CJ19" s="187"/>
      <c r="CK19" s="187"/>
      <c r="CL19" s="177">
        <f t="shared" si="67"/>
        <v>0</v>
      </c>
      <c r="CM19" s="361"/>
      <c r="CN19" s="360"/>
      <c r="CO19" s="444">
        <v>7</v>
      </c>
      <c r="CP19" s="450">
        <v>84</v>
      </c>
    </row>
    <row r="20" spans="1:94" s="35" customFormat="1" ht="20.100000000000001" customHeight="1" thickBot="1" x14ac:dyDescent="0.25">
      <c r="A20" s="1557" t="s">
        <v>64</v>
      </c>
      <c r="B20" s="862">
        <v>8</v>
      </c>
      <c r="C20" s="124" t="s">
        <v>65</v>
      </c>
      <c r="D20" s="506"/>
      <c r="E20" s="438"/>
      <c r="F20" s="438"/>
      <c r="G20" s="502"/>
      <c r="H20" s="502"/>
      <c r="I20" s="455"/>
      <c r="J20" s="460"/>
      <c r="K20" s="458"/>
      <c r="L20" s="458"/>
      <c r="M20" s="438"/>
      <c r="N20" s="438"/>
      <c r="O20" s="453"/>
      <c r="P20" s="507"/>
      <c r="Q20" s="460"/>
      <c r="R20" s="385"/>
      <c r="S20" s="1295"/>
      <c r="T20" s="1020"/>
      <c r="U20" s="435"/>
      <c r="V20" s="432"/>
      <c r="W20" s="432"/>
      <c r="X20" s="435"/>
      <c r="Y20" s="435"/>
      <c r="Z20" s="440"/>
      <c r="AA20" s="459"/>
      <c r="AB20" s="435"/>
      <c r="AC20" s="435"/>
      <c r="AD20" s="432"/>
      <c r="AE20" s="432"/>
      <c r="AF20" s="435"/>
      <c r="AG20" s="440"/>
      <c r="AH20" s="1358"/>
      <c r="AI20" s="1370"/>
      <c r="AJ20" s="1072">
        <f>COUNTIF($D20:AH20,"D")</f>
        <v>0</v>
      </c>
      <c r="AK20" s="1073">
        <f t="shared" si="12"/>
        <v>0</v>
      </c>
      <c r="AL20" s="1073">
        <f t="shared" si="13"/>
        <v>0</v>
      </c>
      <c r="AM20" s="1073">
        <f t="shared" si="14"/>
        <v>0</v>
      </c>
      <c r="AN20" s="1073">
        <f t="shared" si="15"/>
        <v>0</v>
      </c>
      <c r="AO20" s="1073">
        <f t="shared" si="16"/>
        <v>0</v>
      </c>
      <c r="AP20" s="1073">
        <f t="shared" si="17"/>
        <v>0</v>
      </c>
      <c r="AQ20" s="1073">
        <f t="shared" si="18"/>
        <v>0</v>
      </c>
      <c r="AR20" s="1073">
        <f t="shared" si="19"/>
        <v>0</v>
      </c>
      <c r="AS20" s="1073">
        <f t="shared" si="20"/>
        <v>0</v>
      </c>
      <c r="AT20" s="1073">
        <f t="shared" si="21"/>
        <v>0</v>
      </c>
      <c r="AU20" s="1073">
        <f t="shared" si="22"/>
        <v>0</v>
      </c>
      <c r="AV20" s="1073">
        <f t="shared" si="23"/>
        <v>0</v>
      </c>
      <c r="AW20" s="1073">
        <f t="shared" si="24"/>
        <v>0</v>
      </c>
      <c r="AX20" s="1073">
        <f t="shared" si="25"/>
        <v>0</v>
      </c>
      <c r="AY20" s="1073">
        <f t="shared" si="26"/>
        <v>0</v>
      </c>
      <c r="AZ20" s="1073">
        <f t="shared" si="27"/>
        <v>0</v>
      </c>
      <c r="BA20" s="1073">
        <f t="shared" si="28"/>
        <v>0</v>
      </c>
      <c r="BB20" s="184">
        <f t="shared" si="54"/>
        <v>0</v>
      </c>
      <c r="BC20" s="348"/>
      <c r="BD20" s="1076">
        <f t="shared" si="55"/>
        <v>0</v>
      </c>
      <c r="BE20" s="347"/>
      <c r="BF20" s="343"/>
      <c r="BG20" s="178">
        <f t="shared" si="56"/>
        <v>0</v>
      </c>
      <c r="BH20" s="179">
        <f t="shared" si="57"/>
        <v>0</v>
      </c>
      <c r="BI20" s="180">
        <f t="shared" si="58"/>
        <v>0</v>
      </c>
      <c r="BJ20" s="181">
        <f t="shared" si="59"/>
        <v>0</v>
      </c>
      <c r="BK20" s="182">
        <f t="shared" si="60"/>
        <v>0</v>
      </c>
      <c r="BL20" s="183">
        <f t="shared" si="33"/>
        <v>0</v>
      </c>
      <c r="BM20" s="183">
        <f t="shared" si="34"/>
        <v>0</v>
      </c>
      <c r="BN20" s="183">
        <f t="shared" si="35"/>
        <v>0</v>
      </c>
      <c r="BO20" s="183">
        <f t="shared" si="36"/>
        <v>0</v>
      </c>
      <c r="BP20" s="183">
        <f t="shared" si="37"/>
        <v>0</v>
      </c>
      <c r="BQ20" s="184">
        <f t="shared" si="38"/>
        <v>0</v>
      </c>
      <c r="BR20" s="405">
        <f t="shared" si="61"/>
        <v>0</v>
      </c>
      <c r="BS20" s="182">
        <f t="shared" si="39"/>
        <v>0</v>
      </c>
      <c r="BT20" s="183">
        <f t="shared" si="40"/>
        <v>0</v>
      </c>
      <c r="BU20" s="184">
        <f t="shared" si="41"/>
        <v>0</v>
      </c>
      <c r="BV20" s="185">
        <f t="shared" si="62"/>
        <v>0</v>
      </c>
      <c r="BW20" s="178">
        <f t="shared" si="42"/>
        <v>0</v>
      </c>
      <c r="BX20" s="179">
        <f t="shared" si="63"/>
        <v>0</v>
      </c>
      <c r="BY20" s="196">
        <f t="shared" si="64"/>
        <v>0</v>
      </c>
      <c r="BZ20" s="197">
        <f t="shared" si="65"/>
        <v>0</v>
      </c>
      <c r="CA20" s="182">
        <f t="shared" si="46"/>
        <v>0</v>
      </c>
      <c r="CB20" s="183">
        <f t="shared" si="47"/>
        <v>0</v>
      </c>
      <c r="CC20" s="183">
        <f t="shared" si="48"/>
        <v>0</v>
      </c>
      <c r="CD20" s="183">
        <f t="shared" si="49"/>
        <v>0</v>
      </c>
      <c r="CE20" s="183">
        <f t="shared" si="50"/>
        <v>0</v>
      </c>
      <c r="CF20" s="183">
        <f t="shared" si="51"/>
        <v>0</v>
      </c>
      <c r="CG20" s="184">
        <f t="shared" si="52"/>
        <v>0</v>
      </c>
      <c r="CH20" s="198">
        <f t="shared" si="66"/>
        <v>0</v>
      </c>
      <c r="CI20" s="186"/>
      <c r="CJ20" s="187"/>
      <c r="CK20" s="187"/>
      <c r="CL20" s="177">
        <f t="shared" si="67"/>
        <v>0</v>
      </c>
      <c r="CM20" s="361"/>
      <c r="CN20" s="360"/>
      <c r="CO20" s="444">
        <v>0</v>
      </c>
      <c r="CP20" s="450">
        <v>0</v>
      </c>
    </row>
    <row r="21" spans="1:94" s="336" customFormat="1" ht="20.100000000000001" customHeight="1" thickBot="1" x14ac:dyDescent="0.25">
      <c r="A21" s="1558"/>
      <c r="B21" s="612">
        <v>9</v>
      </c>
      <c r="C21" s="19"/>
      <c r="D21" s="506"/>
      <c r="E21" s="435"/>
      <c r="F21" s="435"/>
      <c r="G21" s="498"/>
      <c r="H21" s="498"/>
      <c r="I21" s="440"/>
      <c r="J21" s="459"/>
      <c r="K21" s="506"/>
      <c r="L21" s="506"/>
      <c r="M21" s="435"/>
      <c r="N21" s="435"/>
      <c r="O21" s="520"/>
      <c r="P21" s="504"/>
      <c r="Q21" s="459"/>
      <c r="R21" s="384"/>
      <c r="S21" s="1292"/>
      <c r="T21" s="1020"/>
      <c r="U21" s="435"/>
      <c r="V21" s="498"/>
      <c r="W21" s="498"/>
      <c r="X21" s="435"/>
      <c r="Y21" s="435"/>
      <c r="Z21" s="505"/>
      <c r="AA21" s="500"/>
      <c r="AB21" s="435"/>
      <c r="AC21" s="435"/>
      <c r="AD21" s="498"/>
      <c r="AE21" s="498"/>
      <c r="AF21" s="435"/>
      <c r="AG21" s="440"/>
      <c r="AH21" s="1358"/>
      <c r="AI21" s="1370"/>
      <c r="AJ21" s="1072">
        <f>COUNTIF($D21:AH21,"D")</f>
        <v>0</v>
      </c>
      <c r="AK21" s="1073">
        <f t="shared" si="12"/>
        <v>0</v>
      </c>
      <c r="AL21" s="1073">
        <f t="shared" si="13"/>
        <v>0</v>
      </c>
      <c r="AM21" s="1073">
        <f t="shared" si="14"/>
        <v>0</v>
      </c>
      <c r="AN21" s="1073">
        <f t="shared" si="15"/>
        <v>0</v>
      </c>
      <c r="AO21" s="1073">
        <f t="shared" si="16"/>
        <v>0</v>
      </c>
      <c r="AP21" s="1073">
        <f t="shared" si="17"/>
        <v>0</v>
      </c>
      <c r="AQ21" s="1073">
        <f t="shared" si="18"/>
        <v>0</v>
      </c>
      <c r="AR21" s="1073">
        <f t="shared" si="19"/>
        <v>0</v>
      </c>
      <c r="AS21" s="1073">
        <f t="shared" si="20"/>
        <v>0</v>
      </c>
      <c r="AT21" s="1073">
        <f t="shared" si="21"/>
        <v>0</v>
      </c>
      <c r="AU21" s="1073">
        <f t="shared" si="22"/>
        <v>0</v>
      </c>
      <c r="AV21" s="1073">
        <f t="shared" si="23"/>
        <v>0</v>
      </c>
      <c r="AW21" s="1073">
        <f t="shared" si="24"/>
        <v>0</v>
      </c>
      <c r="AX21" s="1073">
        <f t="shared" si="25"/>
        <v>0</v>
      </c>
      <c r="AY21" s="1073">
        <f t="shared" si="26"/>
        <v>0</v>
      </c>
      <c r="AZ21" s="1073">
        <f t="shared" si="27"/>
        <v>0</v>
      </c>
      <c r="BA21" s="1073">
        <f t="shared" si="28"/>
        <v>0</v>
      </c>
      <c r="BB21" s="184">
        <f t="shared" si="54"/>
        <v>0</v>
      </c>
      <c r="BC21" s="348"/>
      <c r="BD21" s="1076">
        <f t="shared" si="55"/>
        <v>0</v>
      </c>
      <c r="BE21" s="347"/>
      <c r="BF21" s="343"/>
      <c r="BG21" s="178">
        <f t="shared" si="56"/>
        <v>0</v>
      </c>
      <c r="BH21" s="179">
        <f t="shared" si="57"/>
        <v>0</v>
      </c>
      <c r="BI21" s="180">
        <f t="shared" si="58"/>
        <v>0</v>
      </c>
      <c r="BJ21" s="181">
        <f t="shared" si="59"/>
        <v>0</v>
      </c>
      <c r="BK21" s="182">
        <f t="shared" si="60"/>
        <v>0</v>
      </c>
      <c r="BL21" s="183">
        <f t="shared" si="33"/>
        <v>0</v>
      </c>
      <c r="BM21" s="183">
        <f t="shared" si="34"/>
        <v>0</v>
      </c>
      <c r="BN21" s="183">
        <f t="shared" si="35"/>
        <v>0</v>
      </c>
      <c r="BO21" s="183">
        <f t="shared" si="36"/>
        <v>0</v>
      </c>
      <c r="BP21" s="183">
        <f t="shared" si="37"/>
        <v>0</v>
      </c>
      <c r="BQ21" s="184">
        <f t="shared" si="38"/>
        <v>0</v>
      </c>
      <c r="BR21" s="405">
        <f t="shared" si="61"/>
        <v>0</v>
      </c>
      <c r="BS21" s="182">
        <f t="shared" si="39"/>
        <v>0</v>
      </c>
      <c r="BT21" s="183">
        <f t="shared" si="40"/>
        <v>0</v>
      </c>
      <c r="BU21" s="184">
        <f t="shared" si="41"/>
        <v>0</v>
      </c>
      <c r="BV21" s="185">
        <f t="shared" si="62"/>
        <v>0</v>
      </c>
      <c r="BW21" s="178">
        <f t="shared" si="42"/>
        <v>0</v>
      </c>
      <c r="BX21" s="179">
        <f t="shared" si="63"/>
        <v>0</v>
      </c>
      <c r="BY21" s="196">
        <f t="shared" si="64"/>
        <v>0</v>
      </c>
      <c r="BZ21" s="197">
        <f t="shared" si="65"/>
        <v>0</v>
      </c>
      <c r="CA21" s="182">
        <f t="shared" si="46"/>
        <v>0</v>
      </c>
      <c r="CB21" s="183">
        <f t="shared" si="47"/>
        <v>0</v>
      </c>
      <c r="CC21" s="183">
        <f t="shared" si="48"/>
        <v>0</v>
      </c>
      <c r="CD21" s="183">
        <f t="shared" si="49"/>
        <v>0</v>
      </c>
      <c r="CE21" s="183">
        <f t="shared" si="50"/>
        <v>0</v>
      </c>
      <c r="CF21" s="183">
        <f t="shared" si="51"/>
        <v>0</v>
      </c>
      <c r="CG21" s="184">
        <f t="shared" si="52"/>
        <v>0</v>
      </c>
      <c r="CH21" s="198">
        <f t="shared" si="66"/>
        <v>0</v>
      </c>
      <c r="CI21" s="186"/>
      <c r="CJ21" s="187"/>
      <c r="CK21" s="187"/>
      <c r="CL21" s="177">
        <f t="shared" si="67"/>
        <v>0</v>
      </c>
      <c r="CM21" s="361"/>
      <c r="CN21" s="360"/>
      <c r="CO21" s="444">
        <v>0</v>
      </c>
      <c r="CP21" s="450"/>
    </row>
    <row r="22" spans="1:94" s="35" customFormat="1" ht="20.100000000000001" customHeight="1" thickBot="1" x14ac:dyDescent="0.25">
      <c r="A22" s="1559"/>
      <c r="B22" s="862">
        <v>10</v>
      </c>
      <c r="C22" s="128" t="s">
        <v>3</v>
      </c>
      <c r="D22" s="506"/>
      <c r="E22" s="435"/>
      <c r="F22" s="438"/>
      <c r="G22" s="502"/>
      <c r="H22" s="502"/>
      <c r="I22" s="455"/>
      <c r="J22" s="460"/>
      <c r="K22" s="458"/>
      <c r="L22" s="458"/>
      <c r="M22" s="438"/>
      <c r="N22" s="438"/>
      <c r="O22" s="453"/>
      <c r="P22" s="507"/>
      <c r="Q22" s="460"/>
      <c r="R22" s="385"/>
      <c r="S22" s="1296"/>
      <c r="T22" s="1021"/>
      <c r="U22" s="438"/>
      <c r="V22" s="502"/>
      <c r="W22" s="502"/>
      <c r="X22" s="438"/>
      <c r="Y22" s="438"/>
      <c r="Z22" s="467"/>
      <c r="AA22" s="503"/>
      <c r="AB22" s="438"/>
      <c r="AC22" s="438"/>
      <c r="AD22" s="502"/>
      <c r="AE22" s="502"/>
      <c r="AF22" s="438"/>
      <c r="AG22" s="455"/>
      <c r="AH22" s="1360"/>
      <c r="AI22" s="1371"/>
      <c r="AJ22" s="1072">
        <f>COUNTIF($D22:AH22,"D")</f>
        <v>0</v>
      </c>
      <c r="AK22" s="1073">
        <f t="shared" si="12"/>
        <v>0</v>
      </c>
      <c r="AL22" s="1073">
        <f t="shared" si="13"/>
        <v>0</v>
      </c>
      <c r="AM22" s="1073">
        <f t="shared" si="14"/>
        <v>0</v>
      </c>
      <c r="AN22" s="1073">
        <f t="shared" si="15"/>
        <v>0</v>
      </c>
      <c r="AO22" s="1073">
        <f t="shared" si="16"/>
        <v>0</v>
      </c>
      <c r="AP22" s="1073">
        <f t="shared" si="17"/>
        <v>0</v>
      </c>
      <c r="AQ22" s="1073">
        <f t="shared" si="18"/>
        <v>0</v>
      </c>
      <c r="AR22" s="1073">
        <f t="shared" si="19"/>
        <v>0</v>
      </c>
      <c r="AS22" s="1073">
        <f t="shared" si="20"/>
        <v>0</v>
      </c>
      <c r="AT22" s="1073">
        <f t="shared" si="21"/>
        <v>0</v>
      </c>
      <c r="AU22" s="1073">
        <f t="shared" si="22"/>
        <v>0</v>
      </c>
      <c r="AV22" s="1073">
        <f t="shared" si="23"/>
        <v>0</v>
      </c>
      <c r="AW22" s="1073">
        <f t="shared" si="24"/>
        <v>0</v>
      </c>
      <c r="AX22" s="1073">
        <f t="shared" si="25"/>
        <v>0</v>
      </c>
      <c r="AY22" s="1073">
        <f t="shared" si="26"/>
        <v>0</v>
      </c>
      <c r="AZ22" s="1073">
        <f t="shared" si="27"/>
        <v>0</v>
      </c>
      <c r="BA22" s="1073">
        <f t="shared" si="28"/>
        <v>0</v>
      </c>
      <c r="BB22" s="184">
        <f t="shared" si="54"/>
        <v>0</v>
      </c>
      <c r="BC22" s="348"/>
      <c r="BD22" s="1076">
        <f t="shared" si="55"/>
        <v>0</v>
      </c>
      <c r="BE22" s="347"/>
      <c r="BF22" s="343"/>
      <c r="BG22" s="178">
        <f t="shared" si="56"/>
        <v>0</v>
      </c>
      <c r="BH22" s="179">
        <f t="shared" si="57"/>
        <v>0</v>
      </c>
      <c r="BI22" s="180">
        <f t="shared" si="58"/>
        <v>0</v>
      </c>
      <c r="BJ22" s="181">
        <f t="shared" si="59"/>
        <v>0</v>
      </c>
      <c r="BK22" s="182">
        <f t="shared" si="60"/>
        <v>0</v>
      </c>
      <c r="BL22" s="183">
        <f t="shared" si="33"/>
        <v>0</v>
      </c>
      <c r="BM22" s="183">
        <f t="shared" si="34"/>
        <v>0</v>
      </c>
      <c r="BN22" s="183">
        <f t="shared" si="35"/>
        <v>0</v>
      </c>
      <c r="BO22" s="183">
        <f t="shared" si="36"/>
        <v>0</v>
      </c>
      <c r="BP22" s="183">
        <f t="shared" si="37"/>
        <v>0</v>
      </c>
      <c r="BQ22" s="184">
        <f t="shared" si="38"/>
        <v>0</v>
      </c>
      <c r="BR22" s="405">
        <f t="shared" si="61"/>
        <v>0</v>
      </c>
      <c r="BS22" s="182">
        <f t="shared" si="39"/>
        <v>0</v>
      </c>
      <c r="BT22" s="183">
        <f t="shared" si="40"/>
        <v>0</v>
      </c>
      <c r="BU22" s="184">
        <f t="shared" si="41"/>
        <v>0</v>
      </c>
      <c r="BV22" s="185">
        <f t="shared" si="62"/>
        <v>0</v>
      </c>
      <c r="BW22" s="178">
        <f t="shared" si="42"/>
        <v>0</v>
      </c>
      <c r="BX22" s="179">
        <f t="shared" si="63"/>
        <v>0</v>
      </c>
      <c r="BY22" s="196">
        <f t="shared" si="64"/>
        <v>0</v>
      </c>
      <c r="BZ22" s="197">
        <f t="shared" si="65"/>
        <v>0</v>
      </c>
      <c r="CA22" s="182">
        <f t="shared" si="46"/>
        <v>0</v>
      </c>
      <c r="CB22" s="183">
        <f t="shared" si="47"/>
        <v>0</v>
      </c>
      <c r="CC22" s="183">
        <f t="shared" si="48"/>
        <v>0</v>
      </c>
      <c r="CD22" s="183">
        <f t="shared" si="49"/>
        <v>0</v>
      </c>
      <c r="CE22" s="183">
        <f t="shared" si="50"/>
        <v>0</v>
      </c>
      <c r="CF22" s="183">
        <f t="shared" si="51"/>
        <v>0</v>
      </c>
      <c r="CG22" s="184">
        <f t="shared" si="52"/>
        <v>0</v>
      </c>
      <c r="CH22" s="198">
        <f t="shared" si="66"/>
        <v>0</v>
      </c>
      <c r="CI22" s="186"/>
      <c r="CJ22" s="187"/>
      <c r="CK22" s="187"/>
      <c r="CL22" s="177">
        <f t="shared" si="67"/>
        <v>0</v>
      </c>
      <c r="CM22" s="361"/>
      <c r="CN22" s="360"/>
      <c r="CO22" s="444">
        <v>0</v>
      </c>
      <c r="CP22" s="450"/>
    </row>
    <row r="23" spans="1:94" s="35" customFormat="1" ht="20.100000000000001" customHeight="1" thickBot="1" x14ac:dyDescent="0.25">
      <c r="A23" s="129" t="s">
        <v>66</v>
      </c>
      <c r="B23" s="612">
        <v>11</v>
      </c>
      <c r="C23" s="658" t="s">
        <v>3</v>
      </c>
      <c r="D23" s="458"/>
      <c r="E23" s="438" t="s">
        <v>24</v>
      </c>
      <c r="F23" s="438" t="s">
        <v>25</v>
      </c>
      <c r="G23" s="502"/>
      <c r="H23" s="502"/>
      <c r="I23" s="455" t="s">
        <v>24</v>
      </c>
      <c r="J23" s="460" t="s">
        <v>25</v>
      </c>
      <c r="K23" s="458" t="s">
        <v>56</v>
      </c>
      <c r="L23" s="458"/>
      <c r="M23" s="438" t="s">
        <v>24</v>
      </c>
      <c r="N23" s="438" t="s">
        <v>24</v>
      </c>
      <c r="O23" s="453"/>
      <c r="P23" s="507"/>
      <c r="Q23" s="460" t="s">
        <v>24</v>
      </c>
      <c r="R23" s="385" t="s">
        <v>25</v>
      </c>
      <c r="S23" s="1296"/>
      <c r="T23" s="1021" t="s">
        <v>24</v>
      </c>
      <c r="U23" s="438" t="s">
        <v>25</v>
      </c>
      <c r="V23" s="502"/>
      <c r="W23" s="502"/>
      <c r="X23" s="438" t="s">
        <v>25</v>
      </c>
      <c r="Y23" s="438" t="s">
        <v>25</v>
      </c>
      <c r="Z23" s="467"/>
      <c r="AA23" s="503" t="s">
        <v>48</v>
      </c>
      <c r="AB23" s="438" t="s">
        <v>24</v>
      </c>
      <c r="AC23" s="438" t="s">
        <v>25</v>
      </c>
      <c r="AD23" s="502"/>
      <c r="AE23" s="502"/>
      <c r="AF23" s="438" t="s">
        <v>24</v>
      </c>
      <c r="AG23" s="455" t="s">
        <v>25</v>
      </c>
      <c r="AH23" s="1360"/>
      <c r="AI23" s="1371" t="s">
        <v>48</v>
      </c>
      <c r="AJ23" s="1072">
        <f>COUNTIF($D23:AH23,"D")</f>
        <v>8</v>
      </c>
      <c r="AK23" s="1073">
        <f t="shared" si="12"/>
        <v>8</v>
      </c>
      <c r="AL23" s="1073">
        <f t="shared" si="13"/>
        <v>0</v>
      </c>
      <c r="AM23" s="1073">
        <f t="shared" si="14"/>
        <v>0</v>
      </c>
      <c r="AN23" s="1073">
        <f t="shared" si="15"/>
        <v>0</v>
      </c>
      <c r="AO23" s="1073">
        <f t="shared" si="16"/>
        <v>0</v>
      </c>
      <c r="AP23" s="1073">
        <f t="shared" si="17"/>
        <v>0</v>
      </c>
      <c r="AQ23" s="1073">
        <f t="shared" si="18"/>
        <v>0</v>
      </c>
      <c r="AR23" s="1073">
        <f t="shared" si="19"/>
        <v>0</v>
      </c>
      <c r="AS23" s="1073">
        <f t="shared" si="20"/>
        <v>0</v>
      </c>
      <c r="AT23" s="1073">
        <f t="shared" si="21"/>
        <v>0</v>
      </c>
      <c r="AU23" s="1073">
        <f t="shared" si="22"/>
        <v>0</v>
      </c>
      <c r="AV23" s="1073">
        <f t="shared" si="23"/>
        <v>0</v>
      </c>
      <c r="AW23" s="1073">
        <f t="shared" si="24"/>
        <v>0</v>
      </c>
      <c r="AX23" s="1073">
        <f t="shared" si="25"/>
        <v>0</v>
      </c>
      <c r="AY23" s="1073">
        <f t="shared" si="26"/>
        <v>0</v>
      </c>
      <c r="AZ23" s="1073">
        <f t="shared" si="27"/>
        <v>0</v>
      </c>
      <c r="BA23" s="1073">
        <f t="shared" si="28"/>
        <v>0</v>
      </c>
      <c r="BB23" s="184">
        <f t="shared" si="54"/>
        <v>16</v>
      </c>
      <c r="BC23" s="348"/>
      <c r="BD23" s="1076">
        <f t="shared" si="55"/>
        <v>8</v>
      </c>
      <c r="BE23" s="347"/>
      <c r="BF23" s="343"/>
      <c r="BG23" s="178">
        <f t="shared" si="56"/>
        <v>1</v>
      </c>
      <c r="BH23" s="179">
        <f t="shared" si="57"/>
        <v>0.5</v>
      </c>
      <c r="BI23" s="180">
        <f t="shared" si="58"/>
        <v>4.1666666666666664E-2</v>
      </c>
      <c r="BJ23" s="181">
        <f t="shared" si="59"/>
        <v>0.45833333333333331</v>
      </c>
      <c r="BK23" s="182">
        <f t="shared" si="60"/>
        <v>2</v>
      </c>
      <c r="BL23" s="183">
        <f t="shared" si="33"/>
        <v>0</v>
      </c>
      <c r="BM23" s="183">
        <f t="shared" si="34"/>
        <v>0</v>
      </c>
      <c r="BN23" s="183">
        <f t="shared" si="35"/>
        <v>0</v>
      </c>
      <c r="BO23" s="183">
        <f t="shared" si="36"/>
        <v>0</v>
      </c>
      <c r="BP23" s="183">
        <f t="shared" si="37"/>
        <v>0</v>
      </c>
      <c r="BQ23" s="184">
        <f t="shared" si="38"/>
        <v>0</v>
      </c>
      <c r="BR23" s="405">
        <f t="shared" si="61"/>
        <v>1</v>
      </c>
      <c r="BS23" s="182">
        <f t="shared" si="39"/>
        <v>0</v>
      </c>
      <c r="BT23" s="183">
        <f t="shared" si="40"/>
        <v>0</v>
      </c>
      <c r="BU23" s="184">
        <f t="shared" si="41"/>
        <v>0</v>
      </c>
      <c r="BV23" s="185">
        <f t="shared" si="62"/>
        <v>0</v>
      </c>
      <c r="BW23" s="178">
        <f t="shared" si="42"/>
        <v>0</v>
      </c>
      <c r="BX23" s="179">
        <f t="shared" si="63"/>
        <v>0</v>
      </c>
      <c r="BY23" s="196">
        <f t="shared" si="64"/>
        <v>0</v>
      </c>
      <c r="BZ23" s="197">
        <f t="shared" si="65"/>
        <v>0</v>
      </c>
      <c r="CA23" s="182">
        <f t="shared" si="46"/>
        <v>0</v>
      </c>
      <c r="CB23" s="183">
        <f t="shared" si="47"/>
        <v>0</v>
      </c>
      <c r="CC23" s="183">
        <f t="shared" si="48"/>
        <v>0</v>
      </c>
      <c r="CD23" s="183">
        <f t="shared" si="49"/>
        <v>0</v>
      </c>
      <c r="CE23" s="183">
        <f t="shared" si="50"/>
        <v>0</v>
      </c>
      <c r="CF23" s="183">
        <f t="shared" si="51"/>
        <v>0</v>
      </c>
      <c r="CG23" s="184">
        <f t="shared" si="52"/>
        <v>0</v>
      </c>
      <c r="CH23" s="198">
        <f t="shared" si="66"/>
        <v>0</v>
      </c>
      <c r="CI23" s="186"/>
      <c r="CJ23" s="187"/>
      <c r="CK23" s="187"/>
      <c r="CL23" s="177">
        <f t="shared" si="67"/>
        <v>1.5</v>
      </c>
      <c r="CM23" s="361"/>
      <c r="CN23" s="360"/>
      <c r="CO23" s="444">
        <v>4</v>
      </c>
      <c r="CP23" s="450">
        <v>48</v>
      </c>
    </row>
    <row r="24" spans="1:94" s="35" customFormat="1" ht="20.100000000000001" customHeight="1" thickBot="1" x14ac:dyDescent="0.25">
      <c r="A24" s="134" t="s">
        <v>67</v>
      </c>
      <c r="B24" s="862">
        <v>12</v>
      </c>
      <c r="C24" s="19" t="s">
        <v>3</v>
      </c>
      <c r="D24" s="458"/>
      <c r="E24" s="438" t="s">
        <v>32</v>
      </c>
      <c r="F24" s="438" t="s">
        <v>32</v>
      </c>
      <c r="G24" s="439" t="s">
        <v>288</v>
      </c>
      <c r="H24" s="439" t="s">
        <v>289</v>
      </c>
      <c r="I24" s="455" t="s">
        <v>32</v>
      </c>
      <c r="J24" s="460" t="s">
        <v>32</v>
      </c>
      <c r="K24" s="438" t="s">
        <v>32</v>
      </c>
      <c r="L24" s="458" t="s">
        <v>48</v>
      </c>
      <c r="M24" s="438" t="s">
        <v>24</v>
      </c>
      <c r="N24" s="438" t="s">
        <v>24</v>
      </c>
      <c r="O24" s="453"/>
      <c r="P24" s="507"/>
      <c r="Q24" s="460" t="s">
        <v>24</v>
      </c>
      <c r="R24" s="385" t="s">
        <v>25</v>
      </c>
      <c r="S24" s="1296"/>
      <c r="T24" s="1021" t="s">
        <v>24</v>
      </c>
      <c r="U24" s="438" t="s">
        <v>25</v>
      </c>
      <c r="V24" s="502"/>
      <c r="W24" s="502"/>
      <c r="X24" s="438" t="s">
        <v>25</v>
      </c>
      <c r="Y24" s="438" t="s">
        <v>25</v>
      </c>
      <c r="Z24" s="467"/>
      <c r="AA24" s="503" t="s">
        <v>48</v>
      </c>
      <c r="AB24" s="438" t="s">
        <v>24</v>
      </c>
      <c r="AC24" s="438" t="s">
        <v>25</v>
      </c>
      <c r="AD24" s="502"/>
      <c r="AE24" s="502"/>
      <c r="AF24" s="438" t="s">
        <v>24</v>
      </c>
      <c r="AG24" s="455" t="s">
        <v>25</v>
      </c>
      <c r="AH24" s="1360"/>
      <c r="AI24" s="1371" t="s">
        <v>48</v>
      </c>
      <c r="AJ24" s="1072">
        <f>COUNTIF($D24:AH24,"D")</f>
        <v>6</v>
      </c>
      <c r="AK24" s="1073">
        <f t="shared" si="12"/>
        <v>6</v>
      </c>
      <c r="AL24" s="1073">
        <f t="shared" si="13"/>
        <v>0</v>
      </c>
      <c r="AM24" s="1073">
        <f t="shared" si="14"/>
        <v>0</v>
      </c>
      <c r="AN24" s="1073">
        <f t="shared" si="15"/>
        <v>0</v>
      </c>
      <c r="AO24" s="1073">
        <f t="shared" si="16"/>
        <v>0</v>
      </c>
      <c r="AP24" s="1073">
        <f t="shared" si="17"/>
        <v>0</v>
      </c>
      <c r="AQ24" s="1073">
        <f t="shared" si="18"/>
        <v>0</v>
      </c>
      <c r="AR24" s="1073">
        <f t="shared" si="19"/>
        <v>5</v>
      </c>
      <c r="AS24" s="1073">
        <f t="shared" si="20"/>
        <v>0</v>
      </c>
      <c r="AT24" s="1073">
        <f t="shared" si="21"/>
        <v>0</v>
      </c>
      <c r="AU24" s="1073">
        <f t="shared" si="22"/>
        <v>0</v>
      </c>
      <c r="AV24" s="1073">
        <f t="shared" si="23"/>
        <v>0</v>
      </c>
      <c r="AW24" s="1073">
        <f t="shared" si="24"/>
        <v>0</v>
      </c>
      <c r="AX24" s="1073">
        <f t="shared" si="25"/>
        <v>0</v>
      </c>
      <c r="AY24" s="1073">
        <f t="shared" si="26"/>
        <v>0</v>
      </c>
      <c r="AZ24" s="1073">
        <f t="shared" si="27"/>
        <v>0</v>
      </c>
      <c r="BA24" s="1073">
        <f t="shared" si="28"/>
        <v>0</v>
      </c>
      <c r="BB24" s="184">
        <f t="shared" si="54"/>
        <v>17</v>
      </c>
      <c r="BC24" s="348"/>
      <c r="BD24" s="1076">
        <f t="shared" si="55"/>
        <v>6</v>
      </c>
      <c r="BE24" s="347"/>
      <c r="BF24" s="343"/>
      <c r="BG24" s="178">
        <f t="shared" si="56"/>
        <v>0</v>
      </c>
      <c r="BH24" s="179">
        <f t="shared" si="57"/>
        <v>0</v>
      </c>
      <c r="BI24" s="180">
        <f t="shared" si="58"/>
        <v>0</v>
      </c>
      <c r="BJ24" s="181">
        <f t="shared" si="59"/>
        <v>0</v>
      </c>
      <c r="BK24" s="182">
        <f t="shared" si="60"/>
        <v>3</v>
      </c>
      <c r="BL24" s="183">
        <f t="shared" si="33"/>
        <v>0</v>
      </c>
      <c r="BM24" s="183">
        <f t="shared" si="34"/>
        <v>0</v>
      </c>
      <c r="BN24" s="183">
        <f t="shared" si="35"/>
        <v>0</v>
      </c>
      <c r="BO24" s="183">
        <f t="shared" si="36"/>
        <v>0</v>
      </c>
      <c r="BP24" s="183">
        <f t="shared" si="37"/>
        <v>0</v>
      </c>
      <c r="BQ24" s="184">
        <f t="shared" si="38"/>
        <v>0</v>
      </c>
      <c r="BR24" s="405">
        <f t="shared" si="61"/>
        <v>1.5</v>
      </c>
      <c r="BS24" s="182">
        <f t="shared" si="39"/>
        <v>0</v>
      </c>
      <c r="BT24" s="183">
        <f t="shared" si="40"/>
        <v>0</v>
      </c>
      <c r="BU24" s="184">
        <f t="shared" si="41"/>
        <v>0</v>
      </c>
      <c r="BV24" s="185">
        <f t="shared" si="62"/>
        <v>0</v>
      </c>
      <c r="BW24" s="178">
        <f t="shared" si="42"/>
        <v>0</v>
      </c>
      <c r="BX24" s="179">
        <f t="shared" si="63"/>
        <v>0</v>
      </c>
      <c r="BY24" s="196">
        <f t="shared" si="64"/>
        <v>0</v>
      </c>
      <c r="BZ24" s="197">
        <f t="shared" si="65"/>
        <v>0</v>
      </c>
      <c r="CA24" s="182">
        <f t="shared" si="46"/>
        <v>0</v>
      </c>
      <c r="CB24" s="183">
        <f t="shared" si="47"/>
        <v>0</v>
      </c>
      <c r="CC24" s="183">
        <f t="shared" si="48"/>
        <v>0</v>
      </c>
      <c r="CD24" s="183">
        <f t="shared" si="49"/>
        <v>0</v>
      </c>
      <c r="CE24" s="183">
        <f t="shared" si="50"/>
        <v>0</v>
      </c>
      <c r="CF24" s="183">
        <f t="shared" si="51"/>
        <v>0</v>
      </c>
      <c r="CG24" s="184">
        <f t="shared" si="52"/>
        <v>0</v>
      </c>
      <c r="CH24" s="198">
        <f t="shared" si="66"/>
        <v>0</v>
      </c>
      <c r="CI24" s="186"/>
      <c r="CJ24" s="187"/>
      <c r="CK24" s="187"/>
      <c r="CL24" s="177">
        <f t="shared" si="67"/>
        <v>1.5</v>
      </c>
      <c r="CM24" s="361"/>
      <c r="CN24" s="360"/>
      <c r="CO24" s="444">
        <v>6</v>
      </c>
      <c r="CP24" s="450">
        <v>72</v>
      </c>
    </row>
    <row r="25" spans="1:94" s="35" customFormat="1" ht="20.100000000000001" customHeight="1" thickBot="1" x14ac:dyDescent="0.25">
      <c r="A25" s="129" t="s">
        <v>68</v>
      </c>
      <c r="B25" s="612">
        <v>13</v>
      </c>
      <c r="C25" s="19" t="s">
        <v>3</v>
      </c>
      <c r="D25" s="1143"/>
      <c r="E25" s="1143" t="s">
        <v>27</v>
      </c>
      <c r="F25" s="1143" t="s">
        <v>25</v>
      </c>
      <c r="G25" s="447"/>
      <c r="H25" s="447"/>
      <c r="I25" s="493"/>
      <c r="J25" s="1144" t="s">
        <v>24</v>
      </c>
      <c r="K25" s="1143" t="s">
        <v>24</v>
      </c>
      <c r="L25" s="1143"/>
      <c r="M25" s="1143" t="s">
        <v>24</v>
      </c>
      <c r="N25" s="1143" t="s">
        <v>24</v>
      </c>
      <c r="O25" s="1143"/>
      <c r="P25" s="1145"/>
      <c r="Q25" s="1144" t="s">
        <v>25</v>
      </c>
      <c r="R25" s="1283" t="s">
        <v>25</v>
      </c>
      <c r="S25" s="1296"/>
      <c r="T25" s="1021" t="s">
        <v>32</v>
      </c>
      <c r="U25" s="438" t="s">
        <v>32</v>
      </c>
      <c r="V25" s="439" t="s">
        <v>288</v>
      </c>
      <c r="W25" s="439" t="s">
        <v>289</v>
      </c>
      <c r="X25" s="438" t="s">
        <v>32</v>
      </c>
      <c r="Y25" s="438" t="s">
        <v>32</v>
      </c>
      <c r="Z25" s="455" t="s">
        <v>32</v>
      </c>
      <c r="AA25" s="460" t="s">
        <v>32</v>
      </c>
      <c r="AB25" s="438" t="s">
        <v>32</v>
      </c>
      <c r="AC25" s="438" t="s">
        <v>32</v>
      </c>
      <c r="AD25" s="439" t="s">
        <v>288</v>
      </c>
      <c r="AE25" s="439" t="s">
        <v>289</v>
      </c>
      <c r="AF25" s="438" t="s">
        <v>32</v>
      </c>
      <c r="AG25" s="455" t="s">
        <v>32</v>
      </c>
      <c r="AH25" s="1360" t="s">
        <v>32</v>
      </c>
      <c r="AI25" s="1371"/>
      <c r="AJ25" s="1072">
        <f>COUNTIF($D25:AH25,"D")</f>
        <v>4</v>
      </c>
      <c r="AK25" s="1073">
        <f t="shared" si="12"/>
        <v>3</v>
      </c>
      <c r="AL25" s="1073">
        <f t="shared" si="13"/>
        <v>0</v>
      </c>
      <c r="AM25" s="1073">
        <f t="shared" si="14"/>
        <v>1</v>
      </c>
      <c r="AN25" s="1073">
        <f t="shared" si="15"/>
        <v>0</v>
      </c>
      <c r="AO25" s="1073">
        <f t="shared" si="16"/>
        <v>0</v>
      </c>
      <c r="AP25" s="1073">
        <f t="shared" si="17"/>
        <v>0</v>
      </c>
      <c r="AQ25" s="1073">
        <f t="shared" si="18"/>
        <v>0</v>
      </c>
      <c r="AR25" s="1073">
        <f t="shared" si="19"/>
        <v>11</v>
      </c>
      <c r="AS25" s="1073">
        <f t="shared" si="20"/>
        <v>0</v>
      </c>
      <c r="AT25" s="1073">
        <f t="shared" si="21"/>
        <v>0</v>
      </c>
      <c r="AU25" s="1073">
        <f t="shared" si="22"/>
        <v>0</v>
      </c>
      <c r="AV25" s="1073">
        <f t="shared" si="23"/>
        <v>0</v>
      </c>
      <c r="AW25" s="1073">
        <f t="shared" si="24"/>
        <v>0</v>
      </c>
      <c r="AX25" s="1073">
        <f t="shared" si="25"/>
        <v>0</v>
      </c>
      <c r="AY25" s="1073">
        <f t="shared" si="26"/>
        <v>0</v>
      </c>
      <c r="AZ25" s="1073">
        <f t="shared" si="27"/>
        <v>0</v>
      </c>
      <c r="BA25" s="1073">
        <f t="shared" si="28"/>
        <v>0</v>
      </c>
      <c r="BB25" s="184">
        <f t="shared" si="54"/>
        <v>19</v>
      </c>
      <c r="BC25" s="348"/>
      <c r="BD25" s="1076">
        <f t="shared" si="55"/>
        <v>4</v>
      </c>
      <c r="BE25" s="347"/>
      <c r="BF25" s="343"/>
      <c r="BG25" s="178">
        <f t="shared" si="56"/>
        <v>0</v>
      </c>
      <c r="BH25" s="179">
        <f t="shared" si="57"/>
        <v>0</v>
      </c>
      <c r="BI25" s="180">
        <f t="shared" si="58"/>
        <v>0</v>
      </c>
      <c r="BJ25" s="181">
        <f t="shared" si="59"/>
        <v>0</v>
      </c>
      <c r="BK25" s="182">
        <f t="shared" si="60"/>
        <v>0</v>
      </c>
      <c r="BL25" s="183">
        <f t="shared" si="33"/>
        <v>0</v>
      </c>
      <c r="BM25" s="183">
        <f t="shared" si="34"/>
        <v>0</v>
      </c>
      <c r="BN25" s="183">
        <f t="shared" si="35"/>
        <v>0</v>
      </c>
      <c r="BO25" s="183">
        <f t="shared" si="36"/>
        <v>0</v>
      </c>
      <c r="BP25" s="183">
        <f t="shared" si="37"/>
        <v>0</v>
      </c>
      <c r="BQ25" s="184">
        <f t="shared" si="38"/>
        <v>0</v>
      </c>
      <c r="BR25" s="405">
        <f t="shared" si="61"/>
        <v>0</v>
      </c>
      <c r="BS25" s="182">
        <f t="shared" si="39"/>
        <v>0</v>
      </c>
      <c r="BT25" s="183">
        <f t="shared" si="40"/>
        <v>0</v>
      </c>
      <c r="BU25" s="184">
        <f t="shared" si="41"/>
        <v>0</v>
      </c>
      <c r="BV25" s="185">
        <f t="shared" si="62"/>
        <v>0</v>
      </c>
      <c r="BW25" s="178">
        <f t="shared" si="42"/>
        <v>0</v>
      </c>
      <c r="BX25" s="179">
        <f t="shared" si="63"/>
        <v>0</v>
      </c>
      <c r="BY25" s="196">
        <f t="shared" si="64"/>
        <v>0</v>
      </c>
      <c r="BZ25" s="197">
        <f t="shared" si="65"/>
        <v>0</v>
      </c>
      <c r="CA25" s="182">
        <f t="shared" si="46"/>
        <v>0</v>
      </c>
      <c r="CB25" s="183">
        <f t="shared" si="47"/>
        <v>0</v>
      </c>
      <c r="CC25" s="183">
        <f t="shared" si="48"/>
        <v>0</v>
      </c>
      <c r="CD25" s="183">
        <f t="shared" si="49"/>
        <v>0</v>
      </c>
      <c r="CE25" s="183">
        <f t="shared" si="50"/>
        <v>0</v>
      </c>
      <c r="CF25" s="183">
        <f t="shared" si="51"/>
        <v>0</v>
      </c>
      <c r="CG25" s="184">
        <f t="shared" si="52"/>
        <v>0</v>
      </c>
      <c r="CH25" s="198">
        <f t="shared" si="66"/>
        <v>0</v>
      </c>
      <c r="CI25" s="186"/>
      <c r="CJ25" s="187"/>
      <c r="CK25" s="187"/>
      <c r="CL25" s="177">
        <f t="shared" si="67"/>
        <v>0</v>
      </c>
      <c r="CM25" s="361"/>
      <c r="CN25" s="360"/>
      <c r="CO25" s="444">
        <v>1</v>
      </c>
      <c r="CP25" s="450">
        <v>12</v>
      </c>
    </row>
    <row r="26" spans="1:94" s="35" customFormat="1" ht="20.100000000000001" customHeight="1" thickBot="1" x14ac:dyDescent="0.25">
      <c r="A26" s="134" t="s">
        <v>69</v>
      </c>
      <c r="B26" s="862">
        <v>14</v>
      </c>
      <c r="C26" s="19" t="s">
        <v>3</v>
      </c>
      <c r="D26" s="438" t="s">
        <v>37</v>
      </c>
      <c r="E26" s="438" t="s">
        <v>37</v>
      </c>
      <c r="F26" s="438" t="s">
        <v>37</v>
      </c>
      <c r="G26" s="438" t="s">
        <v>37</v>
      </c>
      <c r="H26" s="438"/>
      <c r="I26" s="455"/>
      <c r="J26" s="460" t="s">
        <v>37</v>
      </c>
      <c r="K26" s="438" t="s">
        <v>37</v>
      </c>
      <c r="L26" s="438" t="s">
        <v>37</v>
      </c>
      <c r="M26" s="438" t="s">
        <v>37</v>
      </c>
      <c r="N26" s="438" t="s">
        <v>37</v>
      </c>
      <c r="O26" s="438"/>
      <c r="P26" s="455"/>
      <c r="Q26" s="460" t="s">
        <v>37</v>
      </c>
      <c r="R26" s="385" t="s">
        <v>37</v>
      </c>
      <c r="S26" s="1297" t="s">
        <v>37</v>
      </c>
      <c r="T26" s="1054" t="s">
        <v>37</v>
      </c>
      <c r="U26" s="1053" t="s">
        <v>37</v>
      </c>
      <c r="V26" s="1053" t="s">
        <v>37</v>
      </c>
      <c r="W26" s="1053" t="s">
        <v>37</v>
      </c>
      <c r="X26" s="1053" t="s">
        <v>37</v>
      </c>
      <c r="Y26" s="1053"/>
      <c r="Z26" s="1051"/>
      <c r="AA26" s="1054" t="s">
        <v>37</v>
      </c>
      <c r="AB26" s="1053" t="s">
        <v>37</v>
      </c>
      <c r="AC26" s="1053" t="s">
        <v>37</v>
      </c>
      <c r="AD26" s="1053" t="s">
        <v>37</v>
      </c>
      <c r="AE26" s="1053" t="s">
        <v>37</v>
      </c>
      <c r="AF26" s="1053"/>
      <c r="AG26" s="1051"/>
      <c r="AH26" s="1361" t="s">
        <v>37</v>
      </c>
      <c r="AI26" s="1384"/>
      <c r="AJ26" s="1072">
        <f>COUNTIF($D26:AH26,"D")</f>
        <v>0</v>
      </c>
      <c r="AK26" s="1073">
        <f t="shared" si="12"/>
        <v>0</v>
      </c>
      <c r="AL26" s="1073">
        <f t="shared" si="13"/>
        <v>0</v>
      </c>
      <c r="AM26" s="1073">
        <f t="shared" si="14"/>
        <v>0</v>
      </c>
      <c r="AN26" s="1073">
        <f t="shared" si="15"/>
        <v>0</v>
      </c>
      <c r="AO26" s="1073">
        <f t="shared" si="16"/>
        <v>0</v>
      </c>
      <c r="AP26" s="1073">
        <f t="shared" si="17"/>
        <v>0</v>
      </c>
      <c r="AQ26" s="1073">
        <f t="shared" si="18"/>
        <v>0</v>
      </c>
      <c r="AR26" s="1073">
        <f t="shared" si="19"/>
        <v>0</v>
      </c>
      <c r="AS26" s="1073">
        <f t="shared" si="20"/>
        <v>0</v>
      </c>
      <c r="AT26" s="1073">
        <f t="shared" si="21"/>
        <v>0</v>
      </c>
      <c r="AU26" s="1073">
        <f t="shared" si="22"/>
        <v>0</v>
      </c>
      <c r="AV26" s="1073">
        <f t="shared" si="23"/>
        <v>0</v>
      </c>
      <c r="AW26" s="1073">
        <f t="shared" si="24"/>
        <v>23</v>
      </c>
      <c r="AX26" s="1073">
        <f t="shared" si="25"/>
        <v>0</v>
      </c>
      <c r="AY26" s="1073">
        <f t="shared" si="26"/>
        <v>0</v>
      </c>
      <c r="AZ26" s="1073">
        <f t="shared" si="27"/>
        <v>0</v>
      </c>
      <c r="BA26" s="1073">
        <f t="shared" si="28"/>
        <v>0</v>
      </c>
      <c r="BB26" s="184">
        <f t="shared" si="54"/>
        <v>23</v>
      </c>
      <c r="BC26" s="348"/>
      <c r="BD26" s="1076">
        <f t="shared" si="55"/>
        <v>11.5</v>
      </c>
      <c r="BE26" s="347"/>
      <c r="BF26" s="343"/>
      <c r="BG26" s="178">
        <f t="shared" si="56"/>
        <v>0</v>
      </c>
      <c r="BH26" s="179">
        <f t="shared" si="57"/>
        <v>0</v>
      </c>
      <c r="BI26" s="180">
        <f t="shared" si="58"/>
        <v>0</v>
      </c>
      <c r="BJ26" s="181">
        <f t="shared" si="59"/>
        <v>0</v>
      </c>
      <c r="BK26" s="182">
        <f t="shared" si="60"/>
        <v>0</v>
      </c>
      <c r="BL26" s="183">
        <f t="shared" si="33"/>
        <v>0</v>
      </c>
      <c r="BM26" s="183">
        <f t="shared" si="34"/>
        <v>0</v>
      </c>
      <c r="BN26" s="183">
        <f t="shared" si="35"/>
        <v>0</v>
      </c>
      <c r="BO26" s="183">
        <f t="shared" si="36"/>
        <v>0</v>
      </c>
      <c r="BP26" s="183">
        <f t="shared" si="37"/>
        <v>0</v>
      </c>
      <c r="BQ26" s="184">
        <f t="shared" si="38"/>
        <v>0</v>
      </c>
      <c r="BR26" s="405">
        <f t="shared" si="61"/>
        <v>0</v>
      </c>
      <c r="BS26" s="182">
        <f t="shared" si="39"/>
        <v>0</v>
      </c>
      <c r="BT26" s="183">
        <f t="shared" si="40"/>
        <v>0</v>
      </c>
      <c r="BU26" s="184">
        <f t="shared" si="41"/>
        <v>0</v>
      </c>
      <c r="BV26" s="185">
        <f t="shared" si="62"/>
        <v>0</v>
      </c>
      <c r="BW26" s="178">
        <f t="shared" si="42"/>
        <v>0</v>
      </c>
      <c r="BX26" s="179">
        <f t="shared" si="63"/>
        <v>0</v>
      </c>
      <c r="BY26" s="196">
        <f t="shared" si="64"/>
        <v>0</v>
      </c>
      <c r="BZ26" s="197">
        <f t="shared" si="65"/>
        <v>0</v>
      </c>
      <c r="CA26" s="182">
        <f t="shared" si="46"/>
        <v>0</v>
      </c>
      <c r="CB26" s="183">
        <f t="shared" si="47"/>
        <v>0</v>
      </c>
      <c r="CC26" s="183">
        <f t="shared" si="48"/>
        <v>0</v>
      </c>
      <c r="CD26" s="183">
        <f t="shared" si="49"/>
        <v>0</v>
      </c>
      <c r="CE26" s="183">
        <f t="shared" si="50"/>
        <v>0</v>
      </c>
      <c r="CF26" s="183">
        <f t="shared" si="51"/>
        <v>0</v>
      </c>
      <c r="CG26" s="184">
        <f t="shared" si="52"/>
        <v>0</v>
      </c>
      <c r="CH26" s="198">
        <f t="shared" si="66"/>
        <v>0</v>
      </c>
      <c r="CI26" s="186"/>
      <c r="CJ26" s="187"/>
      <c r="CK26" s="187"/>
      <c r="CL26" s="177">
        <f t="shared" si="67"/>
        <v>0</v>
      </c>
      <c r="CM26" s="361"/>
      <c r="CN26" s="360"/>
      <c r="CO26" s="444">
        <v>3</v>
      </c>
      <c r="CP26" s="450">
        <v>36</v>
      </c>
    </row>
    <row r="27" spans="1:94" s="35" customFormat="1" ht="20.100000000000001" customHeight="1" thickBot="1" x14ac:dyDescent="0.25">
      <c r="A27" s="129" t="s">
        <v>70</v>
      </c>
      <c r="B27" s="612">
        <v>15</v>
      </c>
      <c r="C27" s="19" t="s">
        <v>3</v>
      </c>
      <c r="D27" s="447" t="s">
        <v>32</v>
      </c>
      <c r="E27" s="447" t="s">
        <v>32</v>
      </c>
      <c r="F27" s="447" t="s">
        <v>32</v>
      </c>
      <c r="G27" s="502"/>
      <c r="H27" s="502"/>
      <c r="I27" s="455" t="s">
        <v>24</v>
      </c>
      <c r="J27" s="460" t="s">
        <v>25</v>
      </c>
      <c r="K27" s="458" t="s">
        <v>56</v>
      </c>
      <c r="L27" s="458"/>
      <c r="M27" s="438" t="s">
        <v>24</v>
      </c>
      <c r="N27" s="438" t="s">
        <v>24</v>
      </c>
      <c r="O27" s="453"/>
      <c r="P27" s="507"/>
      <c r="Q27" s="460" t="s">
        <v>24</v>
      </c>
      <c r="R27" s="385" t="s">
        <v>25</v>
      </c>
      <c r="S27" s="1296"/>
      <c r="T27" s="1021" t="s">
        <v>24</v>
      </c>
      <c r="U27" s="438" t="s">
        <v>25</v>
      </c>
      <c r="V27" s="502"/>
      <c r="W27" s="502"/>
      <c r="X27" s="438" t="s">
        <v>25</v>
      </c>
      <c r="Y27" s="438" t="s">
        <v>25</v>
      </c>
      <c r="Z27" s="467"/>
      <c r="AA27" s="503"/>
      <c r="AB27" s="438" t="s">
        <v>32</v>
      </c>
      <c r="AC27" s="438" t="s">
        <v>32</v>
      </c>
      <c r="AD27" s="502" t="s">
        <v>288</v>
      </c>
      <c r="AE27" s="502" t="s">
        <v>289</v>
      </c>
      <c r="AF27" s="438" t="s">
        <v>32</v>
      </c>
      <c r="AG27" s="455" t="s">
        <v>32</v>
      </c>
      <c r="AH27" s="1358" t="s">
        <v>32</v>
      </c>
      <c r="AI27" s="1371" t="s">
        <v>48</v>
      </c>
      <c r="AJ27" s="1072">
        <f>COUNTIF($D27:AH27,"D")</f>
        <v>5</v>
      </c>
      <c r="AK27" s="1073">
        <f t="shared" si="12"/>
        <v>5</v>
      </c>
      <c r="AL27" s="1073">
        <f t="shared" si="13"/>
        <v>0</v>
      </c>
      <c r="AM27" s="1073">
        <f t="shared" si="14"/>
        <v>0</v>
      </c>
      <c r="AN27" s="1073">
        <f t="shared" si="15"/>
        <v>0</v>
      </c>
      <c r="AO27" s="1073">
        <f t="shared" si="16"/>
        <v>0</v>
      </c>
      <c r="AP27" s="1073">
        <f t="shared" si="17"/>
        <v>0</v>
      </c>
      <c r="AQ27" s="1073">
        <f t="shared" si="18"/>
        <v>0</v>
      </c>
      <c r="AR27" s="1073">
        <f t="shared" si="19"/>
        <v>8</v>
      </c>
      <c r="AS27" s="1073">
        <f t="shared" si="20"/>
        <v>0</v>
      </c>
      <c r="AT27" s="1073">
        <f t="shared" si="21"/>
        <v>0</v>
      </c>
      <c r="AU27" s="1073">
        <f t="shared" si="22"/>
        <v>0</v>
      </c>
      <c r="AV27" s="1073">
        <f t="shared" si="23"/>
        <v>0</v>
      </c>
      <c r="AW27" s="1073">
        <f t="shared" si="24"/>
        <v>0</v>
      </c>
      <c r="AX27" s="1073">
        <f t="shared" si="25"/>
        <v>0</v>
      </c>
      <c r="AY27" s="1073">
        <f t="shared" si="26"/>
        <v>0</v>
      </c>
      <c r="AZ27" s="1073">
        <f t="shared" si="27"/>
        <v>0</v>
      </c>
      <c r="BA27" s="1073">
        <f t="shared" si="28"/>
        <v>0</v>
      </c>
      <c r="BB27" s="184">
        <f t="shared" si="54"/>
        <v>18</v>
      </c>
      <c r="BC27" s="348"/>
      <c r="BD27" s="1076">
        <f t="shared" si="55"/>
        <v>5</v>
      </c>
      <c r="BE27" s="347"/>
      <c r="BF27" s="343"/>
      <c r="BG27" s="178">
        <f t="shared" si="56"/>
        <v>1</v>
      </c>
      <c r="BH27" s="179">
        <f t="shared" si="57"/>
        <v>0.5</v>
      </c>
      <c r="BI27" s="180">
        <f t="shared" si="58"/>
        <v>4.1666666666666664E-2</v>
      </c>
      <c r="BJ27" s="181">
        <f t="shared" si="59"/>
        <v>0.45833333333333331</v>
      </c>
      <c r="BK27" s="182">
        <f t="shared" si="60"/>
        <v>1</v>
      </c>
      <c r="BL27" s="183">
        <f t="shared" si="33"/>
        <v>0</v>
      </c>
      <c r="BM27" s="183">
        <f t="shared" si="34"/>
        <v>0</v>
      </c>
      <c r="BN27" s="183">
        <f t="shared" si="35"/>
        <v>0</v>
      </c>
      <c r="BO27" s="183">
        <f t="shared" si="36"/>
        <v>0</v>
      </c>
      <c r="BP27" s="183">
        <f t="shared" si="37"/>
        <v>0</v>
      </c>
      <c r="BQ27" s="184">
        <f t="shared" si="38"/>
        <v>0</v>
      </c>
      <c r="BR27" s="405">
        <f t="shared" si="61"/>
        <v>0.5</v>
      </c>
      <c r="BS27" s="182">
        <f t="shared" si="39"/>
        <v>0</v>
      </c>
      <c r="BT27" s="183">
        <f t="shared" si="40"/>
        <v>0</v>
      </c>
      <c r="BU27" s="184">
        <f t="shared" si="41"/>
        <v>0</v>
      </c>
      <c r="BV27" s="185">
        <f t="shared" si="62"/>
        <v>0</v>
      </c>
      <c r="BW27" s="178">
        <f t="shared" si="42"/>
        <v>0</v>
      </c>
      <c r="BX27" s="179">
        <f t="shared" si="63"/>
        <v>0</v>
      </c>
      <c r="BY27" s="196">
        <f t="shared" si="64"/>
        <v>0</v>
      </c>
      <c r="BZ27" s="197">
        <f t="shared" si="65"/>
        <v>0</v>
      </c>
      <c r="CA27" s="182">
        <f t="shared" si="46"/>
        <v>0</v>
      </c>
      <c r="CB27" s="183">
        <f t="shared" si="47"/>
        <v>0</v>
      </c>
      <c r="CC27" s="183">
        <f t="shared" si="48"/>
        <v>0</v>
      </c>
      <c r="CD27" s="183">
        <f t="shared" si="49"/>
        <v>0</v>
      </c>
      <c r="CE27" s="183">
        <f t="shared" si="50"/>
        <v>0</v>
      </c>
      <c r="CF27" s="183">
        <f t="shared" si="51"/>
        <v>0</v>
      </c>
      <c r="CG27" s="184">
        <f t="shared" si="52"/>
        <v>0</v>
      </c>
      <c r="CH27" s="198">
        <f t="shared" si="66"/>
        <v>0</v>
      </c>
      <c r="CI27" s="186"/>
      <c r="CJ27" s="187"/>
      <c r="CK27" s="187"/>
      <c r="CL27" s="177">
        <f t="shared" si="67"/>
        <v>1</v>
      </c>
      <c r="CM27" s="361"/>
      <c r="CN27" s="360"/>
      <c r="CO27" s="444">
        <v>3</v>
      </c>
      <c r="CP27" s="450">
        <v>36</v>
      </c>
    </row>
    <row r="28" spans="1:94" s="35" customFormat="1" ht="20.100000000000001" customHeight="1" thickBot="1" x14ac:dyDescent="0.25">
      <c r="A28" s="134" t="s">
        <v>71</v>
      </c>
      <c r="B28" s="862">
        <v>16</v>
      </c>
      <c r="C28" s="19" t="s">
        <v>3</v>
      </c>
      <c r="D28" s="458"/>
      <c r="E28" s="438" t="s">
        <v>31</v>
      </c>
      <c r="F28" s="438" t="s">
        <v>25</v>
      </c>
      <c r="G28" s="502"/>
      <c r="H28" s="502"/>
      <c r="I28" s="455" t="s">
        <v>27</v>
      </c>
      <c r="J28" s="460" t="s">
        <v>25</v>
      </c>
      <c r="K28" s="458" t="s">
        <v>56</v>
      </c>
      <c r="L28" s="458"/>
      <c r="M28" s="438" t="s">
        <v>24</v>
      </c>
      <c r="N28" s="438" t="s">
        <v>24</v>
      </c>
      <c r="O28" s="453"/>
      <c r="P28" s="507"/>
      <c r="Q28" s="460" t="s">
        <v>27</v>
      </c>
      <c r="R28" s="385" t="s">
        <v>25</v>
      </c>
      <c r="S28" s="1298"/>
      <c r="T28" s="1021" t="s">
        <v>57</v>
      </c>
      <c r="U28" s="438" t="s">
        <v>25</v>
      </c>
      <c r="V28" s="502"/>
      <c r="W28" s="502" t="s">
        <v>26</v>
      </c>
      <c r="X28" s="438" t="s">
        <v>26</v>
      </c>
      <c r="Y28" s="438" t="s">
        <v>25</v>
      </c>
      <c r="Z28" s="467"/>
      <c r="AA28" s="503" t="s">
        <v>48</v>
      </c>
      <c r="AB28" s="438" t="s">
        <v>27</v>
      </c>
      <c r="AC28" s="438" t="s">
        <v>25</v>
      </c>
      <c r="AD28" s="502"/>
      <c r="AE28" s="502"/>
      <c r="AF28" s="438" t="s">
        <v>31</v>
      </c>
      <c r="AG28" s="455" t="s">
        <v>25</v>
      </c>
      <c r="AH28" s="1358"/>
      <c r="AI28" s="1371" t="s">
        <v>48</v>
      </c>
      <c r="AJ28" s="1072">
        <f>COUNTIF($D28:AH28,"D")</f>
        <v>2</v>
      </c>
      <c r="AK28" s="1073">
        <f t="shared" si="12"/>
        <v>7</v>
      </c>
      <c r="AL28" s="1073">
        <f t="shared" si="13"/>
        <v>2</v>
      </c>
      <c r="AM28" s="1073">
        <f t="shared" si="14"/>
        <v>3</v>
      </c>
      <c r="AN28" s="1073">
        <f t="shared" si="15"/>
        <v>0</v>
      </c>
      <c r="AO28" s="1073">
        <f t="shared" si="16"/>
        <v>0</v>
      </c>
      <c r="AP28" s="1073">
        <f t="shared" si="17"/>
        <v>0</v>
      </c>
      <c r="AQ28" s="1073">
        <f t="shared" si="18"/>
        <v>2</v>
      </c>
      <c r="AR28" s="1073">
        <f t="shared" si="19"/>
        <v>0</v>
      </c>
      <c r="AS28" s="1073">
        <f t="shared" si="20"/>
        <v>0</v>
      </c>
      <c r="AT28" s="1073">
        <f t="shared" si="21"/>
        <v>0</v>
      </c>
      <c r="AU28" s="1073">
        <f t="shared" si="22"/>
        <v>0</v>
      </c>
      <c r="AV28" s="1073">
        <f t="shared" si="23"/>
        <v>0</v>
      </c>
      <c r="AW28" s="1073">
        <f t="shared" si="24"/>
        <v>0</v>
      </c>
      <c r="AX28" s="1073">
        <f t="shared" si="25"/>
        <v>0</v>
      </c>
      <c r="AY28" s="1073">
        <f t="shared" si="26"/>
        <v>0</v>
      </c>
      <c r="AZ28" s="1073">
        <f t="shared" si="27"/>
        <v>0</v>
      </c>
      <c r="BA28" s="1073">
        <f t="shared" si="28"/>
        <v>0</v>
      </c>
      <c r="BB28" s="184">
        <f t="shared" si="54"/>
        <v>14</v>
      </c>
      <c r="BC28" s="348"/>
      <c r="BD28" s="1076">
        <f t="shared" si="55"/>
        <v>7</v>
      </c>
      <c r="BE28" s="347"/>
      <c r="BF28" s="343"/>
      <c r="BG28" s="178">
        <f t="shared" si="56"/>
        <v>1</v>
      </c>
      <c r="BH28" s="179">
        <f t="shared" si="57"/>
        <v>0.5</v>
      </c>
      <c r="BI28" s="180">
        <f t="shared" si="58"/>
        <v>4.1666666666666664E-2</v>
      </c>
      <c r="BJ28" s="181">
        <f t="shared" si="59"/>
        <v>0.45833333333333331</v>
      </c>
      <c r="BK28" s="182">
        <f t="shared" si="60"/>
        <v>2</v>
      </c>
      <c r="BL28" s="183">
        <f t="shared" si="33"/>
        <v>0</v>
      </c>
      <c r="BM28" s="183">
        <f t="shared" si="34"/>
        <v>0</v>
      </c>
      <c r="BN28" s="183">
        <f t="shared" si="35"/>
        <v>0</v>
      </c>
      <c r="BO28" s="183">
        <f t="shared" si="36"/>
        <v>0</v>
      </c>
      <c r="BP28" s="183">
        <f t="shared" si="37"/>
        <v>0</v>
      </c>
      <c r="BQ28" s="184">
        <f t="shared" si="38"/>
        <v>0</v>
      </c>
      <c r="BR28" s="405">
        <f t="shared" si="61"/>
        <v>1</v>
      </c>
      <c r="BS28" s="182">
        <f t="shared" si="39"/>
        <v>0</v>
      </c>
      <c r="BT28" s="183">
        <f t="shared" si="40"/>
        <v>0</v>
      </c>
      <c r="BU28" s="184">
        <f t="shared" si="41"/>
        <v>0</v>
      </c>
      <c r="BV28" s="185">
        <f t="shared" si="62"/>
        <v>0</v>
      </c>
      <c r="BW28" s="178">
        <f t="shared" si="42"/>
        <v>0</v>
      </c>
      <c r="BX28" s="179">
        <f t="shared" si="63"/>
        <v>0</v>
      </c>
      <c r="BY28" s="196">
        <f t="shared" si="64"/>
        <v>0</v>
      </c>
      <c r="BZ28" s="197">
        <f t="shared" si="65"/>
        <v>0</v>
      </c>
      <c r="CA28" s="182">
        <f t="shared" si="46"/>
        <v>0</v>
      </c>
      <c r="CB28" s="183">
        <f t="shared" si="47"/>
        <v>0</v>
      </c>
      <c r="CC28" s="183">
        <f t="shared" si="48"/>
        <v>0</v>
      </c>
      <c r="CD28" s="183">
        <f t="shared" si="49"/>
        <v>0</v>
      </c>
      <c r="CE28" s="183">
        <f t="shared" si="50"/>
        <v>0</v>
      </c>
      <c r="CF28" s="183">
        <f t="shared" si="51"/>
        <v>0</v>
      </c>
      <c r="CG28" s="184">
        <f t="shared" si="52"/>
        <v>0</v>
      </c>
      <c r="CH28" s="198">
        <f t="shared" si="66"/>
        <v>0</v>
      </c>
      <c r="CI28" s="186"/>
      <c r="CJ28" s="187"/>
      <c r="CK28" s="187"/>
      <c r="CL28" s="177">
        <f t="shared" si="67"/>
        <v>1.5</v>
      </c>
      <c r="CM28" s="361"/>
      <c r="CN28" s="360"/>
      <c r="CO28" s="444">
        <v>7</v>
      </c>
      <c r="CP28" s="450">
        <v>84</v>
      </c>
    </row>
    <row r="29" spans="1:94" s="35" customFormat="1" ht="20.100000000000001" customHeight="1" thickBot="1" x14ac:dyDescent="0.25">
      <c r="A29" s="129" t="s">
        <v>72</v>
      </c>
      <c r="B29" s="612">
        <v>17</v>
      </c>
      <c r="C29" s="19" t="s">
        <v>3</v>
      </c>
      <c r="D29" s="506"/>
      <c r="E29" s="435" t="s">
        <v>24</v>
      </c>
      <c r="F29" s="435" t="s">
        <v>25</v>
      </c>
      <c r="G29" s="498"/>
      <c r="H29" s="498"/>
      <c r="I29" s="440" t="s">
        <v>24</v>
      </c>
      <c r="J29" s="459" t="s">
        <v>25</v>
      </c>
      <c r="K29" s="527" t="s">
        <v>56</v>
      </c>
      <c r="L29" s="506"/>
      <c r="M29" s="435" t="s">
        <v>24</v>
      </c>
      <c r="N29" s="435" t="s">
        <v>24</v>
      </c>
      <c r="O29" s="520" t="s">
        <v>48</v>
      </c>
      <c r="P29" s="504"/>
      <c r="Q29" s="459" t="s">
        <v>24</v>
      </c>
      <c r="R29" s="384" t="s">
        <v>25</v>
      </c>
      <c r="S29" s="1296" t="s">
        <v>27</v>
      </c>
      <c r="T29" s="1021" t="s">
        <v>31</v>
      </c>
      <c r="U29" s="438" t="s">
        <v>25</v>
      </c>
      <c r="V29" s="502"/>
      <c r="W29" s="502"/>
      <c r="X29" s="438" t="s">
        <v>25</v>
      </c>
      <c r="Y29" s="438" t="s">
        <v>25</v>
      </c>
      <c r="Z29" s="467"/>
      <c r="AA29" s="503" t="s">
        <v>48</v>
      </c>
      <c r="AB29" s="438" t="s">
        <v>24</v>
      </c>
      <c r="AC29" s="438" t="s">
        <v>25</v>
      </c>
      <c r="AD29" s="502"/>
      <c r="AE29" s="502"/>
      <c r="AF29" s="438" t="s">
        <v>24</v>
      </c>
      <c r="AG29" s="455" t="s">
        <v>25</v>
      </c>
      <c r="AH29" s="1360"/>
      <c r="AI29" s="1371" t="s">
        <v>48</v>
      </c>
      <c r="AJ29" s="1072">
        <f>COUNTIF($D29:AH29,"D")</f>
        <v>7</v>
      </c>
      <c r="AK29" s="1073">
        <f t="shared" si="12"/>
        <v>8</v>
      </c>
      <c r="AL29" s="1073">
        <f t="shared" si="13"/>
        <v>0</v>
      </c>
      <c r="AM29" s="1073">
        <f t="shared" si="14"/>
        <v>1</v>
      </c>
      <c r="AN29" s="1073">
        <f t="shared" si="15"/>
        <v>0</v>
      </c>
      <c r="AO29" s="1073">
        <f t="shared" si="16"/>
        <v>0</v>
      </c>
      <c r="AP29" s="1073">
        <f t="shared" si="17"/>
        <v>0</v>
      </c>
      <c r="AQ29" s="1073">
        <f t="shared" si="18"/>
        <v>1</v>
      </c>
      <c r="AR29" s="1073">
        <f t="shared" si="19"/>
        <v>0</v>
      </c>
      <c r="AS29" s="1073">
        <f t="shared" si="20"/>
        <v>0</v>
      </c>
      <c r="AT29" s="1073">
        <f t="shared" si="21"/>
        <v>0</v>
      </c>
      <c r="AU29" s="1073">
        <f t="shared" si="22"/>
        <v>0</v>
      </c>
      <c r="AV29" s="1073">
        <f t="shared" si="23"/>
        <v>0</v>
      </c>
      <c r="AW29" s="1073">
        <f t="shared" si="24"/>
        <v>0</v>
      </c>
      <c r="AX29" s="1073">
        <f t="shared" si="25"/>
        <v>0</v>
      </c>
      <c r="AY29" s="1073">
        <f t="shared" si="26"/>
        <v>0</v>
      </c>
      <c r="AZ29" s="1073">
        <f t="shared" si="27"/>
        <v>0</v>
      </c>
      <c r="BA29" s="1073">
        <f t="shared" si="28"/>
        <v>0</v>
      </c>
      <c r="BB29" s="184">
        <f t="shared" si="54"/>
        <v>16</v>
      </c>
      <c r="BC29" s="348"/>
      <c r="BD29" s="1076">
        <f t="shared" si="55"/>
        <v>8</v>
      </c>
      <c r="BE29" s="347"/>
      <c r="BF29" s="343"/>
      <c r="BG29" s="178">
        <f t="shared" si="56"/>
        <v>1</v>
      </c>
      <c r="BH29" s="913">
        <v>0.54166666666666663</v>
      </c>
      <c r="BI29" s="914">
        <v>8.3333333333333329E-2</v>
      </c>
      <c r="BJ29" s="181">
        <f t="shared" si="59"/>
        <v>0.45833333333333331</v>
      </c>
      <c r="BK29" s="182">
        <f t="shared" si="60"/>
        <v>3</v>
      </c>
      <c r="BL29" s="183">
        <f t="shared" si="33"/>
        <v>0</v>
      </c>
      <c r="BM29" s="183">
        <f t="shared" si="34"/>
        <v>0</v>
      </c>
      <c r="BN29" s="183">
        <f t="shared" si="35"/>
        <v>0</v>
      </c>
      <c r="BO29" s="183">
        <f t="shared" si="36"/>
        <v>0</v>
      </c>
      <c r="BP29" s="183">
        <f t="shared" si="37"/>
        <v>0</v>
      </c>
      <c r="BQ29" s="184">
        <f t="shared" si="38"/>
        <v>0</v>
      </c>
      <c r="BR29" s="405">
        <f t="shared" si="61"/>
        <v>1.5</v>
      </c>
      <c r="BS29" s="182">
        <f t="shared" si="39"/>
        <v>0</v>
      </c>
      <c r="BT29" s="183">
        <f t="shared" si="40"/>
        <v>0</v>
      </c>
      <c r="BU29" s="184">
        <f t="shared" si="41"/>
        <v>0</v>
      </c>
      <c r="BV29" s="185">
        <f t="shared" si="62"/>
        <v>0</v>
      </c>
      <c r="BW29" s="178">
        <f t="shared" si="42"/>
        <v>0</v>
      </c>
      <c r="BX29" s="179">
        <f t="shared" si="63"/>
        <v>0</v>
      </c>
      <c r="BY29" s="196">
        <f t="shared" si="64"/>
        <v>0</v>
      </c>
      <c r="BZ29" s="197">
        <f t="shared" si="65"/>
        <v>0</v>
      </c>
      <c r="CA29" s="182">
        <f t="shared" si="46"/>
        <v>0</v>
      </c>
      <c r="CB29" s="183">
        <f t="shared" si="47"/>
        <v>0</v>
      </c>
      <c r="CC29" s="183">
        <f t="shared" si="48"/>
        <v>0</v>
      </c>
      <c r="CD29" s="183">
        <f t="shared" si="49"/>
        <v>0</v>
      </c>
      <c r="CE29" s="183">
        <f t="shared" si="50"/>
        <v>0</v>
      </c>
      <c r="CF29" s="183">
        <f t="shared" si="51"/>
        <v>0</v>
      </c>
      <c r="CG29" s="184">
        <f t="shared" si="52"/>
        <v>0</v>
      </c>
      <c r="CH29" s="198">
        <f t="shared" si="66"/>
        <v>0</v>
      </c>
      <c r="CI29" s="186"/>
      <c r="CJ29" s="187"/>
      <c r="CK29" s="187"/>
      <c r="CL29" s="177">
        <f t="shared" si="67"/>
        <v>2.0416666666666665</v>
      </c>
      <c r="CM29" s="361"/>
      <c r="CN29" s="360"/>
      <c r="CO29" s="444">
        <v>6</v>
      </c>
      <c r="CP29" s="450">
        <v>73</v>
      </c>
    </row>
    <row r="30" spans="1:94" ht="20.100000000000001" customHeight="1" thickBot="1" x14ac:dyDescent="0.3">
      <c r="A30" s="134" t="s">
        <v>73</v>
      </c>
      <c r="B30" s="862">
        <v>18</v>
      </c>
      <c r="C30" s="19" t="s">
        <v>3</v>
      </c>
      <c r="D30" s="506"/>
      <c r="E30" s="435" t="s">
        <v>24</v>
      </c>
      <c r="F30" s="435" t="s">
        <v>25</v>
      </c>
      <c r="G30" s="498"/>
      <c r="H30" s="498"/>
      <c r="I30" s="440" t="s">
        <v>24</v>
      </c>
      <c r="J30" s="459" t="s">
        <v>24</v>
      </c>
      <c r="K30" s="506" t="s">
        <v>59</v>
      </c>
      <c r="L30" s="506" t="s">
        <v>26</v>
      </c>
      <c r="M30" s="435" t="s">
        <v>31</v>
      </c>
      <c r="N30" s="435" t="s">
        <v>24</v>
      </c>
      <c r="O30" s="520"/>
      <c r="P30" s="504"/>
      <c r="Q30" s="459" t="s">
        <v>24</v>
      </c>
      <c r="R30" s="384" t="s">
        <v>25</v>
      </c>
      <c r="S30" s="1292" t="s">
        <v>50</v>
      </c>
      <c r="T30" s="1020" t="s">
        <v>24</v>
      </c>
      <c r="U30" s="435" t="s">
        <v>25</v>
      </c>
      <c r="V30" s="498"/>
      <c r="W30" s="498"/>
      <c r="X30" s="435" t="s">
        <v>31</v>
      </c>
      <c r="Y30" s="435" t="s">
        <v>25</v>
      </c>
      <c r="Z30" s="505"/>
      <c r="AA30" s="500" t="s">
        <v>48</v>
      </c>
      <c r="AB30" s="435" t="s">
        <v>24</v>
      </c>
      <c r="AC30" s="435" t="s">
        <v>25</v>
      </c>
      <c r="AD30" s="498"/>
      <c r="AE30" s="498" t="s">
        <v>26</v>
      </c>
      <c r="AF30" s="435" t="s">
        <v>24</v>
      </c>
      <c r="AG30" s="440" t="s">
        <v>25</v>
      </c>
      <c r="AH30" s="1358"/>
      <c r="AI30" s="1371" t="s">
        <v>48</v>
      </c>
      <c r="AJ30" s="1072">
        <f>COUNTIF($D30:AH30,"D")</f>
        <v>8</v>
      </c>
      <c r="AK30" s="1073">
        <f t="shared" si="12"/>
        <v>6</v>
      </c>
      <c r="AL30" s="1073">
        <f t="shared" si="13"/>
        <v>2</v>
      </c>
      <c r="AM30" s="1073">
        <f t="shared" si="14"/>
        <v>0</v>
      </c>
      <c r="AN30" s="1073">
        <f t="shared" si="15"/>
        <v>0</v>
      </c>
      <c r="AO30" s="1073">
        <f t="shared" si="16"/>
        <v>0</v>
      </c>
      <c r="AP30" s="1073">
        <f t="shared" si="17"/>
        <v>0</v>
      </c>
      <c r="AQ30" s="1073">
        <f t="shared" si="18"/>
        <v>2</v>
      </c>
      <c r="AR30" s="1073">
        <f t="shared" si="19"/>
        <v>0</v>
      </c>
      <c r="AS30" s="1073">
        <f t="shared" si="20"/>
        <v>0</v>
      </c>
      <c r="AT30" s="1073">
        <f t="shared" si="21"/>
        <v>0</v>
      </c>
      <c r="AU30" s="1073">
        <f t="shared" si="22"/>
        <v>0</v>
      </c>
      <c r="AV30" s="1073">
        <f t="shared" si="23"/>
        <v>0</v>
      </c>
      <c r="AW30" s="1073">
        <f t="shared" si="24"/>
        <v>0</v>
      </c>
      <c r="AX30" s="1073">
        <f t="shared" si="25"/>
        <v>0</v>
      </c>
      <c r="AY30" s="1073">
        <f t="shared" si="26"/>
        <v>0</v>
      </c>
      <c r="AZ30" s="1073">
        <f t="shared" si="27"/>
        <v>0</v>
      </c>
      <c r="BA30" s="1073">
        <f t="shared" si="28"/>
        <v>0</v>
      </c>
      <c r="BB30" s="184">
        <f t="shared" si="54"/>
        <v>16</v>
      </c>
      <c r="BC30" s="348"/>
      <c r="BD30" s="1076">
        <f t="shared" si="55"/>
        <v>8</v>
      </c>
      <c r="BE30" s="347"/>
      <c r="BF30" s="343"/>
      <c r="BG30" s="178">
        <f t="shared" si="56"/>
        <v>1</v>
      </c>
      <c r="BH30" s="179">
        <f t="shared" si="57"/>
        <v>0.5</v>
      </c>
      <c r="BI30" s="180">
        <f t="shared" si="58"/>
        <v>4.1666666666666664E-2</v>
      </c>
      <c r="BJ30" s="181">
        <f t="shared" si="59"/>
        <v>0.45833333333333331</v>
      </c>
      <c r="BK30" s="182">
        <f t="shared" si="60"/>
        <v>2</v>
      </c>
      <c r="BL30" s="183">
        <f t="shared" si="33"/>
        <v>0</v>
      </c>
      <c r="BM30" s="183">
        <f t="shared" si="34"/>
        <v>1</v>
      </c>
      <c r="BN30" s="183">
        <f t="shared" si="35"/>
        <v>0</v>
      </c>
      <c r="BO30" s="183">
        <f t="shared" si="36"/>
        <v>0</v>
      </c>
      <c r="BP30" s="183">
        <f t="shared" si="37"/>
        <v>0</v>
      </c>
      <c r="BQ30" s="184">
        <f t="shared" si="38"/>
        <v>0</v>
      </c>
      <c r="BR30" s="405">
        <f t="shared" si="61"/>
        <v>1.5</v>
      </c>
      <c r="BS30" s="182">
        <f t="shared" si="39"/>
        <v>0</v>
      </c>
      <c r="BT30" s="183">
        <f t="shared" si="40"/>
        <v>0</v>
      </c>
      <c r="BU30" s="184">
        <f t="shared" si="41"/>
        <v>0</v>
      </c>
      <c r="BV30" s="185">
        <f t="shared" si="62"/>
        <v>0</v>
      </c>
      <c r="BW30" s="178">
        <f t="shared" si="42"/>
        <v>0</v>
      </c>
      <c r="BX30" s="179">
        <f t="shared" si="63"/>
        <v>0</v>
      </c>
      <c r="BY30" s="196">
        <f t="shared" si="64"/>
        <v>0</v>
      </c>
      <c r="BZ30" s="197">
        <f t="shared" si="65"/>
        <v>0</v>
      </c>
      <c r="CA30" s="182">
        <f t="shared" si="46"/>
        <v>0</v>
      </c>
      <c r="CB30" s="183">
        <f t="shared" si="47"/>
        <v>0</v>
      </c>
      <c r="CC30" s="183">
        <f t="shared" si="48"/>
        <v>0</v>
      </c>
      <c r="CD30" s="183">
        <f t="shared" si="49"/>
        <v>0</v>
      </c>
      <c r="CE30" s="183">
        <f t="shared" si="50"/>
        <v>0</v>
      </c>
      <c r="CF30" s="183">
        <f t="shared" si="51"/>
        <v>0</v>
      </c>
      <c r="CG30" s="184">
        <f t="shared" si="52"/>
        <v>0</v>
      </c>
      <c r="CH30" s="198">
        <f t="shared" si="66"/>
        <v>0</v>
      </c>
      <c r="CI30" s="186"/>
      <c r="CJ30" s="187"/>
      <c r="CK30" s="187"/>
      <c r="CL30" s="177">
        <f t="shared" si="67"/>
        <v>2</v>
      </c>
      <c r="CM30" s="230"/>
      <c r="CN30" s="359"/>
      <c r="CO30" s="444">
        <v>4</v>
      </c>
      <c r="CP30" s="450">
        <v>48</v>
      </c>
    </row>
    <row r="31" spans="1:94" ht="20.100000000000001" customHeight="1" thickBot="1" x14ac:dyDescent="0.3">
      <c r="A31" s="129" t="s">
        <v>74</v>
      </c>
      <c r="B31" s="612">
        <v>19</v>
      </c>
      <c r="C31" s="19" t="s">
        <v>3</v>
      </c>
      <c r="D31" s="506" t="s">
        <v>27</v>
      </c>
      <c r="E31" s="435" t="s">
        <v>31</v>
      </c>
      <c r="F31" s="435" t="s">
        <v>25</v>
      </c>
      <c r="G31" s="498"/>
      <c r="H31" s="498"/>
      <c r="I31" s="440" t="s">
        <v>24</v>
      </c>
      <c r="J31" s="459" t="s">
        <v>25</v>
      </c>
      <c r="K31" s="506" t="s">
        <v>56</v>
      </c>
      <c r="L31" s="506"/>
      <c r="M31" s="435" t="s">
        <v>24</v>
      </c>
      <c r="N31" s="435" t="s">
        <v>24</v>
      </c>
      <c r="O31" s="520"/>
      <c r="P31" s="985" t="s">
        <v>50</v>
      </c>
      <c r="Q31" s="459" t="s">
        <v>24</v>
      </c>
      <c r="R31" s="384" t="s">
        <v>25</v>
      </c>
      <c r="S31" s="1292"/>
      <c r="T31" s="1020" t="s">
        <v>24</v>
      </c>
      <c r="U31" s="435" t="s">
        <v>25</v>
      </c>
      <c r="V31" s="498"/>
      <c r="W31" s="498"/>
      <c r="X31" s="435" t="s">
        <v>25</v>
      </c>
      <c r="Y31" s="435" t="s">
        <v>25</v>
      </c>
      <c r="Z31" s="505"/>
      <c r="AA31" s="500" t="s">
        <v>48</v>
      </c>
      <c r="AB31" s="435" t="s">
        <v>27</v>
      </c>
      <c r="AC31" s="435" t="s">
        <v>25</v>
      </c>
      <c r="AD31" s="498"/>
      <c r="AE31" s="498"/>
      <c r="AF31" s="435" t="s">
        <v>24</v>
      </c>
      <c r="AG31" s="440" t="s">
        <v>25</v>
      </c>
      <c r="AH31" s="1358"/>
      <c r="AI31" s="1371" t="s">
        <v>48</v>
      </c>
      <c r="AJ31" s="1072">
        <f>COUNTIF($D31:AH31,"D")</f>
        <v>6</v>
      </c>
      <c r="AK31" s="1073">
        <f t="shared" si="12"/>
        <v>8</v>
      </c>
      <c r="AL31" s="1073">
        <f t="shared" si="13"/>
        <v>0</v>
      </c>
      <c r="AM31" s="1073">
        <f t="shared" si="14"/>
        <v>2</v>
      </c>
      <c r="AN31" s="1073">
        <f t="shared" si="15"/>
        <v>0</v>
      </c>
      <c r="AO31" s="1073">
        <f t="shared" si="16"/>
        <v>0</v>
      </c>
      <c r="AP31" s="1073">
        <f t="shared" si="17"/>
        <v>0</v>
      </c>
      <c r="AQ31" s="1073">
        <f t="shared" si="18"/>
        <v>1</v>
      </c>
      <c r="AR31" s="1073">
        <f t="shared" si="19"/>
        <v>0</v>
      </c>
      <c r="AS31" s="1073">
        <f t="shared" si="20"/>
        <v>0</v>
      </c>
      <c r="AT31" s="1073">
        <f t="shared" si="21"/>
        <v>0</v>
      </c>
      <c r="AU31" s="1073">
        <f t="shared" si="22"/>
        <v>0</v>
      </c>
      <c r="AV31" s="1073">
        <f t="shared" si="23"/>
        <v>0</v>
      </c>
      <c r="AW31" s="1073">
        <f t="shared" si="24"/>
        <v>0</v>
      </c>
      <c r="AX31" s="1073">
        <f t="shared" si="25"/>
        <v>0</v>
      </c>
      <c r="AY31" s="1073">
        <f t="shared" si="26"/>
        <v>0</v>
      </c>
      <c r="AZ31" s="1073">
        <f t="shared" si="27"/>
        <v>0</v>
      </c>
      <c r="BA31" s="1073">
        <f t="shared" si="28"/>
        <v>0</v>
      </c>
      <c r="BB31" s="184">
        <f t="shared" si="54"/>
        <v>16</v>
      </c>
      <c r="BC31" s="348"/>
      <c r="BD31" s="1076">
        <f t="shared" si="55"/>
        <v>8</v>
      </c>
      <c r="BE31" s="347"/>
      <c r="BF31" s="343"/>
      <c r="BG31" s="178">
        <f t="shared" si="56"/>
        <v>1</v>
      </c>
      <c r="BH31" s="179">
        <f t="shared" si="57"/>
        <v>0.5</v>
      </c>
      <c r="BI31" s="180">
        <f t="shared" si="58"/>
        <v>4.1666666666666664E-2</v>
      </c>
      <c r="BJ31" s="181">
        <f t="shared" si="59"/>
        <v>0.45833333333333331</v>
      </c>
      <c r="BK31" s="182">
        <f t="shared" si="60"/>
        <v>2</v>
      </c>
      <c r="BL31" s="183">
        <f t="shared" si="33"/>
        <v>0</v>
      </c>
      <c r="BM31" s="183">
        <f t="shared" si="34"/>
        <v>1</v>
      </c>
      <c r="BN31" s="183">
        <f t="shared" si="35"/>
        <v>0</v>
      </c>
      <c r="BO31" s="183">
        <f t="shared" si="36"/>
        <v>0</v>
      </c>
      <c r="BP31" s="183">
        <f t="shared" si="37"/>
        <v>0</v>
      </c>
      <c r="BQ31" s="184">
        <f t="shared" si="38"/>
        <v>0</v>
      </c>
      <c r="BR31" s="405">
        <f t="shared" si="61"/>
        <v>1.5</v>
      </c>
      <c r="BS31" s="182">
        <f t="shared" si="39"/>
        <v>0</v>
      </c>
      <c r="BT31" s="183">
        <f t="shared" si="40"/>
        <v>0</v>
      </c>
      <c r="BU31" s="184">
        <f t="shared" si="41"/>
        <v>0</v>
      </c>
      <c r="BV31" s="185">
        <f t="shared" si="62"/>
        <v>0</v>
      </c>
      <c r="BW31" s="178">
        <f t="shared" si="42"/>
        <v>0</v>
      </c>
      <c r="BX31" s="179">
        <f t="shared" si="63"/>
        <v>0</v>
      </c>
      <c r="BY31" s="196">
        <f t="shared" si="64"/>
        <v>0</v>
      </c>
      <c r="BZ31" s="197">
        <f t="shared" si="65"/>
        <v>0</v>
      </c>
      <c r="CA31" s="182">
        <f t="shared" si="46"/>
        <v>0</v>
      </c>
      <c r="CB31" s="183">
        <f t="shared" si="47"/>
        <v>0</v>
      </c>
      <c r="CC31" s="183">
        <f t="shared" si="48"/>
        <v>0</v>
      </c>
      <c r="CD31" s="183">
        <f t="shared" si="49"/>
        <v>0</v>
      </c>
      <c r="CE31" s="183">
        <f t="shared" si="50"/>
        <v>0</v>
      </c>
      <c r="CF31" s="183">
        <f t="shared" si="51"/>
        <v>0</v>
      </c>
      <c r="CG31" s="184">
        <f t="shared" si="52"/>
        <v>0</v>
      </c>
      <c r="CH31" s="198">
        <f t="shared" si="66"/>
        <v>0</v>
      </c>
      <c r="CI31" s="186"/>
      <c r="CJ31" s="187"/>
      <c r="CK31" s="187"/>
      <c r="CL31" s="177">
        <f t="shared" si="67"/>
        <v>2</v>
      </c>
      <c r="CM31" s="230"/>
      <c r="CN31" s="359"/>
      <c r="CO31" s="444">
        <v>4</v>
      </c>
      <c r="CP31" s="450">
        <v>48</v>
      </c>
    </row>
    <row r="32" spans="1:94" ht="20.100000000000001" customHeight="1" thickBot="1" x14ac:dyDescent="0.3">
      <c r="A32" s="134" t="s">
        <v>269</v>
      </c>
      <c r="B32" s="862">
        <v>20</v>
      </c>
      <c r="C32" s="19" t="s">
        <v>3</v>
      </c>
      <c r="D32" s="506"/>
      <c r="E32" s="435"/>
      <c r="F32" s="435"/>
      <c r="G32" s="498"/>
      <c r="H32" s="498"/>
      <c r="I32" s="440"/>
      <c r="J32" s="459"/>
      <c r="K32" s="506"/>
      <c r="L32" s="506"/>
      <c r="M32" s="435"/>
      <c r="N32" s="435"/>
      <c r="O32" s="520"/>
      <c r="P32" s="504"/>
      <c r="Q32" s="459"/>
      <c r="R32" s="384"/>
      <c r="S32" s="1295"/>
      <c r="T32" s="1020"/>
      <c r="U32" s="435"/>
      <c r="V32" s="432"/>
      <c r="W32" s="432"/>
      <c r="X32" s="435"/>
      <c r="Y32" s="435"/>
      <c r="Z32" s="440"/>
      <c r="AA32" s="459"/>
      <c r="AB32" s="435"/>
      <c r="AC32" s="435"/>
      <c r="AD32" s="432"/>
      <c r="AE32" s="432"/>
      <c r="AF32" s="435"/>
      <c r="AG32" s="440"/>
      <c r="AH32" s="1358"/>
      <c r="AI32" s="1369"/>
      <c r="AJ32" s="1072">
        <f>COUNTIF($D32:AH32,"D")</f>
        <v>0</v>
      </c>
      <c r="AK32" s="1073">
        <f t="shared" si="12"/>
        <v>0</v>
      </c>
      <c r="AL32" s="1073">
        <f t="shared" si="13"/>
        <v>0</v>
      </c>
      <c r="AM32" s="1073">
        <f t="shared" si="14"/>
        <v>0</v>
      </c>
      <c r="AN32" s="1073">
        <f t="shared" si="15"/>
        <v>0</v>
      </c>
      <c r="AO32" s="1073">
        <f t="shared" si="16"/>
        <v>0</v>
      </c>
      <c r="AP32" s="1073">
        <f t="shared" si="17"/>
        <v>0</v>
      </c>
      <c r="AQ32" s="1073">
        <f t="shared" si="18"/>
        <v>0</v>
      </c>
      <c r="AR32" s="1073">
        <f t="shared" si="19"/>
        <v>0</v>
      </c>
      <c r="AS32" s="1073">
        <f t="shared" si="20"/>
        <v>0</v>
      </c>
      <c r="AT32" s="1073">
        <f t="shared" si="21"/>
        <v>0</v>
      </c>
      <c r="AU32" s="1073">
        <f t="shared" si="22"/>
        <v>0</v>
      </c>
      <c r="AV32" s="1073">
        <f t="shared" si="23"/>
        <v>0</v>
      </c>
      <c r="AW32" s="1073">
        <f t="shared" si="24"/>
        <v>0</v>
      </c>
      <c r="AX32" s="1073">
        <f t="shared" si="25"/>
        <v>0</v>
      </c>
      <c r="AY32" s="1073">
        <f t="shared" si="26"/>
        <v>0</v>
      </c>
      <c r="AZ32" s="1073">
        <f t="shared" si="27"/>
        <v>0</v>
      </c>
      <c r="BA32" s="1073">
        <f t="shared" si="28"/>
        <v>0</v>
      </c>
      <c r="BB32" s="184">
        <f t="shared" si="54"/>
        <v>0</v>
      </c>
      <c r="BC32" s="348"/>
      <c r="BD32" s="1076">
        <f t="shared" si="55"/>
        <v>0</v>
      </c>
      <c r="BE32" s="347"/>
      <c r="BF32" s="343"/>
      <c r="BG32" s="178">
        <f t="shared" si="56"/>
        <v>0</v>
      </c>
      <c r="BH32" s="179">
        <f t="shared" si="57"/>
        <v>0</v>
      </c>
      <c r="BI32" s="180">
        <f t="shared" si="58"/>
        <v>0</v>
      </c>
      <c r="BJ32" s="181">
        <f t="shared" si="59"/>
        <v>0</v>
      </c>
      <c r="BK32" s="182">
        <f t="shared" si="60"/>
        <v>0</v>
      </c>
      <c r="BL32" s="183">
        <f t="shared" si="33"/>
        <v>0</v>
      </c>
      <c r="BM32" s="183">
        <f t="shared" si="34"/>
        <v>0</v>
      </c>
      <c r="BN32" s="183">
        <f t="shared" si="35"/>
        <v>0</v>
      </c>
      <c r="BO32" s="183">
        <f t="shared" si="36"/>
        <v>0</v>
      </c>
      <c r="BP32" s="183">
        <f t="shared" si="37"/>
        <v>0</v>
      </c>
      <c r="BQ32" s="184">
        <f t="shared" si="38"/>
        <v>0</v>
      </c>
      <c r="BR32" s="405">
        <f t="shared" si="61"/>
        <v>0</v>
      </c>
      <c r="BS32" s="182">
        <f t="shared" si="39"/>
        <v>0</v>
      </c>
      <c r="BT32" s="183">
        <f t="shared" si="40"/>
        <v>0</v>
      </c>
      <c r="BU32" s="184">
        <f t="shared" si="41"/>
        <v>0</v>
      </c>
      <c r="BV32" s="185">
        <f t="shared" si="62"/>
        <v>0</v>
      </c>
      <c r="BW32" s="178">
        <f t="shared" si="42"/>
        <v>0</v>
      </c>
      <c r="BX32" s="179">
        <f t="shared" si="63"/>
        <v>0</v>
      </c>
      <c r="BY32" s="196">
        <f t="shared" si="64"/>
        <v>0</v>
      </c>
      <c r="BZ32" s="197">
        <f t="shared" si="65"/>
        <v>0</v>
      </c>
      <c r="CA32" s="182">
        <f t="shared" si="46"/>
        <v>0</v>
      </c>
      <c r="CB32" s="183">
        <f t="shared" si="47"/>
        <v>0</v>
      </c>
      <c r="CC32" s="183">
        <f t="shared" si="48"/>
        <v>0</v>
      </c>
      <c r="CD32" s="183">
        <f t="shared" si="49"/>
        <v>0</v>
      </c>
      <c r="CE32" s="183">
        <f t="shared" si="50"/>
        <v>0</v>
      </c>
      <c r="CF32" s="183">
        <f t="shared" si="51"/>
        <v>0</v>
      </c>
      <c r="CG32" s="184">
        <f t="shared" si="52"/>
        <v>0</v>
      </c>
      <c r="CH32" s="198">
        <f t="shared" si="66"/>
        <v>0</v>
      </c>
      <c r="CI32" s="186"/>
      <c r="CJ32" s="187"/>
      <c r="CK32" s="187"/>
      <c r="CL32" s="177">
        <f t="shared" si="67"/>
        <v>0</v>
      </c>
      <c r="CM32" s="230"/>
      <c r="CN32" s="359"/>
      <c r="CO32" s="444">
        <v>0</v>
      </c>
      <c r="CP32" s="450">
        <v>0</v>
      </c>
    </row>
    <row r="33" spans="1:94" ht="20.100000000000001" customHeight="1" thickBot="1" x14ac:dyDescent="0.3">
      <c r="A33" s="60" t="s">
        <v>21</v>
      </c>
      <c r="B33" s="60" t="s">
        <v>22</v>
      </c>
      <c r="C33" s="225" t="s">
        <v>23</v>
      </c>
      <c r="D33" s="265">
        <v>1</v>
      </c>
      <c r="E33" s="265">
        <v>2</v>
      </c>
      <c r="F33" s="265">
        <v>3</v>
      </c>
      <c r="G33" s="265">
        <v>4</v>
      </c>
      <c r="H33" s="265">
        <v>5</v>
      </c>
      <c r="I33" s="641">
        <v>6</v>
      </c>
      <c r="J33" s="307">
        <v>7</v>
      </c>
      <c r="K33" s="265">
        <v>8</v>
      </c>
      <c r="L33" s="265">
        <v>9</v>
      </c>
      <c r="M33" s="264">
        <v>10</v>
      </c>
      <c r="N33" s="265">
        <v>11</v>
      </c>
      <c r="O33" s="265">
        <v>12</v>
      </c>
      <c r="P33" s="640">
        <v>13</v>
      </c>
      <c r="Q33" s="307">
        <v>14</v>
      </c>
      <c r="R33" s="886">
        <v>15</v>
      </c>
      <c r="S33" s="1299">
        <v>16</v>
      </c>
      <c r="T33" s="307">
        <v>17</v>
      </c>
      <c r="U33" s="265">
        <v>18</v>
      </c>
      <c r="V33" s="265">
        <v>19</v>
      </c>
      <c r="W33" s="265">
        <v>20</v>
      </c>
      <c r="X33" s="264">
        <v>21</v>
      </c>
      <c r="Y33" s="265">
        <v>22</v>
      </c>
      <c r="Z33" s="640">
        <v>23</v>
      </c>
      <c r="AA33" s="307">
        <v>24</v>
      </c>
      <c r="AB33" s="265">
        <v>25</v>
      </c>
      <c r="AC33" s="265">
        <v>26</v>
      </c>
      <c r="AD33" s="265">
        <v>27</v>
      </c>
      <c r="AE33" s="265">
        <v>28</v>
      </c>
      <c r="AF33" s="264">
        <v>29</v>
      </c>
      <c r="AG33" s="640">
        <v>30</v>
      </c>
      <c r="AH33" s="1008">
        <v>31</v>
      </c>
      <c r="AI33" s="1348"/>
      <c r="AJ33" s="1072">
        <f>COUNTIF($D33:AH33,"D")</f>
        <v>0</v>
      </c>
      <c r="AK33" s="1073">
        <f t="shared" si="12"/>
        <v>0</v>
      </c>
      <c r="AL33" s="1073">
        <f t="shared" si="13"/>
        <v>0</v>
      </c>
      <c r="AM33" s="1073">
        <f t="shared" si="14"/>
        <v>0</v>
      </c>
      <c r="AN33" s="1073">
        <f t="shared" si="15"/>
        <v>0</v>
      </c>
      <c r="AO33" s="1073">
        <f t="shared" si="16"/>
        <v>0</v>
      </c>
      <c r="AP33" s="1073">
        <f t="shared" si="17"/>
        <v>0</v>
      </c>
      <c r="AQ33" s="1073">
        <f t="shared" si="18"/>
        <v>0</v>
      </c>
      <c r="AR33" s="1073">
        <f t="shared" si="19"/>
        <v>0</v>
      </c>
      <c r="AS33" s="1073">
        <f t="shared" si="20"/>
        <v>0</v>
      </c>
      <c r="AT33" s="1073">
        <f t="shared" si="21"/>
        <v>0</v>
      </c>
      <c r="AU33" s="1073">
        <f t="shared" si="22"/>
        <v>0</v>
      </c>
      <c r="AV33" s="1073">
        <f t="shared" si="23"/>
        <v>0</v>
      </c>
      <c r="AW33" s="1073">
        <f t="shared" si="24"/>
        <v>0</v>
      </c>
      <c r="AX33" s="1073">
        <f t="shared" si="25"/>
        <v>0</v>
      </c>
      <c r="AY33" s="1073">
        <f t="shared" si="26"/>
        <v>0</v>
      </c>
      <c r="AZ33" s="1073">
        <f t="shared" si="27"/>
        <v>0</v>
      </c>
      <c r="BA33" s="1073">
        <f t="shared" si="28"/>
        <v>0</v>
      </c>
      <c r="BB33" s="184">
        <f t="shared" si="54"/>
        <v>0</v>
      </c>
      <c r="BC33" s="348"/>
      <c r="BD33" s="1076">
        <f t="shared" si="55"/>
        <v>0</v>
      </c>
      <c r="BE33" s="347"/>
      <c r="BF33" s="343"/>
      <c r="BG33" s="178">
        <f t="shared" si="56"/>
        <v>0</v>
      </c>
      <c r="BH33" s="179">
        <f t="shared" si="57"/>
        <v>0</v>
      </c>
      <c r="BI33" s="180">
        <f t="shared" si="58"/>
        <v>0</v>
      </c>
      <c r="BJ33" s="181">
        <f t="shared" si="59"/>
        <v>0</v>
      </c>
      <c r="BK33" s="182">
        <f t="shared" si="60"/>
        <v>0</v>
      </c>
      <c r="BL33" s="183">
        <f t="shared" si="33"/>
        <v>0</v>
      </c>
      <c r="BM33" s="183">
        <f t="shared" si="34"/>
        <v>0</v>
      </c>
      <c r="BN33" s="183">
        <f t="shared" si="35"/>
        <v>0</v>
      </c>
      <c r="BO33" s="183">
        <f t="shared" si="36"/>
        <v>0</v>
      </c>
      <c r="BP33" s="183">
        <f t="shared" si="37"/>
        <v>0</v>
      </c>
      <c r="BQ33" s="184">
        <f t="shared" si="38"/>
        <v>0</v>
      </c>
      <c r="BR33" s="405">
        <f t="shared" si="61"/>
        <v>0</v>
      </c>
      <c r="BS33" s="182">
        <f t="shared" si="39"/>
        <v>0</v>
      </c>
      <c r="BT33" s="183">
        <f t="shared" si="40"/>
        <v>0</v>
      </c>
      <c r="BU33" s="184">
        <f t="shared" si="41"/>
        <v>0</v>
      </c>
      <c r="BV33" s="185">
        <f t="shared" si="62"/>
        <v>0</v>
      </c>
      <c r="BW33" s="178">
        <f t="shared" si="42"/>
        <v>0</v>
      </c>
      <c r="BX33" s="179">
        <f t="shared" si="63"/>
        <v>0</v>
      </c>
      <c r="BY33" s="196">
        <f t="shared" si="64"/>
        <v>0</v>
      </c>
      <c r="BZ33" s="197">
        <f t="shared" si="65"/>
        <v>0</v>
      </c>
      <c r="CA33" s="182">
        <f t="shared" si="46"/>
        <v>0</v>
      </c>
      <c r="CB33" s="183">
        <f t="shared" si="47"/>
        <v>0</v>
      </c>
      <c r="CC33" s="183">
        <f t="shared" si="48"/>
        <v>0</v>
      </c>
      <c r="CD33" s="183">
        <f t="shared" si="49"/>
        <v>0</v>
      </c>
      <c r="CE33" s="183">
        <f t="shared" si="50"/>
        <v>0</v>
      </c>
      <c r="CF33" s="183">
        <f t="shared" si="51"/>
        <v>0</v>
      </c>
      <c r="CG33" s="184">
        <f t="shared" si="52"/>
        <v>0</v>
      </c>
      <c r="CH33" s="198">
        <f t="shared" si="66"/>
        <v>0</v>
      </c>
      <c r="CI33" s="186"/>
      <c r="CJ33" s="187"/>
      <c r="CK33" s="187"/>
      <c r="CL33" s="177">
        <f t="shared" si="67"/>
        <v>0</v>
      </c>
      <c r="CM33" s="230"/>
      <c r="CN33" s="359"/>
      <c r="CO33" s="444">
        <v>0</v>
      </c>
      <c r="CP33" s="450"/>
    </row>
    <row r="34" spans="1:94" ht="20.100000000000001" customHeight="1" thickBot="1" x14ac:dyDescent="0.3">
      <c r="A34" s="411" t="s">
        <v>75</v>
      </c>
      <c r="B34" s="616">
        <v>21</v>
      </c>
      <c r="C34" s="659" t="s">
        <v>1</v>
      </c>
      <c r="D34" s="664"/>
      <c r="E34" s="664"/>
      <c r="F34" s="478" t="s">
        <v>24</v>
      </c>
      <c r="G34" s="478" t="s">
        <v>24</v>
      </c>
      <c r="H34" s="715" t="s">
        <v>59</v>
      </c>
      <c r="I34" s="716"/>
      <c r="J34" s="1148" t="s">
        <v>40</v>
      </c>
      <c r="K34" s="695" t="s">
        <v>40</v>
      </c>
      <c r="L34" s="1337" t="s">
        <v>48</v>
      </c>
      <c r="M34" s="515"/>
      <c r="N34" s="478" t="s">
        <v>24</v>
      </c>
      <c r="O34" s="478" t="s">
        <v>25</v>
      </c>
      <c r="P34" s="518"/>
      <c r="Q34" s="663"/>
      <c r="R34" s="1284" t="s">
        <v>24</v>
      </c>
      <c r="S34" s="1300"/>
      <c r="T34" s="663"/>
      <c r="U34" s="1244" t="s">
        <v>24</v>
      </c>
      <c r="V34" s="478" t="s">
        <v>25</v>
      </c>
      <c r="W34" s="909" t="s">
        <v>49</v>
      </c>
      <c r="X34" s="515"/>
      <c r="Y34" s="478" t="s">
        <v>24</v>
      </c>
      <c r="Z34" s="479" t="s">
        <v>25</v>
      </c>
      <c r="AA34" s="663"/>
      <c r="AB34" s="1245"/>
      <c r="AC34" s="478" t="s">
        <v>24</v>
      </c>
      <c r="AD34" s="478" t="s">
        <v>25</v>
      </c>
      <c r="AE34" s="515"/>
      <c r="AF34" s="515"/>
      <c r="AG34" s="479" t="s">
        <v>24</v>
      </c>
      <c r="AH34" s="1377" t="s">
        <v>25</v>
      </c>
      <c r="AI34" s="1349"/>
      <c r="AJ34" s="1246">
        <f>COUNTIF($D34:AH34,"D")</f>
        <v>8</v>
      </c>
      <c r="AK34" s="1247">
        <f t="shared" si="12"/>
        <v>5</v>
      </c>
      <c r="AL34" s="1247">
        <f t="shared" si="13"/>
        <v>0</v>
      </c>
      <c r="AM34" s="1247">
        <f t="shared" si="14"/>
        <v>0</v>
      </c>
      <c r="AN34" s="1247">
        <f t="shared" si="15"/>
        <v>0</v>
      </c>
      <c r="AO34" s="1247">
        <f t="shared" si="16"/>
        <v>0</v>
      </c>
      <c r="AP34" s="1247">
        <f t="shared" si="17"/>
        <v>0</v>
      </c>
      <c r="AQ34" s="1247">
        <f t="shared" si="18"/>
        <v>0</v>
      </c>
      <c r="AR34" s="1247">
        <f t="shared" si="19"/>
        <v>0</v>
      </c>
      <c r="AS34" s="1247">
        <f t="shared" si="20"/>
        <v>0</v>
      </c>
      <c r="AT34" s="1247">
        <f t="shared" si="21"/>
        <v>0</v>
      </c>
      <c r="AU34" s="1247">
        <f t="shared" si="22"/>
        <v>0</v>
      </c>
      <c r="AV34" s="1247">
        <f t="shared" si="23"/>
        <v>0</v>
      </c>
      <c r="AW34" s="1247">
        <f t="shared" si="24"/>
        <v>0</v>
      </c>
      <c r="AX34" s="1247">
        <f t="shared" si="25"/>
        <v>0</v>
      </c>
      <c r="AY34" s="1247">
        <f t="shared" si="26"/>
        <v>0</v>
      </c>
      <c r="AZ34" s="1247">
        <f t="shared" si="27"/>
        <v>2</v>
      </c>
      <c r="BA34" s="1247">
        <f t="shared" si="28"/>
        <v>0</v>
      </c>
      <c r="BB34" s="1056">
        <f t="shared" si="54"/>
        <v>15</v>
      </c>
      <c r="BC34" s="1057"/>
      <c r="BD34" s="1248">
        <f t="shared" si="55"/>
        <v>7.166666666666667</v>
      </c>
      <c r="BE34" s="1058"/>
      <c r="BF34" s="1059"/>
      <c r="BG34" s="178">
        <f t="shared" si="56"/>
        <v>1</v>
      </c>
      <c r="BH34" s="32">
        <f t="shared" si="57"/>
        <v>0.5</v>
      </c>
      <c r="BI34" s="1060">
        <f t="shared" si="58"/>
        <v>4.1666666666666664E-2</v>
      </c>
      <c r="BJ34" s="1061">
        <f t="shared" si="59"/>
        <v>0.45833333333333331</v>
      </c>
      <c r="BK34" s="182">
        <f t="shared" si="60"/>
        <v>1</v>
      </c>
      <c r="BL34" s="1055">
        <f t="shared" si="33"/>
        <v>1</v>
      </c>
      <c r="BM34" s="1055">
        <f t="shared" si="34"/>
        <v>0</v>
      </c>
      <c r="BN34" s="1055">
        <f t="shared" si="35"/>
        <v>0</v>
      </c>
      <c r="BO34" s="1055">
        <f t="shared" si="36"/>
        <v>0</v>
      </c>
      <c r="BP34" s="1055">
        <f t="shared" si="37"/>
        <v>0</v>
      </c>
      <c r="BQ34" s="1056">
        <f t="shared" si="38"/>
        <v>0</v>
      </c>
      <c r="BR34" s="1063">
        <f t="shared" si="61"/>
        <v>1</v>
      </c>
      <c r="BS34" s="1062">
        <f t="shared" si="39"/>
        <v>0</v>
      </c>
      <c r="BT34" s="1055">
        <f t="shared" si="40"/>
        <v>0</v>
      </c>
      <c r="BU34" s="1056">
        <f t="shared" si="41"/>
        <v>0</v>
      </c>
      <c r="BV34" s="1064">
        <f t="shared" si="62"/>
        <v>0</v>
      </c>
      <c r="BW34" s="29">
        <f t="shared" si="42"/>
        <v>0</v>
      </c>
      <c r="BX34" s="32">
        <f t="shared" si="63"/>
        <v>0</v>
      </c>
      <c r="BY34" s="1065">
        <f t="shared" si="64"/>
        <v>0</v>
      </c>
      <c r="BZ34" s="1066">
        <f t="shared" si="65"/>
        <v>0</v>
      </c>
      <c r="CA34" s="1062">
        <f t="shared" si="46"/>
        <v>0</v>
      </c>
      <c r="CB34" s="1055">
        <f t="shared" si="47"/>
        <v>0</v>
      </c>
      <c r="CC34" s="1055">
        <f t="shared" si="48"/>
        <v>0</v>
      </c>
      <c r="CD34" s="1055">
        <f t="shared" si="49"/>
        <v>0</v>
      </c>
      <c r="CE34" s="1055">
        <f t="shared" si="50"/>
        <v>0</v>
      </c>
      <c r="CF34" s="1055">
        <f t="shared" si="51"/>
        <v>0</v>
      </c>
      <c r="CG34" s="1056">
        <f t="shared" si="52"/>
        <v>0</v>
      </c>
      <c r="CH34" s="1067">
        <f t="shared" si="66"/>
        <v>0</v>
      </c>
      <c r="CI34" s="1068"/>
      <c r="CJ34" s="1069"/>
      <c r="CK34" s="1069"/>
      <c r="CL34" s="1070">
        <f t="shared" si="67"/>
        <v>1.5</v>
      </c>
      <c r="CM34" s="230"/>
      <c r="CN34" s="359"/>
      <c r="CO34" s="444">
        <v>6</v>
      </c>
      <c r="CP34" s="450">
        <v>88</v>
      </c>
    </row>
    <row r="35" spans="1:94" s="1093" customFormat="1" ht="20.100000000000001" customHeight="1" thickBot="1" x14ac:dyDescent="0.3">
      <c r="A35" s="1736" t="s">
        <v>243</v>
      </c>
      <c r="B35" s="1513">
        <v>22</v>
      </c>
      <c r="C35" s="660" t="s">
        <v>76</v>
      </c>
      <c r="D35" s="668"/>
      <c r="E35" s="513"/>
      <c r="F35" s="473"/>
      <c r="G35" s="473" t="s">
        <v>25</v>
      </c>
      <c r="H35" s="703" t="s">
        <v>56</v>
      </c>
      <c r="I35" s="704"/>
      <c r="J35" s="1149" t="s">
        <v>40</v>
      </c>
      <c r="K35" s="701" t="s">
        <v>40</v>
      </c>
      <c r="L35" s="1338"/>
      <c r="M35" s="702"/>
      <c r="N35" s="473"/>
      <c r="O35" s="473"/>
      <c r="P35" s="669"/>
      <c r="Q35" s="668" t="s">
        <v>59</v>
      </c>
      <c r="R35" s="940" t="s">
        <v>25</v>
      </c>
      <c r="S35" s="1301"/>
      <c r="T35" s="668"/>
      <c r="U35" s="1252"/>
      <c r="V35" s="473"/>
      <c r="W35" s="702"/>
      <c r="X35" s="702"/>
      <c r="Y35" s="473"/>
      <c r="Z35" s="474"/>
      <c r="AA35" s="668"/>
      <c r="AB35" s="513"/>
      <c r="AC35" s="473"/>
      <c r="AD35" s="473"/>
      <c r="AE35" s="702"/>
      <c r="AF35" s="702"/>
      <c r="AG35" s="474"/>
      <c r="AH35" s="1379"/>
      <c r="AI35" s="1380"/>
      <c r="AJ35" s="1072">
        <f>COUNTIF($D35:AH35,"D")</f>
        <v>0</v>
      </c>
      <c r="AK35" s="1073">
        <f t="shared" si="12"/>
        <v>2</v>
      </c>
      <c r="AL35" s="1073">
        <f t="shared" si="13"/>
        <v>0</v>
      </c>
      <c r="AM35" s="1073">
        <f t="shared" si="14"/>
        <v>0</v>
      </c>
      <c r="AN35" s="1073">
        <f t="shared" si="15"/>
        <v>0</v>
      </c>
      <c r="AO35" s="1073">
        <f t="shared" si="16"/>
        <v>0</v>
      </c>
      <c r="AP35" s="1073">
        <f t="shared" si="17"/>
        <v>0</v>
      </c>
      <c r="AQ35" s="1073">
        <f t="shared" si="18"/>
        <v>0</v>
      </c>
      <c r="AR35" s="1073">
        <f t="shared" si="19"/>
        <v>0</v>
      </c>
      <c r="AS35" s="1073">
        <f t="shared" si="20"/>
        <v>0</v>
      </c>
      <c r="AT35" s="1073">
        <f t="shared" si="21"/>
        <v>0</v>
      </c>
      <c r="AU35" s="1073">
        <f t="shared" si="22"/>
        <v>0</v>
      </c>
      <c r="AV35" s="1073">
        <f t="shared" si="23"/>
        <v>0</v>
      </c>
      <c r="AW35" s="1073">
        <f t="shared" si="24"/>
        <v>0</v>
      </c>
      <c r="AX35" s="1073">
        <f t="shared" si="25"/>
        <v>0</v>
      </c>
      <c r="AY35" s="1073">
        <f t="shared" si="26"/>
        <v>0</v>
      </c>
      <c r="AZ35" s="1073">
        <f t="shared" si="27"/>
        <v>2</v>
      </c>
      <c r="BA35" s="1073">
        <f t="shared" si="28"/>
        <v>0</v>
      </c>
      <c r="BB35" s="1074">
        <f t="shared" si="54"/>
        <v>4</v>
      </c>
      <c r="BC35" s="1075"/>
      <c r="BD35" s="1076">
        <f t="shared" si="55"/>
        <v>1.6666666666666665</v>
      </c>
      <c r="BE35" s="1115">
        <v>1</v>
      </c>
      <c r="BF35" s="1077"/>
      <c r="BG35" s="1018">
        <f t="shared" si="56"/>
        <v>2</v>
      </c>
      <c r="BH35" s="1135">
        <f t="shared" si="57"/>
        <v>1</v>
      </c>
      <c r="BI35" s="1080">
        <f t="shared" si="58"/>
        <v>8.3333333333333329E-2</v>
      </c>
      <c r="BJ35" s="1081">
        <f t="shared" si="59"/>
        <v>0.91666666666666663</v>
      </c>
      <c r="BK35" s="182">
        <f t="shared" si="60"/>
        <v>0</v>
      </c>
      <c r="BL35" s="1073">
        <f t="shared" si="33"/>
        <v>0</v>
      </c>
      <c r="BM35" s="1073">
        <f t="shared" si="34"/>
        <v>0</v>
      </c>
      <c r="BN35" s="1073">
        <f t="shared" si="35"/>
        <v>0</v>
      </c>
      <c r="BO35" s="1073">
        <f t="shared" si="36"/>
        <v>0</v>
      </c>
      <c r="BP35" s="1073">
        <f t="shared" si="37"/>
        <v>0</v>
      </c>
      <c r="BQ35" s="1074">
        <f t="shared" si="38"/>
        <v>0</v>
      </c>
      <c r="BR35" s="1083">
        <f t="shared" si="61"/>
        <v>0</v>
      </c>
      <c r="BS35" s="1082">
        <f t="shared" si="39"/>
        <v>0</v>
      </c>
      <c r="BT35" s="1073">
        <f t="shared" si="40"/>
        <v>0</v>
      </c>
      <c r="BU35" s="1074">
        <f t="shared" si="41"/>
        <v>0</v>
      </c>
      <c r="BV35" s="1084">
        <f t="shared" si="62"/>
        <v>0</v>
      </c>
      <c r="BW35" s="1078">
        <f t="shared" si="42"/>
        <v>0</v>
      </c>
      <c r="BX35" s="1079">
        <f t="shared" si="63"/>
        <v>0</v>
      </c>
      <c r="BY35" s="1085">
        <f t="shared" si="64"/>
        <v>0</v>
      </c>
      <c r="BZ35" s="1086">
        <f t="shared" si="65"/>
        <v>0</v>
      </c>
      <c r="CA35" s="1082">
        <f t="shared" si="46"/>
        <v>0</v>
      </c>
      <c r="CB35" s="1073">
        <f t="shared" si="47"/>
        <v>0</v>
      </c>
      <c r="CC35" s="1073">
        <f t="shared" si="48"/>
        <v>0</v>
      </c>
      <c r="CD35" s="1073">
        <f t="shared" si="49"/>
        <v>0</v>
      </c>
      <c r="CE35" s="1073">
        <f t="shared" si="50"/>
        <v>0</v>
      </c>
      <c r="CF35" s="1073">
        <f t="shared" si="51"/>
        <v>0</v>
      </c>
      <c r="CG35" s="1074">
        <f t="shared" si="52"/>
        <v>0</v>
      </c>
      <c r="CH35" s="1087">
        <f t="shared" si="66"/>
        <v>0</v>
      </c>
      <c r="CI35" s="1088"/>
      <c r="CJ35" s="1089"/>
      <c r="CK35" s="1089"/>
      <c r="CL35" s="1374">
        <f t="shared" si="67"/>
        <v>1</v>
      </c>
      <c r="CM35" s="1091"/>
      <c r="CN35" s="1092"/>
      <c r="CO35" s="444">
        <v>5</v>
      </c>
      <c r="CP35" s="450">
        <v>60</v>
      </c>
    </row>
    <row r="36" spans="1:94" s="337" customFormat="1" ht="5.0999999999999996" customHeight="1" thickBot="1" x14ac:dyDescent="0.3">
      <c r="A36" s="1737"/>
      <c r="B36" s="616">
        <v>23</v>
      </c>
      <c r="C36" s="24"/>
      <c r="D36" s="500"/>
      <c r="E36" s="506"/>
      <c r="F36" s="435"/>
      <c r="G36" s="435"/>
      <c r="H36" s="520"/>
      <c r="I36" s="504"/>
      <c r="J36" s="454"/>
      <c r="K36" s="436"/>
      <c r="L36" s="436"/>
      <c r="M36" s="498"/>
      <c r="N36" s="435"/>
      <c r="O36" s="435"/>
      <c r="P36" s="505"/>
      <c r="Q36" s="500"/>
      <c r="R36" s="384"/>
      <c r="S36" s="1302"/>
      <c r="T36" s="500"/>
      <c r="U36" s="1024"/>
      <c r="V36" s="435"/>
      <c r="W36" s="498"/>
      <c r="X36" s="498"/>
      <c r="Y36" s="435"/>
      <c r="Z36" s="440"/>
      <c r="AA36" s="500"/>
      <c r="AB36" s="506"/>
      <c r="AC36" s="435"/>
      <c r="AD36" s="435"/>
      <c r="AE36" s="498"/>
      <c r="AF36" s="498"/>
      <c r="AG36" s="440"/>
      <c r="AH36" s="1358"/>
      <c r="AI36" s="1381"/>
      <c r="AJ36" s="1072">
        <f>COUNTIF($D36:AH36,"D")</f>
        <v>0</v>
      </c>
      <c r="AK36" s="1073">
        <f t="shared" si="12"/>
        <v>0</v>
      </c>
      <c r="AL36" s="1073">
        <f t="shared" si="13"/>
        <v>0</v>
      </c>
      <c r="AM36" s="1073">
        <f t="shared" si="14"/>
        <v>0</v>
      </c>
      <c r="AN36" s="1073">
        <f t="shared" si="15"/>
        <v>0</v>
      </c>
      <c r="AO36" s="1073">
        <f t="shared" si="16"/>
        <v>0</v>
      </c>
      <c r="AP36" s="1073">
        <f t="shared" si="17"/>
        <v>0</v>
      </c>
      <c r="AQ36" s="1073">
        <f t="shared" si="18"/>
        <v>0</v>
      </c>
      <c r="AR36" s="1073">
        <f t="shared" si="19"/>
        <v>0</v>
      </c>
      <c r="AS36" s="1073">
        <f t="shared" si="20"/>
        <v>0</v>
      </c>
      <c r="AT36" s="1073">
        <f t="shared" si="21"/>
        <v>0</v>
      </c>
      <c r="AU36" s="1073">
        <f t="shared" si="22"/>
        <v>0</v>
      </c>
      <c r="AV36" s="1073">
        <f t="shared" si="23"/>
        <v>0</v>
      </c>
      <c r="AW36" s="1073">
        <f t="shared" si="24"/>
        <v>0</v>
      </c>
      <c r="AX36" s="1073">
        <f t="shared" si="25"/>
        <v>0</v>
      </c>
      <c r="AY36" s="1073">
        <f t="shared" si="26"/>
        <v>0</v>
      </c>
      <c r="AZ36" s="1073">
        <f t="shared" si="27"/>
        <v>0</v>
      </c>
      <c r="BA36" s="1073">
        <f t="shared" si="28"/>
        <v>0</v>
      </c>
      <c r="BB36" s="184">
        <f t="shared" si="54"/>
        <v>0</v>
      </c>
      <c r="BC36" s="348"/>
      <c r="BD36" s="1076">
        <f t="shared" si="55"/>
        <v>0</v>
      </c>
      <c r="BE36" s="347"/>
      <c r="BF36" s="343"/>
      <c r="BG36" s="178">
        <f t="shared" si="56"/>
        <v>0</v>
      </c>
      <c r="BH36" s="179"/>
      <c r="BI36" s="180"/>
      <c r="BJ36" s="181"/>
      <c r="BK36" s="182">
        <f t="shared" si="60"/>
        <v>0</v>
      </c>
      <c r="BL36" s="183"/>
      <c r="BM36" s="183"/>
      <c r="BN36" s="183"/>
      <c r="BO36" s="183"/>
      <c r="BP36" s="183"/>
      <c r="BQ36" s="184"/>
      <c r="BR36" s="405"/>
      <c r="BS36" s="182"/>
      <c r="BT36" s="183"/>
      <c r="BU36" s="184"/>
      <c r="BV36" s="185"/>
      <c r="BW36" s="178"/>
      <c r="BX36" s="179"/>
      <c r="BY36" s="196"/>
      <c r="BZ36" s="197"/>
      <c r="CA36" s="182"/>
      <c r="CB36" s="183"/>
      <c r="CC36" s="183"/>
      <c r="CD36" s="183"/>
      <c r="CE36" s="183"/>
      <c r="CF36" s="183"/>
      <c r="CG36" s="184"/>
      <c r="CH36" s="198"/>
      <c r="CI36" s="186"/>
      <c r="CJ36" s="187"/>
      <c r="CK36" s="187"/>
      <c r="CL36" s="1375"/>
      <c r="CM36" s="230"/>
      <c r="CN36" s="359"/>
      <c r="CO36" s="444">
        <v>0</v>
      </c>
      <c r="CP36" s="450"/>
    </row>
    <row r="37" spans="1:94" s="356" customFormat="1" ht="20.100000000000001" customHeight="1" thickBot="1" x14ac:dyDescent="0.3">
      <c r="A37" s="1738"/>
      <c r="B37" s="1513">
        <v>24</v>
      </c>
      <c r="C37" s="661" t="s">
        <v>2</v>
      </c>
      <c r="D37" s="672"/>
      <c r="E37" s="673"/>
      <c r="F37" s="462" t="s">
        <v>24</v>
      </c>
      <c r="G37" s="462"/>
      <c r="H37" s="718"/>
      <c r="I37" s="719"/>
      <c r="J37" s="1151"/>
      <c r="K37" s="706"/>
      <c r="L37" s="1153" t="s">
        <v>48</v>
      </c>
      <c r="M37" s="530"/>
      <c r="N37" s="462" t="s">
        <v>24</v>
      </c>
      <c r="O37" s="462" t="s">
        <v>25</v>
      </c>
      <c r="P37" s="529"/>
      <c r="Q37" s="672"/>
      <c r="R37" s="945"/>
      <c r="S37" s="1303"/>
      <c r="T37" s="672"/>
      <c r="U37" s="1253" t="s">
        <v>24</v>
      </c>
      <c r="V37" s="462" t="s">
        <v>25</v>
      </c>
      <c r="W37" s="530"/>
      <c r="X37" s="530"/>
      <c r="Y37" s="462" t="s">
        <v>24</v>
      </c>
      <c r="Z37" s="463" t="s">
        <v>25</v>
      </c>
      <c r="AA37" s="672"/>
      <c r="AB37" s="462" t="s">
        <v>27</v>
      </c>
      <c r="AC37" s="462"/>
      <c r="AD37" s="462" t="s">
        <v>25</v>
      </c>
      <c r="AE37" s="530"/>
      <c r="AF37" s="530"/>
      <c r="AG37" s="463" t="s">
        <v>31</v>
      </c>
      <c r="AH37" s="1382" t="s">
        <v>25</v>
      </c>
      <c r="AI37" s="1383"/>
      <c r="AJ37" s="1254">
        <f>COUNTIF($D37:AH37,"D")</f>
        <v>4</v>
      </c>
      <c r="AK37" s="1255">
        <f t="shared" si="12"/>
        <v>5</v>
      </c>
      <c r="AL37" s="1255">
        <f t="shared" si="13"/>
        <v>0</v>
      </c>
      <c r="AM37" s="1255">
        <f t="shared" si="14"/>
        <v>1</v>
      </c>
      <c r="AN37" s="1255">
        <f t="shared" si="15"/>
        <v>0</v>
      </c>
      <c r="AO37" s="1255">
        <f t="shared" si="16"/>
        <v>0</v>
      </c>
      <c r="AP37" s="1255">
        <f t="shared" si="17"/>
        <v>0</v>
      </c>
      <c r="AQ37" s="1255">
        <f t="shared" si="18"/>
        <v>1</v>
      </c>
      <c r="AR37" s="1255">
        <f t="shared" si="19"/>
        <v>0</v>
      </c>
      <c r="AS37" s="1255">
        <f t="shared" si="20"/>
        <v>0</v>
      </c>
      <c r="AT37" s="1255">
        <f t="shared" si="21"/>
        <v>0</v>
      </c>
      <c r="AU37" s="1255">
        <f t="shared" si="22"/>
        <v>0</v>
      </c>
      <c r="AV37" s="1255">
        <f t="shared" si="23"/>
        <v>0</v>
      </c>
      <c r="AW37" s="1255">
        <f t="shared" si="24"/>
        <v>0</v>
      </c>
      <c r="AX37" s="1255">
        <f t="shared" si="25"/>
        <v>0</v>
      </c>
      <c r="AY37" s="1255">
        <f t="shared" si="26"/>
        <v>0</v>
      </c>
      <c r="AZ37" s="1255">
        <f t="shared" si="27"/>
        <v>0</v>
      </c>
      <c r="BA37" s="1255">
        <f t="shared" si="28"/>
        <v>0</v>
      </c>
      <c r="BB37" s="1095">
        <f t="shared" si="54"/>
        <v>10</v>
      </c>
      <c r="BC37" s="1096"/>
      <c r="BD37" s="1256">
        <f t="shared" si="55"/>
        <v>5</v>
      </c>
      <c r="BE37" s="1097"/>
      <c r="BF37" s="1098"/>
      <c r="BG37" s="178">
        <f t="shared" si="56"/>
        <v>0</v>
      </c>
      <c r="BH37" s="1099">
        <f t="shared" si="57"/>
        <v>0</v>
      </c>
      <c r="BI37" s="1100">
        <f t="shared" si="58"/>
        <v>0</v>
      </c>
      <c r="BJ37" s="1101">
        <f t="shared" si="59"/>
        <v>0</v>
      </c>
      <c r="BK37" s="182">
        <f t="shared" si="60"/>
        <v>1</v>
      </c>
      <c r="BL37" s="1094">
        <f t="shared" ref="BL37:BL68" si="68">COUNTIF($D37:$AH37,"NTS5S")</f>
        <v>0</v>
      </c>
      <c r="BM37" s="1094">
        <f t="shared" ref="BM37:BM68" si="69">COUNTIF($D37:$AH37,"DTSDS")</f>
        <v>0</v>
      </c>
      <c r="BN37" s="1094">
        <f t="shared" ref="BN37:BN68" si="70">COUNTIF($D37:$AH37,"NTSDS")</f>
        <v>0</v>
      </c>
      <c r="BO37" s="1094">
        <f t="shared" ref="BO37:BO68" si="71">COUNTIF($D37:$AH37,"NTSAF")</f>
        <v>0</v>
      </c>
      <c r="BP37" s="1094">
        <f t="shared" ref="BP37:BP68" si="72">COUNTIF($D37:$AH37,"DTSF")</f>
        <v>0</v>
      </c>
      <c r="BQ37" s="1095">
        <f t="shared" ref="BQ37:BQ68" si="73">COUNTIF($D37:$AH37,"NTSF")</f>
        <v>0</v>
      </c>
      <c r="BR37" s="1103">
        <f t="shared" si="61"/>
        <v>0.5</v>
      </c>
      <c r="BS37" s="1102">
        <f t="shared" ref="BS37:BS68" si="74">COUNTIF($D37:$AH37,"NAF")+$BS$8</f>
        <v>0</v>
      </c>
      <c r="BT37" s="1094">
        <f t="shared" ref="BT37:BT68" si="75">COUNTIF($D37:$AH37,"DF")</f>
        <v>0</v>
      </c>
      <c r="BU37" s="1095">
        <f t="shared" ref="BU37:BU68" si="76">COUNTIF($D37:$AH37,"NF")</f>
        <v>0</v>
      </c>
      <c r="BV37" s="1104">
        <f t="shared" si="62"/>
        <v>0</v>
      </c>
      <c r="BW37" s="344">
        <f t="shared" ref="BW37:BW68" si="77">COUNTIF($D37:$AH37,"DTS1")+COUNTIF($D37:$AH37,"NTS1")</f>
        <v>0</v>
      </c>
      <c r="BX37" s="1099">
        <f t="shared" si="63"/>
        <v>0</v>
      </c>
      <c r="BY37" s="1105">
        <f t="shared" si="64"/>
        <v>0</v>
      </c>
      <c r="BZ37" s="1106">
        <f t="shared" si="65"/>
        <v>0</v>
      </c>
      <c r="CA37" s="1102">
        <f t="shared" ref="CA37:CA68" si="78">COUNTIF($D37:$AH37,"DTS5S1")</f>
        <v>0</v>
      </c>
      <c r="CB37" s="1094">
        <f t="shared" ref="CB37:CB68" si="79">COUNTIF($D37:$AH37,"NTS5S1")</f>
        <v>0</v>
      </c>
      <c r="CC37" s="1094">
        <f t="shared" ref="CC37:CC68" si="80">COUNTIF($D37:$AH37,"DTSDS1")</f>
        <v>0</v>
      </c>
      <c r="CD37" s="1094">
        <f t="shared" ref="CD37:CD68" si="81">COUNTIF($D37:$AH37,"NTSDS1")</f>
        <v>0</v>
      </c>
      <c r="CE37" s="1094">
        <f t="shared" ref="CE37:CE68" si="82">COUNTIF($D37:$AH37,"NTSAF1")</f>
        <v>0</v>
      </c>
      <c r="CF37" s="1094">
        <f t="shared" ref="CF37:CF68" si="83">COUNTIF($D37:$AH37,"DTSF1")</f>
        <v>0</v>
      </c>
      <c r="CG37" s="1095">
        <f t="shared" ref="CG37:CG68" si="84">COUNTIF($D37:$AH37,"NTSF1")</f>
        <v>0</v>
      </c>
      <c r="CH37" s="1107">
        <f t="shared" si="66"/>
        <v>0</v>
      </c>
      <c r="CI37" s="1108"/>
      <c r="CJ37" s="1109"/>
      <c r="CK37" s="1109"/>
      <c r="CL37" s="1376">
        <f t="shared" si="67"/>
        <v>0.5</v>
      </c>
      <c r="CM37" s="1111"/>
      <c r="CN37" s="1112"/>
      <c r="CO37" s="444">
        <v>0</v>
      </c>
      <c r="CP37" s="450"/>
    </row>
    <row r="38" spans="1:94" ht="20.100000000000001" customHeight="1" thickBot="1" x14ac:dyDescent="0.3">
      <c r="A38" s="412" t="s">
        <v>78</v>
      </c>
      <c r="B38" s="616">
        <v>25</v>
      </c>
      <c r="C38" s="404" t="s">
        <v>2</v>
      </c>
      <c r="D38" s="480" t="s">
        <v>24</v>
      </c>
      <c r="E38" s="480" t="s">
        <v>31</v>
      </c>
      <c r="F38" s="1154"/>
      <c r="G38" s="480" t="s">
        <v>24</v>
      </c>
      <c r="H38" s="723"/>
      <c r="I38" s="724" t="s">
        <v>50</v>
      </c>
      <c r="J38" s="1155" t="s">
        <v>40</v>
      </c>
      <c r="K38" s="721" t="s">
        <v>40</v>
      </c>
      <c r="L38" s="722" t="s">
        <v>48</v>
      </c>
      <c r="M38" s="517" t="s">
        <v>26</v>
      </c>
      <c r="N38" s="480" t="s">
        <v>26</v>
      </c>
      <c r="O38" s="480" t="s">
        <v>31</v>
      </c>
      <c r="P38" s="1229" t="s">
        <v>48</v>
      </c>
      <c r="Q38" s="521" t="s">
        <v>26</v>
      </c>
      <c r="R38" s="933" t="s">
        <v>24</v>
      </c>
      <c r="S38" s="1304"/>
      <c r="T38" s="521"/>
      <c r="U38" s="1249" t="s">
        <v>24</v>
      </c>
      <c r="V38" s="722" t="s">
        <v>24</v>
      </c>
      <c r="W38" s="517"/>
      <c r="X38" s="517"/>
      <c r="Y38" s="480" t="s">
        <v>24</v>
      </c>
      <c r="Z38" s="1250" t="s">
        <v>24</v>
      </c>
      <c r="AA38" s="521"/>
      <c r="AB38" s="519" t="s">
        <v>26</v>
      </c>
      <c r="AC38" s="480" t="s">
        <v>31</v>
      </c>
      <c r="AD38" s="722" t="s">
        <v>24</v>
      </c>
      <c r="AE38" s="517"/>
      <c r="AF38" s="1251" t="s">
        <v>50</v>
      </c>
      <c r="AG38" s="481" t="s">
        <v>24</v>
      </c>
      <c r="AH38" s="1378" t="s">
        <v>24</v>
      </c>
      <c r="AI38" s="1350"/>
      <c r="AJ38" s="207">
        <f>COUNTIF($D38:AH38,"D")</f>
        <v>10</v>
      </c>
      <c r="AK38" s="183">
        <f t="shared" si="12"/>
        <v>0</v>
      </c>
      <c r="AL38" s="183">
        <f t="shared" si="13"/>
        <v>4</v>
      </c>
      <c r="AM38" s="183">
        <f t="shared" si="14"/>
        <v>0</v>
      </c>
      <c r="AN38" s="183">
        <f t="shared" si="15"/>
        <v>0</v>
      </c>
      <c r="AO38" s="183">
        <f t="shared" si="16"/>
        <v>0</v>
      </c>
      <c r="AP38" s="183">
        <f t="shared" si="17"/>
        <v>0</v>
      </c>
      <c r="AQ38" s="183">
        <f t="shared" si="18"/>
        <v>3</v>
      </c>
      <c r="AR38" s="183">
        <f t="shared" si="19"/>
        <v>0</v>
      </c>
      <c r="AS38" s="183">
        <f t="shared" si="20"/>
        <v>0</v>
      </c>
      <c r="AT38" s="183">
        <f t="shared" si="21"/>
        <v>0</v>
      </c>
      <c r="AU38" s="183">
        <f t="shared" si="22"/>
        <v>0</v>
      </c>
      <c r="AV38" s="183">
        <f t="shared" si="23"/>
        <v>0</v>
      </c>
      <c r="AW38" s="183">
        <f t="shared" si="24"/>
        <v>0</v>
      </c>
      <c r="AX38" s="183">
        <f t="shared" si="25"/>
        <v>0</v>
      </c>
      <c r="AY38" s="183">
        <f t="shared" si="26"/>
        <v>0</v>
      </c>
      <c r="AZ38" s="183">
        <f t="shared" si="27"/>
        <v>2</v>
      </c>
      <c r="BA38" s="183">
        <f t="shared" si="28"/>
        <v>0</v>
      </c>
      <c r="BB38" s="184">
        <f t="shared" si="54"/>
        <v>16</v>
      </c>
      <c r="BC38" s="348"/>
      <c r="BD38" s="349">
        <f t="shared" si="55"/>
        <v>7.666666666666667</v>
      </c>
      <c r="BE38" s="347"/>
      <c r="BF38" s="343"/>
      <c r="BG38" s="178">
        <f t="shared" si="56"/>
        <v>0</v>
      </c>
      <c r="BH38" s="179">
        <f t="shared" si="57"/>
        <v>0</v>
      </c>
      <c r="BI38" s="180">
        <f t="shared" si="58"/>
        <v>0</v>
      </c>
      <c r="BJ38" s="181">
        <f t="shared" si="59"/>
        <v>0</v>
      </c>
      <c r="BK38" s="182">
        <f t="shared" si="60"/>
        <v>2</v>
      </c>
      <c r="BL38" s="183">
        <f t="shared" si="68"/>
        <v>0</v>
      </c>
      <c r="BM38" s="183">
        <f t="shared" si="69"/>
        <v>2</v>
      </c>
      <c r="BN38" s="183">
        <f t="shared" si="70"/>
        <v>0</v>
      </c>
      <c r="BO38" s="183">
        <f t="shared" si="71"/>
        <v>0</v>
      </c>
      <c r="BP38" s="183">
        <f t="shared" si="72"/>
        <v>0</v>
      </c>
      <c r="BQ38" s="184">
        <f t="shared" si="73"/>
        <v>0</v>
      </c>
      <c r="BR38" s="405">
        <f t="shared" si="61"/>
        <v>2</v>
      </c>
      <c r="BS38" s="182">
        <f t="shared" si="74"/>
        <v>0</v>
      </c>
      <c r="BT38" s="183">
        <f t="shared" si="75"/>
        <v>0</v>
      </c>
      <c r="BU38" s="184">
        <f t="shared" si="76"/>
        <v>0</v>
      </c>
      <c r="BV38" s="185">
        <f t="shared" si="62"/>
        <v>0</v>
      </c>
      <c r="BW38" s="178">
        <f t="shared" si="77"/>
        <v>0</v>
      </c>
      <c r="BX38" s="179">
        <f t="shared" si="63"/>
        <v>0</v>
      </c>
      <c r="BY38" s="196">
        <f t="shared" si="64"/>
        <v>0</v>
      </c>
      <c r="BZ38" s="197">
        <f t="shared" si="65"/>
        <v>0</v>
      </c>
      <c r="CA38" s="182">
        <f t="shared" si="78"/>
        <v>0</v>
      </c>
      <c r="CB38" s="183">
        <f t="shared" si="79"/>
        <v>0</v>
      </c>
      <c r="CC38" s="183">
        <f t="shared" si="80"/>
        <v>0</v>
      </c>
      <c r="CD38" s="183">
        <f t="shared" si="81"/>
        <v>0</v>
      </c>
      <c r="CE38" s="183">
        <f t="shared" si="82"/>
        <v>0</v>
      </c>
      <c r="CF38" s="183">
        <f t="shared" si="83"/>
        <v>0</v>
      </c>
      <c r="CG38" s="184">
        <f t="shared" si="84"/>
        <v>0</v>
      </c>
      <c r="CH38" s="198">
        <f t="shared" si="66"/>
        <v>0</v>
      </c>
      <c r="CI38" s="186"/>
      <c r="CJ38" s="187"/>
      <c r="CK38" s="187"/>
      <c r="CL38" s="177">
        <f t="shared" si="67"/>
        <v>2</v>
      </c>
      <c r="CM38" s="230"/>
      <c r="CN38" s="359"/>
      <c r="CO38" s="444">
        <v>7</v>
      </c>
      <c r="CP38" s="450">
        <v>80</v>
      </c>
    </row>
    <row r="39" spans="1:94" ht="20.100000000000001" customHeight="1" thickBot="1" x14ac:dyDescent="0.3">
      <c r="A39" s="615" t="s">
        <v>143</v>
      </c>
      <c r="B39" s="1513">
        <v>26</v>
      </c>
      <c r="C39" s="24" t="s">
        <v>238</v>
      </c>
      <c r="D39" s="506" t="s">
        <v>56</v>
      </c>
      <c r="E39" s="506"/>
      <c r="F39" s="435" t="s">
        <v>24</v>
      </c>
      <c r="G39" s="435" t="s">
        <v>24</v>
      </c>
      <c r="H39" s="520"/>
      <c r="I39" s="504"/>
      <c r="J39" s="454" t="s">
        <v>40</v>
      </c>
      <c r="K39" s="436" t="s">
        <v>40</v>
      </c>
      <c r="L39" s="433" t="s">
        <v>48</v>
      </c>
      <c r="M39" s="498"/>
      <c r="N39" s="435" t="s">
        <v>25</v>
      </c>
      <c r="O39" s="435" t="s">
        <v>25</v>
      </c>
      <c r="P39" s="516"/>
      <c r="Q39" s="500"/>
      <c r="R39" s="384" t="s">
        <v>24</v>
      </c>
      <c r="S39" s="1302"/>
      <c r="T39" s="500"/>
      <c r="U39" s="1024" t="s">
        <v>24</v>
      </c>
      <c r="V39" s="435" t="s">
        <v>25</v>
      </c>
      <c r="W39" s="498"/>
      <c r="X39" s="498"/>
      <c r="Y39" s="435" t="s">
        <v>24</v>
      </c>
      <c r="Z39" s="440" t="s">
        <v>25</v>
      </c>
      <c r="AA39" s="500"/>
      <c r="AB39" s="531" t="s">
        <v>59</v>
      </c>
      <c r="AC39" s="435" t="s">
        <v>24</v>
      </c>
      <c r="AD39" s="435" t="s">
        <v>25</v>
      </c>
      <c r="AE39" s="498"/>
      <c r="AF39" s="498"/>
      <c r="AG39" s="440" t="s">
        <v>24</v>
      </c>
      <c r="AH39" s="1358" t="s">
        <v>25</v>
      </c>
      <c r="AI39" s="1345"/>
      <c r="AJ39" s="1072">
        <f>COUNTIF($D39:AH39,"D")</f>
        <v>7</v>
      </c>
      <c r="AK39" s="1073">
        <f t="shared" si="12"/>
        <v>6</v>
      </c>
      <c r="AL39" s="1073">
        <f t="shared" si="13"/>
        <v>0</v>
      </c>
      <c r="AM39" s="1073">
        <f t="shared" si="14"/>
        <v>0</v>
      </c>
      <c r="AN39" s="1073">
        <f t="shared" si="15"/>
        <v>0</v>
      </c>
      <c r="AO39" s="1073">
        <f t="shared" si="16"/>
        <v>0</v>
      </c>
      <c r="AP39" s="1073">
        <f t="shared" si="17"/>
        <v>0</v>
      </c>
      <c r="AQ39" s="1073">
        <f t="shared" si="18"/>
        <v>0</v>
      </c>
      <c r="AR39" s="1073">
        <f t="shared" si="19"/>
        <v>0</v>
      </c>
      <c r="AS39" s="1073">
        <f t="shared" si="20"/>
        <v>0</v>
      </c>
      <c r="AT39" s="1073">
        <f t="shared" si="21"/>
        <v>0</v>
      </c>
      <c r="AU39" s="1073">
        <f t="shared" si="22"/>
        <v>0</v>
      </c>
      <c r="AV39" s="1073">
        <f t="shared" si="23"/>
        <v>0</v>
      </c>
      <c r="AW39" s="1073">
        <f t="shared" si="24"/>
        <v>0</v>
      </c>
      <c r="AX39" s="1073">
        <f t="shared" si="25"/>
        <v>0</v>
      </c>
      <c r="AY39" s="1073">
        <f t="shared" si="26"/>
        <v>0</v>
      </c>
      <c r="AZ39" s="1073">
        <f t="shared" si="27"/>
        <v>2</v>
      </c>
      <c r="BA39" s="1073">
        <f t="shared" si="28"/>
        <v>0</v>
      </c>
      <c r="BB39" s="184">
        <f t="shared" si="54"/>
        <v>15</v>
      </c>
      <c r="BC39" s="348"/>
      <c r="BD39" s="1076">
        <f t="shared" si="55"/>
        <v>7.166666666666667</v>
      </c>
      <c r="BE39" s="347"/>
      <c r="BF39" s="343"/>
      <c r="BG39" s="178">
        <f t="shared" si="56"/>
        <v>2</v>
      </c>
      <c r="BH39" s="179">
        <f t="shared" si="57"/>
        <v>1</v>
      </c>
      <c r="BI39" s="180">
        <f t="shared" si="58"/>
        <v>8.3333333333333329E-2</v>
      </c>
      <c r="BJ39" s="181">
        <f t="shared" si="59"/>
        <v>0.91666666666666663</v>
      </c>
      <c r="BK39" s="182">
        <f t="shared" si="60"/>
        <v>1</v>
      </c>
      <c r="BL39" s="183">
        <f t="shared" si="68"/>
        <v>0</v>
      </c>
      <c r="BM39" s="183">
        <f t="shared" si="69"/>
        <v>0</v>
      </c>
      <c r="BN39" s="183">
        <f t="shared" si="70"/>
        <v>0</v>
      </c>
      <c r="BO39" s="183">
        <f t="shared" si="71"/>
        <v>0</v>
      </c>
      <c r="BP39" s="183">
        <f t="shared" si="72"/>
        <v>0</v>
      </c>
      <c r="BQ39" s="184">
        <f t="shared" si="73"/>
        <v>0</v>
      </c>
      <c r="BR39" s="405">
        <f t="shared" si="61"/>
        <v>0.5</v>
      </c>
      <c r="BS39" s="182">
        <f t="shared" si="74"/>
        <v>0</v>
      </c>
      <c r="BT39" s="183">
        <f t="shared" si="75"/>
        <v>0</v>
      </c>
      <c r="BU39" s="184">
        <f t="shared" si="76"/>
        <v>0</v>
      </c>
      <c r="BV39" s="185">
        <f t="shared" si="62"/>
        <v>0</v>
      </c>
      <c r="BW39" s="178">
        <f t="shared" si="77"/>
        <v>0</v>
      </c>
      <c r="BX39" s="179">
        <f t="shared" si="63"/>
        <v>0</v>
      </c>
      <c r="BY39" s="196">
        <f t="shared" si="64"/>
        <v>0</v>
      </c>
      <c r="BZ39" s="197">
        <f t="shared" si="65"/>
        <v>0</v>
      </c>
      <c r="CA39" s="182">
        <f t="shared" si="78"/>
        <v>0</v>
      </c>
      <c r="CB39" s="183">
        <f t="shared" si="79"/>
        <v>0</v>
      </c>
      <c r="CC39" s="183">
        <f t="shared" si="80"/>
        <v>0</v>
      </c>
      <c r="CD39" s="183">
        <f t="shared" si="81"/>
        <v>0</v>
      </c>
      <c r="CE39" s="183">
        <f t="shared" si="82"/>
        <v>0</v>
      </c>
      <c r="CF39" s="183">
        <f t="shared" si="83"/>
        <v>0</v>
      </c>
      <c r="CG39" s="184">
        <f t="shared" si="84"/>
        <v>0</v>
      </c>
      <c r="CH39" s="198">
        <f t="shared" si="66"/>
        <v>0</v>
      </c>
      <c r="CI39" s="186"/>
      <c r="CJ39" s="187"/>
      <c r="CK39" s="187"/>
      <c r="CL39" s="177">
        <f t="shared" si="67"/>
        <v>1.5</v>
      </c>
      <c r="CM39" s="230"/>
      <c r="CN39" s="359"/>
      <c r="CO39" s="444">
        <v>7</v>
      </c>
      <c r="CP39" s="450">
        <v>96</v>
      </c>
    </row>
    <row r="40" spans="1:94" ht="20.100000000000001" customHeight="1" thickBot="1" x14ac:dyDescent="0.3">
      <c r="A40" s="615" t="s">
        <v>186</v>
      </c>
      <c r="B40" s="616">
        <v>27</v>
      </c>
      <c r="C40" s="24" t="s">
        <v>238</v>
      </c>
      <c r="D40" s="506"/>
      <c r="E40" s="506"/>
      <c r="F40" s="435" t="s">
        <v>24</v>
      </c>
      <c r="G40" s="435" t="s">
        <v>24</v>
      </c>
      <c r="H40" s="520"/>
      <c r="I40" s="504" t="s">
        <v>50</v>
      </c>
      <c r="J40" s="984" t="s">
        <v>24</v>
      </c>
      <c r="K40" s="436"/>
      <c r="L40" s="89"/>
      <c r="M40" s="527" t="s">
        <v>26</v>
      </c>
      <c r="N40" s="435"/>
      <c r="O40" s="435" t="s">
        <v>32</v>
      </c>
      <c r="P40" s="982" t="s">
        <v>32</v>
      </c>
      <c r="Q40" s="459" t="s">
        <v>32</v>
      </c>
      <c r="R40" s="384" t="s">
        <v>32</v>
      </c>
      <c r="S40" s="1305" t="s">
        <v>25</v>
      </c>
      <c r="T40" s="500"/>
      <c r="U40" s="1024" t="s">
        <v>24</v>
      </c>
      <c r="V40" s="435" t="s">
        <v>25</v>
      </c>
      <c r="W40" s="498"/>
      <c r="X40" s="498"/>
      <c r="Y40" s="435" t="s">
        <v>24</v>
      </c>
      <c r="Z40" s="982" t="s">
        <v>31</v>
      </c>
      <c r="AA40" s="500"/>
      <c r="AB40" s="726"/>
      <c r="AC40" s="435" t="s">
        <v>24</v>
      </c>
      <c r="AD40" s="435" t="s">
        <v>25</v>
      </c>
      <c r="AE40" s="498"/>
      <c r="AF40" s="498"/>
      <c r="AG40" s="440" t="s">
        <v>27</v>
      </c>
      <c r="AH40" s="1358" t="s">
        <v>25</v>
      </c>
      <c r="AI40" s="1345"/>
      <c r="AJ40" s="1072">
        <f>COUNTIF($D40:AH40,"D")</f>
        <v>6</v>
      </c>
      <c r="AK40" s="1073">
        <f t="shared" si="12"/>
        <v>4</v>
      </c>
      <c r="AL40" s="1073">
        <f t="shared" si="13"/>
        <v>1</v>
      </c>
      <c r="AM40" s="1073">
        <f t="shared" si="14"/>
        <v>1</v>
      </c>
      <c r="AN40" s="1073">
        <f t="shared" si="15"/>
        <v>0</v>
      </c>
      <c r="AO40" s="1073">
        <f t="shared" si="16"/>
        <v>0</v>
      </c>
      <c r="AP40" s="1073">
        <f t="shared" si="17"/>
        <v>0</v>
      </c>
      <c r="AQ40" s="1073">
        <f t="shared" si="18"/>
        <v>1</v>
      </c>
      <c r="AR40" s="1073">
        <f t="shared" si="19"/>
        <v>4</v>
      </c>
      <c r="AS40" s="1073">
        <f t="shared" si="20"/>
        <v>0</v>
      </c>
      <c r="AT40" s="1073">
        <f t="shared" si="21"/>
        <v>0</v>
      </c>
      <c r="AU40" s="1073">
        <f t="shared" si="22"/>
        <v>0</v>
      </c>
      <c r="AV40" s="1073">
        <f t="shared" si="23"/>
        <v>0</v>
      </c>
      <c r="AW40" s="1073">
        <f t="shared" si="24"/>
        <v>0</v>
      </c>
      <c r="AX40" s="1073">
        <f t="shared" si="25"/>
        <v>0</v>
      </c>
      <c r="AY40" s="1073">
        <f t="shared" si="26"/>
        <v>0</v>
      </c>
      <c r="AZ40" s="1073">
        <f t="shared" si="27"/>
        <v>0</v>
      </c>
      <c r="BA40" s="1073">
        <f t="shared" si="28"/>
        <v>0</v>
      </c>
      <c r="BB40" s="184">
        <f t="shared" si="54"/>
        <v>16</v>
      </c>
      <c r="BC40" s="348"/>
      <c r="BD40" s="1076">
        <f t="shared" si="55"/>
        <v>6</v>
      </c>
      <c r="BE40" s="347"/>
      <c r="BF40" s="343"/>
      <c r="BG40" s="178">
        <f t="shared" si="56"/>
        <v>0</v>
      </c>
      <c r="BH40" s="179">
        <f t="shared" si="57"/>
        <v>0</v>
      </c>
      <c r="BI40" s="180">
        <f t="shared" si="58"/>
        <v>0</v>
      </c>
      <c r="BJ40" s="181">
        <f t="shared" si="59"/>
        <v>0</v>
      </c>
      <c r="BK40" s="182">
        <f t="shared" si="60"/>
        <v>0</v>
      </c>
      <c r="BL40" s="183">
        <f t="shared" si="68"/>
        <v>0</v>
      </c>
      <c r="BM40" s="183">
        <f t="shared" si="69"/>
        <v>1</v>
      </c>
      <c r="BN40" s="183">
        <f t="shared" si="70"/>
        <v>0</v>
      </c>
      <c r="BO40" s="183">
        <f t="shared" si="71"/>
        <v>0</v>
      </c>
      <c r="BP40" s="183">
        <f t="shared" si="72"/>
        <v>0</v>
      </c>
      <c r="BQ40" s="184">
        <f t="shared" si="73"/>
        <v>0</v>
      </c>
      <c r="BR40" s="405">
        <f t="shared" si="61"/>
        <v>0.5</v>
      </c>
      <c r="BS40" s="182">
        <f t="shared" si="74"/>
        <v>0</v>
      </c>
      <c r="BT40" s="183">
        <f t="shared" si="75"/>
        <v>0</v>
      </c>
      <c r="BU40" s="184">
        <f t="shared" si="76"/>
        <v>0</v>
      </c>
      <c r="BV40" s="185">
        <f t="shared" si="62"/>
        <v>0</v>
      </c>
      <c r="BW40" s="178">
        <f t="shared" si="77"/>
        <v>0</v>
      </c>
      <c r="BX40" s="179">
        <f t="shared" si="63"/>
        <v>0</v>
      </c>
      <c r="BY40" s="196">
        <f t="shared" si="64"/>
        <v>0</v>
      </c>
      <c r="BZ40" s="197">
        <f t="shared" si="65"/>
        <v>0</v>
      </c>
      <c r="CA40" s="182">
        <f t="shared" si="78"/>
        <v>0</v>
      </c>
      <c r="CB40" s="183">
        <f t="shared" si="79"/>
        <v>0</v>
      </c>
      <c r="CC40" s="183">
        <f t="shared" si="80"/>
        <v>0</v>
      </c>
      <c r="CD40" s="183">
        <f t="shared" si="81"/>
        <v>0</v>
      </c>
      <c r="CE40" s="183">
        <f t="shared" si="82"/>
        <v>0</v>
      </c>
      <c r="CF40" s="183">
        <f t="shared" si="83"/>
        <v>0</v>
      </c>
      <c r="CG40" s="184">
        <f t="shared" si="84"/>
        <v>0</v>
      </c>
      <c r="CH40" s="198">
        <f t="shared" si="66"/>
        <v>0</v>
      </c>
      <c r="CI40" s="186"/>
      <c r="CJ40" s="187"/>
      <c r="CK40" s="187"/>
      <c r="CL40" s="177">
        <f t="shared" si="67"/>
        <v>0.5</v>
      </c>
      <c r="CM40" s="230"/>
      <c r="CN40" s="359"/>
      <c r="CO40" s="444">
        <v>6</v>
      </c>
      <c r="CP40" s="916">
        <v>96</v>
      </c>
    </row>
    <row r="41" spans="1:94" ht="20.100000000000001" customHeight="1" thickBot="1" x14ac:dyDescent="0.3">
      <c r="A41" s="615" t="s">
        <v>242</v>
      </c>
      <c r="B41" s="1513">
        <v>28</v>
      </c>
      <c r="C41" s="24" t="s">
        <v>238</v>
      </c>
      <c r="D41" s="506"/>
      <c r="E41" s="506"/>
      <c r="F41" s="435" t="s">
        <v>24</v>
      </c>
      <c r="G41" s="435" t="s">
        <v>31</v>
      </c>
      <c r="H41" s="520"/>
      <c r="I41" s="504" t="s">
        <v>50</v>
      </c>
      <c r="J41" s="454" t="s">
        <v>40</v>
      </c>
      <c r="K41" s="436" t="s">
        <v>40</v>
      </c>
      <c r="L41" s="433" t="s">
        <v>190</v>
      </c>
      <c r="M41" s="498"/>
      <c r="N41" s="435" t="s">
        <v>25</v>
      </c>
      <c r="O41" s="435" t="s">
        <v>25</v>
      </c>
      <c r="P41" s="985" t="s">
        <v>25</v>
      </c>
      <c r="Q41" s="500"/>
      <c r="R41" s="384" t="s">
        <v>24</v>
      </c>
      <c r="S41" s="1306"/>
      <c r="T41" s="499"/>
      <c r="U41" s="436" t="s">
        <v>24</v>
      </c>
      <c r="V41" s="436" t="s">
        <v>25</v>
      </c>
      <c r="W41" s="497"/>
      <c r="X41" s="497"/>
      <c r="Y41" s="436" t="s">
        <v>24</v>
      </c>
      <c r="Z41" s="443" t="s">
        <v>25</v>
      </c>
      <c r="AA41" s="983" t="s">
        <v>56</v>
      </c>
      <c r="AB41" s="497"/>
      <c r="AC41" s="436" t="s">
        <v>24</v>
      </c>
      <c r="AD41" s="72" t="s">
        <v>33</v>
      </c>
      <c r="AE41" s="726"/>
      <c r="AF41" s="726"/>
      <c r="AG41" s="440" t="s">
        <v>24</v>
      </c>
      <c r="AH41" s="1358" t="s">
        <v>25</v>
      </c>
      <c r="AI41" s="1345"/>
      <c r="AJ41" s="1072">
        <f>COUNTIF($D41:AH41,"D")</f>
        <v>6</v>
      </c>
      <c r="AK41" s="1073">
        <f t="shared" si="12"/>
        <v>6</v>
      </c>
      <c r="AL41" s="1073">
        <f t="shared" si="13"/>
        <v>0</v>
      </c>
      <c r="AM41" s="1073">
        <f t="shared" si="14"/>
        <v>0</v>
      </c>
      <c r="AN41" s="1073">
        <f t="shared" si="15"/>
        <v>0</v>
      </c>
      <c r="AO41" s="1073">
        <f t="shared" si="16"/>
        <v>0</v>
      </c>
      <c r="AP41" s="1073">
        <f t="shared" si="17"/>
        <v>0</v>
      </c>
      <c r="AQ41" s="1073">
        <f t="shared" si="18"/>
        <v>1</v>
      </c>
      <c r="AR41" s="1073">
        <f t="shared" si="19"/>
        <v>0</v>
      </c>
      <c r="AS41" s="1073">
        <f t="shared" si="20"/>
        <v>0</v>
      </c>
      <c r="AT41" s="1073">
        <f t="shared" si="21"/>
        <v>0</v>
      </c>
      <c r="AU41" s="1073">
        <f t="shared" si="22"/>
        <v>0</v>
      </c>
      <c r="AV41" s="1073">
        <f t="shared" si="23"/>
        <v>0</v>
      </c>
      <c r="AW41" s="1073">
        <f t="shared" si="24"/>
        <v>0</v>
      </c>
      <c r="AX41" s="1073">
        <f t="shared" si="25"/>
        <v>0</v>
      </c>
      <c r="AY41" s="1073">
        <f t="shared" si="26"/>
        <v>0</v>
      </c>
      <c r="AZ41" s="1073">
        <f t="shared" si="27"/>
        <v>2</v>
      </c>
      <c r="BA41" s="1073">
        <f t="shared" si="28"/>
        <v>0</v>
      </c>
      <c r="BB41" s="184">
        <f t="shared" si="54"/>
        <v>14</v>
      </c>
      <c r="BC41" s="348"/>
      <c r="BD41" s="1076">
        <f t="shared" si="55"/>
        <v>6.666666666666667</v>
      </c>
      <c r="BE41" s="347"/>
      <c r="BF41" s="343"/>
      <c r="BG41" s="178">
        <f t="shared" si="56"/>
        <v>1</v>
      </c>
      <c r="BH41" s="179">
        <f t="shared" si="57"/>
        <v>0.5</v>
      </c>
      <c r="BI41" s="180">
        <f t="shared" si="58"/>
        <v>4.1666666666666664E-2</v>
      </c>
      <c r="BJ41" s="181">
        <f t="shared" si="59"/>
        <v>0.45833333333333331</v>
      </c>
      <c r="BK41" s="182">
        <f t="shared" si="60"/>
        <v>0</v>
      </c>
      <c r="BL41" s="183">
        <f t="shared" si="68"/>
        <v>0</v>
      </c>
      <c r="BM41" s="183">
        <f t="shared" si="69"/>
        <v>1</v>
      </c>
      <c r="BN41" s="183">
        <f t="shared" si="70"/>
        <v>0</v>
      </c>
      <c r="BO41" s="183">
        <f t="shared" si="71"/>
        <v>0</v>
      </c>
      <c r="BP41" s="183">
        <f t="shared" si="72"/>
        <v>0</v>
      </c>
      <c r="BQ41" s="184">
        <f t="shared" si="73"/>
        <v>0</v>
      </c>
      <c r="BR41" s="1373">
        <v>0.66666666666666663</v>
      </c>
      <c r="BS41" s="182">
        <f t="shared" si="74"/>
        <v>0</v>
      </c>
      <c r="BT41" s="183">
        <f t="shared" si="75"/>
        <v>0</v>
      </c>
      <c r="BU41" s="184">
        <f t="shared" si="76"/>
        <v>0</v>
      </c>
      <c r="BV41" s="185">
        <f t="shared" si="62"/>
        <v>0</v>
      </c>
      <c r="BW41" s="178">
        <f t="shared" si="77"/>
        <v>0</v>
      </c>
      <c r="BX41" s="179">
        <f t="shared" si="63"/>
        <v>0</v>
      </c>
      <c r="BY41" s="196">
        <f t="shared" si="64"/>
        <v>0</v>
      </c>
      <c r="BZ41" s="197">
        <f t="shared" si="65"/>
        <v>0</v>
      </c>
      <c r="CA41" s="182">
        <f t="shared" si="78"/>
        <v>1</v>
      </c>
      <c r="CB41" s="183">
        <f t="shared" si="79"/>
        <v>0</v>
      </c>
      <c r="CC41" s="183">
        <f t="shared" si="80"/>
        <v>0</v>
      </c>
      <c r="CD41" s="183">
        <f t="shared" si="81"/>
        <v>0</v>
      </c>
      <c r="CE41" s="183">
        <f t="shared" si="82"/>
        <v>0</v>
      </c>
      <c r="CF41" s="183">
        <f t="shared" si="83"/>
        <v>0</v>
      </c>
      <c r="CG41" s="184">
        <f t="shared" si="84"/>
        <v>0</v>
      </c>
      <c r="CH41" s="1373">
        <v>0.33333333333333331</v>
      </c>
      <c r="CI41" s="186"/>
      <c r="CJ41" s="187"/>
      <c r="CK41" s="187"/>
      <c r="CL41" s="177">
        <f t="shared" si="67"/>
        <v>1.4999999999999998</v>
      </c>
      <c r="CM41" s="230"/>
      <c r="CN41" s="359"/>
      <c r="CO41" s="444">
        <v>8</v>
      </c>
      <c r="CP41" s="916">
        <v>108</v>
      </c>
    </row>
    <row r="42" spans="1:94" ht="20.100000000000001" customHeight="1" thickBot="1" x14ac:dyDescent="0.3">
      <c r="A42" s="1671" t="s">
        <v>79</v>
      </c>
      <c r="B42" s="616">
        <v>29</v>
      </c>
      <c r="C42" s="660" t="s">
        <v>65</v>
      </c>
      <c r="D42" s="458"/>
      <c r="E42" s="458"/>
      <c r="F42" s="438"/>
      <c r="G42" s="438"/>
      <c r="H42" s="453"/>
      <c r="I42" s="507"/>
      <c r="J42" s="386"/>
      <c r="K42" s="449"/>
      <c r="L42" s="449"/>
      <c r="M42" s="502"/>
      <c r="N42" s="438"/>
      <c r="O42" s="438"/>
      <c r="P42" s="467"/>
      <c r="Q42" s="503"/>
      <c r="R42" s="385"/>
      <c r="S42" s="1307"/>
      <c r="T42" s="503"/>
      <c r="U42" s="1026"/>
      <c r="V42" s="438"/>
      <c r="W42" s="502"/>
      <c r="X42" s="502"/>
      <c r="Y42" s="438"/>
      <c r="Z42" s="455"/>
      <c r="AA42" s="503"/>
      <c r="AB42" s="458"/>
      <c r="AC42" s="438"/>
      <c r="AD42" s="438"/>
      <c r="AE42" s="502"/>
      <c r="AF42" s="502"/>
      <c r="AG42" s="455"/>
      <c r="AH42" s="1360"/>
      <c r="AI42" s="1347"/>
      <c r="AJ42" s="1072">
        <f>COUNTIF($D42:AH42,"D")</f>
        <v>0</v>
      </c>
      <c r="AK42" s="1073">
        <f t="shared" si="12"/>
        <v>0</v>
      </c>
      <c r="AL42" s="1073">
        <f t="shared" si="13"/>
        <v>0</v>
      </c>
      <c r="AM42" s="1073">
        <f t="shared" si="14"/>
        <v>0</v>
      </c>
      <c r="AN42" s="1073">
        <f t="shared" si="15"/>
        <v>0</v>
      </c>
      <c r="AO42" s="1073">
        <f t="shared" si="16"/>
        <v>0</v>
      </c>
      <c r="AP42" s="1073">
        <f t="shared" si="17"/>
        <v>0</v>
      </c>
      <c r="AQ42" s="1073">
        <f t="shared" si="18"/>
        <v>0</v>
      </c>
      <c r="AR42" s="1073">
        <f t="shared" si="19"/>
        <v>0</v>
      </c>
      <c r="AS42" s="1073">
        <f t="shared" si="20"/>
        <v>0</v>
      </c>
      <c r="AT42" s="1073">
        <f t="shared" si="21"/>
        <v>0</v>
      </c>
      <c r="AU42" s="1073">
        <f t="shared" si="22"/>
        <v>0</v>
      </c>
      <c r="AV42" s="1073">
        <f t="shared" si="23"/>
        <v>0</v>
      </c>
      <c r="AW42" s="1073">
        <f t="shared" si="24"/>
        <v>0</v>
      </c>
      <c r="AX42" s="1073">
        <f t="shared" si="25"/>
        <v>0</v>
      </c>
      <c r="AY42" s="1073">
        <f t="shared" si="26"/>
        <v>0</v>
      </c>
      <c r="AZ42" s="1073">
        <f t="shared" si="27"/>
        <v>0</v>
      </c>
      <c r="BA42" s="1073">
        <f t="shared" si="28"/>
        <v>0</v>
      </c>
      <c r="BB42" s="184">
        <f t="shared" si="54"/>
        <v>0</v>
      </c>
      <c r="BC42" s="348"/>
      <c r="BD42" s="1076">
        <f t="shared" si="55"/>
        <v>0</v>
      </c>
      <c r="BE42" s="347"/>
      <c r="BF42" s="343"/>
      <c r="BG42" s="178">
        <f t="shared" si="56"/>
        <v>0</v>
      </c>
      <c r="BH42" s="179">
        <f t="shared" si="57"/>
        <v>0</v>
      </c>
      <c r="BI42" s="180">
        <f t="shared" si="58"/>
        <v>0</v>
      </c>
      <c r="BJ42" s="181">
        <f t="shared" si="59"/>
        <v>0</v>
      </c>
      <c r="BK42" s="182">
        <f t="shared" si="60"/>
        <v>0</v>
      </c>
      <c r="BL42" s="183">
        <f t="shared" si="68"/>
        <v>0</v>
      </c>
      <c r="BM42" s="183">
        <f t="shared" si="69"/>
        <v>0</v>
      </c>
      <c r="BN42" s="183">
        <f t="shared" si="70"/>
        <v>0</v>
      </c>
      <c r="BO42" s="183">
        <f t="shared" si="71"/>
        <v>0</v>
      </c>
      <c r="BP42" s="183">
        <f t="shared" si="72"/>
        <v>0</v>
      </c>
      <c r="BQ42" s="184">
        <f t="shared" si="73"/>
        <v>0</v>
      </c>
      <c r="BR42" s="405">
        <f t="shared" si="61"/>
        <v>0</v>
      </c>
      <c r="BS42" s="182">
        <f t="shared" si="74"/>
        <v>0</v>
      </c>
      <c r="BT42" s="183">
        <f t="shared" si="75"/>
        <v>0</v>
      </c>
      <c r="BU42" s="184">
        <f t="shared" si="76"/>
        <v>0</v>
      </c>
      <c r="BV42" s="185">
        <f t="shared" si="62"/>
        <v>0</v>
      </c>
      <c r="BW42" s="178">
        <f t="shared" si="77"/>
        <v>0</v>
      </c>
      <c r="BX42" s="179">
        <f t="shared" si="63"/>
        <v>0</v>
      </c>
      <c r="BY42" s="196">
        <f t="shared" si="64"/>
        <v>0</v>
      </c>
      <c r="BZ42" s="197">
        <f t="shared" si="65"/>
        <v>0</v>
      </c>
      <c r="CA42" s="182">
        <f t="shared" si="78"/>
        <v>0</v>
      </c>
      <c r="CB42" s="183">
        <f t="shared" si="79"/>
        <v>0</v>
      </c>
      <c r="CC42" s="183">
        <f t="shared" si="80"/>
        <v>0</v>
      </c>
      <c r="CD42" s="183">
        <f t="shared" si="81"/>
        <v>0</v>
      </c>
      <c r="CE42" s="183">
        <f t="shared" si="82"/>
        <v>0</v>
      </c>
      <c r="CF42" s="183">
        <f t="shared" si="83"/>
        <v>0</v>
      </c>
      <c r="CG42" s="184">
        <f t="shared" si="84"/>
        <v>0</v>
      </c>
      <c r="CH42" s="198">
        <f t="shared" si="66"/>
        <v>0</v>
      </c>
      <c r="CI42" s="186"/>
      <c r="CJ42" s="187"/>
      <c r="CK42" s="187"/>
      <c r="CL42" s="177">
        <f t="shared" si="67"/>
        <v>0</v>
      </c>
      <c r="CM42" s="230"/>
      <c r="CN42" s="359"/>
      <c r="CO42" s="444">
        <v>0</v>
      </c>
      <c r="CP42" s="450"/>
    </row>
    <row r="43" spans="1:94" ht="20.100000000000001" customHeight="1" thickBot="1" x14ac:dyDescent="0.3">
      <c r="A43" s="1672"/>
      <c r="B43" s="1513">
        <v>30</v>
      </c>
      <c r="C43" s="24"/>
      <c r="D43" s="458"/>
      <c r="E43" s="458"/>
      <c r="F43" s="438"/>
      <c r="G43" s="438"/>
      <c r="H43" s="453"/>
      <c r="I43" s="507"/>
      <c r="J43" s="386"/>
      <c r="K43" s="449"/>
      <c r="L43" s="449"/>
      <c r="M43" s="502"/>
      <c r="N43" s="438"/>
      <c r="O43" s="438"/>
      <c r="P43" s="467"/>
      <c r="Q43" s="503"/>
      <c r="R43" s="385"/>
      <c r="S43" s="1307"/>
      <c r="T43" s="503"/>
      <c r="U43" s="1026"/>
      <c r="V43" s="438"/>
      <c r="W43" s="502"/>
      <c r="X43" s="502"/>
      <c r="Y43" s="438"/>
      <c r="Z43" s="455"/>
      <c r="AA43" s="503"/>
      <c r="AB43" s="458"/>
      <c r="AC43" s="438"/>
      <c r="AD43" s="438"/>
      <c r="AE43" s="502"/>
      <c r="AF43" s="502"/>
      <c r="AG43" s="455"/>
      <c r="AH43" s="1360"/>
      <c r="AI43" s="1347"/>
      <c r="AJ43" s="1072">
        <f>COUNTIF($D43:AH43,"D")</f>
        <v>0</v>
      </c>
      <c r="AK43" s="1073">
        <f t="shared" si="12"/>
        <v>0</v>
      </c>
      <c r="AL43" s="1073">
        <f t="shared" si="13"/>
        <v>0</v>
      </c>
      <c r="AM43" s="1073">
        <f t="shared" si="14"/>
        <v>0</v>
      </c>
      <c r="AN43" s="1073">
        <f t="shared" si="15"/>
        <v>0</v>
      </c>
      <c r="AO43" s="1073">
        <f t="shared" si="16"/>
        <v>0</v>
      </c>
      <c r="AP43" s="1073">
        <f t="shared" si="17"/>
        <v>0</v>
      </c>
      <c r="AQ43" s="1073">
        <f t="shared" si="18"/>
        <v>0</v>
      </c>
      <c r="AR43" s="1073">
        <f t="shared" si="19"/>
        <v>0</v>
      </c>
      <c r="AS43" s="1073">
        <f t="shared" si="20"/>
        <v>0</v>
      </c>
      <c r="AT43" s="1073">
        <f t="shared" si="21"/>
        <v>0</v>
      </c>
      <c r="AU43" s="1073">
        <f t="shared" si="22"/>
        <v>0</v>
      </c>
      <c r="AV43" s="1073">
        <f t="shared" si="23"/>
        <v>0</v>
      </c>
      <c r="AW43" s="1073">
        <f t="shared" si="24"/>
        <v>0</v>
      </c>
      <c r="AX43" s="1073">
        <f t="shared" si="25"/>
        <v>0</v>
      </c>
      <c r="AY43" s="1073">
        <f t="shared" si="26"/>
        <v>0</v>
      </c>
      <c r="AZ43" s="1073">
        <f t="shared" si="27"/>
        <v>0</v>
      </c>
      <c r="BA43" s="1073">
        <f t="shared" si="28"/>
        <v>0</v>
      </c>
      <c r="BB43" s="184">
        <f t="shared" si="54"/>
        <v>0</v>
      </c>
      <c r="BC43" s="348"/>
      <c r="BD43" s="1076">
        <f t="shared" si="55"/>
        <v>0</v>
      </c>
      <c r="BE43" s="347"/>
      <c r="BF43" s="343"/>
      <c r="BG43" s="178">
        <f t="shared" si="56"/>
        <v>0</v>
      </c>
      <c r="BH43" s="179">
        <f t="shared" si="57"/>
        <v>0</v>
      </c>
      <c r="BI43" s="180">
        <f t="shared" si="58"/>
        <v>0</v>
      </c>
      <c r="BJ43" s="181">
        <f t="shared" si="59"/>
        <v>0</v>
      </c>
      <c r="BK43" s="182">
        <f t="shared" si="60"/>
        <v>0</v>
      </c>
      <c r="BL43" s="183">
        <f t="shared" si="68"/>
        <v>0</v>
      </c>
      <c r="BM43" s="183">
        <f t="shared" si="69"/>
        <v>0</v>
      </c>
      <c r="BN43" s="183">
        <f t="shared" si="70"/>
        <v>0</v>
      </c>
      <c r="BO43" s="183">
        <f t="shared" si="71"/>
        <v>0</v>
      </c>
      <c r="BP43" s="183">
        <f t="shared" si="72"/>
        <v>0</v>
      </c>
      <c r="BQ43" s="184">
        <f t="shared" si="73"/>
        <v>0</v>
      </c>
      <c r="BR43" s="405">
        <f t="shared" si="61"/>
        <v>0</v>
      </c>
      <c r="BS43" s="182">
        <f t="shared" si="74"/>
        <v>0</v>
      </c>
      <c r="BT43" s="183">
        <f t="shared" si="75"/>
        <v>0</v>
      </c>
      <c r="BU43" s="184">
        <f t="shared" si="76"/>
        <v>0</v>
      </c>
      <c r="BV43" s="185">
        <f t="shared" si="62"/>
        <v>0</v>
      </c>
      <c r="BW43" s="178">
        <f t="shared" si="77"/>
        <v>0</v>
      </c>
      <c r="BX43" s="179">
        <f t="shared" si="63"/>
        <v>0</v>
      </c>
      <c r="BY43" s="196">
        <f t="shared" si="64"/>
        <v>0</v>
      </c>
      <c r="BZ43" s="197">
        <f t="shared" si="65"/>
        <v>0</v>
      </c>
      <c r="CA43" s="182">
        <f t="shared" si="78"/>
        <v>0</v>
      </c>
      <c r="CB43" s="183">
        <f t="shared" si="79"/>
        <v>0</v>
      </c>
      <c r="CC43" s="183">
        <f t="shared" si="80"/>
        <v>0</v>
      </c>
      <c r="CD43" s="183">
        <f t="shared" si="81"/>
        <v>0</v>
      </c>
      <c r="CE43" s="183">
        <f t="shared" si="82"/>
        <v>0</v>
      </c>
      <c r="CF43" s="183">
        <f t="shared" si="83"/>
        <v>0</v>
      </c>
      <c r="CG43" s="184">
        <f t="shared" si="84"/>
        <v>0</v>
      </c>
      <c r="CH43" s="198">
        <f t="shared" si="66"/>
        <v>0</v>
      </c>
      <c r="CI43" s="186"/>
      <c r="CJ43" s="187"/>
      <c r="CK43" s="187"/>
      <c r="CL43" s="177">
        <f t="shared" si="67"/>
        <v>0</v>
      </c>
      <c r="CM43" s="230"/>
      <c r="CN43" s="359"/>
      <c r="CO43" s="444">
        <v>0</v>
      </c>
      <c r="CP43" s="450"/>
    </row>
    <row r="44" spans="1:94" s="337" customFormat="1" ht="20.100000000000001" customHeight="1" thickBot="1" x14ac:dyDescent="0.3">
      <c r="A44" s="1673"/>
      <c r="B44" s="616">
        <v>31</v>
      </c>
      <c r="C44" s="661" t="s">
        <v>3</v>
      </c>
      <c r="D44" s="458"/>
      <c r="E44" s="458"/>
      <c r="F44" s="438"/>
      <c r="G44" s="438"/>
      <c r="H44" s="453"/>
      <c r="I44" s="507"/>
      <c r="J44" s="386"/>
      <c r="K44" s="449"/>
      <c r="L44" s="449"/>
      <c r="M44" s="502"/>
      <c r="N44" s="438"/>
      <c r="O44" s="438"/>
      <c r="P44" s="467"/>
      <c r="Q44" s="503"/>
      <c r="R44" s="385"/>
      <c r="S44" s="1307"/>
      <c r="T44" s="503"/>
      <c r="U44" s="1026"/>
      <c r="V44" s="438"/>
      <c r="W44" s="502"/>
      <c r="X44" s="502"/>
      <c r="Y44" s="438"/>
      <c r="Z44" s="455"/>
      <c r="AA44" s="503"/>
      <c r="AB44" s="458"/>
      <c r="AC44" s="438"/>
      <c r="AD44" s="438"/>
      <c r="AE44" s="502"/>
      <c r="AF44" s="502"/>
      <c r="AG44" s="455"/>
      <c r="AH44" s="1360"/>
      <c r="AI44" s="1347"/>
      <c r="AJ44" s="1072">
        <f>COUNTIF($D44:AH44,"D")</f>
        <v>0</v>
      </c>
      <c r="AK44" s="1073">
        <f t="shared" si="12"/>
        <v>0</v>
      </c>
      <c r="AL44" s="1073">
        <f t="shared" si="13"/>
        <v>0</v>
      </c>
      <c r="AM44" s="1073">
        <f t="shared" si="14"/>
        <v>0</v>
      </c>
      <c r="AN44" s="1073">
        <f t="shared" si="15"/>
        <v>0</v>
      </c>
      <c r="AO44" s="1073">
        <f t="shared" si="16"/>
        <v>0</v>
      </c>
      <c r="AP44" s="1073">
        <f t="shared" si="17"/>
        <v>0</v>
      </c>
      <c r="AQ44" s="1073">
        <f t="shared" si="18"/>
        <v>0</v>
      </c>
      <c r="AR44" s="1073">
        <f t="shared" si="19"/>
        <v>0</v>
      </c>
      <c r="AS44" s="1073">
        <f t="shared" si="20"/>
        <v>0</v>
      </c>
      <c r="AT44" s="1073">
        <f t="shared" si="21"/>
        <v>0</v>
      </c>
      <c r="AU44" s="1073">
        <f t="shared" si="22"/>
        <v>0</v>
      </c>
      <c r="AV44" s="1073">
        <f t="shared" si="23"/>
        <v>0</v>
      </c>
      <c r="AW44" s="1073">
        <f t="shared" si="24"/>
        <v>0</v>
      </c>
      <c r="AX44" s="1073">
        <f t="shared" si="25"/>
        <v>0</v>
      </c>
      <c r="AY44" s="1073">
        <f t="shared" si="26"/>
        <v>0</v>
      </c>
      <c r="AZ44" s="1073">
        <f t="shared" si="27"/>
        <v>0</v>
      </c>
      <c r="BA44" s="1073">
        <f t="shared" si="28"/>
        <v>0</v>
      </c>
      <c r="BB44" s="184">
        <f t="shared" si="54"/>
        <v>0</v>
      </c>
      <c r="BC44" s="348"/>
      <c r="BD44" s="1076">
        <f t="shared" si="55"/>
        <v>0</v>
      </c>
      <c r="BE44" s="347"/>
      <c r="BF44" s="343"/>
      <c r="BG44" s="178">
        <f t="shared" si="56"/>
        <v>0</v>
      </c>
      <c r="BH44" s="179">
        <f t="shared" si="57"/>
        <v>0</v>
      </c>
      <c r="BI44" s="180">
        <f t="shared" si="58"/>
        <v>0</v>
      </c>
      <c r="BJ44" s="181">
        <f t="shared" si="59"/>
        <v>0</v>
      </c>
      <c r="BK44" s="182">
        <f t="shared" si="60"/>
        <v>0</v>
      </c>
      <c r="BL44" s="183">
        <f t="shared" si="68"/>
        <v>0</v>
      </c>
      <c r="BM44" s="183">
        <f t="shared" si="69"/>
        <v>0</v>
      </c>
      <c r="BN44" s="183">
        <f t="shared" si="70"/>
        <v>0</v>
      </c>
      <c r="BO44" s="183">
        <f t="shared" si="71"/>
        <v>0</v>
      </c>
      <c r="BP44" s="183">
        <f t="shared" si="72"/>
        <v>0</v>
      </c>
      <c r="BQ44" s="184">
        <f t="shared" si="73"/>
        <v>0</v>
      </c>
      <c r="BR44" s="405">
        <f t="shared" si="61"/>
        <v>0</v>
      </c>
      <c r="BS44" s="182">
        <f t="shared" si="74"/>
        <v>0</v>
      </c>
      <c r="BT44" s="183">
        <f t="shared" si="75"/>
        <v>0</v>
      </c>
      <c r="BU44" s="184">
        <f t="shared" si="76"/>
        <v>0</v>
      </c>
      <c r="BV44" s="185">
        <f t="shared" si="62"/>
        <v>0</v>
      </c>
      <c r="BW44" s="178">
        <f t="shared" si="77"/>
        <v>0</v>
      </c>
      <c r="BX44" s="179">
        <f t="shared" si="63"/>
        <v>0</v>
      </c>
      <c r="BY44" s="196">
        <f t="shared" si="64"/>
        <v>0</v>
      </c>
      <c r="BZ44" s="197">
        <f t="shared" si="65"/>
        <v>0</v>
      </c>
      <c r="CA44" s="182">
        <f t="shared" si="78"/>
        <v>0</v>
      </c>
      <c r="CB44" s="183">
        <f t="shared" si="79"/>
        <v>0</v>
      </c>
      <c r="CC44" s="183">
        <f t="shared" si="80"/>
        <v>0</v>
      </c>
      <c r="CD44" s="183">
        <f t="shared" si="81"/>
        <v>0</v>
      </c>
      <c r="CE44" s="183">
        <f t="shared" si="82"/>
        <v>0</v>
      </c>
      <c r="CF44" s="183">
        <f t="shared" si="83"/>
        <v>0</v>
      </c>
      <c r="CG44" s="184">
        <f t="shared" si="84"/>
        <v>0</v>
      </c>
      <c r="CH44" s="198">
        <f t="shared" si="66"/>
        <v>0</v>
      </c>
      <c r="CI44" s="186"/>
      <c r="CJ44" s="187"/>
      <c r="CK44" s="187"/>
      <c r="CL44" s="177">
        <f t="shared" si="67"/>
        <v>0</v>
      </c>
      <c r="CM44" s="230"/>
      <c r="CN44" s="359"/>
      <c r="CO44" s="444">
        <v>0</v>
      </c>
      <c r="CP44" s="450"/>
    </row>
    <row r="45" spans="1:94" ht="20.100000000000001" customHeight="1" thickBot="1" x14ac:dyDescent="0.3">
      <c r="A45" s="615" t="s">
        <v>80</v>
      </c>
      <c r="B45" s="1513">
        <v>32</v>
      </c>
      <c r="C45" s="24" t="s">
        <v>3</v>
      </c>
      <c r="D45" s="458"/>
      <c r="E45" s="438" t="s">
        <v>24</v>
      </c>
      <c r="F45" s="438" t="s">
        <v>24</v>
      </c>
      <c r="G45" s="438"/>
      <c r="H45" s="453"/>
      <c r="I45" s="507"/>
      <c r="J45" s="386" t="s">
        <v>40</v>
      </c>
      <c r="K45" s="449" t="s">
        <v>40</v>
      </c>
      <c r="L45" s="447" t="s">
        <v>48</v>
      </c>
      <c r="M45" s="502"/>
      <c r="N45" s="438" t="s">
        <v>25</v>
      </c>
      <c r="O45" s="438" t="s">
        <v>25</v>
      </c>
      <c r="P45" s="467"/>
      <c r="Q45" s="503"/>
      <c r="R45" s="385" t="s">
        <v>24</v>
      </c>
      <c r="S45" s="1307"/>
      <c r="T45" s="503"/>
      <c r="U45" s="1039" t="s">
        <v>57</v>
      </c>
      <c r="V45" s="1039" t="s">
        <v>57</v>
      </c>
      <c r="W45" s="1040"/>
      <c r="X45" s="1040"/>
      <c r="Y45" s="1039" t="s">
        <v>57</v>
      </c>
      <c r="Z45" s="1041" t="s">
        <v>57</v>
      </c>
      <c r="AA45" s="1042"/>
      <c r="AB45" s="458"/>
      <c r="AC45" s="438" t="s">
        <v>24</v>
      </c>
      <c r="AD45" s="438" t="s">
        <v>25</v>
      </c>
      <c r="AE45" s="502" t="s">
        <v>56</v>
      </c>
      <c r="AF45" s="502"/>
      <c r="AG45" s="493" t="s">
        <v>24</v>
      </c>
      <c r="AH45" s="1360" t="s">
        <v>25</v>
      </c>
      <c r="AI45" s="1347"/>
      <c r="AJ45" s="1072">
        <f>COUNTIF($D45:AH45,"D")</f>
        <v>5</v>
      </c>
      <c r="AK45" s="1073">
        <f t="shared" ref="AK45:AK76" si="85">COUNTIF($D45:$AH45,"N")</f>
        <v>4</v>
      </c>
      <c r="AL45" s="1073">
        <f t="shared" ref="AL45:AL76" si="86">COUNTIF($D45:$AH45,"DT")</f>
        <v>0</v>
      </c>
      <c r="AM45" s="1073">
        <f t="shared" ref="AM45:AM76" si="87">COUNTIF($D45:$AH45,"NT")</f>
        <v>0</v>
      </c>
      <c r="AN45" s="1073">
        <f t="shared" ref="AN45:AN76" si="88">COUNTIF($D45:$AH45,"Naf")</f>
        <v>0</v>
      </c>
      <c r="AO45" s="1073">
        <f t="shared" ref="AO45:AO76" si="89">COUNTIF($D45:$AH45,"DF")</f>
        <v>0</v>
      </c>
      <c r="AP45" s="1073">
        <f t="shared" ref="AP45:AP76" si="90">COUNTIF($D45:$AH45,"NF")</f>
        <v>0</v>
      </c>
      <c r="AQ45" s="1073">
        <f t="shared" ref="AQ45:AQ76" si="91">COUNTIF($D45:$AH45,"t")</f>
        <v>0</v>
      </c>
      <c r="AR45" s="1073">
        <f t="shared" ref="AR45:AR76" si="92">COUNTIF($D45:$AH45,"FE")</f>
        <v>0</v>
      </c>
      <c r="AS45" s="1073">
        <f t="shared" ref="AS45:AS76" si="93">COUNTIF($D45:$AH45,"LN")</f>
        <v>0</v>
      </c>
      <c r="AT45" s="1073">
        <f t="shared" ref="AT45:AT76" si="94">COUNTIF($D45:$AH45,"DS")</f>
        <v>0</v>
      </c>
      <c r="AU45" s="1073">
        <f t="shared" ref="AU45:AU76" si="95">COUNTIF($D45:$AH45,"DISP")</f>
        <v>0</v>
      </c>
      <c r="AV45" s="1073">
        <f t="shared" ref="AV45:AV76" si="96">COUNTIF($D45:$AH45,"L")</f>
        <v>0</v>
      </c>
      <c r="AW45" s="1073">
        <f t="shared" ref="AW45:AW76" si="97">COUNTIF($D45:$AH45,"B")</f>
        <v>0</v>
      </c>
      <c r="AX45" s="1073">
        <f t="shared" ref="AX45:AX76" si="98">COUNTIF($D45:$AH45,"SA")</f>
        <v>0</v>
      </c>
      <c r="AY45" s="1073">
        <f t="shared" ref="AY45:AY76" si="99">COUNTIF($D45:$AH45,"SE")</f>
        <v>0</v>
      </c>
      <c r="AZ45" s="1073">
        <f t="shared" ref="AZ45:AZ76" si="100">COUNTIF($D45:$AH45,"TR")</f>
        <v>2</v>
      </c>
      <c r="BA45" s="1073">
        <f t="shared" ref="BA45:BA76" si="101">COUNTIF($D45:$AH45,"F")</f>
        <v>0</v>
      </c>
      <c r="BB45" s="184">
        <f t="shared" si="54"/>
        <v>11</v>
      </c>
      <c r="BC45" s="348"/>
      <c r="BD45" s="1076">
        <f t="shared" si="55"/>
        <v>5.166666666666667</v>
      </c>
      <c r="BE45" s="347"/>
      <c r="BF45" s="343"/>
      <c r="BG45" s="178">
        <f t="shared" si="56"/>
        <v>1</v>
      </c>
      <c r="BH45" s="913">
        <v>0.54166666666666663</v>
      </c>
      <c r="BI45" s="914">
        <v>8.3333333333333329E-2</v>
      </c>
      <c r="BJ45" s="181">
        <f t="shared" si="59"/>
        <v>0.45833333333333331</v>
      </c>
      <c r="BK45" s="182">
        <f t="shared" si="60"/>
        <v>1</v>
      </c>
      <c r="BL45" s="183">
        <f t="shared" si="68"/>
        <v>0</v>
      </c>
      <c r="BM45" s="183">
        <f t="shared" si="69"/>
        <v>0</v>
      </c>
      <c r="BN45" s="183">
        <f t="shared" si="70"/>
        <v>0</v>
      </c>
      <c r="BO45" s="183">
        <f t="shared" si="71"/>
        <v>0</v>
      </c>
      <c r="BP45" s="183">
        <f t="shared" si="72"/>
        <v>0</v>
      </c>
      <c r="BQ45" s="184">
        <f t="shared" si="73"/>
        <v>0</v>
      </c>
      <c r="BR45" s="405">
        <f t="shared" si="61"/>
        <v>0.5</v>
      </c>
      <c r="BS45" s="182">
        <f t="shared" si="74"/>
        <v>0</v>
      </c>
      <c r="BT45" s="183">
        <f t="shared" si="75"/>
        <v>0</v>
      </c>
      <c r="BU45" s="184">
        <f t="shared" si="76"/>
        <v>0</v>
      </c>
      <c r="BV45" s="185">
        <f t="shared" si="62"/>
        <v>0</v>
      </c>
      <c r="BW45" s="178">
        <f t="shared" si="77"/>
        <v>0</v>
      </c>
      <c r="BX45" s="179">
        <f t="shared" si="63"/>
        <v>0</v>
      </c>
      <c r="BY45" s="196">
        <f t="shared" si="64"/>
        <v>0</v>
      </c>
      <c r="BZ45" s="197">
        <f t="shared" si="65"/>
        <v>0</v>
      </c>
      <c r="CA45" s="182">
        <f t="shared" si="78"/>
        <v>0</v>
      </c>
      <c r="CB45" s="183">
        <f t="shared" si="79"/>
        <v>0</v>
      </c>
      <c r="CC45" s="183">
        <f t="shared" si="80"/>
        <v>0</v>
      </c>
      <c r="CD45" s="183">
        <f t="shared" si="81"/>
        <v>0</v>
      </c>
      <c r="CE45" s="183">
        <f t="shared" si="82"/>
        <v>0</v>
      </c>
      <c r="CF45" s="183">
        <f t="shared" si="83"/>
        <v>0</v>
      </c>
      <c r="CG45" s="184">
        <f t="shared" si="84"/>
        <v>0</v>
      </c>
      <c r="CH45" s="198">
        <f t="shared" si="66"/>
        <v>0</v>
      </c>
      <c r="CI45" s="186"/>
      <c r="CJ45" s="187"/>
      <c r="CK45" s="187"/>
      <c r="CL45" s="177">
        <f t="shared" si="67"/>
        <v>1.0416666666666665</v>
      </c>
      <c r="CM45" s="230"/>
      <c r="CN45" s="359"/>
      <c r="CO45" s="444">
        <v>6</v>
      </c>
      <c r="CP45" s="450">
        <v>72</v>
      </c>
    </row>
    <row r="46" spans="1:94" ht="20.100000000000001" customHeight="1" thickBot="1" x14ac:dyDescent="0.3">
      <c r="A46" s="615" t="s">
        <v>81</v>
      </c>
      <c r="B46" s="616">
        <v>33</v>
      </c>
      <c r="C46" s="24" t="s">
        <v>3</v>
      </c>
      <c r="D46" s="458"/>
      <c r="E46" s="458"/>
      <c r="F46" s="438" t="s">
        <v>24</v>
      </c>
      <c r="G46" s="438" t="s">
        <v>24</v>
      </c>
      <c r="H46" s="453"/>
      <c r="I46" s="507"/>
      <c r="J46" s="386" t="s">
        <v>40</v>
      </c>
      <c r="K46" s="449" t="s">
        <v>40</v>
      </c>
      <c r="L46" s="447" t="s">
        <v>48</v>
      </c>
      <c r="M46" s="502"/>
      <c r="N46" s="438" t="s">
        <v>25</v>
      </c>
      <c r="O46" s="438" t="s">
        <v>25</v>
      </c>
      <c r="P46" s="467"/>
      <c r="Q46" s="503"/>
      <c r="R46" s="385" t="s">
        <v>24</v>
      </c>
      <c r="S46" s="1307"/>
      <c r="T46" s="503"/>
      <c r="U46" s="1026" t="s">
        <v>24</v>
      </c>
      <c r="V46" s="438" t="s">
        <v>25</v>
      </c>
      <c r="W46" s="502"/>
      <c r="X46" s="502"/>
      <c r="Y46" s="438" t="s">
        <v>24</v>
      </c>
      <c r="Z46" s="455" t="s">
        <v>25</v>
      </c>
      <c r="AA46" s="503"/>
      <c r="AB46" s="458"/>
      <c r="AC46" s="447" t="s">
        <v>25</v>
      </c>
      <c r="AD46" s="438" t="s">
        <v>25</v>
      </c>
      <c r="AE46" s="502"/>
      <c r="AF46" s="502"/>
      <c r="AG46" s="455" t="s">
        <v>24</v>
      </c>
      <c r="AH46" s="1360" t="s">
        <v>25</v>
      </c>
      <c r="AI46" s="1347"/>
      <c r="AJ46" s="1072">
        <f>COUNTIF($D46:AH46,"D")</f>
        <v>6</v>
      </c>
      <c r="AK46" s="1073">
        <f t="shared" si="85"/>
        <v>7</v>
      </c>
      <c r="AL46" s="1073">
        <f t="shared" si="86"/>
        <v>0</v>
      </c>
      <c r="AM46" s="1073">
        <f t="shared" si="87"/>
        <v>0</v>
      </c>
      <c r="AN46" s="1073">
        <f t="shared" si="88"/>
        <v>0</v>
      </c>
      <c r="AO46" s="1073">
        <f t="shared" si="89"/>
        <v>0</v>
      </c>
      <c r="AP46" s="1073">
        <f t="shared" si="90"/>
        <v>0</v>
      </c>
      <c r="AQ46" s="1073">
        <f t="shared" si="91"/>
        <v>0</v>
      </c>
      <c r="AR46" s="1073">
        <f t="shared" si="92"/>
        <v>0</v>
      </c>
      <c r="AS46" s="1073">
        <f t="shared" si="93"/>
        <v>0</v>
      </c>
      <c r="AT46" s="1073">
        <f t="shared" si="94"/>
        <v>0</v>
      </c>
      <c r="AU46" s="1073">
        <f t="shared" si="95"/>
        <v>0</v>
      </c>
      <c r="AV46" s="1073">
        <f t="shared" si="96"/>
        <v>0</v>
      </c>
      <c r="AW46" s="1073">
        <f t="shared" si="97"/>
        <v>0</v>
      </c>
      <c r="AX46" s="1073">
        <f t="shared" si="98"/>
        <v>0</v>
      </c>
      <c r="AY46" s="1073">
        <f t="shared" si="99"/>
        <v>0</v>
      </c>
      <c r="AZ46" s="1073">
        <f t="shared" si="100"/>
        <v>2</v>
      </c>
      <c r="BA46" s="1073">
        <f t="shared" si="101"/>
        <v>0</v>
      </c>
      <c r="BB46" s="184">
        <f t="shared" si="54"/>
        <v>15</v>
      </c>
      <c r="BC46" s="348"/>
      <c r="BD46" s="1076">
        <f t="shared" si="55"/>
        <v>7.166666666666667</v>
      </c>
      <c r="BE46" s="347"/>
      <c r="BF46" s="343"/>
      <c r="BG46" s="178">
        <f t="shared" si="56"/>
        <v>0</v>
      </c>
      <c r="BH46" s="179">
        <f t="shared" si="57"/>
        <v>0</v>
      </c>
      <c r="BI46" s="180">
        <f t="shared" si="58"/>
        <v>0</v>
      </c>
      <c r="BJ46" s="181">
        <f t="shared" si="59"/>
        <v>0</v>
      </c>
      <c r="BK46" s="182">
        <f t="shared" si="60"/>
        <v>1</v>
      </c>
      <c r="BL46" s="183">
        <f t="shared" si="68"/>
        <v>0</v>
      </c>
      <c r="BM46" s="183">
        <f t="shared" si="69"/>
        <v>0</v>
      </c>
      <c r="BN46" s="183">
        <f t="shared" si="70"/>
        <v>0</v>
      </c>
      <c r="BO46" s="183">
        <f t="shared" si="71"/>
        <v>0</v>
      </c>
      <c r="BP46" s="183">
        <f t="shared" si="72"/>
        <v>0</v>
      </c>
      <c r="BQ46" s="184">
        <f t="shared" si="73"/>
        <v>0</v>
      </c>
      <c r="BR46" s="405">
        <f t="shared" si="61"/>
        <v>0.5</v>
      </c>
      <c r="BS46" s="182">
        <f t="shared" si="74"/>
        <v>0</v>
      </c>
      <c r="BT46" s="183">
        <f t="shared" si="75"/>
        <v>0</v>
      </c>
      <c r="BU46" s="184">
        <f t="shared" si="76"/>
        <v>0</v>
      </c>
      <c r="BV46" s="185">
        <f t="shared" si="62"/>
        <v>0</v>
      </c>
      <c r="BW46" s="178">
        <f t="shared" si="77"/>
        <v>0</v>
      </c>
      <c r="BX46" s="179">
        <f t="shared" si="63"/>
        <v>0</v>
      </c>
      <c r="BY46" s="196">
        <f t="shared" si="64"/>
        <v>0</v>
      </c>
      <c r="BZ46" s="197">
        <f t="shared" si="65"/>
        <v>0</v>
      </c>
      <c r="CA46" s="182">
        <f t="shared" si="78"/>
        <v>0</v>
      </c>
      <c r="CB46" s="183">
        <f t="shared" si="79"/>
        <v>0</v>
      </c>
      <c r="CC46" s="183">
        <f t="shared" si="80"/>
        <v>0</v>
      </c>
      <c r="CD46" s="183">
        <f t="shared" si="81"/>
        <v>0</v>
      </c>
      <c r="CE46" s="183">
        <f t="shared" si="82"/>
        <v>0</v>
      </c>
      <c r="CF46" s="183">
        <f t="shared" si="83"/>
        <v>0</v>
      </c>
      <c r="CG46" s="184">
        <f t="shared" si="84"/>
        <v>0</v>
      </c>
      <c r="CH46" s="198">
        <f t="shared" si="66"/>
        <v>0</v>
      </c>
      <c r="CI46" s="186"/>
      <c r="CJ46" s="187"/>
      <c r="CK46" s="187"/>
      <c r="CL46" s="177">
        <f t="shared" si="67"/>
        <v>0.5</v>
      </c>
      <c r="CM46" s="230"/>
      <c r="CN46" s="359"/>
      <c r="CO46" s="444">
        <v>4</v>
      </c>
      <c r="CP46" s="450">
        <v>48</v>
      </c>
    </row>
    <row r="47" spans="1:94" ht="20.100000000000001" customHeight="1" thickBot="1" x14ac:dyDescent="0.3">
      <c r="A47" s="615" t="s">
        <v>82</v>
      </c>
      <c r="B47" s="1513">
        <v>34</v>
      </c>
      <c r="C47" s="24" t="s">
        <v>3</v>
      </c>
      <c r="D47" s="458"/>
      <c r="E47" s="458"/>
      <c r="F47" s="438" t="s">
        <v>24</v>
      </c>
      <c r="G47" s="438" t="s">
        <v>24</v>
      </c>
      <c r="H47" s="453"/>
      <c r="I47" s="507" t="s">
        <v>50</v>
      </c>
      <c r="J47" s="386" t="s">
        <v>40</v>
      </c>
      <c r="K47" s="449" t="s">
        <v>40</v>
      </c>
      <c r="L47" s="447" t="s">
        <v>48</v>
      </c>
      <c r="M47" s="502"/>
      <c r="N47" s="438" t="s">
        <v>25</v>
      </c>
      <c r="O47" s="438" t="s">
        <v>25</v>
      </c>
      <c r="P47" s="467"/>
      <c r="Q47" s="503"/>
      <c r="R47" s="385" t="s">
        <v>24</v>
      </c>
      <c r="S47" s="1308" t="s">
        <v>49</v>
      </c>
      <c r="T47" s="503"/>
      <c r="U47" s="1026" t="s">
        <v>27</v>
      </c>
      <c r="V47" s="438" t="s">
        <v>25</v>
      </c>
      <c r="W47" s="502"/>
      <c r="X47" s="502"/>
      <c r="Y47" s="438" t="s">
        <v>24</v>
      </c>
      <c r="Z47" s="455" t="s">
        <v>26</v>
      </c>
      <c r="AA47" s="569" t="s">
        <v>59</v>
      </c>
      <c r="AB47" s="458"/>
      <c r="AC47" s="438" t="s">
        <v>24</v>
      </c>
      <c r="AD47" s="438" t="s">
        <v>25</v>
      </c>
      <c r="AE47" s="502"/>
      <c r="AF47" s="502"/>
      <c r="AG47" s="455" t="s">
        <v>24</v>
      </c>
      <c r="AH47" s="1360" t="s">
        <v>25</v>
      </c>
      <c r="AI47" s="1347"/>
      <c r="AJ47" s="1072">
        <f>COUNTIF($D47:AH47,"D")</f>
        <v>6</v>
      </c>
      <c r="AK47" s="1073">
        <f t="shared" si="85"/>
        <v>5</v>
      </c>
      <c r="AL47" s="1073">
        <f t="shared" si="86"/>
        <v>1</v>
      </c>
      <c r="AM47" s="1073">
        <f t="shared" si="87"/>
        <v>1</v>
      </c>
      <c r="AN47" s="1073">
        <f t="shared" si="88"/>
        <v>0</v>
      </c>
      <c r="AO47" s="1073">
        <f t="shared" si="89"/>
        <v>0</v>
      </c>
      <c r="AP47" s="1073">
        <f t="shared" si="90"/>
        <v>0</v>
      </c>
      <c r="AQ47" s="1073">
        <f t="shared" si="91"/>
        <v>0</v>
      </c>
      <c r="AR47" s="1073">
        <f t="shared" si="92"/>
        <v>0</v>
      </c>
      <c r="AS47" s="1073">
        <f t="shared" si="93"/>
        <v>0</v>
      </c>
      <c r="AT47" s="1073">
        <f t="shared" si="94"/>
        <v>0</v>
      </c>
      <c r="AU47" s="1073">
        <f t="shared" si="95"/>
        <v>0</v>
      </c>
      <c r="AV47" s="1073">
        <f t="shared" si="96"/>
        <v>0</v>
      </c>
      <c r="AW47" s="1073">
        <f t="shared" si="97"/>
        <v>0</v>
      </c>
      <c r="AX47" s="1073">
        <f t="shared" si="98"/>
        <v>0</v>
      </c>
      <c r="AY47" s="1073">
        <f t="shared" si="99"/>
        <v>0</v>
      </c>
      <c r="AZ47" s="1073">
        <f t="shared" si="100"/>
        <v>2</v>
      </c>
      <c r="BA47" s="1073">
        <f t="shared" si="101"/>
        <v>0</v>
      </c>
      <c r="BB47" s="184">
        <f t="shared" si="54"/>
        <v>15</v>
      </c>
      <c r="BC47" s="348"/>
      <c r="BD47" s="1076">
        <f t="shared" si="55"/>
        <v>7.166666666666667</v>
      </c>
      <c r="BE47" s="347"/>
      <c r="BF47" s="343"/>
      <c r="BG47" s="178">
        <f t="shared" si="56"/>
        <v>1</v>
      </c>
      <c r="BH47" s="179">
        <f t="shared" si="57"/>
        <v>0.5</v>
      </c>
      <c r="BI47" s="180">
        <f t="shared" si="58"/>
        <v>4.1666666666666664E-2</v>
      </c>
      <c r="BJ47" s="181">
        <f t="shared" si="59"/>
        <v>0.45833333333333331</v>
      </c>
      <c r="BK47" s="182">
        <f t="shared" si="60"/>
        <v>1</v>
      </c>
      <c r="BL47" s="183">
        <f t="shared" si="68"/>
        <v>1</v>
      </c>
      <c r="BM47" s="183">
        <f t="shared" si="69"/>
        <v>1</v>
      </c>
      <c r="BN47" s="183">
        <f t="shared" si="70"/>
        <v>0</v>
      </c>
      <c r="BO47" s="183">
        <f t="shared" si="71"/>
        <v>0</v>
      </c>
      <c r="BP47" s="183">
        <f t="shared" si="72"/>
        <v>0</v>
      </c>
      <c r="BQ47" s="184">
        <f t="shared" si="73"/>
        <v>0</v>
      </c>
      <c r="BR47" s="405">
        <f t="shared" si="61"/>
        <v>1.5</v>
      </c>
      <c r="BS47" s="182">
        <f t="shared" si="74"/>
        <v>0</v>
      </c>
      <c r="BT47" s="183">
        <f t="shared" si="75"/>
        <v>0</v>
      </c>
      <c r="BU47" s="184">
        <f t="shared" si="76"/>
        <v>0</v>
      </c>
      <c r="BV47" s="185">
        <f t="shared" si="62"/>
        <v>0</v>
      </c>
      <c r="BW47" s="178">
        <f t="shared" si="77"/>
        <v>0</v>
      </c>
      <c r="BX47" s="179">
        <f t="shared" si="63"/>
        <v>0</v>
      </c>
      <c r="BY47" s="196">
        <f t="shared" si="64"/>
        <v>0</v>
      </c>
      <c r="BZ47" s="197">
        <f t="shared" si="65"/>
        <v>0</v>
      </c>
      <c r="CA47" s="182">
        <f t="shared" si="78"/>
        <v>0</v>
      </c>
      <c r="CB47" s="183">
        <f t="shared" si="79"/>
        <v>0</v>
      </c>
      <c r="CC47" s="183">
        <f t="shared" si="80"/>
        <v>0</v>
      </c>
      <c r="CD47" s="183">
        <f t="shared" si="81"/>
        <v>0</v>
      </c>
      <c r="CE47" s="183">
        <f t="shared" si="82"/>
        <v>0</v>
      </c>
      <c r="CF47" s="183">
        <f t="shared" si="83"/>
        <v>0</v>
      </c>
      <c r="CG47" s="184">
        <f t="shared" si="84"/>
        <v>0</v>
      </c>
      <c r="CH47" s="198">
        <f t="shared" si="66"/>
        <v>0</v>
      </c>
      <c r="CI47" s="186"/>
      <c r="CJ47" s="187"/>
      <c r="CK47" s="187"/>
      <c r="CL47" s="177">
        <f t="shared" si="67"/>
        <v>2</v>
      </c>
      <c r="CM47" s="230"/>
      <c r="CN47" s="359"/>
      <c r="CO47" s="444">
        <v>8</v>
      </c>
      <c r="CP47" s="450">
        <v>96</v>
      </c>
    </row>
    <row r="48" spans="1:94" ht="20.100000000000001" customHeight="1" thickBot="1" x14ac:dyDescent="0.3">
      <c r="A48" s="615" t="s">
        <v>83</v>
      </c>
      <c r="B48" s="616">
        <v>35</v>
      </c>
      <c r="C48" s="24" t="s">
        <v>3</v>
      </c>
      <c r="D48" s="458"/>
      <c r="E48" s="458" t="s">
        <v>26</v>
      </c>
      <c r="F48" s="438" t="s">
        <v>24</v>
      </c>
      <c r="G48" s="438" t="s">
        <v>24</v>
      </c>
      <c r="H48" s="452"/>
      <c r="I48" s="525"/>
      <c r="J48" s="386" t="s">
        <v>40</v>
      </c>
      <c r="K48" s="449" t="s">
        <v>40</v>
      </c>
      <c r="L48" s="447" t="s">
        <v>59</v>
      </c>
      <c r="M48" s="452"/>
      <c r="N48" s="438" t="s">
        <v>57</v>
      </c>
      <c r="O48" s="438" t="s">
        <v>57</v>
      </c>
      <c r="P48" s="525"/>
      <c r="Q48" s="528"/>
      <c r="R48" s="943" t="s">
        <v>31</v>
      </c>
      <c r="S48" s="1307"/>
      <c r="T48" s="503"/>
      <c r="U48" s="1026" t="s">
        <v>24</v>
      </c>
      <c r="V48" s="438" t="s">
        <v>25</v>
      </c>
      <c r="W48" s="502"/>
      <c r="X48" s="502"/>
      <c r="Y48" s="438" t="s">
        <v>24</v>
      </c>
      <c r="Z48" s="455" t="s">
        <v>26</v>
      </c>
      <c r="AA48" s="503"/>
      <c r="AB48" s="458" t="s">
        <v>26</v>
      </c>
      <c r="AC48" s="438" t="s">
        <v>24</v>
      </c>
      <c r="AD48" s="438" t="s">
        <v>25</v>
      </c>
      <c r="AE48" s="502"/>
      <c r="AF48" s="502"/>
      <c r="AG48" s="455" t="s">
        <v>24</v>
      </c>
      <c r="AH48" s="1360" t="s">
        <v>25</v>
      </c>
      <c r="AI48" s="1347"/>
      <c r="AJ48" s="1072">
        <f>COUNTIF($D48:AH48,"D")</f>
        <v>6</v>
      </c>
      <c r="AK48" s="1073">
        <f t="shared" si="85"/>
        <v>3</v>
      </c>
      <c r="AL48" s="1073">
        <f t="shared" si="86"/>
        <v>3</v>
      </c>
      <c r="AM48" s="1073">
        <f t="shared" si="87"/>
        <v>0</v>
      </c>
      <c r="AN48" s="1073">
        <f t="shared" si="88"/>
        <v>0</v>
      </c>
      <c r="AO48" s="1073">
        <f t="shared" si="89"/>
        <v>0</v>
      </c>
      <c r="AP48" s="1073">
        <f t="shared" si="90"/>
        <v>0</v>
      </c>
      <c r="AQ48" s="1073">
        <f t="shared" si="91"/>
        <v>1</v>
      </c>
      <c r="AR48" s="1073">
        <f t="shared" si="92"/>
        <v>0</v>
      </c>
      <c r="AS48" s="1073">
        <f t="shared" si="93"/>
        <v>0</v>
      </c>
      <c r="AT48" s="1073">
        <f t="shared" si="94"/>
        <v>0</v>
      </c>
      <c r="AU48" s="1073">
        <f t="shared" si="95"/>
        <v>0</v>
      </c>
      <c r="AV48" s="1073">
        <f t="shared" si="96"/>
        <v>0</v>
      </c>
      <c r="AW48" s="1073">
        <f t="shared" si="97"/>
        <v>0</v>
      </c>
      <c r="AX48" s="1073">
        <f t="shared" si="98"/>
        <v>0</v>
      </c>
      <c r="AY48" s="1073">
        <f t="shared" si="99"/>
        <v>0</v>
      </c>
      <c r="AZ48" s="1073">
        <f t="shared" si="100"/>
        <v>2</v>
      </c>
      <c r="BA48" s="1073">
        <f t="shared" si="101"/>
        <v>0</v>
      </c>
      <c r="BB48" s="184">
        <f t="shared" si="54"/>
        <v>14</v>
      </c>
      <c r="BC48" s="348"/>
      <c r="BD48" s="1076">
        <f t="shared" si="55"/>
        <v>6.666666666666667</v>
      </c>
      <c r="BE48" s="347"/>
      <c r="BF48" s="343"/>
      <c r="BG48" s="178">
        <f t="shared" si="56"/>
        <v>1</v>
      </c>
      <c r="BH48" s="179">
        <f t="shared" si="57"/>
        <v>0.5</v>
      </c>
      <c r="BI48" s="180">
        <f t="shared" si="58"/>
        <v>4.1666666666666664E-2</v>
      </c>
      <c r="BJ48" s="181">
        <f t="shared" si="59"/>
        <v>0.45833333333333331</v>
      </c>
      <c r="BK48" s="182">
        <f t="shared" si="60"/>
        <v>0</v>
      </c>
      <c r="BL48" s="183">
        <f t="shared" si="68"/>
        <v>0</v>
      </c>
      <c r="BM48" s="183">
        <f t="shared" si="69"/>
        <v>0</v>
      </c>
      <c r="BN48" s="183">
        <f t="shared" si="70"/>
        <v>0</v>
      </c>
      <c r="BO48" s="183">
        <f t="shared" si="71"/>
        <v>0</v>
      </c>
      <c r="BP48" s="183">
        <f t="shared" si="72"/>
        <v>0</v>
      </c>
      <c r="BQ48" s="184">
        <f t="shared" si="73"/>
        <v>0</v>
      </c>
      <c r="BR48" s="405">
        <f t="shared" si="61"/>
        <v>0</v>
      </c>
      <c r="BS48" s="182">
        <f t="shared" si="74"/>
        <v>0</v>
      </c>
      <c r="BT48" s="183">
        <f t="shared" si="75"/>
        <v>0</v>
      </c>
      <c r="BU48" s="184">
        <f t="shared" si="76"/>
        <v>0</v>
      </c>
      <c r="BV48" s="185">
        <f t="shared" si="62"/>
        <v>0</v>
      </c>
      <c r="BW48" s="178">
        <f t="shared" si="77"/>
        <v>0</v>
      </c>
      <c r="BX48" s="179">
        <f t="shared" si="63"/>
        <v>0</v>
      </c>
      <c r="BY48" s="196">
        <f t="shared" si="64"/>
        <v>0</v>
      </c>
      <c r="BZ48" s="197">
        <f t="shared" si="65"/>
        <v>0</v>
      </c>
      <c r="CA48" s="182">
        <f t="shared" si="78"/>
        <v>0</v>
      </c>
      <c r="CB48" s="183">
        <f t="shared" si="79"/>
        <v>0</v>
      </c>
      <c r="CC48" s="183">
        <f t="shared" si="80"/>
        <v>0</v>
      </c>
      <c r="CD48" s="183">
        <f t="shared" si="81"/>
        <v>0</v>
      </c>
      <c r="CE48" s="183">
        <f t="shared" si="82"/>
        <v>0</v>
      </c>
      <c r="CF48" s="183">
        <f t="shared" si="83"/>
        <v>0</v>
      </c>
      <c r="CG48" s="184">
        <f t="shared" si="84"/>
        <v>0</v>
      </c>
      <c r="CH48" s="198">
        <f t="shared" si="66"/>
        <v>0</v>
      </c>
      <c r="CI48" s="186"/>
      <c r="CJ48" s="187"/>
      <c r="CK48" s="187"/>
      <c r="CL48" s="177">
        <f t="shared" si="67"/>
        <v>0.5</v>
      </c>
      <c r="CM48" s="230"/>
      <c r="CN48" s="359"/>
      <c r="CO48" s="444">
        <v>4</v>
      </c>
      <c r="CP48" s="450">
        <v>48</v>
      </c>
    </row>
    <row r="49" spans="1:94" ht="20.100000000000001" customHeight="1" thickBot="1" x14ac:dyDescent="0.3">
      <c r="A49" s="615" t="s">
        <v>84</v>
      </c>
      <c r="B49" s="1513">
        <v>36</v>
      </c>
      <c r="C49" s="24" t="s">
        <v>3</v>
      </c>
      <c r="D49" s="506"/>
      <c r="E49" s="531" t="s">
        <v>190</v>
      </c>
      <c r="F49" s="435" t="s">
        <v>24</v>
      </c>
      <c r="G49" s="435" t="s">
        <v>25</v>
      </c>
      <c r="H49" s="531" t="s">
        <v>191</v>
      </c>
      <c r="I49" s="504"/>
      <c r="J49" s="454" t="s">
        <v>40</v>
      </c>
      <c r="K49" s="436" t="s">
        <v>40</v>
      </c>
      <c r="L49" s="433" t="s">
        <v>190</v>
      </c>
      <c r="M49" s="498"/>
      <c r="N49" s="435" t="s">
        <v>25</v>
      </c>
      <c r="O49" s="435" t="s">
        <v>25</v>
      </c>
      <c r="P49" s="505"/>
      <c r="Q49" s="500"/>
      <c r="R49" s="384" t="s">
        <v>24</v>
      </c>
      <c r="S49" s="1309" t="s">
        <v>25</v>
      </c>
      <c r="T49" s="503"/>
      <c r="U49" s="1026" t="s">
        <v>24</v>
      </c>
      <c r="V49" s="438" t="s">
        <v>25</v>
      </c>
      <c r="W49" s="502"/>
      <c r="X49" s="502"/>
      <c r="Y49" s="438" t="s">
        <v>24</v>
      </c>
      <c r="Z49" s="455" t="s">
        <v>25</v>
      </c>
      <c r="AA49" s="503"/>
      <c r="AB49" s="458"/>
      <c r="AC49" s="438" t="s">
        <v>24</v>
      </c>
      <c r="AD49" s="438" t="s">
        <v>25</v>
      </c>
      <c r="AE49" s="502"/>
      <c r="AF49" s="502"/>
      <c r="AG49" s="455" t="s">
        <v>24</v>
      </c>
      <c r="AH49" s="1360" t="s">
        <v>25</v>
      </c>
      <c r="AI49" s="1347"/>
      <c r="AJ49" s="1072">
        <f>COUNTIF($D49:AH49,"D")</f>
        <v>6</v>
      </c>
      <c r="AK49" s="1073">
        <f t="shared" si="85"/>
        <v>8</v>
      </c>
      <c r="AL49" s="1073">
        <f t="shared" si="86"/>
        <v>0</v>
      </c>
      <c r="AM49" s="1073">
        <f t="shared" si="87"/>
        <v>0</v>
      </c>
      <c r="AN49" s="1073">
        <f t="shared" si="88"/>
        <v>0</v>
      </c>
      <c r="AO49" s="1073">
        <f t="shared" si="89"/>
        <v>0</v>
      </c>
      <c r="AP49" s="1073">
        <f t="shared" si="90"/>
        <v>0</v>
      </c>
      <c r="AQ49" s="1073">
        <f t="shared" si="91"/>
        <v>0</v>
      </c>
      <c r="AR49" s="1073">
        <f t="shared" si="92"/>
        <v>0</v>
      </c>
      <c r="AS49" s="1073">
        <f t="shared" si="93"/>
        <v>0</v>
      </c>
      <c r="AT49" s="1073">
        <f t="shared" si="94"/>
        <v>0</v>
      </c>
      <c r="AU49" s="1073">
        <f t="shared" si="95"/>
        <v>0</v>
      </c>
      <c r="AV49" s="1073">
        <f t="shared" si="96"/>
        <v>0</v>
      </c>
      <c r="AW49" s="1073">
        <f t="shared" si="97"/>
        <v>0</v>
      </c>
      <c r="AX49" s="1073">
        <f t="shared" si="98"/>
        <v>0</v>
      </c>
      <c r="AY49" s="1073">
        <f t="shared" si="99"/>
        <v>0</v>
      </c>
      <c r="AZ49" s="1073">
        <f t="shared" si="100"/>
        <v>2</v>
      </c>
      <c r="BA49" s="1073">
        <f t="shared" si="101"/>
        <v>0</v>
      </c>
      <c r="BB49" s="184">
        <f t="shared" si="54"/>
        <v>16</v>
      </c>
      <c r="BC49" s="348"/>
      <c r="BD49" s="1076">
        <f t="shared" si="55"/>
        <v>7.666666666666667</v>
      </c>
      <c r="BE49" s="347"/>
      <c r="BF49" s="343"/>
      <c r="BG49" s="178">
        <f t="shared" si="56"/>
        <v>0</v>
      </c>
      <c r="BH49" s="179">
        <f t="shared" si="57"/>
        <v>0</v>
      </c>
      <c r="BI49" s="180">
        <f t="shared" si="58"/>
        <v>0</v>
      </c>
      <c r="BJ49" s="181">
        <f t="shared" si="59"/>
        <v>0</v>
      </c>
      <c r="BK49" s="182">
        <f t="shared" si="60"/>
        <v>0</v>
      </c>
      <c r="BL49" s="183">
        <f t="shared" si="68"/>
        <v>0</v>
      </c>
      <c r="BM49" s="183">
        <f t="shared" si="69"/>
        <v>0</v>
      </c>
      <c r="BN49" s="183">
        <f t="shared" si="70"/>
        <v>0</v>
      </c>
      <c r="BO49" s="183">
        <f t="shared" si="71"/>
        <v>0</v>
      </c>
      <c r="BP49" s="183">
        <f t="shared" si="72"/>
        <v>0</v>
      </c>
      <c r="BQ49" s="184">
        <f t="shared" si="73"/>
        <v>0</v>
      </c>
      <c r="BR49" s="405">
        <f t="shared" si="61"/>
        <v>0</v>
      </c>
      <c r="BS49" s="182">
        <f t="shared" si="74"/>
        <v>0</v>
      </c>
      <c r="BT49" s="183">
        <f t="shared" si="75"/>
        <v>0</v>
      </c>
      <c r="BU49" s="184">
        <f t="shared" si="76"/>
        <v>0</v>
      </c>
      <c r="BV49" s="185">
        <f t="shared" si="62"/>
        <v>0</v>
      </c>
      <c r="BW49" s="178">
        <f t="shared" si="77"/>
        <v>0</v>
      </c>
      <c r="BX49" s="179">
        <f t="shared" si="63"/>
        <v>0</v>
      </c>
      <c r="BY49" s="196">
        <f t="shared" si="64"/>
        <v>0</v>
      </c>
      <c r="BZ49" s="197">
        <f t="shared" si="65"/>
        <v>0</v>
      </c>
      <c r="CA49" s="182">
        <f t="shared" si="78"/>
        <v>2</v>
      </c>
      <c r="CB49" s="183">
        <f t="shared" si="79"/>
        <v>1</v>
      </c>
      <c r="CC49" s="183">
        <f t="shared" si="80"/>
        <v>0</v>
      </c>
      <c r="CD49" s="183">
        <f t="shared" si="81"/>
        <v>0</v>
      </c>
      <c r="CE49" s="183">
        <f t="shared" si="82"/>
        <v>0</v>
      </c>
      <c r="CF49" s="183">
        <f t="shared" si="83"/>
        <v>0</v>
      </c>
      <c r="CG49" s="184">
        <f t="shared" si="84"/>
        <v>0</v>
      </c>
      <c r="CH49" s="198">
        <f t="shared" si="66"/>
        <v>1.5</v>
      </c>
      <c r="CI49" s="186"/>
      <c r="CJ49" s="187"/>
      <c r="CK49" s="187"/>
      <c r="CL49" s="177">
        <f t="shared" si="67"/>
        <v>1.5</v>
      </c>
      <c r="CM49" s="230"/>
      <c r="CN49" s="359"/>
      <c r="CO49" s="444">
        <v>11</v>
      </c>
      <c r="CP49" s="916">
        <v>150</v>
      </c>
    </row>
    <row r="50" spans="1:94" ht="20.100000000000001" customHeight="1" thickBot="1" x14ac:dyDescent="0.3">
      <c r="A50" s="615" t="s">
        <v>85</v>
      </c>
      <c r="B50" s="616">
        <v>37</v>
      </c>
      <c r="C50" s="24" t="s">
        <v>3</v>
      </c>
      <c r="D50" s="458"/>
      <c r="E50" s="458"/>
      <c r="F50" s="438" t="s">
        <v>24</v>
      </c>
      <c r="G50" s="438" t="s">
        <v>31</v>
      </c>
      <c r="H50" s="453" t="s">
        <v>59</v>
      </c>
      <c r="I50" s="507" t="s">
        <v>27</v>
      </c>
      <c r="J50" s="386" t="s">
        <v>40</v>
      </c>
      <c r="K50" s="449" t="s">
        <v>40</v>
      </c>
      <c r="L50" s="447" t="s">
        <v>48</v>
      </c>
      <c r="M50" s="502"/>
      <c r="N50" s="438" t="s">
        <v>25</v>
      </c>
      <c r="O50" s="438" t="s">
        <v>25</v>
      </c>
      <c r="P50" s="467" t="s">
        <v>49</v>
      </c>
      <c r="Q50" s="503"/>
      <c r="R50" s="385" t="s">
        <v>24</v>
      </c>
      <c r="S50" s="1307"/>
      <c r="T50" s="503"/>
      <c r="U50" s="1026" t="s">
        <v>24</v>
      </c>
      <c r="V50" s="438" t="s">
        <v>25</v>
      </c>
      <c r="W50" s="502"/>
      <c r="X50" s="502"/>
      <c r="Y50" s="438" t="s">
        <v>24</v>
      </c>
      <c r="Z50" s="455" t="s">
        <v>25</v>
      </c>
      <c r="AA50" s="503"/>
      <c r="AB50" s="458"/>
      <c r="AC50" s="438" t="s">
        <v>24</v>
      </c>
      <c r="AD50" s="438" t="s">
        <v>25</v>
      </c>
      <c r="AE50" s="502"/>
      <c r="AF50" s="502"/>
      <c r="AG50" s="455" t="s">
        <v>24</v>
      </c>
      <c r="AH50" s="1360" t="s">
        <v>25</v>
      </c>
      <c r="AI50" s="1347"/>
      <c r="AJ50" s="1072">
        <f>COUNTIF($D50:AH50,"D")</f>
        <v>6</v>
      </c>
      <c r="AK50" s="1073">
        <f t="shared" si="85"/>
        <v>6</v>
      </c>
      <c r="AL50" s="1073">
        <f t="shared" si="86"/>
        <v>0</v>
      </c>
      <c r="AM50" s="1073">
        <f t="shared" si="87"/>
        <v>1</v>
      </c>
      <c r="AN50" s="1073">
        <f t="shared" si="88"/>
        <v>0</v>
      </c>
      <c r="AO50" s="1073">
        <f t="shared" si="89"/>
        <v>0</v>
      </c>
      <c r="AP50" s="1073">
        <f t="shared" si="90"/>
        <v>0</v>
      </c>
      <c r="AQ50" s="1073">
        <f t="shared" si="91"/>
        <v>1</v>
      </c>
      <c r="AR50" s="1073">
        <f t="shared" si="92"/>
        <v>0</v>
      </c>
      <c r="AS50" s="1073">
        <f t="shared" si="93"/>
        <v>0</v>
      </c>
      <c r="AT50" s="1073">
        <f t="shared" si="94"/>
        <v>0</v>
      </c>
      <c r="AU50" s="1073">
        <f t="shared" si="95"/>
        <v>0</v>
      </c>
      <c r="AV50" s="1073">
        <f t="shared" si="96"/>
        <v>0</v>
      </c>
      <c r="AW50" s="1073">
        <f t="shared" si="97"/>
        <v>0</v>
      </c>
      <c r="AX50" s="1073">
        <f t="shared" si="98"/>
        <v>0</v>
      </c>
      <c r="AY50" s="1073">
        <f t="shared" si="99"/>
        <v>0</v>
      </c>
      <c r="AZ50" s="1073">
        <f t="shared" si="100"/>
        <v>2</v>
      </c>
      <c r="BA50" s="1073">
        <f t="shared" si="101"/>
        <v>0</v>
      </c>
      <c r="BB50" s="184">
        <f t="shared" si="54"/>
        <v>15</v>
      </c>
      <c r="BC50" s="348"/>
      <c r="BD50" s="1076">
        <f t="shared" si="55"/>
        <v>7.166666666666667</v>
      </c>
      <c r="BE50" s="347"/>
      <c r="BF50" s="343"/>
      <c r="BG50" s="178">
        <f t="shared" si="56"/>
        <v>1</v>
      </c>
      <c r="BH50" s="179">
        <f t="shared" si="57"/>
        <v>0.5</v>
      </c>
      <c r="BI50" s="180">
        <f t="shared" si="58"/>
        <v>4.1666666666666664E-2</v>
      </c>
      <c r="BJ50" s="181">
        <f t="shared" si="59"/>
        <v>0.45833333333333331</v>
      </c>
      <c r="BK50" s="182">
        <f t="shared" si="60"/>
        <v>1</v>
      </c>
      <c r="BL50" s="183">
        <f t="shared" si="68"/>
        <v>1</v>
      </c>
      <c r="BM50" s="183">
        <f t="shared" si="69"/>
        <v>0</v>
      </c>
      <c r="BN50" s="183">
        <f t="shared" si="70"/>
        <v>0</v>
      </c>
      <c r="BO50" s="183">
        <f t="shared" si="71"/>
        <v>0</v>
      </c>
      <c r="BP50" s="183">
        <f t="shared" si="72"/>
        <v>0</v>
      </c>
      <c r="BQ50" s="184">
        <f t="shared" si="73"/>
        <v>0</v>
      </c>
      <c r="BR50" s="405">
        <f t="shared" si="61"/>
        <v>1</v>
      </c>
      <c r="BS50" s="182">
        <f t="shared" si="74"/>
        <v>0</v>
      </c>
      <c r="BT50" s="183">
        <f t="shared" si="75"/>
        <v>0</v>
      </c>
      <c r="BU50" s="184">
        <f t="shared" si="76"/>
        <v>0</v>
      </c>
      <c r="BV50" s="185">
        <f t="shared" si="62"/>
        <v>0</v>
      </c>
      <c r="BW50" s="178">
        <f t="shared" si="77"/>
        <v>0</v>
      </c>
      <c r="BX50" s="179">
        <f t="shared" si="63"/>
        <v>0</v>
      </c>
      <c r="BY50" s="196">
        <f t="shared" si="64"/>
        <v>0</v>
      </c>
      <c r="BZ50" s="197">
        <f t="shared" si="65"/>
        <v>0</v>
      </c>
      <c r="CA50" s="182">
        <f t="shared" si="78"/>
        <v>0</v>
      </c>
      <c r="CB50" s="183">
        <f t="shared" si="79"/>
        <v>0</v>
      </c>
      <c r="CC50" s="183">
        <f t="shared" si="80"/>
        <v>0</v>
      </c>
      <c r="CD50" s="183">
        <f t="shared" si="81"/>
        <v>0</v>
      </c>
      <c r="CE50" s="183">
        <f t="shared" si="82"/>
        <v>0</v>
      </c>
      <c r="CF50" s="183">
        <f t="shared" si="83"/>
        <v>0</v>
      </c>
      <c r="CG50" s="184">
        <f t="shared" si="84"/>
        <v>0</v>
      </c>
      <c r="CH50" s="198">
        <f t="shared" si="66"/>
        <v>0</v>
      </c>
      <c r="CI50" s="186"/>
      <c r="CJ50" s="187"/>
      <c r="CK50" s="187"/>
      <c r="CL50" s="177">
        <f t="shared" si="67"/>
        <v>1.5</v>
      </c>
      <c r="CM50" s="230"/>
      <c r="CN50" s="359"/>
      <c r="CO50" s="444">
        <v>5</v>
      </c>
      <c r="CP50" s="450">
        <v>60</v>
      </c>
    </row>
    <row r="51" spans="1:94" ht="20.100000000000001" customHeight="1" thickBot="1" x14ac:dyDescent="0.3">
      <c r="A51" s="615" t="s">
        <v>86</v>
      </c>
      <c r="B51" s="1513">
        <v>38</v>
      </c>
      <c r="C51" s="24" t="s">
        <v>3</v>
      </c>
      <c r="D51" s="506"/>
      <c r="E51" s="506"/>
      <c r="F51" s="435" t="s">
        <v>24</v>
      </c>
      <c r="G51" s="435" t="s">
        <v>24</v>
      </c>
      <c r="H51" s="520"/>
      <c r="I51" s="504" t="s">
        <v>50</v>
      </c>
      <c r="J51" s="454" t="s">
        <v>40</v>
      </c>
      <c r="K51" s="436" t="s">
        <v>40</v>
      </c>
      <c r="L51" s="433" t="s">
        <v>48</v>
      </c>
      <c r="M51" s="498"/>
      <c r="N51" s="435" t="s">
        <v>25</v>
      </c>
      <c r="O51" s="435" t="s">
        <v>25</v>
      </c>
      <c r="P51" s="505"/>
      <c r="Q51" s="500" t="s">
        <v>48</v>
      </c>
      <c r="R51" s="384" t="s">
        <v>24</v>
      </c>
      <c r="S51" s="1302"/>
      <c r="T51" s="500"/>
      <c r="U51" s="1024" t="s">
        <v>24</v>
      </c>
      <c r="V51" s="435" t="s">
        <v>26</v>
      </c>
      <c r="W51" s="498"/>
      <c r="X51" s="498"/>
      <c r="Y51" s="435" t="s">
        <v>24</v>
      </c>
      <c r="Z51" s="440" t="s">
        <v>25</v>
      </c>
      <c r="AA51" s="500"/>
      <c r="AB51" s="506"/>
      <c r="AC51" s="435" t="s">
        <v>24</v>
      </c>
      <c r="AD51" s="435" t="s">
        <v>25</v>
      </c>
      <c r="AE51" s="498"/>
      <c r="AF51" s="498"/>
      <c r="AG51" s="440" t="s">
        <v>24</v>
      </c>
      <c r="AH51" s="1358" t="s">
        <v>26</v>
      </c>
      <c r="AI51" s="1345"/>
      <c r="AJ51" s="1072">
        <f>COUNTIF($D51:AH51,"D")</f>
        <v>7</v>
      </c>
      <c r="AK51" s="1073">
        <f t="shared" si="85"/>
        <v>4</v>
      </c>
      <c r="AL51" s="1073">
        <f t="shared" si="86"/>
        <v>2</v>
      </c>
      <c r="AM51" s="1073">
        <f t="shared" si="87"/>
        <v>0</v>
      </c>
      <c r="AN51" s="1073">
        <f t="shared" si="88"/>
        <v>0</v>
      </c>
      <c r="AO51" s="1073">
        <f t="shared" si="89"/>
        <v>0</v>
      </c>
      <c r="AP51" s="1073">
        <f t="shared" si="90"/>
        <v>0</v>
      </c>
      <c r="AQ51" s="1073">
        <f t="shared" si="91"/>
        <v>0</v>
      </c>
      <c r="AR51" s="1073">
        <f t="shared" si="92"/>
        <v>0</v>
      </c>
      <c r="AS51" s="1073">
        <f t="shared" si="93"/>
        <v>0</v>
      </c>
      <c r="AT51" s="1073">
        <f t="shared" si="94"/>
        <v>0</v>
      </c>
      <c r="AU51" s="1073">
        <f t="shared" si="95"/>
        <v>0</v>
      </c>
      <c r="AV51" s="1073">
        <f t="shared" si="96"/>
        <v>0</v>
      </c>
      <c r="AW51" s="1073">
        <f t="shared" si="97"/>
        <v>0</v>
      </c>
      <c r="AX51" s="1073">
        <f t="shared" si="98"/>
        <v>0</v>
      </c>
      <c r="AY51" s="1073">
        <f t="shared" si="99"/>
        <v>0</v>
      </c>
      <c r="AZ51" s="1073">
        <f t="shared" si="100"/>
        <v>2</v>
      </c>
      <c r="BA51" s="1073">
        <f t="shared" si="101"/>
        <v>0</v>
      </c>
      <c r="BB51" s="184">
        <f t="shared" si="54"/>
        <v>15</v>
      </c>
      <c r="BC51" s="348"/>
      <c r="BD51" s="1076">
        <f t="shared" si="55"/>
        <v>7.166666666666667</v>
      </c>
      <c r="BE51" s="347"/>
      <c r="BF51" s="343"/>
      <c r="BG51" s="178">
        <f t="shared" si="56"/>
        <v>0</v>
      </c>
      <c r="BH51" s="179">
        <f t="shared" si="57"/>
        <v>0</v>
      </c>
      <c r="BI51" s="180">
        <f t="shared" si="58"/>
        <v>0</v>
      </c>
      <c r="BJ51" s="181">
        <f t="shared" si="59"/>
        <v>0</v>
      </c>
      <c r="BK51" s="182">
        <f t="shared" si="60"/>
        <v>2</v>
      </c>
      <c r="BL51" s="183">
        <f t="shared" si="68"/>
        <v>0</v>
      </c>
      <c r="BM51" s="183">
        <f t="shared" si="69"/>
        <v>1</v>
      </c>
      <c r="BN51" s="183">
        <f t="shared" si="70"/>
        <v>0</v>
      </c>
      <c r="BO51" s="183">
        <f t="shared" si="71"/>
        <v>0</v>
      </c>
      <c r="BP51" s="183">
        <f t="shared" si="72"/>
        <v>0</v>
      </c>
      <c r="BQ51" s="184">
        <f t="shared" si="73"/>
        <v>0</v>
      </c>
      <c r="BR51" s="405">
        <f t="shared" si="61"/>
        <v>1.5</v>
      </c>
      <c r="BS51" s="182">
        <f t="shared" si="74"/>
        <v>0</v>
      </c>
      <c r="BT51" s="183">
        <f t="shared" si="75"/>
        <v>0</v>
      </c>
      <c r="BU51" s="184">
        <f t="shared" si="76"/>
        <v>0</v>
      </c>
      <c r="BV51" s="185">
        <f t="shared" si="62"/>
        <v>0</v>
      </c>
      <c r="BW51" s="178">
        <f t="shared" si="77"/>
        <v>0</v>
      </c>
      <c r="BX51" s="179">
        <f t="shared" si="63"/>
        <v>0</v>
      </c>
      <c r="BY51" s="196">
        <f t="shared" si="64"/>
        <v>0</v>
      </c>
      <c r="BZ51" s="197">
        <f t="shared" si="65"/>
        <v>0</v>
      </c>
      <c r="CA51" s="182">
        <f t="shared" si="78"/>
        <v>0</v>
      </c>
      <c r="CB51" s="183">
        <f t="shared" si="79"/>
        <v>0</v>
      </c>
      <c r="CC51" s="183">
        <f t="shared" si="80"/>
        <v>0</v>
      </c>
      <c r="CD51" s="183">
        <f t="shared" si="81"/>
        <v>0</v>
      </c>
      <c r="CE51" s="183">
        <f t="shared" si="82"/>
        <v>0</v>
      </c>
      <c r="CF51" s="183">
        <f t="shared" si="83"/>
        <v>0</v>
      </c>
      <c r="CG51" s="184">
        <f t="shared" si="84"/>
        <v>0</v>
      </c>
      <c r="CH51" s="198">
        <f t="shared" si="66"/>
        <v>0</v>
      </c>
      <c r="CI51" s="186"/>
      <c r="CJ51" s="187"/>
      <c r="CK51" s="187"/>
      <c r="CL51" s="177">
        <f t="shared" si="67"/>
        <v>1.5</v>
      </c>
      <c r="CM51" s="230"/>
      <c r="CN51" s="359"/>
      <c r="CO51" s="444">
        <v>7</v>
      </c>
      <c r="CP51" s="450">
        <v>84</v>
      </c>
    </row>
    <row r="52" spans="1:94" ht="20.100000000000001" customHeight="1" thickBot="1" x14ac:dyDescent="0.3">
      <c r="A52" s="615" t="s">
        <v>87</v>
      </c>
      <c r="B52" s="616">
        <v>39</v>
      </c>
      <c r="C52" s="24" t="s">
        <v>3</v>
      </c>
      <c r="D52" s="506"/>
      <c r="E52" s="506"/>
      <c r="F52" s="435" t="s">
        <v>24</v>
      </c>
      <c r="G52" s="435" t="s">
        <v>24</v>
      </c>
      <c r="H52" s="520"/>
      <c r="I52" s="504"/>
      <c r="J52" s="454" t="s">
        <v>40</v>
      </c>
      <c r="K52" s="436" t="s">
        <v>40</v>
      </c>
      <c r="L52" s="433" t="s">
        <v>48</v>
      </c>
      <c r="M52" s="498"/>
      <c r="N52" s="435" t="s">
        <v>25</v>
      </c>
      <c r="O52" s="435" t="s">
        <v>25</v>
      </c>
      <c r="P52" s="505"/>
      <c r="Q52" s="500"/>
      <c r="R52" s="384" t="s">
        <v>24</v>
      </c>
      <c r="S52" s="1302"/>
      <c r="T52" s="500"/>
      <c r="U52" s="1024" t="s">
        <v>24</v>
      </c>
      <c r="V52" s="435" t="s">
        <v>25</v>
      </c>
      <c r="W52" s="498"/>
      <c r="X52" s="498"/>
      <c r="Y52" s="435" t="s">
        <v>24</v>
      </c>
      <c r="Z52" s="440" t="s">
        <v>25</v>
      </c>
      <c r="AA52" s="500"/>
      <c r="AB52" s="506"/>
      <c r="AC52" s="435" t="s">
        <v>24</v>
      </c>
      <c r="AD52" s="435" t="s">
        <v>25</v>
      </c>
      <c r="AE52" s="498"/>
      <c r="AF52" s="498"/>
      <c r="AG52" s="440" t="s">
        <v>24</v>
      </c>
      <c r="AH52" s="1358" t="s">
        <v>25</v>
      </c>
      <c r="AI52" s="1345"/>
      <c r="AJ52" s="1072">
        <f>COUNTIF($D52:AH52,"D")</f>
        <v>7</v>
      </c>
      <c r="AK52" s="1073">
        <f t="shared" si="85"/>
        <v>6</v>
      </c>
      <c r="AL52" s="1073">
        <f t="shared" si="86"/>
        <v>0</v>
      </c>
      <c r="AM52" s="1073">
        <f t="shared" si="87"/>
        <v>0</v>
      </c>
      <c r="AN52" s="1073">
        <f t="shared" si="88"/>
        <v>0</v>
      </c>
      <c r="AO52" s="1073">
        <f t="shared" si="89"/>
        <v>0</v>
      </c>
      <c r="AP52" s="1073">
        <f t="shared" si="90"/>
        <v>0</v>
      </c>
      <c r="AQ52" s="1073">
        <f t="shared" si="91"/>
        <v>0</v>
      </c>
      <c r="AR52" s="1073">
        <f t="shared" si="92"/>
        <v>0</v>
      </c>
      <c r="AS52" s="1073">
        <f t="shared" si="93"/>
        <v>0</v>
      </c>
      <c r="AT52" s="1073">
        <f t="shared" si="94"/>
        <v>0</v>
      </c>
      <c r="AU52" s="1073">
        <f t="shared" si="95"/>
        <v>0</v>
      </c>
      <c r="AV52" s="1073">
        <f t="shared" si="96"/>
        <v>0</v>
      </c>
      <c r="AW52" s="1073">
        <f t="shared" si="97"/>
        <v>0</v>
      </c>
      <c r="AX52" s="1073">
        <f t="shared" si="98"/>
        <v>0</v>
      </c>
      <c r="AY52" s="1073">
        <f t="shared" si="99"/>
        <v>0</v>
      </c>
      <c r="AZ52" s="1073">
        <f t="shared" si="100"/>
        <v>2</v>
      </c>
      <c r="BA52" s="1073">
        <f t="shared" si="101"/>
        <v>0</v>
      </c>
      <c r="BB52" s="184">
        <f t="shared" si="54"/>
        <v>15</v>
      </c>
      <c r="BC52" s="348"/>
      <c r="BD52" s="1076">
        <f t="shared" si="55"/>
        <v>7.166666666666667</v>
      </c>
      <c r="BE52" s="347"/>
      <c r="BF52" s="343"/>
      <c r="BG52" s="178">
        <f t="shared" si="56"/>
        <v>0</v>
      </c>
      <c r="BH52" s="179">
        <f t="shared" si="57"/>
        <v>0</v>
      </c>
      <c r="BI52" s="180">
        <f t="shared" si="58"/>
        <v>0</v>
      </c>
      <c r="BJ52" s="181">
        <f t="shared" si="59"/>
        <v>0</v>
      </c>
      <c r="BK52" s="182">
        <f t="shared" si="60"/>
        <v>1</v>
      </c>
      <c r="BL52" s="183">
        <f t="shared" si="68"/>
        <v>0</v>
      </c>
      <c r="BM52" s="183">
        <f t="shared" si="69"/>
        <v>0</v>
      </c>
      <c r="BN52" s="183">
        <f t="shared" si="70"/>
        <v>0</v>
      </c>
      <c r="BO52" s="183">
        <f t="shared" si="71"/>
        <v>0</v>
      </c>
      <c r="BP52" s="183">
        <f t="shared" si="72"/>
        <v>0</v>
      </c>
      <c r="BQ52" s="184">
        <f t="shared" si="73"/>
        <v>0</v>
      </c>
      <c r="BR52" s="405">
        <f t="shared" si="61"/>
        <v>0.5</v>
      </c>
      <c r="BS52" s="182">
        <f t="shared" si="74"/>
        <v>0</v>
      </c>
      <c r="BT52" s="183">
        <f t="shared" si="75"/>
        <v>0</v>
      </c>
      <c r="BU52" s="184">
        <f t="shared" si="76"/>
        <v>0</v>
      </c>
      <c r="BV52" s="185">
        <f t="shared" si="62"/>
        <v>0</v>
      </c>
      <c r="BW52" s="178">
        <f t="shared" si="77"/>
        <v>0</v>
      </c>
      <c r="BX52" s="179">
        <f t="shared" si="63"/>
        <v>0</v>
      </c>
      <c r="BY52" s="196">
        <f t="shared" si="64"/>
        <v>0</v>
      </c>
      <c r="BZ52" s="197">
        <f t="shared" si="65"/>
        <v>0</v>
      </c>
      <c r="CA52" s="182">
        <f t="shared" si="78"/>
        <v>0</v>
      </c>
      <c r="CB52" s="183">
        <f t="shared" si="79"/>
        <v>0</v>
      </c>
      <c r="CC52" s="183">
        <f t="shared" si="80"/>
        <v>0</v>
      </c>
      <c r="CD52" s="183">
        <f t="shared" si="81"/>
        <v>0</v>
      </c>
      <c r="CE52" s="183">
        <f t="shared" si="82"/>
        <v>0</v>
      </c>
      <c r="CF52" s="183">
        <f t="shared" si="83"/>
        <v>0</v>
      </c>
      <c r="CG52" s="184">
        <f t="shared" si="84"/>
        <v>0</v>
      </c>
      <c r="CH52" s="198">
        <f t="shared" si="66"/>
        <v>0</v>
      </c>
      <c r="CI52" s="186"/>
      <c r="CJ52" s="187"/>
      <c r="CK52" s="187"/>
      <c r="CL52" s="177">
        <f t="shared" si="67"/>
        <v>0.5</v>
      </c>
      <c r="CM52" s="230"/>
      <c r="CN52" s="359"/>
      <c r="CO52" s="444">
        <v>2</v>
      </c>
      <c r="CP52" s="450">
        <v>24</v>
      </c>
    </row>
    <row r="53" spans="1:94" ht="20.100000000000001" customHeight="1" thickBot="1" x14ac:dyDescent="0.3">
      <c r="A53" s="615" t="s">
        <v>88</v>
      </c>
      <c r="B53" s="1513">
        <v>40</v>
      </c>
      <c r="C53" s="24" t="s">
        <v>3</v>
      </c>
      <c r="D53" s="506"/>
      <c r="E53" s="506"/>
      <c r="F53" s="435"/>
      <c r="G53" s="435"/>
      <c r="H53" s="520"/>
      <c r="I53" s="504"/>
      <c r="J53" s="454"/>
      <c r="K53" s="436"/>
      <c r="L53" s="436"/>
      <c r="M53" s="498"/>
      <c r="N53" s="435"/>
      <c r="O53" s="435"/>
      <c r="P53" s="505"/>
      <c r="Q53" s="500"/>
      <c r="R53" s="384"/>
      <c r="S53" s="1302"/>
      <c r="T53" s="500"/>
      <c r="U53" s="1024"/>
      <c r="V53" s="435"/>
      <c r="W53" s="498"/>
      <c r="X53" s="498"/>
      <c r="Y53" s="435"/>
      <c r="Z53" s="440"/>
      <c r="AA53" s="500"/>
      <c r="AB53" s="506"/>
      <c r="AC53" s="435"/>
      <c r="AD53" s="435"/>
      <c r="AE53" s="498"/>
      <c r="AF53" s="498"/>
      <c r="AG53" s="440"/>
      <c r="AH53" s="1358"/>
      <c r="AI53" s="1345"/>
      <c r="AJ53" s="1072">
        <f>COUNTIF($D53:AH53,"D")</f>
        <v>0</v>
      </c>
      <c r="AK53" s="1073">
        <f t="shared" si="85"/>
        <v>0</v>
      </c>
      <c r="AL53" s="1073">
        <f t="shared" si="86"/>
        <v>0</v>
      </c>
      <c r="AM53" s="1073">
        <f t="shared" si="87"/>
        <v>0</v>
      </c>
      <c r="AN53" s="1073">
        <f t="shared" si="88"/>
        <v>0</v>
      </c>
      <c r="AO53" s="1073">
        <f t="shared" si="89"/>
        <v>0</v>
      </c>
      <c r="AP53" s="1073">
        <f t="shared" si="90"/>
        <v>0</v>
      </c>
      <c r="AQ53" s="1073">
        <f t="shared" si="91"/>
        <v>0</v>
      </c>
      <c r="AR53" s="1073">
        <f t="shared" si="92"/>
        <v>0</v>
      </c>
      <c r="AS53" s="1073">
        <f t="shared" si="93"/>
        <v>0</v>
      </c>
      <c r="AT53" s="1073">
        <f t="shared" si="94"/>
        <v>0</v>
      </c>
      <c r="AU53" s="1073">
        <f t="shared" si="95"/>
        <v>0</v>
      </c>
      <c r="AV53" s="1073">
        <f t="shared" si="96"/>
        <v>0</v>
      </c>
      <c r="AW53" s="1073">
        <f t="shared" si="97"/>
        <v>0</v>
      </c>
      <c r="AX53" s="1073">
        <f t="shared" si="98"/>
        <v>0</v>
      </c>
      <c r="AY53" s="1073">
        <f t="shared" si="99"/>
        <v>0</v>
      </c>
      <c r="AZ53" s="1073">
        <f t="shared" si="100"/>
        <v>0</v>
      </c>
      <c r="BA53" s="1073">
        <f t="shared" si="101"/>
        <v>0</v>
      </c>
      <c r="BB53" s="184">
        <f t="shared" si="54"/>
        <v>0</v>
      </c>
      <c r="BC53" s="348"/>
      <c r="BD53" s="1076">
        <f t="shared" si="55"/>
        <v>0</v>
      </c>
      <c r="BE53" s="347"/>
      <c r="BF53" s="343"/>
      <c r="BG53" s="178">
        <f t="shared" si="56"/>
        <v>0</v>
      </c>
      <c r="BH53" s="179">
        <f t="shared" si="57"/>
        <v>0</v>
      </c>
      <c r="BI53" s="180">
        <f t="shared" si="58"/>
        <v>0</v>
      </c>
      <c r="BJ53" s="181">
        <f t="shared" si="59"/>
        <v>0</v>
      </c>
      <c r="BK53" s="182">
        <f t="shared" si="60"/>
        <v>0</v>
      </c>
      <c r="BL53" s="183">
        <f t="shared" si="68"/>
        <v>0</v>
      </c>
      <c r="BM53" s="183">
        <f t="shared" si="69"/>
        <v>0</v>
      </c>
      <c r="BN53" s="183">
        <f t="shared" si="70"/>
        <v>0</v>
      </c>
      <c r="BO53" s="183">
        <f t="shared" si="71"/>
        <v>0</v>
      </c>
      <c r="BP53" s="183">
        <f t="shared" si="72"/>
        <v>0</v>
      </c>
      <c r="BQ53" s="184">
        <f t="shared" si="73"/>
        <v>0</v>
      </c>
      <c r="BR53" s="405">
        <f t="shared" si="61"/>
        <v>0</v>
      </c>
      <c r="BS53" s="182">
        <f t="shared" si="74"/>
        <v>0</v>
      </c>
      <c r="BT53" s="183">
        <f t="shared" si="75"/>
        <v>0</v>
      </c>
      <c r="BU53" s="184">
        <f t="shared" si="76"/>
        <v>0</v>
      </c>
      <c r="BV53" s="185">
        <f t="shared" si="62"/>
        <v>0</v>
      </c>
      <c r="BW53" s="178">
        <f t="shared" si="77"/>
        <v>0</v>
      </c>
      <c r="BX53" s="179">
        <f t="shared" si="63"/>
        <v>0</v>
      </c>
      <c r="BY53" s="196">
        <f t="shared" si="64"/>
        <v>0</v>
      </c>
      <c r="BZ53" s="197">
        <f t="shared" si="65"/>
        <v>0</v>
      </c>
      <c r="CA53" s="182">
        <f t="shared" si="78"/>
        <v>0</v>
      </c>
      <c r="CB53" s="183">
        <f t="shared" si="79"/>
        <v>0</v>
      </c>
      <c r="CC53" s="183">
        <f t="shared" si="80"/>
        <v>0</v>
      </c>
      <c r="CD53" s="183">
        <f t="shared" si="81"/>
        <v>0</v>
      </c>
      <c r="CE53" s="183">
        <f t="shared" si="82"/>
        <v>0</v>
      </c>
      <c r="CF53" s="183">
        <f t="shared" si="83"/>
        <v>0</v>
      </c>
      <c r="CG53" s="184">
        <f t="shared" si="84"/>
        <v>0</v>
      </c>
      <c r="CH53" s="198">
        <f t="shared" si="66"/>
        <v>0</v>
      </c>
      <c r="CI53" s="186"/>
      <c r="CJ53" s="187"/>
      <c r="CK53" s="187"/>
      <c r="CL53" s="177">
        <f t="shared" si="67"/>
        <v>0</v>
      </c>
      <c r="CM53" s="230"/>
      <c r="CN53" s="359"/>
      <c r="CO53" s="444">
        <v>0</v>
      </c>
      <c r="CP53" s="450"/>
    </row>
    <row r="54" spans="1:94" ht="20.100000000000001" customHeight="1" thickBot="1" x14ac:dyDescent="0.3">
      <c r="A54" s="615" t="s">
        <v>89</v>
      </c>
      <c r="B54" s="616">
        <v>41</v>
      </c>
      <c r="C54" s="24" t="s">
        <v>3</v>
      </c>
      <c r="D54" s="506"/>
      <c r="E54" s="506"/>
      <c r="F54" s="435"/>
      <c r="G54" s="435"/>
      <c r="H54" s="520"/>
      <c r="I54" s="504"/>
      <c r="J54" s="454"/>
      <c r="K54" s="436"/>
      <c r="L54" s="436"/>
      <c r="M54" s="498"/>
      <c r="N54" s="435"/>
      <c r="O54" s="435"/>
      <c r="P54" s="505"/>
      <c r="Q54" s="500"/>
      <c r="R54" s="384"/>
      <c r="S54" s="1302"/>
      <c r="T54" s="500"/>
      <c r="U54" s="1024"/>
      <c r="V54" s="435"/>
      <c r="W54" s="498"/>
      <c r="X54" s="498"/>
      <c r="Y54" s="435"/>
      <c r="Z54" s="440"/>
      <c r="AA54" s="500"/>
      <c r="AB54" s="506"/>
      <c r="AC54" s="435"/>
      <c r="AD54" s="435"/>
      <c r="AE54" s="498"/>
      <c r="AF54" s="498"/>
      <c r="AG54" s="440"/>
      <c r="AH54" s="1358"/>
      <c r="AI54" s="1369"/>
      <c r="AJ54" s="1072">
        <f>COUNTIF($D54:AH54,"D")</f>
        <v>0</v>
      </c>
      <c r="AK54" s="1073">
        <f t="shared" si="85"/>
        <v>0</v>
      </c>
      <c r="AL54" s="1073">
        <f t="shared" si="86"/>
        <v>0</v>
      </c>
      <c r="AM54" s="1073">
        <f t="shared" si="87"/>
        <v>0</v>
      </c>
      <c r="AN54" s="1073">
        <f t="shared" si="88"/>
        <v>0</v>
      </c>
      <c r="AO54" s="1073">
        <f t="shared" si="89"/>
        <v>0</v>
      </c>
      <c r="AP54" s="1073">
        <f t="shared" si="90"/>
        <v>0</v>
      </c>
      <c r="AQ54" s="1073">
        <f t="shared" si="91"/>
        <v>0</v>
      </c>
      <c r="AR54" s="1073">
        <f t="shared" si="92"/>
        <v>0</v>
      </c>
      <c r="AS54" s="1073">
        <f t="shared" si="93"/>
        <v>0</v>
      </c>
      <c r="AT54" s="1073">
        <f t="shared" si="94"/>
        <v>0</v>
      </c>
      <c r="AU54" s="1073">
        <f t="shared" si="95"/>
        <v>0</v>
      </c>
      <c r="AV54" s="1073">
        <f t="shared" si="96"/>
        <v>0</v>
      </c>
      <c r="AW54" s="1073">
        <f t="shared" si="97"/>
        <v>0</v>
      </c>
      <c r="AX54" s="1073">
        <f t="shared" si="98"/>
        <v>0</v>
      </c>
      <c r="AY54" s="1073">
        <f t="shared" si="99"/>
        <v>0</v>
      </c>
      <c r="AZ54" s="1073">
        <f t="shared" si="100"/>
        <v>0</v>
      </c>
      <c r="BA54" s="1073">
        <f t="shared" si="101"/>
        <v>0</v>
      </c>
      <c r="BB54" s="184">
        <f t="shared" si="54"/>
        <v>0</v>
      </c>
      <c r="BC54" s="348"/>
      <c r="BD54" s="1076">
        <f t="shared" si="55"/>
        <v>0</v>
      </c>
      <c r="BE54" s="347"/>
      <c r="BF54" s="343"/>
      <c r="BG54" s="178">
        <f t="shared" si="56"/>
        <v>0</v>
      </c>
      <c r="BH54" s="179">
        <f t="shared" si="57"/>
        <v>0</v>
      </c>
      <c r="BI54" s="180">
        <f t="shared" si="58"/>
        <v>0</v>
      </c>
      <c r="BJ54" s="181">
        <f t="shared" si="59"/>
        <v>0</v>
      </c>
      <c r="BK54" s="182">
        <f t="shared" si="60"/>
        <v>0</v>
      </c>
      <c r="BL54" s="183">
        <f t="shared" si="68"/>
        <v>0</v>
      </c>
      <c r="BM54" s="183">
        <f t="shared" si="69"/>
        <v>0</v>
      </c>
      <c r="BN54" s="183">
        <f t="shared" si="70"/>
        <v>0</v>
      </c>
      <c r="BO54" s="183">
        <f t="shared" si="71"/>
        <v>0</v>
      </c>
      <c r="BP54" s="183">
        <f t="shared" si="72"/>
        <v>0</v>
      </c>
      <c r="BQ54" s="184">
        <f t="shared" si="73"/>
        <v>0</v>
      </c>
      <c r="BR54" s="405">
        <f t="shared" si="61"/>
        <v>0</v>
      </c>
      <c r="BS54" s="182">
        <f t="shared" si="74"/>
        <v>0</v>
      </c>
      <c r="BT54" s="183">
        <f t="shared" si="75"/>
        <v>0</v>
      </c>
      <c r="BU54" s="184">
        <f t="shared" si="76"/>
        <v>0</v>
      </c>
      <c r="BV54" s="185">
        <f t="shared" si="62"/>
        <v>0</v>
      </c>
      <c r="BW54" s="178">
        <f t="shared" si="77"/>
        <v>0</v>
      </c>
      <c r="BX54" s="179">
        <f t="shared" si="63"/>
        <v>0</v>
      </c>
      <c r="BY54" s="196">
        <f t="shared" si="64"/>
        <v>0</v>
      </c>
      <c r="BZ54" s="197">
        <f t="shared" si="65"/>
        <v>0</v>
      </c>
      <c r="CA54" s="182">
        <f t="shared" si="78"/>
        <v>0</v>
      </c>
      <c r="CB54" s="183">
        <f t="shared" si="79"/>
        <v>0</v>
      </c>
      <c r="CC54" s="183">
        <f t="shared" si="80"/>
        <v>0</v>
      </c>
      <c r="CD54" s="183">
        <f t="shared" si="81"/>
        <v>0</v>
      </c>
      <c r="CE54" s="183">
        <f t="shared" si="82"/>
        <v>0</v>
      </c>
      <c r="CF54" s="183">
        <f t="shared" si="83"/>
        <v>0</v>
      </c>
      <c r="CG54" s="184">
        <f t="shared" si="84"/>
        <v>0</v>
      </c>
      <c r="CH54" s="198">
        <f t="shared" si="66"/>
        <v>0</v>
      </c>
      <c r="CI54" s="186"/>
      <c r="CJ54" s="187"/>
      <c r="CK54" s="187"/>
      <c r="CL54" s="177">
        <f t="shared" si="67"/>
        <v>0</v>
      </c>
      <c r="CM54" s="230"/>
      <c r="CN54" s="359"/>
      <c r="CO54" s="444">
        <v>0</v>
      </c>
      <c r="CP54" s="450">
        <v>0</v>
      </c>
    </row>
    <row r="55" spans="1:94" ht="20.100000000000001" customHeight="1" thickBot="1" x14ac:dyDescent="0.3">
      <c r="A55" s="60" t="s">
        <v>21</v>
      </c>
      <c r="B55" s="60" t="s">
        <v>22</v>
      </c>
      <c r="C55" s="225" t="s">
        <v>23</v>
      </c>
      <c r="D55" s="265">
        <v>1</v>
      </c>
      <c r="E55" s="265">
        <v>2</v>
      </c>
      <c r="F55" s="264">
        <v>3</v>
      </c>
      <c r="G55" s="265">
        <v>4</v>
      </c>
      <c r="H55" s="265">
        <v>5</v>
      </c>
      <c r="I55" s="640">
        <v>6</v>
      </c>
      <c r="J55" s="307">
        <v>7</v>
      </c>
      <c r="K55" s="265">
        <v>8</v>
      </c>
      <c r="L55" s="265">
        <v>9</v>
      </c>
      <c r="M55" s="265">
        <v>10</v>
      </c>
      <c r="N55" s="264">
        <v>11</v>
      </c>
      <c r="O55" s="265">
        <v>12</v>
      </c>
      <c r="P55" s="640">
        <v>13</v>
      </c>
      <c r="Q55" s="307">
        <v>14</v>
      </c>
      <c r="R55" s="886">
        <v>15</v>
      </c>
      <c r="S55" s="1299">
        <v>16</v>
      </c>
      <c r="T55" s="307">
        <v>17</v>
      </c>
      <c r="U55" s="265">
        <v>18</v>
      </c>
      <c r="V55" s="265">
        <v>19</v>
      </c>
      <c r="W55" s="265">
        <v>20</v>
      </c>
      <c r="X55" s="265">
        <v>21</v>
      </c>
      <c r="Y55" s="264">
        <v>22</v>
      </c>
      <c r="Z55" s="640">
        <v>23</v>
      </c>
      <c r="AA55" s="307">
        <v>24</v>
      </c>
      <c r="AB55" s="265">
        <v>25</v>
      </c>
      <c r="AC55" s="265">
        <v>26</v>
      </c>
      <c r="AD55" s="265">
        <v>27</v>
      </c>
      <c r="AE55" s="265">
        <v>28</v>
      </c>
      <c r="AF55" s="265">
        <v>29</v>
      </c>
      <c r="AG55" s="641">
        <v>30</v>
      </c>
      <c r="AH55" s="1269">
        <v>31</v>
      </c>
      <c r="AI55" s="1348"/>
      <c r="AJ55" s="1072">
        <f>COUNTIF($D55:AH55,"D")</f>
        <v>0</v>
      </c>
      <c r="AK55" s="1073">
        <f t="shared" si="85"/>
        <v>0</v>
      </c>
      <c r="AL55" s="1073">
        <f t="shared" si="86"/>
        <v>0</v>
      </c>
      <c r="AM55" s="1073">
        <f t="shared" si="87"/>
        <v>0</v>
      </c>
      <c r="AN55" s="1073">
        <f t="shared" si="88"/>
        <v>0</v>
      </c>
      <c r="AO55" s="1073">
        <f t="shared" si="89"/>
        <v>0</v>
      </c>
      <c r="AP55" s="1073">
        <f t="shared" si="90"/>
        <v>0</v>
      </c>
      <c r="AQ55" s="1073">
        <f t="shared" si="91"/>
        <v>0</v>
      </c>
      <c r="AR55" s="1073">
        <f t="shared" si="92"/>
        <v>0</v>
      </c>
      <c r="AS55" s="1073">
        <f t="shared" si="93"/>
        <v>0</v>
      </c>
      <c r="AT55" s="1073">
        <f t="shared" si="94"/>
        <v>0</v>
      </c>
      <c r="AU55" s="1073">
        <f t="shared" si="95"/>
        <v>0</v>
      </c>
      <c r="AV55" s="1073">
        <f t="shared" si="96"/>
        <v>0</v>
      </c>
      <c r="AW55" s="1073">
        <f t="shared" si="97"/>
        <v>0</v>
      </c>
      <c r="AX55" s="1073">
        <f t="shared" si="98"/>
        <v>0</v>
      </c>
      <c r="AY55" s="1073">
        <f t="shared" si="99"/>
        <v>0</v>
      </c>
      <c r="AZ55" s="1073">
        <f t="shared" si="100"/>
        <v>0</v>
      </c>
      <c r="BA55" s="1073">
        <f t="shared" si="101"/>
        <v>0</v>
      </c>
      <c r="BB55" s="184">
        <f t="shared" si="54"/>
        <v>0</v>
      </c>
      <c r="BC55" s="348"/>
      <c r="BD55" s="1076">
        <f t="shared" si="55"/>
        <v>0</v>
      </c>
      <c r="BE55" s="347"/>
      <c r="BF55" s="343"/>
      <c r="BG55" s="178">
        <f t="shared" si="56"/>
        <v>0</v>
      </c>
      <c r="BH55" s="179">
        <f t="shared" si="57"/>
        <v>0</v>
      </c>
      <c r="BI55" s="180">
        <f t="shared" si="58"/>
        <v>0</v>
      </c>
      <c r="BJ55" s="181">
        <f t="shared" si="59"/>
        <v>0</v>
      </c>
      <c r="BK55" s="182">
        <f t="shared" si="60"/>
        <v>0</v>
      </c>
      <c r="BL55" s="183">
        <f t="shared" si="68"/>
        <v>0</v>
      </c>
      <c r="BM55" s="183">
        <f t="shared" si="69"/>
        <v>0</v>
      </c>
      <c r="BN55" s="183">
        <f t="shared" si="70"/>
        <v>0</v>
      </c>
      <c r="BO55" s="183">
        <f t="shared" si="71"/>
        <v>0</v>
      </c>
      <c r="BP55" s="183">
        <f t="shared" si="72"/>
        <v>0</v>
      </c>
      <c r="BQ55" s="184">
        <f t="shared" si="73"/>
        <v>0</v>
      </c>
      <c r="BR55" s="405">
        <f t="shared" si="61"/>
        <v>0</v>
      </c>
      <c r="BS55" s="182">
        <f t="shared" si="74"/>
        <v>0</v>
      </c>
      <c r="BT55" s="183">
        <f t="shared" si="75"/>
        <v>0</v>
      </c>
      <c r="BU55" s="184">
        <f t="shared" si="76"/>
        <v>0</v>
      </c>
      <c r="BV55" s="185">
        <f t="shared" si="62"/>
        <v>0</v>
      </c>
      <c r="BW55" s="178">
        <f t="shared" si="77"/>
        <v>0</v>
      </c>
      <c r="BX55" s="179">
        <f t="shared" si="63"/>
        <v>0</v>
      </c>
      <c r="BY55" s="196">
        <f t="shared" si="64"/>
        <v>0</v>
      </c>
      <c r="BZ55" s="197">
        <f t="shared" si="65"/>
        <v>0</v>
      </c>
      <c r="CA55" s="182">
        <f t="shared" si="78"/>
        <v>0</v>
      </c>
      <c r="CB55" s="183">
        <f t="shared" si="79"/>
        <v>0</v>
      </c>
      <c r="CC55" s="183">
        <f t="shared" si="80"/>
        <v>0</v>
      </c>
      <c r="CD55" s="183">
        <f t="shared" si="81"/>
        <v>0</v>
      </c>
      <c r="CE55" s="183">
        <f t="shared" si="82"/>
        <v>0</v>
      </c>
      <c r="CF55" s="183">
        <f t="shared" si="83"/>
        <v>0</v>
      </c>
      <c r="CG55" s="184">
        <f t="shared" si="84"/>
        <v>0</v>
      </c>
      <c r="CH55" s="198">
        <f t="shared" si="66"/>
        <v>0</v>
      </c>
      <c r="CI55" s="186"/>
      <c r="CJ55" s="187"/>
      <c r="CK55" s="187"/>
      <c r="CL55" s="177">
        <f t="shared" si="67"/>
        <v>0</v>
      </c>
      <c r="CM55" s="230"/>
      <c r="CN55" s="359"/>
      <c r="CO55" s="444">
        <v>0</v>
      </c>
      <c r="CP55" s="450"/>
    </row>
    <row r="56" spans="1:94" ht="20.100000000000001" customHeight="1" thickBot="1" x14ac:dyDescent="0.3">
      <c r="A56" s="646" t="s">
        <v>90</v>
      </c>
      <c r="B56" s="652">
        <v>42</v>
      </c>
      <c r="C56" s="25" t="s">
        <v>1</v>
      </c>
      <c r="D56" s="435" t="s">
        <v>31</v>
      </c>
      <c r="E56" s="498" t="s">
        <v>26</v>
      </c>
      <c r="F56" s="498"/>
      <c r="G56" s="435" t="s">
        <v>24</v>
      </c>
      <c r="H56" s="435" t="s">
        <v>57</v>
      </c>
      <c r="I56" s="526"/>
      <c r="J56" s="500" t="s">
        <v>48</v>
      </c>
      <c r="K56" s="435" t="s">
        <v>24</v>
      </c>
      <c r="L56" s="433" t="s">
        <v>25</v>
      </c>
      <c r="M56" s="531" t="s">
        <v>49</v>
      </c>
      <c r="N56" s="498"/>
      <c r="O56" s="435" t="s">
        <v>24</v>
      </c>
      <c r="P56" s="440" t="s">
        <v>25</v>
      </c>
      <c r="Q56" s="500"/>
      <c r="R56" s="588" t="s">
        <v>59</v>
      </c>
      <c r="S56" s="1305" t="s">
        <v>25</v>
      </c>
      <c r="T56" s="500"/>
      <c r="U56" s="506" t="s">
        <v>27</v>
      </c>
      <c r="V56" s="1024" t="s">
        <v>31</v>
      </c>
      <c r="W56" s="433" t="s">
        <v>25</v>
      </c>
      <c r="X56" s="498"/>
      <c r="Y56" s="498"/>
      <c r="Z56" s="440" t="s">
        <v>24</v>
      </c>
      <c r="AA56" s="459" t="s">
        <v>25</v>
      </c>
      <c r="AB56" s="506" t="s">
        <v>56</v>
      </c>
      <c r="AC56" s="506" t="s">
        <v>27</v>
      </c>
      <c r="AD56" s="435" t="s">
        <v>31</v>
      </c>
      <c r="AE56" s="435" t="s">
        <v>24</v>
      </c>
      <c r="AF56" s="520"/>
      <c r="AG56" s="504" t="s">
        <v>26</v>
      </c>
      <c r="AH56" s="1265" t="s">
        <v>24</v>
      </c>
      <c r="AI56" s="1345"/>
      <c r="AJ56" s="1072">
        <f>COUNTIF($D56:AH56,"D")</f>
        <v>6</v>
      </c>
      <c r="AK56" s="1073">
        <f t="shared" si="85"/>
        <v>5</v>
      </c>
      <c r="AL56" s="1073">
        <f t="shared" si="86"/>
        <v>2</v>
      </c>
      <c r="AM56" s="1073">
        <f t="shared" si="87"/>
        <v>2</v>
      </c>
      <c r="AN56" s="1073">
        <f t="shared" si="88"/>
        <v>0</v>
      </c>
      <c r="AO56" s="1073">
        <f t="shared" si="89"/>
        <v>0</v>
      </c>
      <c r="AP56" s="1073">
        <f t="shared" si="90"/>
        <v>0</v>
      </c>
      <c r="AQ56" s="1073">
        <f t="shared" si="91"/>
        <v>3</v>
      </c>
      <c r="AR56" s="1073">
        <f t="shared" si="92"/>
        <v>0</v>
      </c>
      <c r="AS56" s="1073">
        <f t="shared" si="93"/>
        <v>0</v>
      </c>
      <c r="AT56" s="1073">
        <f t="shared" si="94"/>
        <v>0</v>
      </c>
      <c r="AU56" s="1073">
        <f t="shared" si="95"/>
        <v>0</v>
      </c>
      <c r="AV56" s="1073">
        <f t="shared" si="96"/>
        <v>0</v>
      </c>
      <c r="AW56" s="1073">
        <f t="shared" si="97"/>
        <v>0</v>
      </c>
      <c r="AX56" s="1073">
        <f t="shared" si="98"/>
        <v>0</v>
      </c>
      <c r="AY56" s="1073">
        <f t="shared" si="99"/>
        <v>0</v>
      </c>
      <c r="AZ56" s="1073">
        <f t="shared" si="100"/>
        <v>0</v>
      </c>
      <c r="BA56" s="1073">
        <f t="shared" si="101"/>
        <v>0</v>
      </c>
      <c r="BB56" s="184">
        <f t="shared" si="54"/>
        <v>15</v>
      </c>
      <c r="BC56" s="348"/>
      <c r="BD56" s="1076">
        <f t="shared" si="55"/>
        <v>7.5</v>
      </c>
      <c r="BE56" s="347"/>
      <c r="BF56" s="343"/>
      <c r="BG56" s="178">
        <f t="shared" si="56"/>
        <v>2</v>
      </c>
      <c r="BH56" s="179">
        <f t="shared" si="57"/>
        <v>1</v>
      </c>
      <c r="BI56" s="180">
        <f t="shared" si="58"/>
        <v>8.3333333333333329E-2</v>
      </c>
      <c r="BJ56" s="181">
        <f t="shared" si="59"/>
        <v>0.91666666666666663</v>
      </c>
      <c r="BK56" s="182">
        <f t="shared" si="60"/>
        <v>1</v>
      </c>
      <c r="BL56" s="183">
        <f t="shared" si="68"/>
        <v>1</v>
      </c>
      <c r="BM56" s="183">
        <f t="shared" si="69"/>
        <v>0</v>
      </c>
      <c r="BN56" s="183">
        <f t="shared" si="70"/>
        <v>0</v>
      </c>
      <c r="BO56" s="183">
        <f t="shared" si="71"/>
        <v>0</v>
      </c>
      <c r="BP56" s="183">
        <f t="shared" si="72"/>
        <v>0</v>
      </c>
      <c r="BQ56" s="184">
        <f t="shared" si="73"/>
        <v>0</v>
      </c>
      <c r="BR56" s="405">
        <f t="shared" si="61"/>
        <v>1</v>
      </c>
      <c r="BS56" s="182">
        <f t="shared" si="74"/>
        <v>0</v>
      </c>
      <c r="BT56" s="183">
        <f t="shared" si="75"/>
        <v>0</v>
      </c>
      <c r="BU56" s="184">
        <f t="shared" si="76"/>
        <v>0</v>
      </c>
      <c r="BV56" s="185">
        <f t="shared" si="62"/>
        <v>0</v>
      </c>
      <c r="BW56" s="178">
        <f t="shared" si="77"/>
        <v>0</v>
      </c>
      <c r="BX56" s="179">
        <f t="shared" si="63"/>
        <v>0</v>
      </c>
      <c r="BY56" s="196">
        <f t="shared" si="64"/>
        <v>0</v>
      </c>
      <c r="BZ56" s="197">
        <f t="shared" si="65"/>
        <v>0</v>
      </c>
      <c r="CA56" s="182">
        <f t="shared" si="78"/>
        <v>0</v>
      </c>
      <c r="CB56" s="183">
        <f t="shared" si="79"/>
        <v>0</v>
      </c>
      <c r="CC56" s="183">
        <f t="shared" si="80"/>
        <v>0</v>
      </c>
      <c r="CD56" s="183">
        <f t="shared" si="81"/>
        <v>0</v>
      </c>
      <c r="CE56" s="183">
        <f t="shared" si="82"/>
        <v>0</v>
      </c>
      <c r="CF56" s="183">
        <f t="shared" si="83"/>
        <v>0</v>
      </c>
      <c r="CG56" s="184">
        <f t="shared" si="84"/>
        <v>0</v>
      </c>
      <c r="CH56" s="198">
        <f t="shared" si="66"/>
        <v>0</v>
      </c>
      <c r="CI56" s="186"/>
      <c r="CJ56" s="187"/>
      <c r="CK56" s="187"/>
      <c r="CL56" s="177">
        <f t="shared" si="67"/>
        <v>2</v>
      </c>
      <c r="CM56" s="230"/>
      <c r="CN56" s="359"/>
      <c r="CO56" s="444">
        <v>4</v>
      </c>
      <c r="CP56" s="450">
        <v>48</v>
      </c>
    </row>
    <row r="57" spans="1:94" ht="20.100000000000001" customHeight="1" thickBot="1" x14ac:dyDescent="0.3">
      <c r="A57" s="646" t="s">
        <v>91</v>
      </c>
      <c r="B57" s="652">
        <v>43</v>
      </c>
      <c r="C57" s="25" t="s">
        <v>1</v>
      </c>
      <c r="D57" s="435"/>
      <c r="E57" s="498"/>
      <c r="F57" s="498"/>
      <c r="G57" s="435"/>
      <c r="H57" s="435"/>
      <c r="I57" s="505"/>
      <c r="J57" s="500"/>
      <c r="K57" s="435"/>
      <c r="L57" s="435"/>
      <c r="M57" s="498"/>
      <c r="N57" s="498"/>
      <c r="O57" s="435"/>
      <c r="P57" s="440"/>
      <c r="Q57" s="500"/>
      <c r="R57" s="588"/>
      <c r="S57" s="1305"/>
      <c r="T57" s="500"/>
      <c r="U57" s="506"/>
      <c r="V57" s="1024"/>
      <c r="W57" s="435"/>
      <c r="X57" s="498"/>
      <c r="Y57" s="498"/>
      <c r="Z57" s="440"/>
      <c r="AA57" s="459"/>
      <c r="AB57" s="506"/>
      <c r="AC57" s="506"/>
      <c r="AD57" s="435"/>
      <c r="AE57" s="435"/>
      <c r="AF57" s="520"/>
      <c r="AG57" s="504"/>
      <c r="AH57" s="1265"/>
      <c r="AI57" s="1345"/>
      <c r="AJ57" s="1072">
        <f>COUNTIF($D57:AH57,"D")</f>
        <v>0</v>
      </c>
      <c r="AK57" s="1073">
        <f t="shared" si="85"/>
        <v>0</v>
      </c>
      <c r="AL57" s="1073">
        <f t="shared" si="86"/>
        <v>0</v>
      </c>
      <c r="AM57" s="1073">
        <f t="shared" si="87"/>
        <v>0</v>
      </c>
      <c r="AN57" s="1073">
        <f t="shared" si="88"/>
        <v>0</v>
      </c>
      <c r="AO57" s="1073">
        <f t="shared" si="89"/>
        <v>0</v>
      </c>
      <c r="AP57" s="1073">
        <f t="shared" si="90"/>
        <v>0</v>
      </c>
      <c r="AQ57" s="1073">
        <f t="shared" si="91"/>
        <v>0</v>
      </c>
      <c r="AR57" s="1073">
        <f t="shared" si="92"/>
        <v>0</v>
      </c>
      <c r="AS57" s="1073">
        <f t="shared" si="93"/>
        <v>0</v>
      </c>
      <c r="AT57" s="1073">
        <f t="shared" si="94"/>
        <v>0</v>
      </c>
      <c r="AU57" s="1073">
        <f t="shared" si="95"/>
        <v>0</v>
      </c>
      <c r="AV57" s="1073">
        <f t="shared" si="96"/>
        <v>0</v>
      </c>
      <c r="AW57" s="1073">
        <f t="shared" si="97"/>
        <v>0</v>
      </c>
      <c r="AX57" s="1073">
        <f t="shared" si="98"/>
        <v>0</v>
      </c>
      <c r="AY57" s="1073">
        <f t="shared" si="99"/>
        <v>0</v>
      </c>
      <c r="AZ57" s="1073">
        <f t="shared" si="100"/>
        <v>0</v>
      </c>
      <c r="BA57" s="1073">
        <f t="shared" si="101"/>
        <v>0</v>
      </c>
      <c r="BB57" s="184">
        <f t="shared" si="54"/>
        <v>0</v>
      </c>
      <c r="BC57" s="348"/>
      <c r="BD57" s="1076">
        <f t="shared" si="55"/>
        <v>0</v>
      </c>
      <c r="BE57" s="347"/>
      <c r="BF57" s="343"/>
      <c r="BG57" s="178">
        <f t="shared" si="56"/>
        <v>0</v>
      </c>
      <c r="BH57" s="179">
        <f t="shared" si="57"/>
        <v>0</v>
      </c>
      <c r="BI57" s="180">
        <f t="shared" si="58"/>
        <v>0</v>
      </c>
      <c r="BJ57" s="181">
        <f t="shared" si="59"/>
        <v>0</v>
      </c>
      <c r="BK57" s="182">
        <f t="shared" si="60"/>
        <v>0</v>
      </c>
      <c r="BL57" s="183">
        <f t="shared" si="68"/>
        <v>0</v>
      </c>
      <c r="BM57" s="183">
        <f t="shared" si="69"/>
        <v>0</v>
      </c>
      <c r="BN57" s="183">
        <f t="shared" si="70"/>
        <v>0</v>
      </c>
      <c r="BO57" s="183">
        <f t="shared" si="71"/>
        <v>0</v>
      </c>
      <c r="BP57" s="183">
        <f t="shared" si="72"/>
        <v>0</v>
      </c>
      <c r="BQ57" s="184">
        <f t="shared" si="73"/>
        <v>0</v>
      </c>
      <c r="BR57" s="405">
        <f t="shared" si="61"/>
        <v>0</v>
      </c>
      <c r="BS57" s="182">
        <f t="shared" si="74"/>
        <v>0</v>
      </c>
      <c r="BT57" s="183">
        <f t="shared" si="75"/>
        <v>0</v>
      </c>
      <c r="BU57" s="184">
        <f t="shared" si="76"/>
        <v>0</v>
      </c>
      <c r="BV57" s="185">
        <f t="shared" si="62"/>
        <v>0</v>
      </c>
      <c r="BW57" s="178">
        <f t="shared" si="77"/>
        <v>0</v>
      </c>
      <c r="BX57" s="179">
        <f t="shared" si="63"/>
        <v>0</v>
      </c>
      <c r="BY57" s="196">
        <f t="shared" si="64"/>
        <v>0</v>
      </c>
      <c r="BZ57" s="197">
        <f t="shared" si="65"/>
        <v>0</v>
      </c>
      <c r="CA57" s="182">
        <f t="shared" si="78"/>
        <v>0</v>
      </c>
      <c r="CB57" s="183">
        <f t="shared" si="79"/>
        <v>0</v>
      </c>
      <c r="CC57" s="183">
        <f t="shared" si="80"/>
        <v>0</v>
      </c>
      <c r="CD57" s="183">
        <f t="shared" si="81"/>
        <v>0</v>
      </c>
      <c r="CE57" s="183">
        <f t="shared" si="82"/>
        <v>0</v>
      </c>
      <c r="CF57" s="183">
        <f t="shared" si="83"/>
        <v>0</v>
      </c>
      <c r="CG57" s="184">
        <f t="shared" si="84"/>
        <v>0</v>
      </c>
      <c r="CH57" s="198">
        <f t="shared" si="66"/>
        <v>0</v>
      </c>
      <c r="CI57" s="186"/>
      <c r="CJ57" s="187"/>
      <c r="CK57" s="187"/>
      <c r="CL57" s="177">
        <f t="shared" si="67"/>
        <v>0</v>
      </c>
      <c r="CM57" s="230"/>
      <c r="CN57" s="359"/>
      <c r="CO57" s="444">
        <v>0</v>
      </c>
      <c r="CP57" s="450">
        <v>0</v>
      </c>
    </row>
    <row r="58" spans="1:94" ht="20.100000000000001" customHeight="1" thickBot="1" x14ac:dyDescent="0.3">
      <c r="A58" s="646" t="s">
        <v>92</v>
      </c>
      <c r="B58" s="652">
        <v>44</v>
      </c>
      <c r="C58" s="25" t="s">
        <v>2</v>
      </c>
      <c r="D58" s="435" t="s">
        <v>25</v>
      </c>
      <c r="E58" s="498"/>
      <c r="F58" s="498"/>
      <c r="G58" s="435" t="s">
        <v>25</v>
      </c>
      <c r="H58" s="435" t="s">
        <v>25</v>
      </c>
      <c r="I58" s="505"/>
      <c r="J58" s="500" t="s">
        <v>49</v>
      </c>
      <c r="K58" s="435" t="s">
        <v>25</v>
      </c>
      <c r="L58" s="435" t="s">
        <v>25</v>
      </c>
      <c r="M58" s="498"/>
      <c r="N58" s="498"/>
      <c r="O58" s="435" t="s">
        <v>24</v>
      </c>
      <c r="P58" s="440" t="s">
        <v>25</v>
      </c>
      <c r="Q58" s="500"/>
      <c r="R58" s="588"/>
      <c r="S58" s="1305" t="s">
        <v>25</v>
      </c>
      <c r="T58" s="500"/>
      <c r="U58" s="506"/>
      <c r="V58" s="1024" t="s">
        <v>24</v>
      </c>
      <c r="W58" s="435" t="s">
        <v>25</v>
      </c>
      <c r="X58" s="498" t="s">
        <v>27</v>
      </c>
      <c r="Y58" s="498" t="s">
        <v>27</v>
      </c>
      <c r="Z58" s="440" t="s">
        <v>31</v>
      </c>
      <c r="AA58" s="459" t="s">
        <v>25</v>
      </c>
      <c r="AB58" s="506" t="s">
        <v>56</v>
      </c>
      <c r="AC58" s="435" t="s">
        <v>25</v>
      </c>
      <c r="AD58" s="435"/>
      <c r="AE58" s="435" t="s">
        <v>32</v>
      </c>
      <c r="AF58" s="520" t="s">
        <v>288</v>
      </c>
      <c r="AG58" s="985" t="s">
        <v>51</v>
      </c>
      <c r="AH58" s="1265"/>
      <c r="AI58" s="1345"/>
      <c r="AJ58" s="1072">
        <f>COUNTIF($D58:AH58,"D")</f>
        <v>2</v>
      </c>
      <c r="AK58" s="1073">
        <f t="shared" si="85"/>
        <v>10</v>
      </c>
      <c r="AL58" s="1073">
        <f t="shared" si="86"/>
        <v>0</v>
      </c>
      <c r="AM58" s="1073">
        <f t="shared" si="87"/>
        <v>2</v>
      </c>
      <c r="AN58" s="1073">
        <f t="shared" si="88"/>
        <v>0</v>
      </c>
      <c r="AO58" s="1073">
        <f t="shared" si="89"/>
        <v>0</v>
      </c>
      <c r="AP58" s="1073">
        <f t="shared" si="90"/>
        <v>0</v>
      </c>
      <c r="AQ58" s="1073">
        <f t="shared" si="91"/>
        <v>1</v>
      </c>
      <c r="AR58" s="1073">
        <f t="shared" si="92"/>
        <v>1</v>
      </c>
      <c r="AS58" s="1073">
        <f t="shared" si="93"/>
        <v>0</v>
      </c>
      <c r="AT58" s="1073">
        <f t="shared" si="94"/>
        <v>0</v>
      </c>
      <c r="AU58" s="1073">
        <f t="shared" si="95"/>
        <v>0</v>
      </c>
      <c r="AV58" s="1073">
        <f t="shared" si="96"/>
        <v>0</v>
      </c>
      <c r="AW58" s="1073">
        <f t="shared" si="97"/>
        <v>0</v>
      </c>
      <c r="AX58" s="1073">
        <f t="shared" si="98"/>
        <v>0</v>
      </c>
      <c r="AY58" s="1073">
        <f t="shared" si="99"/>
        <v>0</v>
      </c>
      <c r="AZ58" s="1073">
        <f t="shared" si="100"/>
        <v>0</v>
      </c>
      <c r="BA58" s="1073">
        <f t="shared" si="101"/>
        <v>0</v>
      </c>
      <c r="BB58" s="184">
        <f t="shared" si="54"/>
        <v>15</v>
      </c>
      <c r="BC58" s="348"/>
      <c r="BD58" s="1076">
        <f t="shared" si="55"/>
        <v>7</v>
      </c>
      <c r="BE58" s="347"/>
      <c r="BF58" s="343"/>
      <c r="BG58" s="178">
        <f t="shared" si="56"/>
        <v>1</v>
      </c>
      <c r="BH58" s="179">
        <f t="shared" si="57"/>
        <v>0.5</v>
      </c>
      <c r="BI58" s="180">
        <f t="shared" si="58"/>
        <v>4.1666666666666664E-2</v>
      </c>
      <c r="BJ58" s="181">
        <f t="shared" si="59"/>
        <v>0.45833333333333331</v>
      </c>
      <c r="BK58" s="182">
        <f t="shared" si="60"/>
        <v>0</v>
      </c>
      <c r="BL58" s="183">
        <f t="shared" si="68"/>
        <v>1</v>
      </c>
      <c r="BM58" s="183">
        <f t="shared" si="69"/>
        <v>0</v>
      </c>
      <c r="BN58" s="183">
        <f t="shared" si="70"/>
        <v>1</v>
      </c>
      <c r="BO58" s="183">
        <f t="shared" si="71"/>
        <v>0</v>
      </c>
      <c r="BP58" s="183">
        <f t="shared" si="72"/>
        <v>0</v>
      </c>
      <c r="BQ58" s="184">
        <f t="shared" si="73"/>
        <v>0</v>
      </c>
      <c r="BR58" s="405">
        <f t="shared" si="61"/>
        <v>1</v>
      </c>
      <c r="BS58" s="182">
        <f t="shared" si="74"/>
        <v>0</v>
      </c>
      <c r="BT58" s="183">
        <f t="shared" si="75"/>
        <v>0</v>
      </c>
      <c r="BU58" s="184">
        <f t="shared" si="76"/>
        <v>0</v>
      </c>
      <c r="BV58" s="185">
        <f t="shared" si="62"/>
        <v>0</v>
      </c>
      <c r="BW58" s="178">
        <f t="shared" si="77"/>
        <v>0</v>
      </c>
      <c r="BX58" s="179">
        <f t="shared" si="63"/>
        <v>0</v>
      </c>
      <c r="BY58" s="196">
        <f t="shared" si="64"/>
        <v>0</v>
      </c>
      <c r="BZ58" s="197">
        <f t="shared" si="65"/>
        <v>0</v>
      </c>
      <c r="CA58" s="182">
        <f t="shared" si="78"/>
        <v>0</v>
      </c>
      <c r="CB58" s="183">
        <f t="shared" si="79"/>
        <v>0</v>
      </c>
      <c r="CC58" s="183">
        <f t="shared" si="80"/>
        <v>0</v>
      </c>
      <c r="CD58" s="183">
        <f t="shared" si="81"/>
        <v>0</v>
      </c>
      <c r="CE58" s="183">
        <f t="shared" si="82"/>
        <v>0</v>
      </c>
      <c r="CF58" s="183">
        <f t="shared" si="83"/>
        <v>0</v>
      </c>
      <c r="CG58" s="184">
        <f t="shared" si="84"/>
        <v>0</v>
      </c>
      <c r="CH58" s="198">
        <f t="shared" si="66"/>
        <v>0</v>
      </c>
      <c r="CI58" s="186"/>
      <c r="CJ58" s="187"/>
      <c r="CK58" s="187"/>
      <c r="CL58" s="177">
        <f t="shared" si="67"/>
        <v>1.5</v>
      </c>
      <c r="CM58" s="230"/>
      <c r="CN58" s="359"/>
      <c r="CO58" s="444">
        <v>5</v>
      </c>
      <c r="CP58" s="450">
        <v>60</v>
      </c>
    </row>
    <row r="59" spans="1:94" ht="20.100000000000001" customHeight="1" thickBot="1" x14ac:dyDescent="0.3">
      <c r="A59" s="646" t="s">
        <v>93</v>
      </c>
      <c r="B59" s="652">
        <v>45</v>
      </c>
      <c r="C59" s="25" t="s">
        <v>2</v>
      </c>
      <c r="D59" s="72" t="s">
        <v>37</v>
      </c>
      <c r="E59" s="72" t="s">
        <v>37</v>
      </c>
      <c r="F59" s="72" t="s">
        <v>37</v>
      </c>
      <c r="G59" s="72" t="s">
        <v>37</v>
      </c>
      <c r="H59" s="72"/>
      <c r="I59" s="1156"/>
      <c r="J59" s="1025" t="s">
        <v>37</v>
      </c>
      <c r="K59" s="72" t="s">
        <v>37</v>
      </c>
      <c r="L59" s="72" t="s">
        <v>37</v>
      </c>
      <c r="M59" s="72" t="s">
        <v>37</v>
      </c>
      <c r="N59" s="72" t="s">
        <v>37</v>
      </c>
      <c r="O59" s="72"/>
      <c r="P59" s="1156"/>
      <c r="Q59" s="1025" t="s">
        <v>37</v>
      </c>
      <c r="R59" s="1285" t="s">
        <v>37</v>
      </c>
      <c r="S59" s="1305" t="s">
        <v>24</v>
      </c>
      <c r="T59" s="500"/>
      <c r="U59" s="506"/>
      <c r="V59" s="1024" t="s">
        <v>24</v>
      </c>
      <c r="W59" s="435" t="s">
        <v>31</v>
      </c>
      <c r="X59" s="498" t="s">
        <v>26</v>
      </c>
      <c r="Y59" s="498"/>
      <c r="Z59" s="440" t="s">
        <v>24</v>
      </c>
      <c r="AA59" s="1025" t="s">
        <v>37</v>
      </c>
      <c r="AB59" s="89" t="s">
        <v>37</v>
      </c>
      <c r="AC59" s="435" t="s">
        <v>37</v>
      </c>
      <c r="AD59" s="435" t="s">
        <v>37</v>
      </c>
      <c r="AE59" s="435" t="s">
        <v>37</v>
      </c>
      <c r="AF59" s="434"/>
      <c r="AG59" s="491"/>
      <c r="AH59" s="1265" t="s">
        <v>37</v>
      </c>
      <c r="AI59" s="1345"/>
      <c r="AJ59" s="1072">
        <f>COUNTIF($D59:AH59,"D")</f>
        <v>3</v>
      </c>
      <c r="AK59" s="1073">
        <f t="shared" si="85"/>
        <v>0</v>
      </c>
      <c r="AL59" s="1073">
        <f t="shared" si="86"/>
        <v>1</v>
      </c>
      <c r="AM59" s="1073">
        <f t="shared" si="87"/>
        <v>0</v>
      </c>
      <c r="AN59" s="1073">
        <f t="shared" si="88"/>
        <v>0</v>
      </c>
      <c r="AO59" s="1073">
        <f t="shared" si="89"/>
        <v>0</v>
      </c>
      <c r="AP59" s="1073">
        <f t="shared" si="90"/>
        <v>0</v>
      </c>
      <c r="AQ59" s="1073">
        <f t="shared" si="91"/>
        <v>1</v>
      </c>
      <c r="AR59" s="1073">
        <f t="shared" si="92"/>
        <v>0</v>
      </c>
      <c r="AS59" s="1073">
        <f t="shared" si="93"/>
        <v>0</v>
      </c>
      <c r="AT59" s="1073">
        <f t="shared" si="94"/>
        <v>0</v>
      </c>
      <c r="AU59" s="1073">
        <f t="shared" si="95"/>
        <v>0</v>
      </c>
      <c r="AV59" s="1073">
        <f t="shared" si="96"/>
        <v>0</v>
      </c>
      <c r="AW59" s="1073">
        <f t="shared" si="97"/>
        <v>17</v>
      </c>
      <c r="AX59" s="1073">
        <f t="shared" si="98"/>
        <v>0</v>
      </c>
      <c r="AY59" s="1073">
        <f t="shared" si="99"/>
        <v>0</v>
      </c>
      <c r="AZ59" s="1073">
        <f t="shared" si="100"/>
        <v>0</v>
      </c>
      <c r="BA59" s="1073">
        <f t="shared" si="101"/>
        <v>0</v>
      </c>
      <c r="BB59" s="184">
        <f t="shared" si="54"/>
        <v>21</v>
      </c>
      <c r="BC59" s="348"/>
      <c r="BD59" s="1076">
        <f t="shared" si="55"/>
        <v>10.5</v>
      </c>
      <c r="BE59" s="347"/>
      <c r="BF59" s="343"/>
      <c r="BG59" s="178">
        <f t="shared" si="56"/>
        <v>0</v>
      </c>
      <c r="BH59" s="179">
        <f t="shared" si="57"/>
        <v>0</v>
      </c>
      <c r="BI59" s="180">
        <f t="shared" si="58"/>
        <v>0</v>
      </c>
      <c r="BJ59" s="181">
        <f t="shared" si="59"/>
        <v>0</v>
      </c>
      <c r="BK59" s="182">
        <f t="shared" si="60"/>
        <v>0</v>
      </c>
      <c r="BL59" s="183">
        <f t="shared" si="68"/>
        <v>0</v>
      </c>
      <c r="BM59" s="183">
        <f t="shared" si="69"/>
        <v>0</v>
      </c>
      <c r="BN59" s="183">
        <f t="shared" si="70"/>
        <v>0</v>
      </c>
      <c r="BO59" s="183">
        <f t="shared" si="71"/>
        <v>0</v>
      </c>
      <c r="BP59" s="183">
        <f t="shared" si="72"/>
        <v>0</v>
      </c>
      <c r="BQ59" s="184">
        <f t="shared" si="73"/>
        <v>0</v>
      </c>
      <c r="BR59" s="405">
        <f t="shared" si="61"/>
        <v>0</v>
      </c>
      <c r="BS59" s="182">
        <f t="shared" si="74"/>
        <v>0</v>
      </c>
      <c r="BT59" s="183">
        <f t="shared" si="75"/>
        <v>0</v>
      </c>
      <c r="BU59" s="184">
        <f t="shared" si="76"/>
        <v>0</v>
      </c>
      <c r="BV59" s="185">
        <f t="shared" si="62"/>
        <v>0</v>
      </c>
      <c r="BW59" s="178">
        <f t="shared" si="77"/>
        <v>0</v>
      </c>
      <c r="BX59" s="179">
        <f t="shared" si="63"/>
        <v>0</v>
      </c>
      <c r="BY59" s="196">
        <f t="shared" si="64"/>
        <v>0</v>
      </c>
      <c r="BZ59" s="197">
        <f t="shared" si="65"/>
        <v>0</v>
      </c>
      <c r="CA59" s="182">
        <f t="shared" si="78"/>
        <v>0</v>
      </c>
      <c r="CB59" s="183">
        <f t="shared" si="79"/>
        <v>0</v>
      </c>
      <c r="CC59" s="183">
        <f t="shared" si="80"/>
        <v>0</v>
      </c>
      <c r="CD59" s="183">
        <f t="shared" si="81"/>
        <v>0</v>
      </c>
      <c r="CE59" s="183">
        <f t="shared" si="82"/>
        <v>0</v>
      </c>
      <c r="CF59" s="183">
        <f t="shared" si="83"/>
        <v>0</v>
      </c>
      <c r="CG59" s="184">
        <f t="shared" si="84"/>
        <v>0</v>
      </c>
      <c r="CH59" s="198">
        <f t="shared" si="66"/>
        <v>0</v>
      </c>
      <c r="CI59" s="186"/>
      <c r="CJ59" s="187"/>
      <c r="CK59" s="187"/>
      <c r="CL59" s="177">
        <f t="shared" si="67"/>
        <v>0</v>
      </c>
      <c r="CM59" s="230"/>
      <c r="CN59" s="359"/>
      <c r="CO59" s="444">
        <v>0</v>
      </c>
      <c r="CP59" s="450">
        <v>0</v>
      </c>
    </row>
    <row r="60" spans="1:94" s="337" customFormat="1" ht="20.100000000000001" customHeight="1" thickBot="1" x14ac:dyDescent="0.3">
      <c r="A60" s="646" t="s">
        <v>94</v>
      </c>
      <c r="B60" s="652">
        <v>46</v>
      </c>
      <c r="C60" s="25" t="s">
        <v>2</v>
      </c>
      <c r="D60" s="435" t="s">
        <v>25</v>
      </c>
      <c r="E60" s="498"/>
      <c r="F60" s="498"/>
      <c r="G60" s="435" t="s">
        <v>25</v>
      </c>
      <c r="H60" s="435" t="s">
        <v>25</v>
      </c>
      <c r="I60" s="505"/>
      <c r="J60" s="500" t="s">
        <v>48</v>
      </c>
      <c r="K60" s="435" t="s">
        <v>25</v>
      </c>
      <c r="L60" s="435" t="s">
        <v>25</v>
      </c>
      <c r="M60" s="498"/>
      <c r="N60" s="498"/>
      <c r="O60" s="435" t="s">
        <v>24</v>
      </c>
      <c r="P60" s="440" t="s">
        <v>25</v>
      </c>
      <c r="Q60" s="500"/>
      <c r="R60" s="384" t="s">
        <v>32</v>
      </c>
      <c r="S60" s="1305" t="s">
        <v>25</v>
      </c>
      <c r="T60" s="500"/>
      <c r="U60" s="506"/>
      <c r="V60" s="1024" t="s">
        <v>24</v>
      </c>
      <c r="W60" s="435" t="s">
        <v>25</v>
      </c>
      <c r="X60" s="498"/>
      <c r="Y60" s="498"/>
      <c r="Z60" s="440" t="s">
        <v>24</v>
      </c>
      <c r="AA60" s="459" t="s">
        <v>25</v>
      </c>
      <c r="AB60" s="506" t="s">
        <v>56</v>
      </c>
      <c r="AC60" s="506"/>
      <c r="AD60" s="435" t="s">
        <v>24</v>
      </c>
      <c r="AE60" s="435" t="s">
        <v>24</v>
      </c>
      <c r="AF60" s="520"/>
      <c r="AG60" s="504"/>
      <c r="AH60" s="1265" t="s">
        <v>24</v>
      </c>
      <c r="AI60" s="1345"/>
      <c r="AJ60" s="1072">
        <f>COUNTIF($D60:AH60,"D")</f>
        <v>6</v>
      </c>
      <c r="AK60" s="1073">
        <f t="shared" si="85"/>
        <v>9</v>
      </c>
      <c r="AL60" s="1073">
        <f t="shared" si="86"/>
        <v>0</v>
      </c>
      <c r="AM60" s="1073">
        <f t="shared" si="87"/>
        <v>0</v>
      </c>
      <c r="AN60" s="1073">
        <f t="shared" si="88"/>
        <v>0</v>
      </c>
      <c r="AO60" s="1073">
        <f t="shared" si="89"/>
        <v>0</v>
      </c>
      <c r="AP60" s="1073">
        <f t="shared" si="90"/>
        <v>0</v>
      </c>
      <c r="AQ60" s="1073">
        <f t="shared" si="91"/>
        <v>0</v>
      </c>
      <c r="AR60" s="1073">
        <f t="shared" si="92"/>
        <v>1</v>
      </c>
      <c r="AS60" s="1073">
        <f t="shared" si="93"/>
        <v>0</v>
      </c>
      <c r="AT60" s="1073">
        <f t="shared" si="94"/>
        <v>0</v>
      </c>
      <c r="AU60" s="1073">
        <f t="shared" si="95"/>
        <v>0</v>
      </c>
      <c r="AV60" s="1073">
        <f t="shared" si="96"/>
        <v>0</v>
      </c>
      <c r="AW60" s="1073">
        <f t="shared" si="97"/>
        <v>0</v>
      </c>
      <c r="AX60" s="1073">
        <f t="shared" si="98"/>
        <v>0</v>
      </c>
      <c r="AY60" s="1073">
        <f t="shared" si="99"/>
        <v>0</v>
      </c>
      <c r="AZ60" s="1073">
        <f t="shared" si="100"/>
        <v>0</v>
      </c>
      <c r="BA60" s="1073">
        <f t="shared" si="101"/>
        <v>0</v>
      </c>
      <c r="BB60" s="184">
        <f t="shared" si="54"/>
        <v>16</v>
      </c>
      <c r="BC60" s="348"/>
      <c r="BD60" s="1076">
        <f t="shared" si="55"/>
        <v>7.5</v>
      </c>
      <c r="BE60" s="347"/>
      <c r="BF60" s="343"/>
      <c r="BG60" s="178">
        <f t="shared" si="56"/>
        <v>1</v>
      </c>
      <c r="BH60" s="179">
        <f t="shared" si="57"/>
        <v>0.5</v>
      </c>
      <c r="BI60" s="180">
        <f t="shared" si="58"/>
        <v>4.1666666666666664E-2</v>
      </c>
      <c r="BJ60" s="181">
        <f t="shared" si="59"/>
        <v>0.45833333333333331</v>
      </c>
      <c r="BK60" s="182">
        <f t="shared" si="60"/>
        <v>1</v>
      </c>
      <c r="BL60" s="183">
        <f t="shared" si="68"/>
        <v>0</v>
      </c>
      <c r="BM60" s="183">
        <f t="shared" si="69"/>
        <v>0</v>
      </c>
      <c r="BN60" s="183">
        <f t="shared" si="70"/>
        <v>0</v>
      </c>
      <c r="BO60" s="183">
        <f t="shared" si="71"/>
        <v>0</v>
      </c>
      <c r="BP60" s="183">
        <f t="shared" si="72"/>
        <v>0</v>
      </c>
      <c r="BQ60" s="184">
        <f t="shared" si="73"/>
        <v>0</v>
      </c>
      <c r="BR60" s="405">
        <f t="shared" si="61"/>
        <v>0.5</v>
      </c>
      <c r="BS60" s="182">
        <f t="shared" si="74"/>
        <v>0</v>
      </c>
      <c r="BT60" s="183">
        <f t="shared" si="75"/>
        <v>0</v>
      </c>
      <c r="BU60" s="184">
        <f t="shared" si="76"/>
        <v>0</v>
      </c>
      <c r="BV60" s="185">
        <f t="shared" si="62"/>
        <v>0</v>
      </c>
      <c r="BW60" s="178">
        <f t="shared" si="77"/>
        <v>0</v>
      </c>
      <c r="BX60" s="179">
        <f t="shared" si="63"/>
        <v>0</v>
      </c>
      <c r="BY60" s="196">
        <f t="shared" si="64"/>
        <v>0</v>
      </c>
      <c r="BZ60" s="197">
        <f t="shared" si="65"/>
        <v>0</v>
      </c>
      <c r="CA60" s="182">
        <f t="shared" si="78"/>
        <v>0</v>
      </c>
      <c r="CB60" s="183">
        <f t="shared" si="79"/>
        <v>0</v>
      </c>
      <c r="CC60" s="183">
        <f t="shared" si="80"/>
        <v>0</v>
      </c>
      <c r="CD60" s="183">
        <f t="shared" si="81"/>
        <v>0</v>
      </c>
      <c r="CE60" s="183">
        <f t="shared" si="82"/>
        <v>0</v>
      </c>
      <c r="CF60" s="183">
        <f t="shared" si="83"/>
        <v>0</v>
      </c>
      <c r="CG60" s="184">
        <f t="shared" si="84"/>
        <v>0</v>
      </c>
      <c r="CH60" s="198">
        <f t="shared" si="66"/>
        <v>0</v>
      </c>
      <c r="CI60" s="186"/>
      <c r="CJ60" s="187"/>
      <c r="CK60" s="187"/>
      <c r="CL60" s="177">
        <f t="shared" si="67"/>
        <v>1</v>
      </c>
      <c r="CM60" s="230"/>
      <c r="CN60" s="359"/>
      <c r="CO60" s="444">
        <v>3</v>
      </c>
      <c r="CP60" s="450">
        <v>36</v>
      </c>
    </row>
    <row r="61" spans="1:94" ht="20.100000000000001" customHeight="1" thickBot="1" x14ac:dyDescent="0.3">
      <c r="A61" s="646" t="s">
        <v>95</v>
      </c>
      <c r="B61" s="652">
        <v>47</v>
      </c>
      <c r="C61" s="25" t="s">
        <v>2</v>
      </c>
      <c r="D61" s="435" t="s">
        <v>25</v>
      </c>
      <c r="E61" s="498"/>
      <c r="F61" s="498"/>
      <c r="G61" s="435" t="s">
        <v>25</v>
      </c>
      <c r="H61" s="435" t="s">
        <v>25</v>
      </c>
      <c r="I61" s="505"/>
      <c r="J61" s="500" t="s">
        <v>48</v>
      </c>
      <c r="K61" s="435" t="s">
        <v>32</v>
      </c>
      <c r="L61" s="435" t="s">
        <v>32</v>
      </c>
      <c r="M61" s="506" t="s">
        <v>288</v>
      </c>
      <c r="N61" s="506" t="s">
        <v>289</v>
      </c>
      <c r="O61" s="434" t="s">
        <v>32</v>
      </c>
      <c r="P61" s="491" t="s">
        <v>32</v>
      </c>
      <c r="Q61" s="466" t="s">
        <v>32</v>
      </c>
      <c r="R61" s="588"/>
      <c r="S61" s="1309" t="s">
        <v>32</v>
      </c>
      <c r="T61" s="500"/>
      <c r="U61" s="506"/>
      <c r="V61" s="1024" t="s">
        <v>24</v>
      </c>
      <c r="W61" s="435" t="s">
        <v>25</v>
      </c>
      <c r="X61" s="498"/>
      <c r="Y61" s="498"/>
      <c r="Z61" s="440" t="s">
        <v>24</v>
      </c>
      <c r="AA61" s="459" t="s">
        <v>25</v>
      </c>
      <c r="AB61" s="506" t="s">
        <v>56</v>
      </c>
      <c r="AC61" s="506"/>
      <c r="AD61" s="89" t="s">
        <v>24</v>
      </c>
      <c r="AE61" s="435" t="s">
        <v>24</v>
      </c>
      <c r="AF61" s="520"/>
      <c r="AG61" s="504"/>
      <c r="AH61" s="1265" t="s">
        <v>24</v>
      </c>
      <c r="AI61" s="1345"/>
      <c r="AJ61" s="1072">
        <f>COUNTIF($D61:AH61,"D")</f>
        <v>5</v>
      </c>
      <c r="AK61" s="1073">
        <f t="shared" si="85"/>
        <v>5</v>
      </c>
      <c r="AL61" s="1073">
        <f t="shared" si="86"/>
        <v>0</v>
      </c>
      <c r="AM61" s="1073">
        <f t="shared" si="87"/>
        <v>0</v>
      </c>
      <c r="AN61" s="1073">
        <f t="shared" si="88"/>
        <v>0</v>
      </c>
      <c r="AO61" s="1073">
        <f t="shared" si="89"/>
        <v>0</v>
      </c>
      <c r="AP61" s="1073">
        <f t="shared" si="90"/>
        <v>0</v>
      </c>
      <c r="AQ61" s="1073">
        <f t="shared" si="91"/>
        <v>0</v>
      </c>
      <c r="AR61" s="1073">
        <f t="shared" si="92"/>
        <v>6</v>
      </c>
      <c r="AS61" s="1073">
        <f t="shared" si="93"/>
        <v>0</v>
      </c>
      <c r="AT61" s="1073">
        <f t="shared" si="94"/>
        <v>0</v>
      </c>
      <c r="AU61" s="1073">
        <f t="shared" si="95"/>
        <v>0</v>
      </c>
      <c r="AV61" s="1073">
        <f t="shared" si="96"/>
        <v>0</v>
      </c>
      <c r="AW61" s="1073">
        <f t="shared" si="97"/>
        <v>0</v>
      </c>
      <c r="AX61" s="1073">
        <f t="shared" si="98"/>
        <v>0</v>
      </c>
      <c r="AY61" s="1073">
        <f t="shared" si="99"/>
        <v>0</v>
      </c>
      <c r="AZ61" s="1073">
        <f t="shared" si="100"/>
        <v>0</v>
      </c>
      <c r="BA61" s="1073">
        <f t="shared" si="101"/>
        <v>0</v>
      </c>
      <c r="BB61" s="184">
        <f t="shared" si="54"/>
        <v>16</v>
      </c>
      <c r="BC61" s="348"/>
      <c r="BD61" s="1076">
        <f t="shared" si="55"/>
        <v>5</v>
      </c>
      <c r="BE61" s="347"/>
      <c r="BF61" s="343"/>
      <c r="BG61" s="178">
        <f t="shared" si="56"/>
        <v>1</v>
      </c>
      <c r="BH61" s="913">
        <v>0.54166666666666663</v>
      </c>
      <c r="BI61" s="914">
        <v>8.3333333333333329E-2</v>
      </c>
      <c r="BJ61" s="181">
        <f t="shared" si="59"/>
        <v>0.45833333333333331</v>
      </c>
      <c r="BK61" s="182">
        <f t="shared" si="60"/>
        <v>1</v>
      </c>
      <c r="BL61" s="183">
        <f t="shared" si="68"/>
        <v>0</v>
      </c>
      <c r="BM61" s="183">
        <f t="shared" si="69"/>
        <v>0</v>
      </c>
      <c r="BN61" s="183">
        <f t="shared" si="70"/>
        <v>0</v>
      </c>
      <c r="BO61" s="183">
        <f t="shared" si="71"/>
        <v>0</v>
      </c>
      <c r="BP61" s="183">
        <f t="shared" si="72"/>
        <v>0</v>
      </c>
      <c r="BQ61" s="184">
        <f t="shared" si="73"/>
        <v>0</v>
      </c>
      <c r="BR61" s="405">
        <f t="shared" si="61"/>
        <v>0.5</v>
      </c>
      <c r="BS61" s="182">
        <f t="shared" si="74"/>
        <v>0</v>
      </c>
      <c r="BT61" s="183">
        <f t="shared" si="75"/>
        <v>0</v>
      </c>
      <c r="BU61" s="184">
        <f t="shared" si="76"/>
        <v>0</v>
      </c>
      <c r="BV61" s="185">
        <f t="shared" si="62"/>
        <v>0</v>
      </c>
      <c r="BW61" s="178">
        <f t="shared" si="77"/>
        <v>0</v>
      </c>
      <c r="BX61" s="179">
        <f t="shared" si="63"/>
        <v>0</v>
      </c>
      <c r="BY61" s="196">
        <f t="shared" si="64"/>
        <v>0</v>
      </c>
      <c r="BZ61" s="197">
        <f t="shared" si="65"/>
        <v>0</v>
      </c>
      <c r="CA61" s="182">
        <f t="shared" si="78"/>
        <v>0</v>
      </c>
      <c r="CB61" s="183">
        <f t="shared" si="79"/>
        <v>0</v>
      </c>
      <c r="CC61" s="183">
        <f t="shared" si="80"/>
        <v>0</v>
      </c>
      <c r="CD61" s="183">
        <f t="shared" si="81"/>
        <v>0</v>
      </c>
      <c r="CE61" s="183">
        <f t="shared" si="82"/>
        <v>0</v>
      </c>
      <c r="CF61" s="183">
        <f t="shared" si="83"/>
        <v>0</v>
      </c>
      <c r="CG61" s="184">
        <f t="shared" si="84"/>
        <v>0</v>
      </c>
      <c r="CH61" s="198">
        <f t="shared" si="66"/>
        <v>0</v>
      </c>
      <c r="CI61" s="186"/>
      <c r="CJ61" s="187"/>
      <c r="CK61" s="187"/>
      <c r="CL61" s="177">
        <f t="shared" si="67"/>
        <v>1.0416666666666665</v>
      </c>
      <c r="CM61" s="230"/>
      <c r="CN61" s="359"/>
      <c r="CO61" s="444">
        <v>3</v>
      </c>
      <c r="CP61" s="450">
        <v>37</v>
      </c>
    </row>
    <row r="62" spans="1:94" ht="20.100000000000001" customHeight="1" thickBot="1" x14ac:dyDescent="0.3">
      <c r="A62" s="646" t="s">
        <v>241</v>
      </c>
      <c r="B62" s="652">
        <v>48</v>
      </c>
      <c r="C62" s="25" t="s">
        <v>2</v>
      </c>
      <c r="D62" s="72" t="s">
        <v>37</v>
      </c>
      <c r="E62" s="72" t="s">
        <v>37</v>
      </c>
      <c r="F62" s="72" t="s">
        <v>37</v>
      </c>
      <c r="G62" s="72" t="s">
        <v>37</v>
      </c>
      <c r="H62" s="72"/>
      <c r="I62" s="1156"/>
      <c r="J62" s="1025" t="s">
        <v>37</v>
      </c>
      <c r="K62" s="72" t="s">
        <v>37</v>
      </c>
      <c r="L62" s="72" t="s">
        <v>37</v>
      </c>
      <c r="M62" s="72" t="s">
        <v>37</v>
      </c>
      <c r="N62" s="72" t="s">
        <v>37</v>
      </c>
      <c r="O62" s="72"/>
      <c r="P62" s="1156"/>
      <c r="Q62" s="1025" t="s">
        <v>37</v>
      </c>
      <c r="R62" s="1285" t="s">
        <v>37</v>
      </c>
      <c r="S62" s="1294"/>
      <c r="T62" s="454" t="s">
        <v>37</v>
      </c>
      <c r="U62" s="436" t="s">
        <v>37</v>
      </c>
      <c r="V62" s="436" t="s">
        <v>57</v>
      </c>
      <c r="W62" s="436" t="s">
        <v>57</v>
      </c>
      <c r="X62" s="436"/>
      <c r="Y62" s="436"/>
      <c r="Z62" s="443"/>
      <c r="AA62" s="454" t="s">
        <v>25</v>
      </c>
      <c r="AB62" s="436" t="s">
        <v>25</v>
      </c>
      <c r="AC62" s="436"/>
      <c r="AD62" s="436" t="s">
        <v>24</v>
      </c>
      <c r="AE62" s="436" t="s">
        <v>24</v>
      </c>
      <c r="AF62" s="436"/>
      <c r="AG62" s="443" t="s">
        <v>37</v>
      </c>
      <c r="AH62" s="1270" t="s">
        <v>37</v>
      </c>
      <c r="AI62" s="1351"/>
      <c r="AJ62" s="1072">
        <f>COUNTIF($D62:AH62,"D")</f>
        <v>2</v>
      </c>
      <c r="AK62" s="1073">
        <f t="shared" si="85"/>
        <v>2</v>
      </c>
      <c r="AL62" s="1073">
        <f t="shared" si="86"/>
        <v>0</v>
      </c>
      <c r="AM62" s="1073">
        <f t="shared" si="87"/>
        <v>0</v>
      </c>
      <c r="AN62" s="1073">
        <f t="shared" si="88"/>
        <v>0</v>
      </c>
      <c r="AO62" s="1073">
        <f t="shared" si="89"/>
        <v>0</v>
      </c>
      <c r="AP62" s="1073">
        <f t="shared" si="90"/>
        <v>0</v>
      </c>
      <c r="AQ62" s="1073">
        <f t="shared" si="91"/>
        <v>0</v>
      </c>
      <c r="AR62" s="1073">
        <f t="shared" si="92"/>
        <v>0</v>
      </c>
      <c r="AS62" s="1073">
        <f t="shared" si="93"/>
        <v>0</v>
      </c>
      <c r="AT62" s="1073">
        <f t="shared" si="94"/>
        <v>0</v>
      </c>
      <c r="AU62" s="1073">
        <f t="shared" si="95"/>
        <v>0</v>
      </c>
      <c r="AV62" s="1073">
        <f t="shared" si="96"/>
        <v>0</v>
      </c>
      <c r="AW62" s="1073">
        <f t="shared" si="97"/>
        <v>15</v>
      </c>
      <c r="AX62" s="1073">
        <f t="shared" si="98"/>
        <v>0</v>
      </c>
      <c r="AY62" s="1073">
        <f t="shared" si="99"/>
        <v>0</v>
      </c>
      <c r="AZ62" s="1073">
        <f t="shared" si="100"/>
        <v>0</v>
      </c>
      <c r="BA62" s="1073">
        <f t="shared" si="101"/>
        <v>0</v>
      </c>
      <c r="BB62" s="184">
        <f t="shared" si="54"/>
        <v>19</v>
      </c>
      <c r="BC62" s="348"/>
      <c r="BD62" s="1076">
        <f t="shared" si="55"/>
        <v>9.5</v>
      </c>
      <c r="BE62" s="347"/>
      <c r="BF62" s="343"/>
      <c r="BG62" s="178">
        <f t="shared" si="56"/>
        <v>0</v>
      </c>
      <c r="BH62" s="179">
        <f t="shared" si="57"/>
        <v>0</v>
      </c>
      <c r="BI62" s="180">
        <f t="shared" si="58"/>
        <v>0</v>
      </c>
      <c r="BJ62" s="181">
        <f t="shared" si="59"/>
        <v>0</v>
      </c>
      <c r="BK62" s="182">
        <f t="shared" si="60"/>
        <v>0</v>
      </c>
      <c r="BL62" s="183">
        <f t="shared" si="68"/>
        <v>0</v>
      </c>
      <c r="BM62" s="183">
        <f t="shared" si="69"/>
        <v>0</v>
      </c>
      <c r="BN62" s="183">
        <f t="shared" si="70"/>
        <v>0</v>
      </c>
      <c r="BO62" s="183">
        <f t="shared" si="71"/>
        <v>0</v>
      </c>
      <c r="BP62" s="183">
        <f t="shared" si="72"/>
        <v>0</v>
      </c>
      <c r="BQ62" s="184">
        <f t="shared" si="73"/>
        <v>0</v>
      </c>
      <c r="BR62" s="405">
        <f t="shared" si="61"/>
        <v>0</v>
      </c>
      <c r="BS62" s="182">
        <f t="shared" si="74"/>
        <v>0</v>
      </c>
      <c r="BT62" s="183">
        <f t="shared" si="75"/>
        <v>0</v>
      </c>
      <c r="BU62" s="184">
        <f t="shared" si="76"/>
        <v>0</v>
      </c>
      <c r="BV62" s="185">
        <f t="shared" si="62"/>
        <v>0</v>
      </c>
      <c r="BW62" s="178">
        <f t="shared" si="77"/>
        <v>0</v>
      </c>
      <c r="BX62" s="179">
        <f t="shared" si="63"/>
        <v>0</v>
      </c>
      <c r="BY62" s="196">
        <f t="shared" si="64"/>
        <v>0</v>
      </c>
      <c r="BZ62" s="197">
        <f t="shared" si="65"/>
        <v>0</v>
      </c>
      <c r="CA62" s="182">
        <f t="shared" si="78"/>
        <v>0</v>
      </c>
      <c r="CB62" s="183">
        <f t="shared" si="79"/>
        <v>0</v>
      </c>
      <c r="CC62" s="183">
        <f t="shared" si="80"/>
        <v>0</v>
      </c>
      <c r="CD62" s="183">
        <f t="shared" si="81"/>
        <v>0</v>
      </c>
      <c r="CE62" s="183">
        <f t="shared" si="82"/>
        <v>0</v>
      </c>
      <c r="CF62" s="183">
        <f t="shared" si="83"/>
        <v>0</v>
      </c>
      <c r="CG62" s="184">
        <f t="shared" si="84"/>
        <v>0</v>
      </c>
      <c r="CH62" s="198">
        <f t="shared" si="66"/>
        <v>0</v>
      </c>
      <c r="CI62" s="186"/>
      <c r="CJ62" s="187"/>
      <c r="CK62" s="187"/>
      <c r="CL62" s="177">
        <f t="shared" si="67"/>
        <v>0</v>
      </c>
      <c r="CM62" s="230"/>
      <c r="CN62" s="359"/>
      <c r="CO62" s="444">
        <v>1</v>
      </c>
      <c r="CP62" s="450">
        <v>12</v>
      </c>
    </row>
    <row r="63" spans="1:94" ht="20.100000000000001" customHeight="1" thickBot="1" x14ac:dyDescent="0.3">
      <c r="A63" s="1648" t="s">
        <v>144</v>
      </c>
      <c r="B63" s="652">
        <v>49</v>
      </c>
      <c r="C63" s="25" t="s">
        <v>65</v>
      </c>
      <c r="D63" s="435"/>
      <c r="E63" s="432"/>
      <c r="F63" s="432"/>
      <c r="G63" s="435"/>
      <c r="H63" s="435"/>
      <c r="I63" s="440"/>
      <c r="J63" s="459"/>
      <c r="K63" s="435"/>
      <c r="L63" s="435"/>
      <c r="M63" s="432"/>
      <c r="N63" s="432"/>
      <c r="O63" s="435"/>
      <c r="P63" s="440"/>
      <c r="Q63" s="500"/>
      <c r="R63" s="588"/>
      <c r="S63" s="1305"/>
      <c r="T63" s="500"/>
      <c r="U63" s="506"/>
      <c r="V63" s="1024"/>
      <c r="W63" s="435"/>
      <c r="X63" s="498"/>
      <c r="Y63" s="498"/>
      <c r="Z63" s="440"/>
      <c r="AA63" s="459"/>
      <c r="AB63" s="506"/>
      <c r="AC63" s="506"/>
      <c r="AD63" s="435"/>
      <c r="AE63" s="435"/>
      <c r="AF63" s="520"/>
      <c r="AG63" s="504"/>
      <c r="AH63" s="1265"/>
      <c r="AI63" s="1345"/>
      <c r="AJ63" s="1072">
        <f>COUNTIF($D63:AH63,"D")</f>
        <v>0</v>
      </c>
      <c r="AK63" s="1073">
        <f t="shared" si="85"/>
        <v>0</v>
      </c>
      <c r="AL63" s="1073">
        <f t="shared" si="86"/>
        <v>0</v>
      </c>
      <c r="AM63" s="1073">
        <f t="shared" si="87"/>
        <v>0</v>
      </c>
      <c r="AN63" s="1073">
        <f t="shared" si="88"/>
        <v>0</v>
      </c>
      <c r="AO63" s="1073">
        <f t="shared" si="89"/>
        <v>0</v>
      </c>
      <c r="AP63" s="1073">
        <f t="shared" si="90"/>
        <v>0</v>
      </c>
      <c r="AQ63" s="1073">
        <f t="shared" si="91"/>
        <v>0</v>
      </c>
      <c r="AR63" s="1073">
        <f t="shared" si="92"/>
        <v>0</v>
      </c>
      <c r="AS63" s="1073">
        <f t="shared" si="93"/>
        <v>0</v>
      </c>
      <c r="AT63" s="1073">
        <f t="shared" si="94"/>
        <v>0</v>
      </c>
      <c r="AU63" s="1073">
        <f t="shared" si="95"/>
        <v>0</v>
      </c>
      <c r="AV63" s="1073">
        <f t="shared" si="96"/>
        <v>0</v>
      </c>
      <c r="AW63" s="1073">
        <f t="shared" si="97"/>
        <v>0</v>
      </c>
      <c r="AX63" s="1073">
        <f t="shared" si="98"/>
        <v>0</v>
      </c>
      <c r="AY63" s="1073">
        <f t="shared" si="99"/>
        <v>0</v>
      </c>
      <c r="AZ63" s="1073">
        <f t="shared" si="100"/>
        <v>0</v>
      </c>
      <c r="BA63" s="1073">
        <f t="shared" si="101"/>
        <v>0</v>
      </c>
      <c r="BB63" s="184">
        <f t="shared" si="54"/>
        <v>0</v>
      </c>
      <c r="BC63" s="348"/>
      <c r="BD63" s="1076">
        <f t="shared" si="55"/>
        <v>0</v>
      </c>
      <c r="BE63" s="347"/>
      <c r="BF63" s="343"/>
      <c r="BG63" s="178">
        <f t="shared" si="56"/>
        <v>0</v>
      </c>
      <c r="BH63" s="179">
        <f t="shared" si="57"/>
        <v>0</v>
      </c>
      <c r="BI63" s="180">
        <f t="shared" si="58"/>
        <v>0</v>
      </c>
      <c r="BJ63" s="181">
        <f t="shared" si="59"/>
        <v>0</v>
      </c>
      <c r="BK63" s="182">
        <f t="shared" si="60"/>
        <v>0</v>
      </c>
      <c r="BL63" s="183">
        <f t="shared" si="68"/>
        <v>0</v>
      </c>
      <c r="BM63" s="183">
        <f t="shared" si="69"/>
        <v>0</v>
      </c>
      <c r="BN63" s="183">
        <f t="shared" si="70"/>
        <v>0</v>
      </c>
      <c r="BO63" s="183">
        <f t="shared" si="71"/>
        <v>0</v>
      </c>
      <c r="BP63" s="183">
        <f t="shared" si="72"/>
        <v>0</v>
      </c>
      <c r="BQ63" s="184">
        <f t="shared" si="73"/>
        <v>0</v>
      </c>
      <c r="BR63" s="405">
        <f t="shared" si="61"/>
        <v>0</v>
      </c>
      <c r="BS63" s="182">
        <f t="shared" si="74"/>
        <v>0</v>
      </c>
      <c r="BT63" s="183">
        <f t="shared" si="75"/>
        <v>0</v>
      </c>
      <c r="BU63" s="184">
        <f t="shared" si="76"/>
        <v>0</v>
      </c>
      <c r="BV63" s="185">
        <f t="shared" si="62"/>
        <v>0</v>
      </c>
      <c r="BW63" s="178">
        <f t="shared" si="77"/>
        <v>0</v>
      </c>
      <c r="BX63" s="179">
        <f t="shared" si="63"/>
        <v>0</v>
      </c>
      <c r="BY63" s="196">
        <f t="shared" si="64"/>
        <v>0</v>
      </c>
      <c r="BZ63" s="197">
        <f t="shared" si="65"/>
        <v>0</v>
      </c>
      <c r="CA63" s="182">
        <f t="shared" si="78"/>
        <v>0</v>
      </c>
      <c r="CB63" s="183">
        <f t="shared" si="79"/>
        <v>0</v>
      </c>
      <c r="CC63" s="183">
        <f t="shared" si="80"/>
        <v>0</v>
      </c>
      <c r="CD63" s="183">
        <f t="shared" si="81"/>
        <v>0</v>
      </c>
      <c r="CE63" s="183">
        <f t="shared" si="82"/>
        <v>0</v>
      </c>
      <c r="CF63" s="183">
        <f t="shared" si="83"/>
        <v>0</v>
      </c>
      <c r="CG63" s="184">
        <f t="shared" si="84"/>
        <v>0</v>
      </c>
      <c r="CH63" s="198">
        <f t="shared" si="66"/>
        <v>0</v>
      </c>
      <c r="CI63" s="186"/>
      <c r="CJ63" s="187"/>
      <c r="CK63" s="187"/>
      <c r="CL63" s="177">
        <f t="shared" si="67"/>
        <v>0</v>
      </c>
      <c r="CM63" s="230"/>
      <c r="CN63" s="359"/>
      <c r="CO63" s="444">
        <v>0</v>
      </c>
      <c r="CP63" s="450"/>
    </row>
    <row r="64" spans="1:94" ht="20.100000000000001" customHeight="1" thickBot="1" x14ac:dyDescent="0.3">
      <c r="A64" s="1648"/>
      <c r="B64" s="652">
        <v>50</v>
      </c>
      <c r="C64" s="25"/>
      <c r="D64" s="435"/>
      <c r="E64" s="432"/>
      <c r="F64" s="432"/>
      <c r="G64" s="435"/>
      <c r="H64" s="435"/>
      <c r="I64" s="440"/>
      <c r="J64" s="459"/>
      <c r="K64" s="435"/>
      <c r="L64" s="435"/>
      <c r="M64" s="432"/>
      <c r="N64" s="432"/>
      <c r="O64" s="435"/>
      <c r="P64" s="440"/>
      <c r="Q64" s="500"/>
      <c r="R64" s="588"/>
      <c r="S64" s="1305"/>
      <c r="T64" s="500"/>
      <c r="U64" s="506"/>
      <c r="V64" s="1024"/>
      <c r="W64" s="435"/>
      <c r="X64" s="498"/>
      <c r="Y64" s="498"/>
      <c r="Z64" s="440"/>
      <c r="AA64" s="459"/>
      <c r="AB64" s="506"/>
      <c r="AC64" s="506"/>
      <c r="AD64" s="435"/>
      <c r="AE64" s="435"/>
      <c r="AF64" s="520"/>
      <c r="AG64" s="504"/>
      <c r="AH64" s="1265"/>
      <c r="AI64" s="1345"/>
      <c r="AJ64" s="1072">
        <f>COUNTIF($D64:AH64,"D")</f>
        <v>0</v>
      </c>
      <c r="AK64" s="1073">
        <f t="shared" si="85"/>
        <v>0</v>
      </c>
      <c r="AL64" s="1073">
        <f t="shared" si="86"/>
        <v>0</v>
      </c>
      <c r="AM64" s="1073">
        <f t="shared" si="87"/>
        <v>0</v>
      </c>
      <c r="AN64" s="1073">
        <f t="shared" si="88"/>
        <v>0</v>
      </c>
      <c r="AO64" s="1073">
        <f t="shared" si="89"/>
        <v>0</v>
      </c>
      <c r="AP64" s="1073">
        <f t="shared" si="90"/>
        <v>0</v>
      </c>
      <c r="AQ64" s="1073">
        <f t="shared" si="91"/>
        <v>0</v>
      </c>
      <c r="AR64" s="1073">
        <f t="shared" si="92"/>
        <v>0</v>
      </c>
      <c r="AS64" s="1073">
        <f t="shared" si="93"/>
        <v>0</v>
      </c>
      <c r="AT64" s="1073">
        <f t="shared" si="94"/>
        <v>0</v>
      </c>
      <c r="AU64" s="1073">
        <f t="shared" si="95"/>
        <v>0</v>
      </c>
      <c r="AV64" s="1073">
        <f t="shared" si="96"/>
        <v>0</v>
      </c>
      <c r="AW64" s="1073">
        <f t="shared" si="97"/>
        <v>0</v>
      </c>
      <c r="AX64" s="1073">
        <f t="shared" si="98"/>
        <v>0</v>
      </c>
      <c r="AY64" s="1073">
        <f t="shared" si="99"/>
        <v>0</v>
      </c>
      <c r="AZ64" s="1073">
        <f t="shared" si="100"/>
        <v>0</v>
      </c>
      <c r="BA64" s="1073">
        <f t="shared" si="101"/>
        <v>0</v>
      </c>
      <c r="BB64" s="184">
        <f t="shared" si="54"/>
        <v>0</v>
      </c>
      <c r="BC64" s="348"/>
      <c r="BD64" s="1076">
        <f t="shared" si="55"/>
        <v>0</v>
      </c>
      <c r="BE64" s="347"/>
      <c r="BF64" s="343"/>
      <c r="BG64" s="178">
        <f t="shared" si="56"/>
        <v>0</v>
      </c>
      <c r="BH64" s="179">
        <f t="shared" si="57"/>
        <v>0</v>
      </c>
      <c r="BI64" s="180">
        <f t="shared" si="58"/>
        <v>0</v>
      </c>
      <c r="BJ64" s="181">
        <f t="shared" si="59"/>
        <v>0</v>
      </c>
      <c r="BK64" s="182">
        <f t="shared" si="60"/>
        <v>0</v>
      </c>
      <c r="BL64" s="183">
        <f t="shared" si="68"/>
        <v>0</v>
      </c>
      <c r="BM64" s="183">
        <f t="shared" si="69"/>
        <v>0</v>
      </c>
      <c r="BN64" s="183">
        <f t="shared" si="70"/>
        <v>0</v>
      </c>
      <c r="BO64" s="183">
        <f t="shared" si="71"/>
        <v>0</v>
      </c>
      <c r="BP64" s="183">
        <f t="shared" si="72"/>
        <v>0</v>
      </c>
      <c r="BQ64" s="184">
        <f t="shared" si="73"/>
        <v>0</v>
      </c>
      <c r="BR64" s="405">
        <f t="shared" si="61"/>
        <v>0</v>
      </c>
      <c r="BS64" s="182">
        <f t="shared" si="74"/>
        <v>0</v>
      </c>
      <c r="BT64" s="183">
        <f t="shared" si="75"/>
        <v>0</v>
      </c>
      <c r="BU64" s="184">
        <f t="shared" si="76"/>
        <v>0</v>
      </c>
      <c r="BV64" s="185">
        <f t="shared" si="62"/>
        <v>0</v>
      </c>
      <c r="BW64" s="178">
        <f t="shared" si="77"/>
        <v>0</v>
      </c>
      <c r="BX64" s="179">
        <f t="shared" si="63"/>
        <v>0</v>
      </c>
      <c r="BY64" s="196">
        <f t="shared" si="64"/>
        <v>0</v>
      </c>
      <c r="BZ64" s="197">
        <f t="shared" si="65"/>
        <v>0</v>
      </c>
      <c r="CA64" s="182">
        <f t="shared" si="78"/>
        <v>0</v>
      </c>
      <c r="CB64" s="183">
        <f t="shared" si="79"/>
        <v>0</v>
      </c>
      <c r="CC64" s="183">
        <f t="shared" si="80"/>
        <v>0</v>
      </c>
      <c r="CD64" s="183">
        <f t="shared" si="81"/>
        <v>0</v>
      </c>
      <c r="CE64" s="183">
        <f t="shared" si="82"/>
        <v>0</v>
      </c>
      <c r="CF64" s="183">
        <f t="shared" si="83"/>
        <v>0</v>
      </c>
      <c r="CG64" s="184">
        <f t="shared" si="84"/>
        <v>0</v>
      </c>
      <c r="CH64" s="198">
        <f t="shared" si="66"/>
        <v>0</v>
      </c>
      <c r="CI64" s="186"/>
      <c r="CJ64" s="187"/>
      <c r="CK64" s="187"/>
      <c r="CL64" s="177">
        <f t="shared" si="67"/>
        <v>0</v>
      </c>
      <c r="CM64" s="230"/>
      <c r="CN64" s="359"/>
      <c r="CO64" s="444">
        <v>0</v>
      </c>
      <c r="CP64" s="450">
        <v>0</v>
      </c>
    </row>
    <row r="65" spans="1:94" ht="20.100000000000001" customHeight="1" thickBot="1" x14ac:dyDescent="0.3">
      <c r="A65" s="1648"/>
      <c r="B65" s="652">
        <v>51</v>
      </c>
      <c r="C65" s="25" t="s">
        <v>3</v>
      </c>
      <c r="D65" s="438"/>
      <c r="E65" s="439"/>
      <c r="F65" s="439"/>
      <c r="G65" s="438"/>
      <c r="H65" s="438"/>
      <c r="I65" s="455"/>
      <c r="J65" s="460"/>
      <c r="K65" s="438"/>
      <c r="L65" s="438"/>
      <c r="M65" s="439"/>
      <c r="N65" s="439"/>
      <c r="O65" s="438"/>
      <c r="P65" s="455"/>
      <c r="Q65" s="503"/>
      <c r="R65" s="589"/>
      <c r="S65" s="1309"/>
      <c r="T65" s="503"/>
      <c r="U65" s="458"/>
      <c r="V65" s="1026"/>
      <c r="W65" s="438"/>
      <c r="X65" s="502"/>
      <c r="Y65" s="502"/>
      <c r="Z65" s="455"/>
      <c r="AA65" s="460"/>
      <c r="AB65" s="458"/>
      <c r="AC65" s="458"/>
      <c r="AD65" s="438"/>
      <c r="AE65" s="438"/>
      <c r="AF65" s="453"/>
      <c r="AG65" s="504"/>
      <c r="AH65" s="1265"/>
      <c r="AI65" s="1345"/>
      <c r="AJ65" s="1072">
        <f>COUNTIF($D65:AH65,"D")</f>
        <v>0</v>
      </c>
      <c r="AK65" s="1073">
        <f t="shared" si="85"/>
        <v>0</v>
      </c>
      <c r="AL65" s="1073">
        <f t="shared" si="86"/>
        <v>0</v>
      </c>
      <c r="AM65" s="1073">
        <f t="shared" si="87"/>
        <v>0</v>
      </c>
      <c r="AN65" s="1073">
        <f t="shared" si="88"/>
        <v>0</v>
      </c>
      <c r="AO65" s="1073">
        <f t="shared" si="89"/>
        <v>0</v>
      </c>
      <c r="AP65" s="1073">
        <f t="shared" si="90"/>
        <v>0</v>
      </c>
      <c r="AQ65" s="1073">
        <f t="shared" si="91"/>
        <v>0</v>
      </c>
      <c r="AR65" s="1073">
        <f t="shared" si="92"/>
        <v>0</v>
      </c>
      <c r="AS65" s="1073">
        <f t="shared" si="93"/>
        <v>0</v>
      </c>
      <c r="AT65" s="1073">
        <f t="shared" si="94"/>
        <v>0</v>
      </c>
      <c r="AU65" s="1073">
        <f t="shared" si="95"/>
        <v>0</v>
      </c>
      <c r="AV65" s="1073">
        <f t="shared" si="96"/>
        <v>0</v>
      </c>
      <c r="AW65" s="1073">
        <f t="shared" si="97"/>
        <v>0</v>
      </c>
      <c r="AX65" s="1073">
        <f t="shared" si="98"/>
        <v>0</v>
      </c>
      <c r="AY65" s="1073">
        <f t="shared" si="99"/>
        <v>0</v>
      </c>
      <c r="AZ65" s="1073">
        <f t="shared" si="100"/>
        <v>0</v>
      </c>
      <c r="BA65" s="1073">
        <f t="shared" si="101"/>
        <v>0</v>
      </c>
      <c r="BB65" s="184">
        <f t="shared" si="54"/>
        <v>0</v>
      </c>
      <c r="BC65" s="348"/>
      <c r="BD65" s="1076">
        <f t="shared" si="55"/>
        <v>0</v>
      </c>
      <c r="BE65" s="347"/>
      <c r="BF65" s="343"/>
      <c r="BG65" s="178">
        <f t="shared" si="56"/>
        <v>0</v>
      </c>
      <c r="BH65" s="179">
        <f t="shared" si="57"/>
        <v>0</v>
      </c>
      <c r="BI65" s="180">
        <f t="shared" si="58"/>
        <v>0</v>
      </c>
      <c r="BJ65" s="181">
        <f t="shared" si="59"/>
        <v>0</v>
      </c>
      <c r="BK65" s="182">
        <f t="shared" si="60"/>
        <v>0</v>
      </c>
      <c r="BL65" s="183">
        <f t="shared" si="68"/>
        <v>0</v>
      </c>
      <c r="BM65" s="183">
        <f t="shared" si="69"/>
        <v>0</v>
      </c>
      <c r="BN65" s="183">
        <f t="shared" si="70"/>
        <v>0</v>
      </c>
      <c r="BO65" s="183">
        <f t="shared" si="71"/>
        <v>0</v>
      </c>
      <c r="BP65" s="183">
        <f t="shared" si="72"/>
        <v>0</v>
      </c>
      <c r="BQ65" s="184">
        <f t="shared" si="73"/>
        <v>0</v>
      </c>
      <c r="BR65" s="405">
        <f t="shared" si="61"/>
        <v>0</v>
      </c>
      <c r="BS65" s="182">
        <f t="shared" si="74"/>
        <v>0</v>
      </c>
      <c r="BT65" s="183">
        <f t="shared" si="75"/>
        <v>0</v>
      </c>
      <c r="BU65" s="184">
        <f t="shared" si="76"/>
        <v>0</v>
      </c>
      <c r="BV65" s="185">
        <f t="shared" si="62"/>
        <v>0</v>
      </c>
      <c r="BW65" s="178">
        <f t="shared" si="77"/>
        <v>0</v>
      </c>
      <c r="BX65" s="179">
        <f t="shared" si="63"/>
        <v>0</v>
      </c>
      <c r="BY65" s="196">
        <f t="shared" si="64"/>
        <v>0</v>
      </c>
      <c r="BZ65" s="197">
        <f t="shared" si="65"/>
        <v>0</v>
      </c>
      <c r="CA65" s="182">
        <f t="shared" si="78"/>
        <v>0</v>
      </c>
      <c r="CB65" s="183">
        <f t="shared" si="79"/>
        <v>0</v>
      </c>
      <c r="CC65" s="183">
        <f t="shared" si="80"/>
        <v>0</v>
      </c>
      <c r="CD65" s="183">
        <f t="shared" si="81"/>
        <v>0</v>
      </c>
      <c r="CE65" s="183">
        <f t="shared" si="82"/>
        <v>0</v>
      </c>
      <c r="CF65" s="183">
        <f t="shared" si="83"/>
        <v>0</v>
      </c>
      <c r="CG65" s="184">
        <f t="shared" si="84"/>
        <v>0</v>
      </c>
      <c r="CH65" s="198">
        <f t="shared" si="66"/>
        <v>0</v>
      </c>
      <c r="CI65" s="186"/>
      <c r="CJ65" s="187"/>
      <c r="CK65" s="187"/>
      <c r="CL65" s="177">
        <f t="shared" si="67"/>
        <v>0</v>
      </c>
      <c r="CM65" s="230"/>
      <c r="CN65" s="359"/>
      <c r="CO65" s="444">
        <v>0</v>
      </c>
      <c r="CP65" s="450">
        <v>0</v>
      </c>
    </row>
    <row r="66" spans="1:94" ht="20.100000000000001" customHeight="1" thickBot="1" x14ac:dyDescent="0.3">
      <c r="A66" s="646" t="s">
        <v>96</v>
      </c>
      <c r="B66" s="652">
        <v>52</v>
      </c>
      <c r="C66" s="25" t="s">
        <v>3</v>
      </c>
      <c r="D66" s="449" t="s">
        <v>31</v>
      </c>
      <c r="E66" s="501" t="s">
        <v>26</v>
      </c>
      <c r="F66" s="501"/>
      <c r="G66" s="449" t="s">
        <v>25</v>
      </c>
      <c r="H66" s="449" t="s">
        <v>25</v>
      </c>
      <c r="I66" s="714"/>
      <c r="J66" s="508" t="s">
        <v>48</v>
      </c>
      <c r="K66" s="449" t="s">
        <v>27</v>
      </c>
      <c r="L66" s="449" t="s">
        <v>25</v>
      </c>
      <c r="M66" s="501"/>
      <c r="N66" s="501"/>
      <c r="O66" s="449" t="s">
        <v>24</v>
      </c>
      <c r="P66" s="490" t="s">
        <v>25</v>
      </c>
      <c r="Q66" s="508"/>
      <c r="R66" s="1286"/>
      <c r="S66" s="1294"/>
      <c r="T66" s="386" t="s">
        <v>38</v>
      </c>
      <c r="U66" s="449" t="s">
        <v>38</v>
      </c>
      <c r="V66" s="449" t="s">
        <v>38</v>
      </c>
      <c r="W66" s="449" t="s">
        <v>38</v>
      </c>
      <c r="X66" s="449" t="s">
        <v>38</v>
      </c>
      <c r="Y66" s="449"/>
      <c r="Z66" s="490"/>
      <c r="AA66" s="386" t="s">
        <v>38</v>
      </c>
      <c r="AB66" s="449" t="s">
        <v>38</v>
      </c>
      <c r="AC66" s="501"/>
      <c r="AD66" s="449" t="s">
        <v>24</v>
      </c>
      <c r="AE66" s="449" t="s">
        <v>24</v>
      </c>
      <c r="AF66" s="501"/>
      <c r="AG66" s="714"/>
      <c r="AH66" s="1267" t="s">
        <v>24</v>
      </c>
      <c r="AI66" s="1346"/>
      <c r="AJ66" s="1072">
        <f>COUNTIF($D66:AH66,"D")</f>
        <v>4</v>
      </c>
      <c r="AK66" s="1073">
        <f t="shared" si="85"/>
        <v>4</v>
      </c>
      <c r="AL66" s="1073">
        <f t="shared" si="86"/>
        <v>1</v>
      </c>
      <c r="AM66" s="1073">
        <f t="shared" si="87"/>
        <v>1</v>
      </c>
      <c r="AN66" s="1073">
        <f t="shared" si="88"/>
        <v>0</v>
      </c>
      <c r="AO66" s="1073">
        <f t="shared" si="89"/>
        <v>0</v>
      </c>
      <c r="AP66" s="1073">
        <f t="shared" si="90"/>
        <v>0</v>
      </c>
      <c r="AQ66" s="1073">
        <f t="shared" si="91"/>
        <v>1</v>
      </c>
      <c r="AR66" s="1073">
        <f t="shared" si="92"/>
        <v>0</v>
      </c>
      <c r="AS66" s="1073">
        <f t="shared" si="93"/>
        <v>0</v>
      </c>
      <c r="AT66" s="1073">
        <f t="shared" si="94"/>
        <v>0</v>
      </c>
      <c r="AU66" s="1073">
        <f t="shared" si="95"/>
        <v>0</v>
      </c>
      <c r="AV66" s="1073">
        <f t="shared" si="96"/>
        <v>0</v>
      </c>
      <c r="AW66" s="1073">
        <f t="shared" si="97"/>
        <v>0</v>
      </c>
      <c r="AX66" s="1073">
        <f t="shared" si="98"/>
        <v>7</v>
      </c>
      <c r="AY66" s="1073">
        <f t="shared" si="99"/>
        <v>0</v>
      </c>
      <c r="AZ66" s="1073">
        <f t="shared" si="100"/>
        <v>0</v>
      </c>
      <c r="BA66" s="1073">
        <f t="shared" si="101"/>
        <v>0</v>
      </c>
      <c r="BB66" s="184">
        <f t="shared" si="54"/>
        <v>17</v>
      </c>
      <c r="BC66" s="348"/>
      <c r="BD66" s="1076">
        <f t="shared" si="55"/>
        <v>7.3333333333333339</v>
      </c>
      <c r="BE66" s="347"/>
      <c r="BF66" s="343"/>
      <c r="BG66" s="178">
        <f t="shared" si="56"/>
        <v>0</v>
      </c>
      <c r="BH66" s="179">
        <f t="shared" si="57"/>
        <v>0</v>
      </c>
      <c r="BI66" s="180">
        <f t="shared" si="58"/>
        <v>0</v>
      </c>
      <c r="BJ66" s="181">
        <f t="shared" si="59"/>
        <v>0</v>
      </c>
      <c r="BK66" s="182">
        <f t="shared" si="60"/>
        <v>1</v>
      </c>
      <c r="BL66" s="183">
        <f t="shared" si="68"/>
        <v>0</v>
      </c>
      <c r="BM66" s="183">
        <f t="shared" si="69"/>
        <v>0</v>
      </c>
      <c r="BN66" s="183">
        <f t="shared" si="70"/>
        <v>0</v>
      </c>
      <c r="BO66" s="183">
        <f t="shared" si="71"/>
        <v>0</v>
      </c>
      <c r="BP66" s="183">
        <f t="shared" si="72"/>
        <v>0</v>
      </c>
      <c r="BQ66" s="184">
        <f t="shared" si="73"/>
        <v>0</v>
      </c>
      <c r="BR66" s="405">
        <f t="shared" si="61"/>
        <v>0.5</v>
      </c>
      <c r="BS66" s="182">
        <f t="shared" si="74"/>
        <v>0</v>
      </c>
      <c r="BT66" s="183">
        <f t="shared" si="75"/>
        <v>0</v>
      </c>
      <c r="BU66" s="184">
        <f t="shared" si="76"/>
        <v>0</v>
      </c>
      <c r="BV66" s="185">
        <f t="shared" si="62"/>
        <v>0</v>
      </c>
      <c r="BW66" s="178">
        <f t="shared" si="77"/>
        <v>0</v>
      </c>
      <c r="BX66" s="179">
        <f t="shared" si="63"/>
        <v>0</v>
      </c>
      <c r="BY66" s="196">
        <f t="shared" si="64"/>
        <v>0</v>
      </c>
      <c r="BZ66" s="197">
        <f t="shared" si="65"/>
        <v>0</v>
      </c>
      <c r="CA66" s="182">
        <f t="shared" si="78"/>
        <v>0</v>
      </c>
      <c r="CB66" s="183">
        <f t="shared" si="79"/>
        <v>0</v>
      </c>
      <c r="CC66" s="183">
        <f t="shared" si="80"/>
        <v>0</v>
      </c>
      <c r="CD66" s="183">
        <f t="shared" si="81"/>
        <v>0</v>
      </c>
      <c r="CE66" s="183">
        <f t="shared" si="82"/>
        <v>0</v>
      </c>
      <c r="CF66" s="183">
        <f t="shared" si="83"/>
        <v>0</v>
      </c>
      <c r="CG66" s="184">
        <f t="shared" si="84"/>
        <v>0</v>
      </c>
      <c r="CH66" s="198">
        <f t="shared" si="66"/>
        <v>0</v>
      </c>
      <c r="CI66" s="186"/>
      <c r="CJ66" s="187"/>
      <c r="CK66" s="187"/>
      <c r="CL66" s="177">
        <f t="shared" si="67"/>
        <v>0.5</v>
      </c>
      <c r="CM66" s="230"/>
      <c r="CN66" s="359"/>
      <c r="CO66" s="444">
        <v>2</v>
      </c>
      <c r="CP66" s="450">
        <v>24</v>
      </c>
    </row>
    <row r="67" spans="1:94" ht="20.100000000000001" customHeight="1" thickBot="1" x14ac:dyDescent="0.3">
      <c r="A67" s="646" t="s">
        <v>97</v>
      </c>
      <c r="B67" s="652">
        <v>53</v>
      </c>
      <c r="C67" s="25" t="s">
        <v>3</v>
      </c>
      <c r="D67" s="438" t="s">
        <v>25</v>
      </c>
      <c r="E67" s="502"/>
      <c r="F67" s="502"/>
      <c r="G67" s="978" t="s">
        <v>49</v>
      </c>
      <c r="H67" s="438" t="s">
        <v>25</v>
      </c>
      <c r="I67" s="467" t="s">
        <v>49</v>
      </c>
      <c r="J67" s="503"/>
      <c r="K67" s="438" t="s">
        <v>24</v>
      </c>
      <c r="L67" s="438" t="s">
        <v>25</v>
      </c>
      <c r="M67" s="502" t="s">
        <v>49</v>
      </c>
      <c r="N67" s="502"/>
      <c r="O67" s="438" t="s">
        <v>24</v>
      </c>
      <c r="P67" s="455" t="s">
        <v>26</v>
      </c>
      <c r="Q67" s="503"/>
      <c r="R67" s="589"/>
      <c r="S67" s="1309" t="s">
        <v>25</v>
      </c>
      <c r="T67" s="503" t="s">
        <v>27</v>
      </c>
      <c r="U67" s="458"/>
      <c r="V67" s="1026" t="s">
        <v>24</v>
      </c>
      <c r="W67" s="438" t="s">
        <v>25</v>
      </c>
      <c r="X67" s="502"/>
      <c r="Y67" s="502"/>
      <c r="Z67" s="455" t="s">
        <v>27</v>
      </c>
      <c r="AA67" s="460" t="s">
        <v>25</v>
      </c>
      <c r="AB67" s="458" t="s">
        <v>56</v>
      </c>
      <c r="AC67" s="458"/>
      <c r="AD67" s="438" t="s">
        <v>24</v>
      </c>
      <c r="AE67" s="438" t="s">
        <v>24</v>
      </c>
      <c r="AF67" s="453"/>
      <c r="AG67" s="507"/>
      <c r="AH67" s="1268" t="s">
        <v>24</v>
      </c>
      <c r="AI67" s="1347"/>
      <c r="AJ67" s="1072">
        <f>COUNTIF($D67:AH67,"D")</f>
        <v>6</v>
      </c>
      <c r="AK67" s="1073">
        <f t="shared" si="85"/>
        <v>6</v>
      </c>
      <c r="AL67" s="1073">
        <f t="shared" si="86"/>
        <v>1</v>
      </c>
      <c r="AM67" s="1073">
        <f t="shared" si="87"/>
        <v>2</v>
      </c>
      <c r="AN67" s="1073">
        <f t="shared" si="88"/>
        <v>0</v>
      </c>
      <c r="AO67" s="1073">
        <f t="shared" si="89"/>
        <v>0</v>
      </c>
      <c r="AP67" s="1073">
        <f t="shared" si="90"/>
        <v>0</v>
      </c>
      <c r="AQ67" s="1073">
        <f t="shared" si="91"/>
        <v>0</v>
      </c>
      <c r="AR67" s="1073">
        <f t="shared" si="92"/>
        <v>0</v>
      </c>
      <c r="AS67" s="1073">
        <f t="shared" si="93"/>
        <v>0</v>
      </c>
      <c r="AT67" s="1073">
        <f t="shared" si="94"/>
        <v>0</v>
      </c>
      <c r="AU67" s="1073">
        <f t="shared" si="95"/>
        <v>0</v>
      </c>
      <c r="AV67" s="1073">
        <f t="shared" si="96"/>
        <v>0</v>
      </c>
      <c r="AW67" s="1073">
        <f t="shared" si="97"/>
        <v>0</v>
      </c>
      <c r="AX67" s="1073">
        <f t="shared" si="98"/>
        <v>0</v>
      </c>
      <c r="AY67" s="1073">
        <f t="shared" si="99"/>
        <v>0</v>
      </c>
      <c r="AZ67" s="1073">
        <f t="shared" si="100"/>
        <v>0</v>
      </c>
      <c r="BA67" s="1073">
        <f t="shared" si="101"/>
        <v>0</v>
      </c>
      <c r="BB67" s="184">
        <f t="shared" si="54"/>
        <v>15</v>
      </c>
      <c r="BC67" s="348"/>
      <c r="BD67" s="1076">
        <f t="shared" si="55"/>
        <v>7.5</v>
      </c>
      <c r="BE67" s="347"/>
      <c r="BF67" s="343"/>
      <c r="BG67" s="178">
        <f t="shared" si="56"/>
        <v>1</v>
      </c>
      <c r="BH67" s="179">
        <f t="shared" si="57"/>
        <v>0.5</v>
      </c>
      <c r="BI67" s="180">
        <f t="shared" si="58"/>
        <v>4.1666666666666664E-2</v>
      </c>
      <c r="BJ67" s="181">
        <f t="shared" si="59"/>
        <v>0.45833333333333331</v>
      </c>
      <c r="BK67" s="182">
        <f t="shared" si="60"/>
        <v>0</v>
      </c>
      <c r="BL67" s="183">
        <f t="shared" si="68"/>
        <v>3</v>
      </c>
      <c r="BM67" s="183">
        <f t="shared" si="69"/>
        <v>0</v>
      </c>
      <c r="BN67" s="183">
        <f t="shared" si="70"/>
        <v>0</v>
      </c>
      <c r="BO67" s="183">
        <f t="shared" si="71"/>
        <v>0</v>
      </c>
      <c r="BP67" s="183">
        <f t="shared" si="72"/>
        <v>0</v>
      </c>
      <c r="BQ67" s="184">
        <f t="shared" si="73"/>
        <v>0</v>
      </c>
      <c r="BR67" s="405">
        <f t="shared" si="61"/>
        <v>1.5</v>
      </c>
      <c r="BS67" s="182">
        <f t="shared" si="74"/>
        <v>0</v>
      </c>
      <c r="BT67" s="183">
        <f t="shared" si="75"/>
        <v>0</v>
      </c>
      <c r="BU67" s="184">
        <f t="shared" si="76"/>
        <v>0</v>
      </c>
      <c r="BV67" s="185">
        <f t="shared" si="62"/>
        <v>0</v>
      </c>
      <c r="BW67" s="178">
        <f t="shared" si="77"/>
        <v>0</v>
      </c>
      <c r="BX67" s="179">
        <f t="shared" si="63"/>
        <v>0</v>
      </c>
      <c r="BY67" s="196">
        <f t="shared" si="64"/>
        <v>0</v>
      </c>
      <c r="BZ67" s="197">
        <f t="shared" si="65"/>
        <v>0</v>
      </c>
      <c r="CA67" s="182">
        <f t="shared" si="78"/>
        <v>0</v>
      </c>
      <c r="CB67" s="183">
        <f t="shared" si="79"/>
        <v>0</v>
      </c>
      <c r="CC67" s="183">
        <f t="shared" si="80"/>
        <v>0</v>
      </c>
      <c r="CD67" s="183">
        <f t="shared" si="81"/>
        <v>0</v>
      </c>
      <c r="CE67" s="183">
        <f t="shared" si="82"/>
        <v>0</v>
      </c>
      <c r="CF67" s="183">
        <f t="shared" si="83"/>
        <v>0</v>
      </c>
      <c r="CG67" s="184">
        <f t="shared" si="84"/>
        <v>0</v>
      </c>
      <c r="CH67" s="198">
        <f t="shared" si="66"/>
        <v>0</v>
      </c>
      <c r="CI67" s="186"/>
      <c r="CJ67" s="187"/>
      <c r="CK67" s="187"/>
      <c r="CL67" s="177">
        <f t="shared" si="67"/>
        <v>2</v>
      </c>
      <c r="CM67" s="230"/>
      <c r="CN67" s="359"/>
      <c r="CO67" s="444">
        <v>7</v>
      </c>
      <c r="CP67" s="450">
        <v>84</v>
      </c>
    </row>
    <row r="68" spans="1:94" s="337" customFormat="1" ht="20.100000000000001" customHeight="1" thickBot="1" x14ac:dyDescent="0.3">
      <c r="A68" s="646" t="s">
        <v>98</v>
      </c>
      <c r="B68" s="652">
        <v>54</v>
      </c>
      <c r="C68" s="25" t="s">
        <v>3</v>
      </c>
      <c r="D68" s="438" t="s">
        <v>25</v>
      </c>
      <c r="E68" s="502"/>
      <c r="F68" s="502"/>
      <c r="G68" s="438" t="s">
        <v>25</v>
      </c>
      <c r="H68" s="438" t="s">
        <v>25</v>
      </c>
      <c r="I68" s="467"/>
      <c r="J68" s="503" t="s">
        <v>48</v>
      </c>
      <c r="K68" s="438" t="s">
        <v>25</v>
      </c>
      <c r="L68" s="438" t="s">
        <v>25</v>
      </c>
      <c r="M68" s="428" t="s">
        <v>49</v>
      </c>
      <c r="N68" s="502"/>
      <c r="O68" s="438" t="s">
        <v>27</v>
      </c>
      <c r="P68" s="455" t="s">
        <v>25</v>
      </c>
      <c r="Q68" s="503"/>
      <c r="R68" s="589"/>
      <c r="S68" s="1309" t="s">
        <v>26</v>
      </c>
      <c r="T68" s="503"/>
      <c r="U68" s="458"/>
      <c r="V68" s="1026" t="s">
        <v>24</v>
      </c>
      <c r="W68" s="438" t="s">
        <v>25</v>
      </c>
      <c r="X68" s="428" t="s">
        <v>56</v>
      </c>
      <c r="Y68" s="428" t="s">
        <v>51</v>
      </c>
      <c r="Z68" s="455" t="s">
        <v>27</v>
      </c>
      <c r="AA68" s="460" t="s">
        <v>25</v>
      </c>
      <c r="AB68" s="458"/>
      <c r="AC68" s="458" t="s">
        <v>59</v>
      </c>
      <c r="AD68" s="438" t="s">
        <v>24</v>
      </c>
      <c r="AE68" s="438" t="s">
        <v>24</v>
      </c>
      <c r="AF68" s="453"/>
      <c r="AG68" s="507"/>
      <c r="AH68" s="1268" t="s">
        <v>24</v>
      </c>
      <c r="AI68" s="1347"/>
      <c r="AJ68" s="1072">
        <f>COUNTIF($D68:AH68,"D")</f>
        <v>4</v>
      </c>
      <c r="AK68" s="1073">
        <f t="shared" si="85"/>
        <v>8</v>
      </c>
      <c r="AL68" s="1073">
        <f t="shared" si="86"/>
        <v>1</v>
      </c>
      <c r="AM68" s="1073">
        <f t="shared" si="87"/>
        <v>2</v>
      </c>
      <c r="AN68" s="1073">
        <f t="shared" si="88"/>
        <v>0</v>
      </c>
      <c r="AO68" s="1073">
        <f t="shared" si="89"/>
        <v>0</v>
      </c>
      <c r="AP68" s="1073">
        <f t="shared" si="90"/>
        <v>0</v>
      </c>
      <c r="AQ68" s="1073">
        <f t="shared" si="91"/>
        <v>0</v>
      </c>
      <c r="AR68" s="1073">
        <f t="shared" si="92"/>
        <v>0</v>
      </c>
      <c r="AS68" s="1073">
        <f t="shared" si="93"/>
        <v>0</v>
      </c>
      <c r="AT68" s="1073">
        <f t="shared" si="94"/>
        <v>0</v>
      </c>
      <c r="AU68" s="1073">
        <f t="shared" si="95"/>
        <v>0</v>
      </c>
      <c r="AV68" s="1073">
        <f t="shared" si="96"/>
        <v>0</v>
      </c>
      <c r="AW68" s="1073">
        <f t="shared" si="97"/>
        <v>0</v>
      </c>
      <c r="AX68" s="1073">
        <f t="shared" si="98"/>
        <v>0</v>
      </c>
      <c r="AY68" s="1073">
        <f t="shared" si="99"/>
        <v>0</v>
      </c>
      <c r="AZ68" s="1073">
        <f t="shared" si="100"/>
        <v>0</v>
      </c>
      <c r="BA68" s="1073">
        <f t="shared" si="101"/>
        <v>0</v>
      </c>
      <c r="BB68" s="184">
        <f t="shared" si="54"/>
        <v>15</v>
      </c>
      <c r="BC68" s="348"/>
      <c r="BD68" s="1076">
        <f t="shared" si="55"/>
        <v>7.5</v>
      </c>
      <c r="BE68" s="347"/>
      <c r="BF68" s="343"/>
      <c r="BG68" s="178">
        <f t="shared" si="56"/>
        <v>2</v>
      </c>
      <c r="BH68" s="179">
        <f t="shared" si="57"/>
        <v>1</v>
      </c>
      <c r="BI68" s="180">
        <f t="shared" si="58"/>
        <v>8.3333333333333329E-2</v>
      </c>
      <c r="BJ68" s="181">
        <f t="shared" si="59"/>
        <v>0.91666666666666663</v>
      </c>
      <c r="BK68" s="182">
        <f t="shared" si="60"/>
        <v>1</v>
      </c>
      <c r="BL68" s="183">
        <f t="shared" si="68"/>
        <v>1</v>
      </c>
      <c r="BM68" s="183">
        <f t="shared" si="69"/>
        <v>0</v>
      </c>
      <c r="BN68" s="183">
        <f t="shared" si="70"/>
        <v>1</v>
      </c>
      <c r="BO68" s="183">
        <f t="shared" si="71"/>
        <v>0</v>
      </c>
      <c r="BP68" s="183">
        <f t="shared" si="72"/>
        <v>0</v>
      </c>
      <c r="BQ68" s="184">
        <f t="shared" si="73"/>
        <v>0</v>
      </c>
      <c r="BR68" s="405">
        <f t="shared" si="61"/>
        <v>1.5</v>
      </c>
      <c r="BS68" s="182">
        <f t="shared" si="74"/>
        <v>0</v>
      </c>
      <c r="BT68" s="183">
        <f t="shared" si="75"/>
        <v>0</v>
      </c>
      <c r="BU68" s="184">
        <f t="shared" si="76"/>
        <v>0</v>
      </c>
      <c r="BV68" s="185">
        <f t="shared" si="62"/>
        <v>0</v>
      </c>
      <c r="BW68" s="178">
        <f t="shared" si="77"/>
        <v>0</v>
      </c>
      <c r="BX68" s="179">
        <f t="shared" si="63"/>
        <v>0</v>
      </c>
      <c r="BY68" s="196">
        <f t="shared" si="64"/>
        <v>0</v>
      </c>
      <c r="BZ68" s="197">
        <f t="shared" si="65"/>
        <v>0</v>
      </c>
      <c r="CA68" s="182">
        <f t="shared" si="78"/>
        <v>0</v>
      </c>
      <c r="CB68" s="183">
        <f t="shared" si="79"/>
        <v>0</v>
      </c>
      <c r="CC68" s="183">
        <f t="shared" si="80"/>
        <v>0</v>
      </c>
      <c r="CD68" s="183">
        <f t="shared" si="81"/>
        <v>0</v>
      </c>
      <c r="CE68" s="183">
        <f t="shared" si="82"/>
        <v>0</v>
      </c>
      <c r="CF68" s="183">
        <f t="shared" si="83"/>
        <v>0</v>
      </c>
      <c r="CG68" s="184">
        <f t="shared" si="84"/>
        <v>0</v>
      </c>
      <c r="CH68" s="198">
        <f t="shared" si="66"/>
        <v>0</v>
      </c>
      <c r="CI68" s="186"/>
      <c r="CJ68" s="187"/>
      <c r="CK68" s="187"/>
      <c r="CL68" s="177">
        <f t="shared" si="67"/>
        <v>2.5</v>
      </c>
      <c r="CM68" s="230"/>
      <c r="CN68" s="359"/>
      <c r="CO68" s="444">
        <v>7</v>
      </c>
      <c r="CP68" s="450">
        <v>84</v>
      </c>
    </row>
    <row r="69" spans="1:94" ht="20.100000000000001" customHeight="1" thickBot="1" x14ac:dyDescent="0.3">
      <c r="A69" s="646" t="s">
        <v>99</v>
      </c>
      <c r="B69" s="652">
        <v>55</v>
      </c>
      <c r="C69" s="25" t="s">
        <v>3</v>
      </c>
      <c r="D69" s="438" t="s">
        <v>25</v>
      </c>
      <c r="E69" s="502"/>
      <c r="F69" s="502"/>
      <c r="G69" s="447" t="s">
        <v>25</v>
      </c>
      <c r="H69" s="447" t="s">
        <v>25</v>
      </c>
      <c r="I69" s="525"/>
      <c r="J69" s="503" t="s">
        <v>48</v>
      </c>
      <c r="K69" s="438" t="s">
        <v>24</v>
      </c>
      <c r="L69" s="438" t="s">
        <v>25</v>
      </c>
      <c r="M69" s="502"/>
      <c r="N69" s="452"/>
      <c r="O69" s="447" t="s">
        <v>24</v>
      </c>
      <c r="P69" s="493" t="s">
        <v>25</v>
      </c>
      <c r="Q69" s="503" t="s">
        <v>56</v>
      </c>
      <c r="R69" s="589"/>
      <c r="S69" s="1310" t="s">
        <v>57</v>
      </c>
      <c r="T69" s="569" t="s">
        <v>59</v>
      </c>
      <c r="U69" s="458"/>
      <c r="V69" s="1026" t="s">
        <v>25</v>
      </c>
      <c r="W69" s="438" t="s">
        <v>25</v>
      </c>
      <c r="X69" s="502"/>
      <c r="Y69" s="502"/>
      <c r="Z69" s="455" t="s">
        <v>24</v>
      </c>
      <c r="AA69" s="460" t="s">
        <v>25</v>
      </c>
      <c r="AB69" s="458" t="s">
        <v>56</v>
      </c>
      <c r="AC69" s="458"/>
      <c r="AD69" s="438" t="s">
        <v>24</v>
      </c>
      <c r="AE69" s="438" t="s">
        <v>24</v>
      </c>
      <c r="AF69" s="453"/>
      <c r="AG69" s="507"/>
      <c r="AH69" s="1268" t="s">
        <v>24</v>
      </c>
      <c r="AI69" s="1347"/>
      <c r="AJ69" s="1072">
        <f>COUNTIF($D69:AH69,"D")</f>
        <v>6</v>
      </c>
      <c r="AK69" s="1073">
        <f t="shared" si="85"/>
        <v>8</v>
      </c>
      <c r="AL69" s="1073">
        <f t="shared" si="86"/>
        <v>0</v>
      </c>
      <c r="AM69" s="1073">
        <f t="shared" si="87"/>
        <v>0</v>
      </c>
      <c r="AN69" s="1073">
        <f t="shared" si="88"/>
        <v>0</v>
      </c>
      <c r="AO69" s="1073">
        <f t="shared" si="89"/>
        <v>0</v>
      </c>
      <c r="AP69" s="1073">
        <f t="shared" si="90"/>
        <v>0</v>
      </c>
      <c r="AQ69" s="1073">
        <f t="shared" si="91"/>
        <v>0</v>
      </c>
      <c r="AR69" s="1073">
        <f t="shared" si="92"/>
        <v>0</v>
      </c>
      <c r="AS69" s="1073">
        <f t="shared" si="93"/>
        <v>0</v>
      </c>
      <c r="AT69" s="1073">
        <f t="shared" si="94"/>
        <v>0</v>
      </c>
      <c r="AU69" s="1073">
        <f t="shared" si="95"/>
        <v>0</v>
      </c>
      <c r="AV69" s="1073">
        <f t="shared" si="96"/>
        <v>0</v>
      </c>
      <c r="AW69" s="1073">
        <f t="shared" si="97"/>
        <v>0</v>
      </c>
      <c r="AX69" s="1073">
        <f t="shared" si="98"/>
        <v>0</v>
      </c>
      <c r="AY69" s="1073">
        <f t="shared" si="99"/>
        <v>0</v>
      </c>
      <c r="AZ69" s="1073">
        <f t="shared" si="100"/>
        <v>0</v>
      </c>
      <c r="BA69" s="1073">
        <f t="shared" si="101"/>
        <v>0</v>
      </c>
      <c r="BB69" s="184">
        <f t="shared" si="54"/>
        <v>14</v>
      </c>
      <c r="BC69" s="348"/>
      <c r="BD69" s="1076">
        <f t="shared" si="55"/>
        <v>7</v>
      </c>
      <c r="BE69" s="347"/>
      <c r="BF69" s="343"/>
      <c r="BG69" s="178">
        <f t="shared" si="56"/>
        <v>3</v>
      </c>
      <c r="BH69" s="179">
        <f t="shared" si="57"/>
        <v>1.5</v>
      </c>
      <c r="BI69" s="180">
        <f t="shared" si="58"/>
        <v>0.125</v>
      </c>
      <c r="BJ69" s="181">
        <f t="shared" si="59"/>
        <v>1.375</v>
      </c>
      <c r="BK69" s="182">
        <f t="shared" si="60"/>
        <v>1</v>
      </c>
      <c r="BL69" s="183">
        <f t="shared" ref="BL69:BL96" si="102">COUNTIF($D69:$AH69,"NTS5S")</f>
        <v>0</v>
      </c>
      <c r="BM69" s="183">
        <f t="shared" ref="BM69:BM96" si="103">COUNTIF($D69:$AH69,"DTSDS")</f>
        <v>0</v>
      </c>
      <c r="BN69" s="183">
        <f t="shared" ref="BN69:BN96" si="104">COUNTIF($D69:$AH69,"NTSDS")</f>
        <v>0</v>
      </c>
      <c r="BO69" s="183">
        <f t="shared" ref="BO69:BO96" si="105">COUNTIF($D69:$AH69,"NTSAF")</f>
        <v>0</v>
      </c>
      <c r="BP69" s="183">
        <f t="shared" ref="BP69:BP96" si="106">COUNTIF($D69:$AH69,"DTSF")</f>
        <v>0</v>
      </c>
      <c r="BQ69" s="184">
        <f t="shared" ref="BQ69:BQ96" si="107">COUNTIF($D69:$AH69,"NTSF")</f>
        <v>0</v>
      </c>
      <c r="BR69" s="405">
        <f t="shared" si="61"/>
        <v>0.5</v>
      </c>
      <c r="BS69" s="182">
        <f t="shared" ref="BS69:BS96" si="108">COUNTIF($D69:$AH69,"NAF")+$BS$8</f>
        <v>0</v>
      </c>
      <c r="BT69" s="183">
        <f t="shared" ref="BT69:BT96" si="109">COUNTIF($D69:$AH69,"DF")</f>
        <v>0</v>
      </c>
      <c r="BU69" s="184">
        <f t="shared" ref="BU69:BU96" si="110">COUNTIF($D69:$AH69,"NF")</f>
        <v>0</v>
      </c>
      <c r="BV69" s="185">
        <f t="shared" si="62"/>
        <v>0</v>
      </c>
      <c r="BW69" s="178">
        <f t="shared" ref="BW69:BW96" si="111">COUNTIF($D69:$AH69,"DTS1")+COUNTIF($D69:$AH69,"NTS1")</f>
        <v>0</v>
      </c>
      <c r="BX69" s="179">
        <f t="shared" si="63"/>
        <v>0</v>
      </c>
      <c r="BY69" s="196">
        <f t="shared" si="64"/>
        <v>0</v>
      </c>
      <c r="BZ69" s="197">
        <f t="shared" si="65"/>
        <v>0</v>
      </c>
      <c r="CA69" s="182">
        <f t="shared" ref="CA69:CA96" si="112">COUNTIF($D69:$AH69,"DTS5S1")</f>
        <v>0</v>
      </c>
      <c r="CB69" s="183">
        <f t="shared" ref="CB69:CB96" si="113">COUNTIF($D69:$AH69,"NTS5S1")</f>
        <v>0</v>
      </c>
      <c r="CC69" s="183">
        <f t="shared" ref="CC69:CC96" si="114">COUNTIF($D69:$AH69,"DTSDS1")</f>
        <v>0</v>
      </c>
      <c r="CD69" s="183">
        <f t="shared" ref="CD69:CD96" si="115">COUNTIF($D69:$AH69,"NTSDS1")</f>
        <v>0</v>
      </c>
      <c r="CE69" s="183">
        <f t="shared" ref="CE69:CE96" si="116">COUNTIF($D69:$AH69,"NTSAF1")</f>
        <v>0</v>
      </c>
      <c r="CF69" s="183">
        <f t="shared" ref="CF69:CF96" si="117">COUNTIF($D69:$AH69,"DTSF1")</f>
        <v>0</v>
      </c>
      <c r="CG69" s="184">
        <f t="shared" ref="CG69:CG96" si="118">COUNTIF($D69:$AH69,"NTSF1")</f>
        <v>0</v>
      </c>
      <c r="CH69" s="198">
        <f t="shared" si="66"/>
        <v>0</v>
      </c>
      <c r="CI69" s="186"/>
      <c r="CJ69" s="187"/>
      <c r="CK69" s="187"/>
      <c r="CL69" s="177">
        <f t="shared" si="67"/>
        <v>2</v>
      </c>
      <c r="CM69" s="230"/>
      <c r="CN69" s="359"/>
      <c r="CO69" s="444">
        <v>8</v>
      </c>
      <c r="CP69" s="450">
        <v>96</v>
      </c>
    </row>
    <row r="70" spans="1:94" ht="20.100000000000001" customHeight="1" thickBot="1" x14ac:dyDescent="0.3">
      <c r="A70" s="646" t="s">
        <v>100</v>
      </c>
      <c r="B70" s="652">
        <v>56</v>
      </c>
      <c r="C70" s="25" t="s">
        <v>3</v>
      </c>
      <c r="D70" s="438" t="s">
        <v>25</v>
      </c>
      <c r="E70" s="502"/>
      <c r="F70" s="502"/>
      <c r="G70" s="438" t="s">
        <v>25</v>
      </c>
      <c r="H70" s="438" t="s">
        <v>25</v>
      </c>
      <c r="I70" s="467"/>
      <c r="J70" s="503" t="s">
        <v>48</v>
      </c>
      <c r="K70" s="438" t="s">
        <v>25</v>
      </c>
      <c r="L70" s="438" t="s">
        <v>25</v>
      </c>
      <c r="M70" s="502"/>
      <c r="N70" s="502"/>
      <c r="O70" s="438" t="s">
        <v>24</v>
      </c>
      <c r="P70" s="455" t="s">
        <v>25</v>
      </c>
      <c r="Q70" s="503"/>
      <c r="R70" s="589"/>
      <c r="S70" s="1309" t="s">
        <v>31</v>
      </c>
      <c r="T70" s="503" t="s">
        <v>27</v>
      </c>
      <c r="U70" s="458"/>
      <c r="V70" s="1026" t="s">
        <v>24</v>
      </c>
      <c r="W70" s="438" t="s">
        <v>25</v>
      </c>
      <c r="X70" s="502"/>
      <c r="Y70" s="502"/>
      <c r="Z70" s="455" t="s">
        <v>24</v>
      </c>
      <c r="AA70" s="460" t="s">
        <v>25</v>
      </c>
      <c r="AB70" s="458" t="s">
        <v>56</v>
      </c>
      <c r="AC70" s="458"/>
      <c r="AD70" s="438" t="s">
        <v>24</v>
      </c>
      <c r="AE70" s="438" t="s">
        <v>27</v>
      </c>
      <c r="AF70" s="453" t="s">
        <v>27</v>
      </c>
      <c r="AG70" s="507"/>
      <c r="AH70" s="1268" t="s">
        <v>24</v>
      </c>
      <c r="AI70" s="1347"/>
      <c r="AJ70" s="1072">
        <f>COUNTIF($D70:AH70,"D")</f>
        <v>5</v>
      </c>
      <c r="AK70" s="1073">
        <f t="shared" si="85"/>
        <v>8</v>
      </c>
      <c r="AL70" s="1073">
        <f t="shared" si="86"/>
        <v>0</v>
      </c>
      <c r="AM70" s="1073">
        <f t="shared" si="87"/>
        <v>3</v>
      </c>
      <c r="AN70" s="1073">
        <f t="shared" si="88"/>
        <v>0</v>
      </c>
      <c r="AO70" s="1073">
        <f t="shared" si="89"/>
        <v>0</v>
      </c>
      <c r="AP70" s="1073">
        <f t="shared" si="90"/>
        <v>0</v>
      </c>
      <c r="AQ70" s="1073">
        <f t="shared" si="91"/>
        <v>1</v>
      </c>
      <c r="AR70" s="1073">
        <f t="shared" si="92"/>
        <v>0</v>
      </c>
      <c r="AS70" s="1073">
        <f t="shared" si="93"/>
        <v>0</v>
      </c>
      <c r="AT70" s="1073">
        <f t="shared" si="94"/>
        <v>0</v>
      </c>
      <c r="AU70" s="1073">
        <f t="shared" si="95"/>
        <v>0</v>
      </c>
      <c r="AV70" s="1073">
        <f t="shared" si="96"/>
        <v>0</v>
      </c>
      <c r="AW70" s="1073">
        <f t="shared" si="97"/>
        <v>0</v>
      </c>
      <c r="AX70" s="1073">
        <f t="shared" si="98"/>
        <v>0</v>
      </c>
      <c r="AY70" s="1073">
        <f t="shared" si="99"/>
        <v>0</v>
      </c>
      <c r="AZ70" s="1073">
        <f t="shared" si="100"/>
        <v>0</v>
      </c>
      <c r="BA70" s="1073">
        <f t="shared" si="101"/>
        <v>0</v>
      </c>
      <c r="BB70" s="184">
        <f t="shared" si="54"/>
        <v>16</v>
      </c>
      <c r="BC70" s="348"/>
      <c r="BD70" s="1076">
        <f t="shared" si="55"/>
        <v>8</v>
      </c>
      <c r="BE70" s="347"/>
      <c r="BF70" s="343"/>
      <c r="BG70" s="178">
        <f t="shared" si="56"/>
        <v>1</v>
      </c>
      <c r="BH70" s="179">
        <f t="shared" si="57"/>
        <v>0.5</v>
      </c>
      <c r="BI70" s="180">
        <f t="shared" si="58"/>
        <v>4.1666666666666664E-2</v>
      </c>
      <c r="BJ70" s="181">
        <f t="shared" si="59"/>
        <v>0.45833333333333331</v>
      </c>
      <c r="BK70" s="182">
        <f t="shared" si="60"/>
        <v>1</v>
      </c>
      <c r="BL70" s="183">
        <f t="shared" si="102"/>
        <v>0</v>
      </c>
      <c r="BM70" s="183">
        <f t="shared" si="103"/>
        <v>0</v>
      </c>
      <c r="BN70" s="183">
        <f t="shared" si="104"/>
        <v>0</v>
      </c>
      <c r="BO70" s="183">
        <f t="shared" si="105"/>
        <v>0</v>
      </c>
      <c r="BP70" s="183">
        <f t="shared" si="106"/>
        <v>0</v>
      </c>
      <c r="BQ70" s="184">
        <f t="shared" si="107"/>
        <v>0</v>
      </c>
      <c r="BR70" s="405">
        <f t="shared" si="61"/>
        <v>0.5</v>
      </c>
      <c r="BS70" s="182">
        <f t="shared" si="108"/>
        <v>0</v>
      </c>
      <c r="BT70" s="183">
        <f t="shared" si="109"/>
        <v>0</v>
      </c>
      <c r="BU70" s="184">
        <f t="shared" si="110"/>
        <v>0</v>
      </c>
      <c r="BV70" s="185">
        <f t="shared" si="62"/>
        <v>0</v>
      </c>
      <c r="BW70" s="178">
        <f t="shared" si="111"/>
        <v>0</v>
      </c>
      <c r="BX70" s="179">
        <f t="shared" si="63"/>
        <v>0</v>
      </c>
      <c r="BY70" s="196">
        <f t="shared" si="64"/>
        <v>0</v>
      </c>
      <c r="BZ70" s="197">
        <f t="shared" si="65"/>
        <v>0</v>
      </c>
      <c r="CA70" s="182">
        <f t="shared" si="112"/>
        <v>0</v>
      </c>
      <c r="CB70" s="183">
        <f t="shared" si="113"/>
        <v>0</v>
      </c>
      <c r="CC70" s="183">
        <f t="shared" si="114"/>
        <v>0</v>
      </c>
      <c r="CD70" s="183">
        <f t="shared" si="115"/>
        <v>0</v>
      </c>
      <c r="CE70" s="183">
        <f t="shared" si="116"/>
        <v>0</v>
      </c>
      <c r="CF70" s="183">
        <f t="shared" si="117"/>
        <v>0</v>
      </c>
      <c r="CG70" s="184">
        <f t="shared" si="118"/>
        <v>0</v>
      </c>
      <c r="CH70" s="198">
        <f t="shared" si="66"/>
        <v>0</v>
      </c>
      <c r="CI70" s="186"/>
      <c r="CJ70" s="187"/>
      <c r="CK70" s="187"/>
      <c r="CL70" s="177">
        <f t="shared" si="67"/>
        <v>1</v>
      </c>
      <c r="CM70" s="230"/>
      <c r="CN70" s="359"/>
      <c r="CO70" s="444">
        <v>3</v>
      </c>
      <c r="CP70" s="450">
        <v>48</v>
      </c>
    </row>
    <row r="71" spans="1:94" ht="20.100000000000001" customHeight="1" thickBot="1" x14ac:dyDescent="0.3">
      <c r="A71" s="646" t="s">
        <v>102</v>
      </c>
      <c r="B71" s="652">
        <v>57</v>
      </c>
      <c r="C71" s="25" t="s">
        <v>3</v>
      </c>
      <c r="D71" s="436" t="s">
        <v>32</v>
      </c>
      <c r="E71" s="497" t="s">
        <v>288</v>
      </c>
      <c r="F71" s="497" t="s">
        <v>289</v>
      </c>
      <c r="G71" s="436" t="s">
        <v>32</v>
      </c>
      <c r="H71" s="436" t="s">
        <v>32</v>
      </c>
      <c r="I71" s="522" t="s">
        <v>32</v>
      </c>
      <c r="J71" s="499" t="s">
        <v>32</v>
      </c>
      <c r="K71" s="436" t="s">
        <v>32</v>
      </c>
      <c r="L71" s="436" t="s">
        <v>32</v>
      </c>
      <c r="M71" s="497" t="s">
        <v>288</v>
      </c>
      <c r="N71" s="497" t="s">
        <v>289</v>
      </c>
      <c r="O71" s="436" t="s">
        <v>32</v>
      </c>
      <c r="P71" s="443" t="s">
        <v>32</v>
      </c>
      <c r="Q71" s="454" t="s">
        <v>32</v>
      </c>
      <c r="R71" s="937" t="s">
        <v>32</v>
      </c>
      <c r="S71" s="1305" t="s">
        <v>25</v>
      </c>
      <c r="T71" s="500"/>
      <c r="U71" s="506"/>
      <c r="V71" s="1024" t="s">
        <v>27</v>
      </c>
      <c r="W71" s="435" t="s">
        <v>25</v>
      </c>
      <c r="X71" s="498"/>
      <c r="Y71" s="498"/>
      <c r="Z71" s="440" t="s">
        <v>24</v>
      </c>
      <c r="AA71" s="459" t="s">
        <v>25</v>
      </c>
      <c r="AB71" s="506" t="s">
        <v>56</v>
      </c>
      <c r="AC71" s="506"/>
      <c r="AD71" s="435" t="s">
        <v>24</v>
      </c>
      <c r="AE71" s="435" t="s">
        <v>24</v>
      </c>
      <c r="AF71" s="520"/>
      <c r="AG71" s="504"/>
      <c r="AH71" s="1265" t="s">
        <v>24</v>
      </c>
      <c r="AI71" s="1345"/>
      <c r="AJ71" s="1072">
        <f>COUNTIF($D71:AH71,"D")</f>
        <v>4</v>
      </c>
      <c r="AK71" s="1073">
        <f t="shared" si="85"/>
        <v>3</v>
      </c>
      <c r="AL71" s="1073">
        <f t="shared" si="86"/>
        <v>0</v>
      </c>
      <c r="AM71" s="1073">
        <f t="shared" si="87"/>
        <v>1</v>
      </c>
      <c r="AN71" s="1073">
        <f t="shared" si="88"/>
        <v>0</v>
      </c>
      <c r="AO71" s="1073">
        <f t="shared" si="89"/>
        <v>0</v>
      </c>
      <c r="AP71" s="1073">
        <f t="shared" si="90"/>
        <v>0</v>
      </c>
      <c r="AQ71" s="1073">
        <f t="shared" si="91"/>
        <v>0</v>
      </c>
      <c r="AR71" s="1073">
        <f t="shared" si="92"/>
        <v>11</v>
      </c>
      <c r="AS71" s="1073">
        <f t="shared" si="93"/>
        <v>0</v>
      </c>
      <c r="AT71" s="1073">
        <f t="shared" si="94"/>
        <v>0</v>
      </c>
      <c r="AU71" s="1073">
        <f t="shared" si="95"/>
        <v>0</v>
      </c>
      <c r="AV71" s="1073">
        <f t="shared" si="96"/>
        <v>0</v>
      </c>
      <c r="AW71" s="1073">
        <f t="shared" si="97"/>
        <v>0</v>
      </c>
      <c r="AX71" s="1073">
        <f t="shared" si="98"/>
        <v>0</v>
      </c>
      <c r="AY71" s="1073">
        <f t="shared" si="99"/>
        <v>0</v>
      </c>
      <c r="AZ71" s="1073">
        <f t="shared" si="100"/>
        <v>0</v>
      </c>
      <c r="BA71" s="1073">
        <f t="shared" si="101"/>
        <v>0</v>
      </c>
      <c r="BB71" s="184">
        <f t="shared" si="54"/>
        <v>19</v>
      </c>
      <c r="BC71" s="348"/>
      <c r="BD71" s="1076">
        <f t="shared" si="55"/>
        <v>4</v>
      </c>
      <c r="BE71" s="347"/>
      <c r="BF71" s="343"/>
      <c r="BG71" s="178">
        <f t="shared" si="56"/>
        <v>1</v>
      </c>
      <c r="BH71" s="179">
        <f t="shared" si="57"/>
        <v>0.5</v>
      </c>
      <c r="BI71" s="180">
        <f t="shared" si="58"/>
        <v>4.1666666666666664E-2</v>
      </c>
      <c r="BJ71" s="181">
        <f t="shared" si="59"/>
        <v>0.45833333333333331</v>
      </c>
      <c r="BK71" s="182">
        <f t="shared" si="60"/>
        <v>0</v>
      </c>
      <c r="BL71" s="183">
        <f t="shared" si="102"/>
        <v>0</v>
      </c>
      <c r="BM71" s="183">
        <f t="shared" si="103"/>
        <v>0</v>
      </c>
      <c r="BN71" s="183">
        <f t="shared" si="104"/>
        <v>0</v>
      </c>
      <c r="BO71" s="183">
        <f t="shared" si="105"/>
        <v>0</v>
      </c>
      <c r="BP71" s="183">
        <f t="shared" si="106"/>
        <v>0</v>
      </c>
      <c r="BQ71" s="184">
        <f t="shared" si="107"/>
        <v>0</v>
      </c>
      <c r="BR71" s="405">
        <f t="shared" si="61"/>
        <v>0</v>
      </c>
      <c r="BS71" s="182">
        <f t="shared" si="108"/>
        <v>0</v>
      </c>
      <c r="BT71" s="183">
        <f t="shared" si="109"/>
        <v>0</v>
      </c>
      <c r="BU71" s="184">
        <f t="shared" si="110"/>
        <v>0</v>
      </c>
      <c r="BV71" s="185">
        <f t="shared" si="62"/>
        <v>0</v>
      </c>
      <c r="BW71" s="178">
        <f t="shared" si="111"/>
        <v>0</v>
      </c>
      <c r="BX71" s="179">
        <f t="shared" si="63"/>
        <v>0</v>
      </c>
      <c r="BY71" s="196">
        <f t="shared" si="64"/>
        <v>0</v>
      </c>
      <c r="BZ71" s="197">
        <f t="shared" si="65"/>
        <v>0</v>
      </c>
      <c r="CA71" s="182">
        <f t="shared" si="112"/>
        <v>0</v>
      </c>
      <c r="CB71" s="183">
        <f t="shared" si="113"/>
        <v>0</v>
      </c>
      <c r="CC71" s="183">
        <f t="shared" si="114"/>
        <v>0</v>
      </c>
      <c r="CD71" s="183">
        <f t="shared" si="115"/>
        <v>0</v>
      </c>
      <c r="CE71" s="183">
        <f t="shared" si="116"/>
        <v>0</v>
      </c>
      <c r="CF71" s="183">
        <f t="shared" si="117"/>
        <v>0</v>
      </c>
      <c r="CG71" s="184">
        <f t="shared" si="118"/>
        <v>0</v>
      </c>
      <c r="CH71" s="198">
        <f t="shared" si="66"/>
        <v>0</v>
      </c>
      <c r="CI71" s="186"/>
      <c r="CJ71" s="187"/>
      <c r="CK71" s="187"/>
      <c r="CL71" s="177">
        <f t="shared" si="67"/>
        <v>0.5</v>
      </c>
      <c r="CM71" s="230"/>
      <c r="CN71" s="359"/>
      <c r="CO71" s="444">
        <v>2</v>
      </c>
      <c r="CP71" s="450">
        <v>24</v>
      </c>
    </row>
    <row r="72" spans="1:94" ht="20.100000000000001" customHeight="1" thickBot="1" x14ac:dyDescent="0.3">
      <c r="A72" s="646" t="s">
        <v>103</v>
      </c>
      <c r="B72" s="652">
        <v>58</v>
      </c>
      <c r="C72" s="25" t="s">
        <v>3</v>
      </c>
      <c r="D72" s="435" t="s">
        <v>26</v>
      </c>
      <c r="E72" s="498"/>
      <c r="F72" s="498"/>
      <c r="G72" s="435" t="s">
        <v>25</v>
      </c>
      <c r="H72" s="435" t="s">
        <v>25</v>
      </c>
      <c r="I72" s="505"/>
      <c r="J72" s="500" t="s">
        <v>48</v>
      </c>
      <c r="K72" s="435" t="s">
        <v>24</v>
      </c>
      <c r="L72" s="435" t="s">
        <v>26</v>
      </c>
      <c r="M72" s="498"/>
      <c r="N72" s="498"/>
      <c r="O72" s="435" t="s">
        <v>24</v>
      </c>
      <c r="P72" s="440" t="s">
        <v>25</v>
      </c>
      <c r="Q72" s="500"/>
      <c r="R72" s="588" t="s">
        <v>26</v>
      </c>
      <c r="S72" s="1305" t="s">
        <v>25</v>
      </c>
      <c r="T72" s="500"/>
      <c r="U72" s="506"/>
      <c r="V72" s="1024" t="s">
        <v>24</v>
      </c>
      <c r="W72" s="435" t="s">
        <v>26</v>
      </c>
      <c r="X72" s="498" t="s">
        <v>26</v>
      </c>
      <c r="Y72" s="498"/>
      <c r="Z72" s="440" t="s">
        <v>24</v>
      </c>
      <c r="AA72" s="459" t="s">
        <v>25</v>
      </c>
      <c r="AB72" s="506" t="s">
        <v>31</v>
      </c>
      <c r="AC72" s="506"/>
      <c r="AD72" s="435" t="s">
        <v>31</v>
      </c>
      <c r="AE72" s="435" t="s">
        <v>31</v>
      </c>
      <c r="AF72" s="520"/>
      <c r="AG72" s="504"/>
      <c r="AH72" s="1265" t="s">
        <v>31</v>
      </c>
      <c r="AI72" s="1345"/>
      <c r="AJ72" s="1072">
        <f>COUNTIF($D72:AH72,"D")</f>
        <v>4</v>
      </c>
      <c r="AK72" s="1073">
        <f t="shared" si="85"/>
        <v>5</v>
      </c>
      <c r="AL72" s="1073">
        <f t="shared" si="86"/>
        <v>5</v>
      </c>
      <c r="AM72" s="1073">
        <f t="shared" si="87"/>
        <v>0</v>
      </c>
      <c r="AN72" s="1073">
        <f t="shared" si="88"/>
        <v>0</v>
      </c>
      <c r="AO72" s="1073">
        <f t="shared" si="89"/>
        <v>0</v>
      </c>
      <c r="AP72" s="1073">
        <f t="shared" si="90"/>
        <v>0</v>
      </c>
      <c r="AQ72" s="1073">
        <f t="shared" si="91"/>
        <v>4</v>
      </c>
      <c r="AR72" s="1073">
        <f t="shared" si="92"/>
        <v>0</v>
      </c>
      <c r="AS72" s="1073">
        <f t="shared" si="93"/>
        <v>0</v>
      </c>
      <c r="AT72" s="1073">
        <f t="shared" si="94"/>
        <v>0</v>
      </c>
      <c r="AU72" s="1073">
        <f t="shared" si="95"/>
        <v>0</v>
      </c>
      <c r="AV72" s="1073">
        <f t="shared" si="96"/>
        <v>0</v>
      </c>
      <c r="AW72" s="1073">
        <f t="shared" si="97"/>
        <v>0</v>
      </c>
      <c r="AX72" s="1073">
        <f t="shared" si="98"/>
        <v>0</v>
      </c>
      <c r="AY72" s="1073">
        <f t="shared" si="99"/>
        <v>0</v>
      </c>
      <c r="AZ72" s="1073">
        <f t="shared" si="100"/>
        <v>0</v>
      </c>
      <c r="BA72" s="1073">
        <f t="shared" si="101"/>
        <v>0</v>
      </c>
      <c r="BB72" s="184">
        <f t="shared" si="54"/>
        <v>14</v>
      </c>
      <c r="BC72" s="348"/>
      <c r="BD72" s="1076">
        <f t="shared" si="55"/>
        <v>7</v>
      </c>
      <c r="BE72" s="347"/>
      <c r="BF72" s="343"/>
      <c r="BG72" s="178">
        <f t="shared" si="56"/>
        <v>0</v>
      </c>
      <c r="BH72" s="179">
        <f t="shared" si="57"/>
        <v>0</v>
      </c>
      <c r="BI72" s="180">
        <f t="shared" si="58"/>
        <v>0</v>
      </c>
      <c r="BJ72" s="181">
        <f t="shared" si="59"/>
        <v>0</v>
      </c>
      <c r="BK72" s="182">
        <f t="shared" si="60"/>
        <v>1</v>
      </c>
      <c r="BL72" s="183">
        <f t="shared" si="102"/>
        <v>0</v>
      </c>
      <c r="BM72" s="183">
        <f t="shared" si="103"/>
        <v>0</v>
      </c>
      <c r="BN72" s="183">
        <f t="shared" si="104"/>
        <v>0</v>
      </c>
      <c r="BO72" s="183">
        <f t="shared" si="105"/>
        <v>0</v>
      </c>
      <c r="BP72" s="183">
        <f t="shared" si="106"/>
        <v>0</v>
      </c>
      <c r="BQ72" s="184">
        <f t="shared" si="107"/>
        <v>0</v>
      </c>
      <c r="BR72" s="405">
        <f t="shared" si="61"/>
        <v>0.5</v>
      </c>
      <c r="BS72" s="182">
        <f t="shared" si="108"/>
        <v>0</v>
      </c>
      <c r="BT72" s="183">
        <f t="shared" si="109"/>
        <v>0</v>
      </c>
      <c r="BU72" s="184">
        <f t="shared" si="110"/>
        <v>0</v>
      </c>
      <c r="BV72" s="185">
        <f t="shared" si="62"/>
        <v>0</v>
      </c>
      <c r="BW72" s="178">
        <f t="shared" si="111"/>
        <v>0</v>
      </c>
      <c r="BX72" s="179">
        <f t="shared" si="63"/>
        <v>0</v>
      </c>
      <c r="BY72" s="196">
        <f t="shared" si="64"/>
        <v>0</v>
      </c>
      <c r="BZ72" s="197">
        <f t="shared" si="65"/>
        <v>0</v>
      </c>
      <c r="CA72" s="182">
        <f t="shared" si="112"/>
        <v>0</v>
      </c>
      <c r="CB72" s="183">
        <f t="shared" si="113"/>
        <v>0</v>
      </c>
      <c r="CC72" s="183">
        <f t="shared" si="114"/>
        <v>0</v>
      </c>
      <c r="CD72" s="183">
        <f t="shared" si="115"/>
        <v>0</v>
      </c>
      <c r="CE72" s="183">
        <f t="shared" si="116"/>
        <v>0</v>
      </c>
      <c r="CF72" s="183">
        <f t="shared" si="117"/>
        <v>0</v>
      </c>
      <c r="CG72" s="184">
        <f t="shared" si="118"/>
        <v>0</v>
      </c>
      <c r="CH72" s="198">
        <f t="shared" si="66"/>
        <v>0</v>
      </c>
      <c r="CI72" s="186"/>
      <c r="CJ72" s="187"/>
      <c r="CK72" s="187"/>
      <c r="CL72" s="177">
        <f t="shared" si="67"/>
        <v>0.5</v>
      </c>
      <c r="CM72" s="230"/>
      <c r="CN72" s="359"/>
      <c r="CO72" s="444">
        <v>2</v>
      </c>
      <c r="CP72" s="450">
        <v>24</v>
      </c>
    </row>
    <row r="73" spans="1:94" ht="20.100000000000001" customHeight="1" thickBot="1" x14ac:dyDescent="0.3">
      <c r="A73" s="646" t="s">
        <v>271</v>
      </c>
      <c r="B73" s="652">
        <v>59</v>
      </c>
      <c r="C73" s="25" t="s">
        <v>3</v>
      </c>
      <c r="D73" s="435" t="s">
        <v>25</v>
      </c>
      <c r="E73" s="498"/>
      <c r="F73" s="498"/>
      <c r="G73" s="435" t="s">
        <v>26</v>
      </c>
      <c r="H73" s="435" t="s">
        <v>25</v>
      </c>
      <c r="I73" s="505"/>
      <c r="J73" s="500" t="s">
        <v>48</v>
      </c>
      <c r="K73" s="435" t="s">
        <v>24</v>
      </c>
      <c r="L73" s="531" t="s">
        <v>48</v>
      </c>
      <c r="M73" s="432" t="s">
        <v>25</v>
      </c>
      <c r="N73" s="498"/>
      <c r="O73" s="435" t="s">
        <v>24</v>
      </c>
      <c r="P73" s="440" t="s">
        <v>25</v>
      </c>
      <c r="Q73" s="500"/>
      <c r="R73" s="588"/>
      <c r="S73" s="1305" t="s">
        <v>25</v>
      </c>
      <c r="T73" s="500"/>
      <c r="U73" s="506"/>
      <c r="V73" s="1024" t="s">
        <v>24</v>
      </c>
      <c r="W73" s="435" t="s">
        <v>25</v>
      </c>
      <c r="X73" s="498"/>
      <c r="Y73" s="498"/>
      <c r="Z73" s="440" t="s">
        <v>24</v>
      </c>
      <c r="AA73" s="459" t="s">
        <v>25</v>
      </c>
      <c r="AB73" s="506" t="s">
        <v>56</v>
      </c>
      <c r="AC73" s="506"/>
      <c r="AD73" s="435" t="s">
        <v>24</v>
      </c>
      <c r="AE73" s="435" t="s">
        <v>24</v>
      </c>
      <c r="AF73" s="520"/>
      <c r="AG73" s="504"/>
      <c r="AH73" s="1265" t="s">
        <v>24</v>
      </c>
      <c r="AI73" s="1345"/>
      <c r="AJ73" s="1072">
        <f>COUNTIF($D73:AH73,"D")</f>
        <v>7</v>
      </c>
      <c r="AK73" s="1073">
        <f t="shared" si="85"/>
        <v>7</v>
      </c>
      <c r="AL73" s="1073">
        <f t="shared" si="86"/>
        <v>1</v>
      </c>
      <c r="AM73" s="1073">
        <f t="shared" si="87"/>
        <v>0</v>
      </c>
      <c r="AN73" s="1073">
        <f t="shared" si="88"/>
        <v>0</v>
      </c>
      <c r="AO73" s="1073">
        <f t="shared" si="89"/>
        <v>0</v>
      </c>
      <c r="AP73" s="1073">
        <f t="shared" si="90"/>
        <v>0</v>
      </c>
      <c r="AQ73" s="1073">
        <f t="shared" si="91"/>
        <v>0</v>
      </c>
      <c r="AR73" s="1073">
        <f t="shared" si="92"/>
        <v>0</v>
      </c>
      <c r="AS73" s="1073">
        <f t="shared" si="93"/>
        <v>0</v>
      </c>
      <c r="AT73" s="1073">
        <f t="shared" si="94"/>
        <v>0</v>
      </c>
      <c r="AU73" s="1073">
        <f t="shared" si="95"/>
        <v>0</v>
      </c>
      <c r="AV73" s="1073">
        <f t="shared" si="96"/>
        <v>0</v>
      </c>
      <c r="AW73" s="1073">
        <f t="shared" si="97"/>
        <v>0</v>
      </c>
      <c r="AX73" s="1073">
        <f t="shared" si="98"/>
        <v>0</v>
      </c>
      <c r="AY73" s="1073">
        <f t="shared" si="99"/>
        <v>0</v>
      </c>
      <c r="AZ73" s="1073">
        <f t="shared" si="100"/>
        <v>0</v>
      </c>
      <c r="BA73" s="1073">
        <f t="shared" si="101"/>
        <v>0</v>
      </c>
      <c r="BB73" s="184">
        <f t="shared" si="54"/>
        <v>15</v>
      </c>
      <c r="BC73" s="348"/>
      <c r="BD73" s="1076">
        <f t="shared" si="55"/>
        <v>7.5</v>
      </c>
      <c r="BE73" s="347"/>
      <c r="BF73" s="343"/>
      <c r="BG73" s="178">
        <f t="shared" si="56"/>
        <v>1</v>
      </c>
      <c r="BH73" s="179">
        <f t="shared" si="57"/>
        <v>0.5</v>
      </c>
      <c r="BI73" s="180">
        <f t="shared" si="58"/>
        <v>4.1666666666666664E-2</v>
      </c>
      <c r="BJ73" s="181">
        <f t="shared" si="59"/>
        <v>0.45833333333333331</v>
      </c>
      <c r="BK73" s="182">
        <f t="shared" si="60"/>
        <v>2</v>
      </c>
      <c r="BL73" s="183">
        <f t="shared" si="102"/>
        <v>0</v>
      </c>
      <c r="BM73" s="183">
        <f t="shared" si="103"/>
        <v>0</v>
      </c>
      <c r="BN73" s="183">
        <f t="shared" si="104"/>
        <v>0</v>
      </c>
      <c r="BO73" s="183">
        <f t="shared" si="105"/>
        <v>0</v>
      </c>
      <c r="BP73" s="183">
        <f t="shared" si="106"/>
        <v>0</v>
      </c>
      <c r="BQ73" s="184">
        <f t="shared" si="107"/>
        <v>0</v>
      </c>
      <c r="BR73" s="405">
        <f t="shared" si="61"/>
        <v>1</v>
      </c>
      <c r="BS73" s="182">
        <f t="shared" si="108"/>
        <v>0</v>
      </c>
      <c r="BT73" s="183">
        <f t="shared" si="109"/>
        <v>0</v>
      </c>
      <c r="BU73" s="184">
        <f t="shared" si="110"/>
        <v>0</v>
      </c>
      <c r="BV73" s="185">
        <f t="shared" si="62"/>
        <v>0</v>
      </c>
      <c r="BW73" s="178">
        <f t="shared" si="111"/>
        <v>0</v>
      </c>
      <c r="BX73" s="179">
        <f t="shared" si="63"/>
        <v>0</v>
      </c>
      <c r="BY73" s="196">
        <f t="shared" si="64"/>
        <v>0</v>
      </c>
      <c r="BZ73" s="197">
        <f t="shared" si="65"/>
        <v>0</v>
      </c>
      <c r="CA73" s="182">
        <f t="shared" si="112"/>
        <v>0</v>
      </c>
      <c r="CB73" s="183">
        <f t="shared" si="113"/>
        <v>0</v>
      </c>
      <c r="CC73" s="183">
        <f t="shared" si="114"/>
        <v>0</v>
      </c>
      <c r="CD73" s="183">
        <f t="shared" si="115"/>
        <v>0</v>
      </c>
      <c r="CE73" s="183">
        <f t="shared" si="116"/>
        <v>0</v>
      </c>
      <c r="CF73" s="183">
        <f t="shared" si="117"/>
        <v>0</v>
      </c>
      <c r="CG73" s="184">
        <f t="shared" si="118"/>
        <v>0</v>
      </c>
      <c r="CH73" s="198">
        <f t="shared" si="66"/>
        <v>0</v>
      </c>
      <c r="CI73" s="186"/>
      <c r="CJ73" s="187"/>
      <c r="CK73" s="187"/>
      <c r="CL73" s="177">
        <f t="shared" si="67"/>
        <v>1.5</v>
      </c>
      <c r="CM73" s="230"/>
      <c r="CN73" s="359"/>
      <c r="CO73" s="444">
        <v>4</v>
      </c>
      <c r="CP73" s="450">
        <v>48</v>
      </c>
    </row>
    <row r="74" spans="1:94" ht="20.100000000000001" customHeight="1" thickBot="1" x14ac:dyDescent="0.3">
      <c r="A74" s="646" t="s">
        <v>271</v>
      </c>
      <c r="B74" s="652">
        <v>60</v>
      </c>
      <c r="C74" s="25" t="s">
        <v>3</v>
      </c>
      <c r="D74" s="435"/>
      <c r="E74" s="498"/>
      <c r="F74" s="498"/>
      <c r="G74" s="435"/>
      <c r="H74" s="435"/>
      <c r="I74" s="505"/>
      <c r="J74" s="500"/>
      <c r="K74" s="435"/>
      <c r="L74" s="435"/>
      <c r="M74" s="498"/>
      <c r="N74" s="498"/>
      <c r="O74" s="435"/>
      <c r="P74" s="440"/>
      <c r="Q74" s="500"/>
      <c r="R74" s="588"/>
      <c r="S74" s="1305"/>
      <c r="T74" s="500"/>
      <c r="U74" s="506"/>
      <c r="V74" s="1024"/>
      <c r="W74" s="435"/>
      <c r="X74" s="498"/>
      <c r="Y74" s="498"/>
      <c r="Z74" s="440"/>
      <c r="AA74" s="459"/>
      <c r="AB74" s="506"/>
      <c r="AC74" s="506"/>
      <c r="AD74" s="435"/>
      <c r="AE74" s="435"/>
      <c r="AF74" s="520"/>
      <c r="AG74" s="504"/>
      <c r="AH74" s="1265"/>
      <c r="AI74" s="1345"/>
      <c r="AJ74" s="1072">
        <f>COUNTIF($D74:AH74,"D")</f>
        <v>0</v>
      </c>
      <c r="AK74" s="1073">
        <f t="shared" si="85"/>
        <v>0</v>
      </c>
      <c r="AL74" s="1073">
        <f t="shared" si="86"/>
        <v>0</v>
      </c>
      <c r="AM74" s="1073">
        <f t="shared" si="87"/>
        <v>0</v>
      </c>
      <c r="AN74" s="1073">
        <f t="shared" si="88"/>
        <v>0</v>
      </c>
      <c r="AO74" s="1073">
        <f t="shared" si="89"/>
        <v>0</v>
      </c>
      <c r="AP74" s="1073">
        <f t="shared" si="90"/>
        <v>0</v>
      </c>
      <c r="AQ74" s="1073">
        <f t="shared" si="91"/>
        <v>0</v>
      </c>
      <c r="AR74" s="1073">
        <f t="shared" si="92"/>
        <v>0</v>
      </c>
      <c r="AS74" s="1073">
        <f t="shared" si="93"/>
        <v>0</v>
      </c>
      <c r="AT74" s="1073">
        <f t="shared" si="94"/>
        <v>0</v>
      </c>
      <c r="AU74" s="1073">
        <f t="shared" si="95"/>
        <v>0</v>
      </c>
      <c r="AV74" s="1073">
        <f t="shared" si="96"/>
        <v>0</v>
      </c>
      <c r="AW74" s="1073">
        <f t="shared" si="97"/>
        <v>0</v>
      </c>
      <c r="AX74" s="1073">
        <f t="shared" si="98"/>
        <v>0</v>
      </c>
      <c r="AY74" s="1073">
        <f t="shared" si="99"/>
        <v>0</v>
      </c>
      <c r="AZ74" s="1073">
        <f t="shared" si="100"/>
        <v>0</v>
      </c>
      <c r="BA74" s="1073">
        <f t="shared" si="101"/>
        <v>0</v>
      </c>
      <c r="BB74" s="184">
        <f t="shared" si="54"/>
        <v>0</v>
      </c>
      <c r="BC74" s="348"/>
      <c r="BD74" s="1076">
        <f t="shared" si="55"/>
        <v>0</v>
      </c>
      <c r="BE74" s="347"/>
      <c r="BF74" s="343"/>
      <c r="BG74" s="178">
        <f t="shared" si="56"/>
        <v>0</v>
      </c>
      <c r="BH74" s="179">
        <f t="shared" si="57"/>
        <v>0</v>
      </c>
      <c r="BI74" s="180">
        <f t="shared" si="58"/>
        <v>0</v>
      </c>
      <c r="BJ74" s="181">
        <f t="shared" si="59"/>
        <v>0</v>
      </c>
      <c r="BK74" s="182">
        <f t="shared" si="60"/>
        <v>0</v>
      </c>
      <c r="BL74" s="183">
        <f t="shared" si="102"/>
        <v>0</v>
      </c>
      <c r="BM74" s="183">
        <f t="shared" si="103"/>
        <v>0</v>
      </c>
      <c r="BN74" s="183">
        <f t="shared" si="104"/>
        <v>0</v>
      </c>
      <c r="BO74" s="183">
        <f t="shared" si="105"/>
        <v>0</v>
      </c>
      <c r="BP74" s="183">
        <f t="shared" si="106"/>
        <v>0</v>
      </c>
      <c r="BQ74" s="184">
        <f t="shared" si="107"/>
        <v>0</v>
      </c>
      <c r="BR74" s="405">
        <f t="shared" si="61"/>
        <v>0</v>
      </c>
      <c r="BS74" s="182">
        <f t="shared" si="108"/>
        <v>0</v>
      </c>
      <c r="BT74" s="183">
        <f t="shared" si="109"/>
        <v>0</v>
      </c>
      <c r="BU74" s="184">
        <f t="shared" si="110"/>
        <v>0</v>
      </c>
      <c r="BV74" s="185">
        <f t="shared" si="62"/>
        <v>0</v>
      </c>
      <c r="BW74" s="178">
        <f t="shared" si="111"/>
        <v>0</v>
      </c>
      <c r="BX74" s="179">
        <f t="shared" si="63"/>
        <v>0</v>
      </c>
      <c r="BY74" s="196">
        <f t="shared" si="64"/>
        <v>0</v>
      </c>
      <c r="BZ74" s="197">
        <f t="shared" si="65"/>
        <v>0</v>
      </c>
      <c r="CA74" s="182">
        <f t="shared" si="112"/>
        <v>0</v>
      </c>
      <c r="CB74" s="183">
        <f t="shared" si="113"/>
        <v>0</v>
      </c>
      <c r="CC74" s="183">
        <f t="shared" si="114"/>
        <v>0</v>
      </c>
      <c r="CD74" s="183">
        <f t="shared" si="115"/>
        <v>0</v>
      </c>
      <c r="CE74" s="183">
        <f t="shared" si="116"/>
        <v>0</v>
      </c>
      <c r="CF74" s="183">
        <f t="shared" si="117"/>
        <v>0</v>
      </c>
      <c r="CG74" s="184">
        <f t="shared" si="118"/>
        <v>0</v>
      </c>
      <c r="CH74" s="198">
        <f t="shared" si="66"/>
        <v>0</v>
      </c>
      <c r="CI74" s="186"/>
      <c r="CJ74" s="187"/>
      <c r="CK74" s="187"/>
      <c r="CL74" s="177">
        <f t="shared" si="67"/>
        <v>0</v>
      </c>
      <c r="CM74" s="230"/>
      <c r="CN74" s="359"/>
      <c r="CO74" s="444">
        <v>0</v>
      </c>
      <c r="CP74" s="450"/>
    </row>
    <row r="75" spans="1:94" ht="20.100000000000001" customHeight="1" thickBot="1" x14ac:dyDescent="0.3">
      <c r="A75" s="646" t="s">
        <v>272</v>
      </c>
      <c r="B75" s="652">
        <v>61</v>
      </c>
      <c r="C75" s="25" t="s">
        <v>3</v>
      </c>
      <c r="D75" s="435"/>
      <c r="E75" s="506"/>
      <c r="F75" s="506"/>
      <c r="G75" s="432"/>
      <c r="H75" s="432"/>
      <c r="I75" s="440"/>
      <c r="J75" s="459"/>
      <c r="K75" s="435"/>
      <c r="L75" s="435"/>
      <c r="M75" s="435"/>
      <c r="N75" s="435"/>
      <c r="O75" s="434"/>
      <c r="P75" s="491"/>
      <c r="Q75" s="500"/>
      <c r="R75" s="588"/>
      <c r="S75" s="1309"/>
      <c r="T75" s="500"/>
      <c r="U75" s="506"/>
      <c r="V75" s="1024"/>
      <c r="W75" s="435"/>
      <c r="X75" s="498"/>
      <c r="Y75" s="498"/>
      <c r="Z75" s="440"/>
      <c r="AA75" s="459"/>
      <c r="AB75" s="506"/>
      <c r="AC75" s="506"/>
      <c r="AD75" s="435"/>
      <c r="AE75" s="435"/>
      <c r="AF75" s="520"/>
      <c r="AG75" s="504"/>
      <c r="AH75" s="1265"/>
      <c r="AI75" s="1345"/>
      <c r="AJ75" s="1072">
        <f>COUNTIF($D75:AH75,"D")</f>
        <v>0</v>
      </c>
      <c r="AK75" s="1073">
        <f t="shared" si="85"/>
        <v>0</v>
      </c>
      <c r="AL75" s="1073">
        <f t="shared" si="86"/>
        <v>0</v>
      </c>
      <c r="AM75" s="1073">
        <f t="shared" si="87"/>
        <v>0</v>
      </c>
      <c r="AN75" s="1073">
        <f t="shared" si="88"/>
        <v>0</v>
      </c>
      <c r="AO75" s="1073">
        <f t="shared" si="89"/>
        <v>0</v>
      </c>
      <c r="AP75" s="1073">
        <f t="shared" si="90"/>
        <v>0</v>
      </c>
      <c r="AQ75" s="1073">
        <f t="shared" si="91"/>
        <v>0</v>
      </c>
      <c r="AR75" s="1073">
        <f t="shared" si="92"/>
        <v>0</v>
      </c>
      <c r="AS75" s="1073">
        <f t="shared" si="93"/>
        <v>0</v>
      </c>
      <c r="AT75" s="1073">
        <f t="shared" si="94"/>
        <v>0</v>
      </c>
      <c r="AU75" s="1073">
        <f t="shared" si="95"/>
        <v>0</v>
      </c>
      <c r="AV75" s="1073">
        <f t="shared" si="96"/>
        <v>0</v>
      </c>
      <c r="AW75" s="1073">
        <f t="shared" si="97"/>
        <v>0</v>
      </c>
      <c r="AX75" s="1073">
        <f t="shared" si="98"/>
        <v>0</v>
      </c>
      <c r="AY75" s="1073">
        <f t="shared" si="99"/>
        <v>0</v>
      </c>
      <c r="AZ75" s="1073">
        <f t="shared" si="100"/>
        <v>0</v>
      </c>
      <c r="BA75" s="1073">
        <f t="shared" si="101"/>
        <v>0</v>
      </c>
      <c r="BB75" s="184">
        <f t="shared" si="54"/>
        <v>0</v>
      </c>
      <c r="BC75" s="348"/>
      <c r="BD75" s="1076">
        <f t="shared" si="55"/>
        <v>0</v>
      </c>
      <c r="BE75" s="347"/>
      <c r="BF75" s="343"/>
      <c r="BG75" s="178">
        <f t="shared" si="56"/>
        <v>0</v>
      </c>
      <c r="BH75" s="179">
        <f t="shared" si="57"/>
        <v>0</v>
      </c>
      <c r="BI75" s="180">
        <f t="shared" si="58"/>
        <v>0</v>
      </c>
      <c r="BJ75" s="181">
        <f t="shared" si="59"/>
        <v>0</v>
      </c>
      <c r="BK75" s="182">
        <f t="shared" si="60"/>
        <v>0</v>
      </c>
      <c r="BL75" s="183">
        <f t="shared" si="102"/>
        <v>0</v>
      </c>
      <c r="BM75" s="183">
        <f t="shared" si="103"/>
        <v>0</v>
      </c>
      <c r="BN75" s="183">
        <f t="shared" si="104"/>
        <v>0</v>
      </c>
      <c r="BO75" s="183">
        <f t="shared" si="105"/>
        <v>0</v>
      </c>
      <c r="BP75" s="183">
        <f t="shared" si="106"/>
        <v>0</v>
      </c>
      <c r="BQ75" s="184">
        <f t="shared" si="107"/>
        <v>0</v>
      </c>
      <c r="BR75" s="405">
        <f t="shared" si="61"/>
        <v>0</v>
      </c>
      <c r="BS75" s="182">
        <f t="shared" si="108"/>
        <v>0</v>
      </c>
      <c r="BT75" s="183">
        <f t="shared" si="109"/>
        <v>0</v>
      </c>
      <c r="BU75" s="184">
        <f t="shared" si="110"/>
        <v>0</v>
      </c>
      <c r="BV75" s="185">
        <f t="shared" si="62"/>
        <v>0</v>
      </c>
      <c r="BW75" s="178">
        <f t="shared" si="111"/>
        <v>0</v>
      </c>
      <c r="BX75" s="179">
        <f t="shared" si="63"/>
        <v>0</v>
      </c>
      <c r="BY75" s="196">
        <f t="shared" si="64"/>
        <v>0</v>
      </c>
      <c r="BZ75" s="197">
        <f t="shared" si="65"/>
        <v>0</v>
      </c>
      <c r="CA75" s="182">
        <f t="shared" si="112"/>
        <v>0</v>
      </c>
      <c r="CB75" s="183">
        <f t="shared" si="113"/>
        <v>0</v>
      </c>
      <c r="CC75" s="183">
        <f t="shared" si="114"/>
        <v>0</v>
      </c>
      <c r="CD75" s="183">
        <f t="shared" si="115"/>
        <v>0</v>
      </c>
      <c r="CE75" s="183">
        <f t="shared" si="116"/>
        <v>0</v>
      </c>
      <c r="CF75" s="183">
        <f t="shared" si="117"/>
        <v>0</v>
      </c>
      <c r="CG75" s="184">
        <f t="shared" si="118"/>
        <v>0</v>
      </c>
      <c r="CH75" s="198">
        <f t="shared" si="66"/>
        <v>0</v>
      </c>
      <c r="CI75" s="186"/>
      <c r="CJ75" s="187"/>
      <c r="CK75" s="187"/>
      <c r="CL75" s="177">
        <f t="shared" si="67"/>
        <v>0</v>
      </c>
      <c r="CM75" s="230"/>
      <c r="CN75" s="359"/>
      <c r="CO75" s="444">
        <v>0</v>
      </c>
      <c r="CP75" s="450">
        <v>0</v>
      </c>
    </row>
    <row r="76" spans="1:94" ht="20.100000000000001" customHeight="1" thickBot="1" x14ac:dyDescent="0.3">
      <c r="A76" s="863" t="s">
        <v>21</v>
      </c>
      <c r="B76" s="863" t="s">
        <v>22</v>
      </c>
      <c r="C76" s="864" t="s">
        <v>23</v>
      </c>
      <c r="D76" s="265">
        <v>1</v>
      </c>
      <c r="E76" s="265">
        <v>2</v>
      </c>
      <c r="F76" s="265">
        <v>3</v>
      </c>
      <c r="G76" s="264">
        <v>4</v>
      </c>
      <c r="H76" s="265">
        <v>5</v>
      </c>
      <c r="I76" s="640">
        <v>6</v>
      </c>
      <c r="J76" s="307">
        <v>7</v>
      </c>
      <c r="K76" s="265">
        <v>8</v>
      </c>
      <c r="L76" s="265">
        <v>9</v>
      </c>
      <c r="M76" s="265">
        <v>10</v>
      </c>
      <c r="N76" s="265">
        <v>11</v>
      </c>
      <c r="O76" s="264">
        <v>12</v>
      </c>
      <c r="P76" s="640">
        <v>13</v>
      </c>
      <c r="Q76" s="307">
        <v>14</v>
      </c>
      <c r="R76" s="886">
        <v>15</v>
      </c>
      <c r="S76" s="1299">
        <v>16</v>
      </c>
      <c r="T76" s="307">
        <v>17</v>
      </c>
      <c r="U76" s="265">
        <v>18</v>
      </c>
      <c r="V76" s="265">
        <v>19</v>
      </c>
      <c r="W76" s="265">
        <v>20</v>
      </c>
      <c r="X76" s="265">
        <v>21</v>
      </c>
      <c r="Y76" s="265">
        <v>22</v>
      </c>
      <c r="Z76" s="641">
        <v>23</v>
      </c>
      <c r="AA76" s="307">
        <v>24</v>
      </c>
      <c r="AB76" s="265">
        <v>25</v>
      </c>
      <c r="AC76" s="265">
        <v>26</v>
      </c>
      <c r="AD76" s="264">
        <v>27</v>
      </c>
      <c r="AE76" s="265">
        <v>28</v>
      </c>
      <c r="AF76" s="265">
        <v>29</v>
      </c>
      <c r="AG76" s="640">
        <v>30</v>
      </c>
      <c r="AH76" s="1269">
        <v>31</v>
      </c>
      <c r="AI76" s="1348"/>
      <c r="AJ76" s="1072">
        <f>COUNTIF($D76:AH76,"D")</f>
        <v>0</v>
      </c>
      <c r="AK76" s="1073">
        <f t="shared" si="85"/>
        <v>0</v>
      </c>
      <c r="AL76" s="1073">
        <f t="shared" si="86"/>
        <v>0</v>
      </c>
      <c r="AM76" s="1073">
        <f t="shared" si="87"/>
        <v>0</v>
      </c>
      <c r="AN76" s="1073">
        <f t="shared" si="88"/>
        <v>0</v>
      </c>
      <c r="AO76" s="1073">
        <f t="shared" si="89"/>
        <v>0</v>
      </c>
      <c r="AP76" s="1073">
        <f t="shared" si="90"/>
        <v>0</v>
      </c>
      <c r="AQ76" s="1073">
        <f t="shared" si="91"/>
        <v>0</v>
      </c>
      <c r="AR76" s="1073">
        <f t="shared" si="92"/>
        <v>0</v>
      </c>
      <c r="AS76" s="1073">
        <f t="shared" si="93"/>
        <v>0</v>
      </c>
      <c r="AT76" s="1073">
        <f t="shared" si="94"/>
        <v>0</v>
      </c>
      <c r="AU76" s="1073">
        <f t="shared" si="95"/>
        <v>0</v>
      </c>
      <c r="AV76" s="1073">
        <f t="shared" si="96"/>
        <v>0</v>
      </c>
      <c r="AW76" s="1073">
        <f t="shared" si="97"/>
        <v>0</v>
      </c>
      <c r="AX76" s="1073">
        <f t="shared" si="98"/>
        <v>0</v>
      </c>
      <c r="AY76" s="1073">
        <f t="shared" si="99"/>
        <v>0</v>
      </c>
      <c r="AZ76" s="1073">
        <f t="shared" si="100"/>
        <v>0</v>
      </c>
      <c r="BA76" s="1073">
        <f t="shared" si="101"/>
        <v>0</v>
      </c>
      <c r="BB76" s="184">
        <f t="shared" si="54"/>
        <v>0</v>
      </c>
      <c r="BC76" s="348"/>
      <c r="BD76" s="1076">
        <f t="shared" si="55"/>
        <v>0</v>
      </c>
      <c r="BE76" s="347"/>
      <c r="BF76" s="343"/>
      <c r="BG76" s="178">
        <f t="shared" si="56"/>
        <v>0</v>
      </c>
      <c r="BH76" s="179">
        <f t="shared" si="57"/>
        <v>0</v>
      </c>
      <c r="BI76" s="180">
        <f t="shared" si="58"/>
        <v>0</v>
      </c>
      <c r="BJ76" s="181">
        <f t="shared" si="59"/>
        <v>0</v>
      </c>
      <c r="BK76" s="182">
        <f t="shared" si="60"/>
        <v>0</v>
      </c>
      <c r="BL76" s="183">
        <f t="shared" si="102"/>
        <v>0</v>
      </c>
      <c r="BM76" s="183">
        <f t="shared" si="103"/>
        <v>0</v>
      </c>
      <c r="BN76" s="183">
        <f t="shared" si="104"/>
        <v>0</v>
      </c>
      <c r="BO76" s="183">
        <f t="shared" si="105"/>
        <v>0</v>
      </c>
      <c r="BP76" s="183">
        <f t="shared" si="106"/>
        <v>0</v>
      </c>
      <c r="BQ76" s="184">
        <f t="shared" si="107"/>
        <v>0</v>
      </c>
      <c r="BR76" s="405">
        <f t="shared" si="61"/>
        <v>0</v>
      </c>
      <c r="BS76" s="182">
        <f t="shared" si="108"/>
        <v>0</v>
      </c>
      <c r="BT76" s="183">
        <f t="shared" si="109"/>
        <v>0</v>
      </c>
      <c r="BU76" s="184">
        <f t="shared" si="110"/>
        <v>0</v>
      </c>
      <c r="BV76" s="185">
        <f t="shared" si="62"/>
        <v>0</v>
      </c>
      <c r="BW76" s="178">
        <f t="shared" si="111"/>
        <v>0</v>
      </c>
      <c r="BX76" s="179">
        <f t="shared" si="63"/>
        <v>0</v>
      </c>
      <c r="BY76" s="196">
        <f t="shared" si="64"/>
        <v>0</v>
      </c>
      <c r="BZ76" s="197">
        <f t="shared" si="65"/>
        <v>0</v>
      </c>
      <c r="CA76" s="182">
        <f t="shared" si="112"/>
        <v>0</v>
      </c>
      <c r="CB76" s="183">
        <f t="shared" si="113"/>
        <v>0</v>
      </c>
      <c r="CC76" s="183">
        <f t="shared" si="114"/>
        <v>0</v>
      </c>
      <c r="CD76" s="183">
        <f t="shared" si="115"/>
        <v>0</v>
      </c>
      <c r="CE76" s="183">
        <f t="shared" si="116"/>
        <v>0</v>
      </c>
      <c r="CF76" s="183">
        <f t="shared" si="117"/>
        <v>0</v>
      </c>
      <c r="CG76" s="184">
        <f t="shared" si="118"/>
        <v>0</v>
      </c>
      <c r="CH76" s="198">
        <f t="shared" si="66"/>
        <v>0</v>
      </c>
      <c r="CI76" s="186"/>
      <c r="CJ76" s="187"/>
      <c r="CK76" s="187"/>
      <c r="CL76" s="177">
        <f t="shared" si="67"/>
        <v>0</v>
      </c>
      <c r="CM76" s="230"/>
      <c r="CN76" s="359"/>
      <c r="CO76" s="444">
        <v>0</v>
      </c>
      <c r="CP76" s="450"/>
    </row>
    <row r="77" spans="1:94" ht="20.100000000000001" customHeight="1" thickBot="1" x14ac:dyDescent="0.3">
      <c r="A77" s="690" t="s">
        <v>104</v>
      </c>
      <c r="B77" s="691">
        <v>62</v>
      </c>
      <c r="C77" s="692" t="s">
        <v>1</v>
      </c>
      <c r="D77" s="435" t="s">
        <v>24</v>
      </c>
      <c r="E77" s="435" t="s">
        <v>25</v>
      </c>
      <c r="F77" s="498"/>
      <c r="G77" s="498"/>
      <c r="H77" s="435" t="s">
        <v>24</v>
      </c>
      <c r="I77" s="440" t="s">
        <v>25</v>
      </c>
      <c r="J77" s="500"/>
      <c r="K77" s="531" t="s">
        <v>48</v>
      </c>
      <c r="L77" s="435" t="s">
        <v>24</v>
      </c>
      <c r="M77" s="435" t="s">
        <v>25</v>
      </c>
      <c r="N77" s="498" t="s">
        <v>56</v>
      </c>
      <c r="O77" s="498"/>
      <c r="P77" s="440" t="s">
        <v>24</v>
      </c>
      <c r="Q77" s="459" t="s">
        <v>25</v>
      </c>
      <c r="R77" s="588"/>
      <c r="S77" s="1305" t="s">
        <v>24</v>
      </c>
      <c r="T77" s="459" t="s">
        <v>25</v>
      </c>
      <c r="U77" s="506"/>
      <c r="V77" s="506"/>
      <c r="W77" s="1024" t="s">
        <v>24</v>
      </c>
      <c r="X77" s="435" t="s">
        <v>24</v>
      </c>
      <c r="Y77" s="520"/>
      <c r="Z77" s="504"/>
      <c r="AA77" s="454" t="s">
        <v>40</v>
      </c>
      <c r="AB77" s="436" t="s">
        <v>40</v>
      </c>
      <c r="AC77" s="436" t="s">
        <v>48</v>
      </c>
      <c r="AD77" s="498"/>
      <c r="AE77" s="435" t="s">
        <v>25</v>
      </c>
      <c r="AF77" s="435" t="s">
        <v>25</v>
      </c>
      <c r="AG77" s="505"/>
      <c r="AH77" s="1271" t="s">
        <v>48</v>
      </c>
      <c r="AI77" s="1352"/>
      <c r="AJ77" s="1072">
        <f>COUNTIF($D77:AH77,"D")</f>
        <v>7</v>
      </c>
      <c r="AK77" s="1073">
        <f t="shared" ref="AK77:AK96" si="119">COUNTIF($D77:$AH77,"N")</f>
        <v>7</v>
      </c>
      <c r="AL77" s="1073">
        <f t="shared" ref="AL77:AL96" si="120">COUNTIF($D77:$AH77,"DT")</f>
        <v>0</v>
      </c>
      <c r="AM77" s="1073">
        <f t="shared" ref="AM77:AM96" si="121">COUNTIF($D77:$AH77,"NT")</f>
        <v>0</v>
      </c>
      <c r="AN77" s="1073">
        <f t="shared" ref="AN77:AN96" si="122">COUNTIF($D77:$AH77,"Naf")</f>
        <v>0</v>
      </c>
      <c r="AO77" s="1073">
        <f t="shared" ref="AO77:AO96" si="123">COUNTIF($D77:$AH77,"DF")</f>
        <v>0</v>
      </c>
      <c r="AP77" s="1073">
        <f t="shared" ref="AP77:AP96" si="124">COUNTIF($D77:$AH77,"NF")</f>
        <v>0</v>
      </c>
      <c r="AQ77" s="1073">
        <f t="shared" ref="AQ77:AQ96" si="125">COUNTIF($D77:$AH77,"t")</f>
        <v>0</v>
      </c>
      <c r="AR77" s="1073">
        <f t="shared" ref="AR77:AR96" si="126">COUNTIF($D77:$AH77,"FE")</f>
        <v>0</v>
      </c>
      <c r="AS77" s="1073">
        <f t="shared" ref="AS77:AS96" si="127">COUNTIF($D77:$AH77,"LN")</f>
        <v>0</v>
      </c>
      <c r="AT77" s="1073">
        <f t="shared" ref="AT77:AT96" si="128">COUNTIF($D77:$AH77,"DS")</f>
        <v>0</v>
      </c>
      <c r="AU77" s="1073">
        <f t="shared" ref="AU77:AU96" si="129">COUNTIF($D77:$AH77,"DISP")</f>
        <v>0</v>
      </c>
      <c r="AV77" s="1073">
        <f t="shared" ref="AV77:AV96" si="130">COUNTIF($D77:$AH77,"L")</f>
        <v>0</v>
      </c>
      <c r="AW77" s="1073">
        <f t="shared" ref="AW77:AW96" si="131">COUNTIF($D77:$AH77,"B")</f>
        <v>0</v>
      </c>
      <c r="AX77" s="1073">
        <f t="shared" ref="AX77:AX96" si="132">COUNTIF($D77:$AH77,"SA")</f>
        <v>0</v>
      </c>
      <c r="AY77" s="1073">
        <f t="shared" ref="AY77:AY96" si="133">COUNTIF($D77:$AH77,"SE")</f>
        <v>0</v>
      </c>
      <c r="AZ77" s="1073">
        <f t="shared" ref="AZ77:AZ96" si="134">COUNTIF($D77:$AH77,"TR")</f>
        <v>2</v>
      </c>
      <c r="BA77" s="1073">
        <f t="shared" ref="BA77:BA96" si="135">COUNTIF($D77:$AH77,"F")</f>
        <v>0</v>
      </c>
      <c r="BB77" s="184">
        <f t="shared" si="54"/>
        <v>16</v>
      </c>
      <c r="BC77" s="348"/>
      <c r="BD77" s="1076">
        <f t="shared" si="55"/>
        <v>7.666666666666667</v>
      </c>
      <c r="BE77" s="347"/>
      <c r="BF77" s="343"/>
      <c r="BG77" s="178">
        <f t="shared" si="56"/>
        <v>1</v>
      </c>
      <c r="BH77" s="179">
        <f t="shared" si="57"/>
        <v>0.5</v>
      </c>
      <c r="BI77" s="180">
        <f t="shared" si="58"/>
        <v>4.1666666666666664E-2</v>
      </c>
      <c r="BJ77" s="181">
        <f t="shared" si="59"/>
        <v>0.45833333333333331</v>
      </c>
      <c r="BK77" s="182">
        <f t="shared" si="60"/>
        <v>3</v>
      </c>
      <c r="BL77" s="183">
        <f t="shared" si="102"/>
        <v>0</v>
      </c>
      <c r="BM77" s="183">
        <f t="shared" si="103"/>
        <v>0</v>
      </c>
      <c r="BN77" s="183">
        <f t="shared" si="104"/>
        <v>0</v>
      </c>
      <c r="BO77" s="183">
        <f t="shared" si="105"/>
        <v>0</v>
      </c>
      <c r="BP77" s="183">
        <f t="shared" si="106"/>
        <v>0</v>
      </c>
      <c r="BQ77" s="184">
        <f t="shared" si="107"/>
        <v>0</v>
      </c>
      <c r="BR77" s="405">
        <f t="shared" si="61"/>
        <v>1.5</v>
      </c>
      <c r="BS77" s="182">
        <f t="shared" si="108"/>
        <v>0</v>
      </c>
      <c r="BT77" s="183">
        <f t="shared" si="109"/>
        <v>0</v>
      </c>
      <c r="BU77" s="184">
        <f t="shared" si="110"/>
        <v>0</v>
      </c>
      <c r="BV77" s="185">
        <f t="shared" si="62"/>
        <v>0</v>
      </c>
      <c r="BW77" s="178">
        <f t="shared" si="111"/>
        <v>0</v>
      </c>
      <c r="BX77" s="179">
        <f t="shared" si="63"/>
        <v>0</v>
      </c>
      <c r="BY77" s="196">
        <f t="shared" si="64"/>
        <v>0</v>
      </c>
      <c r="BZ77" s="197">
        <f t="shared" si="65"/>
        <v>0</v>
      </c>
      <c r="CA77" s="182">
        <f t="shared" si="112"/>
        <v>0</v>
      </c>
      <c r="CB77" s="183">
        <f t="shared" si="113"/>
        <v>0</v>
      </c>
      <c r="CC77" s="183">
        <f t="shared" si="114"/>
        <v>0</v>
      </c>
      <c r="CD77" s="183">
        <f t="shared" si="115"/>
        <v>0</v>
      </c>
      <c r="CE77" s="183">
        <f t="shared" si="116"/>
        <v>0</v>
      </c>
      <c r="CF77" s="183">
        <f t="shared" si="117"/>
        <v>0</v>
      </c>
      <c r="CG77" s="184">
        <f t="shared" si="118"/>
        <v>0</v>
      </c>
      <c r="CH77" s="198">
        <f t="shared" si="66"/>
        <v>0</v>
      </c>
      <c r="CI77" s="186"/>
      <c r="CJ77" s="187"/>
      <c r="CK77" s="187"/>
      <c r="CL77" s="177">
        <f t="shared" si="67"/>
        <v>2</v>
      </c>
      <c r="CM77" s="230"/>
      <c r="CN77" s="359"/>
      <c r="CO77" s="444">
        <v>8</v>
      </c>
      <c r="CP77" s="450">
        <v>96</v>
      </c>
    </row>
    <row r="78" spans="1:94" ht="20.100000000000001" customHeight="1" thickBot="1" x14ac:dyDescent="0.3">
      <c r="A78" s="865" t="s">
        <v>105</v>
      </c>
      <c r="B78" s="866">
        <v>63</v>
      </c>
      <c r="C78" s="867" t="s">
        <v>275</v>
      </c>
      <c r="D78" s="435"/>
      <c r="E78" s="435"/>
      <c r="F78" s="498"/>
      <c r="G78" s="498"/>
      <c r="H78" s="435"/>
      <c r="I78" s="440"/>
      <c r="J78" s="500"/>
      <c r="K78" s="506"/>
      <c r="L78" s="435"/>
      <c r="M78" s="435"/>
      <c r="N78" s="498"/>
      <c r="O78" s="498"/>
      <c r="P78" s="440"/>
      <c r="Q78" s="459"/>
      <c r="R78" s="588"/>
      <c r="S78" s="1305"/>
      <c r="T78" s="459"/>
      <c r="U78" s="506"/>
      <c r="V78" s="506"/>
      <c r="W78" s="1024"/>
      <c r="X78" s="435"/>
      <c r="Y78" s="520"/>
      <c r="Z78" s="504"/>
      <c r="AA78" s="454"/>
      <c r="AB78" s="436"/>
      <c r="AC78" s="436"/>
      <c r="AD78" s="498"/>
      <c r="AE78" s="435"/>
      <c r="AF78" s="435"/>
      <c r="AG78" s="505"/>
      <c r="AH78" s="1271"/>
      <c r="AI78" s="1352"/>
      <c r="AJ78" s="1072">
        <f>COUNTIF($D78:AH78,"D")</f>
        <v>0</v>
      </c>
      <c r="AK78" s="1073">
        <f t="shared" si="119"/>
        <v>0</v>
      </c>
      <c r="AL78" s="1073">
        <f t="shared" si="120"/>
        <v>0</v>
      </c>
      <c r="AM78" s="1073">
        <f t="shared" si="121"/>
        <v>0</v>
      </c>
      <c r="AN78" s="1073">
        <f t="shared" si="122"/>
        <v>0</v>
      </c>
      <c r="AO78" s="1073">
        <f t="shared" si="123"/>
        <v>0</v>
      </c>
      <c r="AP78" s="1073">
        <f t="shared" si="124"/>
        <v>0</v>
      </c>
      <c r="AQ78" s="1073">
        <f t="shared" si="125"/>
        <v>0</v>
      </c>
      <c r="AR78" s="1073">
        <f t="shared" si="126"/>
        <v>0</v>
      </c>
      <c r="AS78" s="1073">
        <f t="shared" si="127"/>
        <v>0</v>
      </c>
      <c r="AT78" s="1073">
        <f t="shared" si="128"/>
        <v>0</v>
      </c>
      <c r="AU78" s="1073">
        <f t="shared" si="129"/>
        <v>0</v>
      </c>
      <c r="AV78" s="1073">
        <f t="shared" si="130"/>
        <v>0</v>
      </c>
      <c r="AW78" s="1073">
        <f t="shared" si="131"/>
        <v>0</v>
      </c>
      <c r="AX78" s="1073">
        <f t="shared" si="132"/>
        <v>0</v>
      </c>
      <c r="AY78" s="1073">
        <f t="shared" si="133"/>
        <v>0</v>
      </c>
      <c r="AZ78" s="1073">
        <f t="shared" si="134"/>
        <v>0</v>
      </c>
      <c r="BA78" s="1073">
        <f t="shared" si="135"/>
        <v>0</v>
      </c>
      <c r="BB78" s="184">
        <f t="shared" ref="BB78:BB96" si="136">+AJ78+AK78+AL78+AM78+AR78+AV78+AW78+AX78+AY78+AZ78</f>
        <v>0</v>
      </c>
      <c r="BC78" s="348"/>
      <c r="BD78" s="1076">
        <f t="shared" ref="BD78:BD96" si="137">+AJ78*$BC$2+AK78*$BC$6+AL78*$BC$2+AM78*$BC$2+AN78*$BC$6+AP78*8/24+AT78*8/24+AU78*8/24+AV78*8/24+AW78*12/24+AX78*8/24+AY78*$BC$2+AZ78*8/24+BK78*(0/24)+AS78*12/24</f>
        <v>0</v>
      </c>
      <c r="BE78" s="347"/>
      <c r="BF78" s="343"/>
      <c r="BG78" s="178">
        <f t="shared" ref="BG78:BG96" si="138">COUNTIF($D78:$AI78,"DTS")+COUNTIF($D78:$AH78,"NTS")</f>
        <v>0</v>
      </c>
      <c r="BH78" s="179">
        <f t="shared" ref="BH78:BH96" si="139">+BG78*12/24</f>
        <v>0</v>
      </c>
      <c r="BI78" s="180">
        <f t="shared" ref="BI78:BI96" si="140">+BH78/12+BO78*(1/24)</f>
        <v>0</v>
      </c>
      <c r="BJ78" s="181">
        <f t="shared" ref="BJ78:BJ96" si="141">+BH78-BI78+(BO78*(3/24))+(BQ78*(8/24))</f>
        <v>0</v>
      </c>
      <c r="BK78" s="182">
        <f t="shared" ref="BK78:BK96" si="142">COUNTIF($D78:$AI78,"DTS5S")</f>
        <v>0</v>
      </c>
      <c r="BL78" s="183">
        <f t="shared" si="102"/>
        <v>0</v>
      </c>
      <c r="BM78" s="183">
        <f t="shared" si="103"/>
        <v>0</v>
      </c>
      <c r="BN78" s="183">
        <f t="shared" si="104"/>
        <v>0</v>
      </c>
      <c r="BO78" s="183">
        <f t="shared" si="105"/>
        <v>0</v>
      </c>
      <c r="BP78" s="183">
        <f t="shared" si="106"/>
        <v>0</v>
      </c>
      <c r="BQ78" s="184">
        <f t="shared" si="107"/>
        <v>0</v>
      </c>
      <c r="BR78" s="405">
        <f t="shared" ref="BR78:BR96" si="143">+(BN78+BM78+BL78+BK78)*(12/24)</f>
        <v>0</v>
      </c>
      <c r="BS78" s="182">
        <f t="shared" si="108"/>
        <v>0</v>
      </c>
      <c r="BT78" s="183">
        <f t="shared" si="109"/>
        <v>0</v>
      </c>
      <c r="BU78" s="184">
        <f t="shared" si="110"/>
        <v>0</v>
      </c>
      <c r="BV78" s="185">
        <f t="shared" ref="BV78:BV96" si="144">BS78*(8/24)+BT78*(12/24)+BU78*(4/24)+BO78*(8/24)+BP78*(12/24)+BQ78*(4/24)</f>
        <v>0</v>
      </c>
      <c r="BW78" s="178">
        <f t="shared" si="111"/>
        <v>0</v>
      </c>
      <c r="BX78" s="179">
        <f t="shared" ref="BX78:BX96" si="145">+BW78*12/24</f>
        <v>0</v>
      </c>
      <c r="BY78" s="196">
        <f t="shared" ref="BY78:BY96" si="146">+BX78/12+CE78*(1/24)</f>
        <v>0</v>
      </c>
      <c r="BZ78" s="197">
        <f t="shared" ref="BZ78:BZ96" si="147">+BX78-BY78+(CE78*(3/24))+(CG78*(8/24))</f>
        <v>0</v>
      </c>
      <c r="CA78" s="182">
        <f t="shared" si="112"/>
        <v>0</v>
      </c>
      <c r="CB78" s="183">
        <f t="shared" si="113"/>
        <v>0</v>
      </c>
      <c r="CC78" s="183">
        <f t="shared" si="114"/>
        <v>0</v>
      </c>
      <c r="CD78" s="183">
        <f t="shared" si="115"/>
        <v>0</v>
      </c>
      <c r="CE78" s="183">
        <f t="shared" si="116"/>
        <v>0</v>
      </c>
      <c r="CF78" s="183">
        <f t="shared" si="117"/>
        <v>0</v>
      </c>
      <c r="CG78" s="184">
        <f t="shared" si="118"/>
        <v>0</v>
      </c>
      <c r="CH78" s="198">
        <f t="shared" ref="CH78:CH96" si="148">+(CD78+CC78+CB78+CE78+CF78+CG78+CA78)*(12/24)</f>
        <v>0</v>
      </c>
      <c r="CI78" s="186"/>
      <c r="CJ78" s="187"/>
      <c r="CK78" s="187"/>
      <c r="CL78" s="177">
        <f t="shared" ref="CL78:CL96" si="149">SUM(BR78)+BH78+BX78+CH78</f>
        <v>0</v>
      </c>
      <c r="CM78" s="230"/>
      <c r="CN78" s="359"/>
      <c r="CO78" s="444">
        <v>0</v>
      </c>
      <c r="CP78" s="450">
        <v>0</v>
      </c>
    </row>
    <row r="79" spans="1:94" s="35" customFormat="1" ht="20.100000000000001" customHeight="1" thickBot="1" x14ac:dyDescent="0.25">
      <c r="A79" s="868" t="s">
        <v>106</v>
      </c>
      <c r="B79" s="691">
        <v>64</v>
      </c>
      <c r="C79" s="90" t="s">
        <v>2</v>
      </c>
      <c r="D79" s="435" t="s">
        <v>24</v>
      </c>
      <c r="E79" s="435" t="s">
        <v>25</v>
      </c>
      <c r="F79" s="498"/>
      <c r="G79" s="498"/>
      <c r="H79" s="435" t="s">
        <v>24</v>
      </c>
      <c r="I79" s="440" t="s">
        <v>57</v>
      </c>
      <c r="J79" s="500"/>
      <c r="K79" s="506"/>
      <c r="L79" s="435" t="s">
        <v>25</v>
      </c>
      <c r="M79" s="435" t="s">
        <v>25</v>
      </c>
      <c r="N79" s="498"/>
      <c r="O79" s="498" t="s">
        <v>50</v>
      </c>
      <c r="P79" s="440" t="s">
        <v>24</v>
      </c>
      <c r="Q79" s="459" t="s">
        <v>25</v>
      </c>
      <c r="R79" s="588"/>
      <c r="S79" s="1311" t="s">
        <v>32</v>
      </c>
      <c r="T79" s="459" t="s">
        <v>25</v>
      </c>
      <c r="U79" s="506"/>
      <c r="V79" s="506"/>
      <c r="W79" s="1024" t="s">
        <v>24</v>
      </c>
      <c r="X79" s="435" t="s">
        <v>31</v>
      </c>
      <c r="Y79" s="520"/>
      <c r="Z79" s="504"/>
      <c r="AA79" s="454" t="s">
        <v>40</v>
      </c>
      <c r="AB79" s="436" t="s">
        <v>40</v>
      </c>
      <c r="AC79" s="436" t="s">
        <v>48</v>
      </c>
      <c r="AD79" s="498"/>
      <c r="AE79" s="435" t="s">
        <v>25</v>
      </c>
      <c r="AF79" s="435" t="s">
        <v>25</v>
      </c>
      <c r="AG79" s="505"/>
      <c r="AH79" s="1271"/>
      <c r="AI79" s="1352"/>
      <c r="AJ79" s="1072">
        <f>COUNTIF($D79:AH79,"D")</f>
        <v>4</v>
      </c>
      <c r="AK79" s="1073">
        <f t="shared" si="119"/>
        <v>7</v>
      </c>
      <c r="AL79" s="1073">
        <f t="shared" si="120"/>
        <v>0</v>
      </c>
      <c r="AM79" s="1073">
        <f t="shared" si="121"/>
        <v>0</v>
      </c>
      <c r="AN79" s="1073">
        <f t="shared" si="122"/>
        <v>0</v>
      </c>
      <c r="AO79" s="1073">
        <f t="shared" si="123"/>
        <v>0</v>
      </c>
      <c r="AP79" s="1073">
        <f t="shared" si="124"/>
        <v>0</v>
      </c>
      <c r="AQ79" s="1073">
        <f t="shared" si="125"/>
        <v>1</v>
      </c>
      <c r="AR79" s="1073">
        <f t="shared" si="126"/>
        <v>1</v>
      </c>
      <c r="AS79" s="1073">
        <f t="shared" si="127"/>
        <v>0</v>
      </c>
      <c r="AT79" s="1073">
        <f t="shared" si="128"/>
        <v>0</v>
      </c>
      <c r="AU79" s="1073">
        <f t="shared" si="129"/>
        <v>0</v>
      </c>
      <c r="AV79" s="1073">
        <f t="shared" si="130"/>
        <v>0</v>
      </c>
      <c r="AW79" s="1073">
        <f t="shared" si="131"/>
        <v>0</v>
      </c>
      <c r="AX79" s="1073">
        <f t="shared" si="132"/>
        <v>0</v>
      </c>
      <c r="AY79" s="1073">
        <f t="shared" si="133"/>
        <v>0</v>
      </c>
      <c r="AZ79" s="1073">
        <f t="shared" si="134"/>
        <v>2</v>
      </c>
      <c r="BA79" s="1073">
        <f t="shared" si="135"/>
        <v>0</v>
      </c>
      <c r="BB79" s="184">
        <f t="shared" si="136"/>
        <v>14</v>
      </c>
      <c r="BC79" s="348"/>
      <c r="BD79" s="1076">
        <f t="shared" si="137"/>
        <v>6.166666666666667</v>
      </c>
      <c r="BE79" s="347"/>
      <c r="BF79" s="343"/>
      <c r="BG79" s="178">
        <f t="shared" si="138"/>
        <v>0</v>
      </c>
      <c r="BH79" s="179">
        <f t="shared" si="139"/>
        <v>0</v>
      </c>
      <c r="BI79" s="180">
        <f t="shared" si="140"/>
        <v>0</v>
      </c>
      <c r="BJ79" s="181">
        <f t="shared" si="141"/>
        <v>0</v>
      </c>
      <c r="BK79" s="182">
        <f t="shared" si="142"/>
        <v>1</v>
      </c>
      <c r="BL79" s="183">
        <f t="shared" si="102"/>
        <v>0</v>
      </c>
      <c r="BM79" s="183">
        <f t="shared" si="103"/>
        <v>1</v>
      </c>
      <c r="BN79" s="183">
        <f t="shared" si="104"/>
        <v>0</v>
      </c>
      <c r="BO79" s="183">
        <f t="shared" si="105"/>
        <v>0</v>
      </c>
      <c r="BP79" s="183">
        <f t="shared" si="106"/>
        <v>0</v>
      </c>
      <c r="BQ79" s="184">
        <f t="shared" si="107"/>
        <v>0</v>
      </c>
      <c r="BR79" s="405">
        <f t="shared" si="143"/>
        <v>1</v>
      </c>
      <c r="BS79" s="182">
        <f t="shared" si="108"/>
        <v>0</v>
      </c>
      <c r="BT79" s="183">
        <f t="shared" si="109"/>
        <v>0</v>
      </c>
      <c r="BU79" s="184">
        <f t="shared" si="110"/>
        <v>0</v>
      </c>
      <c r="BV79" s="185">
        <f t="shared" si="144"/>
        <v>0</v>
      </c>
      <c r="BW79" s="178">
        <f t="shared" si="111"/>
        <v>0</v>
      </c>
      <c r="BX79" s="179">
        <f t="shared" si="145"/>
        <v>0</v>
      </c>
      <c r="BY79" s="196">
        <f t="shared" si="146"/>
        <v>0</v>
      </c>
      <c r="BZ79" s="197">
        <f t="shared" si="147"/>
        <v>0</v>
      </c>
      <c r="CA79" s="182">
        <f t="shared" si="112"/>
        <v>0</v>
      </c>
      <c r="CB79" s="183">
        <f t="shared" si="113"/>
        <v>0</v>
      </c>
      <c r="CC79" s="183">
        <f t="shared" si="114"/>
        <v>0</v>
      </c>
      <c r="CD79" s="183">
        <f t="shared" si="115"/>
        <v>0</v>
      </c>
      <c r="CE79" s="183">
        <f t="shared" si="116"/>
        <v>0</v>
      </c>
      <c r="CF79" s="183">
        <f t="shared" si="117"/>
        <v>0</v>
      </c>
      <c r="CG79" s="184">
        <f t="shared" si="118"/>
        <v>0</v>
      </c>
      <c r="CH79" s="198">
        <f t="shared" si="148"/>
        <v>0</v>
      </c>
      <c r="CI79" s="186"/>
      <c r="CJ79" s="187"/>
      <c r="CK79" s="187"/>
      <c r="CL79" s="177">
        <f t="shared" si="149"/>
        <v>1</v>
      </c>
      <c r="CM79" s="361"/>
      <c r="CN79" s="360"/>
      <c r="CO79" s="444">
        <v>4</v>
      </c>
      <c r="CP79" s="450">
        <v>60</v>
      </c>
    </row>
    <row r="80" spans="1:94" s="35" customFormat="1" ht="20.100000000000001" customHeight="1" thickBot="1" x14ac:dyDescent="0.25">
      <c r="A80" s="613" t="s">
        <v>107</v>
      </c>
      <c r="B80" s="866">
        <v>65</v>
      </c>
      <c r="C80" s="26" t="s">
        <v>2</v>
      </c>
      <c r="D80" s="435" t="s">
        <v>24</v>
      </c>
      <c r="E80" s="435" t="s">
        <v>25</v>
      </c>
      <c r="F80" s="498"/>
      <c r="G80" s="498" t="s">
        <v>26</v>
      </c>
      <c r="H80" s="435" t="s">
        <v>24</v>
      </c>
      <c r="I80" s="440" t="s">
        <v>25</v>
      </c>
      <c r="J80" s="500"/>
      <c r="K80" s="506" t="s">
        <v>59</v>
      </c>
      <c r="L80" s="435" t="s">
        <v>24</v>
      </c>
      <c r="M80" s="435" t="s">
        <v>25</v>
      </c>
      <c r="N80" s="498"/>
      <c r="O80" s="531" t="s">
        <v>192</v>
      </c>
      <c r="P80" s="440" t="s">
        <v>24</v>
      </c>
      <c r="Q80" s="459" t="s">
        <v>24</v>
      </c>
      <c r="R80" s="588" t="s">
        <v>27</v>
      </c>
      <c r="S80" s="1305" t="s">
        <v>24</v>
      </c>
      <c r="T80" s="459" t="s">
        <v>25</v>
      </c>
      <c r="U80" s="506"/>
      <c r="V80" s="531" t="s">
        <v>59</v>
      </c>
      <c r="W80" s="1024" t="s">
        <v>24</v>
      </c>
      <c r="X80" s="435" t="s">
        <v>27</v>
      </c>
      <c r="Y80" s="520"/>
      <c r="Z80" s="504"/>
      <c r="AA80" s="454" t="s">
        <v>40</v>
      </c>
      <c r="AB80" s="436" t="s">
        <v>40</v>
      </c>
      <c r="AC80" s="436" t="s">
        <v>48</v>
      </c>
      <c r="AD80" s="498"/>
      <c r="AE80" s="435" t="s">
        <v>25</v>
      </c>
      <c r="AF80" s="435" t="s">
        <v>25</v>
      </c>
      <c r="AG80" s="505"/>
      <c r="AH80" s="1271"/>
      <c r="AI80" s="1352"/>
      <c r="AJ80" s="1072">
        <f>COUNTIF($D80:AH80,"D")</f>
        <v>7</v>
      </c>
      <c r="AK80" s="1073">
        <f t="shared" si="119"/>
        <v>6</v>
      </c>
      <c r="AL80" s="1073">
        <f t="shared" si="120"/>
        <v>1</v>
      </c>
      <c r="AM80" s="1073">
        <f t="shared" si="121"/>
        <v>2</v>
      </c>
      <c r="AN80" s="1073">
        <f t="shared" si="122"/>
        <v>0</v>
      </c>
      <c r="AO80" s="1073">
        <f t="shared" si="123"/>
        <v>0</v>
      </c>
      <c r="AP80" s="1073">
        <f t="shared" si="124"/>
        <v>0</v>
      </c>
      <c r="AQ80" s="1073">
        <f t="shared" si="125"/>
        <v>0</v>
      </c>
      <c r="AR80" s="1073">
        <f t="shared" si="126"/>
        <v>0</v>
      </c>
      <c r="AS80" s="1073">
        <f t="shared" si="127"/>
        <v>0</v>
      </c>
      <c r="AT80" s="1073">
        <f t="shared" si="128"/>
        <v>0</v>
      </c>
      <c r="AU80" s="1073">
        <f t="shared" si="129"/>
        <v>0</v>
      </c>
      <c r="AV80" s="1073">
        <f t="shared" si="130"/>
        <v>0</v>
      </c>
      <c r="AW80" s="1073">
        <f t="shared" si="131"/>
        <v>0</v>
      </c>
      <c r="AX80" s="1073">
        <f t="shared" si="132"/>
        <v>0</v>
      </c>
      <c r="AY80" s="1073">
        <f t="shared" si="133"/>
        <v>0</v>
      </c>
      <c r="AZ80" s="1073">
        <f t="shared" si="134"/>
        <v>2</v>
      </c>
      <c r="BA80" s="1073">
        <f t="shared" si="135"/>
        <v>0</v>
      </c>
      <c r="BB80" s="184">
        <f t="shared" si="136"/>
        <v>18</v>
      </c>
      <c r="BC80" s="348"/>
      <c r="BD80" s="1076">
        <f t="shared" si="137"/>
        <v>8.6666666666666661</v>
      </c>
      <c r="BE80" s="347"/>
      <c r="BF80" s="343"/>
      <c r="BG80" s="178">
        <f t="shared" si="138"/>
        <v>2</v>
      </c>
      <c r="BH80" s="179">
        <f t="shared" si="139"/>
        <v>1</v>
      </c>
      <c r="BI80" s="180">
        <f t="shared" si="140"/>
        <v>8.3333333333333329E-2</v>
      </c>
      <c r="BJ80" s="181">
        <f t="shared" si="141"/>
        <v>0.91666666666666663</v>
      </c>
      <c r="BK80" s="182">
        <f t="shared" si="142"/>
        <v>1</v>
      </c>
      <c r="BL80" s="183">
        <f t="shared" si="102"/>
        <v>0</v>
      </c>
      <c r="BM80" s="183">
        <f t="shared" si="103"/>
        <v>0</v>
      </c>
      <c r="BN80" s="183">
        <f t="shared" si="104"/>
        <v>0</v>
      </c>
      <c r="BO80" s="183">
        <f t="shared" si="105"/>
        <v>0</v>
      </c>
      <c r="BP80" s="183">
        <f t="shared" si="106"/>
        <v>0</v>
      </c>
      <c r="BQ80" s="184">
        <f t="shared" si="107"/>
        <v>0</v>
      </c>
      <c r="BR80" s="1373">
        <v>0.66666666666666663</v>
      </c>
      <c r="BS80" s="182">
        <f t="shared" si="108"/>
        <v>0</v>
      </c>
      <c r="BT80" s="183">
        <f t="shared" si="109"/>
        <v>0</v>
      </c>
      <c r="BU80" s="184">
        <f t="shared" si="110"/>
        <v>0</v>
      </c>
      <c r="BV80" s="185">
        <f t="shared" si="144"/>
        <v>0</v>
      </c>
      <c r="BW80" s="178">
        <f t="shared" si="111"/>
        <v>0</v>
      </c>
      <c r="BX80" s="179">
        <f t="shared" si="145"/>
        <v>0</v>
      </c>
      <c r="BY80" s="196">
        <f t="shared" si="146"/>
        <v>0</v>
      </c>
      <c r="BZ80" s="197">
        <f t="shared" si="147"/>
        <v>0</v>
      </c>
      <c r="CA80" s="182">
        <f t="shared" si="112"/>
        <v>0</v>
      </c>
      <c r="CB80" s="183">
        <f t="shared" si="113"/>
        <v>0</v>
      </c>
      <c r="CC80" s="183">
        <f t="shared" si="114"/>
        <v>1</v>
      </c>
      <c r="CD80" s="183">
        <f t="shared" si="115"/>
        <v>0</v>
      </c>
      <c r="CE80" s="183">
        <f t="shared" si="116"/>
        <v>0</v>
      </c>
      <c r="CF80" s="183">
        <f t="shared" si="117"/>
        <v>0</v>
      </c>
      <c r="CG80" s="184">
        <f t="shared" si="118"/>
        <v>0</v>
      </c>
      <c r="CH80" s="1373">
        <v>0.33333333333333331</v>
      </c>
      <c r="CI80" s="186"/>
      <c r="CJ80" s="187"/>
      <c r="CK80" s="187"/>
      <c r="CL80" s="177">
        <f t="shared" si="149"/>
        <v>1.9999999999999998</v>
      </c>
      <c r="CM80" s="361"/>
      <c r="CN80" s="360"/>
      <c r="CO80" s="444">
        <v>8</v>
      </c>
      <c r="CP80" s="916">
        <v>108</v>
      </c>
    </row>
    <row r="81" spans="1:94" s="35" customFormat="1" ht="20.100000000000001" customHeight="1" thickBot="1" x14ac:dyDescent="0.25">
      <c r="A81" s="868" t="s">
        <v>108</v>
      </c>
      <c r="B81" s="691">
        <v>66</v>
      </c>
      <c r="C81" s="26" t="s">
        <v>2</v>
      </c>
      <c r="D81" s="435" t="s">
        <v>24</v>
      </c>
      <c r="E81" s="435" t="s">
        <v>25</v>
      </c>
      <c r="F81" s="498"/>
      <c r="G81" s="498"/>
      <c r="H81" s="435" t="s">
        <v>24</v>
      </c>
      <c r="I81" s="440" t="s">
        <v>25</v>
      </c>
      <c r="J81" s="500"/>
      <c r="K81" s="506" t="s">
        <v>59</v>
      </c>
      <c r="L81" s="435" t="s">
        <v>24</v>
      </c>
      <c r="M81" s="435" t="s">
        <v>25</v>
      </c>
      <c r="N81" s="498" t="s">
        <v>27</v>
      </c>
      <c r="O81" s="498"/>
      <c r="P81" s="440" t="s">
        <v>31</v>
      </c>
      <c r="Q81" s="459" t="s">
        <v>25</v>
      </c>
      <c r="R81" s="588"/>
      <c r="S81" s="1305" t="s">
        <v>24</v>
      </c>
      <c r="T81" s="459" t="s">
        <v>25</v>
      </c>
      <c r="U81" s="506"/>
      <c r="V81" s="506"/>
      <c r="W81" s="1024" t="s">
        <v>24</v>
      </c>
      <c r="X81" s="435" t="s">
        <v>24</v>
      </c>
      <c r="Y81" s="520"/>
      <c r="Z81" s="504"/>
      <c r="AA81" s="454" t="s">
        <v>40</v>
      </c>
      <c r="AB81" s="436" t="s">
        <v>40</v>
      </c>
      <c r="AC81" s="436" t="s">
        <v>48</v>
      </c>
      <c r="AD81" s="498"/>
      <c r="AE81" s="435" t="s">
        <v>31</v>
      </c>
      <c r="AF81" s="435" t="s">
        <v>25</v>
      </c>
      <c r="AG81" s="505"/>
      <c r="AH81" s="1271"/>
      <c r="AI81" s="1352"/>
      <c r="AJ81" s="1072">
        <f>COUNTIF($D81:AH81,"D")</f>
        <v>6</v>
      </c>
      <c r="AK81" s="1073">
        <f t="shared" si="119"/>
        <v>6</v>
      </c>
      <c r="AL81" s="1073">
        <f t="shared" si="120"/>
        <v>0</v>
      </c>
      <c r="AM81" s="1073">
        <f t="shared" si="121"/>
        <v>1</v>
      </c>
      <c r="AN81" s="1073">
        <f t="shared" si="122"/>
        <v>0</v>
      </c>
      <c r="AO81" s="1073">
        <f t="shared" si="123"/>
        <v>0</v>
      </c>
      <c r="AP81" s="1073">
        <f t="shared" si="124"/>
        <v>0</v>
      </c>
      <c r="AQ81" s="1073">
        <f t="shared" si="125"/>
        <v>2</v>
      </c>
      <c r="AR81" s="1073">
        <f t="shared" si="126"/>
        <v>0</v>
      </c>
      <c r="AS81" s="1073">
        <f t="shared" si="127"/>
        <v>0</v>
      </c>
      <c r="AT81" s="1073">
        <f t="shared" si="128"/>
        <v>0</v>
      </c>
      <c r="AU81" s="1073">
        <f t="shared" si="129"/>
        <v>0</v>
      </c>
      <c r="AV81" s="1073">
        <f t="shared" si="130"/>
        <v>0</v>
      </c>
      <c r="AW81" s="1073">
        <f t="shared" si="131"/>
        <v>0</v>
      </c>
      <c r="AX81" s="1073">
        <f t="shared" si="132"/>
        <v>0</v>
      </c>
      <c r="AY81" s="1073">
        <f t="shared" si="133"/>
        <v>0</v>
      </c>
      <c r="AZ81" s="1073">
        <f t="shared" si="134"/>
        <v>2</v>
      </c>
      <c r="BA81" s="1073">
        <f t="shared" si="135"/>
        <v>0</v>
      </c>
      <c r="BB81" s="184">
        <f t="shared" si="136"/>
        <v>15</v>
      </c>
      <c r="BC81" s="348"/>
      <c r="BD81" s="1076">
        <f t="shared" si="137"/>
        <v>7.166666666666667</v>
      </c>
      <c r="BE81" s="347"/>
      <c r="BF81" s="343"/>
      <c r="BG81" s="178">
        <f t="shared" si="138"/>
        <v>1</v>
      </c>
      <c r="BH81" s="179">
        <f t="shared" si="139"/>
        <v>0.5</v>
      </c>
      <c r="BI81" s="180">
        <f t="shared" si="140"/>
        <v>4.1666666666666664E-2</v>
      </c>
      <c r="BJ81" s="181">
        <f t="shared" si="141"/>
        <v>0.45833333333333331</v>
      </c>
      <c r="BK81" s="182">
        <f t="shared" si="142"/>
        <v>1</v>
      </c>
      <c r="BL81" s="183">
        <f t="shared" si="102"/>
        <v>0</v>
      </c>
      <c r="BM81" s="183">
        <f t="shared" si="103"/>
        <v>0</v>
      </c>
      <c r="BN81" s="183">
        <f t="shared" si="104"/>
        <v>0</v>
      </c>
      <c r="BO81" s="183">
        <f t="shared" si="105"/>
        <v>0</v>
      </c>
      <c r="BP81" s="183">
        <f t="shared" si="106"/>
        <v>0</v>
      </c>
      <c r="BQ81" s="184">
        <f t="shared" si="107"/>
        <v>0</v>
      </c>
      <c r="BR81" s="405">
        <f t="shared" si="143"/>
        <v>0.5</v>
      </c>
      <c r="BS81" s="182">
        <f t="shared" si="108"/>
        <v>0</v>
      </c>
      <c r="BT81" s="183">
        <f t="shared" si="109"/>
        <v>0</v>
      </c>
      <c r="BU81" s="184">
        <f t="shared" si="110"/>
        <v>0</v>
      </c>
      <c r="BV81" s="185">
        <f t="shared" si="144"/>
        <v>0</v>
      </c>
      <c r="BW81" s="178">
        <f t="shared" si="111"/>
        <v>0</v>
      </c>
      <c r="BX81" s="179">
        <f t="shared" si="145"/>
        <v>0</v>
      </c>
      <c r="BY81" s="196">
        <f t="shared" si="146"/>
        <v>0</v>
      </c>
      <c r="BZ81" s="197">
        <f t="shared" si="147"/>
        <v>0</v>
      </c>
      <c r="CA81" s="182">
        <f t="shared" si="112"/>
        <v>0</v>
      </c>
      <c r="CB81" s="183">
        <f t="shared" si="113"/>
        <v>0</v>
      </c>
      <c r="CC81" s="183">
        <f t="shared" si="114"/>
        <v>0</v>
      </c>
      <c r="CD81" s="183">
        <f t="shared" si="115"/>
        <v>0</v>
      </c>
      <c r="CE81" s="183">
        <f t="shared" si="116"/>
        <v>0</v>
      </c>
      <c r="CF81" s="183">
        <f t="shared" si="117"/>
        <v>0</v>
      </c>
      <c r="CG81" s="184">
        <f t="shared" si="118"/>
        <v>0</v>
      </c>
      <c r="CH81" s="198">
        <f t="shared" si="148"/>
        <v>0</v>
      </c>
      <c r="CI81" s="186"/>
      <c r="CJ81" s="187"/>
      <c r="CK81" s="187"/>
      <c r="CL81" s="177">
        <f t="shared" si="149"/>
        <v>1</v>
      </c>
      <c r="CM81" s="361"/>
      <c r="CN81" s="360"/>
      <c r="CO81" s="444">
        <v>6</v>
      </c>
      <c r="CP81" s="450">
        <v>72</v>
      </c>
    </row>
    <row r="82" spans="1:94" s="336" customFormat="1" ht="20.100000000000001" customHeight="1" thickBot="1" x14ac:dyDescent="0.25">
      <c r="A82" s="613" t="s">
        <v>109</v>
      </c>
      <c r="B82" s="866">
        <v>67</v>
      </c>
      <c r="C82" s="26" t="s">
        <v>2</v>
      </c>
      <c r="D82" s="435" t="s">
        <v>24</v>
      </c>
      <c r="E82" s="435" t="s">
        <v>25</v>
      </c>
      <c r="F82" s="498"/>
      <c r="G82" s="498" t="s">
        <v>56</v>
      </c>
      <c r="H82" s="433" t="s">
        <v>25</v>
      </c>
      <c r="I82" s="456" t="s">
        <v>25</v>
      </c>
      <c r="J82" s="500"/>
      <c r="K82" s="506" t="s">
        <v>59</v>
      </c>
      <c r="L82" s="435" t="s">
        <v>24</v>
      </c>
      <c r="M82" s="435" t="s">
        <v>24</v>
      </c>
      <c r="N82" s="498" t="s">
        <v>191</v>
      </c>
      <c r="O82" s="498"/>
      <c r="P82" s="440" t="s">
        <v>24</v>
      </c>
      <c r="Q82" s="459" t="s">
        <v>25</v>
      </c>
      <c r="R82" s="588"/>
      <c r="S82" s="1311" t="s">
        <v>25</v>
      </c>
      <c r="T82" s="459" t="s">
        <v>25</v>
      </c>
      <c r="U82" s="506"/>
      <c r="V82" s="506"/>
      <c r="W82" s="1024" t="s">
        <v>24</v>
      </c>
      <c r="X82" s="435" t="s">
        <v>27</v>
      </c>
      <c r="Y82" s="520"/>
      <c r="Z82" s="504"/>
      <c r="AA82" s="454" t="s">
        <v>40</v>
      </c>
      <c r="AB82" s="436" t="s">
        <v>40</v>
      </c>
      <c r="AC82" s="436" t="s">
        <v>48</v>
      </c>
      <c r="AD82" s="498"/>
      <c r="AE82" s="435" t="s">
        <v>25</v>
      </c>
      <c r="AF82" s="433" t="s">
        <v>25</v>
      </c>
      <c r="AG82" s="526"/>
      <c r="AH82" s="1271"/>
      <c r="AI82" s="1352"/>
      <c r="AJ82" s="1072">
        <f>COUNTIF($D82:AH82,"D")</f>
        <v>5</v>
      </c>
      <c r="AK82" s="1073">
        <f t="shared" si="119"/>
        <v>8</v>
      </c>
      <c r="AL82" s="1073">
        <f t="shared" si="120"/>
        <v>0</v>
      </c>
      <c r="AM82" s="1073">
        <f t="shared" si="121"/>
        <v>1</v>
      </c>
      <c r="AN82" s="1073">
        <f t="shared" si="122"/>
        <v>0</v>
      </c>
      <c r="AO82" s="1073">
        <f t="shared" si="123"/>
        <v>0</v>
      </c>
      <c r="AP82" s="1073">
        <f t="shared" si="124"/>
        <v>0</v>
      </c>
      <c r="AQ82" s="1073">
        <f t="shared" si="125"/>
        <v>0</v>
      </c>
      <c r="AR82" s="1073">
        <f t="shared" si="126"/>
        <v>0</v>
      </c>
      <c r="AS82" s="1073">
        <f t="shared" si="127"/>
        <v>0</v>
      </c>
      <c r="AT82" s="1073">
        <f t="shared" si="128"/>
        <v>0</v>
      </c>
      <c r="AU82" s="1073">
        <f t="shared" si="129"/>
        <v>0</v>
      </c>
      <c r="AV82" s="1073">
        <f t="shared" si="130"/>
        <v>0</v>
      </c>
      <c r="AW82" s="1073">
        <f t="shared" si="131"/>
        <v>0</v>
      </c>
      <c r="AX82" s="1073">
        <f t="shared" si="132"/>
        <v>0</v>
      </c>
      <c r="AY82" s="1073">
        <f t="shared" si="133"/>
        <v>0</v>
      </c>
      <c r="AZ82" s="1073">
        <f t="shared" si="134"/>
        <v>2</v>
      </c>
      <c r="BA82" s="1073">
        <f t="shared" si="135"/>
        <v>0</v>
      </c>
      <c r="BB82" s="184">
        <f t="shared" si="136"/>
        <v>16</v>
      </c>
      <c r="BC82" s="348"/>
      <c r="BD82" s="1076">
        <f t="shared" si="137"/>
        <v>7.666666666666667</v>
      </c>
      <c r="BE82" s="347"/>
      <c r="BF82" s="343"/>
      <c r="BG82" s="178">
        <f t="shared" si="138"/>
        <v>2</v>
      </c>
      <c r="BH82" s="179">
        <f t="shared" si="139"/>
        <v>1</v>
      </c>
      <c r="BI82" s="180">
        <f t="shared" si="140"/>
        <v>8.3333333333333329E-2</v>
      </c>
      <c r="BJ82" s="181">
        <f t="shared" si="141"/>
        <v>0.91666666666666663</v>
      </c>
      <c r="BK82" s="182">
        <f t="shared" si="142"/>
        <v>1</v>
      </c>
      <c r="BL82" s="183">
        <f t="shared" si="102"/>
        <v>0</v>
      </c>
      <c r="BM82" s="183">
        <f t="shared" si="103"/>
        <v>0</v>
      </c>
      <c r="BN82" s="183">
        <f t="shared" si="104"/>
        <v>0</v>
      </c>
      <c r="BO82" s="183">
        <f t="shared" si="105"/>
        <v>0</v>
      </c>
      <c r="BP82" s="183">
        <f t="shared" si="106"/>
        <v>0</v>
      </c>
      <c r="BQ82" s="184">
        <f t="shared" si="107"/>
        <v>0</v>
      </c>
      <c r="BR82" s="1373">
        <v>0.95833333333333337</v>
      </c>
      <c r="BS82" s="182">
        <f t="shared" si="108"/>
        <v>0</v>
      </c>
      <c r="BT82" s="183">
        <f t="shared" si="109"/>
        <v>0</v>
      </c>
      <c r="BU82" s="184">
        <f t="shared" si="110"/>
        <v>0</v>
      </c>
      <c r="BV82" s="185">
        <f t="shared" si="144"/>
        <v>0</v>
      </c>
      <c r="BW82" s="178">
        <f t="shared" si="111"/>
        <v>0</v>
      </c>
      <c r="BX82" s="179">
        <f t="shared" si="145"/>
        <v>0</v>
      </c>
      <c r="BY82" s="196">
        <f t="shared" si="146"/>
        <v>0</v>
      </c>
      <c r="BZ82" s="197">
        <f t="shared" si="147"/>
        <v>0</v>
      </c>
      <c r="CA82" s="182">
        <f t="shared" si="112"/>
        <v>0</v>
      </c>
      <c r="CB82" s="183">
        <f t="shared" si="113"/>
        <v>1</v>
      </c>
      <c r="CC82" s="183">
        <f t="shared" si="114"/>
        <v>0</v>
      </c>
      <c r="CD82" s="183">
        <f t="shared" si="115"/>
        <v>0</v>
      </c>
      <c r="CE82" s="183">
        <f t="shared" si="116"/>
        <v>0</v>
      </c>
      <c r="CF82" s="183">
        <f t="shared" si="117"/>
        <v>0</v>
      </c>
      <c r="CG82" s="184">
        <f t="shared" si="118"/>
        <v>0</v>
      </c>
      <c r="CH82" s="1373">
        <v>4.1666666666666664E-2</v>
      </c>
      <c r="CI82" s="186"/>
      <c r="CJ82" s="187"/>
      <c r="CK82" s="187"/>
      <c r="CL82" s="177">
        <f t="shared" si="149"/>
        <v>2</v>
      </c>
      <c r="CM82" s="361"/>
      <c r="CN82" s="360"/>
      <c r="CO82" s="444">
        <v>8</v>
      </c>
      <c r="CP82" s="916">
        <v>101</v>
      </c>
    </row>
    <row r="83" spans="1:94" s="35" customFormat="1" ht="20.100000000000001" customHeight="1" thickBot="1" x14ac:dyDescent="0.25">
      <c r="A83" s="868" t="s">
        <v>110</v>
      </c>
      <c r="B83" s="691">
        <v>68</v>
      </c>
      <c r="C83" s="692" t="s">
        <v>2</v>
      </c>
      <c r="D83" s="435" t="s">
        <v>24</v>
      </c>
      <c r="E83" s="435" t="s">
        <v>25</v>
      </c>
      <c r="F83" s="498"/>
      <c r="G83" s="498"/>
      <c r="H83" s="435" t="s">
        <v>32</v>
      </c>
      <c r="I83" s="440" t="s">
        <v>32</v>
      </c>
      <c r="J83" s="500"/>
      <c r="K83" s="506" t="s">
        <v>31</v>
      </c>
      <c r="L83" s="435" t="s">
        <v>24</v>
      </c>
      <c r="M83" s="435" t="s">
        <v>25</v>
      </c>
      <c r="N83" s="498"/>
      <c r="O83" s="498"/>
      <c r="P83" s="440" t="s">
        <v>24</v>
      </c>
      <c r="Q83" s="459" t="s">
        <v>25</v>
      </c>
      <c r="R83" s="588"/>
      <c r="S83" s="1305" t="s">
        <v>24</v>
      </c>
      <c r="T83" s="459" t="s">
        <v>25</v>
      </c>
      <c r="U83" s="506"/>
      <c r="V83" s="506"/>
      <c r="W83" s="1024" t="s">
        <v>24</v>
      </c>
      <c r="X83" s="435" t="s">
        <v>24</v>
      </c>
      <c r="Y83" s="520"/>
      <c r="Z83" s="504"/>
      <c r="AA83" s="454" t="s">
        <v>40</v>
      </c>
      <c r="AB83" s="436" t="s">
        <v>40</v>
      </c>
      <c r="AC83" s="436" t="s">
        <v>48</v>
      </c>
      <c r="AD83" s="498"/>
      <c r="AE83" s="435" t="s">
        <v>25</v>
      </c>
      <c r="AF83" s="435" t="s">
        <v>25</v>
      </c>
      <c r="AG83" s="505"/>
      <c r="AH83" s="1271"/>
      <c r="AI83" s="1352"/>
      <c r="AJ83" s="1072">
        <f>COUNTIF($D83:AH83,"D")</f>
        <v>6</v>
      </c>
      <c r="AK83" s="1073">
        <f t="shared" si="119"/>
        <v>6</v>
      </c>
      <c r="AL83" s="1073">
        <f t="shared" si="120"/>
        <v>0</v>
      </c>
      <c r="AM83" s="1073">
        <f t="shared" si="121"/>
        <v>0</v>
      </c>
      <c r="AN83" s="1073">
        <f t="shared" si="122"/>
        <v>0</v>
      </c>
      <c r="AO83" s="1073">
        <f t="shared" si="123"/>
        <v>0</v>
      </c>
      <c r="AP83" s="1073">
        <f t="shared" si="124"/>
        <v>0</v>
      </c>
      <c r="AQ83" s="1073">
        <f t="shared" si="125"/>
        <v>1</v>
      </c>
      <c r="AR83" s="1073">
        <f t="shared" si="126"/>
        <v>2</v>
      </c>
      <c r="AS83" s="1073">
        <f t="shared" si="127"/>
        <v>0</v>
      </c>
      <c r="AT83" s="1073">
        <f t="shared" si="128"/>
        <v>0</v>
      </c>
      <c r="AU83" s="1073">
        <f t="shared" si="129"/>
        <v>0</v>
      </c>
      <c r="AV83" s="1073">
        <f t="shared" si="130"/>
        <v>0</v>
      </c>
      <c r="AW83" s="1073">
        <f t="shared" si="131"/>
        <v>0</v>
      </c>
      <c r="AX83" s="1073">
        <f t="shared" si="132"/>
        <v>0</v>
      </c>
      <c r="AY83" s="1073">
        <f t="shared" si="133"/>
        <v>0</v>
      </c>
      <c r="AZ83" s="1073">
        <f t="shared" si="134"/>
        <v>2</v>
      </c>
      <c r="BA83" s="1073">
        <f t="shared" si="135"/>
        <v>0</v>
      </c>
      <c r="BB83" s="184">
        <f t="shared" si="136"/>
        <v>16</v>
      </c>
      <c r="BC83" s="348"/>
      <c r="BD83" s="1076">
        <f t="shared" si="137"/>
        <v>6.666666666666667</v>
      </c>
      <c r="BE83" s="347"/>
      <c r="BF83" s="343"/>
      <c r="BG83" s="178">
        <f t="shared" si="138"/>
        <v>0</v>
      </c>
      <c r="BH83" s="179">
        <f t="shared" si="139"/>
        <v>0</v>
      </c>
      <c r="BI83" s="180">
        <f t="shared" si="140"/>
        <v>0</v>
      </c>
      <c r="BJ83" s="181">
        <f t="shared" si="141"/>
        <v>0</v>
      </c>
      <c r="BK83" s="182">
        <f t="shared" si="142"/>
        <v>1</v>
      </c>
      <c r="BL83" s="183">
        <f t="shared" si="102"/>
        <v>0</v>
      </c>
      <c r="BM83" s="183">
        <f t="shared" si="103"/>
        <v>0</v>
      </c>
      <c r="BN83" s="183">
        <f t="shared" si="104"/>
        <v>0</v>
      </c>
      <c r="BO83" s="183">
        <f t="shared" si="105"/>
        <v>0</v>
      </c>
      <c r="BP83" s="183">
        <f t="shared" si="106"/>
        <v>0</v>
      </c>
      <c r="BQ83" s="184">
        <f t="shared" si="107"/>
        <v>0</v>
      </c>
      <c r="BR83" s="405">
        <f t="shared" si="143"/>
        <v>0.5</v>
      </c>
      <c r="BS83" s="182">
        <f t="shared" si="108"/>
        <v>0</v>
      </c>
      <c r="BT83" s="183">
        <f t="shared" si="109"/>
        <v>0</v>
      </c>
      <c r="BU83" s="184">
        <f t="shared" si="110"/>
        <v>0</v>
      </c>
      <c r="BV83" s="185">
        <f t="shared" si="144"/>
        <v>0</v>
      </c>
      <c r="BW83" s="178">
        <f t="shared" si="111"/>
        <v>0</v>
      </c>
      <c r="BX83" s="179">
        <f t="shared" si="145"/>
        <v>0</v>
      </c>
      <c r="BY83" s="196">
        <f t="shared" si="146"/>
        <v>0</v>
      </c>
      <c r="BZ83" s="197">
        <f t="shared" si="147"/>
        <v>0</v>
      </c>
      <c r="CA83" s="182">
        <f t="shared" si="112"/>
        <v>0</v>
      </c>
      <c r="CB83" s="183">
        <f t="shared" si="113"/>
        <v>0</v>
      </c>
      <c r="CC83" s="183">
        <f t="shared" si="114"/>
        <v>0</v>
      </c>
      <c r="CD83" s="183">
        <f t="shared" si="115"/>
        <v>0</v>
      </c>
      <c r="CE83" s="183">
        <f t="shared" si="116"/>
        <v>0</v>
      </c>
      <c r="CF83" s="183">
        <f t="shared" si="117"/>
        <v>0</v>
      </c>
      <c r="CG83" s="184">
        <f t="shared" si="118"/>
        <v>0</v>
      </c>
      <c r="CH83" s="198">
        <f t="shared" si="148"/>
        <v>0</v>
      </c>
      <c r="CI83" s="186"/>
      <c r="CJ83" s="187"/>
      <c r="CK83" s="187"/>
      <c r="CL83" s="177">
        <f t="shared" si="149"/>
        <v>0.5</v>
      </c>
      <c r="CM83" s="361"/>
      <c r="CN83" s="360"/>
      <c r="CO83" s="444">
        <v>1</v>
      </c>
      <c r="CP83" s="450">
        <v>12</v>
      </c>
    </row>
    <row r="84" spans="1:94" s="35" customFormat="1" ht="20.100000000000001" customHeight="1" thickBot="1" x14ac:dyDescent="0.25">
      <c r="A84" s="1674" t="s">
        <v>111</v>
      </c>
      <c r="B84" s="866">
        <v>69</v>
      </c>
      <c r="C84" s="692" t="s">
        <v>65</v>
      </c>
      <c r="D84" s="435"/>
      <c r="E84" s="435"/>
      <c r="F84" s="498"/>
      <c r="G84" s="498"/>
      <c r="H84" s="435"/>
      <c r="I84" s="440"/>
      <c r="J84" s="500"/>
      <c r="K84" s="506"/>
      <c r="L84" s="435"/>
      <c r="M84" s="435"/>
      <c r="N84" s="498"/>
      <c r="O84" s="498"/>
      <c r="P84" s="440"/>
      <c r="Q84" s="459"/>
      <c r="R84" s="588"/>
      <c r="S84" s="1305"/>
      <c r="T84" s="459"/>
      <c r="U84" s="506"/>
      <c r="V84" s="506"/>
      <c r="W84" s="1024"/>
      <c r="X84" s="435"/>
      <c r="Y84" s="520"/>
      <c r="Z84" s="504"/>
      <c r="AA84" s="454"/>
      <c r="AB84" s="436"/>
      <c r="AC84" s="436"/>
      <c r="AD84" s="498"/>
      <c r="AE84" s="435"/>
      <c r="AF84" s="435"/>
      <c r="AG84" s="505"/>
      <c r="AH84" s="1271"/>
      <c r="AI84" s="1352"/>
      <c r="AJ84" s="1072">
        <f>COUNTIF($D84:AH84,"D")</f>
        <v>0</v>
      </c>
      <c r="AK84" s="1073">
        <f t="shared" si="119"/>
        <v>0</v>
      </c>
      <c r="AL84" s="1073">
        <f t="shared" si="120"/>
        <v>0</v>
      </c>
      <c r="AM84" s="1073">
        <f t="shared" si="121"/>
        <v>0</v>
      </c>
      <c r="AN84" s="1073">
        <f t="shared" si="122"/>
        <v>0</v>
      </c>
      <c r="AO84" s="1073">
        <f t="shared" si="123"/>
        <v>0</v>
      </c>
      <c r="AP84" s="1073">
        <f t="shared" si="124"/>
        <v>0</v>
      </c>
      <c r="AQ84" s="1073">
        <f t="shared" si="125"/>
        <v>0</v>
      </c>
      <c r="AR84" s="1073">
        <f t="shared" si="126"/>
        <v>0</v>
      </c>
      <c r="AS84" s="1073">
        <f t="shared" si="127"/>
        <v>0</v>
      </c>
      <c r="AT84" s="1073">
        <f t="shared" si="128"/>
        <v>0</v>
      </c>
      <c r="AU84" s="1073">
        <f t="shared" si="129"/>
        <v>0</v>
      </c>
      <c r="AV84" s="1073">
        <f t="shared" si="130"/>
        <v>0</v>
      </c>
      <c r="AW84" s="1073">
        <f t="shared" si="131"/>
        <v>0</v>
      </c>
      <c r="AX84" s="1073">
        <f t="shared" si="132"/>
        <v>0</v>
      </c>
      <c r="AY84" s="1073">
        <f t="shared" si="133"/>
        <v>0</v>
      </c>
      <c r="AZ84" s="1073">
        <f t="shared" si="134"/>
        <v>0</v>
      </c>
      <c r="BA84" s="1073">
        <f t="shared" si="135"/>
        <v>0</v>
      </c>
      <c r="BB84" s="184">
        <f t="shared" si="136"/>
        <v>0</v>
      </c>
      <c r="BC84" s="348"/>
      <c r="BD84" s="1076">
        <f t="shared" si="137"/>
        <v>0</v>
      </c>
      <c r="BE84" s="347"/>
      <c r="BF84" s="343"/>
      <c r="BG84" s="178">
        <f t="shared" si="138"/>
        <v>0</v>
      </c>
      <c r="BH84" s="179">
        <f t="shared" si="139"/>
        <v>0</v>
      </c>
      <c r="BI84" s="180">
        <f t="shared" si="140"/>
        <v>0</v>
      </c>
      <c r="BJ84" s="181">
        <f t="shared" si="141"/>
        <v>0</v>
      </c>
      <c r="BK84" s="182">
        <f t="shared" si="142"/>
        <v>0</v>
      </c>
      <c r="BL84" s="183">
        <f t="shared" si="102"/>
        <v>0</v>
      </c>
      <c r="BM84" s="183">
        <f t="shared" si="103"/>
        <v>0</v>
      </c>
      <c r="BN84" s="183">
        <f t="shared" si="104"/>
        <v>0</v>
      </c>
      <c r="BO84" s="183">
        <f t="shared" si="105"/>
        <v>0</v>
      </c>
      <c r="BP84" s="183">
        <f t="shared" si="106"/>
        <v>0</v>
      </c>
      <c r="BQ84" s="184">
        <f t="shared" si="107"/>
        <v>0</v>
      </c>
      <c r="BR84" s="405">
        <f t="shared" si="143"/>
        <v>0</v>
      </c>
      <c r="BS84" s="182">
        <f t="shared" si="108"/>
        <v>0</v>
      </c>
      <c r="BT84" s="183">
        <f t="shared" si="109"/>
        <v>0</v>
      </c>
      <c r="BU84" s="184">
        <f t="shared" si="110"/>
        <v>0</v>
      </c>
      <c r="BV84" s="185">
        <f t="shared" si="144"/>
        <v>0</v>
      </c>
      <c r="BW84" s="178">
        <f t="shared" si="111"/>
        <v>0</v>
      </c>
      <c r="BX84" s="179">
        <f t="shared" si="145"/>
        <v>0</v>
      </c>
      <c r="BY84" s="196">
        <f t="shared" si="146"/>
        <v>0</v>
      </c>
      <c r="BZ84" s="197">
        <f t="shared" si="147"/>
        <v>0</v>
      </c>
      <c r="CA84" s="182">
        <f t="shared" si="112"/>
        <v>0</v>
      </c>
      <c r="CB84" s="183">
        <f t="shared" si="113"/>
        <v>0</v>
      </c>
      <c r="CC84" s="183">
        <f t="shared" si="114"/>
        <v>0</v>
      </c>
      <c r="CD84" s="183">
        <f t="shared" si="115"/>
        <v>0</v>
      </c>
      <c r="CE84" s="183">
        <f t="shared" si="116"/>
        <v>0</v>
      </c>
      <c r="CF84" s="183">
        <f t="shared" si="117"/>
        <v>0</v>
      </c>
      <c r="CG84" s="184">
        <f t="shared" si="118"/>
        <v>0</v>
      </c>
      <c r="CH84" s="198">
        <f t="shared" si="148"/>
        <v>0</v>
      </c>
      <c r="CI84" s="186"/>
      <c r="CJ84" s="187"/>
      <c r="CK84" s="187"/>
      <c r="CL84" s="177">
        <f t="shared" si="149"/>
        <v>0</v>
      </c>
      <c r="CM84" s="361"/>
      <c r="CN84" s="360"/>
      <c r="CO84" s="444">
        <v>0</v>
      </c>
      <c r="CP84" s="450"/>
    </row>
    <row r="85" spans="1:94" s="35" customFormat="1" ht="20.100000000000001" customHeight="1" thickBot="1" x14ac:dyDescent="0.25">
      <c r="A85" s="1674"/>
      <c r="B85" s="691">
        <v>70</v>
      </c>
      <c r="C85" s="26"/>
      <c r="D85" s="435"/>
      <c r="E85" s="435"/>
      <c r="F85" s="498"/>
      <c r="G85" s="498"/>
      <c r="H85" s="435"/>
      <c r="I85" s="440"/>
      <c r="J85" s="500"/>
      <c r="K85" s="506"/>
      <c r="L85" s="435"/>
      <c r="M85" s="435"/>
      <c r="N85" s="498"/>
      <c r="O85" s="498"/>
      <c r="P85" s="440"/>
      <c r="Q85" s="459"/>
      <c r="R85" s="588"/>
      <c r="S85" s="1305"/>
      <c r="T85" s="459"/>
      <c r="U85" s="506"/>
      <c r="V85" s="506"/>
      <c r="W85" s="1024"/>
      <c r="X85" s="435"/>
      <c r="Y85" s="520"/>
      <c r="Z85" s="504"/>
      <c r="AA85" s="454"/>
      <c r="AB85" s="436"/>
      <c r="AC85" s="436"/>
      <c r="AD85" s="498"/>
      <c r="AE85" s="435"/>
      <c r="AF85" s="435"/>
      <c r="AG85" s="505"/>
      <c r="AH85" s="1271"/>
      <c r="AI85" s="1352"/>
      <c r="AJ85" s="1072">
        <f>COUNTIF($D85:AH85,"D")</f>
        <v>0</v>
      </c>
      <c r="AK85" s="1073">
        <f t="shared" si="119"/>
        <v>0</v>
      </c>
      <c r="AL85" s="1073">
        <f t="shared" si="120"/>
        <v>0</v>
      </c>
      <c r="AM85" s="1073">
        <f t="shared" si="121"/>
        <v>0</v>
      </c>
      <c r="AN85" s="1073">
        <f t="shared" si="122"/>
        <v>0</v>
      </c>
      <c r="AO85" s="1073">
        <f t="shared" si="123"/>
        <v>0</v>
      </c>
      <c r="AP85" s="1073">
        <f t="shared" si="124"/>
        <v>0</v>
      </c>
      <c r="AQ85" s="1073">
        <f t="shared" si="125"/>
        <v>0</v>
      </c>
      <c r="AR85" s="1073">
        <f t="shared" si="126"/>
        <v>0</v>
      </c>
      <c r="AS85" s="1073">
        <f t="shared" si="127"/>
        <v>0</v>
      </c>
      <c r="AT85" s="1073">
        <f t="shared" si="128"/>
        <v>0</v>
      </c>
      <c r="AU85" s="1073">
        <f t="shared" si="129"/>
        <v>0</v>
      </c>
      <c r="AV85" s="1073">
        <f t="shared" si="130"/>
        <v>0</v>
      </c>
      <c r="AW85" s="1073">
        <f t="shared" si="131"/>
        <v>0</v>
      </c>
      <c r="AX85" s="1073">
        <f t="shared" si="132"/>
        <v>0</v>
      </c>
      <c r="AY85" s="1073">
        <f t="shared" si="133"/>
        <v>0</v>
      </c>
      <c r="AZ85" s="1073">
        <f t="shared" si="134"/>
        <v>0</v>
      </c>
      <c r="BA85" s="1073">
        <f t="shared" si="135"/>
        <v>0</v>
      </c>
      <c r="BB85" s="184">
        <f t="shared" si="136"/>
        <v>0</v>
      </c>
      <c r="BC85" s="348"/>
      <c r="BD85" s="1076">
        <f t="shared" si="137"/>
        <v>0</v>
      </c>
      <c r="BE85" s="347"/>
      <c r="BF85" s="343"/>
      <c r="BG85" s="178">
        <f t="shared" si="138"/>
        <v>0</v>
      </c>
      <c r="BH85" s="179">
        <f t="shared" si="139"/>
        <v>0</v>
      </c>
      <c r="BI85" s="180">
        <f t="shared" si="140"/>
        <v>0</v>
      </c>
      <c r="BJ85" s="181">
        <f t="shared" si="141"/>
        <v>0</v>
      </c>
      <c r="BK85" s="182">
        <f t="shared" si="142"/>
        <v>0</v>
      </c>
      <c r="BL85" s="183">
        <f t="shared" si="102"/>
        <v>0</v>
      </c>
      <c r="BM85" s="183">
        <f t="shared" si="103"/>
        <v>0</v>
      </c>
      <c r="BN85" s="183">
        <f t="shared" si="104"/>
        <v>0</v>
      </c>
      <c r="BO85" s="183">
        <f t="shared" si="105"/>
        <v>0</v>
      </c>
      <c r="BP85" s="183">
        <f t="shared" si="106"/>
        <v>0</v>
      </c>
      <c r="BQ85" s="184">
        <f t="shared" si="107"/>
        <v>0</v>
      </c>
      <c r="BR85" s="405">
        <f t="shared" si="143"/>
        <v>0</v>
      </c>
      <c r="BS85" s="182">
        <f t="shared" si="108"/>
        <v>0</v>
      </c>
      <c r="BT85" s="183">
        <f t="shared" si="109"/>
        <v>0</v>
      </c>
      <c r="BU85" s="184">
        <f t="shared" si="110"/>
        <v>0</v>
      </c>
      <c r="BV85" s="185">
        <f t="shared" si="144"/>
        <v>0</v>
      </c>
      <c r="BW85" s="178">
        <f t="shared" si="111"/>
        <v>0</v>
      </c>
      <c r="BX85" s="179">
        <f t="shared" si="145"/>
        <v>0</v>
      </c>
      <c r="BY85" s="196">
        <f t="shared" si="146"/>
        <v>0</v>
      </c>
      <c r="BZ85" s="197">
        <f t="shared" si="147"/>
        <v>0</v>
      </c>
      <c r="CA85" s="182">
        <f t="shared" si="112"/>
        <v>0</v>
      </c>
      <c r="CB85" s="183">
        <f t="shared" si="113"/>
        <v>0</v>
      </c>
      <c r="CC85" s="183">
        <f t="shared" si="114"/>
        <v>0</v>
      </c>
      <c r="CD85" s="183">
        <f t="shared" si="115"/>
        <v>0</v>
      </c>
      <c r="CE85" s="183">
        <f t="shared" si="116"/>
        <v>0</v>
      </c>
      <c r="CF85" s="183">
        <f t="shared" si="117"/>
        <v>0</v>
      </c>
      <c r="CG85" s="184">
        <f t="shared" si="118"/>
        <v>0</v>
      </c>
      <c r="CH85" s="198">
        <f t="shared" si="148"/>
        <v>0</v>
      </c>
      <c r="CI85" s="186"/>
      <c r="CJ85" s="187"/>
      <c r="CK85" s="187"/>
      <c r="CL85" s="177">
        <f t="shared" si="149"/>
        <v>0</v>
      </c>
      <c r="CM85" s="361"/>
      <c r="CN85" s="360"/>
      <c r="CO85" s="444">
        <v>0</v>
      </c>
      <c r="CP85" s="450"/>
    </row>
    <row r="86" spans="1:94" s="35" customFormat="1" ht="20.100000000000001" customHeight="1" thickBot="1" x14ac:dyDescent="0.25">
      <c r="A86" s="1674"/>
      <c r="B86" s="866">
        <v>71</v>
      </c>
      <c r="C86" s="867" t="s">
        <v>3</v>
      </c>
      <c r="D86" s="435"/>
      <c r="E86" s="435"/>
      <c r="F86" s="498"/>
      <c r="G86" s="498"/>
      <c r="H86" s="435"/>
      <c r="I86" s="440"/>
      <c r="J86" s="500"/>
      <c r="K86" s="506"/>
      <c r="L86" s="435"/>
      <c r="M86" s="435"/>
      <c r="N86" s="498"/>
      <c r="O86" s="498"/>
      <c r="P86" s="440"/>
      <c r="Q86" s="459"/>
      <c r="R86" s="588"/>
      <c r="S86" s="1305"/>
      <c r="T86" s="459"/>
      <c r="U86" s="506"/>
      <c r="V86" s="506"/>
      <c r="W86" s="1024"/>
      <c r="X86" s="435"/>
      <c r="Y86" s="520"/>
      <c r="Z86" s="504"/>
      <c r="AA86" s="454"/>
      <c r="AB86" s="436"/>
      <c r="AC86" s="436"/>
      <c r="AD86" s="498"/>
      <c r="AE86" s="435"/>
      <c r="AF86" s="435"/>
      <c r="AG86" s="505"/>
      <c r="AH86" s="1271"/>
      <c r="AI86" s="1352"/>
      <c r="AJ86" s="1072">
        <f>COUNTIF($D86:AH86,"D")</f>
        <v>0</v>
      </c>
      <c r="AK86" s="1073">
        <f t="shared" si="119"/>
        <v>0</v>
      </c>
      <c r="AL86" s="1073">
        <f t="shared" si="120"/>
        <v>0</v>
      </c>
      <c r="AM86" s="1073">
        <f t="shared" si="121"/>
        <v>0</v>
      </c>
      <c r="AN86" s="1073">
        <f t="shared" si="122"/>
        <v>0</v>
      </c>
      <c r="AO86" s="1073">
        <f t="shared" si="123"/>
        <v>0</v>
      </c>
      <c r="AP86" s="1073">
        <f t="shared" si="124"/>
        <v>0</v>
      </c>
      <c r="AQ86" s="1073">
        <f t="shared" si="125"/>
        <v>0</v>
      </c>
      <c r="AR86" s="1073">
        <f t="shared" si="126"/>
        <v>0</v>
      </c>
      <c r="AS86" s="1073">
        <f t="shared" si="127"/>
        <v>0</v>
      </c>
      <c r="AT86" s="1073">
        <f t="shared" si="128"/>
        <v>0</v>
      </c>
      <c r="AU86" s="1073">
        <f t="shared" si="129"/>
        <v>0</v>
      </c>
      <c r="AV86" s="1073">
        <f t="shared" si="130"/>
        <v>0</v>
      </c>
      <c r="AW86" s="1073">
        <f t="shared" si="131"/>
        <v>0</v>
      </c>
      <c r="AX86" s="1073">
        <f t="shared" si="132"/>
        <v>0</v>
      </c>
      <c r="AY86" s="1073">
        <f t="shared" si="133"/>
        <v>0</v>
      </c>
      <c r="AZ86" s="1073">
        <f t="shared" si="134"/>
        <v>0</v>
      </c>
      <c r="BA86" s="1073">
        <f t="shared" si="135"/>
        <v>0</v>
      </c>
      <c r="BB86" s="184">
        <f t="shared" si="136"/>
        <v>0</v>
      </c>
      <c r="BC86" s="348"/>
      <c r="BD86" s="1076">
        <f t="shared" si="137"/>
        <v>0</v>
      </c>
      <c r="BE86" s="347"/>
      <c r="BF86" s="343"/>
      <c r="BG86" s="178">
        <f t="shared" si="138"/>
        <v>0</v>
      </c>
      <c r="BH86" s="179">
        <f t="shared" si="139"/>
        <v>0</v>
      </c>
      <c r="BI86" s="180">
        <f t="shared" si="140"/>
        <v>0</v>
      </c>
      <c r="BJ86" s="181">
        <f t="shared" si="141"/>
        <v>0</v>
      </c>
      <c r="BK86" s="182">
        <f t="shared" si="142"/>
        <v>0</v>
      </c>
      <c r="BL86" s="183">
        <f t="shared" si="102"/>
        <v>0</v>
      </c>
      <c r="BM86" s="183">
        <f t="shared" si="103"/>
        <v>0</v>
      </c>
      <c r="BN86" s="183">
        <f t="shared" si="104"/>
        <v>0</v>
      </c>
      <c r="BO86" s="183">
        <f t="shared" si="105"/>
        <v>0</v>
      </c>
      <c r="BP86" s="183">
        <f t="shared" si="106"/>
        <v>0</v>
      </c>
      <c r="BQ86" s="184">
        <f t="shared" si="107"/>
        <v>0</v>
      </c>
      <c r="BR86" s="405">
        <f t="shared" si="143"/>
        <v>0</v>
      </c>
      <c r="BS86" s="182">
        <f t="shared" si="108"/>
        <v>0</v>
      </c>
      <c r="BT86" s="183">
        <f t="shared" si="109"/>
        <v>0</v>
      </c>
      <c r="BU86" s="184">
        <f t="shared" si="110"/>
        <v>0</v>
      </c>
      <c r="BV86" s="185">
        <f t="shared" si="144"/>
        <v>0</v>
      </c>
      <c r="BW86" s="178">
        <f t="shared" si="111"/>
        <v>0</v>
      </c>
      <c r="BX86" s="179">
        <f t="shared" si="145"/>
        <v>0</v>
      </c>
      <c r="BY86" s="196">
        <f t="shared" si="146"/>
        <v>0</v>
      </c>
      <c r="BZ86" s="197">
        <f t="shared" si="147"/>
        <v>0</v>
      </c>
      <c r="CA86" s="182">
        <f t="shared" si="112"/>
        <v>0</v>
      </c>
      <c r="CB86" s="183">
        <f t="shared" si="113"/>
        <v>0</v>
      </c>
      <c r="CC86" s="183">
        <f t="shared" si="114"/>
        <v>0</v>
      </c>
      <c r="CD86" s="183">
        <f t="shared" si="115"/>
        <v>0</v>
      </c>
      <c r="CE86" s="183">
        <f t="shared" si="116"/>
        <v>0</v>
      </c>
      <c r="CF86" s="183">
        <f t="shared" si="117"/>
        <v>0</v>
      </c>
      <c r="CG86" s="184">
        <f t="shared" si="118"/>
        <v>0</v>
      </c>
      <c r="CH86" s="198">
        <f t="shared" si="148"/>
        <v>0</v>
      </c>
      <c r="CI86" s="186"/>
      <c r="CJ86" s="187"/>
      <c r="CK86" s="187"/>
      <c r="CL86" s="177">
        <f t="shared" si="149"/>
        <v>0</v>
      </c>
      <c r="CM86" s="361"/>
      <c r="CN86" s="360"/>
      <c r="CO86" s="444">
        <v>0</v>
      </c>
      <c r="CP86" s="450">
        <v>0</v>
      </c>
    </row>
    <row r="87" spans="1:94" s="35" customFormat="1" ht="20.100000000000001" customHeight="1" thickBot="1" x14ac:dyDescent="0.25">
      <c r="A87" s="613" t="s">
        <v>112</v>
      </c>
      <c r="B87" s="691">
        <v>72</v>
      </c>
      <c r="C87" s="26" t="s">
        <v>3</v>
      </c>
      <c r="D87" s="435"/>
      <c r="E87" s="435"/>
      <c r="F87" s="498"/>
      <c r="G87" s="498" t="s">
        <v>27</v>
      </c>
      <c r="H87" s="435"/>
      <c r="I87" s="440"/>
      <c r="J87" s="500"/>
      <c r="K87" s="506"/>
      <c r="L87" s="435" t="s">
        <v>25</v>
      </c>
      <c r="M87" s="435"/>
      <c r="N87" s="498"/>
      <c r="O87" s="498"/>
      <c r="P87" s="440"/>
      <c r="Q87" s="459"/>
      <c r="R87" s="588"/>
      <c r="S87" s="1305"/>
      <c r="T87" s="459"/>
      <c r="U87" s="506"/>
      <c r="V87" s="506"/>
      <c r="W87" s="1024"/>
      <c r="X87" s="435"/>
      <c r="Y87" s="520"/>
      <c r="Z87" s="504"/>
      <c r="AA87" s="466" t="s">
        <v>24</v>
      </c>
      <c r="AB87" s="433" t="s">
        <v>24</v>
      </c>
      <c r="AC87" s="436"/>
      <c r="AD87" s="498"/>
      <c r="AE87" s="435"/>
      <c r="AF87" s="435"/>
      <c r="AG87" s="505"/>
      <c r="AH87" s="1271"/>
      <c r="AI87" s="1352"/>
      <c r="AJ87" s="1072">
        <f>COUNTIF($D87:AH87,"D")</f>
        <v>2</v>
      </c>
      <c r="AK87" s="1073">
        <f t="shared" si="119"/>
        <v>1</v>
      </c>
      <c r="AL87" s="1073">
        <f t="shared" si="120"/>
        <v>0</v>
      </c>
      <c r="AM87" s="1073">
        <f t="shared" si="121"/>
        <v>1</v>
      </c>
      <c r="AN87" s="1073">
        <f t="shared" si="122"/>
        <v>0</v>
      </c>
      <c r="AO87" s="1073">
        <f t="shared" si="123"/>
        <v>0</v>
      </c>
      <c r="AP87" s="1073">
        <f t="shared" si="124"/>
        <v>0</v>
      </c>
      <c r="AQ87" s="1073">
        <f t="shared" si="125"/>
        <v>0</v>
      </c>
      <c r="AR87" s="1073">
        <f t="shared" si="126"/>
        <v>0</v>
      </c>
      <c r="AS87" s="1073">
        <f t="shared" si="127"/>
        <v>0</v>
      </c>
      <c r="AT87" s="1073">
        <f t="shared" si="128"/>
        <v>0</v>
      </c>
      <c r="AU87" s="1073">
        <f t="shared" si="129"/>
        <v>0</v>
      </c>
      <c r="AV87" s="1073">
        <f t="shared" si="130"/>
        <v>0</v>
      </c>
      <c r="AW87" s="1073">
        <f t="shared" si="131"/>
        <v>0</v>
      </c>
      <c r="AX87" s="1073">
        <f t="shared" si="132"/>
        <v>0</v>
      </c>
      <c r="AY87" s="1073">
        <f t="shared" si="133"/>
        <v>0</v>
      </c>
      <c r="AZ87" s="1073">
        <f t="shared" si="134"/>
        <v>0</v>
      </c>
      <c r="BA87" s="1073">
        <f t="shared" si="135"/>
        <v>0</v>
      </c>
      <c r="BB87" s="184">
        <f t="shared" si="136"/>
        <v>4</v>
      </c>
      <c r="BC87" s="348"/>
      <c r="BD87" s="1076">
        <f t="shared" si="137"/>
        <v>2</v>
      </c>
      <c r="BE87" s="347"/>
      <c r="BF87" s="343"/>
      <c r="BG87" s="178">
        <f t="shared" si="138"/>
        <v>0</v>
      </c>
      <c r="BH87" s="179">
        <f t="shared" si="139"/>
        <v>0</v>
      </c>
      <c r="BI87" s="180">
        <f t="shared" si="140"/>
        <v>0</v>
      </c>
      <c r="BJ87" s="181">
        <f t="shared" si="141"/>
        <v>0</v>
      </c>
      <c r="BK87" s="182">
        <f t="shared" si="142"/>
        <v>0</v>
      </c>
      <c r="BL87" s="183">
        <f t="shared" si="102"/>
        <v>0</v>
      </c>
      <c r="BM87" s="183">
        <f t="shared" si="103"/>
        <v>0</v>
      </c>
      <c r="BN87" s="183">
        <f t="shared" si="104"/>
        <v>0</v>
      </c>
      <c r="BO87" s="183">
        <f t="shared" si="105"/>
        <v>0</v>
      </c>
      <c r="BP87" s="183">
        <f t="shared" si="106"/>
        <v>0</v>
      </c>
      <c r="BQ87" s="184">
        <f t="shared" si="107"/>
        <v>0</v>
      </c>
      <c r="BR87" s="405">
        <f t="shared" si="143"/>
        <v>0</v>
      </c>
      <c r="BS87" s="182">
        <f t="shared" si="108"/>
        <v>0</v>
      </c>
      <c r="BT87" s="183">
        <f t="shared" si="109"/>
        <v>0</v>
      </c>
      <c r="BU87" s="184">
        <f t="shared" si="110"/>
        <v>0</v>
      </c>
      <c r="BV87" s="185">
        <f t="shared" si="144"/>
        <v>0</v>
      </c>
      <c r="BW87" s="178">
        <f t="shared" si="111"/>
        <v>0</v>
      </c>
      <c r="BX87" s="179">
        <f t="shared" si="145"/>
        <v>0</v>
      </c>
      <c r="BY87" s="196">
        <f t="shared" si="146"/>
        <v>0</v>
      </c>
      <c r="BZ87" s="197">
        <f t="shared" si="147"/>
        <v>0</v>
      </c>
      <c r="CA87" s="182">
        <f t="shared" si="112"/>
        <v>0</v>
      </c>
      <c r="CB87" s="183">
        <f t="shared" si="113"/>
        <v>0</v>
      </c>
      <c r="CC87" s="183">
        <f t="shared" si="114"/>
        <v>0</v>
      </c>
      <c r="CD87" s="183">
        <f t="shared" si="115"/>
        <v>0</v>
      </c>
      <c r="CE87" s="183">
        <f t="shared" si="116"/>
        <v>0</v>
      </c>
      <c r="CF87" s="183">
        <f t="shared" si="117"/>
        <v>0</v>
      </c>
      <c r="CG87" s="184">
        <f t="shared" si="118"/>
        <v>0</v>
      </c>
      <c r="CH87" s="198">
        <f t="shared" si="148"/>
        <v>0</v>
      </c>
      <c r="CI87" s="186"/>
      <c r="CJ87" s="187"/>
      <c r="CK87" s="187"/>
      <c r="CL87" s="177">
        <f t="shared" si="149"/>
        <v>0</v>
      </c>
      <c r="CM87" s="361"/>
      <c r="CN87" s="360"/>
      <c r="CO87" s="444">
        <v>0</v>
      </c>
      <c r="CP87" s="450">
        <v>0</v>
      </c>
    </row>
    <row r="88" spans="1:94" s="35" customFormat="1" ht="20.100000000000001" customHeight="1" thickBot="1" x14ac:dyDescent="0.25">
      <c r="A88" s="613" t="s">
        <v>113</v>
      </c>
      <c r="B88" s="866">
        <v>73</v>
      </c>
      <c r="C88" s="26" t="s">
        <v>3</v>
      </c>
      <c r="D88" s="447" t="s">
        <v>25</v>
      </c>
      <c r="E88" s="438" t="s">
        <v>25</v>
      </c>
      <c r="F88" s="502"/>
      <c r="G88" s="502"/>
      <c r="H88" s="438" t="s">
        <v>24</v>
      </c>
      <c r="I88" s="455" t="s">
        <v>26</v>
      </c>
      <c r="J88" s="503"/>
      <c r="K88" s="428" t="s">
        <v>48</v>
      </c>
      <c r="L88" s="438" t="s">
        <v>24</v>
      </c>
      <c r="M88" s="447"/>
      <c r="N88" s="439" t="s">
        <v>25</v>
      </c>
      <c r="O88" s="502"/>
      <c r="P88" s="455" t="s">
        <v>24</v>
      </c>
      <c r="Q88" s="460" t="s">
        <v>26</v>
      </c>
      <c r="R88" s="589"/>
      <c r="S88" s="1309" t="s">
        <v>24</v>
      </c>
      <c r="T88" s="460" t="s">
        <v>31</v>
      </c>
      <c r="U88" s="458"/>
      <c r="V88" s="458"/>
      <c r="W88" s="1026" t="s">
        <v>31</v>
      </c>
      <c r="X88" s="438" t="s">
        <v>31</v>
      </c>
      <c r="Y88" s="453"/>
      <c r="Z88" s="507"/>
      <c r="AA88" s="386" t="s">
        <v>40</v>
      </c>
      <c r="AB88" s="449" t="s">
        <v>40</v>
      </c>
      <c r="AC88" s="449" t="s">
        <v>48</v>
      </c>
      <c r="AD88" s="502"/>
      <c r="AE88" s="438" t="s">
        <v>25</v>
      </c>
      <c r="AF88" s="438" t="s">
        <v>25</v>
      </c>
      <c r="AG88" s="467" t="s">
        <v>27</v>
      </c>
      <c r="AH88" s="1271" t="s">
        <v>27</v>
      </c>
      <c r="AI88" s="1352"/>
      <c r="AJ88" s="1072">
        <f>COUNTIF($D88:AH88,"D")</f>
        <v>4</v>
      </c>
      <c r="AK88" s="1073">
        <f t="shared" si="119"/>
        <v>5</v>
      </c>
      <c r="AL88" s="1073">
        <f t="shared" si="120"/>
        <v>2</v>
      </c>
      <c r="AM88" s="1073">
        <f t="shared" si="121"/>
        <v>2</v>
      </c>
      <c r="AN88" s="1073">
        <f t="shared" si="122"/>
        <v>0</v>
      </c>
      <c r="AO88" s="1073">
        <f t="shared" si="123"/>
        <v>0</v>
      </c>
      <c r="AP88" s="1073">
        <f t="shared" si="124"/>
        <v>0</v>
      </c>
      <c r="AQ88" s="1073">
        <f t="shared" si="125"/>
        <v>3</v>
      </c>
      <c r="AR88" s="1073">
        <f t="shared" si="126"/>
        <v>0</v>
      </c>
      <c r="AS88" s="1073">
        <f t="shared" si="127"/>
        <v>0</v>
      </c>
      <c r="AT88" s="1073">
        <f t="shared" si="128"/>
        <v>0</v>
      </c>
      <c r="AU88" s="1073">
        <f t="shared" si="129"/>
        <v>0</v>
      </c>
      <c r="AV88" s="1073">
        <f t="shared" si="130"/>
        <v>0</v>
      </c>
      <c r="AW88" s="1073">
        <f t="shared" si="131"/>
        <v>0</v>
      </c>
      <c r="AX88" s="1073">
        <f t="shared" si="132"/>
        <v>0</v>
      </c>
      <c r="AY88" s="1073">
        <f t="shared" si="133"/>
        <v>0</v>
      </c>
      <c r="AZ88" s="1073">
        <f t="shared" si="134"/>
        <v>2</v>
      </c>
      <c r="BA88" s="1073">
        <f t="shared" si="135"/>
        <v>0</v>
      </c>
      <c r="BB88" s="184">
        <f t="shared" si="136"/>
        <v>15</v>
      </c>
      <c r="BC88" s="348"/>
      <c r="BD88" s="1076">
        <f t="shared" si="137"/>
        <v>7.166666666666667</v>
      </c>
      <c r="BE88" s="347"/>
      <c r="BF88" s="343"/>
      <c r="BG88" s="178">
        <f t="shared" si="138"/>
        <v>0</v>
      </c>
      <c r="BH88" s="179">
        <f t="shared" si="139"/>
        <v>0</v>
      </c>
      <c r="BI88" s="180">
        <f t="shared" si="140"/>
        <v>0</v>
      </c>
      <c r="BJ88" s="181">
        <f t="shared" si="141"/>
        <v>0</v>
      </c>
      <c r="BK88" s="182">
        <f t="shared" si="142"/>
        <v>2</v>
      </c>
      <c r="BL88" s="183">
        <f t="shared" si="102"/>
        <v>0</v>
      </c>
      <c r="BM88" s="183">
        <f t="shared" si="103"/>
        <v>0</v>
      </c>
      <c r="BN88" s="183">
        <f t="shared" si="104"/>
        <v>0</v>
      </c>
      <c r="BO88" s="183">
        <f t="shared" si="105"/>
        <v>0</v>
      </c>
      <c r="BP88" s="183">
        <f t="shared" si="106"/>
        <v>0</v>
      </c>
      <c r="BQ88" s="184">
        <f t="shared" si="107"/>
        <v>0</v>
      </c>
      <c r="BR88" s="405">
        <f t="shared" si="143"/>
        <v>1</v>
      </c>
      <c r="BS88" s="182">
        <f t="shared" si="108"/>
        <v>0</v>
      </c>
      <c r="BT88" s="183">
        <f t="shared" si="109"/>
        <v>0</v>
      </c>
      <c r="BU88" s="184">
        <f t="shared" si="110"/>
        <v>0</v>
      </c>
      <c r="BV88" s="185">
        <f t="shared" si="144"/>
        <v>0</v>
      </c>
      <c r="BW88" s="178">
        <f t="shared" si="111"/>
        <v>0</v>
      </c>
      <c r="BX88" s="179">
        <f t="shared" si="145"/>
        <v>0</v>
      </c>
      <c r="BY88" s="196">
        <f t="shared" si="146"/>
        <v>0</v>
      </c>
      <c r="BZ88" s="197">
        <f t="shared" si="147"/>
        <v>0</v>
      </c>
      <c r="CA88" s="182">
        <f t="shared" si="112"/>
        <v>0</v>
      </c>
      <c r="CB88" s="183">
        <f t="shared" si="113"/>
        <v>0</v>
      </c>
      <c r="CC88" s="183">
        <f t="shared" si="114"/>
        <v>0</v>
      </c>
      <c r="CD88" s="183">
        <f t="shared" si="115"/>
        <v>0</v>
      </c>
      <c r="CE88" s="183">
        <f t="shared" si="116"/>
        <v>0</v>
      </c>
      <c r="CF88" s="183">
        <f t="shared" si="117"/>
        <v>0</v>
      </c>
      <c r="CG88" s="184">
        <f t="shared" si="118"/>
        <v>0</v>
      </c>
      <c r="CH88" s="198">
        <f t="shared" si="148"/>
        <v>0</v>
      </c>
      <c r="CI88" s="186"/>
      <c r="CJ88" s="187"/>
      <c r="CK88" s="187"/>
      <c r="CL88" s="177">
        <f t="shared" si="149"/>
        <v>1</v>
      </c>
      <c r="CM88" s="361"/>
      <c r="CN88" s="360"/>
      <c r="CO88" s="444">
        <v>4</v>
      </c>
      <c r="CP88" s="450">
        <v>48</v>
      </c>
    </row>
    <row r="89" spans="1:94" s="35" customFormat="1" ht="20.100000000000001" customHeight="1" thickBot="1" x14ac:dyDescent="0.25">
      <c r="A89" s="613" t="s">
        <v>114</v>
      </c>
      <c r="B89" s="691">
        <v>74</v>
      </c>
      <c r="C89" s="26" t="s">
        <v>3</v>
      </c>
      <c r="D89" s="438" t="s">
        <v>24</v>
      </c>
      <c r="E89" s="438" t="s">
        <v>25</v>
      </c>
      <c r="F89" s="502"/>
      <c r="G89" s="502"/>
      <c r="H89" s="438" t="s">
        <v>24</v>
      </c>
      <c r="I89" s="455" t="s">
        <v>25</v>
      </c>
      <c r="J89" s="503" t="s">
        <v>56</v>
      </c>
      <c r="K89" s="458"/>
      <c r="L89" s="438" t="s">
        <v>25</v>
      </c>
      <c r="M89" s="438" t="s">
        <v>25</v>
      </c>
      <c r="N89" s="502"/>
      <c r="O89" s="502"/>
      <c r="P89" s="455" t="s">
        <v>24</v>
      </c>
      <c r="Q89" s="460" t="s">
        <v>25</v>
      </c>
      <c r="R89" s="589"/>
      <c r="S89" s="1309" t="s">
        <v>24</v>
      </c>
      <c r="T89" s="460" t="s">
        <v>25</v>
      </c>
      <c r="U89" s="458"/>
      <c r="V89" s="458"/>
      <c r="W89" s="1026" t="s">
        <v>24</v>
      </c>
      <c r="X89" s="438" t="s">
        <v>24</v>
      </c>
      <c r="Y89" s="453"/>
      <c r="Z89" s="507"/>
      <c r="AA89" s="386" t="s">
        <v>40</v>
      </c>
      <c r="AB89" s="449" t="s">
        <v>40</v>
      </c>
      <c r="AC89" s="449" t="s">
        <v>48</v>
      </c>
      <c r="AD89" s="502"/>
      <c r="AE89" s="438" t="s">
        <v>25</v>
      </c>
      <c r="AF89" s="438" t="s">
        <v>25</v>
      </c>
      <c r="AG89" s="467"/>
      <c r="AH89" s="1271"/>
      <c r="AI89" s="1352"/>
      <c r="AJ89" s="1072">
        <f>COUNTIF($D89:AH89,"D")</f>
        <v>6</v>
      </c>
      <c r="AK89" s="1073">
        <f t="shared" si="119"/>
        <v>8</v>
      </c>
      <c r="AL89" s="1073">
        <f t="shared" si="120"/>
        <v>0</v>
      </c>
      <c r="AM89" s="1073">
        <f t="shared" si="121"/>
        <v>0</v>
      </c>
      <c r="AN89" s="1073">
        <f t="shared" si="122"/>
        <v>0</v>
      </c>
      <c r="AO89" s="1073">
        <f t="shared" si="123"/>
        <v>0</v>
      </c>
      <c r="AP89" s="1073">
        <f t="shared" si="124"/>
        <v>0</v>
      </c>
      <c r="AQ89" s="1073">
        <f t="shared" si="125"/>
        <v>0</v>
      </c>
      <c r="AR89" s="1073">
        <f t="shared" si="126"/>
        <v>0</v>
      </c>
      <c r="AS89" s="1073">
        <f t="shared" si="127"/>
        <v>0</v>
      </c>
      <c r="AT89" s="1073">
        <f t="shared" si="128"/>
        <v>0</v>
      </c>
      <c r="AU89" s="1073">
        <f t="shared" si="129"/>
        <v>0</v>
      </c>
      <c r="AV89" s="1073">
        <f t="shared" si="130"/>
        <v>0</v>
      </c>
      <c r="AW89" s="1073">
        <f t="shared" si="131"/>
        <v>0</v>
      </c>
      <c r="AX89" s="1073">
        <f t="shared" si="132"/>
        <v>0</v>
      </c>
      <c r="AY89" s="1073">
        <f t="shared" si="133"/>
        <v>0</v>
      </c>
      <c r="AZ89" s="1073">
        <f t="shared" si="134"/>
        <v>2</v>
      </c>
      <c r="BA89" s="1073">
        <f t="shared" si="135"/>
        <v>0</v>
      </c>
      <c r="BB89" s="184">
        <f t="shared" si="136"/>
        <v>16</v>
      </c>
      <c r="BC89" s="348"/>
      <c r="BD89" s="1076">
        <f t="shared" si="137"/>
        <v>7.666666666666667</v>
      </c>
      <c r="BE89" s="347"/>
      <c r="BF89" s="343"/>
      <c r="BG89" s="178">
        <f t="shared" si="138"/>
        <v>1</v>
      </c>
      <c r="BH89" s="179">
        <f t="shared" si="139"/>
        <v>0.5</v>
      </c>
      <c r="BI89" s="180">
        <f t="shared" si="140"/>
        <v>4.1666666666666664E-2</v>
      </c>
      <c r="BJ89" s="181">
        <f t="shared" si="141"/>
        <v>0.45833333333333331</v>
      </c>
      <c r="BK89" s="182">
        <f t="shared" si="142"/>
        <v>1</v>
      </c>
      <c r="BL89" s="183">
        <f t="shared" si="102"/>
        <v>0</v>
      </c>
      <c r="BM89" s="183">
        <f t="shared" si="103"/>
        <v>0</v>
      </c>
      <c r="BN89" s="183">
        <f t="shared" si="104"/>
        <v>0</v>
      </c>
      <c r="BO89" s="183">
        <f t="shared" si="105"/>
        <v>0</v>
      </c>
      <c r="BP89" s="183">
        <f t="shared" si="106"/>
        <v>0</v>
      </c>
      <c r="BQ89" s="184">
        <f t="shared" si="107"/>
        <v>0</v>
      </c>
      <c r="BR89" s="405">
        <f t="shared" si="143"/>
        <v>0.5</v>
      </c>
      <c r="BS89" s="182">
        <f t="shared" si="108"/>
        <v>0</v>
      </c>
      <c r="BT89" s="183">
        <f t="shared" si="109"/>
        <v>0</v>
      </c>
      <c r="BU89" s="184">
        <f t="shared" si="110"/>
        <v>0</v>
      </c>
      <c r="BV89" s="185">
        <f t="shared" si="144"/>
        <v>0</v>
      </c>
      <c r="BW89" s="178">
        <f t="shared" si="111"/>
        <v>0</v>
      </c>
      <c r="BX89" s="179">
        <f t="shared" si="145"/>
        <v>0</v>
      </c>
      <c r="BY89" s="196">
        <f t="shared" si="146"/>
        <v>0</v>
      </c>
      <c r="BZ89" s="197">
        <f t="shared" si="147"/>
        <v>0</v>
      </c>
      <c r="CA89" s="182">
        <f t="shared" si="112"/>
        <v>0</v>
      </c>
      <c r="CB89" s="183">
        <f t="shared" si="113"/>
        <v>0</v>
      </c>
      <c r="CC89" s="183">
        <f t="shared" si="114"/>
        <v>0</v>
      </c>
      <c r="CD89" s="183">
        <f t="shared" si="115"/>
        <v>0</v>
      </c>
      <c r="CE89" s="183">
        <f t="shared" si="116"/>
        <v>0</v>
      </c>
      <c r="CF89" s="183">
        <f t="shared" si="117"/>
        <v>0</v>
      </c>
      <c r="CG89" s="184">
        <f t="shared" si="118"/>
        <v>0</v>
      </c>
      <c r="CH89" s="198">
        <f t="shared" si="148"/>
        <v>0</v>
      </c>
      <c r="CI89" s="186"/>
      <c r="CJ89" s="187"/>
      <c r="CK89" s="187"/>
      <c r="CL89" s="177">
        <f t="shared" si="149"/>
        <v>1</v>
      </c>
      <c r="CM89" s="361"/>
      <c r="CN89" s="360"/>
      <c r="CO89" s="444">
        <v>3</v>
      </c>
      <c r="CP89" s="450">
        <v>36</v>
      </c>
    </row>
    <row r="90" spans="1:94" s="336" customFormat="1" ht="20.100000000000001" customHeight="1" thickBot="1" x14ac:dyDescent="0.25">
      <c r="A90" s="613" t="s">
        <v>115</v>
      </c>
      <c r="B90" s="866">
        <v>75</v>
      </c>
      <c r="C90" s="26" t="s">
        <v>3</v>
      </c>
      <c r="D90" s="1053" t="s">
        <v>37</v>
      </c>
      <c r="E90" s="1053" t="s">
        <v>37</v>
      </c>
      <c r="F90" s="1053" t="s">
        <v>37</v>
      </c>
      <c r="G90" s="1053" t="s">
        <v>37</v>
      </c>
      <c r="H90" s="1053"/>
      <c r="I90" s="1051"/>
      <c r="J90" s="1054" t="s">
        <v>37</v>
      </c>
      <c r="K90" s="1053" t="s">
        <v>37</v>
      </c>
      <c r="L90" s="1053" t="s">
        <v>37</v>
      </c>
      <c r="M90" s="1053" t="s">
        <v>37</v>
      </c>
      <c r="N90" s="1053" t="s">
        <v>37</v>
      </c>
      <c r="O90" s="1053"/>
      <c r="P90" s="1051"/>
      <c r="Q90" s="1054" t="s">
        <v>37</v>
      </c>
      <c r="R90" s="1287" t="s">
        <v>37</v>
      </c>
      <c r="S90" s="1266"/>
      <c r="T90" s="435" t="s">
        <v>37</v>
      </c>
      <c r="U90" s="435" t="s">
        <v>37</v>
      </c>
      <c r="V90" s="435" t="s">
        <v>37</v>
      </c>
      <c r="W90" s="435" t="s">
        <v>37</v>
      </c>
      <c r="X90" s="435" t="s">
        <v>37</v>
      </c>
      <c r="Y90" s="435"/>
      <c r="Z90" s="435"/>
      <c r="AA90" s="435" t="s">
        <v>37</v>
      </c>
      <c r="AB90" s="435" t="s">
        <v>37</v>
      </c>
      <c r="AC90" s="435" t="s">
        <v>37</v>
      </c>
      <c r="AD90" s="435" t="s">
        <v>37</v>
      </c>
      <c r="AE90" s="435" t="s">
        <v>37</v>
      </c>
      <c r="AF90" s="435"/>
      <c r="AG90" s="435"/>
      <c r="AH90" s="1272" t="s">
        <v>37</v>
      </c>
      <c r="AI90" s="1345"/>
      <c r="AJ90" s="1072">
        <f>COUNTIF($D90:AH90,"D")</f>
        <v>0</v>
      </c>
      <c r="AK90" s="1073">
        <f t="shared" si="119"/>
        <v>0</v>
      </c>
      <c r="AL90" s="1073">
        <f t="shared" si="120"/>
        <v>0</v>
      </c>
      <c r="AM90" s="1073">
        <f t="shared" si="121"/>
        <v>0</v>
      </c>
      <c r="AN90" s="1073">
        <f t="shared" si="122"/>
        <v>0</v>
      </c>
      <c r="AO90" s="1073">
        <f t="shared" si="123"/>
        <v>0</v>
      </c>
      <c r="AP90" s="1073">
        <f t="shared" si="124"/>
        <v>0</v>
      </c>
      <c r="AQ90" s="1073">
        <f t="shared" si="125"/>
        <v>0</v>
      </c>
      <c r="AR90" s="1073">
        <f t="shared" si="126"/>
        <v>0</v>
      </c>
      <c r="AS90" s="1073">
        <f t="shared" si="127"/>
        <v>0</v>
      </c>
      <c r="AT90" s="1073">
        <f t="shared" si="128"/>
        <v>0</v>
      </c>
      <c r="AU90" s="1073">
        <f t="shared" si="129"/>
        <v>0</v>
      </c>
      <c r="AV90" s="1073">
        <f t="shared" si="130"/>
        <v>0</v>
      </c>
      <c r="AW90" s="1073">
        <f t="shared" si="131"/>
        <v>22</v>
      </c>
      <c r="AX90" s="1073">
        <f t="shared" si="132"/>
        <v>0</v>
      </c>
      <c r="AY90" s="1073">
        <f t="shared" si="133"/>
        <v>0</v>
      </c>
      <c r="AZ90" s="1073">
        <f t="shared" si="134"/>
        <v>0</v>
      </c>
      <c r="BA90" s="1073">
        <f t="shared" si="135"/>
        <v>0</v>
      </c>
      <c r="BB90" s="184">
        <f t="shared" si="136"/>
        <v>22</v>
      </c>
      <c r="BC90" s="348"/>
      <c r="BD90" s="1076">
        <f t="shared" si="137"/>
        <v>11</v>
      </c>
      <c r="BE90" s="347"/>
      <c r="BF90" s="343"/>
      <c r="BG90" s="178">
        <f t="shared" si="138"/>
        <v>0</v>
      </c>
      <c r="BH90" s="179">
        <f t="shared" si="139"/>
        <v>0</v>
      </c>
      <c r="BI90" s="180">
        <f t="shared" si="140"/>
        <v>0</v>
      </c>
      <c r="BJ90" s="181">
        <f t="shared" si="141"/>
        <v>0</v>
      </c>
      <c r="BK90" s="182">
        <f t="shared" si="142"/>
        <v>0</v>
      </c>
      <c r="BL90" s="183">
        <f t="shared" si="102"/>
        <v>0</v>
      </c>
      <c r="BM90" s="183">
        <f t="shared" si="103"/>
        <v>0</v>
      </c>
      <c r="BN90" s="183">
        <f t="shared" si="104"/>
        <v>0</v>
      </c>
      <c r="BO90" s="183">
        <f t="shared" si="105"/>
        <v>0</v>
      </c>
      <c r="BP90" s="183">
        <f t="shared" si="106"/>
        <v>0</v>
      </c>
      <c r="BQ90" s="184">
        <f t="shared" si="107"/>
        <v>0</v>
      </c>
      <c r="BR90" s="405">
        <f t="shared" si="143"/>
        <v>0</v>
      </c>
      <c r="BS90" s="182">
        <f t="shared" si="108"/>
        <v>0</v>
      </c>
      <c r="BT90" s="183">
        <f t="shared" si="109"/>
        <v>0</v>
      </c>
      <c r="BU90" s="184">
        <f t="shared" si="110"/>
        <v>0</v>
      </c>
      <c r="BV90" s="185">
        <f t="shared" si="144"/>
        <v>0</v>
      </c>
      <c r="BW90" s="178">
        <f t="shared" si="111"/>
        <v>0</v>
      </c>
      <c r="BX90" s="179">
        <f t="shared" si="145"/>
        <v>0</v>
      </c>
      <c r="BY90" s="196">
        <f t="shared" si="146"/>
        <v>0</v>
      </c>
      <c r="BZ90" s="197">
        <f t="shared" si="147"/>
        <v>0</v>
      </c>
      <c r="CA90" s="182">
        <f t="shared" si="112"/>
        <v>0</v>
      </c>
      <c r="CB90" s="183">
        <f t="shared" si="113"/>
        <v>0</v>
      </c>
      <c r="CC90" s="183">
        <f t="shared" si="114"/>
        <v>0</v>
      </c>
      <c r="CD90" s="183">
        <f t="shared" si="115"/>
        <v>0</v>
      </c>
      <c r="CE90" s="183">
        <f t="shared" si="116"/>
        <v>0</v>
      </c>
      <c r="CF90" s="183">
        <f t="shared" si="117"/>
        <v>0</v>
      </c>
      <c r="CG90" s="184">
        <f t="shared" si="118"/>
        <v>0</v>
      </c>
      <c r="CH90" s="198">
        <f t="shared" si="148"/>
        <v>0</v>
      </c>
      <c r="CI90" s="186"/>
      <c r="CJ90" s="187"/>
      <c r="CK90" s="187"/>
      <c r="CL90" s="177">
        <f t="shared" si="149"/>
        <v>0</v>
      </c>
      <c r="CM90" s="361"/>
      <c r="CN90" s="360"/>
      <c r="CO90" s="444">
        <v>0</v>
      </c>
      <c r="CP90" s="450">
        <v>0</v>
      </c>
    </row>
    <row r="91" spans="1:94" s="35" customFormat="1" ht="20.100000000000001" customHeight="1" thickBot="1" x14ac:dyDescent="0.25">
      <c r="A91" s="613" t="s">
        <v>116</v>
      </c>
      <c r="B91" s="691">
        <v>76</v>
      </c>
      <c r="C91" s="26" t="s">
        <v>3</v>
      </c>
      <c r="D91" s="438" t="s">
        <v>24</v>
      </c>
      <c r="E91" s="438" t="s">
        <v>25</v>
      </c>
      <c r="F91" s="502" t="s">
        <v>49</v>
      </c>
      <c r="G91" s="502"/>
      <c r="H91" s="438" t="s">
        <v>24</v>
      </c>
      <c r="I91" s="455" t="s">
        <v>25</v>
      </c>
      <c r="J91" s="569" t="s">
        <v>49</v>
      </c>
      <c r="K91" s="458"/>
      <c r="L91" s="438" t="s">
        <v>24</v>
      </c>
      <c r="M91" s="438" t="s">
        <v>32</v>
      </c>
      <c r="N91" s="502" t="s">
        <v>288</v>
      </c>
      <c r="O91" s="502" t="s">
        <v>289</v>
      </c>
      <c r="P91" s="455" t="s">
        <v>32</v>
      </c>
      <c r="Q91" s="460" t="s">
        <v>25</v>
      </c>
      <c r="R91" s="589"/>
      <c r="S91" s="1309" t="s">
        <v>27</v>
      </c>
      <c r="T91" s="460" t="s">
        <v>25</v>
      </c>
      <c r="U91" s="458"/>
      <c r="V91" s="458"/>
      <c r="W91" s="1026" t="s">
        <v>24</v>
      </c>
      <c r="X91" s="438" t="s">
        <v>24</v>
      </c>
      <c r="Y91" s="453"/>
      <c r="Z91" s="507"/>
      <c r="AA91" s="386" t="s">
        <v>40</v>
      </c>
      <c r="AB91" s="449" t="s">
        <v>40</v>
      </c>
      <c r="AC91" s="449" t="s">
        <v>48</v>
      </c>
      <c r="AD91" s="502"/>
      <c r="AE91" s="438" t="s">
        <v>26</v>
      </c>
      <c r="AF91" s="438" t="s">
        <v>26</v>
      </c>
      <c r="AG91" s="467"/>
      <c r="AH91" s="1273"/>
      <c r="AI91" s="1353"/>
      <c r="AJ91" s="1072">
        <f>COUNTIF($D91:AH91,"D")</f>
        <v>5</v>
      </c>
      <c r="AK91" s="1073">
        <f t="shared" si="119"/>
        <v>4</v>
      </c>
      <c r="AL91" s="1073">
        <f t="shared" si="120"/>
        <v>2</v>
      </c>
      <c r="AM91" s="1073">
        <f t="shared" si="121"/>
        <v>1</v>
      </c>
      <c r="AN91" s="1073">
        <f t="shared" si="122"/>
        <v>0</v>
      </c>
      <c r="AO91" s="1073">
        <f t="shared" si="123"/>
        <v>0</v>
      </c>
      <c r="AP91" s="1073">
        <f t="shared" si="124"/>
        <v>0</v>
      </c>
      <c r="AQ91" s="1073">
        <f t="shared" si="125"/>
        <v>0</v>
      </c>
      <c r="AR91" s="1073">
        <f t="shared" si="126"/>
        <v>2</v>
      </c>
      <c r="AS91" s="1073">
        <f t="shared" si="127"/>
        <v>0</v>
      </c>
      <c r="AT91" s="1073">
        <f t="shared" si="128"/>
        <v>0</v>
      </c>
      <c r="AU91" s="1073">
        <f t="shared" si="129"/>
        <v>0</v>
      </c>
      <c r="AV91" s="1073">
        <f t="shared" si="130"/>
        <v>0</v>
      </c>
      <c r="AW91" s="1073">
        <f t="shared" si="131"/>
        <v>0</v>
      </c>
      <c r="AX91" s="1073">
        <f t="shared" si="132"/>
        <v>0</v>
      </c>
      <c r="AY91" s="1073">
        <f t="shared" si="133"/>
        <v>0</v>
      </c>
      <c r="AZ91" s="1073">
        <f t="shared" si="134"/>
        <v>2</v>
      </c>
      <c r="BA91" s="1073">
        <f t="shared" si="135"/>
        <v>0</v>
      </c>
      <c r="BB91" s="184">
        <f t="shared" si="136"/>
        <v>16</v>
      </c>
      <c r="BC91" s="348"/>
      <c r="BD91" s="1076">
        <f t="shared" si="137"/>
        <v>6.666666666666667</v>
      </c>
      <c r="BE91" s="347"/>
      <c r="BF91" s="343"/>
      <c r="BG91" s="178">
        <f t="shared" si="138"/>
        <v>0</v>
      </c>
      <c r="BH91" s="179">
        <f t="shared" si="139"/>
        <v>0</v>
      </c>
      <c r="BI91" s="180">
        <f t="shared" si="140"/>
        <v>0</v>
      </c>
      <c r="BJ91" s="181">
        <f t="shared" si="141"/>
        <v>0</v>
      </c>
      <c r="BK91" s="182">
        <f t="shared" si="142"/>
        <v>1</v>
      </c>
      <c r="BL91" s="183">
        <f t="shared" si="102"/>
        <v>2</v>
      </c>
      <c r="BM91" s="183">
        <f t="shared" si="103"/>
        <v>0</v>
      </c>
      <c r="BN91" s="183">
        <f t="shared" si="104"/>
        <v>0</v>
      </c>
      <c r="BO91" s="183">
        <f t="shared" si="105"/>
        <v>0</v>
      </c>
      <c r="BP91" s="183">
        <f t="shared" si="106"/>
        <v>0</v>
      </c>
      <c r="BQ91" s="184">
        <f t="shared" si="107"/>
        <v>0</v>
      </c>
      <c r="BR91" s="405">
        <f t="shared" si="143"/>
        <v>1.5</v>
      </c>
      <c r="BS91" s="182">
        <f t="shared" si="108"/>
        <v>0</v>
      </c>
      <c r="BT91" s="183">
        <f t="shared" si="109"/>
        <v>0</v>
      </c>
      <c r="BU91" s="184">
        <f t="shared" si="110"/>
        <v>0</v>
      </c>
      <c r="BV91" s="185">
        <f t="shared" si="144"/>
        <v>0</v>
      </c>
      <c r="BW91" s="178">
        <f t="shared" si="111"/>
        <v>0</v>
      </c>
      <c r="BX91" s="179">
        <f t="shared" si="145"/>
        <v>0</v>
      </c>
      <c r="BY91" s="196">
        <f t="shared" si="146"/>
        <v>0</v>
      </c>
      <c r="BZ91" s="197">
        <f t="shared" si="147"/>
        <v>0</v>
      </c>
      <c r="CA91" s="182">
        <f t="shared" si="112"/>
        <v>0</v>
      </c>
      <c r="CB91" s="183">
        <f t="shared" si="113"/>
        <v>0</v>
      </c>
      <c r="CC91" s="183">
        <f t="shared" si="114"/>
        <v>0</v>
      </c>
      <c r="CD91" s="183">
        <f t="shared" si="115"/>
        <v>0</v>
      </c>
      <c r="CE91" s="183">
        <f t="shared" si="116"/>
        <v>0</v>
      </c>
      <c r="CF91" s="183">
        <f t="shared" si="117"/>
        <v>0</v>
      </c>
      <c r="CG91" s="184">
        <f t="shared" si="118"/>
        <v>0</v>
      </c>
      <c r="CH91" s="198">
        <f t="shared" si="148"/>
        <v>0</v>
      </c>
      <c r="CI91" s="186"/>
      <c r="CJ91" s="187"/>
      <c r="CK91" s="187"/>
      <c r="CL91" s="177">
        <f t="shared" si="149"/>
        <v>1.5</v>
      </c>
      <c r="CM91" s="361"/>
      <c r="CN91" s="360"/>
      <c r="CO91" s="444">
        <v>6</v>
      </c>
      <c r="CP91" s="450">
        <v>72</v>
      </c>
    </row>
    <row r="92" spans="1:94" s="35" customFormat="1" ht="20.100000000000001" customHeight="1" thickBot="1" x14ac:dyDescent="0.25">
      <c r="A92" s="613" t="s">
        <v>117</v>
      </c>
      <c r="B92" s="866">
        <v>77</v>
      </c>
      <c r="C92" s="26" t="s">
        <v>3</v>
      </c>
      <c r="D92" s="435" t="s">
        <v>24</v>
      </c>
      <c r="E92" s="435" t="s">
        <v>26</v>
      </c>
      <c r="F92" s="498"/>
      <c r="G92" s="498" t="s">
        <v>26</v>
      </c>
      <c r="H92" s="435" t="s">
        <v>24</v>
      </c>
      <c r="I92" s="440" t="s">
        <v>31</v>
      </c>
      <c r="J92" s="500"/>
      <c r="K92" s="506"/>
      <c r="L92" s="433" t="s">
        <v>32</v>
      </c>
      <c r="M92" s="433" t="s">
        <v>32</v>
      </c>
      <c r="N92" s="527" t="s">
        <v>288</v>
      </c>
      <c r="O92" s="527" t="s">
        <v>289</v>
      </c>
      <c r="P92" s="456" t="s">
        <v>57</v>
      </c>
      <c r="Q92" s="466" t="s">
        <v>57</v>
      </c>
      <c r="R92" s="588"/>
      <c r="S92" s="1305" t="s">
        <v>24</v>
      </c>
      <c r="T92" s="459" t="s">
        <v>26</v>
      </c>
      <c r="U92" s="506"/>
      <c r="V92" s="506"/>
      <c r="W92" s="1024" t="s">
        <v>35</v>
      </c>
      <c r="X92" s="435" t="s">
        <v>24</v>
      </c>
      <c r="Y92" s="520"/>
      <c r="Z92" s="504"/>
      <c r="AA92" s="454" t="s">
        <v>40</v>
      </c>
      <c r="AB92" s="436" t="s">
        <v>40</v>
      </c>
      <c r="AC92" s="449" t="s">
        <v>48</v>
      </c>
      <c r="AD92" s="498"/>
      <c r="AE92" s="435" t="s">
        <v>25</v>
      </c>
      <c r="AF92" s="435" t="s">
        <v>25</v>
      </c>
      <c r="AG92" s="467"/>
      <c r="AH92" s="1273"/>
      <c r="AI92" s="1353"/>
      <c r="AJ92" s="1072">
        <f>COUNTIF($D92:AH92,"D")</f>
        <v>4</v>
      </c>
      <c r="AK92" s="1073">
        <f t="shared" si="119"/>
        <v>2</v>
      </c>
      <c r="AL92" s="1073">
        <f t="shared" si="120"/>
        <v>3</v>
      </c>
      <c r="AM92" s="1073">
        <f t="shared" si="121"/>
        <v>0</v>
      </c>
      <c r="AN92" s="1073">
        <f t="shared" si="122"/>
        <v>0</v>
      </c>
      <c r="AO92" s="1073">
        <f t="shared" si="123"/>
        <v>0</v>
      </c>
      <c r="AP92" s="1073">
        <f t="shared" si="124"/>
        <v>0</v>
      </c>
      <c r="AQ92" s="1073">
        <f t="shared" si="125"/>
        <v>1</v>
      </c>
      <c r="AR92" s="1073">
        <f t="shared" si="126"/>
        <v>2</v>
      </c>
      <c r="AS92" s="1073">
        <f t="shared" si="127"/>
        <v>0</v>
      </c>
      <c r="AT92" s="1073">
        <f t="shared" si="128"/>
        <v>0</v>
      </c>
      <c r="AU92" s="1073">
        <f t="shared" si="129"/>
        <v>1</v>
      </c>
      <c r="AV92" s="1073">
        <f t="shared" si="130"/>
        <v>0</v>
      </c>
      <c r="AW92" s="1073">
        <f t="shared" si="131"/>
        <v>0</v>
      </c>
      <c r="AX92" s="1073">
        <f t="shared" si="132"/>
        <v>0</v>
      </c>
      <c r="AY92" s="1073">
        <f t="shared" si="133"/>
        <v>0</v>
      </c>
      <c r="AZ92" s="1073">
        <f t="shared" si="134"/>
        <v>2</v>
      </c>
      <c r="BA92" s="1073">
        <f t="shared" si="135"/>
        <v>0</v>
      </c>
      <c r="BB92" s="184">
        <f t="shared" si="136"/>
        <v>13</v>
      </c>
      <c r="BC92" s="348"/>
      <c r="BD92" s="1076">
        <f t="shared" si="137"/>
        <v>5.5</v>
      </c>
      <c r="BE92" s="347"/>
      <c r="BF92" s="343"/>
      <c r="BG92" s="178">
        <f t="shared" si="138"/>
        <v>0</v>
      </c>
      <c r="BH92" s="179">
        <f t="shared" si="139"/>
        <v>0</v>
      </c>
      <c r="BI92" s="180">
        <f t="shared" si="140"/>
        <v>0</v>
      </c>
      <c r="BJ92" s="181">
        <f t="shared" si="141"/>
        <v>0</v>
      </c>
      <c r="BK92" s="182">
        <f t="shared" si="142"/>
        <v>1</v>
      </c>
      <c r="BL92" s="183">
        <f t="shared" si="102"/>
        <v>0</v>
      </c>
      <c r="BM92" s="183">
        <f t="shared" si="103"/>
        <v>0</v>
      </c>
      <c r="BN92" s="183">
        <f t="shared" si="104"/>
        <v>0</v>
      </c>
      <c r="BO92" s="183">
        <f t="shared" si="105"/>
        <v>0</v>
      </c>
      <c r="BP92" s="183">
        <f t="shared" si="106"/>
        <v>0</v>
      </c>
      <c r="BQ92" s="184">
        <f t="shared" si="107"/>
        <v>0</v>
      </c>
      <c r="BR92" s="405">
        <f t="shared" si="143"/>
        <v>0.5</v>
      </c>
      <c r="BS92" s="182">
        <f t="shared" si="108"/>
        <v>0</v>
      </c>
      <c r="BT92" s="183">
        <f t="shared" si="109"/>
        <v>0</v>
      </c>
      <c r="BU92" s="184">
        <f t="shared" si="110"/>
        <v>0</v>
      </c>
      <c r="BV92" s="185">
        <f t="shared" si="144"/>
        <v>0</v>
      </c>
      <c r="BW92" s="178">
        <f t="shared" si="111"/>
        <v>0</v>
      </c>
      <c r="BX92" s="179">
        <f t="shared" si="145"/>
        <v>0</v>
      </c>
      <c r="BY92" s="196">
        <f t="shared" si="146"/>
        <v>0</v>
      </c>
      <c r="BZ92" s="197">
        <f t="shared" si="147"/>
        <v>0</v>
      </c>
      <c r="CA92" s="182">
        <f t="shared" si="112"/>
        <v>0</v>
      </c>
      <c r="CB92" s="183">
        <f t="shared" si="113"/>
        <v>0</v>
      </c>
      <c r="CC92" s="183">
        <f t="shared" si="114"/>
        <v>0</v>
      </c>
      <c r="CD92" s="183">
        <f t="shared" si="115"/>
        <v>0</v>
      </c>
      <c r="CE92" s="183">
        <f t="shared" si="116"/>
        <v>0</v>
      </c>
      <c r="CF92" s="183">
        <f t="shared" si="117"/>
        <v>0</v>
      </c>
      <c r="CG92" s="184">
        <f t="shared" si="118"/>
        <v>0</v>
      </c>
      <c r="CH92" s="198">
        <f t="shared" si="148"/>
        <v>0</v>
      </c>
      <c r="CI92" s="186"/>
      <c r="CJ92" s="187"/>
      <c r="CK92" s="187"/>
      <c r="CL92" s="177">
        <f t="shared" si="149"/>
        <v>0.5</v>
      </c>
      <c r="CM92" s="361"/>
      <c r="CN92" s="360"/>
      <c r="CO92" s="444">
        <v>1</v>
      </c>
      <c r="CP92" s="450">
        <v>12</v>
      </c>
    </row>
    <row r="93" spans="1:94" s="35" customFormat="1" ht="20.100000000000001" customHeight="1" thickBot="1" x14ac:dyDescent="0.25">
      <c r="A93" s="613" t="s">
        <v>118</v>
      </c>
      <c r="B93" s="691">
        <v>78</v>
      </c>
      <c r="C93" s="26" t="s">
        <v>3</v>
      </c>
      <c r="D93" s="438" t="s">
        <v>24</v>
      </c>
      <c r="E93" s="438" t="s">
        <v>25</v>
      </c>
      <c r="F93" s="502" t="s">
        <v>191</v>
      </c>
      <c r="G93" s="502"/>
      <c r="H93" s="438" t="s">
        <v>24</v>
      </c>
      <c r="I93" s="455" t="s">
        <v>25</v>
      </c>
      <c r="J93" s="503"/>
      <c r="K93" s="458"/>
      <c r="L93" s="438" t="s">
        <v>24</v>
      </c>
      <c r="M93" s="438" t="s">
        <v>25</v>
      </c>
      <c r="N93" s="502"/>
      <c r="O93" s="502"/>
      <c r="P93" s="455" t="s">
        <v>27</v>
      </c>
      <c r="Q93" s="460" t="s">
        <v>25</v>
      </c>
      <c r="R93" s="589"/>
      <c r="S93" s="1309" t="s">
        <v>24</v>
      </c>
      <c r="T93" s="460" t="s">
        <v>26</v>
      </c>
      <c r="U93" s="458"/>
      <c r="V93" s="458"/>
      <c r="W93" s="1026" t="s">
        <v>24</v>
      </c>
      <c r="X93" s="438" t="s">
        <v>24</v>
      </c>
      <c r="Y93" s="453"/>
      <c r="Z93" s="507"/>
      <c r="AA93" s="386" t="s">
        <v>40</v>
      </c>
      <c r="AB93" s="449" t="s">
        <v>40</v>
      </c>
      <c r="AC93" s="449" t="s">
        <v>48</v>
      </c>
      <c r="AD93" s="502"/>
      <c r="AE93" s="438" t="s">
        <v>25</v>
      </c>
      <c r="AF93" s="438" t="s">
        <v>25</v>
      </c>
      <c r="AG93" s="467"/>
      <c r="AH93" s="1273"/>
      <c r="AI93" s="1353"/>
      <c r="AJ93" s="1072">
        <f>COUNTIF($D93:AH93,"D")</f>
        <v>6</v>
      </c>
      <c r="AK93" s="1073">
        <f t="shared" si="119"/>
        <v>6</v>
      </c>
      <c r="AL93" s="1073">
        <f t="shared" si="120"/>
        <v>1</v>
      </c>
      <c r="AM93" s="1073">
        <f t="shared" si="121"/>
        <v>1</v>
      </c>
      <c r="AN93" s="1073">
        <f t="shared" si="122"/>
        <v>0</v>
      </c>
      <c r="AO93" s="1073">
        <f t="shared" si="123"/>
        <v>0</v>
      </c>
      <c r="AP93" s="1073">
        <f t="shared" si="124"/>
        <v>0</v>
      </c>
      <c r="AQ93" s="1073">
        <f t="shared" si="125"/>
        <v>0</v>
      </c>
      <c r="AR93" s="1073">
        <f t="shared" si="126"/>
        <v>0</v>
      </c>
      <c r="AS93" s="1073">
        <f t="shared" si="127"/>
        <v>0</v>
      </c>
      <c r="AT93" s="1073">
        <f t="shared" si="128"/>
        <v>0</v>
      </c>
      <c r="AU93" s="1073">
        <f t="shared" si="129"/>
        <v>0</v>
      </c>
      <c r="AV93" s="1073">
        <f t="shared" si="130"/>
        <v>0</v>
      </c>
      <c r="AW93" s="1073">
        <f t="shared" si="131"/>
        <v>0</v>
      </c>
      <c r="AX93" s="1073">
        <f t="shared" si="132"/>
        <v>0</v>
      </c>
      <c r="AY93" s="1073">
        <f t="shared" si="133"/>
        <v>0</v>
      </c>
      <c r="AZ93" s="1073">
        <f t="shared" si="134"/>
        <v>2</v>
      </c>
      <c r="BA93" s="1073">
        <f t="shared" si="135"/>
        <v>0</v>
      </c>
      <c r="BB93" s="184">
        <f t="shared" si="136"/>
        <v>16</v>
      </c>
      <c r="BC93" s="348"/>
      <c r="BD93" s="1076">
        <f t="shared" si="137"/>
        <v>7.666666666666667</v>
      </c>
      <c r="BE93" s="347"/>
      <c r="BF93" s="343"/>
      <c r="BG93" s="178">
        <f t="shared" si="138"/>
        <v>0</v>
      </c>
      <c r="BH93" s="179">
        <f t="shared" si="139"/>
        <v>0</v>
      </c>
      <c r="BI93" s="180">
        <f t="shared" si="140"/>
        <v>0</v>
      </c>
      <c r="BJ93" s="181">
        <f t="shared" si="141"/>
        <v>0</v>
      </c>
      <c r="BK93" s="182">
        <f t="shared" si="142"/>
        <v>1</v>
      </c>
      <c r="BL93" s="183">
        <f t="shared" si="102"/>
        <v>0</v>
      </c>
      <c r="BM93" s="183">
        <f t="shared" si="103"/>
        <v>0</v>
      </c>
      <c r="BN93" s="183">
        <f t="shared" si="104"/>
        <v>0</v>
      </c>
      <c r="BO93" s="183">
        <f t="shared" si="105"/>
        <v>0</v>
      </c>
      <c r="BP93" s="183">
        <f t="shared" si="106"/>
        <v>0</v>
      </c>
      <c r="BQ93" s="184">
        <f t="shared" si="107"/>
        <v>0</v>
      </c>
      <c r="BR93" s="1373">
        <v>0.66666666666666663</v>
      </c>
      <c r="BS93" s="182">
        <f t="shared" si="108"/>
        <v>0</v>
      </c>
      <c r="BT93" s="183">
        <f t="shared" si="109"/>
        <v>0</v>
      </c>
      <c r="BU93" s="184">
        <f t="shared" si="110"/>
        <v>0</v>
      </c>
      <c r="BV93" s="185">
        <f t="shared" si="144"/>
        <v>0</v>
      </c>
      <c r="BW93" s="178">
        <f t="shared" si="111"/>
        <v>0</v>
      </c>
      <c r="BX93" s="179">
        <f t="shared" si="145"/>
        <v>0</v>
      </c>
      <c r="BY93" s="196">
        <f t="shared" si="146"/>
        <v>0</v>
      </c>
      <c r="BZ93" s="197">
        <f t="shared" si="147"/>
        <v>0</v>
      </c>
      <c r="CA93" s="182">
        <f t="shared" si="112"/>
        <v>0</v>
      </c>
      <c r="CB93" s="183">
        <f t="shared" si="113"/>
        <v>1</v>
      </c>
      <c r="CC93" s="183">
        <f t="shared" si="114"/>
        <v>0</v>
      </c>
      <c r="CD93" s="183">
        <f t="shared" si="115"/>
        <v>0</v>
      </c>
      <c r="CE93" s="183">
        <f t="shared" si="116"/>
        <v>0</v>
      </c>
      <c r="CF93" s="183">
        <f t="shared" si="117"/>
        <v>0</v>
      </c>
      <c r="CG93" s="184">
        <f t="shared" si="118"/>
        <v>0</v>
      </c>
      <c r="CH93" s="1373">
        <v>0.33333333333333331</v>
      </c>
      <c r="CI93" s="186"/>
      <c r="CJ93" s="187"/>
      <c r="CK93" s="187"/>
      <c r="CL93" s="177">
        <f t="shared" si="149"/>
        <v>1</v>
      </c>
      <c r="CM93" s="361"/>
      <c r="CN93" s="360"/>
      <c r="CO93" s="444">
        <v>8</v>
      </c>
      <c r="CP93" s="916">
        <v>108</v>
      </c>
    </row>
    <row r="94" spans="1:94" s="35" customFormat="1" ht="20.100000000000001" customHeight="1" thickBot="1" x14ac:dyDescent="0.25">
      <c r="A94" s="613" t="s">
        <v>119</v>
      </c>
      <c r="B94" s="866">
        <v>79</v>
      </c>
      <c r="C94" s="26" t="s">
        <v>3</v>
      </c>
      <c r="D94" s="72" t="s">
        <v>37</v>
      </c>
      <c r="E94" s="72" t="s">
        <v>37</v>
      </c>
      <c r="F94" s="72" t="s">
        <v>37</v>
      </c>
      <c r="G94" s="72" t="s">
        <v>37</v>
      </c>
      <c r="H94" s="72"/>
      <c r="I94" s="1156"/>
      <c r="J94" s="1025" t="s">
        <v>37</v>
      </c>
      <c r="K94" s="72" t="s">
        <v>37</v>
      </c>
      <c r="L94" s="72" t="s">
        <v>37</v>
      </c>
      <c r="M94" s="72" t="s">
        <v>37</v>
      </c>
      <c r="N94" s="72" t="s">
        <v>37</v>
      </c>
      <c r="O94" s="72"/>
      <c r="P94" s="1156"/>
      <c r="Q94" s="1025" t="s">
        <v>37</v>
      </c>
      <c r="R94" s="1285" t="s">
        <v>37</v>
      </c>
      <c r="S94" s="1305"/>
      <c r="T94" s="459" t="s">
        <v>37</v>
      </c>
      <c r="U94" s="435" t="s">
        <v>37</v>
      </c>
      <c r="V94" s="435" t="s">
        <v>37</v>
      </c>
      <c r="W94" s="1024" t="s">
        <v>37</v>
      </c>
      <c r="X94" s="435" t="s">
        <v>37</v>
      </c>
      <c r="Y94" s="434"/>
      <c r="Z94" s="491"/>
      <c r="AA94" s="454" t="s">
        <v>37</v>
      </c>
      <c r="AB94" s="436" t="s">
        <v>37</v>
      </c>
      <c r="AC94" s="449" t="s">
        <v>37</v>
      </c>
      <c r="AD94" s="432" t="s">
        <v>37</v>
      </c>
      <c r="AE94" s="435" t="s">
        <v>37</v>
      </c>
      <c r="AF94" s="435"/>
      <c r="AG94" s="440"/>
      <c r="AH94" s="1265" t="s">
        <v>37</v>
      </c>
      <c r="AI94" s="1345"/>
      <c r="AJ94" s="1072">
        <f>COUNTIF($D94:AH94,"D")</f>
        <v>0</v>
      </c>
      <c r="AK94" s="1073">
        <f t="shared" si="119"/>
        <v>0</v>
      </c>
      <c r="AL94" s="1073">
        <f t="shared" si="120"/>
        <v>0</v>
      </c>
      <c r="AM94" s="1073">
        <f t="shared" si="121"/>
        <v>0</v>
      </c>
      <c r="AN94" s="1073">
        <f t="shared" si="122"/>
        <v>0</v>
      </c>
      <c r="AO94" s="1073">
        <f t="shared" si="123"/>
        <v>0</v>
      </c>
      <c r="AP94" s="1073">
        <f t="shared" si="124"/>
        <v>0</v>
      </c>
      <c r="AQ94" s="1073">
        <f t="shared" si="125"/>
        <v>0</v>
      </c>
      <c r="AR94" s="1073">
        <f t="shared" si="126"/>
        <v>0</v>
      </c>
      <c r="AS94" s="1073">
        <f t="shared" si="127"/>
        <v>0</v>
      </c>
      <c r="AT94" s="1073">
        <f t="shared" si="128"/>
        <v>0</v>
      </c>
      <c r="AU94" s="1073">
        <f t="shared" si="129"/>
        <v>0</v>
      </c>
      <c r="AV94" s="1073">
        <f t="shared" si="130"/>
        <v>0</v>
      </c>
      <c r="AW94" s="1073">
        <f t="shared" si="131"/>
        <v>22</v>
      </c>
      <c r="AX94" s="1073">
        <f t="shared" si="132"/>
        <v>0</v>
      </c>
      <c r="AY94" s="1073">
        <f t="shared" si="133"/>
        <v>0</v>
      </c>
      <c r="AZ94" s="1073">
        <f t="shared" si="134"/>
        <v>0</v>
      </c>
      <c r="BA94" s="1073">
        <f t="shared" si="135"/>
        <v>0</v>
      </c>
      <c r="BB94" s="184">
        <f t="shared" si="136"/>
        <v>22</v>
      </c>
      <c r="BC94" s="348"/>
      <c r="BD94" s="1076">
        <f t="shared" si="137"/>
        <v>11</v>
      </c>
      <c r="BE94" s="347"/>
      <c r="BF94" s="343"/>
      <c r="BG94" s="178">
        <f t="shared" si="138"/>
        <v>0</v>
      </c>
      <c r="BH94" s="179">
        <f t="shared" si="139"/>
        <v>0</v>
      </c>
      <c r="BI94" s="180">
        <f t="shared" si="140"/>
        <v>0</v>
      </c>
      <c r="BJ94" s="181">
        <f t="shared" si="141"/>
        <v>0</v>
      </c>
      <c r="BK94" s="182">
        <f t="shared" si="142"/>
        <v>0</v>
      </c>
      <c r="BL94" s="183">
        <f t="shared" si="102"/>
        <v>0</v>
      </c>
      <c r="BM94" s="183">
        <f t="shared" si="103"/>
        <v>0</v>
      </c>
      <c r="BN94" s="183">
        <f t="shared" si="104"/>
        <v>0</v>
      </c>
      <c r="BO94" s="183">
        <f t="shared" si="105"/>
        <v>0</v>
      </c>
      <c r="BP94" s="183">
        <f t="shared" si="106"/>
        <v>0</v>
      </c>
      <c r="BQ94" s="184">
        <f t="shared" si="107"/>
        <v>0</v>
      </c>
      <c r="BR94" s="405">
        <f t="shared" si="143"/>
        <v>0</v>
      </c>
      <c r="BS94" s="182">
        <f t="shared" si="108"/>
        <v>0</v>
      </c>
      <c r="BT94" s="183">
        <f t="shared" si="109"/>
        <v>0</v>
      </c>
      <c r="BU94" s="184">
        <f t="shared" si="110"/>
        <v>0</v>
      </c>
      <c r="BV94" s="185">
        <f t="shared" si="144"/>
        <v>0</v>
      </c>
      <c r="BW94" s="178">
        <f t="shared" si="111"/>
        <v>0</v>
      </c>
      <c r="BX94" s="179">
        <f t="shared" si="145"/>
        <v>0</v>
      </c>
      <c r="BY94" s="196">
        <f t="shared" si="146"/>
        <v>0</v>
      </c>
      <c r="BZ94" s="197">
        <f t="shared" si="147"/>
        <v>0</v>
      </c>
      <c r="CA94" s="182">
        <f t="shared" si="112"/>
        <v>0</v>
      </c>
      <c r="CB94" s="183">
        <f t="shared" si="113"/>
        <v>0</v>
      </c>
      <c r="CC94" s="183">
        <f t="shared" si="114"/>
        <v>0</v>
      </c>
      <c r="CD94" s="183">
        <f t="shared" si="115"/>
        <v>0</v>
      </c>
      <c r="CE94" s="183">
        <f t="shared" si="116"/>
        <v>0</v>
      </c>
      <c r="CF94" s="183">
        <f t="shared" si="117"/>
        <v>0</v>
      </c>
      <c r="CG94" s="184">
        <f t="shared" si="118"/>
        <v>0</v>
      </c>
      <c r="CH94" s="198">
        <f t="shared" si="148"/>
        <v>0</v>
      </c>
      <c r="CI94" s="186"/>
      <c r="CJ94" s="187"/>
      <c r="CK94" s="187"/>
      <c r="CL94" s="177">
        <f t="shared" si="149"/>
        <v>0</v>
      </c>
      <c r="CM94" s="361"/>
      <c r="CN94" s="360"/>
      <c r="CO94" s="444">
        <v>0</v>
      </c>
      <c r="CP94" s="450">
        <v>0</v>
      </c>
    </row>
    <row r="95" spans="1:94" ht="20.100000000000001" customHeight="1" thickBot="1" x14ac:dyDescent="0.3">
      <c r="A95" s="613" t="s">
        <v>120</v>
      </c>
      <c r="B95" s="691">
        <v>80</v>
      </c>
      <c r="C95" s="26" t="s">
        <v>3</v>
      </c>
      <c r="D95" s="435" t="s">
        <v>24</v>
      </c>
      <c r="E95" s="435" t="s">
        <v>25</v>
      </c>
      <c r="F95" s="498"/>
      <c r="G95" s="498"/>
      <c r="H95" s="435" t="s">
        <v>24</v>
      </c>
      <c r="I95" s="440" t="s">
        <v>25</v>
      </c>
      <c r="J95" s="500"/>
      <c r="K95" s="506" t="s">
        <v>59</v>
      </c>
      <c r="L95" s="435" t="s">
        <v>24</v>
      </c>
      <c r="M95" s="435" t="s">
        <v>25</v>
      </c>
      <c r="N95" s="498"/>
      <c r="O95" s="531" t="s">
        <v>50</v>
      </c>
      <c r="P95" s="440" t="s">
        <v>24</v>
      </c>
      <c r="Q95" s="459" t="s">
        <v>25</v>
      </c>
      <c r="R95" s="588"/>
      <c r="S95" s="1311" t="s">
        <v>24</v>
      </c>
      <c r="T95" s="459" t="s">
        <v>25</v>
      </c>
      <c r="U95" s="506"/>
      <c r="V95" s="506"/>
      <c r="W95" s="433" t="s">
        <v>24</v>
      </c>
      <c r="X95" s="435" t="s">
        <v>24</v>
      </c>
      <c r="Y95" s="520"/>
      <c r="Z95" s="504"/>
      <c r="AA95" s="454" t="s">
        <v>40</v>
      </c>
      <c r="AB95" s="436" t="s">
        <v>40</v>
      </c>
      <c r="AC95" s="449" t="s">
        <v>48</v>
      </c>
      <c r="AD95" s="498" t="s">
        <v>26</v>
      </c>
      <c r="AE95" s="435" t="s">
        <v>25</v>
      </c>
      <c r="AF95" s="435" t="s">
        <v>25</v>
      </c>
      <c r="AG95" s="505"/>
      <c r="AH95" s="1271"/>
      <c r="AI95" s="1352"/>
      <c r="AJ95" s="1072">
        <f>COUNTIF($D95:AH95,"D")</f>
        <v>7</v>
      </c>
      <c r="AK95" s="1073">
        <f t="shared" si="119"/>
        <v>7</v>
      </c>
      <c r="AL95" s="1073">
        <f t="shared" si="120"/>
        <v>1</v>
      </c>
      <c r="AM95" s="1073">
        <f t="shared" si="121"/>
        <v>0</v>
      </c>
      <c r="AN95" s="1073">
        <f t="shared" si="122"/>
        <v>0</v>
      </c>
      <c r="AO95" s="1073">
        <f t="shared" si="123"/>
        <v>0</v>
      </c>
      <c r="AP95" s="1073">
        <f t="shared" si="124"/>
        <v>0</v>
      </c>
      <c r="AQ95" s="1073">
        <f t="shared" si="125"/>
        <v>0</v>
      </c>
      <c r="AR95" s="1073">
        <f t="shared" si="126"/>
        <v>0</v>
      </c>
      <c r="AS95" s="1073">
        <f t="shared" si="127"/>
        <v>0</v>
      </c>
      <c r="AT95" s="1073">
        <f t="shared" si="128"/>
        <v>0</v>
      </c>
      <c r="AU95" s="1073">
        <f t="shared" si="129"/>
        <v>0</v>
      </c>
      <c r="AV95" s="1073">
        <f t="shared" si="130"/>
        <v>0</v>
      </c>
      <c r="AW95" s="1073">
        <f t="shared" si="131"/>
        <v>0</v>
      </c>
      <c r="AX95" s="1073">
        <f t="shared" si="132"/>
        <v>0</v>
      </c>
      <c r="AY95" s="1073">
        <f t="shared" si="133"/>
        <v>0</v>
      </c>
      <c r="AZ95" s="1073">
        <f t="shared" si="134"/>
        <v>2</v>
      </c>
      <c r="BA95" s="1073">
        <f t="shared" si="135"/>
        <v>0</v>
      </c>
      <c r="BB95" s="184">
        <f t="shared" si="136"/>
        <v>17</v>
      </c>
      <c r="BC95" s="348"/>
      <c r="BD95" s="1076">
        <f t="shared" si="137"/>
        <v>8.1666666666666661</v>
      </c>
      <c r="BE95" s="347"/>
      <c r="BF95" s="343"/>
      <c r="BG95" s="178">
        <f t="shared" si="138"/>
        <v>1</v>
      </c>
      <c r="BH95" s="913">
        <v>0.58333333333333337</v>
      </c>
      <c r="BI95" s="914">
        <v>0.125</v>
      </c>
      <c r="BJ95" s="181">
        <f t="shared" si="141"/>
        <v>0.45833333333333337</v>
      </c>
      <c r="BK95" s="182">
        <f t="shared" si="142"/>
        <v>1</v>
      </c>
      <c r="BL95" s="183">
        <f t="shared" si="102"/>
        <v>0</v>
      </c>
      <c r="BM95" s="183">
        <f t="shared" si="103"/>
        <v>1</v>
      </c>
      <c r="BN95" s="183">
        <f t="shared" si="104"/>
        <v>0</v>
      </c>
      <c r="BO95" s="183">
        <f t="shared" si="105"/>
        <v>0</v>
      </c>
      <c r="BP95" s="183">
        <f t="shared" si="106"/>
        <v>0</v>
      </c>
      <c r="BQ95" s="184">
        <f t="shared" si="107"/>
        <v>0</v>
      </c>
      <c r="BR95" s="405">
        <f t="shared" si="143"/>
        <v>1</v>
      </c>
      <c r="BS95" s="182">
        <f t="shared" si="108"/>
        <v>0</v>
      </c>
      <c r="BT95" s="183">
        <f t="shared" si="109"/>
        <v>0</v>
      </c>
      <c r="BU95" s="184">
        <f t="shared" si="110"/>
        <v>0</v>
      </c>
      <c r="BV95" s="185">
        <f t="shared" si="144"/>
        <v>0</v>
      </c>
      <c r="BW95" s="178">
        <f t="shared" si="111"/>
        <v>0</v>
      </c>
      <c r="BX95" s="179">
        <f t="shared" si="145"/>
        <v>0</v>
      </c>
      <c r="BY95" s="196">
        <f t="shared" si="146"/>
        <v>0</v>
      </c>
      <c r="BZ95" s="197">
        <f t="shared" si="147"/>
        <v>0</v>
      </c>
      <c r="CA95" s="182">
        <f t="shared" si="112"/>
        <v>0</v>
      </c>
      <c r="CB95" s="183">
        <f t="shared" si="113"/>
        <v>0</v>
      </c>
      <c r="CC95" s="183">
        <f t="shared" si="114"/>
        <v>0</v>
      </c>
      <c r="CD95" s="183">
        <f t="shared" si="115"/>
        <v>0</v>
      </c>
      <c r="CE95" s="183">
        <f t="shared" si="116"/>
        <v>0</v>
      </c>
      <c r="CF95" s="183">
        <f t="shared" si="117"/>
        <v>0</v>
      </c>
      <c r="CG95" s="184">
        <f t="shared" si="118"/>
        <v>0</v>
      </c>
      <c r="CH95" s="198">
        <f t="shared" si="148"/>
        <v>0</v>
      </c>
      <c r="CI95" s="186"/>
      <c r="CJ95" s="187"/>
      <c r="CK95" s="187"/>
      <c r="CL95" s="177">
        <f t="shared" si="149"/>
        <v>1.5833333333333335</v>
      </c>
      <c r="CM95" s="230"/>
      <c r="CN95" s="359"/>
      <c r="CO95" s="444">
        <v>5</v>
      </c>
      <c r="CP95" s="450">
        <v>62</v>
      </c>
    </row>
    <row r="96" spans="1:94" ht="20.100000000000001" customHeight="1" thickBot="1" x14ac:dyDescent="0.3">
      <c r="A96" s="613" t="s">
        <v>270</v>
      </c>
      <c r="B96" s="866">
        <v>81</v>
      </c>
      <c r="C96" s="26" t="s">
        <v>3</v>
      </c>
      <c r="D96" s="435" t="s">
        <v>27</v>
      </c>
      <c r="E96" s="435" t="s">
        <v>25</v>
      </c>
      <c r="F96" s="498"/>
      <c r="G96" s="498"/>
      <c r="H96" s="435" t="s">
        <v>24</v>
      </c>
      <c r="I96" s="440" t="s">
        <v>25</v>
      </c>
      <c r="J96" s="500" t="s">
        <v>56</v>
      </c>
      <c r="K96" s="506"/>
      <c r="L96" s="435" t="s">
        <v>27</v>
      </c>
      <c r="M96" s="435" t="s">
        <v>25</v>
      </c>
      <c r="N96" s="498"/>
      <c r="O96" s="498"/>
      <c r="P96" s="440" t="s">
        <v>24</v>
      </c>
      <c r="Q96" s="459" t="s">
        <v>25</v>
      </c>
      <c r="R96" s="588"/>
      <c r="S96" s="1305" t="s">
        <v>24</v>
      </c>
      <c r="T96" s="459" t="s">
        <v>25</v>
      </c>
      <c r="U96" s="506"/>
      <c r="V96" s="506"/>
      <c r="W96" s="1024" t="s">
        <v>27</v>
      </c>
      <c r="X96" s="435" t="s">
        <v>27</v>
      </c>
      <c r="Y96" s="520"/>
      <c r="Z96" s="504" t="s">
        <v>51</v>
      </c>
      <c r="AA96" s="454" t="s">
        <v>40</v>
      </c>
      <c r="AB96" s="436" t="s">
        <v>40</v>
      </c>
      <c r="AC96" s="449" t="s">
        <v>48</v>
      </c>
      <c r="AD96" s="498"/>
      <c r="AE96" s="435" t="s">
        <v>25</v>
      </c>
      <c r="AF96" s="435" t="s">
        <v>25</v>
      </c>
      <c r="AG96" s="505"/>
      <c r="AH96" s="1271"/>
      <c r="AI96" s="1352"/>
      <c r="AJ96" s="1072">
        <f>COUNTIF($D96:AH96,"D")</f>
        <v>3</v>
      </c>
      <c r="AK96" s="1073">
        <f t="shared" si="119"/>
        <v>7</v>
      </c>
      <c r="AL96" s="1073">
        <f t="shared" si="120"/>
        <v>0</v>
      </c>
      <c r="AM96" s="1073">
        <f t="shared" si="121"/>
        <v>4</v>
      </c>
      <c r="AN96" s="1073">
        <f t="shared" si="122"/>
        <v>0</v>
      </c>
      <c r="AO96" s="1073">
        <f t="shared" si="123"/>
        <v>0</v>
      </c>
      <c r="AP96" s="1073">
        <f t="shared" si="124"/>
        <v>0</v>
      </c>
      <c r="AQ96" s="1073">
        <f t="shared" si="125"/>
        <v>0</v>
      </c>
      <c r="AR96" s="1073">
        <f t="shared" si="126"/>
        <v>0</v>
      </c>
      <c r="AS96" s="1073">
        <f t="shared" si="127"/>
        <v>0</v>
      </c>
      <c r="AT96" s="1073">
        <f t="shared" si="128"/>
        <v>0</v>
      </c>
      <c r="AU96" s="1073">
        <f t="shared" si="129"/>
        <v>0</v>
      </c>
      <c r="AV96" s="1073">
        <f t="shared" si="130"/>
        <v>0</v>
      </c>
      <c r="AW96" s="1073">
        <f t="shared" si="131"/>
        <v>0</v>
      </c>
      <c r="AX96" s="1073">
        <f t="shared" si="132"/>
        <v>0</v>
      </c>
      <c r="AY96" s="1073">
        <f t="shared" si="133"/>
        <v>0</v>
      </c>
      <c r="AZ96" s="1073">
        <f t="shared" si="134"/>
        <v>2</v>
      </c>
      <c r="BA96" s="1073">
        <f t="shared" si="135"/>
        <v>0</v>
      </c>
      <c r="BB96" s="184">
        <f t="shared" si="136"/>
        <v>16</v>
      </c>
      <c r="BC96" s="348"/>
      <c r="BD96" s="1076">
        <f t="shared" si="137"/>
        <v>7.666666666666667</v>
      </c>
      <c r="BE96" s="347"/>
      <c r="BF96" s="343"/>
      <c r="BG96" s="178">
        <f t="shared" si="138"/>
        <v>1</v>
      </c>
      <c r="BH96" s="179">
        <f t="shared" si="139"/>
        <v>0.5</v>
      </c>
      <c r="BI96" s="180">
        <f t="shared" si="140"/>
        <v>4.1666666666666664E-2</v>
      </c>
      <c r="BJ96" s="181">
        <f t="shared" si="141"/>
        <v>0.45833333333333331</v>
      </c>
      <c r="BK96" s="182">
        <f t="shared" si="142"/>
        <v>1</v>
      </c>
      <c r="BL96" s="183">
        <f t="shared" si="102"/>
        <v>0</v>
      </c>
      <c r="BM96" s="183">
        <f t="shared" si="103"/>
        <v>0</v>
      </c>
      <c r="BN96" s="183">
        <f t="shared" si="104"/>
        <v>1</v>
      </c>
      <c r="BO96" s="183">
        <f t="shared" si="105"/>
        <v>0</v>
      </c>
      <c r="BP96" s="183">
        <f t="shared" si="106"/>
        <v>0</v>
      </c>
      <c r="BQ96" s="184">
        <f t="shared" si="107"/>
        <v>0</v>
      </c>
      <c r="BR96" s="405">
        <f t="shared" si="143"/>
        <v>1</v>
      </c>
      <c r="BS96" s="182">
        <f t="shared" si="108"/>
        <v>0</v>
      </c>
      <c r="BT96" s="183">
        <f t="shared" si="109"/>
        <v>0</v>
      </c>
      <c r="BU96" s="184">
        <f t="shared" si="110"/>
        <v>0</v>
      </c>
      <c r="BV96" s="185">
        <f t="shared" si="144"/>
        <v>0</v>
      </c>
      <c r="BW96" s="178">
        <f t="shared" si="111"/>
        <v>0</v>
      </c>
      <c r="BX96" s="179">
        <f t="shared" si="145"/>
        <v>0</v>
      </c>
      <c r="BY96" s="196">
        <f t="shared" si="146"/>
        <v>0</v>
      </c>
      <c r="BZ96" s="197">
        <f t="shared" si="147"/>
        <v>0</v>
      </c>
      <c r="CA96" s="182">
        <f t="shared" si="112"/>
        <v>0</v>
      </c>
      <c r="CB96" s="183">
        <f t="shared" si="113"/>
        <v>0</v>
      </c>
      <c r="CC96" s="183">
        <f t="shared" si="114"/>
        <v>0</v>
      </c>
      <c r="CD96" s="183">
        <f t="shared" si="115"/>
        <v>0</v>
      </c>
      <c r="CE96" s="183">
        <f t="shared" si="116"/>
        <v>0</v>
      </c>
      <c r="CF96" s="183">
        <f t="shared" si="117"/>
        <v>0</v>
      </c>
      <c r="CG96" s="184">
        <f t="shared" si="118"/>
        <v>0</v>
      </c>
      <c r="CH96" s="198">
        <f t="shared" si="148"/>
        <v>0</v>
      </c>
      <c r="CI96" s="186"/>
      <c r="CJ96" s="187"/>
      <c r="CK96" s="187"/>
      <c r="CL96" s="177">
        <f t="shared" si="149"/>
        <v>1.5</v>
      </c>
      <c r="CN96" s="353"/>
      <c r="CO96" s="444">
        <v>4</v>
      </c>
      <c r="CP96" s="450">
        <v>48</v>
      </c>
    </row>
    <row r="97" spans="1:94" ht="16.5" thickTop="1" thickBot="1" x14ac:dyDescent="0.3">
      <c r="A97" s="613" t="s">
        <v>270</v>
      </c>
      <c r="B97" s="691">
        <v>82</v>
      </c>
      <c r="C97" s="90"/>
      <c r="D97" s="1274"/>
      <c r="E97" s="1275"/>
      <c r="F97" s="1275"/>
      <c r="G97" s="1275"/>
      <c r="H97" s="1276"/>
      <c r="I97" s="1277"/>
      <c r="J97" s="1275"/>
      <c r="K97" s="1278"/>
      <c r="L97" s="1275"/>
      <c r="M97" s="1275"/>
      <c r="N97" s="1275"/>
      <c r="O97" s="1276"/>
      <c r="P97" s="1277"/>
      <c r="Q97" s="1275"/>
      <c r="R97" s="1288"/>
      <c r="S97" s="1312"/>
      <c r="T97" s="1279"/>
      <c r="U97" s="1279"/>
      <c r="V97" s="1279"/>
      <c r="W97" s="1279"/>
      <c r="X97" s="1279"/>
      <c r="Y97" s="1279"/>
      <c r="Z97" s="1279"/>
      <c r="AA97" s="1279"/>
      <c r="AB97" s="1279"/>
      <c r="AC97" s="1279"/>
      <c r="AD97" s="1279"/>
      <c r="AE97" s="1279"/>
      <c r="AF97" s="1279"/>
      <c r="AG97" s="1279"/>
      <c r="AH97" s="1280"/>
      <c r="AI97" s="1354"/>
      <c r="AJ97" s="27">
        <f t="shared" ref="AJ97:BB97" si="150">SUM(AJ16:AJ96)</f>
        <v>285</v>
      </c>
      <c r="AK97" s="27">
        <f t="shared" si="150"/>
        <v>298</v>
      </c>
      <c r="AL97" s="27">
        <f t="shared" si="150"/>
        <v>46</v>
      </c>
      <c r="AM97" s="27">
        <f t="shared" si="150"/>
        <v>42</v>
      </c>
      <c r="AN97" s="27">
        <f t="shared" si="150"/>
        <v>0</v>
      </c>
      <c r="AO97" s="27">
        <f t="shared" si="150"/>
        <v>0</v>
      </c>
      <c r="AP97" s="27">
        <f t="shared" si="150"/>
        <v>0</v>
      </c>
      <c r="AQ97" s="27">
        <f t="shared" si="150"/>
        <v>40</v>
      </c>
      <c r="AR97" s="27">
        <f t="shared" si="150"/>
        <v>80</v>
      </c>
      <c r="AS97" s="27">
        <f t="shared" si="150"/>
        <v>0</v>
      </c>
      <c r="AT97" s="27">
        <f t="shared" si="150"/>
        <v>0</v>
      </c>
      <c r="AU97" s="27">
        <f t="shared" si="150"/>
        <v>1</v>
      </c>
      <c r="AV97" s="27">
        <f t="shared" si="150"/>
        <v>0</v>
      </c>
      <c r="AW97" s="27">
        <f t="shared" si="150"/>
        <v>99</v>
      </c>
      <c r="AX97" s="27">
        <f t="shared" si="150"/>
        <v>7</v>
      </c>
      <c r="AY97" s="27">
        <f t="shared" si="150"/>
        <v>0</v>
      </c>
      <c r="AZ97" s="27">
        <f t="shared" si="150"/>
        <v>52</v>
      </c>
      <c r="BA97" s="27">
        <f t="shared" si="150"/>
        <v>0</v>
      </c>
      <c r="BB97" s="27">
        <f t="shared" si="150"/>
        <v>909</v>
      </c>
      <c r="BC97" s="208">
        <f>SUM(BC13:BC96)</f>
        <v>0</v>
      </c>
      <c r="BD97" s="208">
        <f>SUM(BD13:BD96)</f>
        <v>421.50000000000017</v>
      </c>
      <c r="BE97" s="208">
        <f>SUM(BE13:BE96)</f>
        <v>1</v>
      </c>
      <c r="BF97" s="208">
        <f>SUM(BF13:BF96)</f>
        <v>0</v>
      </c>
      <c r="BG97" s="563" t="s">
        <v>121</v>
      </c>
      <c r="BH97" s="564"/>
      <c r="BI97" s="364">
        <f>SUM(BI13:BI96)</f>
        <v>1.9583333333333337</v>
      </c>
      <c r="BJ97" s="365">
        <f>SUM(BJ13:BJ96)</f>
        <v>19.25</v>
      </c>
      <c r="BK97" s="366">
        <f t="shared" ref="BK97:BQ97" si="151">SUM(BK13:BK95)</f>
        <v>63</v>
      </c>
      <c r="BL97" s="367">
        <f t="shared" si="151"/>
        <v>12</v>
      </c>
      <c r="BM97" s="367">
        <f t="shared" si="151"/>
        <v>11</v>
      </c>
      <c r="BN97" s="367">
        <f t="shared" si="151"/>
        <v>3</v>
      </c>
      <c r="BO97" s="367">
        <f t="shared" si="151"/>
        <v>0</v>
      </c>
      <c r="BP97" s="367">
        <f t="shared" si="151"/>
        <v>0</v>
      </c>
      <c r="BQ97" s="368">
        <f t="shared" si="151"/>
        <v>0</v>
      </c>
      <c r="BR97" s="369">
        <f>SUM(BR13:BR96)</f>
        <v>46.625</v>
      </c>
      <c r="BS97" s="366">
        <f>SUM(BS13:BS95)</f>
        <v>0</v>
      </c>
      <c r="BT97" s="367">
        <f>SUM(BT13:BT95)</f>
        <v>0</v>
      </c>
      <c r="BU97" s="368">
        <f>SUM(BU13:BU95)</f>
        <v>0</v>
      </c>
      <c r="BV97" s="369">
        <f>SUM(BV13:BV96)</f>
        <v>0</v>
      </c>
      <c r="BW97" s="561" t="s">
        <v>121</v>
      </c>
      <c r="BX97" s="562"/>
      <c r="BY97" s="370">
        <f>SUM(BY13:BY96)</f>
        <v>0</v>
      </c>
      <c r="BZ97" s="371">
        <f>SUM(BZ13:BZ96)</f>
        <v>0</v>
      </c>
      <c r="CA97" s="372">
        <f t="shared" ref="CA97:CG97" si="152">SUM(CA13:CA95)</f>
        <v>3</v>
      </c>
      <c r="CB97" s="373">
        <f t="shared" si="152"/>
        <v>4</v>
      </c>
      <c r="CC97" s="373">
        <f t="shared" si="152"/>
        <v>1</v>
      </c>
      <c r="CD97" s="373">
        <f t="shared" si="152"/>
        <v>0</v>
      </c>
      <c r="CE97" s="373">
        <f t="shared" si="152"/>
        <v>0</v>
      </c>
      <c r="CF97" s="373">
        <f t="shared" si="152"/>
        <v>0</v>
      </c>
      <c r="CG97" s="374">
        <f t="shared" si="152"/>
        <v>0</v>
      </c>
      <c r="CH97" s="375">
        <f>SUM(CH13:CH96)</f>
        <v>2.875</v>
      </c>
      <c r="CI97" s="376"/>
      <c r="CJ97" s="377"/>
      <c r="CK97" s="378"/>
      <c r="CL97" s="369">
        <f>SUM(CL13:CL96)</f>
        <v>70.708333333333329</v>
      </c>
      <c r="CM97" s="356"/>
      <c r="CN97" s="357"/>
      <c r="CO97" s="444"/>
      <c r="CP97" s="450"/>
    </row>
    <row r="98" spans="1:94" x14ac:dyDescent="0.25">
      <c r="BB98" s="29">
        <f>SUM(AJ97:AP97)</f>
        <v>671</v>
      </c>
      <c r="CO98" s="18"/>
      <c r="CP98" s="18"/>
    </row>
    <row r="99" spans="1:94" x14ac:dyDescent="0.25">
      <c r="CO99" s="311">
        <v>284</v>
      </c>
      <c r="CP99" s="160">
        <v>3543</v>
      </c>
    </row>
  </sheetData>
  <mergeCells count="17">
    <mergeCell ref="A42:A44"/>
    <mergeCell ref="A63:A65"/>
    <mergeCell ref="A84:A86"/>
    <mergeCell ref="CA11:CH11"/>
    <mergeCell ref="CI11:CL11"/>
    <mergeCell ref="A20:A22"/>
    <mergeCell ref="A35:A37"/>
    <mergeCell ref="BC11:BD11"/>
    <mergeCell ref="BG11:BJ11"/>
    <mergeCell ref="BK11:BR11"/>
    <mergeCell ref="BS11:BV11"/>
    <mergeCell ref="BW11:BZ11"/>
    <mergeCell ref="D10:R10"/>
    <mergeCell ref="S10:AH10"/>
    <mergeCell ref="BC10:BD10"/>
    <mergeCell ref="BE10:BV10"/>
    <mergeCell ref="BW10:CH10"/>
  </mergeCells>
  <conditionalFormatting sqref="B6:C6">
    <cfRule type="cellIs" dxfId="3335" priority="5502" operator="equal">
      <formula>"DC"</formula>
    </cfRule>
    <cfRule type="cellIs" dxfId="3334" priority="5503" operator="equal">
      <formula>"DS"</formula>
    </cfRule>
    <cfRule type="cellIs" dxfId="3333" priority="5504" operator="equal">
      <formula>"FE"</formula>
    </cfRule>
    <cfRule type="cellIs" dxfId="3332" priority="5505" operator="equal">
      <formula>"FES"</formula>
    </cfRule>
    <cfRule type="cellIs" dxfId="3331" priority="5506" operator="equal">
      <formula>"FED"</formula>
    </cfRule>
    <cfRule type="cellIs" dxfId="3330" priority="5507" operator="equal">
      <formula>"FEF"</formula>
    </cfRule>
    <cfRule type="cellIs" dxfId="3329" priority="5508" operator="equal">
      <formula>"B"</formula>
    </cfRule>
    <cfRule type="cellIs" dxfId="3328" priority="5509" operator="equal">
      <formula>"F"</formula>
    </cfRule>
    <cfRule type="cellIs" dxfId="3327" priority="5510" operator="equal">
      <formula>"L"</formula>
    </cfRule>
    <cfRule type="cellIs" dxfId="3326" priority="5511" operator="equal">
      <formula>"SA"</formula>
    </cfRule>
    <cfRule type="cellIs" dxfId="3325" priority="5512" operator="equal">
      <formula>"SE"</formula>
    </cfRule>
    <cfRule type="cellIs" dxfId="3324" priority="5513" operator="equal">
      <formula>"TR"</formula>
    </cfRule>
    <cfRule type="cellIs" dxfId="3323" priority="5514" operator="equal">
      <formula>"NT"</formula>
    </cfRule>
    <cfRule type="cellIs" dxfId="3322" priority="5515" operator="equal">
      <formula>"DT"</formula>
    </cfRule>
    <cfRule type="cellIs" dxfId="3321" priority="5516" operator="equal">
      <formula>"T"</formula>
    </cfRule>
    <cfRule type="cellIs" dxfId="3320" priority="5517" operator="equal">
      <formula>"FOTS"</formula>
    </cfRule>
    <cfRule type="cellIs" dxfId="3319" priority="5518" operator="equal">
      <formula>"DISP"</formula>
    </cfRule>
    <cfRule type="cellIs" dxfId="3318" priority="5519" operator="equal">
      <formula>"FO"</formula>
    </cfRule>
  </conditionalFormatting>
  <conditionalFormatting sqref="D13:D32">
    <cfRule type="cellIs" dxfId="3317" priority="395" operator="equal">
      <formula>"DISP"</formula>
    </cfRule>
    <cfRule type="cellIs" dxfId="3316" priority="396" operator="equal">
      <formula>"FO"</formula>
    </cfRule>
  </conditionalFormatting>
  <conditionalFormatting sqref="D37">
    <cfRule type="cellIs" dxfId="3315" priority="394" operator="equal">
      <formula>"DISP"</formula>
    </cfRule>
  </conditionalFormatting>
  <conditionalFormatting sqref="D47:D50">
    <cfRule type="cellIs" dxfId="3314" priority="392" operator="equal">
      <formula>"DISP"</formula>
    </cfRule>
  </conditionalFormatting>
  <conditionalFormatting sqref="D48:D50">
    <cfRule type="cellIs" dxfId="3313" priority="393" operator="equal">
      <formula>"FO"</formula>
    </cfRule>
  </conditionalFormatting>
  <conditionalFormatting sqref="D65:E74">
    <cfRule type="cellIs" dxfId="3312" priority="686" operator="equal">
      <formula>"DISP"</formula>
    </cfRule>
  </conditionalFormatting>
  <conditionalFormatting sqref="D73:E73">
    <cfRule type="cellIs" dxfId="3311" priority="687" operator="equal">
      <formula>"FO"</formula>
    </cfRule>
  </conditionalFormatting>
  <conditionalFormatting sqref="D13:F32 I17:R18">
    <cfRule type="cellIs" dxfId="3310" priority="107" operator="equal">
      <formula>"DC"</formula>
    </cfRule>
    <cfRule type="cellIs" dxfId="3309" priority="108" operator="equal">
      <formula>"DS"</formula>
    </cfRule>
    <cfRule type="cellIs" dxfId="3308" priority="109" operator="equal">
      <formula>"FE"</formula>
    </cfRule>
    <cfRule type="cellIs" dxfId="3307" priority="110" operator="equal">
      <formula>"FES"</formula>
    </cfRule>
    <cfRule type="cellIs" dxfId="3306" priority="111" operator="equal">
      <formula>"FED"</formula>
    </cfRule>
    <cfRule type="cellIs" dxfId="3305" priority="112" operator="equal">
      <formula>"FEF"</formula>
    </cfRule>
    <cfRule type="cellIs" dxfId="3304" priority="113" operator="equal">
      <formula>"B"</formula>
    </cfRule>
    <cfRule type="cellIs" dxfId="3303" priority="114" operator="equal">
      <formula>"F"</formula>
    </cfRule>
    <cfRule type="cellIs" dxfId="3302" priority="115" operator="equal">
      <formula>"L"</formula>
    </cfRule>
    <cfRule type="cellIs" dxfId="3301" priority="116" operator="equal">
      <formula>"SA"</formula>
    </cfRule>
    <cfRule type="cellIs" dxfId="3300" priority="117" operator="equal">
      <formula>"SE"</formula>
    </cfRule>
    <cfRule type="cellIs" dxfId="3299" priority="118" operator="equal">
      <formula>"TR"</formula>
    </cfRule>
    <cfRule type="cellIs" dxfId="3298" priority="119" operator="equal">
      <formula>"NT"</formula>
    </cfRule>
    <cfRule type="cellIs" dxfId="3297" priority="120" operator="equal">
      <formula>"DT"</formula>
    </cfRule>
    <cfRule type="cellIs" dxfId="3296" priority="121" operator="equal">
      <formula>"T"</formula>
    </cfRule>
    <cfRule type="cellIs" dxfId="3295" priority="122" operator="equal">
      <formula>"FOTS"</formula>
    </cfRule>
  </conditionalFormatting>
  <conditionalFormatting sqref="D38:F41">
    <cfRule type="cellIs" dxfId="3294" priority="391" operator="equal">
      <formula>"DISP"</formula>
    </cfRule>
  </conditionalFormatting>
  <conditionalFormatting sqref="D46:F47">
    <cfRule type="cellIs" dxfId="3293" priority="390" operator="equal">
      <formula>"FO"</formula>
    </cfRule>
  </conditionalFormatting>
  <conditionalFormatting sqref="D46:F54">
    <cfRule type="cellIs" dxfId="3292" priority="349" operator="equal">
      <formula>"DC"</formula>
    </cfRule>
    <cfRule type="cellIs" dxfId="3291" priority="350" operator="equal">
      <formula>"DS"</formula>
    </cfRule>
    <cfRule type="cellIs" dxfId="3290" priority="351" operator="equal">
      <formula>"FE"</formula>
    </cfRule>
    <cfRule type="cellIs" dxfId="3289" priority="352" operator="equal">
      <formula>"FES"</formula>
    </cfRule>
    <cfRule type="cellIs" dxfId="3288" priority="353" operator="equal">
      <formula>"FED"</formula>
    </cfRule>
    <cfRule type="cellIs" dxfId="3287" priority="354" operator="equal">
      <formula>"FEF"</formula>
    </cfRule>
    <cfRule type="cellIs" dxfId="3286" priority="355" operator="equal">
      <formula>"B"</formula>
    </cfRule>
    <cfRule type="cellIs" dxfId="3285" priority="356" operator="equal">
      <formula>"F"</formula>
    </cfRule>
    <cfRule type="cellIs" dxfId="3284" priority="357" operator="equal">
      <formula>"L"</formula>
    </cfRule>
    <cfRule type="cellIs" dxfId="3283" priority="358" operator="equal">
      <formula>"SA"</formula>
    </cfRule>
    <cfRule type="cellIs" dxfId="3282" priority="359" operator="equal">
      <formula>"SE"</formula>
    </cfRule>
    <cfRule type="cellIs" dxfId="3281" priority="360" operator="equal">
      <formula>"TR"</formula>
    </cfRule>
    <cfRule type="cellIs" dxfId="3280" priority="361" operator="equal">
      <formula>"NT"</formula>
    </cfRule>
    <cfRule type="cellIs" dxfId="3279" priority="362" operator="equal">
      <formula>"DT"</formula>
    </cfRule>
    <cfRule type="cellIs" dxfId="3278" priority="363" operator="equal">
      <formula>"T"</formula>
    </cfRule>
    <cfRule type="cellIs" dxfId="3277" priority="364" operator="equal">
      <formula>"FOTS"</formula>
    </cfRule>
  </conditionalFormatting>
  <conditionalFormatting sqref="D59:F75">
    <cfRule type="cellIs" dxfId="3276" priority="640" operator="equal">
      <formula>"DC"</formula>
    </cfRule>
    <cfRule type="cellIs" dxfId="3275" priority="641" operator="equal">
      <formula>"DS"</formula>
    </cfRule>
    <cfRule type="cellIs" dxfId="3274" priority="642" operator="equal">
      <formula>"FE"</formula>
    </cfRule>
    <cfRule type="cellIs" dxfId="3273" priority="643" operator="equal">
      <formula>"FES"</formula>
    </cfRule>
    <cfRule type="cellIs" dxfId="3272" priority="644" operator="equal">
      <formula>"FED"</formula>
    </cfRule>
    <cfRule type="cellIs" dxfId="3271" priority="645" operator="equal">
      <formula>"FEF"</formula>
    </cfRule>
    <cfRule type="cellIs" dxfId="3270" priority="646" operator="equal">
      <formula>"B"</formula>
    </cfRule>
    <cfRule type="cellIs" dxfId="3269" priority="647" operator="equal">
      <formula>"F"</formula>
    </cfRule>
    <cfRule type="cellIs" dxfId="3268" priority="648" operator="equal">
      <formula>"L"</formula>
    </cfRule>
    <cfRule type="cellIs" dxfId="3267" priority="649" operator="equal">
      <formula>"SA"</formula>
    </cfRule>
    <cfRule type="cellIs" dxfId="3266" priority="650" operator="equal">
      <formula>"SE"</formula>
    </cfRule>
    <cfRule type="cellIs" dxfId="3265" priority="651" operator="equal">
      <formula>"TR"</formula>
    </cfRule>
    <cfRule type="cellIs" dxfId="3264" priority="652" operator="equal">
      <formula>"NT"</formula>
    </cfRule>
    <cfRule type="cellIs" dxfId="3263" priority="653" operator="equal">
      <formula>"DT"</formula>
    </cfRule>
    <cfRule type="cellIs" dxfId="3262" priority="654" operator="equal">
      <formula>"T"</formula>
    </cfRule>
    <cfRule type="cellIs" dxfId="3261" priority="655" operator="equal">
      <formula>"FOTS"</formula>
    </cfRule>
  </conditionalFormatting>
  <conditionalFormatting sqref="D47:I47 M47:R51">
    <cfRule type="cellIs" dxfId="3260" priority="55" operator="equal">
      <formula>"DC"</formula>
    </cfRule>
    <cfRule type="cellIs" dxfId="3259" priority="56" operator="equal">
      <formula>"DS"</formula>
    </cfRule>
    <cfRule type="cellIs" dxfId="3258" priority="57" operator="equal">
      <formula>"FE"</formula>
    </cfRule>
    <cfRule type="cellIs" dxfId="3257" priority="58" operator="equal">
      <formula>"FES"</formula>
    </cfRule>
    <cfRule type="cellIs" dxfId="3256" priority="59" operator="equal">
      <formula>"FED"</formula>
    </cfRule>
    <cfRule type="cellIs" dxfId="3255" priority="60" operator="equal">
      <formula>"FEF"</formula>
    </cfRule>
    <cfRule type="cellIs" dxfId="3254" priority="61" operator="equal">
      <formula>"B"</formula>
    </cfRule>
    <cfRule type="cellIs" dxfId="3253" priority="62" operator="equal">
      <formula>"F"</formula>
    </cfRule>
    <cfRule type="cellIs" dxfId="3252" priority="63" operator="equal">
      <formula>"L"</formula>
    </cfRule>
    <cfRule type="cellIs" dxfId="3251" priority="64" operator="equal">
      <formula>"SA"</formula>
    </cfRule>
    <cfRule type="cellIs" dxfId="3250" priority="65" operator="equal">
      <formula>"SE"</formula>
    </cfRule>
    <cfRule type="cellIs" dxfId="3249" priority="66" operator="equal">
      <formula>"TR"</formula>
    </cfRule>
    <cfRule type="cellIs" dxfId="3248" priority="67" operator="equal">
      <formula>"NT"</formula>
    </cfRule>
    <cfRule type="cellIs" dxfId="3247" priority="68" operator="equal">
      <formula>"DT"</formula>
    </cfRule>
    <cfRule type="cellIs" dxfId="3246" priority="69" operator="equal">
      <formula>"T"</formula>
    </cfRule>
    <cfRule type="cellIs" dxfId="3245" priority="70" operator="equal">
      <formula>"FOTS"</formula>
    </cfRule>
    <cfRule type="cellIs" dxfId="3244" priority="71" operator="equal">
      <formula>"DISP"</formula>
    </cfRule>
  </conditionalFormatting>
  <conditionalFormatting sqref="D47:I47">
    <cfRule type="cellIs" dxfId="3243" priority="389" operator="equal">
      <formula>"FO"</formula>
    </cfRule>
  </conditionalFormatting>
  <conditionalFormatting sqref="D50:I52">
    <cfRule type="cellIs" dxfId="3242" priority="388" operator="equal">
      <formula>"FO"</formula>
    </cfRule>
  </conditionalFormatting>
  <conditionalFormatting sqref="D50:I54">
    <cfRule type="cellIs" dxfId="3241" priority="387" operator="equal">
      <formula>"DISP"</formula>
    </cfRule>
  </conditionalFormatting>
  <conditionalFormatting sqref="D90:J91">
    <cfRule type="cellIs" dxfId="3240" priority="667" operator="equal">
      <formula>"FO"</formula>
    </cfRule>
  </conditionalFormatting>
  <conditionalFormatting sqref="D90:J95">
    <cfRule type="cellIs" dxfId="3239" priority="622" operator="equal">
      <formula>"DISP"</formula>
    </cfRule>
  </conditionalFormatting>
  <conditionalFormatting sqref="D90:J97">
    <cfRule type="cellIs" dxfId="3238" priority="606" operator="equal">
      <formula>"DC"</formula>
    </cfRule>
    <cfRule type="cellIs" dxfId="3237" priority="607" operator="equal">
      <formula>"DS"</formula>
    </cfRule>
    <cfRule type="cellIs" dxfId="3236" priority="608" operator="equal">
      <formula>"FE"</formula>
    </cfRule>
    <cfRule type="cellIs" dxfId="3235" priority="609" operator="equal">
      <formula>"FES"</formula>
    </cfRule>
    <cfRule type="cellIs" dxfId="3234" priority="610" operator="equal">
      <formula>"FED"</formula>
    </cfRule>
    <cfRule type="cellIs" dxfId="3233" priority="611" operator="equal">
      <formula>"FEF"</formula>
    </cfRule>
    <cfRule type="cellIs" dxfId="3232" priority="612" operator="equal">
      <formula>"B"</formula>
    </cfRule>
    <cfRule type="cellIs" dxfId="3231" priority="613" operator="equal">
      <formula>"F"</formula>
    </cfRule>
    <cfRule type="cellIs" dxfId="3230" priority="614" operator="equal">
      <formula>"L"</formula>
    </cfRule>
    <cfRule type="cellIs" dxfId="3229" priority="615" operator="equal">
      <formula>"SA"</formula>
    </cfRule>
    <cfRule type="cellIs" dxfId="3228" priority="616" operator="equal">
      <formula>"SE"</formula>
    </cfRule>
    <cfRule type="cellIs" dxfId="3227" priority="617" operator="equal">
      <formula>"TR"</formula>
    </cfRule>
    <cfRule type="cellIs" dxfId="3226" priority="618" operator="equal">
      <formula>"NT"</formula>
    </cfRule>
    <cfRule type="cellIs" dxfId="3225" priority="619" operator="equal">
      <formula>"DT"</formula>
    </cfRule>
    <cfRule type="cellIs" dxfId="3224" priority="620" operator="equal">
      <formula>"T"</formula>
    </cfRule>
    <cfRule type="cellIs" dxfId="3223" priority="621" operator="equal">
      <formula>"FOTS"</formula>
    </cfRule>
  </conditionalFormatting>
  <conditionalFormatting sqref="D97:J97 L97:R97">
    <cfRule type="cellIs" dxfId="3222" priority="5474" operator="equal">
      <formula>"DISP"</formula>
    </cfRule>
    <cfRule type="cellIs" dxfId="3221" priority="5475" operator="equal">
      <formula>"FO"</formula>
    </cfRule>
  </conditionalFormatting>
  <conditionalFormatting sqref="D34:R36">
    <cfRule type="cellIs" dxfId="3220" priority="105" operator="equal">
      <formula>"DISP"</formula>
    </cfRule>
  </conditionalFormatting>
  <conditionalFormatting sqref="D34:R45">
    <cfRule type="cellIs" dxfId="3219" priority="89" operator="equal">
      <formula>"DC"</formula>
    </cfRule>
    <cfRule type="cellIs" dxfId="3218" priority="90" operator="equal">
      <formula>"DS"</formula>
    </cfRule>
    <cfRule type="cellIs" dxfId="3217" priority="91" operator="equal">
      <formula>"FE"</formula>
    </cfRule>
    <cfRule type="cellIs" dxfId="3216" priority="92" operator="equal">
      <formula>"FES"</formula>
    </cfRule>
    <cfRule type="cellIs" dxfId="3215" priority="93" operator="equal">
      <formula>"FED"</formula>
    </cfRule>
    <cfRule type="cellIs" dxfId="3214" priority="94" operator="equal">
      <formula>"FEF"</formula>
    </cfRule>
    <cfRule type="cellIs" dxfId="3213" priority="95" operator="equal">
      <formula>"B"</formula>
    </cfRule>
    <cfRule type="cellIs" dxfId="3212" priority="96" operator="equal">
      <formula>"F"</formula>
    </cfRule>
    <cfRule type="cellIs" dxfId="3211" priority="97" operator="equal">
      <formula>"L"</formula>
    </cfRule>
    <cfRule type="cellIs" dxfId="3210" priority="98" operator="equal">
      <formula>"SA"</formula>
    </cfRule>
    <cfRule type="cellIs" dxfId="3209" priority="99" operator="equal">
      <formula>"SE"</formula>
    </cfRule>
    <cfRule type="cellIs" dxfId="3208" priority="100" operator="equal">
      <formula>"TR"</formula>
    </cfRule>
    <cfRule type="cellIs" dxfId="3207" priority="101" operator="equal">
      <formula>"NT"</formula>
    </cfRule>
    <cfRule type="cellIs" dxfId="3206" priority="102" operator="equal">
      <formula>"DT"</formula>
    </cfRule>
    <cfRule type="cellIs" dxfId="3205" priority="103" operator="equal">
      <formula>"T"</formula>
    </cfRule>
    <cfRule type="cellIs" dxfId="3204" priority="104" operator="equal">
      <formula>"FOTS"</formula>
    </cfRule>
    <cfRule type="cellIs" dxfId="3203" priority="386" operator="equal">
      <formula>"FO"</formula>
    </cfRule>
  </conditionalFormatting>
  <conditionalFormatting sqref="D42:R46">
    <cfRule type="cellIs" dxfId="3202" priority="385" operator="equal">
      <formula>"DISP"</formula>
    </cfRule>
  </conditionalFormatting>
  <conditionalFormatting sqref="D53:R54">
    <cfRule type="cellIs" dxfId="3201" priority="663" operator="equal">
      <formula>"FO"</formula>
    </cfRule>
  </conditionalFormatting>
  <conditionalFormatting sqref="D54:R54">
    <cfRule type="cellIs" dxfId="3200" priority="670" operator="equal">
      <formula>"DC"</formula>
    </cfRule>
    <cfRule type="cellIs" dxfId="3199" priority="671" operator="equal">
      <formula>"DS"</formula>
    </cfRule>
    <cfRule type="cellIs" dxfId="3198" priority="672" operator="equal">
      <formula>"FE"</formula>
    </cfRule>
    <cfRule type="cellIs" dxfId="3197" priority="673" operator="equal">
      <formula>"FES"</formula>
    </cfRule>
    <cfRule type="cellIs" dxfId="3196" priority="674" operator="equal">
      <formula>"FED"</formula>
    </cfRule>
    <cfRule type="cellIs" dxfId="3195" priority="675" operator="equal">
      <formula>"FEF"</formula>
    </cfRule>
    <cfRule type="cellIs" dxfId="3194" priority="676" operator="equal">
      <formula>"B"</formula>
    </cfRule>
    <cfRule type="cellIs" dxfId="3193" priority="677" operator="equal">
      <formula>"F"</formula>
    </cfRule>
    <cfRule type="cellIs" dxfId="3192" priority="678" operator="equal">
      <formula>"L"</formula>
    </cfRule>
    <cfRule type="cellIs" dxfId="3191" priority="679" operator="equal">
      <formula>"SA"</formula>
    </cfRule>
    <cfRule type="cellIs" dxfId="3190" priority="680" operator="equal">
      <formula>"SE"</formula>
    </cfRule>
    <cfRule type="cellIs" dxfId="3189" priority="681" operator="equal">
      <formula>"TR"</formula>
    </cfRule>
    <cfRule type="cellIs" dxfId="3188" priority="682" operator="equal">
      <formula>"NT"</formula>
    </cfRule>
    <cfRule type="cellIs" dxfId="3187" priority="683" operator="equal">
      <formula>"DT"</formula>
    </cfRule>
    <cfRule type="cellIs" dxfId="3186" priority="684" operator="equal">
      <formula>"T"</formula>
    </cfRule>
    <cfRule type="cellIs" dxfId="3185" priority="685" operator="equal">
      <formula>"FOTS"</formula>
    </cfRule>
    <cfRule type="cellIs" dxfId="3184" priority="688" operator="equal">
      <formula>"DISP"</formula>
    </cfRule>
  </conditionalFormatting>
  <conditionalFormatting sqref="D56:R58">
    <cfRule type="cellIs" dxfId="3183" priority="514" operator="equal">
      <formula>"DC"</formula>
    </cfRule>
    <cfRule type="cellIs" dxfId="3182" priority="515" operator="equal">
      <formula>"DS"</formula>
    </cfRule>
    <cfRule type="cellIs" dxfId="3181" priority="516" operator="equal">
      <formula>"FE"</formula>
    </cfRule>
    <cfRule type="cellIs" dxfId="3180" priority="517" operator="equal">
      <formula>"FES"</formula>
    </cfRule>
    <cfRule type="cellIs" dxfId="3179" priority="518" operator="equal">
      <formula>"FED"</formula>
    </cfRule>
    <cfRule type="cellIs" dxfId="3178" priority="519" operator="equal">
      <formula>"FEF"</formula>
    </cfRule>
    <cfRule type="cellIs" dxfId="3177" priority="520" operator="equal">
      <formula>"B"</formula>
    </cfRule>
    <cfRule type="cellIs" dxfId="3176" priority="521" operator="equal">
      <formula>"F"</formula>
    </cfRule>
    <cfRule type="cellIs" dxfId="3175" priority="522" operator="equal">
      <formula>"L"</formula>
    </cfRule>
    <cfRule type="cellIs" dxfId="3174" priority="523" operator="equal">
      <formula>"SA"</formula>
    </cfRule>
    <cfRule type="cellIs" dxfId="3173" priority="524" operator="equal">
      <formula>"SE"</formula>
    </cfRule>
    <cfRule type="cellIs" dxfId="3172" priority="525" operator="equal">
      <formula>"TR"</formula>
    </cfRule>
    <cfRule type="cellIs" dxfId="3171" priority="526" operator="equal">
      <formula>"NT"</formula>
    </cfRule>
    <cfRule type="cellIs" dxfId="3170" priority="527" operator="equal">
      <formula>"DT"</formula>
    </cfRule>
    <cfRule type="cellIs" dxfId="3169" priority="528" operator="equal">
      <formula>"T"</formula>
    </cfRule>
    <cfRule type="cellIs" dxfId="3168" priority="529" operator="equal">
      <formula>"FOTS"</formula>
    </cfRule>
  </conditionalFormatting>
  <conditionalFormatting sqref="D56:R64">
    <cfRule type="cellIs" dxfId="3167" priority="532" operator="equal">
      <formula>"DISP"</formula>
    </cfRule>
  </conditionalFormatting>
  <conditionalFormatting sqref="D68:R75">
    <cfRule type="cellIs" dxfId="3166" priority="413" operator="equal">
      <formula>"DISP"</formula>
    </cfRule>
  </conditionalFormatting>
  <conditionalFormatting sqref="D77:R90">
    <cfRule type="cellIs" dxfId="3165" priority="397" operator="equal">
      <formula>"DC"</formula>
    </cfRule>
    <cfRule type="cellIs" dxfId="3164" priority="398" operator="equal">
      <formula>"DS"</formula>
    </cfRule>
    <cfRule type="cellIs" dxfId="3163" priority="399" operator="equal">
      <formula>"FE"</formula>
    </cfRule>
    <cfRule type="cellIs" dxfId="3162" priority="400" operator="equal">
      <formula>"FES"</formula>
    </cfRule>
    <cfRule type="cellIs" dxfId="3161" priority="401" operator="equal">
      <formula>"FED"</formula>
    </cfRule>
    <cfRule type="cellIs" dxfId="3160" priority="402" operator="equal">
      <formula>"FEF"</formula>
    </cfRule>
    <cfRule type="cellIs" dxfId="3159" priority="403" operator="equal">
      <formula>"B"</formula>
    </cfRule>
    <cfRule type="cellIs" dxfId="3158" priority="404" operator="equal">
      <formula>"F"</formula>
    </cfRule>
    <cfRule type="cellIs" dxfId="3157" priority="405" operator="equal">
      <formula>"L"</formula>
    </cfRule>
    <cfRule type="cellIs" dxfId="3156" priority="406" operator="equal">
      <formula>"SA"</formula>
    </cfRule>
    <cfRule type="cellIs" dxfId="3155" priority="407" operator="equal">
      <formula>"SE"</formula>
    </cfRule>
    <cfRule type="cellIs" dxfId="3154" priority="408" operator="equal">
      <formula>"TR"</formula>
    </cfRule>
    <cfRule type="cellIs" dxfId="3153" priority="409" operator="equal">
      <formula>"NT"</formula>
    </cfRule>
    <cfRule type="cellIs" dxfId="3152" priority="410" operator="equal">
      <formula>"DT"</formula>
    </cfRule>
    <cfRule type="cellIs" dxfId="3151" priority="411" operator="equal">
      <formula>"T"</formula>
    </cfRule>
    <cfRule type="cellIs" dxfId="3150" priority="412" operator="equal">
      <formula>"FOTS"</formula>
    </cfRule>
    <cfRule type="cellIs" dxfId="3149" priority="414" operator="equal">
      <formula>"DISP"</formula>
    </cfRule>
    <cfRule type="cellIs" dxfId="3148" priority="659" operator="equal">
      <formula>"FO"</formula>
    </cfRule>
  </conditionalFormatting>
  <conditionalFormatting sqref="D92:R96">
    <cfRule type="cellIs" dxfId="3147" priority="658" operator="equal">
      <formula>"FO"</formula>
    </cfRule>
  </conditionalFormatting>
  <conditionalFormatting sqref="D96:R96">
    <cfRule type="cellIs" dxfId="3146" priority="657" operator="equal">
      <formula>"DISP"</formula>
    </cfRule>
  </conditionalFormatting>
  <conditionalFormatting sqref="D2:AI2">
    <cfRule type="cellIs" dxfId="3145" priority="5479" operator="lessThan">
      <formula>1</formula>
    </cfRule>
    <cfRule type="cellIs" dxfId="3144" priority="5480" operator="greaterThan">
      <formula>1</formula>
    </cfRule>
    <cfRule type="cellIs" dxfId="3143" priority="5481" operator="equal">
      <formula>1</formula>
    </cfRule>
  </conditionalFormatting>
  <conditionalFormatting sqref="D3:AI4">
    <cfRule type="cellIs" dxfId="3142" priority="5494" operator="lessThan">
      <formula>4</formula>
    </cfRule>
    <cfRule type="cellIs" dxfId="3141" priority="5495" operator="greaterThan">
      <formula>4</formula>
    </cfRule>
    <cfRule type="cellIs" dxfId="3140" priority="5496" operator="equal">
      <formula>4</formula>
    </cfRule>
  </conditionalFormatting>
  <conditionalFormatting sqref="D5:AI5">
    <cfRule type="cellIs" dxfId="3139" priority="5491" operator="lessThan">
      <formula>13</formula>
    </cfRule>
    <cfRule type="cellIs" dxfId="3138" priority="5492" operator="equal">
      <formula>13</formula>
    </cfRule>
    <cfRule type="cellIs" dxfId="3137" priority="5493" operator="greaterThan">
      <formula>13</formula>
    </cfRule>
  </conditionalFormatting>
  <conditionalFormatting sqref="D6:AI6">
    <cfRule type="cellIs" dxfId="3136" priority="5485" operator="lessThan">
      <formula>1</formula>
    </cfRule>
    <cfRule type="cellIs" dxfId="3135" priority="5486" operator="greaterThan">
      <formula>1</formula>
    </cfRule>
    <cfRule type="cellIs" dxfId="3134" priority="5487" operator="equal">
      <formula>1</formula>
    </cfRule>
  </conditionalFormatting>
  <conditionalFormatting sqref="D7:AI7">
    <cfRule type="cellIs" dxfId="3133" priority="5476" operator="lessThan">
      <formula>4</formula>
    </cfRule>
    <cfRule type="cellIs" dxfId="3132" priority="5477" operator="greaterThan">
      <formula>4</formula>
    </cfRule>
    <cfRule type="cellIs" dxfId="3131" priority="5478" operator="equal">
      <formula>4</formula>
    </cfRule>
  </conditionalFormatting>
  <conditionalFormatting sqref="D8:AI8">
    <cfRule type="cellIs" dxfId="3130" priority="5482" operator="lessThan">
      <formula>8</formula>
    </cfRule>
    <cfRule type="cellIs" dxfId="3129" priority="5483" operator="greaterThan">
      <formula>8</formula>
    </cfRule>
    <cfRule type="cellIs" dxfId="3128" priority="5484" operator="equal">
      <formula>8</formula>
    </cfRule>
  </conditionalFormatting>
  <conditionalFormatting sqref="D9:AI9">
    <cfRule type="cellIs" dxfId="3127" priority="5488" operator="lessThan">
      <formula>13</formula>
    </cfRule>
    <cfRule type="cellIs" dxfId="3126" priority="5489" operator="equal">
      <formula>13</formula>
    </cfRule>
    <cfRule type="cellIs" dxfId="3125" priority="5490" operator="greaterThan">
      <formula>13</formula>
    </cfRule>
  </conditionalFormatting>
  <conditionalFormatting sqref="D56:AI75">
    <cfRule type="cellIs" dxfId="3124" priority="553" operator="equal">
      <formula>"FO"</formula>
    </cfRule>
  </conditionalFormatting>
  <conditionalFormatting sqref="E16:F19 I17:R18">
    <cfRule type="cellIs" dxfId="3123" priority="123" operator="equal">
      <formula>"DISP"</formula>
    </cfRule>
  </conditionalFormatting>
  <conditionalFormatting sqref="E16:F32">
    <cfRule type="cellIs" dxfId="3122" priority="384" operator="equal">
      <formula>"FO"</formula>
    </cfRule>
  </conditionalFormatting>
  <conditionalFormatting sqref="E47:F52 O50:R52">
    <cfRule type="cellIs" dxfId="3121" priority="365" operator="equal">
      <formula>"DISP"</formula>
    </cfRule>
  </conditionalFormatting>
  <conditionalFormatting sqref="E48:F52">
    <cfRule type="cellIs" dxfId="3120" priority="212" operator="equal">
      <formula>"FO"</formula>
    </cfRule>
  </conditionalFormatting>
  <conditionalFormatting sqref="E13:R17">
    <cfRule type="cellIs" dxfId="3119" priority="192" operator="equal">
      <formula>"DISP"</formula>
    </cfRule>
  </conditionalFormatting>
  <conditionalFormatting sqref="E13:R18">
    <cfRule type="cellIs" dxfId="3118" priority="240" operator="equal">
      <formula>"FO"</formula>
    </cfRule>
  </conditionalFormatting>
  <conditionalFormatting sqref="E20:R32">
    <cfRule type="cellIs" dxfId="3117" priority="174" operator="equal">
      <formula>"DISP"</formula>
    </cfRule>
  </conditionalFormatting>
  <conditionalFormatting sqref="E37:R41">
    <cfRule type="cellIs" dxfId="3116" priority="106" operator="equal">
      <formula>"DISP"</formula>
    </cfRule>
  </conditionalFormatting>
  <conditionalFormatting sqref="E91:R91">
    <cfRule type="cellIs" dxfId="3115" priority="533" operator="equal">
      <formula>"DISP"</formula>
    </cfRule>
    <cfRule type="cellIs" dxfId="3114" priority="656" operator="equal">
      <formula>"FO"</formula>
    </cfRule>
  </conditionalFormatting>
  <conditionalFormatting sqref="F65:G69">
    <cfRule type="cellIs" dxfId="3113" priority="639" operator="equal">
      <formula>"DISP"</formula>
    </cfRule>
  </conditionalFormatting>
  <conditionalFormatting sqref="G13:G18">
    <cfRule type="cellIs" dxfId="3112" priority="331" operator="equal">
      <formula>"DC"</formula>
    </cfRule>
    <cfRule type="cellIs" dxfId="3111" priority="332" operator="equal">
      <formula>"DS"</formula>
    </cfRule>
    <cfRule type="cellIs" dxfId="3110" priority="333" operator="equal">
      <formula>"FE"</formula>
    </cfRule>
    <cfRule type="cellIs" dxfId="3109" priority="334" operator="equal">
      <formula>"FES"</formula>
    </cfRule>
    <cfRule type="cellIs" dxfId="3108" priority="335" operator="equal">
      <formula>"FED"</formula>
    </cfRule>
    <cfRule type="cellIs" dxfId="3107" priority="336" operator="equal">
      <formula>"FEF"</formula>
    </cfRule>
    <cfRule type="cellIs" dxfId="3106" priority="337" operator="equal">
      <formula>"B"</formula>
    </cfRule>
    <cfRule type="cellIs" dxfId="3105" priority="338" operator="equal">
      <formula>"F"</formula>
    </cfRule>
    <cfRule type="cellIs" dxfId="3104" priority="339" operator="equal">
      <formula>"L"</formula>
    </cfRule>
    <cfRule type="cellIs" dxfId="3103" priority="340" operator="equal">
      <formula>"SA"</formula>
    </cfRule>
    <cfRule type="cellIs" dxfId="3102" priority="341" operator="equal">
      <formula>"SE"</formula>
    </cfRule>
    <cfRule type="cellIs" dxfId="3101" priority="342" operator="equal">
      <formula>"TR"</formula>
    </cfRule>
    <cfRule type="cellIs" dxfId="3100" priority="343" operator="equal">
      <formula>"NT"</formula>
    </cfRule>
    <cfRule type="cellIs" dxfId="3099" priority="344" operator="equal">
      <formula>"DT"</formula>
    </cfRule>
    <cfRule type="cellIs" dxfId="3098" priority="345" operator="equal">
      <formula>"T"</formula>
    </cfRule>
    <cfRule type="cellIs" dxfId="3097" priority="346" operator="equal">
      <formula>"FOTS"</formula>
    </cfRule>
  </conditionalFormatting>
  <conditionalFormatting sqref="G17:G18">
    <cfRule type="cellIs" dxfId="3096" priority="347" operator="equal">
      <formula>"DISP"</formula>
    </cfRule>
  </conditionalFormatting>
  <conditionalFormatting sqref="G50:H52">
    <cfRule type="cellIs" dxfId="3095" priority="330" operator="equal">
      <formula>"DISP"</formula>
    </cfRule>
  </conditionalFormatting>
  <conditionalFormatting sqref="G48:I51">
    <cfRule type="cellIs" dxfId="3094" priority="328" operator="equal">
      <formula>"DISP"</formula>
    </cfRule>
    <cfRule type="cellIs" dxfId="3093" priority="329" operator="equal">
      <formula>"FO"</formula>
    </cfRule>
  </conditionalFormatting>
  <conditionalFormatting sqref="G48:I54">
    <cfRule type="cellIs" dxfId="3092" priority="241" operator="equal">
      <formula>"DC"</formula>
    </cfRule>
    <cfRule type="cellIs" dxfId="3091" priority="242" operator="equal">
      <formula>"DS"</formula>
    </cfRule>
    <cfRule type="cellIs" dxfId="3090" priority="243" operator="equal">
      <formula>"FE"</formula>
    </cfRule>
    <cfRule type="cellIs" dxfId="3089" priority="244" operator="equal">
      <formula>"FES"</formula>
    </cfRule>
    <cfRule type="cellIs" dxfId="3088" priority="245" operator="equal">
      <formula>"FED"</formula>
    </cfRule>
    <cfRule type="cellIs" dxfId="3087" priority="246" operator="equal">
      <formula>"FEF"</formula>
    </cfRule>
    <cfRule type="cellIs" dxfId="3086" priority="247" operator="equal">
      <formula>"B"</formula>
    </cfRule>
    <cfRule type="cellIs" dxfId="3085" priority="248" operator="equal">
      <formula>"F"</formula>
    </cfRule>
    <cfRule type="cellIs" dxfId="3084" priority="249" operator="equal">
      <formula>"L"</formula>
    </cfRule>
    <cfRule type="cellIs" dxfId="3083" priority="250" operator="equal">
      <formula>"SA"</formula>
    </cfRule>
    <cfRule type="cellIs" dxfId="3082" priority="251" operator="equal">
      <formula>"SE"</formula>
    </cfRule>
    <cfRule type="cellIs" dxfId="3081" priority="252" operator="equal">
      <formula>"TR"</formula>
    </cfRule>
    <cfRule type="cellIs" dxfId="3080" priority="253" operator="equal">
      <formula>"NT"</formula>
    </cfRule>
    <cfRule type="cellIs" dxfId="3079" priority="254" operator="equal">
      <formula>"DT"</formula>
    </cfRule>
    <cfRule type="cellIs" dxfId="3078" priority="255" operator="equal">
      <formula>"T"</formula>
    </cfRule>
    <cfRule type="cellIs" dxfId="3077" priority="256" operator="equal">
      <formula>"FOTS"</formula>
    </cfRule>
  </conditionalFormatting>
  <conditionalFormatting sqref="G18:J25">
    <cfRule type="cellIs" dxfId="3076" priority="294" operator="equal">
      <formula>"DC"</formula>
    </cfRule>
    <cfRule type="cellIs" dxfId="3075" priority="295" operator="equal">
      <formula>"DS"</formula>
    </cfRule>
    <cfRule type="cellIs" dxfId="3074" priority="296" operator="equal">
      <formula>"FE"</formula>
    </cfRule>
    <cfRule type="cellIs" dxfId="3073" priority="297" operator="equal">
      <formula>"FES"</formula>
    </cfRule>
    <cfRule type="cellIs" dxfId="3072" priority="298" operator="equal">
      <formula>"FED"</formula>
    </cfRule>
    <cfRule type="cellIs" dxfId="3071" priority="299" operator="equal">
      <formula>"FEF"</formula>
    </cfRule>
    <cfRule type="cellIs" dxfId="3070" priority="300" operator="equal">
      <formula>"B"</formula>
    </cfRule>
    <cfRule type="cellIs" dxfId="3069" priority="301" operator="equal">
      <formula>"F"</formula>
    </cfRule>
    <cfRule type="cellIs" dxfId="3068" priority="302" operator="equal">
      <formula>"L"</formula>
    </cfRule>
    <cfRule type="cellIs" dxfId="3067" priority="303" operator="equal">
      <formula>"SA"</formula>
    </cfRule>
    <cfRule type="cellIs" dxfId="3066" priority="304" operator="equal">
      <formula>"SE"</formula>
    </cfRule>
    <cfRule type="cellIs" dxfId="3065" priority="305" operator="equal">
      <formula>"TR"</formula>
    </cfRule>
    <cfRule type="cellIs" dxfId="3064" priority="306" operator="equal">
      <formula>"NT"</formula>
    </cfRule>
    <cfRule type="cellIs" dxfId="3063" priority="307" operator="equal">
      <formula>"DT"</formula>
    </cfRule>
    <cfRule type="cellIs" dxfId="3062" priority="308" operator="equal">
      <formula>"T"</formula>
    </cfRule>
    <cfRule type="cellIs" dxfId="3061" priority="309" operator="equal">
      <formula>"FOTS"</formula>
    </cfRule>
  </conditionalFormatting>
  <conditionalFormatting sqref="G19:J25">
    <cfRule type="cellIs" dxfId="3060" priority="311" operator="equal">
      <formula>"FO"</formula>
    </cfRule>
  </conditionalFormatting>
  <conditionalFormatting sqref="G38:O38 Q38:R38 P38:P39">
    <cfRule type="cellIs" dxfId="3059" priority="261" operator="equal">
      <formula>"FO"</formula>
    </cfRule>
    <cfRule type="cellIs" dxfId="3058" priority="278" operator="equal">
      <formula>"DC"</formula>
    </cfRule>
    <cfRule type="cellIs" dxfId="3057" priority="279" operator="equal">
      <formula>"DS"</formula>
    </cfRule>
    <cfRule type="cellIs" dxfId="3056" priority="280" operator="equal">
      <formula>"FE"</formula>
    </cfRule>
    <cfRule type="cellIs" dxfId="3055" priority="281" operator="equal">
      <formula>"FES"</formula>
    </cfRule>
    <cfRule type="cellIs" dxfId="3054" priority="282" operator="equal">
      <formula>"FED"</formula>
    </cfRule>
    <cfRule type="cellIs" dxfId="3053" priority="283" operator="equal">
      <formula>"FEF"</formula>
    </cfRule>
    <cfRule type="cellIs" dxfId="3052" priority="284" operator="equal">
      <formula>"B"</formula>
    </cfRule>
    <cfRule type="cellIs" dxfId="3051" priority="285" operator="equal">
      <formula>"F"</formula>
    </cfRule>
    <cfRule type="cellIs" dxfId="3050" priority="286" operator="equal">
      <formula>"L"</formula>
    </cfRule>
    <cfRule type="cellIs" dxfId="3049" priority="287" operator="equal">
      <formula>"SA"</formula>
    </cfRule>
    <cfRule type="cellIs" dxfId="3048" priority="288" operator="equal">
      <formula>"SE"</formula>
    </cfRule>
    <cfRule type="cellIs" dxfId="3047" priority="289" operator="equal">
      <formula>"TR"</formula>
    </cfRule>
    <cfRule type="cellIs" dxfId="3046" priority="290" operator="equal">
      <formula>"NT"</formula>
    </cfRule>
    <cfRule type="cellIs" dxfId="3045" priority="291" operator="equal">
      <formula>"DT"</formula>
    </cfRule>
    <cfRule type="cellIs" dxfId="3044" priority="292" operator="equal">
      <formula>"T"</formula>
    </cfRule>
    <cfRule type="cellIs" dxfId="3043" priority="293" operator="equal">
      <formula>"FOTS"</formula>
    </cfRule>
  </conditionalFormatting>
  <conditionalFormatting sqref="G18:R19">
    <cfRule type="cellIs" dxfId="3042" priority="88" operator="equal">
      <formula>"DISP"</formula>
    </cfRule>
  </conditionalFormatting>
  <conditionalFormatting sqref="G26:R32">
    <cfRule type="cellIs" dxfId="3041" priority="158" operator="equal">
      <formula>"DC"</formula>
    </cfRule>
    <cfRule type="cellIs" dxfId="3040" priority="159" operator="equal">
      <formula>"DS"</formula>
    </cfRule>
    <cfRule type="cellIs" dxfId="3039" priority="160" operator="equal">
      <formula>"FE"</formula>
    </cfRule>
    <cfRule type="cellIs" dxfId="3038" priority="161" operator="equal">
      <formula>"FES"</formula>
    </cfRule>
    <cfRule type="cellIs" dxfId="3037" priority="162" operator="equal">
      <formula>"FED"</formula>
    </cfRule>
    <cfRule type="cellIs" dxfId="3036" priority="163" operator="equal">
      <formula>"FEF"</formula>
    </cfRule>
    <cfRule type="cellIs" dxfId="3035" priority="164" operator="equal">
      <formula>"B"</formula>
    </cfRule>
    <cfRule type="cellIs" dxfId="3034" priority="165" operator="equal">
      <formula>"F"</formula>
    </cfRule>
    <cfRule type="cellIs" dxfId="3033" priority="166" operator="equal">
      <formula>"L"</formula>
    </cfRule>
    <cfRule type="cellIs" dxfId="3032" priority="167" operator="equal">
      <formula>"SA"</formula>
    </cfRule>
    <cfRule type="cellIs" dxfId="3031" priority="168" operator="equal">
      <formula>"SE"</formula>
    </cfRule>
    <cfRule type="cellIs" dxfId="3030" priority="169" operator="equal">
      <formula>"TR"</formula>
    </cfRule>
    <cfRule type="cellIs" dxfId="3029" priority="170" operator="equal">
      <formula>"NT"</formula>
    </cfRule>
    <cfRule type="cellIs" dxfId="3028" priority="171" operator="equal">
      <formula>"DT"</formula>
    </cfRule>
    <cfRule type="cellIs" dxfId="3027" priority="172" operator="equal">
      <formula>"T"</formula>
    </cfRule>
    <cfRule type="cellIs" dxfId="3026" priority="173" operator="equal">
      <formula>"FOTS"</formula>
    </cfRule>
    <cfRule type="cellIs" dxfId="3025" priority="259" operator="equal">
      <formula>"FO"</formula>
    </cfRule>
  </conditionalFormatting>
  <conditionalFormatting sqref="G40:R41">
    <cfRule type="cellIs" dxfId="3024" priority="141" operator="equal">
      <formula>"DC"</formula>
    </cfRule>
    <cfRule type="cellIs" dxfId="3023" priority="142" operator="equal">
      <formula>"DS"</formula>
    </cfRule>
    <cfRule type="cellIs" dxfId="3022" priority="143" operator="equal">
      <formula>"FE"</formula>
    </cfRule>
    <cfRule type="cellIs" dxfId="3021" priority="144" operator="equal">
      <formula>"FES"</formula>
    </cfRule>
    <cfRule type="cellIs" dxfId="3020" priority="145" operator="equal">
      <formula>"FED"</formula>
    </cfRule>
    <cfRule type="cellIs" dxfId="3019" priority="146" operator="equal">
      <formula>"FEF"</formula>
    </cfRule>
    <cfRule type="cellIs" dxfId="3018" priority="147" operator="equal">
      <formula>"B"</formula>
    </cfRule>
    <cfRule type="cellIs" dxfId="3017" priority="148" operator="equal">
      <formula>"F"</formula>
    </cfRule>
    <cfRule type="cellIs" dxfId="3016" priority="149" operator="equal">
      <formula>"L"</formula>
    </cfRule>
    <cfRule type="cellIs" dxfId="3015" priority="150" operator="equal">
      <formula>"SA"</formula>
    </cfRule>
    <cfRule type="cellIs" dxfId="3014" priority="151" operator="equal">
      <formula>"SE"</formula>
    </cfRule>
    <cfRule type="cellIs" dxfId="3013" priority="152" operator="equal">
      <formula>"TR"</formula>
    </cfRule>
    <cfRule type="cellIs" dxfId="3012" priority="153" operator="equal">
      <formula>"NT"</formula>
    </cfRule>
    <cfRule type="cellIs" dxfId="3011" priority="154" operator="equal">
      <formula>"DT"</formula>
    </cfRule>
    <cfRule type="cellIs" dxfId="3010" priority="155" operator="equal">
      <formula>"T"</formula>
    </cfRule>
    <cfRule type="cellIs" dxfId="3009" priority="156" operator="equal">
      <formula>"FOTS"</formula>
    </cfRule>
    <cfRule type="cellIs" dxfId="3008" priority="157" operator="equal">
      <formula>"DISP"</formula>
    </cfRule>
    <cfRule type="cellIs" dxfId="3007" priority="258" operator="equal">
      <formula>"FO"</formula>
    </cfRule>
  </conditionalFormatting>
  <conditionalFormatting sqref="G46:R46 J47:L52">
    <cfRule type="cellIs" dxfId="3006" priority="262" operator="equal">
      <formula>"DC"</formula>
    </cfRule>
    <cfRule type="cellIs" dxfId="3005" priority="263" operator="equal">
      <formula>"DS"</formula>
    </cfRule>
    <cfRule type="cellIs" dxfId="3004" priority="264" operator="equal">
      <formula>"FE"</formula>
    </cfRule>
    <cfRule type="cellIs" dxfId="3003" priority="265" operator="equal">
      <formula>"FES"</formula>
    </cfRule>
    <cfRule type="cellIs" dxfId="3002" priority="266" operator="equal">
      <formula>"FED"</formula>
    </cfRule>
    <cfRule type="cellIs" dxfId="3001" priority="267" operator="equal">
      <formula>"FEF"</formula>
    </cfRule>
    <cfRule type="cellIs" dxfId="3000" priority="268" operator="equal">
      <formula>"B"</formula>
    </cfRule>
    <cfRule type="cellIs" dxfId="2999" priority="269" operator="equal">
      <formula>"F"</formula>
    </cfRule>
    <cfRule type="cellIs" dxfId="2998" priority="270" operator="equal">
      <formula>"L"</formula>
    </cfRule>
    <cfRule type="cellIs" dxfId="2997" priority="271" operator="equal">
      <formula>"SA"</formula>
    </cfRule>
    <cfRule type="cellIs" dxfId="2996" priority="272" operator="equal">
      <formula>"SE"</formula>
    </cfRule>
    <cfRule type="cellIs" dxfId="2995" priority="273" operator="equal">
      <formula>"TR"</formula>
    </cfRule>
    <cfRule type="cellIs" dxfId="2994" priority="274" operator="equal">
      <formula>"NT"</formula>
    </cfRule>
    <cfRule type="cellIs" dxfId="2993" priority="275" operator="equal">
      <formula>"DT"</formula>
    </cfRule>
    <cfRule type="cellIs" dxfId="2992" priority="276" operator="equal">
      <formula>"T"</formula>
    </cfRule>
    <cfRule type="cellIs" dxfId="2991" priority="277" operator="equal">
      <formula>"FOTS"</formula>
    </cfRule>
  </conditionalFormatting>
  <conditionalFormatting sqref="G46:R46">
    <cfRule type="cellIs" dxfId="2990" priority="260" operator="equal">
      <formula>"FO"</formula>
    </cfRule>
  </conditionalFormatting>
  <conditionalFormatting sqref="G59:R64">
    <cfRule type="cellIs" dxfId="2989" priority="432" operator="equal">
      <formula>"DC"</formula>
    </cfRule>
    <cfRule type="cellIs" dxfId="2988" priority="433" operator="equal">
      <formula>"DS"</formula>
    </cfRule>
    <cfRule type="cellIs" dxfId="2987" priority="434" operator="equal">
      <formula>"FE"</formula>
    </cfRule>
    <cfRule type="cellIs" dxfId="2986" priority="435" operator="equal">
      <formula>"FES"</formula>
    </cfRule>
    <cfRule type="cellIs" dxfId="2985" priority="436" operator="equal">
      <formula>"FED"</formula>
    </cfRule>
    <cfRule type="cellIs" dxfId="2984" priority="437" operator="equal">
      <formula>"FEF"</formula>
    </cfRule>
    <cfRule type="cellIs" dxfId="2983" priority="438" operator="equal">
      <formula>"B"</formula>
    </cfRule>
    <cfRule type="cellIs" dxfId="2982" priority="439" operator="equal">
      <formula>"F"</formula>
    </cfRule>
    <cfRule type="cellIs" dxfId="2981" priority="440" operator="equal">
      <formula>"L"</formula>
    </cfRule>
    <cfRule type="cellIs" dxfId="2980" priority="441" operator="equal">
      <formula>"SA"</formula>
    </cfRule>
    <cfRule type="cellIs" dxfId="2979" priority="442" operator="equal">
      <formula>"SE"</formula>
    </cfRule>
    <cfRule type="cellIs" dxfId="2978" priority="443" operator="equal">
      <formula>"TR"</formula>
    </cfRule>
    <cfRule type="cellIs" dxfId="2977" priority="444" operator="equal">
      <formula>"NT"</formula>
    </cfRule>
    <cfRule type="cellIs" dxfId="2976" priority="445" operator="equal">
      <formula>"DT"</formula>
    </cfRule>
    <cfRule type="cellIs" dxfId="2975" priority="446" operator="equal">
      <formula>"T"</formula>
    </cfRule>
    <cfRule type="cellIs" dxfId="2974" priority="447" operator="equal">
      <formula>"FOTS"</formula>
    </cfRule>
  </conditionalFormatting>
  <conditionalFormatting sqref="G65:AE75">
    <cfRule type="cellIs" dxfId="2973" priority="448" operator="equal">
      <formula>"DC"</formula>
    </cfRule>
    <cfRule type="cellIs" dxfId="2972" priority="449" operator="equal">
      <formula>"DS"</formula>
    </cfRule>
    <cfRule type="cellIs" dxfId="2971" priority="450" operator="equal">
      <formula>"FE"</formula>
    </cfRule>
    <cfRule type="cellIs" dxfId="2970" priority="451" operator="equal">
      <formula>"FES"</formula>
    </cfRule>
    <cfRule type="cellIs" dxfId="2969" priority="452" operator="equal">
      <formula>"FED"</formula>
    </cfRule>
    <cfRule type="cellIs" dxfId="2968" priority="453" operator="equal">
      <formula>"FEF"</formula>
    </cfRule>
    <cfRule type="cellIs" dxfId="2967" priority="454" operator="equal">
      <formula>"B"</formula>
    </cfRule>
    <cfRule type="cellIs" dxfId="2966" priority="455" operator="equal">
      <formula>"F"</formula>
    </cfRule>
    <cfRule type="cellIs" dxfId="2965" priority="456" operator="equal">
      <formula>"L"</formula>
    </cfRule>
    <cfRule type="cellIs" dxfId="2964" priority="457" operator="equal">
      <formula>"SA"</formula>
    </cfRule>
    <cfRule type="cellIs" dxfId="2963" priority="458" operator="equal">
      <formula>"SE"</formula>
    </cfRule>
    <cfRule type="cellIs" dxfId="2962" priority="459" operator="equal">
      <formula>"TR"</formula>
    </cfRule>
    <cfRule type="cellIs" dxfId="2961" priority="460" operator="equal">
      <formula>"NT"</formula>
    </cfRule>
    <cfRule type="cellIs" dxfId="2960" priority="461" operator="equal">
      <formula>"DT"</formula>
    </cfRule>
    <cfRule type="cellIs" dxfId="2959" priority="462" operator="equal">
      <formula>"T"</formula>
    </cfRule>
    <cfRule type="cellIs" dxfId="2958" priority="463" operator="equal">
      <formula>"FOTS"</formula>
    </cfRule>
  </conditionalFormatting>
  <conditionalFormatting sqref="H73:I73 L73:M73">
    <cfRule type="cellIs" dxfId="2957" priority="605" operator="equal">
      <formula>"FO"</formula>
    </cfRule>
  </conditionalFormatting>
  <conditionalFormatting sqref="H13:J17">
    <cfRule type="cellIs" dxfId="2956" priority="312" operator="equal">
      <formula>"DC"</formula>
    </cfRule>
    <cfRule type="cellIs" dxfId="2955" priority="313" operator="equal">
      <formula>"DS"</formula>
    </cfRule>
    <cfRule type="cellIs" dxfId="2954" priority="314" operator="equal">
      <formula>"FE"</formula>
    </cfRule>
    <cfRule type="cellIs" dxfId="2953" priority="315" operator="equal">
      <formula>"FES"</formula>
    </cfRule>
    <cfRule type="cellIs" dxfId="2952" priority="316" operator="equal">
      <formula>"FED"</formula>
    </cfRule>
    <cfRule type="cellIs" dxfId="2951" priority="317" operator="equal">
      <formula>"FEF"</formula>
    </cfRule>
    <cfRule type="cellIs" dxfId="2950" priority="318" operator="equal">
      <formula>"B"</formula>
    </cfRule>
    <cfRule type="cellIs" dxfId="2949" priority="319" operator="equal">
      <formula>"F"</formula>
    </cfRule>
    <cfRule type="cellIs" dxfId="2948" priority="320" operator="equal">
      <formula>"L"</formula>
    </cfRule>
    <cfRule type="cellIs" dxfId="2947" priority="321" operator="equal">
      <formula>"SA"</formula>
    </cfRule>
    <cfRule type="cellIs" dxfId="2946" priority="322" operator="equal">
      <formula>"SE"</formula>
    </cfRule>
    <cfRule type="cellIs" dxfId="2945" priority="323" operator="equal">
      <formula>"TR"</formula>
    </cfRule>
    <cfRule type="cellIs" dxfId="2944" priority="324" operator="equal">
      <formula>"NT"</formula>
    </cfRule>
    <cfRule type="cellIs" dxfId="2943" priority="325" operator="equal">
      <formula>"DT"</formula>
    </cfRule>
    <cfRule type="cellIs" dxfId="2942" priority="326" operator="equal">
      <formula>"T"</formula>
    </cfRule>
    <cfRule type="cellIs" dxfId="2941" priority="327" operator="equal">
      <formula>"FOTS"</formula>
    </cfRule>
  </conditionalFormatting>
  <conditionalFormatting sqref="H71:Q74">
    <cfRule type="cellIs" dxfId="2940" priority="588" operator="equal">
      <formula>"FO"</formula>
    </cfRule>
    <cfRule type="cellIs" dxfId="2939" priority="589" operator="equal">
      <formula>"DC"</formula>
    </cfRule>
    <cfRule type="cellIs" dxfId="2938" priority="590" operator="equal">
      <formula>"DS"</formula>
    </cfRule>
    <cfRule type="cellIs" dxfId="2937" priority="591" operator="equal">
      <formula>"FE"</formula>
    </cfRule>
    <cfRule type="cellIs" dxfId="2936" priority="592" operator="equal">
      <formula>"FES"</formula>
    </cfRule>
    <cfRule type="cellIs" dxfId="2935" priority="593" operator="equal">
      <formula>"FED"</formula>
    </cfRule>
    <cfRule type="cellIs" dxfId="2934" priority="594" operator="equal">
      <formula>"FEF"</formula>
    </cfRule>
    <cfRule type="cellIs" dxfId="2933" priority="595" operator="equal">
      <formula>"B"</formula>
    </cfRule>
    <cfRule type="cellIs" dxfId="2932" priority="596" operator="equal">
      <formula>"F"</formula>
    </cfRule>
    <cfRule type="cellIs" dxfId="2931" priority="597" operator="equal">
      <formula>"L"</formula>
    </cfRule>
    <cfRule type="cellIs" dxfId="2930" priority="598" operator="equal">
      <formula>"SA"</formula>
    </cfRule>
    <cfRule type="cellIs" dxfId="2929" priority="599" operator="equal">
      <formula>"SE"</formula>
    </cfRule>
    <cfRule type="cellIs" dxfId="2928" priority="600" operator="equal">
      <formula>"TR"</formula>
    </cfRule>
    <cfRule type="cellIs" dxfId="2927" priority="601" operator="equal">
      <formula>"NT"</formula>
    </cfRule>
    <cfRule type="cellIs" dxfId="2926" priority="602" operator="equal">
      <formula>"DT"</formula>
    </cfRule>
    <cfRule type="cellIs" dxfId="2925" priority="603" operator="equal">
      <formula>"T"</formula>
    </cfRule>
    <cfRule type="cellIs" dxfId="2924" priority="604" operator="equal">
      <formula>"FOTS"</formula>
    </cfRule>
  </conditionalFormatting>
  <conditionalFormatting sqref="H65:R74">
    <cfRule type="cellIs" dxfId="2923" priority="464" operator="equal">
      <formula>"DISP"</formula>
    </cfRule>
  </conditionalFormatting>
  <conditionalFormatting sqref="I17:I18">
    <cfRule type="cellIs" dxfId="2922" priority="257" operator="equal">
      <formula>"FO"</formula>
    </cfRule>
  </conditionalFormatting>
  <conditionalFormatting sqref="J47:L52">
    <cfRule type="cellIs" dxfId="2921" priority="239" operator="equal">
      <formula>"DISP"</formula>
    </cfRule>
  </conditionalFormatting>
  <conditionalFormatting sqref="J53:M54">
    <cfRule type="cellIs" dxfId="2920" priority="551" operator="equal">
      <formula>"DISP"</formula>
    </cfRule>
    <cfRule type="cellIs" dxfId="2919" priority="572" operator="equal">
      <formula>"DC"</formula>
    </cfRule>
    <cfRule type="cellIs" dxfId="2918" priority="573" operator="equal">
      <formula>"DS"</formula>
    </cfRule>
    <cfRule type="cellIs" dxfId="2917" priority="574" operator="equal">
      <formula>"FE"</formula>
    </cfRule>
    <cfRule type="cellIs" dxfId="2916" priority="575" operator="equal">
      <formula>"FES"</formula>
    </cfRule>
    <cfRule type="cellIs" dxfId="2915" priority="576" operator="equal">
      <formula>"FED"</formula>
    </cfRule>
    <cfRule type="cellIs" dxfId="2914" priority="577" operator="equal">
      <formula>"FEF"</formula>
    </cfRule>
    <cfRule type="cellIs" dxfId="2913" priority="578" operator="equal">
      <formula>"B"</formula>
    </cfRule>
    <cfRule type="cellIs" dxfId="2912" priority="579" operator="equal">
      <formula>"F"</formula>
    </cfRule>
    <cfRule type="cellIs" dxfId="2911" priority="580" operator="equal">
      <formula>"L"</formula>
    </cfRule>
    <cfRule type="cellIs" dxfId="2910" priority="581" operator="equal">
      <formula>"SA"</formula>
    </cfRule>
    <cfRule type="cellIs" dxfId="2909" priority="582" operator="equal">
      <formula>"SE"</formula>
    </cfRule>
    <cfRule type="cellIs" dxfId="2908" priority="583" operator="equal">
      <formula>"TR"</formula>
    </cfRule>
    <cfRule type="cellIs" dxfId="2907" priority="584" operator="equal">
      <formula>"NT"</formula>
    </cfRule>
    <cfRule type="cellIs" dxfId="2906" priority="585" operator="equal">
      <formula>"DT"</formula>
    </cfRule>
    <cfRule type="cellIs" dxfId="2905" priority="586" operator="equal">
      <formula>"T"</formula>
    </cfRule>
    <cfRule type="cellIs" dxfId="2904" priority="587" operator="equal">
      <formula>"FOTS"</formula>
    </cfRule>
  </conditionalFormatting>
  <conditionalFormatting sqref="J17:R17">
    <cfRule type="cellIs" dxfId="2903" priority="238" operator="equal">
      <formula>"FO"</formula>
    </cfRule>
  </conditionalFormatting>
  <conditionalFormatting sqref="J47:R52">
    <cfRule type="cellIs" dxfId="2902" priority="211" operator="equal">
      <formula>"FO"</formula>
    </cfRule>
  </conditionalFormatting>
  <conditionalFormatting sqref="K13:R25">
    <cfRule type="cellIs" dxfId="2901" priority="72" operator="equal">
      <formula>"DC"</formula>
    </cfRule>
    <cfRule type="cellIs" dxfId="2900" priority="73" operator="equal">
      <formula>"DS"</formula>
    </cfRule>
    <cfRule type="cellIs" dxfId="2899" priority="74" operator="equal">
      <formula>"FE"</formula>
    </cfRule>
    <cfRule type="cellIs" dxfId="2898" priority="75" operator="equal">
      <formula>"FES"</formula>
    </cfRule>
    <cfRule type="cellIs" dxfId="2897" priority="76" operator="equal">
      <formula>"FED"</formula>
    </cfRule>
    <cfRule type="cellIs" dxfId="2896" priority="77" operator="equal">
      <formula>"FEF"</formula>
    </cfRule>
    <cfRule type="cellIs" dxfId="2895" priority="78" operator="equal">
      <formula>"B"</formula>
    </cfRule>
    <cfRule type="cellIs" dxfId="2894" priority="79" operator="equal">
      <formula>"F"</formula>
    </cfRule>
    <cfRule type="cellIs" dxfId="2893" priority="80" operator="equal">
      <formula>"L"</formula>
    </cfRule>
    <cfRule type="cellIs" dxfId="2892" priority="81" operator="equal">
      <formula>"SA"</formula>
    </cfRule>
    <cfRule type="cellIs" dxfId="2891" priority="82" operator="equal">
      <formula>"SE"</formula>
    </cfRule>
    <cfRule type="cellIs" dxfId="2890" priority="83" operator="equal">
      <formula>"TR"</formula>
    </cfRule>
    <cfRule type="cellIs" dxfId="2889" priority="84" operator="equal">
      <formula>"NT"</formula>
    </cfRule>
    <cfRule type="cellIs" dxfId="2888" priority="85" operator="equal">
      <formula>"DT"</formula>
    </cfRule>
    <cfRule type="cellIs" dxfId="2887" priority="86" operator="equal">
      <formula>"T"</formula>
    </cfRule>
    <cfRule type="cellIs" dxfId="2886" priority="87" operator="equal">
      <formula>"FOTS"</formula>
    </cfRule>
  </conditionalFormatting>
  <conditionalFormatting sqref="K16:R16">
    <cfRule type="cellIs" dxfId="2885" priority="191" operator="equal">
      <formula>"DISP"</formula>
    </cfRule>
    <cfRule type="cellIs" dxfId="2884" priority="237" operator="equal">
      <formula>"FO"</formula>
    </cfRule>
  </conditionalFormatting>
  <conditionalFormatting sqref="K18:R25">
    <cfRule type="cellIs" dxfId="2883" priority="231" operator="equal">
      <formula>"FO"</formula>
    </cfRule>
  </conditionalFormatting>
  <conditionalFormatting sqref="K90:R90">
    <cfRule type="cellIs" dxfId="2882" priority="530" operator="equal">
      <formula>"DISP"</formula>
    </cfRule>
    <cfRule type="cellIs" dxfId="2881" priority="554" operator="equal">
      <formula>"FO"</formula>
    </cfRule>
  </conditionalFormatting>
  <conditionalFormatting sqref="K90:R96">
    <cfRule type="cellIs" dxfId="2880" priority="415" operator="equal">
      <formula>"DC"</formula>
    </cfRule>
    <cfRule type="cellIs" dxfId="2879" priority="416" operator="equal">
      <formula>"DS"</formula>
    </cfRule>
    <cfRule type="cellIs" dxfId="2878" priority="417" operator="equal">
      <formula>"FE"</formula>
    </cfRule>
    <cfRule type="cellIs" dxfId="2877" priority="418" operator="equal">
      <formula>"FES"</formula>
    </cfRule>
    <cfRule type="cellIs" dxfId="2876" priority="419" operator="equal">
      <formula>"FED"</formula>
    </cfRule>
    <cfRule type="cellIs" dxfId="2875" priority="420" operator="equal">
      <formula>"FEF"</formula>
    </cfRule>
    <cfRule type="cellIs" dxfId="2874" priority="421" operator="equal">
      <formula>"B"</formula>
    </cfRule>
    <cfRule type="cellIs" dxfId="2873" priority="422" operator="equal">
      <formula>"F"</formula>
    </cfRule>
    <cfRule type="cellIs" dxfId="2872" priority="423" operator="equal">
      <formula>"L"</formula>
    </cfRule>
    <cfRule type="cellIs" dxfId="2871" priority="424" operator="equal">
      <formula>"SA"</formula>
    </cfRule>
    <cfRule type="cellIs" dxfId="2870" priority="425" operator="equal">
      <formula>"SE"</formula>
    </cfRule>
    <cfRule type="cellIs" dxfId="2869" priority="426" operator="equal">
      <formula>"TR"</formula>
    </cfRule>
    <cfRule type="cellIs" dxfId="2868" priority="427" operator="equal">
      <formula>"NT"</formula>
    </cfRule>
    <cfRule type="cellIs" dxfId="2867" priority="428" operator="equal">
      <formula>"DT"</formula>
    </cfRule>
    <cfRule type="cellIs" dxfId="2866" priority="429" operator="equal">
      <formula>"T"</formula>
    </cfRule>
    <cfRule type="cellIs" dxfId="2865" priority="430" operator="equal">
      <formula>"FOTS"</formula>
    </cfRule>
  </conditionalFormatting>
  <conditionalFormatting sqref="K92:R95">
    <cfRule type="cellIs" dxfId="2864" priority="431" operator="equal">
      <formula>"DISP"</formula>
    </cfRule>
  </conditionalFormatting>
  <conditionalFormatting sqref="L97:R97">
    <cfRule type="cellIs" dxfId="2863" priority="5458" operator="equal">
      <formula>"DC"</formula>
    </cfRule>
    <cfRule type="cellIs" dxfId="2862" priority="5459" operator="equal">
      <formula>"DS"</formula>
    </cfRule>
    <cfRule type="cellIs" dxfId="2861" priority="5460" operator="equal">
      <formula>"FE"</formula>
    </cfRule>
    <cfRule type="cellIs" dxfId="2860" priority="5461" operator="equal">
      <formula>"FES"</formula>
    </cfRule>
    <cfRule type="cellIs" dxfId="2859" priority="5462" operator="equal">
      <formula>"FED"</formula>
    </cfRule>
    <cfRule type="cellIs" dxfId="2858" priority="5463" operator="equal">
      <formula>"FEF"</formula>
    </cfRule>
    <cfRule type="cellIs" dxfId="2857" priority="5464" operator="equal">
      <formula>"B"</formula>
    </cfRule>
    <cfRule type="cellIs" dxfId="2856" priority="5465" operator="equal">
      <formula>"F"</formula>
    </cfRule>
    <cfRule type="cellIs" dxfId="2855" priority="5466" operator="equal">
      <formula>"L"</formula>
    </cfRule>
    <cfRule type="cellIs" dxfId="2854" priority="5467" operator="equal">
      <formula>"SA"</formula>
    </cfRule>
    <cfRule type="cellIs" dxfId="2853" priority="5468" operator="equal">
      <formula>"SE"</formula>
    </cfRule>
    <cfRule type="cellIs" dxfId="2852" priority="5469" operator="equal">
      <formula>"TR"</formula>
    </cfRule>
    <cfRule type="cellIs" dxfId="2851" priority="5470" operator="equal">
      <formula>"NT"</formula>
    </cfRule>
    <cfRule type="cellIs" dxfId="2850" priority="5471" operator="equal">
      <formula>"DT"</formula>
    </cfRule>
    <cfRule type="cellIs" dxfId="2849" priority="5472" operator="equal">
      <formula>"T"</formula>
    </cfRule>
    <cfRule type="cellIs" dxfId="2848" priority="5473" operator="equal">
      <formula>"FOTS"</formula>
    </cfRule>
  </conditionalFormatting>
  <conditionalFormatting sqref="M50:M52">
    <cfRule type="cellIs" dxfId="2847" priority="213" operator="equal">
      <formula>"DC"</formula>
    </cfRule>
    <cfRule type="cellIs" dxfId="2846" priority="214" operator="equal">
      <formula>"DS"</formula>
    </cfRule>
    <cfRule type="cellIs" dxfId="2845" priority="215" operator="equal">
      <formula>"FE"</formula>
    </cfRule>
    <cfRule type="cellIs" dxfId="2844" priority="216" operator="equal">
      <formula>"FES"</formula>
    </cfRule>
    <cfRule type="cellIs" dxfId="2843" priority="217" operator="equal">
      <formula>"FED"</formula>
    </cfRule>
    <cfRule type="cellIs" dxfId="2842" priority="218" operator="equal">
      <formula>"FEF"</formula>
    </cfRule>
    <cfRule type="cellIs" dxfId="2841" priority="219" operator="equal">
      <formula>"B"</formula>
    </cfRule>
    <cfRule type="cellIs" dxfId="2840" priority="220" operator="equal">
      <formula>"F"</formula>
    </cfRule>
    <cfRule type="cellIs" dxfId="2839" priority="221" operator="equal">
      <formula>"L"</formula>
    </cfRule>
    <cfRule type="cellIs" dxfId="2838" priority="222" operator="equal">
      <formula>"SA"</formula>
    </cfRule>
    <cfRule type="cellIs" dxfId="2837" priority="223" operator="equal">
      <formula>"SE"</formula>
    </cfRule>
    <cfRule type="cellIs" dxfId="2836" priority="224" operator="equal">
      <formula>"TR"</formula>
    </cfRule>
    <cfRule type="cellIs" dxfId="2835" priority="225" operator="equal">
      <formula>"NT"</formula>
    </cfRule>
    <cfRule type="cellIs" dxfId="2834" priority="226" operator="equal">
      <formula>"DT"</formula>
    </cfRule>
    <cfRule type="cellIs" dxfId="2833" priority="227" operator="equal">
      <formula>"T"</formula>
    </cfRule>
    <cfRule type="cellIs" dxfId="2832" priority="228" operator="equal">
      <formula>"FOTS"</formula>
    </cfRule>
    <cfRule type="cellIs" dxfId="2831" priority="229" operator="equal">
      <formula>"DISP"</formula>
    </cfRule>
  </conditionalFormatting>
  <conditionalFormatting sqref="N50:R54">
    <cfRule type="cellIs" dxfId="2830" priority="194" operator="equal">
      <formula>"DISP"</formula>
    </cfRule>
    <cfRule type="cellIs" dxfId="2829" priority="195" operator="equal">
      <formula>"DC"</formula>
    </cfRule>
    <cfRule type="cellIs" dxfId="2828" priority="196" operator="equal">
      <formula>"DS"</formula>
    </cfRule>
    <cfRule type="cellIs" dxfId="2827" priority="197" operator="equal">
      <formula>"FE"</formula>
    </cfRule>
    <cfRule type="cellIs" dxfId="2826" priority="198" operator="equal">
      <formula>"FES"</formula>
    </cfRule>
    <cfRule type="cellIs" dxfId="2825" priority="199" operator="equal">
      <formula>"FED"</formula>
    </cfRule>
    <cfRule type="cellIs" dxfId="2824" priority="200" operator="equal">
      <formula>"FEF"</formula>
    </cfRule>
    <cfRule type="cellIs" dxfId="2823" priority="201" operator="equal">
      <formula>"B"</formula>
    </cfRule>
    <cfRule type="cellIs" dxfId="2822" priority="202" operator="equal">
      <formula>"F"</formula>
    </cfRule>
    <cfRule type="cellIs" dxfId="2821" priority="203" operator="equal">
      <formula>"L"</formula>
    </cfRule>
    <cfRule type="cellIs" dxfId="2820" priority="204" operator="equal">
      <formula>"SA"</formula>
    </cfRule>
    <cfRule type="cellIs" dxfId="2819" priority="205" operator="equal">
      <formula>"SE"</formula>
    </cfRule>
    <cfRule type="cellIs" dxfId="2818" priority="206" operator="equal">
      <formula>"TR"</formula>
    </cfRule>
    <cfRule type="cellIs" dxfId="2817" priority="207" operator="equal">
      <formula>"NT"</formula>
    </cfRule>
    <cfRule type="cellIs" dxfId="2816" priority="208" operator="equal">
      <formula>"DT"</formula>
    </cfRule>
    <cfRule type="cellIs" dxfId="2815" priority="209" operator="equal">
      <formula>"T"</formula>
    </cfRule>
    <cfRule type="cellIs" dxfId="2814" priority="210" operator="equal">
      <formula>"FOTS"</formula>
    </cfRule>
  </conditionalFormatting>
  <conditionalFormatting sqref="P73:R73">
    <cfRule type="cellIs" dxfId="2813" priority="550" operator="equal">
      <formula>"FO"</formula>
    </cfRule>
  </conditionalFormatting>
  <conditionalFormatting sqref="S35:U36">
    <cfRule type="cellIs" dxfId="2812" priority="1035" operator="equal">
      <formula>"DC"</formula>
    </cfRule>
    <cfRule type="cellIs" dxfId="2811" priority="1036" operator="equal">
      <formula>"DS"</formula>
    </cfRule>
    <cfRule type="cellIs" dxfId="2810" priority="1037" operator="equal">
      <formula>"FE"</formula>
    </cfRule>
    <cfRule type="cellIs" dxfId="2809" priority="1038" operator="equal">
      <formula>"FES"</formula>
    </cfRule>
    <cfRule type="cellIs" dxfId="2808" priority="1039" operator="equal">
      <formula>"FED"</formula>
    </cfRule>
    <cfRule type="cellIs" dxfId="2807" priority="1040" operator="equal">
      <formula>"FEF"</formula>
    </cfRule>
    <cfRule type="cellIs" dxfId="2806" priority="1041" operator="equal">
      <formula>"B"</formula>
    </cfRule>
    <cfRule type="cellIs" dxfId="2805" priority="1042" operator="equal">
      <formula>"F"</formula>
    </cfRule>
    <cfRule type="cellIs" dxfId="2804" priority="1043" operator="equal">
      <formula>"L"</formula>
    </cfRule>
    <cfRule type="cellIs" dxfId="2803" priority="1044" operator="equal">
      <formula>"SA"</formula>
    </cfRule>
    <cfRule type="cellIs" dxfId="2802" priority="1045" operator="equal">
      <formula>"SE"</formula>
    </cfRule>
    <cfRule type="cellIs" dxfId="2801" priority="1046" operator="equal">
      <formula>"TR"</formula>
    </cfRule>
    <cfRule type="cellIs" dxfId="2800" priority="1047" operator="equal">
      <formula>"NT"</formula>
    </cfRule>
    <cfRule type="cellIs" dxfId="2799" priority="1048" operator="equal">
      <formula>"DT"</formula>
    </cfRule>
    <cfRule type="cellIs" dxfId="2798" priority="1049" operator="equal">
      <formula>"T"</formula>
    </cfRule>
    <cfRule type="cellIs" dxfId="2797" priority="1050" operator="equal">
      <formula>"FOTS"</formula>
    </cfRule>
    <cfRule type="cellIs" dxfId="2796" priority="1051" operator="equal">
      <formula>"DISP"</formula>
    </cfRule>
  </conditionalFormatting>
  <conditionalFormatting sqref="S27:W32">
    <cfRule type="cellIs" dxfId="2795" priority="1016" operator="equal">
      <formula>"DC"</formula>
    </cfRule>
    <cfRule type="cellIs" dxfId="2794" priority="1017" operator="equal">
      <formula>"DS"</formula>
    </cfRule>
    <cfRule type="cellIs" dxfId="2793" priority="1018" operator="equal">
      <formula>"FE"</formula>
    </cfRule>
    <cfRule type="cellIs" dxfId="2792" priority="1019" operator="equal">
      <formula>"FES"</formula>
    </cfRule>
    <cfRule type="cellIs" dxfId="2791" priority="1020" operator="equal">
      <formula>"FED"</formula>
    </cfRule>
    <cfRule type="cellIs" dxfId="2790" priority="1021" operator="equal">
      <formula>"FEF"</formula>
    </cfRule>
    <cfRule type="cellIs" dxfId="2789" priority="1022" operator="equal">
      <formula>"B"</formula>
    </cfRule>
    <cfRule type="cellIs" dxfId="2788" priority="1023" operator="equal">
      <formula>"F"</formula>
    </cfRule>
    <cfRule type="cellIs" dxfId="2787" priority="1024" operator="equal">
      <formula>"L"</formula>
    </cfRule>
    <cfRule type="cellIs" dxfId="2786" priority="1025" operator="equal">
      <formula>"SA"</formula>
    </cfRule>
    <cfRule type="cellIs" dxfId="2785" priority="1026" operator="equal">
      <formula>"SE"</formula>
    </cfRule>
    <cfRule type="cellIs" dxfId="2784" priority="1027" operator="equal">
      <formula>"TR"</formula>
    </cfRule>
    <cfRule type="cellIs" dxfId="2783" priority="1028" operator="equal">
      <formula>"NT"</formula>
    </cfRule>
    <cfRule type="cellIs" dxfId="2782" priority="1029" operator="equal">
      <formula>"DT"</formula>
    </cfRule>
    <cfRule type="cellIs" dxfId="2781" priority="1030" operator="equal">
      <formula>"T"</formula>
    </cfRule>
    <cfRule type="cellIs" dxfId="2780" priority="1031" operator="equal">
      <formula>"FOTS"</formula>
    </cfRule>
    <cfRule type="cellIs" dxfId="2779" priority="1032" operator="equal">
      <formula>"DISP"</formula>
    </cfRule>
  </conditionalFormatting>
  <conditionalFormatting sqref="S20:Y26">
    <cfRule type="cellIs" dxfId="2778" priority="689" operator="equal">
      <formula>"DC"</formula>
    </cfRule>
    <cfRule type="cellIs" dxfId="2777" priority="690" operator="equal">
      <formula>"DS"</formula>
    </cfRule>
    <cfRule type="cellIs" dxfId="2776" priority="691" operator="equal">
      <formula>"FE"</formula>
    </cfRule>
    <cfRule type="cellIs" dxfId="2775" priority="692" operator="equal">
      <formula>"FES"</formula>
    </cfRule>
    <cfRule type="cellIs" dxfId="2774" priority="693" operator="equal">
      <formula>"FED"</formula>
    </cfRule>
    <cfRule type="cellIs" dxfId="2773" priority="694" operator="equal">
      <formula>"FEF"</formula>
    </cfRule>
    <cfRule type="cellIs" dxfId="2772" priority="695" operator="equal">
      <formula>"B"</formula>
    </cfRule>
    <cfRule type="cellIs" dxfId="2771" priority="696" operator="equal">
      <formula>"F"</formula>
    </cfRule>
    <cfRule type="cellIs" dxfId="2770" priority="697" operator="equal">
      <formula>"L"</formula>
    </cfRule>
    <cfRule type="cellIs" dxfId="2769" priority="698" operator="equal">
      <formula>"SA"</formula>
    </cfRule>
    <cfRule type="cellIs" dxfId="2768" priority="699" operator="equal">
      <formula>"SE"</formula>
    </cfRule>
    <cfRule type="cellIs" dxfId="2767" priority="700" operator="equal">
      <formula>"TR"</formula>
    </cfRule>
    <cfRule type="cellIs" dxfId="2766" priority="701" operator="equal">
      <formula>"NT"</formula>
    </cfRule>
    <cfRule type="cellIs" dxfId="2765" priority="702" operator="equal">
      <formula>"DT"</formula>
    </cfRule>
    <cfRule type="cellIs" dxfId="2764" priority="703" operator="equal">
      <formula>"T"</formula>
    </cfRule>
    <cfRule type="cellIs" dxfId="2763" priority="704" operator="equal">
      <formula>"FOTS"</formula>
    </cfRule>
    <cfRule type="cellIs" dxfId="2762" priority="705" operator="equal">
      <formula>"DISP"</formula>
    </cfRule>
  </conditionalFormatting>
  <conditionalFormatting sqref="S13:AB19">
    <cfRule type="cellIs" dxfId="2761" priority="741" operator="equal">
      <formula>"DC"</formula>
    </cfRule>
    <cfRule type="cellIs" dxfId="2760" priority="742" operator="equal">
      <formula>"DS"</formula>
    </cfRule>
    <cfRule type="cellIs" dxfId="2759" priority="743" operator="equal">
      <formula>"FE"</formula>
    </cfRule>
    <cfRule type="cellIs" dxfId="2758" priority="744" operator="equal">
      <formula>"FES"</formula>
    </cfRule>
    <cfRule type="cellIs" dxfId="2757" priority="745" operator="equal">
      <formula>"FED"</formula>
    </cfRule>
    <cfRule type="cellIs" dxfId="2756" priority="746" operator="equal">
      <formula>"FEF"</formula>
    </cfRule>
    <cfRule type="cellIs" dxfId="2755" priority="747" operator="equal">
      <formula>"B"</formula>
    </cfRule>
    <cfRule type="cellIs" dxfId="2754" priority="748" operator="equal">
      <formula>"F"</formula>
    </cfRule>
    <cfRule type="cellIs" dxfId="2753" priority="749" operator="equal">
      <formula>"L"</formula>
    </cfRule>
    <cfRule type="cellIs" dxfId="2752" priority="750" operator="equal">
      <formula>"SA"</formula>
    </cfRule>
    <cfRule type="cellIs" dxfId="2751" priority="751" operator="equal">
      <formula>"SE"</formula>
    </cfRule>
    <cfRule type="cellIs" dxfId="2750" priority="752" operator="equal">
      <formula>"TR"</formula>
    </cfRule>
    <cfRule type="cellIs" dxfId="2749" priority="753" operator="equal">
      <formula>"NT"</formula>
    </cfRule>
    <cfRule type="cellIs" dxfId="2748" priority="754" operator="equal">
      <formula>"DT"</formula>
    </cfRule>
    <cfRule type="cellIs" dxfId="2747" priority="755" operator="equal">
      <formula>"T"</formula>
    </cfRule>
    <cfRule type="cellIs" dxfId="2746" priority="756" operator="equal">
      <formula>"FOTS"</formula>
    </cfRule>
    <cfRule type="cellIs" dxfId="2745" priority="757" operator="equal">
      <formula>"DISP"</formula>
    </cfRule>
  </conditionalFormatting>
  <conditionalFormatting sqref="S37:AE54">
    <cfRule type="cellIs" dxfId="2744" priority="880" operator="equal">
      <formula>"DC"</formula>
    </cfRule>
    <cfRule type="cellIs" dxfId="2743" priority="881" operator="equal">
      <formula>"DS"</formula>
    </cfRule>
    <cfRule type="cellIs" dxfId="2742" priority="882" operator="equal">
      <formula>"FE"</formula>
    </cfRule>
    <cfRule type="cellIs" dxfId="2741" priority="883" operator="equal">
      <formula>"FES"</formula>
    </cfRule>
    <cfRule type="cellIs" dxfId="2740" priority="884" operator="equal">
      <formula>"FED"</formula>
    </cfRule>
    <cfRule type="cellIs" dxfId="2739" priority="885" operator="equal">
      <formula>"FEF"</formula>
    </cfRule>
    <cfRule type="cellIs" dxfId="2738" priority="886" operator="equal">
      <formula>"B"</formula>
    </cfRule>
    <cfRule type="cellIs" dxfId="2737" priority="887" operator="equal">
      <formula>"F"</formula>
    </cfRule>
    <cfRule type="cellIs" dxfId="2736" priority="888" operator="equal">
      <formula>"L"</formula>
    </cfRule>
    <cfRule type="cellIs" dxfId="2735" priority="889" operator="equal">
      <formula>"SA"</formula>
    </cfRule>
    <cfRule type="cellIs" dxfId="2734" priority="890" operator="equal">
      <formula>"SE"</formula>
    </cfRule>
    <cfRule type="cellIs" dxfId="2733" priority="891" operator="equal">
      <formula>"TR"</formula>
    </cfRule>
    <cfRule type="cellIs" dxfId="2732" priority="892" operator="equal">
      <formula>"NT"</formula>
    </cfRule>
    <cfRule type="cellIs" dxfId="2731" priority="893" operator="equal">
      <formula>"DT"</formula>
    </cfRule>
    <cfRule type="cellIs" dxfId="2730" priority="894" operator="equal">
      <formula>"T"</formula>
    </cfRule>
    <cfRule type="cellIs" dxfId="2729" priority="895" operator="equal">
      <formula>"FOTS"</formula>
    </cfRule>
    <cfRule type="cellIs" dxfId="2728" priority="896" operator="equal">
      <formula>"DISP"</formula>
    </cfRule>
  </conditionalFormatting>
  <conditionalFormatting sqref="S56:AE64">
    <cfRule type="cellIs" dxfId="2727" priority="863" operator="equal">
      <formula>"DC"</formula>
    </cfRule>
    <cfRule type="cellIs" dxfId="2726" priority="864" operator="equal">
      <formula>"DS"</formula>
    </cfRule>
    <cfRule type="cellIs" dxfId="2725" priority="865" operator="equal">
      <formula>"FE"</formula>
    </cfRule>
    <cfRule type="cellIs" dxfId="2724" priority="866" operator="equal">
      <formula>"FES"</formula>
    </cfRule>
    <cfRule type="cellIs" dxfId="2723" priority="867" operator="equal">
      <formula>"FED"</formula>
    </cfRule>
    <cfRule type="cellIs" dxfId="2722" priority="868" operator="equal">
      <formula>"FEF"</formula>
    </cfRule>
    <cfRule type="cellIs" dxfId="2721" priority="869" operator="equal">
      <formula>"B"</formula>
    </cfRule>
    <cfRule type="cellIs" dxfId="2720" priority="870" operator="equal">
      <formula>"F"</formula>
    </cfRule>
    <cfRule type="cellIs" dxfId="2719" priority="871" operator="equal">
      <formula>"L"</formula>
    </cfRule>
    <cfRule type="cellIs" dxfId="2718" priority="872" operator="equal">
      <formula>"SA"</formula>
    </cfRule>
    <cfRule type="cellIs" dxfId="2717" priority="873" operator="equal">
      <formula>"SE"</formula>
    </cfRule>
    <cfRule type="cellIs" dxfId="2716" priority="874" operator="equal">
      <formula>"TR"</formula>
    </cfRule>
    <cfRule type="cellIs" dxfId="2715" priority="875" operator="equal">
      <formula>"NT"</formula>
    </cfRule>
    <cfRule type="cellIs" dxfId="2714" priority="876" operator="equal">
      <formula>"DT"</formula>
    </cfRule>
    <cfRule type="cellIs" dxfId="2713" priority="877" operator="equal">
      <formula>"T"</formula>
    </cfRule>
    <cfRule type="cellIs" dxfId="2712" priority="878" operator="equal">
      <formula>"FOTS"</formula>
    </cfRule>
  </conditionalFormatting>
  <conditionalFormatting sqref="S13:AI32">
    <cfRule type="cellIs" dxfId="2711" priority="18" operator="equal">
      <formula>"FO"</formula>
    </cfRule>
  </conditionalFormatting>
  <conditionalFormatting sqref="S34:AI34">
    <cfRule type="cellIs" dxfId="2710" priority="809" operator="equal">
      <formula>"DC"</formula>
    </cfRule>
    <cfRule type="cellIs" dxfId="2709" priority="810" operator="equal">
      <formula>"DS"</formula>
    </cfRule>
    <cfRule type="cellIs" dxfId="2708" priority="811" operator="equal">
      <formula>"FE"</formula>
    </cfRule>
    <cfRule type="cellIs" dxfId="2707" priority="812" operator="equal">
      <formula>"FES"</formula>
    </cfRule>
    <cfRule type="cellIs" dxfId="2706" priority="813" operator="equal">
      <formula>"FED"</formula>
    </cfRule>
    <cfRule type="cellIs" dxfId="2705" priority="814" operator="equal">
      <formula>"FEF"</formula>
    </cfRule>
    <cfRule type="cellIs" dxfId="2704" priority="815" operator="equal">
      <formula>"B"</formula>
    </cfRule>
    <cfRule type="cellIs" dxfId="2703" priority="816" operator="equal">
      <formula>"F"</formula>
    </cfRule>
    <cfRule type="cellIs" dxfId="2702" priority="817" operator="equal">
      <formula>"L"</formula>
    </cfRule>
    <cfRule type="cellIs" dxfId="2701" priority="818" operator="equal">
      <formula>"SA"</formula>
    </cfRule>
    <cfRule type="cellIs" dxfId="2700" priority="819" operator="equal">
      <formula>"SE"</formula>
    </cfRule>
    <cfRule type="cellIs" dxfId="2699" priority="820" operator="equal">
      <formula>"TR"</formula>
    </cfRule>
    <cfRule type="cellIs" dxfId="2698" priority="821" operator="equal">
      <formula>"NT"</formula>
    </cfRule>
    <cfRule type="cellIs" dxfId="2697" priority="822" operator="equal">
      <formula>"DT"</formula>
    </cfRule>
    <cfRule type="cellIs" dxfId="2696" priority="823" operator="equal">
      <formula>"T"</formula>
    </cfRule>
    <cfRule type="cellIs" dxfId="2695" priority="824" operator="equal">
      <formula>"FOTS"</formula>
    </cfRule>
    <cfRule type="cellIs" dxfId="2694" priority="825" operator="equal">
      <formula>"DISP"</formula>
    </cfRule>
  </conditionalFormatting>
  <conditionalFormatting sqref="S34:AI54">
    <cfRule type="cellIs" dxfId="2693" priority="1055" operator="equal">
      <formula>"FO"</formula>
    </cfRule>
  </conditionalFormatting>
  <conditionalFormatting sqref="S56:AI75">
    <cfRule type="cellIs" dxfId="2692" priority="774" operator="equal">
      <formula>"DISP"</formula>
    </cfRule>
  </conditionalFormatting>
  <conditionalFormatting sqref="S77:AI96">
    <cfRule type="cellIs" dxfId="2691" priority="775" operator="equal">
      <formula>"DC"</formula>
    </cfRule>
    <cfRule type="cellIs" dxfId="2690" priority="776" operator="equal">
      <formula>"DS"</formula>
    </cfRule>
    <cfRule type="cellIs" dxfId="2689" priority="777" operator="equal">
      <formula>"FE"</formula>
    </cfRule>
    <cfRule type="cellIs" dxfId="2688" priority="778" operator="equal">
      <formula>"FES"</formula>
    </cfRule>
    <cfRule type="cellIs" dxfId="2687" priority="779" operator="equal">
      <formula>"FED"</formula>
    </cfRule>
    <cfRule type="cellIs" dxfId="2686" priority="780" operator="equal">
      <formula>"FEF"</formula>
    </cfRule>
    <cfRule type="cellIs" dxfId="2685" priority="781" operator="equal">
      <formula>"B"</formula>
    </cfRule>
    <cfRule type="cellIs" dxfId="2684" priority="782" operator="equal">
      <formula>"F"</formula>
    </cfRule>
    <cfRule type="cellIs" dxfId="2683" priority="783" operator="equal">
      <formula>"L"</formula>
    </cfRule>
    <cfRule type="cellIs" dxfId="2682" priority="784" operator="equal">
      <formula>"SA"</formula>
    </cfRule>
    <cfRule type="cellIs" dxfId="2681" priority="785" operator="equal">
      <formula>"SE"</formula>
    </cfRule>
    <cfRule type="cellIs" dxfId="2680" priority="786" operator="equal">
      <formula>"TR"</formula>
    </cfRule>
    <cfRule type="cellIs" dxfId="2679" priority="787" operator="equal">
      <formula>"NT"</formula>
    </cfRule>
    <cfRule type="cellIs" dxfId="2678" priority="788" operator="equal">
      <formula>"DT"</formula>
    </cfRule>
    <cfRule type="cellIs" dxfId="2677" priority="789" operator="equal">
      <formula>"T"</formula>
    </cfRule>
    <cfRule type="cellIs" dxfId="2676" priority="790" operator="equal">
      <formula>"FOTS"</formula>
    </cfRule>
    <cfRule type="cellIs" dxfId="2675" priority="791" operator="equal">
      <formula>"DISP"</formula>
    </cfRule>
    <cfRule type="cellIs" dxfId="2674" priority="843" operator="equal">
      <formula>"FO"</formula>
    </cfRule>
  </conditionalFormatting>
  <conditionalFormatting sqref="V36:AE36">
    <cfRule type="cellIs" dxfId="2673" priority="914" operator="equal">
      <formula>"DC"</formula>
    </cfRule>
    <cfRule type="cellIs" dxfId="2672" priority="915" operator="equal">
      <formula>"DS"</formula>
    </cfRule>
    <cfRule type="cellIs" dxfId="2671" priority="916" operator="equal">
      <formula>"FE"</formula>
    </cfRule>
    <cfRule type="cellIs" dxfId="2670" priority="917" operator="equal">
      <formula>"FES"</formula>
    </cfRule>
    <cfRule type="cellIs" dxfId="2669" priority="918" operator="equal">
      <formula>"FED"</formula>
    </cfRule>
    <cfRule type="cellIs" dxfId="2668" priority="919" operator="equal">
      <formula>"FEF"</formula>
    </cfRule>
    <cfRule type="cellIs" dxfId="2667" priority="920" operator="equal">
      <formula>"B"</formula>
    </cfRule>
    <cfRule type="cellIs" dxfId="2666" priority="921" operator="equal">
      <formula>"F"</formula>
    </cfRule>
    <cfRule type="cellIs" dxfId="2665" priority="922" operator="equal">
      <formula>"L"</formula>
    </cfRule>
    <cfRule type="cellIs" dxfId="2664" priority="923" operator="equal">
      <formula>"SA"</formula>
    </cfRule>
    <cfRule type="cellIs" dxfId="2663" priority="924" operator="equal">
      <formula>"SE"</formula>
    </cfRule>
    <cfRule type="cellIs" dxfId="2662" priority="925" operator="equal">
      <formula>"TR"</formula>
    </cfRule>
    <cfRule type="cellIs" dxfId="2661" priority="926" operator="equal">
      <formula>"NT"</formula>
    </cfRule>
    <cfRule type="cellIs" dxfId="2660" priority="927" operator="equal">
      <formula>"DT"</formula>
    </cfRule>
    <cfRule type="cellIs" dxfId="2659" priority="928" operator="equal">
      <formula>"T"</formula>
    </cfRule>
    <cfRule type="cellIs" dxfId="2658" priority="929" operator="equal">
      <formula>"FOTS"</formula>
    </cfRule>
    <cfRule type="cellIs" dxfId="2657" priority="930" operator="equal">
      <formula>"DISP"</formula>
    </cfRule>
  </conditionalFormatting>
  <conditionalFormatting sqref="V35:AI35">
    <cfRule type="cellIs" dxfId="2656" priority="1056" operator="equal">
      <formula>"DC"</formula>
    </cfRule>
    <cfRule type="cellIs" dxfId="2655" priority="1057" operator="equal">
      <formula>"DS"</formula>
    </cfRule>
    <cfRule type="cellIs" dxfId="2654" priority="1058" operator="equal">
      <formula>"FE"</formula>
    </cfRule>
    <cfRule type="cellIs" dxfId="2653" priority="1059" operator="equal">
      <formula>"FES"</formula>
    </cfRule>
    <cfRule type="cellIs" dxfId="2652" priority="1060" operator="equal">
      <formula>"FED"</formula>
    </cfRule>
    <cfRule type="cellIs" dxfId="2651" priority="1061" operator="equal">
      <formula>"FEF"</formula>
    </cfRule>
    <cfRule type="cellIs" dxfId="2650" priority="1062" operator="equal">
      <formula>"B"</formula>
    </cfRule>
    <cfRule type="cellIs" dxfId="2649" priority="1063" operator="equal">
      <formula>"F"</formula>
    </cfRule>
    <cfRule type="cellIs" dxfId="2648" priority="1064" operator="equal">
      <formula>"L"</formula>
    </cfRule>
    <cfRule type="cellIs" dxfId="2647" priority="1065" operator="equal">
      <formula>"SA"</formula>
    </cfRule>
    <cfRule type="cellIs" dxfId="2646" priority="1066" operator="equal">
      <formula>"SE"</formula>
    </cfRule>
    <cfRule type="cellIs" dxfId="2645" priority="1067" operator="equal">
      <formula>"TR"</formula>
    </cfRule>
    <cfRule type="cellIs" dxfId="2644" priority="1068" operator="equal">
      <formula>"NT"</formula>
    </cfRule>
    <cfRule type="cellIs" dxfId="2643" priority="1069" operator="equal">
      <formula>"DT"</formula>
    </cfRule>
    <cfRule type="cellIs" dxfId="2642" priority="1070" operator="equal">
      <formula>"T"</formula>
    </cfRule>
    <cfRule type="cellIs" dxfId="2641" priority="1071" operator="equal">
      <formula>"FOTS"</formula>
    </cfRule>
    <cfRule type="cellIs" dxfId="2640" priority="1072" operator="equal">
      <formula>"DISP"</formula>
    </cfRule>
  </conditionalFormatting>
  <conditionalFormatting sqref="X27:Y31">
    <cfRule type="cellIs" dxfId="2639" priority="982" operator="equal">
      <formula>"DC"</formula>
    </cfRule>
    <cfRule type="cellIs" dxfId="2638" priority="983" operator="equal">
      <formula>"DS"</formula>
    </cfRule>
    <cfRule type="cellIs" dxfId="2637" priority="984" operator="equal">
      <formula>"FE"</formula>
    </cfRule>
    <cfRule type="cellIs" dxfId="2636" priority="985" operator="equal">
      <formula>"FES"</formula>
    </cfRule>
    <cfRule type="cellIs" dxfId="2635" priority="986" operator="equal">
      <formula>"FED"</formula>
    </cfRule>
    <cfRule type="cellIs" dxfId="2634" priority="987" operator="equal">
      <formula>"FEF"</formula>
    </cfRule>
    <cfRule type="cellIs" dxfId="2633" priority="988" operator="equal">
      <formula>"B"</formula>
    </cfRule>
    <cfRule type="cellIs" dxfId="2632" priority="989" operator="equal">
      <formula>"F"</formula>
    </cfRule>
    <cfRule type="cellIs" dxfId="2631" priority="990" operator="equal">
      <formula>"L"</formula>
    </cfRule>
    <cfRule type="cellIs" dxfId="2630" priority="991" operator="equal">
      <formula>"SA"</formula>
    </cfRule>
    <cfRule type="cellIs" dxfId="2629" priority="992" operator="equal">
      <formula>"SE"</formula>
    </cfRule>
    <cfRule type="cellIs" dxfId="2628" priority="993" operator="equal">
      <formula>"TR"</formula>
    </cfRule>
    <cfRule type="cellIs" dxfId="2627" priority="994" operator="equal">
      <formula>"NT"</formula>
    </cfRule>
    <cfRule type="cellIs" dxfId="2626" priority="995" operator="equal">
      <formula>"DT"</formula>
    </cfRule>
    <cfRule type="cellIs" dxfId="2625" priority="996" operator="equal">
      <formula>"T"</formula>
    </cfRule>
    <cfRule type="cellIs" dxfId="2624" priority="997" operator="equal">
      <formula>"FOTS"</formula>
    </cfRule>
    <cfRule type="cellIs" dxfId="2623" priority="998" operator="equal">
      <formula>"DISP"</formula>
    </cfRule>
  </conditionalFormatting>
  <conditionalFormatting sqref="X32:AI32">
    <cfRule type="cellIs" dxfId="2622" priority="826" operator="equal">
      <formula>"DC"</formula>
    </cfRule>
    <cfRule type="cellIs" dxfId="2621" priority="827" operator="equal">
      <formula>"DS"</formula>
    </cfRule>
    <cfRule type="cellIs" dxfId="2620" priority="828" operator="equal">
      <formula>"FE"</formula>
    </cfRule>
    <cfRule type="cellIs" dxfId="2619" priority="829" operator="equal">
      <formula>"FES"</formula>
    </cfRule>
    <cfRule type="cellIs" dxfId="2618" priority="830" operator="equal">
      <formula>"FED"</formula>
    </cfRule>
    <cfRule type="cellIs" dxfId="2617" priority="831" operator="equal">
      <formula>"FEF"</formula>
    </cfRule>
    <cfRule type="cellIs" dxfId="2616" priority="832" operator="equal">
      <formula>"B"</formula>
    </cfRule>
    <cfRule type="cellIs" dxfId="2615" priority="833" operator="equal">
      <formula>"F"</formula>
    </cfRule>
    <cfRule type="cellIs" dxfId="2614" priority="834" operator="equal">
      <formula>"L"</formula>
    </cfRule>
    <cfRule type="cellIs" dxfId="2613" priority="835" operator="equal">
      <formula>"SA"</formula>
    </cfRule>
    <cfRule type="cellIs" dxfId="2612" priority="836" operator="equal">
      <formula>"SE"</formula>
    </cfRule>
    <cfRule type="cellIs" dxfId="2611" priority="837" operator="equal">
      <formula>"TR"</formula>
    </cfRule>
    <cfRule type="cellIs" dxfId="2610" priority="838" operator="equal">
      <formula>"NT"</formula>
    </cfRule>
    <cfRule type="cellIs" dxfId="2609" priority="839" operator="equal">
      <formula>"DT"</formula>
    </cfRule>
    <cfRule type="cellIs" dxfId="2608" priority="840" operator="equal">
      <formula>"T"</formula>
    </cfRule>
    <cfRule type="cellIs" dxfId="2607" priority="841" operator="equal">
      <formula>"FOTS"</formula>
    </cfRule>
    <cfRule type="cellIs" dxfId="2606" priority="842" operator="equal">
      <formula>"DISP"</formula>
    </cfRule>
  </conditionalFormatting>
  <conditionalFormatting sqref="Z20:AB31">
    <cfRule type="cellIs" dxfId="2605" priority="724" operator="equal">
      <formula>"DC"</formula>
    </cfRule>
    <cfRule type="cellIs" dxfId="2604" priority="725" operator="equal">
      <formula>"DS"</formula>
    </cfRule>
    <cfRule type="cellIs" dxfId="2603" priority="726" operator="equal">
      <formula>"FE"</formula>
    </cfRule>
    <cfRule type="cellIs" dxfId="2602" priority="727" operator="equal">
      <formula>"FES"</formula>
    </cfRule>
    <cfRule type="cellIs" dxfId="2601" priority="728" operator="equal">
      <formula>"FED"</formula>
    </cfRule>
    <cfRule type="cellIs" dxfId="2600" priority="729" operator="equal">
      <formula>"FEF"</formula>
    </cfRule>
    <cfRule type="cellIs" dxfId="2599" priority="730" operator="equal">
      <formula>"B"</formula>
    </cfRule>
    <cfRule type="cellIs" dxfId="2598" priority="731" operator="equal">
      <formula>"F"</formula>
    </cfRule>
    <cfRule type="cellIs" dxfId="2597" priority="732" operator="equal">
      <formula>"L"</formula>
    </cfRule>
    <cfRule type="cellIs" dxfId="2596" priority="733" operator="equal">
      <formula>"SA"</formula>
    </cfRule>
    <cfRule type="cellIs" dxfId="2595" priority="734" operator="equal">
      <formula>"SE"</formula>
    </cfRule>
    <cfRule type="cellIs" dxfId="2594" priority="735" operator="equal">
      <formula>"TR"</formula>
    </cfRule>
    <cfRule type="cellIs" dxfId="2593" priority="736" operator="equal">
      <formula>"NT"</formula>
    </cfRule>
    <cfRule type="cellIs" dxfId="2592" priority="737" operator="equal">
      <formula>"DT"</formula>
    </cfRule>
    <cfRule type="cellIs" dxfId="2591" priority="738" operator="equal">
      <formula>"T"</formula>
    </cfRule>
    <cfRule type="cellIs" dxfId="2590" priority="739" operator="equal">
      <formula>"FOTS"</formula>
    </cfRule>
    <cfRule type="cellIs" dxfId="2589" priority="740" operator="equal">
      <formula>"DISP"</formula>
    </cfRule>
  </conditionalFormatting>
  <conditionalFormatting sqref="AC13:AI31">
    <cfRule type="cellIs" dxfId="2588" priority="1" operator="equal">
      <formula>"DC"</formula>
    </cfRule>
    <cfRule type="cellIs" dxfId="2587" priority="2" operator="equal">
      <formula>"DS"</formula>
    </cfRule>
    <cfRule type="cellIs" dxfId="2586" priority="3" operator="equal">
      <formula>"FE"</formula>
    </cfRule>
    <cfRule type="cellIs" dxfId="2585" priority="4" operator="equal">
      <formula>"FES"</formula>
    </cfRule>
    <cfRule type="cellIs" dxfId="2584" priority="5" operator="equal">
      <formula>"FED"</formula>
    </cfRule>
    <cfRule type="cellIs" dxfId="2583" priority="6" operator="equal">
      <formula>"FEF"</formula>
    </cfRule>
    <cfRule type="cellIs" dxfId="2582" priority="7" operator="equal">
      <formula>"B"</formula>
    </cfRule>
    <cfRule type="cellIs" dxfId="2581" priority="8" operator="equal">
      <formula>"F"</formula>
    </cfRule>
    <cfRule type="cellIs" dxfId="2580" priority="9" operator="equal">
      <formula>"L"</formula>
    </cfRule>
    <cfRule type="cellIs" dxfId="2579" priority="10" operator="equal">
      <formula>"SA"</formula>
    </cfRule>
    <cfRule type="cellIs" dxfId="2578" priority="11" operator="equal">
      <formula>"SE"</formula>
    </cfRule>
    <cfRule type="cellIs" dxfId="2577" priority="12" operator="equal">
      <formula>"TR"</formula>
    </cfRule>
    <cfRule type="cellIs" dxfId="2576" priority="13" operator="equal">
      <formula>"NT"</formula>
    </cfRule>
    <cfRule type="cellIs" dxfId="2575" priority="14" operator="equal">
      <formula>"DT"</formula>
    </cfRule>
    <cfRule type="cellIs" dxfId="2574" priority="15" operator="equal">
      <formula>"T"</formula>
    </cfRule>
    <cfRule type="cellIs" dxfId="2573" priority="16" operator="equal">
      <formula>"FOTS"</formula>
    </cfRule>
    <cfRule type="cellIs" dxfId="2572" priority="17" operator="equal">
      <formula>"DISP"</formula>
    </cfRule>
  </conditionalFormatting>
  <conditionalFormatting sqref="AF36:AI54">
    <cfRule type="cellIs" dxfId="2571" priority="792" operator="equal">
      <formula>"DC"</formula>
    </cfRule>
    <cfRule type="cellIs" dxfId="2570" priority="793" operator="equal">
      <formula>"DS"</formula>
    </cfRule>
    <cfRule type="cellIs" dxfId="2569" priority="794" operator="equal">
      <formula>"FE"</formula>
    </cfRule>
    <cfRule type="cellIs" dxfId="2568" priority="795" operator="equal">
      <formula>"FES"</formula>
    </cfRule>
    <cfRule type="cellIs" dxfId="2567" priority="796" operator="equal">
      <formula>"FED"</formula>
    </cfRule>
    <cfRule type="cellIs" dxfId="2566" priority="797" operator="equal">
      <formula>"FEF"</formula>
    </cfRule>
    <cfRule type="cellIs" dxfId="2565" priority="798" operator="equal">
      <formula>"B"</formula>
    </cfRule>
    <cfRule type="cellIs" dxfId="2564" priority="799" operator="equal">
      <formula>"F"</formula>
    </cfRule>
    <cfRule type="cellIs" dxfId="2563" priority="800" operator="equal">
      <formula>"L"</formula>
    </cfRule>
    <cfRule type="cellIs" dxfId="2562" priority="801" operator="equal">
      <formula>"SA"</formula>
    </cfRule>
    <cfRule type="cellIs" dxfId="2561" priority="802" operator="equal">
      <formula>"SE"</formula>
    </cfRule>
    <cfRule type="cellIs" dxfId="2560" priority="803" operator="equal">
      <formula>"TR"</formula>
    </cfRule>
    <cfRule type="cellIs" dxfId="2559" priority="804" operator="equal">
      <formula>"NT"</formula>
    </cfRule>
    <cfRule type="cellIs" dxfId="2558" priority="805" operator="equal">
      <formula>"DT"</formula>
    </cfRule>
    <cfRule type="cellIs" dxfId="2557" priority="806" operator="equal">
      <formula>"T"</formula>
    </cfRule>
    <cfRule type="cellIs" dxfId="2556" priority="807" operator="equal">
      <formula>"FOTS"</formula>
    </cfRule>
    <cfRule type="cellIs" dxfId="2555" priority="808" operator="equal">
      <formula>"DISP"</formula>
    </cfRule>
  </conditionalFormatting>
  <conditionalFormatting sqref="AF56:AI75">
    <cfRule type="cellIs" dxfId="2554" priority="758" operator="equal">
      <formula>"DC"</formula>
    </cfRule>
    <cfRule type="cellIs" dxfId="2553" priority="759" operator="equal">
      <formula>"DS"</formula>
    </cfRule>
    <cfRule type="cellIs" dxfId="2552" priority="760" operator="equal">
      <formula>"FE"</formula>
    </cfRule>
    <cfRule type="cellIs" dxfId="2551" priority="761" operator="equal">
      <formula>"FES"</formula>
    </cfRule>
    <cfRule type="cellIs" dxfId="2550" priority="762" operator="equal">
      <formula>"FED"</formula>
    </cfRule>
    <cfRule type="cellIs" dxfId="2549" priority="763" operator="equal">
      <formula>"FEF"</formula>
    </cfRule>
    <cfRule type="cellIs" dxfId="2548" priority="764" operator="equal">
      <formula>"B"</formula>
    </cfRule>
    <cfRule type="cellIs" dxfId="2547" priority="765" operator="equal">
      <formula>"F"</formula>
    </cfRule>
    <cfRule type="cellIs" dxfId="2546" priority="766" operator="equal">
      <formula>"L"</formula>
    </cfRule>
    <cfRule type="cellIs" dxfId="2545" priority="767" operator="equal">
      <formula>"SA"</formula>
    </cfRule>
    <cfRule type="cellIs" dxfId="2544" priority="768" operator="equal">
      <formula>"SE"</formula>
    </cfRule>
    <cfRule type="cellIs" dxfId="2543" priority="769" operator="equal">
      <formula>"TR"</formula>
    </cfRule>
    <cfRule type="cellIs" dxfId="2542" priority="770" operator="equal">
      <formula>"NT"</formula>
    </cfRule>
    <cfRule type="cellIs" dxfId="2541" priority="771" operator="equal">
      <formula>"DT"</formula>
    </cfRule>
    <cfRule type="cellIs" dxfId="2540" priority="772" operator="equal">
      <formula>"T"</formula>
    </cfRule>
    <cfRule type="cellIs" dxfId="2539" priority="773" operator="equal">
      <formula>"FOTS"</formula>
    </cfRule>
  </conditionalFormatting>
  <conditionalFormatting sqref="BC13:BC96">
    <cfRule type="cellIs" dxfId="2538" priority="5501" operator="greaterThan">
      <formula>0</formula>
    </cfRule>
  </conditionalFormatting>
  <conditionalFormatting sqref="BD13:BD96">
    <cfRule type="cellIs" dxfId="2537" priority="5497" operator="between">
      <formula>#REF!-(12/24)</formula>
      <formula>#REF!+(12/24)</formula>
    </cfRule>
    <cfRule type="cellIs" dxfId="2536" priority="5498" operator="greaterThanOrEqual">
      <formula>#REF!+(12/24)</formula>
    </cfRule>
    <cfRule type="cellIs" dxfId="2535" priority="5499" operator="greaterThan">
      <formula>#REF!+(6/24)</formula>
    </cfRule>
    <cfRule type="cellIs" dxfId="2534" priority="5500" operator="lessThan">
      <formula>#REF!-(12/24)</formula>
    </cfRule>
  </conditionalFormatting>
  <pageMargins left="0.25" right="0.25" top="0.75" bottom="0.75" header="0.3" footer="0.3"/>
  <pageSetup paperSize="9" scale="13" orientation="portrait" horizontalDpi="300" verticalDpi="30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A3947-86E1-4538-A208-15F631FD406B}">
  <sheetPr>
    <pageSetUpPr fitToPage="1"/>
  </sheetPr>
  <dimension ref="A1:CO99"/>
  <sheetViews>
    <sheetView zoomScale="60" zoomScaleNormal="60" workbookViewId="0">
      <pane ySplit="12" topLeftCell="A13" activePane="bottomLeft" state="frozen"/>
      <selection activeCell="S85" sqref="S85:AH85"/>
      <selection pane="bottomLeft" activeCell="B12" sqref="B12:B97"/>
    </sheetView>
  </sheetViews>
  <sheetFormatPr defaultRowHeight="15" x14ac:dyDescent="0.25"/>
  <cols>
    <col min="1" max="1" width="11.42578125" style="29" customWidth="1"/>
    <col min="2" max="2" width="25" style="29" customWidth="1"/>
    <col min="3" max="3" width="15.85546875" style="29" customWidth="1"/>
    <col min="4" max="34" width="5.85546875" style="31" customWidth="1"/>
    <col min="35" max="41" width="5.85546875" style="29" customWidth="1"/>
    <col min="42" max="52" width="5.85546875" style="31" customWidth="1"/>
    <col min="53" max="53" width="9.85546875" style="29" customWidth="1"/>
    <col min="54" max="55" width="9.85546875" style="32" customWidth="1"/>
    <col min="56" max="56" width="9.85546875" style="33" customWidth="1"/>
    <col min="57" max="57" width="9.85546875" style="34" customWidth="1"/>
    <col min="58" max="73" width="9.85546875" style="33" customWidth="1"/>
    <col min="74" max="75" width="8.7109375" style="35"/>
    <col min="91" max="91" width="14.140625" customWidth="1"/>
    <col min="92" max="93" width="14.42578125" customWidth="1"/>
  </cols>
  <sheetData>
    <row r="1" spans="1:93" x14ac:dyDescent="0.25">
      <c r="A1" s="29" t="s">
        <v>311</v>
      </c>
      <c r="D1" s="1257"/>
      <c r="E1" s="1258"/>
      <c r="F1" s="1258"/>
      <c r="G1" s="1258"/>
      <c r="H1" s="1258"/>
      <c r="I1" s="1258"/>
      <c r="J1" s="1258"/>
      <c r="K1" s="1258"/>
      <c r="L1" s="1258"/>
      <c r="M1" s="1258"/>
      <c r="N1" s="1258"/>
      <c r="O1" s="1258"/>
      <c r="P1" s="1258"/>
      <c r="Q1" s="1258"/>
      <c r="R1" s="1460"/>
      <c r="S1" s="1404"/>
      <c r="T1" s="1404"/>
      <c r="U1" s="1404"/>
      <c r="V1" s="1404"/>
      <c r="W1" s="1404"/>
      <c r="X1" s="1404"/>
      <c r="Y1" s="1404"/>
      <c r="Z1" s="1404"/>
      <c r="AA1" s="1404"/>
      <c r="AB1" s="1404"/>
      <c r="AC1" s="1404"/>
      <c r="AD1" s="1404"/>
      <c r="AE1" s="1404"/>
      <c r="AF1" s="1404"/>
      <c r="AG1" s="1404"/>
      <c r="AH1" s="1405"/>
    </row>
    <row r="2" spans="1:93" ht="17.100000000000001" customHeight="1" x14ac:dyDescent="0.25">
      <c r="A2" s="539" t="s">
        <v>0</v>
      </c>
      <c r="B2" s="620" t="s">
        <v>1</v>
      </c>
      <c r="C2" s="36">
        <v>1</v>
      </c>
      <c r="D2" s="1259">
        <f t="shared" ref="D2:AH2" si="0">COUNTIF(D$13:D$14,"D")+COUNTIF(D$13:D$14,"DTS")+COUNTIF(D$13:D$14,"DTS1")+COUNTIF(D$34:D$35,"D")+COUNTIF(D$34:D$35,"DTS")+COUNTIF(D$34:D$35,"DTS1")+COUNTIF(D$56:D$57,"D")+COUNTIF(D$56:D$57,"DTS")+COUNTIF(D$56:D$57,"DTS1")+COUNTIF(D$77:D$78,"D")+COUNTIF(D$77:D$78,"DTS")+COUNTIF(D$77:D$78,"DTS1")+COUNTIF(D$13:D$14,"DT")+COUNTIF(D$34:D$35,"DT")+COUNTIF(D$56:D$57,"DT")+COUNTIF(D$77:D$78,"DT")+COUNTIF(D$13:D$14,"DTSDS")+COUNTIF(D$13:D$14,"DTSDS1")+COUNTIF(D$34:D$35,"DTSDS")+COUNTIF(D$34:D$35,"DTSDS1")+COUNTIF(D$56:D$57,"DTSDS")+COUNTIF(D$56:D$57,"DTSDS1")+COUNTIF(D$77:D$78,"DTSDS")+COUNTIF(D$77:D$78,"DTSDS1")+COUNTIF(D$13:D$14,"DTS5S")+COUNTIF(D$13:D$14,"DTS5S1")+COUNTIF(D$34:D$35,"DTS5S")+COUNTIF(D$34:D$35,"DTS5S1")+COUNTIF(D$56:D$57,"DTS5S")+COUNTIF(D$56:D$57,"DTS5S1")+COUNTIF(D$77:D$78,"DTS5S")+COUNTIF(D$77:D$78,"DTS5S1")+COUNTIF(D$13:D$14,"S")+COUNTIF(D$34,"S")+COUNTIF(D$56:D$57,"S")+COUNTIF(D$77:D$78,"S")+COUNTIF(D$13:D$14,"DTS4S")+COUNTIF(D$13:D$14,"DTS4S1")+COUNTIF(D$34:D$35,"DTS4S")+COUNTIF(D$34:D$35,"DTS4S1")+COUNTIF(D$56:D$57,"DTS4S")+COUNTIF(D$56:D$57,"DTS4S1")+COUNTIF(D$77:D$78,"DTS4S")+COUNTIF(D$77:D$78,"DTS4S1")</f>
        <v>0</v>
      </c>
      <c r="E2" s="875">
        <f t="shared" si="0"/>
        <v>1</v>
      </c>
      <c r="F2" s="875">
        <f t="shared" si="0"/>
        <v>1</v>
      </c>
      <c r="G2" s="875">
        <f t="shared" si="0"/>
        <v>1</v>
      </c>
      <c r="H2" s="875">
        <f t="shared" si="0"/>
        <v>1</v>
      </c>
      <c r="I2" s="875">
        <f t="shared" si="0"/>
        <v>2</v>
      </c>
      <c r="J2" s="875">
        <f t="shared" si="0"/>
        <v>1</v>
      </c>
      <c r="K2" s="875">
        <f t="shared" si="0"/>
        <v>1</v>
      </c>
      <c r="L2" s="875">
        <f t="shared" si="0"/>
        <v>1</v>
      </c>
      <c r="M2" s="875">
        <f t="shared" si="0"/>
        <v>1</v>
      </c>
      <c r="N2" s="875">
        <f t="shared" si="0"/>
        <v>1</v>
      </c>
      <c r="O2" s="875">
        <f t="shared" si="0"/>
        <v>1</v>
      </c>
      <c r="P2" s="875">
        <f t="shared" si="0"/>
        <v>2</v>
      </c>
      <c r="Q2" s="875">
        <f t="shared" si="0"/>
        <v>1</v>
      </c>
      <c r="R2" s="1461">
        <f t="shared" si="0"/>
        <v>1</v>
      </c>
      <c r="S2" s="1434">
        <f t="shared" si="0"/>
        <v>1</v>
      </c>
      <c r="T2" s="1340">
        <f t="shared" si="0"/>
        <v>2</v>
      </c>
      <c r="U2" s="1340">
        <f t="shared" si="0"/>
        <v>0</v>
      </c>
      <c r="V2" s="1340">
        <f t="shared" si="0"/>
        <v>1</v>
      </c>
      <c r="W2" s="1340">
        <f t="shared" si="0"/>
        <v>1</v>
      </c>
      <c r="X2" s="1340">
        <f t="shared" si="0"/>
        <v>1</v>
      </c>
      <c r="Y2" s="1340">
        <f t="shared" si="0"/>
        <v>1</v>
      </c>
      <c r="Z2" s="1340">
        <f t="shared" si="0"/>
        <v>1</v>
      </c>
      <c r="AA2" s="1340">
        <f t="shared" si="0"/>
        <v>1</v>
      </c>
      <c r="AB2" s="1340">
        <f t="shared" si="0"/>
        <v>1</v>
      </c>
      <c r="AC2" s="1340">
        <f t="shared" si="0"/>
        <v>2</v>
      </c>
      <c r="AD2" s="1340">
        <f t="shared" si="0"/>
        <v>2</v>
      </c>
      <c r="AE2" s="1340">
        <f t="shared" si="0"/>
        <v>1</v>
      </c>
      <c r="AF2" s="1340">
        <f t="shared" si="0"/>
        <v>1</v>
      </c>
      <c r="AG2" s="1340">
        <f t="shared" si="0"/>
        <v>2</v>
      </c>
      <c r="AH2" s="1406">
        <f t="shared" si="0"/>
        <v>0</v>
      </c>
      <c r="AI2" s="12"/>
      <c r="AJ2" s="37"/>
      <c r="AK2" s="37"/>
      <c r="AL2" s="37"/>
      <c r="AM2" s="37"/>
      <c r="AN2" s="37"/>
      <c r="AO2" s="37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7"/>
      <c r="BB2" s="637">
        <f>12/24</f>
        <v>0.5</v>
      </c>
      <c r="BC2" s="622"/>
      <c r="BD2" s="621"/>
      <c r="BE2" s="39"/>
      <c r="BF2" s="621"/>
      <c r="BG2" s="621"/>
      <c r="BH2" s="621"/>
      <c r="BI2" s="621"/>
      <c r="BJ2" s="621"/>
      <c r="BK2" s="621"/>
      <c r="BL2" s="621"/>
      <c r="BM2" s="621"/>
      <c r="BN2" s="621"/>
      <c r="BO2" s="621"/>
      <c r="BP2" s="621"/>
      <c r="BQ2" s="621"/>
      <c r="BR2" s="621"/>
      <c r="BS2" s="621"/>
      <c r="BT2" s="621"/>
      <c r="BU2" s="621"/>
    </row>
    <row r="3" spans="1:93" ht="17.100000000000001" customHeight="1" x14ac:dyDescent="0.25">
      <c r="A3" s="540"/>
      <c r="B3" s="621" t="s">
        <v>2</v>
      </c>
      <c r="C3" s="36">
        <v>4</v>
      </c>
      <c r="D3" s="1260">
        <f t="shared" ref="D3:AH3" si="1">COUNTIF(D$15:D$20,"D")+COUNTIF(D$15:D$20,"DT")+COUNTIF(D$15:D$20,"DTS1")+COUNTIF(D$15:D$20,"DTS")+COUNTIF(D$15:D$20,"DTSDS")+COUNTIF(D$15:D$20,"DTSDS1")+COUNTIF(D$15:D$20,"DTS5S")+COUNTIF(D$15:D$20,"DTS5S1")+COUNTIF(D$15:D$20,"S")+COUNTIF(D$15:D$20,"DTS4S")+COUNTIF(D$15:D$20,"DTS4S1")+COUNTIF(D$37:D$42,"D")+COUNTIF(D$37:D$42,"DT")+COUNTIF(D$37:D$42,"DTS")+COUNTIF(D$37:D$42,"DTS1")+COUNTIF(D$37:D$42,"DTSDS")+COUNTIF(D$37:D$42,"DTSDS1")+COUNTIF(D$37:D$42,"DTS5S")+COUNTIF(D$37:D$42,"DTS5S1")+COUNTIF(D$37:D$42,"S")+COUNTIF(D$37:D$42,"DTS4S")+COUNTIF(D$37:D$42,"DTS4S1")+COUNTIF(D$58:D$63,"D")+COUNTIF(D$58:D$63,"DT")+COUNTIF(D$58:D$63,"DTS")+COUNTIF(D$58:D$63,"DTS1")+COUNTIF(D$58:D$63,"DTSDS")+COUNTIF(D$58:D$63,"DTSDS1")+COUNTIF(D$58:D$63,"DTS5S")+COUNTIF(D$58:D$63,"DTS5S1")+COUNTIF(D$58:D$63,"S")+COUNTIF(D$58:D$63,"DTS4S")+COUNTIF(D$58:D$63,"DTS4S1")+COUNTIF(D$79:D$84,"D")+COUNTIF(D$79:D$84,"DT")+COUNTIF(D$79:D$84,"DTS")+COUNTIF(D$79:D$84,"DTS1")+COUNTIF(D$79:D$84,"DTSDS")+COUNTIF(D$79:D$84,"DTSDS1")+COUNTIF(D$79:D$84,"DTS5S")+COUNTIF(D$79:D$84,"DTS5S1")+COUNTIF(D$79:D$84,"S")+COUNTIF(D$79:D$84,"DTS4S")+COUNTIF(D$79:D$84,"DTS4S1")</f>
        <v>0</v>
      </c>
      <c r="E3" s="4">
        <f t="shared" si="1"/>
        <v>4</v>
      </c>
      <c r="F3" s="4">
        <f t="shared" si="1"/>
        <v>5</v>
      </c>
      <c r="G3" s="4">
        <f t="shared" si="1"/>
        <v>5</v>
      </c>
      <c r="H3" s="4">
        <f t="shared" si="1"/>
        <v>4</v>
      </c>
      <c r="I3" s="4">
        <f t="shared" si="1"/>
        <v>3</v>
      </c>
      <c r="J3" s="4">
        <f t="shared" si="1"/>
        <v>5</v>
      </c>
      <c r="K3" s="4">
        <f t="shared" si="1"/>
        <v>4</v>
      </c>
      <c r="L3" s="4">
        <f t="shared" si="1"/>
        <v>4</v>
      </c>
      <c r="M3" s="4">
        <f t="shared" si="1"/>
        <v>4</v>
      </c>
      <c r="N3" s="4">
        <f t="shared" si="1"/>
        <v>5</v>
      </c>
      <c r="O3" s="4">
        <f t="shared" si="1"/>
        <v>4</v>
      </c>
      <c r="P3" s="4">
        <f t="shared" si="1"/>
        <v>3</v>
      </c>
      <c r="Q3" s="4">
        <f t="shared" si="1"/>
        <v>5</v>
      </c>
      <c r="R3" s="1462">
        <f t="shared" si="1"/>
        <v>5</v>
      </c>
      <c r="S3" s="1435">
        <f t="shared" si="1"/>
        <v>4</v>
      </c>
      <c r="T3" s="4">
        <f t="shared" si="1"/>
        <v>3</v>
      </c>
      <c r="U3" s="4">
        <f t="shared" si="1"/>
        <v>0</v>
      </c>
      <c r="V3" s="4">
        <f t="shared" si="1"/>
        <v>4</v>
      </c>
      <c r="W3" s="4">
        <f t="shared" si="1"/>
        <v>1</v>
      </c>
      <c r="X3" s="4">
        <f t="shared" si="1"/>
        <v>4</v>
      </c>
      <c r="Y3" s="4">
        <f t="shared" si="1"/>
        <v>4</v>
      </c>
      <c r="Z3" s="4">
        <f t="shared" si="1"/>
        <v>4</v>
      </c>
      <c r="AA3" s="4">
        <f t="shared" si="1"/>
        <v>4</v>
      </c>
      <c r="AB3" s="4">
        <f t="shared" si="1"/>
        <v>1</v>
      </c>
      <c r="AC3" s="4">
        <f t="shared" si="1"/>
        <v>3</v>
      </c>
      <c r="AD3" s="4">
        <f t="shared" si="1"/>
        <v>3</v>
      </c>
      <c r="AE3" s="4">
        <f t="shared" si="1"/>
        <v>4</v>
      </c>
      <c r="AF3" s="4">
        <f t="shared" si="1"/>
        <v>4</v>
      </c>
      <c r="AG3" s="4">
        <f t="shared" si="1"/>
        <v>8</v>
      </c>
      <c r="AH3" s="142">
        <f t="shared" si="1"/>
        <v>0</v>
      </c>
      <c r="AI3" s="12"/>
      <c r="AJ3" s="37"/>
      <c r="AK3" s="37"/>
      <c r="AL3" s="37"/>
      <c r="AM3" s="37"/>
      <c r="AN3" s="37"/>
      <c r="AO3" s="37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7"/>
      <c r="BB3" s="537"/>
      <c r="BC3" s="622"/>
      <c r="BD3" s="621"/>
      <c r="BE3" s="623"/>
      <c r="BF3" s="624"/>
      <c r="BG3" s="624"/>
      <c r="BH3" s="624"/>
      <c r="BI3" s="624"/>
      <c r="BJ3" s="624"/>
      <c r="BK3" s="625"/>
      <c r="BL3" s="621"/>
      <c r="BM3" s="621"/>
      <c r="BN3" s="621"/>
      <c r="BO3" s="621"/>
      <c r="BP3" s="621"/>
      <c r="BQ3" s="621"/>
      <c r="BR3" s="621"/>
      <c r="BS3" s="621"/>
      <c r="BT3" s="621"/>
      <c r="BU3" s="621"/>
    </row>
    <row r="4" spans="1:93" ht="17.100000000000001" customHeight="1" x14ac:dyDescent="0.25">
      <c r="A4" s="541"/>
      <c r="B4" s="621" t="s">
        <v>3</v>
      </c>
      <c r="C4" s="36">
        <v>8</v>
      </c>
      <c r="D4" s="1260">
        <f t="shared" ref="D4:AH4" si="2">COUNTIF(D$22:D$32,"D")+COUNTIF(D$22:D$32,"DT")+COUNTIF(D$22:D$32,"DTS")+COUNTIF(D$22:D$32,"DTS1")+COUNTIF(D$22:D$32,"DTSDS")+COUNTIF(D$22:D$32,"DTSDS1")+COUNTIF(D$22:D$32,"DTS5S")+COUNTIF(D$22:D$32,"DTS5S1")+COUNTIF(D$22:D$32,"S")+COUNTIF(D$22:D$32,"DTS4S")+COUNTIF(D$22:D$32,"DTS4S1")+COUNTIF(D$44:D$54,"D")+COUNTIF(D$45:D$54,"DT")+COUNTIF(D$45:D$54,"DTS")+COUNTIF(D$45:D$54,"DTS1")+COUNTIF(D$45:D$54,"DTSDS")+COUNTIF(D$45:D$54,"DTSDS1")+COUNTIF(D$45:D$54,"DTS5S")+COUNTIF(D$45:D$54,"DTS5S1")+COUNTIF(D$45:D$54,"S")+COUNTIF(D$45:D$54,"DTS4S")+COUNTIF(D$45:D$54,"DTS4S1")+COUNTIF(D$65:D$75,"D")+COUNTIF(D$65:D$75,"DT")+COUNTIF(D$65:D$75,"DTS")+COUNTIF(D$65:D$75,"DTS1")+COUNTIF(D$65:D$75,"DTSDS")+COUNTIF(D$65:D$75,"DTSDS1")+COUNTIF(D$65:D$75,"DTS5S")+COUNTIF(D$65:D$75,"DTS5S1")+COUNTIF(D$65:D$75,"S")+COUNTIF(D$65:D$75,"DTS4S")+COUNTIF(D$65:D$75,"DTS4S1")+COUNTIF(D$86:D$96,"D")+COUNTIF(D$86:D$96,"DT")+COUNTIF(D$86:D$96,"DTS")+COUNTIF(D$86:D$96,"DTS1")+COUNTIF(D$86:D$96,"DTSDS")+COUNTIF(D$86:D$96,"DTSDS1")+COUNTIF(D$86:D$96,"DTS5S")+COUNTIF(D$86:D$96,"DTS5S1")+COUNTIF(D$86:D$96,"S")+COUNTIF(D$86:D$96,"DTS4S")+COUNTIF(D$86:D$96,"DTS4S1")</f>
        <v>2</v>
      </c>
      <c r="E4" s="4">
        <f t="shared" si="2"/>
        <v>8</v>
      </c>
      <c r="F4" s="4">
        <f t="shared" si="2"/>
        <v>7</v>
      </c>
      <c r="G4" s="4">
        <f t="shared" si="2"/>
        <v>7</v>
      </c>
      <c r="H4" s="4">
        <f t="shared" si="2"/>
        <v>8</v>
      </c>
      <c r="I4" s="4">
        <f t="shared" si="2"/>
        <v>8</v>
      </c>
      <c r="J4" s="4">
        <f t="shared" si="2"/>
        <v>7</v>
      </c>
      <c r="K4" s="4">
        <f t="shared" si="2"/>
        <v>8</v>
      </c>
      <c r="L4" s="4">
        <f t="shared" si="2"/>
        <v>8</v>
      </c>
      <c r="M4" s="4">
        <f t="shared" si="2"/>
        <v>8</v>
      </c>
      <c r="N4" s="4">
        <f t="shared" si="2"/>
        <v>7</v>
      </c>
      <c r="O4" s="4">
        <f t="shared" si="2"/>
        <v>8</v>
      </c>
      <c r="P4" s="4">
        <f t="shared" si="2"/>
        <v>8</v>
      </c>
      <c r="Q4" s="4">
        <f t="shared" si="2"/>
        <v>7</v>
      </c>
      <c r="R4" s="1462">
        <f t="shared" si="2"/>
        <v>7</v>
      </c>
      <c r="S4" s="1435">
        <f t="shared" si="2"/>
        <v>8</v>
      </c>
      <c r="T4" s="4">
        <f t="shared" si="2"/>
        <v>8</v>
      </c>
      <c r="U4" s="4">
        <f t="shared" si="2"/>
        <v>1</v>
      </c>
      <c r="V4" s="4">
        <f t="shared" si="2"/>
        <v>8</v>
      </c>
      <c r="W4" s="4">
        <f t="shared" si="2"/>
        <v>2</v>
      </c>
      <c r="X4" s="4">
        <f t="shared" si="2"/>
        <v>8</v>
      </c>
      <c r="Y4" s="4">
        <f t="shared" si="2"/>
        <v>8</v>
      </c>
      <c r="Z4" s="4">
        <f t="shared" si="2"/>
        <v>8</v>
      </c>
      <c r="AA4" s="4">
        <f t="shared" si="2"/>
        <v>8</v>
      </c>
      <c r="AB4" s="4">
        <f t="shared" si="2"/>
        <v>0</v>
      </c>
      <c r="AC4" s="4">
        <f t="shared" si="2"/>
        <v>8</v>
      </c>
      <c r="AD4" s="4">
        <f t="shared" si="2"/>
        <v>8</v>
      </c>
      <c r="AE4" s="4">
        <f t="shared" si="2"/>
        <v>8</v>
      </c>
      <c r="AF4" s="4">
        <f t="shared" si="2"/>
        <v>8</v>
      </c>
      <c r="AG4" s="4">
        <f t="shared" si="2"/>
        <v>14</v>
      </c>
      <c r="AH4" s="142">
        <f t="shared" si="2"/>
        <v>0</v>
      </c>
      <c r="AI4" s="12"/>
      <c r="AJ4" s="37"/>
      <c r="AK4" s="37"/>
      <c r="AL4" s="37"/>
      <c r="AM4" s="37"/>
      <c r="AN4" s="37"/>
      <c r="AO4" s="37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7"/>
      <c r="BB4" s="538"/>
      <c r="BC4" s="622"/>
      <c r="BD4" s="621"/>
      <c r="BE4" s="623"/>
      <c r="BF4" s="624"/>
      <c r="BG4" s="624"/>
      <c r="BH4" s="624"/>
      <c r="BI4" s="624"/>
      <c r="BJ4" s="624"/>
      <c r="BK4" s="625"/>
      <c r="BL4" s="621"/>
      <c r="BM4" s="621"/>
      <c r="BN4" s="621"/>
      <c r="BO4" s="621"/>
      <c r="BP4" s="621"/>
      <c r="BQ4" s="621"/>
      <c r="BR4" s="621"/>
      <c r="BS4" s="621"/>
      <c r="BT4" s="621"/>
      <c r="BU4" s="621"/>
    </row>
    <row r="5" spans="1:93" x14ac:dyDescent="0.25">
      <c r="A5" s="534"/>
      <c r="B5" s="535"/>
      <c r="C5" s="535"/>
      <c r="D5" s="1261">
        <f t="shared" ref="D5:AH5" si="3">+D2+D3+D4</f>
        <v>2</v>
      </c>
      <c r="E5" s="876">
        <f t="shared" si="3"/>
        <v>13</v>
      </c>
      <c r="F5" s="876">
        <f t="shared" si="3"/>
        <v>13</v>
      </c>
      <c r="G5" s="876">
        <f t="shared" si="3"/>
        <v>13</v>
      </c>
      <c r="H5" s="876">
        <f t="shared" si="3"/>
        <v>13</v>
      </c>
      <c r="I5" s="876">
        <f t="shared" si="3"/>
        <v>13</v>
      </c>
      <c r="J5" s="876">
        <f t="shared" si="3"/>
        <v>13</v>
      </c>
      <c r="K5" s="876">
        <f t="shared" si="3"/>
        <v>13</v>
      </c>
      <c r="L5" s="876">
        <f t="shared" si="3"/>
        <v>13</v>
      </c>
      <c r="M5" s="876">
        <f t="shared" si="3"/>
        <v>13</v>
      </c>
      <c r="N5" s="876">
        <f t="shared" si="3"/>
        <v>13</v>
      </c>
      <c r="O5" s="876">
        <f t="shared" si="3"/>
        <v>13</v>
      </c>
      <c r="P5" s="876">
        <f t="shared" si="3"/>
        <v>13</v>
      </c>
      <c r="Q5" s="876">
        <f t="shared" si="3"/>
        <v>13</v>
      </c>
      <c r="R5" s="1463">
        <f t="shared" si="3"/>
        <v>13</v>
      </c>
      <c r="S5" s="1436">
        <f t="shared" si="3"/>
        <v>13</v>
      </c>
      <c r="T5" s="876">
        <f t="shared" si="3"/>
        <v>13</v>
      </c>
      <c r="U5" s="876">
        <f t="shared" si="3"/>
        <v>1</v>
      </c>
      <c r="V5" s="876">
        <f t="shared" si="3"/>
        <v>13</v>
      </c>
      <c r="W5" s="876">
        <f t="shared" si="3"/>
        <v>4</v>
      </c>
      <c r="X5" s="876">
        <f t="shared" si="3"/>
        <v>13</v>
      </c>
      <c r="Y5" s="876">
        <f t="shared" si="3"/>
        <v>13</v>
      </c>
      <c r="Z5" s="876">
        <f t="shared" si="3"/>
        <v>13</v>
      </c>
      <c r="AA5" s="876">
        <f t="shared" si="3"/>
        <v>13</v>
      </c>
      <c r="AB5" s="876">
        <f t="shared" si="3"/>
        <v>2</v>
      </c>
      <c r="AC5" s="876">
        <f t="shared" si="3"/>
        <v>13</v>
      </c>
      <c r="AD5" s="876">
        <f t="shared" si="3"/>
        <v>13</v>
      </c>
      <c r="AE5" s="876">
        <f t="shared" si="3"/>
        <v>13</v>
      </c>
      <c r="AF5" s="876">
        <f t="shared" si="3"/>
        <v>13</v>
      </c>
      <c r="AG5" s="876">
        <f t="shared" si="3"/>
        <v>24</v>
      </c>
      <c r="AH5" s="1017">
        <f t="shared" si="3"/>
        <v>0</v>
      </c>
      <c r="AI5" s="8"/>
      <c r="AJ5" s="587"/>
      <c r="AK5" s="587"/>
      <c r="AL5" s="587"/>
      <c r="AM5" s="587"/>
      <c r="AN5" s="587"/>
      <c r="AO5" s="587"/>
      <c r="AP5" s="587"/>
      <c r="AQ5" s="587"/>
      <c r="AR5" s="532"/>
      <c r="AS5" s="533"/>
      <c r="AT5" s="533"/>
      <c r="AU5" s="533"/>
      <c r="AV5" s="533"/>
      <c r="AW5" s="533"/>
      <c r="AX5" s="533"/>
      <c r="AY5" s="533"/>
      <c r="AZ5" s="47"/>
      <c r="BA5" s="587"/>
      <c r="BB5" s="40"/>
      <c r="BC5" s="40"/>
      <c r="BD5" s="587"/>
      <c r="BE5" s="40"/>
      <c r="BF5" s="587"/>
      <c r="BG5" s="587"/>
      <c r="BH5" s="587"/>
      <c r="BI5" s="587"/>
      <c r="BJ5" s="587"/>
      <c r="BK5" s="587"/>
      <c r="BL5" s="587"/>
      <c r="BM5" s="587"/>
      <c r="BN5" s="587"/>
      <c r="BO5" s="587"/>
      <c r="BP5" s="587"/>
      <c r="BQ5" s="587"/>
      <c r="BR5" s="587"/>
      <c r="BS5" s="587"/>
      <c r="BT5" s="587"/>
      <c r="BU5" s="587"/>
      <c r="BV5" s="41"/>
      <c r="BW5" s="41"/>
    </row>
    <row r="6" spans="1:93" ht="17.100000000000001" customHeight="1" x14ac:dyDescent="0.25">
      <c r="A6" s="539" t="s">
        <v>4</v>
      </c>
      <c r="B6" s="42" t="s">
        <v>1</v>
      </c>
      <c r="C6" s="43">
        <v>1</v>
      </c>
      <c r="D6" s="1260">
        <f t="shared" ref="D6:AH6" si="4">COUNTIF(D$13:D$14,"N")+COUNTIF(D$13:D$14,"NTS")++COUNTIF(D$13:D$14,"NTS1")+COUNTIF(D$34:D$35,"N")+COUNTIF(D$34:D$35,"NTS")+COUNTIF(D$34:D$35,"NTS1")+COUNTIF(D$56:D$57,"N")+COUNTIF(D$56:D$57,"NTS")+COUNTIF(D$56:D$57,"NTS1")+COUNTIF(D$77:D$78,"N")+COUNTIF(D$77:D$78,"NTS")+COUNTIF(D$77:D$78,"NTS1")+COUNTIF(D$13:D$14,"NT")+COUNTIF(D$34:D$35,"NT")+COUNTIF(D$56:D$57,"NT")+COUNTIF(D$77:D$78,"NT")+COUNTIF(D$13:D$14,"NTSDS")+COUNTIF(D$13:D$14,"NTSDS1")+COUNTIF(D$34:D$35,"NTSDS")+COUNTIF(D$34:D$35,"NTSDS1")+COUNTIF(D$56:D$57,"NTSDS")+COUNTIF(D$56:D$57,"NTSDS1")+COUNTIF(D$77:D$78,"NTSDS")+COUNTIF(D$77:D$78,"NTSDS1")+COUNTIF(D$13:D$14,"NTS5S")+COUNTIF(D$13:D$14,"NTS5S1")+COUNTIF(D$34:D$35,"NTS5S")+COUNTIF(D$34:D$35,"NTS5S1")+COUNTIF(D$56:D$57,"NTS5S")+COUNTIF(D$56:D$57,"NTS5S1")+COUNTIF(D$77:D$78,"NTS5S")+COUNTIF(D$77:D$78,"NTS5S1")+COUNTIF(D$13:D$14,"S")+COUNTIF(D$3329,"S")+COUNTIF(D$56:D$57,"S")+COUNTIF(D$77:D$78,"S")+COUNTIF(D$13:D$14,"NTS4S")+COUNTIF(D$13:D$14,"NTS4S1")+COUNTIF(D$34:D$35,"NTS4S")+COUNTIF(D$34:D$35,"NTS4S1")+COUNTIF(D$56:D$57,"NTS4S")+COUNTIF(D$56:D$57,"NTS4S1")+COUNTIF(D$77:D$78,"NTS4S")+COUNTIF(D$77:D$78,"NTS4S1")</f>
        <v>0</v>
      </c>
      <c r="E6" s="4">
        <f t="shared" si="4"/>
        <v>1</v>
      </c>
      <c r="F6" s="4">
        <f t="shared" si="4"/>
        <v>1</v>
      </c>
      <c r="G6" s="4">
        <f t="shared" si="4"/>
        <v>1</v>
      </c>
      <c r="H6" s="4">
        <f t="shared" si="4"/>
        <v>1</v>
      </c>
      <c r="I6" s="4">
        <f t="shared" si="4"/>
        <v>1</v>
      </c>
      <c r="J6" s="4">
        <f t="shared" si="4"/>
        <v>1</v>
      </c>
      <c r="K6" s="4">
        <f t="shared" si="4"/>
        <v>1</v>
      </c>
      <c r="L6" s="4">
        <f t="shared" si="4"/>
        <v>1</v>
      </c>
      <c r="M6" s="4">
        <f t="shared" si="4"/>
        <v>1</v>
      </c>
      <c r="N6" s="4">
        <f t="shared" si="4"/>
        <v>2</v>
      </c>
      <c r="O6" s="4">
        <f t="shared" si="4"/>
        <v>1</v>
      </c>
      <c r="P6" s="4">
        <f t="shared" si="4"/>
        <v>1</v>
      </c>
      <c r="Q6" s="4">
        <f t="shared" si="4"/>
        <v>2</v>
      </c>
      <c r="R6" s="1462">
        <f t="shared" si="4"/>
        <v>1</v>
      </c>
      <c r="S6" s="1435">
        <f t="shared" si="4"/>
        <v>1</v>
      </c>
      <c r="T6" s="4">
        <f t="shared" si="4"/>
        <v>1</v>
      </c>
      <c r="U6" s="4">
        <f t="shared" si="4"/>
        <v>0</v>
      </c>
      <c r="V6" s="4">
        <f t="shared" si="4"/>
        <v>0</v>
      </c>
      <c r="W6" s="4">
        <f t="shared" si="4"/>
        <v>0</v>
      </c>
      <c r="X6" s="4">
        <f t="shared" si="4"/>
        <v>1</v>
      </c>
      <c r="Y6" s="4">
        <f t="shared" si="4"/>
        <v>1</v>
      </c>
      <c r="Z6" s="4">
        <f t="shared" si="4"/>
        <v>1</v>
      </c>
      <c r="AA6" s="4">
        <f t="shared" si="4"/>
        <v>0</v>
      </c>
      <c r="AB6" s="4">
        <f t="shared" si="4"/>
        <v>0</v>
      </c>
      <c r="AC6" s="4">
        <f t="shared" si="4"/>
        <v>1</v>
      </c>
      <c r="AD6" s="4">
        <f t="shared" si="4"/>
        <v>1</v>
      </c>
      <c r="AE6" s="4">
        <f t="shared" si="4"/>
        <v>2</v>
      </c>
      <c r="AF6" s="4">
        <f t="shared" si="4"/>
        <v>1</v>
      </c>
      <c r="AG6" s="4">
        <f t="shared" si="4"/>
        <v>0</v>
      </c>
      <c r="AH6" s="142">
        <f t="shared" si="4"/>
        <v>0</v>
      </c>
      <c r="AI6" s="12"/>
      <c r="AJ6" s="37"/>
      <c r="AK6" s="37"/>
      <c r="AL6" s="37"/>
      <c r="AM6" s="37"/>
      <c r="AN6" s="37"/>
      <c r="AO6" s="37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7"/>
      <c r="BB6" s="637">
        <f>12/24</f>
        <v>0.5</v>
      </c>
      <c r="BC6" s="622"/>
      <c r="BD6" s="621"/>
      <c r="BE6" s="623"/>
      <c r="BF6" s="624"/>
      <c r="BG6" s="624"/>
      <c r="BH6" s="624"/>
      <c r="BI6" s="624"/>
      <c r="BJ6" s="624"/>
      <c r="BK6" s="625"/>
      <c r="BL6" s="621"/>
      <c r="BM6" s="621"/>
      <c r="BN6" s="621"/>
      <c r="BO6" s="621"/>
      <c r="BP6" s="621"/>
      <c r="BQ6" s="621"/>
      <c r="BR6" s="621"/>
      <c r="BS6" s="621"/>
      <c r="BT6" s="621"/>
      <c r="BU6" s="621"/>
    </row>
    <row r="7" spans="1:93" ht="17.100000000000001" customHeight="1" x14ac:dyDescent="0.25">
      <c r="A7" s="540"/>
      <c r="B7" s="621" t="s">
        <v>2</v>
      </c>
      <c r="C7" s="36">
        <v>4</v>
      </c>
      <c r="D7" s="1260">
        <f t="shared" ref="D7:AH7" si="5">COUNTIF(D$15:D$20,"N")+COUNTIF(D$15:D$20,"NT")+COUNTIF(D$15:D$20,"NTS1")+COUNTIF(D$15:D$20,"NTS")+COUNTIF(D$15:D$20,"NTSDS")+COUNTIF(D$15:D$20,"NTSDS1")+COUNTIF(D$15:D$20,"NTS5S")+COUNTIF(D$15:D$20,"NTS5S1")+COUNTIF(D$15:D$20,"S")+COUNTIF(D$15:D$20,"NTS4S")+COUNTIF(D$15:D$20,"NTS4S1")+COUNTIF(D$37:D$42,"N")+COUNTIF(D$37:D$42,"NT")+COUNTIF(D$37:D$42,"NTS")+COUNTIF(D$37:D$42,"NTS1")+COUNTIF(D$37:D$42,"NTSDS")+COUNTIF(D$37:D$42,"NTSDS1")+COUNTIF(D$37:D$42,"NTS5S")+COUNTIF(D$37:D$42,"NTS5S1")+COUNTIF(D$37:D$42,"S")+COUNTIF(D$37:D$42,"NTS4S")+COUNTIF(D$37:D$42,"NTS4S1")+COUNTIF(D$58:D$63,"N")+COUNTIF(D$58:D$63,"NT")+COUNTIF(D$58:D$63,"NTS")+COUNTIF(D$58:D$63,"NTS1")+COUNTIF(D$58:D$63,"NTSDS")+COUNTIF(D$58:D$63,"NTSDS1")+COUNTIF(D$58:D$63,"NTS5S")+COUNTIF(D$58:D$63,"NTS5S1")+COUNTIF(D$58:D$63,"S")+COUNTIF(D$58:D$63,"NTS4S")+COUNTIF(D$58:D$63,"NTS4S1")+COUNTIF(D$79:D$84,"N")+COUNTIF(D$79:D$84,"NT")+COUNTIF(D$79:D$84,"NTS")+COUNTIF(D$79:D$84,"NTS1")+COUNTIF(D$79:D$84,"NTSDS")+COUNTIF(D$79:D$84,"NTSDS1")+COUNTIF(D$79:D$84,"NTS5S")+COUNTIF(D$79:D$84,"NTS5S1")+COUNTIF(D$79:D$84,"S")+COUNTIF(D$79:D$84,"NTS4S")+COUNTIF(D$79:D$84,"NTS4S1")</f>
        <v>1</v>
      </c>
      <c r="E7" s="4">
        <f t="shared" si="5"/>
        <v>4</v>
      </c>
      <c r="F7" s="4">
        <f t="shared" si="5"/>
        <v>4</v>
      </c>
      <c r="G7" s="4">
        <f t="shared" si="5"/>
        <v>4</v>
      </c>
      <c r="H7" s="4">
        <f t="shared" si="5"/>
        <v>5</v>
      </c>
      <c r="I7" s="4">
        <f t="shared" si="5"/>
        <v>4</v>
      </c>
      <c r="J7" s="4">
        <f t="shared" si="5"/>
        <v>4</v>
      </c>
      <c r="K7" s="4">
        <f t="shared" si="5"/>
        <v>5</v>
      </c>
      <c r="L7" s="4">
        <f t="shared" si="5"/>
        <v>5</v>
      </c>
      <c r="M7" s="4">
        <f t="shared" si="5"/>
        <v>4</v>
      </c>
      <c r="N7" s="4">
        <f t="shared" si="5"/>
        <v>3</v>
      </c>
      <c r="O7" s="4">
        <f t="shared" si="5"/>
        <v>5</v>
      </c>
      <c r="P7" s="4">
        <f t="shared" si="5"/>
        <v>4</v>
      </c>
      <c r="Q7" s="4">
        <f t="shared" si="5"/>
        <v>3</v>
      </c>
      <c r="R7" s="1462">
        <f t="shared" si="5"/>
        <v>4</v>
      </c>
      <c r="S7" s="1435">
        <f t="shared" si="5"/>
        <v>4</v>
      </c>
      <c r="T7" s="4">
        <f t="shared" si="5"/>
        <v>2</v>
      </c>
      <c r="U7" s="4">
        <f t="shared" si="5"/>
        <v>1</v>
      </c>
      <c r="V7" s="4">
        <f t="shared" si="5"/>
        <v>1</v>
      </c>
      <c r="W7" s="4">
        <f t="shared" si="5"/>
        <v>2</v>
      </c>
      <c r="X7" s="4">
        <f t="shared" si="5"/>
        <v>4</v>
      </c>
      <c r="Y7" s="4">
        <f t="shared" si="5"/>
        <v>4</v>
      </c>
      <c r="Z7" s="4">
        <f t="shared" si="5"/>
        <v>4</v>
      </c>
      <c r="AA7" s="4">
        <f t="shared" si="5"/>
        <v>1</v>
      </c>
      <c r="AB7" s="4">
        <f t="shared" si="5"/>
        <v>0</v>
      </c>
      <c r="AC7" s="4">
        <f t="shared" si="5"/>
        <v>4</v>
      </c>
      <c r="AD7" s="4">
        <f t="shared" si="5"/>
        <v>4</v>
      </c>
      <c r="AE7" s="4">
        <f t="shared" si="5"/>
        <v>3</v>
      </c>
      <c r="AF7" s="4">
        <f t="shared" si="5"/>
        <v>4</v>
      </c>
      <c r="AG7" s="4">
        <f t="shared" si="5"/>
        <v>0</v>
      </c>
      <c r="AH7" s="142">
        <f t="shared" si="5"/>
        <v>0</v>
      </c>
      <c r="AI7" s="12"/>
      <c r="AJ7" s="37"/>
      <c r="AK7" s="37"/>
      <c r="AL7" s="37"/>
      <c r="AM7" s="37"/>
      <c r="AN7" s="37"/>
      <c r="AO7" s="37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7"/>
      <c r="BB7" s="537"/>
      <c r="BC7" s="622"/>
      <c r="BD7" s="621"/>
      <c r="BE7" s="623"/>
      <c r="BF7" s="624"/>
      <c r="BG7" s="624"/>
      <c r="BH7" s="624"/>
      <c r="BI7" s="624"/>
      <c r="BJ7" s="624"/>
      <c r="BK7" s="625"/>
      <c r="BL7" s="621"/>
      <c r="BM7" s="621"/>
      <c r="BN7" s="621"/>
      <c r="BO7" s="621"/>
      <c r="BP7" s="621"/>
      <c r="BQ7" s="621"/>
      <c r="BR7" s="621"/>
      <c r="BS7" s="621"/>
      <c r="BT7" s="621"/>
      <c r="BU7" s="621"/>
    </row>
    <row r="8" spans="1:93" ht="17.100000000000001" customHeight="1" thickBot="1" x14ac:dyDescent="0.3">
      <c r="A8" s="541"/>
      <c r="B8" s="621" t="s">
        <v>3</v>
      </c>
      <c r="C8" s="36">
        <v>8</v>
      </c>
      <c r="D8" s="1260">
        <f t="shared" ref="D8:AH8" si="6">COUNTIF(D$22:D$32,"N")+COUNTIF(D$22:D$32,"NT")+COUNTIF(D$22:D$32,"NTS")+COUNTIF(D$22:D$32,"NTS1")+COUNTIF(D$22:D$32,"NTSDS")+COUNTIF(D$22:D$32,"NTSDS1")+COUNTIF(D$22:D$32,"NTS5S")+COUNTIF(D$22:D$32,"NTS5S1")+COUNTIF(D$22:D$32,"S")+COUNTIF(D$22:D$32,"NTS4S")+COUNTIF(D$22:D$32,"NTS4S1")+COUNTIF(D$44:D$54,"N")+COUNTIF(D$45:D$54,"NT")+COUNTIF(D$45:D$54,"NTS")+COUNTIF(D$45:D$54,"NTS1")+COUNTIF(D$45:D$54,"NTSDS")+COUNTIF(D$45:D$54,"NTSDS1")+COUNTIF(D$45:D$54,"NTS5S")+COUNTIF(D$45:D$54,"NTS5S1")+COUNTIF(D$45:D$54,"S")+COUNTIF(D$45:D$54,"NTS4S")+COUNTIF(D$45:D$54,"NTS4S1")+COUNTIF(D$65:D$75,"N")+COUNTIF(D$65:D$75,"NT")+COUNTIF(D$65:D$75,"NTS")+COUNTIF(D$65:D$75,"NTS1")+COUNTIF(D$65:D$75,"NTSDS")+COUNTIF(D$65:D$75,"NTSDS1")+COUNTIF(D$65:D$75,"NTS5S")+COUNTIF(D$65:D$75,"NTS5S1")+COUNTIF(D$65:D$75,"S")+COUNTIF(D$65:D$75,"NTS4S")+COUNTIF(D$65:D$75,"NTS4S1")+COUNTIF(D$86:D$96,"N")+COUNTIF(D$86:D$96,"NT")+COUNTIF(D$86:D$96,"NTS")+COUNTIF(D$86:D$96,"NTS1")+COUNTIF(D$86:D$96,"NTSDS")+COUNTIF(D$86:D$96,"NTSDS1")+COUNTIF(D$86:D$96,"NTS5S")+COUNTIF(D$86:D$96,"NTS5S1")+COUNTIF(D$86:D$96,"S")+COUNTIF(D$86:D$96,"NTS4S")+COUNTIF(D$86:D$96,"NTS4S1")</f>
        <v>1</v>
      </c>
      <c r="E8" s="4">
        <f t="shared" si="6"/>
        <v>8</v>
      </c>
      <c r="F8" s="4">
        <f t="shared" si="6"/>
        <v>8</v>
      </c>
      <c r="G8" s="4">
        <f t="shared" si="6"/>
        <v>8</v>
      </c>
      <c r="H8" s="4">
        <f t="shared" si="6"/>
        <v>7</v>
      </c>
      <c r="I8" s="4">
        <f t="shared" si="6"/>
        <v>8</v>
      </c>
      <c r="J8" s="4">
        <f t="shared" si="6"/>
        <v>8</v>
      </c>
      <c r="K8" s="4">
        <f t="shared" si="6"/>
        <v>7</v>
      </c>
      <c r="L8" s="4">
        <f t="shared" si="6"/>
        <v>7</v>
      </c>
      <c r="M8" s="4">
        <f t="shared" si="6"/>
        <v>8</v>
      </c>
      <c r="N8" s="4">
        <f t="shared" si="6"/>
        <v>8</v>
      </c>
      <c r="O8" s="4">
        <f t="shared" si="6"/>
        <v>7</v>
      </c>
      <c r="P8" s="4">
        <f t="shared" si="6"/>
        <v>8</v>
      </c>
      <c r="Q8" s="4">
        <f t="shared" si="6"/>
        <v>8</v>
      </c>
      <c r="R8" s="1462">
        <f t="shared" si="6"/>
        <v>8</v>
      </c>
      <c r="S8" s="1435">
        <f>COUNTIF(S$22:S$32,"N")+COUNTIF(S$22:S$32,"NT")+COUNTIF(S$22:S$32,"NTS")+COUNTIF(S$22:S$32,"NTS1")+COUNTIF(S$22:S$32,"NTSDS")+COUNTIF(S$22:S$32,"NTSDS1")+COUNTIF(S$22:S$32,"NTS5S")+COUNTIF(S$22:S$32,"NTS5S1")+COUNTIF(S$22:S$32,"S")+COUNTIF(S$22:S$32,"NTS4S")+COUNTIF(S$22:S$32,"NTS4S1")+COUNTIF(S$44:S$54,"N")+COUNTIF(S$45:S$54,"NT")+COUNTIF(S$45:S$54,"NTS")+COUNTIF(S$45:S$54,"NTS1")+COUNTIF(S$45:S$54,"NTSDS")+COUNTIF(S$45:S$54,"NTSDS1")+COUNTIF(S$45:S$54,"NTS5S")+COUNTIF(S$45:S$54,"NTS5S1")+COUNTIF(S$45:S$54,"S")+COUNTIF(S$45:S$54,"NTS4S")+COUNTIF(S$45:S$54,"NTS4S1")+COUNTIF(S$65:S$75,"N")+COUNTIF(S$65:S$75,"NT")+COUNTIF(S$65:S$75,"NTS")+COUNTIF(S$65:S$75,"NTS1")+COUNTIF(S$65:S$75,"NTSDS")+COUNTIF(S$65:S$75,"NTSDS1")+COUNTIF(S$65:S$75,"NTS5S")+COUNTIF(S$65:S$75,"NTS5S1")+COUNTIF(S$65:S$75,"S")+COUNTIF(S$65:S$75,"NTS4S")+COUNTIF(S$65:S$75,"NTS4S1")+COUNTIF(S$86:S$96,"N")+COUNTIF(S$86:S$96,"NT")+COUNTIF(S$86:S$96,"NTS")+COUNTIF(S$86:S$96,"NTS1")+COUNTIF(S$86:S$96,"NTSDS")+COUNTIF(S$86:S$96,"NTSDS1")+COUNTIF(S$86:S$96,"NTS5S")+COUNTIF(S$86:S$96,"NTS5S1")+COUNTIF(S$86:S$96,"S")+COUNTIF(S$86:S$96,"NTS4S")+COUNTIF(S$86:S$96,"NTS4S1")</f>
        <v>8</v>
      </c>
      <c r="T8" s="4">
        <f t="shared" si="6"/>
        <v>2</v>
      </c>
      <c r="U8" s="4">
        <f t="shared" si="6"/>
        <v>1</v>
      </c>
      <c r="V8" s="4">
        <f t="shared" si="6"/>
        <v>1</v>
      </c>
      <c r="W8" s="4">
        <f t="shared" si="6"/>
        <v>2</v>
      </c>
      <c r="X8" s="4">
        <f t="shared" si="6"/>
        <v>8</v>
      </c>
      <c r="Y8" s="4">
        <f t="shared" si="6"/>
        <v>8</v>
      </c>
      <c r="Z8" s="4">
        <f t="shared" si="6"/>
        <v>8</v>
      </c>
      <c r="AA8" s="4">
        <f t="shared" si="6"/>
        <v>1</v>
      </c>
      <c r="AB8" s="4">
        <f t="shared" si="6"/>
        <v>2</v>
      </c>
      <c r="AC8" s="4">
        <f t="shared" si="6"/>
        <v>8</v>
      </c>
      <c r="AD8" s="4">
        <f t="shared" si="6"/>
        <v>8</v>
      </c>
      <c r="AE8" s="4">
        <f t="shared" si="6"/>
        <v>8</v>
      </c>
      <c r="AF8" s="4">
        <f t="shared" si="6"/>
        <v>8</v>
      </c>
      <c r="AG8" s="4">
        <f t="shared" si="6"/>
        <v>0</v>
      </c>
      <c r="AH8" s="142">
        <f t="shared" si="6"/>
        <v>0</v>
      </c>
      <c r="AI8" s="12"/>
      <c r="AJ8" s="37"/>
      <c r="AK8" s="37"/>
      <c r="AL8" s="37"/>
      <c r="AM8" s="37"/>
      <c r="AN8" s="37"/>
      <c r="AO8" s="37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7"/>
      <c r="BB8" s="550"/>
      <c r="BC8" s="637"/>
      <c r="BD8" s="621"/>
      <c r="BE8" s="39"/>
      <c r="BF8" s="621"/>
      <c r="BG8" s="621"/>
      <c r="BH8" s="39"/>
      <c r="BI8" s="39"/>
      <c r="BJ8" s="39"/>
      <c r="BK8" s="621"/>
      <c r="BL8" s="621"/>
      <c r="BM8" s="621"/>
      <c r="BN8" s="621"/>
      <c r="BO8" s="621"/>
      <c r="BP8" s="621"/>
      <c r="BQ8" s="39"/>
      <c r="BR8" s="621"/>
      <c r="BS8" s="621"/>
      <c r="BT8" s="621"/>
      <c r="BU8" s="621"/>
    </row>
    <row r="9" spans="1:93" ht="15.75" thickBot="1" x14ac:dyDescent="0.3">
      <c r="A9" s="547"/>
      <c r="B9" s="548"/>
      <c r="C9" s="548"/>
      <c r="D9" s="1262">
        <f t="shared" ref="D9:AH9" si="7">+D6+D7+D8</f>
        <v>2</v>
      </c>
      <c r="E9" s="877">
        <f t="shared" si="7"/>
        <v>13</v>
      </c>
      <c r="F9" s="877">
        <f t="shared" si="7"/>
        <v>13</v>
      </c>
      <c r="G9" s="877">
        <f t="shared" si="7"/>
        <v>13</v>
      </c>
      <c r="H9" s="877">
        <f t="shared" si="7"/>
        <v>13</v>
      </c>
      <c r="I9" s="877">
        <f t="shared" si="7"/>
        <v>13</v>
      </c>
      <c r="J9" s="877">
        <f t="shared" si="7"/>
        <v>13</v>
      </c>
      <c r="K9" s="877">
        <f t="shared" si="7"/>
        <v>13</v>
      </c>
      <c r="L9" s="877">
        <f t="shared" si="7"/>
        <v>13</v>
      </c>
      <c r="M9" s="877">
        <f t="shared" si="7"/>
        <v>13</v>
      </c>
      <c r="N9" s="877">
        <f t="shared" si="7"/>
        <v>13</v>
      </c>
      <c r="O9" s="877">
        <f t="shared" si="7"/>
        <v>13</v>
      </c>
      <c r="P9" s="877">
        <f t="shared" si="7"/>
        <v>13</v>
      </c>
      <c r="Q9" s="877">
        <f t="shared" si="7"/>
        <v>13</v>
      </c>
      <c r="R9" s="1464">
        <f t="shared" si="7"/>
        <v>13</v>
      </c>
      <c r="S9" s="1437">
        <f t="shared" si="7"/>
        <v>13</v>
      </c>
      <c r="T9" s="138">
        <f t="shared" si="7"/>
        <v>5</v>
      </c>
      <c r="U9" s="138">
        <f t="shared" si="7"/>
        <v>2</v>
      </c>
      <c r="V9" s="138">
        <f t="shared" si="7"/>
        <v>2</v>
      </c>
      <c r="W9" s="138">
        <f t="shared" si="7"/>
        <v>4</v>
      </c>
      <c r="X9" s="138">
        <f t="shared" si="7"/>
        <v>13</v>
      </c>
      <c r="Y9" s="138">
        <f t="shared" si="7"/>
        <v>13</v>
      </c>
      <c r="Z9" s="138">
        <f t="shared" si="7"/>
        <v>13</v>
      </c>
      <c r="AA9" s="138">
        <f t="shared" si="7"/>
        <v>2</v>
      </c>
      <c r="AB9" s="138">
        <f t="shared" si="7"/>
        <v>2</v>
      </c>
      <c r="AC9" s="138">
        <f t="shared" si="7"/>
        <v>13</v>
      </c>
      <c r="AD9" s="138">
        <f t="shared" si="7"/>
        <v>13</v>
      </c>
      <c r="AE9" s="138">
        <f t="shared" si="7"/>
        <v>13</v>
      </c>
      <c r="AF9" s="138">
        <f t="shared" si="7"/>
        <v>13</v>
      </c>
      <c r="AG9" s="138">
        <f t="shared" si="7"/>
        <v>0</v>
      </c>
      <c r="AH9" s="251">
        <f t="shared" si="7"/>
        <v>0</v>
      </c>
      <c r="AI9" s="350"/>
      <c r="AJ9" s="638"/>
      <c r="AK9" s="638"/>
      <c r="AL9" s="638"/>
      <c r="AM9" s="638"/>
      <c r="AN9" s="638"/>
      <c r="AO9" s="638"/>
      <c r="AP9" s="638"/>
      <c r="AQ9" s="638"/>
      <c r="AR9" s="638"/>
      <c r="AS9" s="638"/>
      <c r="AT9" s="638"/>
      <c r="AU9" s="638"/>
      <c r="AV9" s="638"/>
      <c r="AW9" s="544" t="s">
        <v>5</v>
      </c>
      <c r="AX9" s="545"/>
      <c r="AY9" s="545"/>
      <c r="AZ9" s="546"/>
      <c r="BA9" s="351">
        <f>COUNTIF(D11:AH11,"Seg")+COUNTIF(D11:AH11,"Ter")+COUNTIF(D11:AH11,"Qua")+COUNTIF(D11:AH11,"Qui")+COUNTIF(D11:AH11,"Sex")</f>
        <v>22</v>
      </c>
      <c r="BB9" s="542"/>
      <c r="BC9" s="543"/>
      <c r="BD9" s="346"/>
      <c r="BE9" s="45"/>
      <c r="BF9" s="44"/>
      <c r="BG9" s="44"/>
      <c r="BH9" s="46"/>
      <c r="BI9" s="46"/>
      <c r="BJ9" s="44"/>
      <c r="BK9" s="46"/>
      <c r="BL9" s="44"/>
      <c r="BM9" s="46"/>
      <c r="BN9" s="46"/>
      <c r="BO9" s="46"/>
      <c r="BP9" s="46"/>
      <c r="BQ9" s="46"/>
      <c r="BR9" s="46"/>
      <c r="BS9" s="46"/>
      <c r="BT9" s="46"/>
      <c r="BU9" s="46"/>
    </row>
    <row r="10" spans="1:93" ht="15.6" customHeight="1" thickBot="1" x14ac:dyDescent="0.3">
      <c r="A10" s="555" t="s">
        <v>6</v>
      </c>
      <c r="B10" s="556"/>
      <c r="C10" s="556"/>
      <c r="D10" s="1734" t="s">
        <v>301</v>
      </c>
      <c r="E10" s="1706"/>
      <c r="F10" s="1706"/>
      <c r="G10" s="1706"/>
      <c r="H10" s="1706"/>
      <c r="I10" s="1706"/>
      <c r="J10" s="1706"/>
      <c r="K10" s="1706"/>
      <c r="L10" s="1706"/>
      <c r="M10" s="1706"/>
      <c r="N10" s="1706"/>
      <c r="O10" s="1706"/>
      <c r="P10" s="1706"/>
      <c r="Q10" s="1706"/>
      <c r="R10" s="1739"/>
      <c r="S10" s="1709" t="s">
        <v>297</v>
      </c>
      <c r="T10" s="1709"/>
      <c r="U10" s="1709"/>
      <c r="V10" s="1709"/>
      <c r="W10" s="1709"/>
      <c r="X10" s="1709"/>
      <c r="Y10" s="1709"/>
      <c r="Z10" s="1709"/>
      <c r="AA10" s="1709"/>
      <c r="AB10" s="1709"/>
      <c r="AC10" s="1709"/>
      <c r="AD10" s="1709"/>
      <c r="AE10" s="1709"/>
      <c r="AF10" s="1709"/>
      <c r="AG10" s="1709"/>
      <c r="AH10" s="1710"/>
      <c r="AI10" s="636"/>
      <c r="AJ10" s="636"/>
      <c r="AK10" s="636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552"/>
      <c r="BA10" s="352" t="s">
        <v>7</v>
      </c>
      <c r="BB10" s="1711" t="s">
        <v>8</v>
      </c>
      <c r="BC10" s="1712"/>
      <c r="BD10" s="1716" t="s">
        <v>304</v>
      </c>
      <c r="BE10" s="1717"/>
      <c r="BF10" s="1717"/>
      <c r="BG10" s="1717"/>
      <c r="BH10" s="1717"/>
      <c r="BI10" s="1717"/>
      <c r="BJ10" s="1717"/>
      <c r="BK10" s="1717"/>
      <c r="BL10" s="1717"/>
      <c r="BM10" s="1717"/>
      <c r="BN10" s="1717"/>
      <c r="BO10" s="1717"/>
      <c r="BP10" s="1717"/>
      <c r="BQ10" s="1717"/>
      <c r="BR10" s="1717"/>
      <c r="BS10" s="1717"/>
      <c r="BT10" s="1717"/>
      <c r="BU10" s="1718"/>
      <c r="BV10" s="1719" t="s">
        <v>305</v>
      </c>
      <c r="BW10" s="1720"/>
      <c r="BX10" s="1720"/>
      <c r="BY10" s="1720"/>
      <c r="BZ10" s="1720"/>
      <c r="CA10" s="1720"/>
      <c r="CB10" s="1720"/>
      <c r="CC10" s="1720"/>
      <c r="CD10" s="1720"/>
      <c r="CE10" s="1720"/>
      <c r="CF10" s="1720"/>
      <c r="CG10" s="1720"/>
      <c r="CH10" s="626"/>
      <c r="CI10" s="626"/>
      <c r="CJ10" s="626"/>
      <c r="CK10" s="626"/>
      <c r="CL10" s="626"/>
      <c r="CM10" s="627"/>
    </row>
    <row r="11" spans="1:93" ht="15.75" thickBot="1" x14ac:dyDescent="0.3">
      <c r="A11" s="559"/>
      <c r="B11" s="560"/>
      <c r="C11" s="560"/>
      <c r="D11" s="1465" t="s">
        <v>9</v>
      </c>
      <c r="E11" s="340" t="s">
        <v>10</v>
      </c>
      <c r="F11" s="340" t="s">
        <v>11</v>
      </c>
      <c r="G11" s="389" t="s">
        <v>12</v>
      </c>
      <c r="H11" s="338" t="s">
        <v>13</v>
      </c>
      <c r="I11" s="339" t="s">
        <v>14</v>
      </c>
      <c r="J11" s="339" t="s">
        <v>15</v>
      </c>
      <c r="K11" s="339" t="s">
        <v>9</v>
      </c>
      <c r="L11" s="339" t="s">
        <v>10</v>
      </c>
      <c r="M11" s="339" t="s">
        <v>11</v>
      </c>
      <c r="N11" s="341" t="s">
        <v>12</v>
      </c>
      <c r="O11" s="388" t="s">
        <v>13</v>
      </c>
      <c r="P11" s="340" t="s">
        <v>14</v>
      </c>
      <c r="Q11" s="340" t="s">
        <v>15</v>
      </c>
      <c r="R11" s="1466" t="s">
        <v>9</v>
      </c>
      <c r="S11" s="1438" t="s">
        <v>15</v>
      </c>
      <c r="T11" s="340" t="s">
        <v>9</v>
      </c>
      <c r="U11" s="1139" t="s">
        <v>10</v>
      </c>
      <c r="V11" s="340" t="s">
        <v>11</v>
      </c>
      <c r="W11" s="1140" t="s">
        <v>12</v>
      </c>
      <c r="X11" s="338" t="s">
        <v>13</v>
      </c>
      <c r="Y11" s="339" t="s">
        <v>14</v>
      </c>
      <c r="Z11" s="339" t="s">
        <v>15</v>
      </c>
      <c r="AA11" s="339" t="s">
        <v>9</v>
      </c>
      <c r="AB11" s="1139" t="s">
        <v>10</v>
      </c>
      <c r="AC11" s="339" t="s">
        <v>11</v>
      </c>
      <c r="AD11" s="341" t="s">
        <v>12</v>
      </c>
      <c r="AE11" s="388" t="s">
        <v>13</v>
      </c>
      <c r="AF11" s="340" t="s">
        <v>14</v>
      </c>
      <c r="AG11" s="340" t="s">
        <v>15</v>
      </c>
      <c r="AH11" s="388"/>
      <c r="AI11" s="630"/>
      <c r="AJ11" s="630"/>
      <c r="AK11" s="630"/>
      <c r="AL11" s="630"/>
      <c r="AM11" s="630"/>
      <c r="AN11" s="630"/>
      <c r="AO11" s="630"/>
      <c r="AP11" s="630"/>
      <c r="AQ11" s="630"/>
      <c r="AR11" s="630"/>
      <c r="AS11" s="630"/>
      <c r="AT11" s="630"/>
      <c r="AU11" s="630"/>
      <c r="AV11" s="630"/>
      <c r="AW11" s="630"/>
      <c r="AX11" s="630"/>
      <c r="AY11" s="630"/>
      <c r="AZ11" s="554"/>
      <c r="BA11" s="345">
        <f>(+BA9/5)*4</f>
        <v>17.600000000000001</v>
      </c>
      <c r="BB11" s="1731">
        <f>+BA9*8/24</f>
        <v>7.333333333333333</v>
      </c>
      <c r="BC11" s="1732"/>
      <c r="BD11" s="557" t="s">
        <v>16</v>
      </c>
      <c r="BE11" s="628" t="s">
        <v>17</v>
      </c>
      <c r="BF11" s="1721" t="s">
        <v>18</v>
      </c>
      <c r="BG11" s="1722"/>
      <c r="BH11" s="1722"/>
      <c r="BI11" s="1723"/>
      <c r="BJ11" s="1713" t="s">
        <v>19</v>
      </c>
      <c r="BK11" s="1714"/>
      <c r="BL11" s="1714"/>
      <c r="BM11" s="1714"/>
      <c r="BN11" s="1714"/>
      <c r="BO11" s="1714"/>
      <c r="BP11" s="1714"/>
      <c r="BQ11" s="1724"/>
      <c r="BR11" s="1713" t="s">
        <v>20</v>
      </c>
      <c r="BS11" s="1714"/>
      <c r="BT11" s="1714"/>
      <c r="BU11" s="1724"/>
      <c r="BV11" s="1725" t="s">
        <v>197</v>
      </c>
      <c r="BW11" s="1726"/>
      <c r="BX11" s="1726"/>
      <c r="BY11" s="1727"/>
      <c r="BZ11" s="1728" t="s">
        <v>189</v>
      </c>
      <c r="CA11" s="1729"/>
      <c r="CB11" s="1729"/>
      <c r="CC11" s="1729"/>
      <c r="CD11" s="1729"/>
      <c r="CE11" s="1729"/>
      <c r="CF11" s="1729"/>
      <c r="CG11" s="1730"/>
      <c r="CH11" s="1713" t="s">
        <v>198</v>
      </c>
      <c r="CI11" s="1714"/>
      <c r="CJ11" s="1714"/>
      <c r="CK11" s="1715"/>
      <c r="CM11" s="353"/>
    </row>
    <row r="12" spans="1:93" ht="21" customHeight="1" thickBot="1" x14ac:dyDescent="0.3">
      <c r="A12" s="266" t="s">
        <v>21</v>
      </c>
      <c r="B12" s="266" t="s">
        <v>22</v>
      </c>
      <c r="C12" s="406" t="s">
        <v>23</v>
      </c>
      <c r="D12" s="1467">
        <v>1</v>
      </c>
      <c r="E12" s="431">
        <f>D12+1</f>
        <v>2</v>
      </c>
      <c r="F12" s="437">
        <f t="shared" ref="F12:R12" si="8">E12+1</f>
        <v>3</v>
      </c>
      <c r="G12" s="442">
        <f t="shared" si="8"/>
        <v>4</v>
      </c>
      <c r="H12" s="441">
        <f t="shared" si="8"/>
        <v>5</v>
      </c>
      <c r="I12" s="431">
        <f t="shared" si="8"/>
        <v>6</v>
      </c>
      <c r="J12" s="431">
        <f t="shared" si="8"/>
        <v>7</v>
      </c>
      <c r="K12" s="431">
        <f t="shared" si="8"/>
        <v>8</v>
      </c>
      <c r="L12" s="431">
        <f t="shared" si="8"/>
        <v>9</v>
      </c>
      <c r="M12" s="431">
        <f t="shared" si="8"/>
        <v>10</v>
      </c>
      <c r="N12" s="457">
        <f t="shared" si="8"/>
        <v>11</v>
      </c>
      <c r="O12" s="441">
        <f t="shared" si="8"/>
        <v>12</v>
      </c>
      <c r="P12" s="431">
        <f t="shared" si="8"/>
        <v>13</v>
      </c>
      <c r="Q12" s="431">
        <f t="shared" si="8"/>
        <v>14</v>
      </c>
      <c r="R12" s="1468">
        <f t="shared" si="8"/>
        <v>15</v>
      </c>
      <c r="S12" s="1439">
        <f t="shared" ref="S12:AG12" si="9">R12+1</f>
        <v>16</v>
      </c>
      <c r="T12" s="437">
        <f t="shared" si="9"/>
        <v>17</v>
      </c>
      <c r="U12" s="1141">
        <f t="shared" si="9"/>
        <v>18</v>
      </c>
      <c r="V12" s="431">
        <f t="shared" si="9"/>
        <v>19</v>
      </c>
      <c r="W12" s="1142">
        <f t="shared" si="9"/>
        <v>20</v>
      </c>
      <c r="X12" s="441">
        <f t="shared" si="9"/>
        <v>21</v>
      </c>
      <c r="Y12" s="431">
        <f t="shared" si="9"/>
        <v>22</v>
      </c>
      <c r="Z12" s="431">
        <f t="shared" si="9"/>
        <v>23</v>
      </c>
      <c r="AA12" s="431">
        <f t="shared" si="9"/>
        <v>24</v>
      </c>
      <c r="AB12" s="437">
        <f t="shared" si="9"/>
        <v>25</v>
      </c>
      <c r="AC12" s="431">
        <f t="shared" si="9"/>
        <v>26</v>
      </c>
      <c r="AD12" s="442">
        <f t="shared" si="9"/>
        <v>27</v>
      </c>
      <c r="AE12" s="441">
        <f t="shared" si="9"/>
        <v>28</v>
      </c>
      <c r="AF12" s="431">
        <f t="shared" si="9"/>
        <v>29</v>
      </c>
      <c r="AG12" s="431">
        <f t="shared" si="9"/>
        <v>30</v>
      </c>
      <c r="AH12" s="441"/>
      <c r="AI12" s="354" t="s">
        <v>24</v>
      </c>
      <c r="AJ12" s="192" t="s">
        <v>25</v>
      </c>
      <c r="AK12" s="192" t="s">
        <v>26</v>
      </c>
      <c r="AL12" s="192" t="s">
        <v>27</v>
      </c>
      <c r="AM12" s="192" t="s">
        <v>28</v>
      </c>
      <c r="AN12" s="192" t="s">
        <v>29</v>
      </c>
      <c r="AO12" s="192" t="s">
        <v>30</v>
      </c>
      <c r="AP12" s="274" t="s">
        <v>31</v>
      </c>
      <c r="AQ12" s="274" t="s">
        <v>32</v>
      </c>
      <c r="AR12" s="274" t="s">
        <v>292</v>
      </c>
      <c r="AS12" s="274" t="s">
        <v>34</v>
      </c>
      <c r="AT12" s="274" t="s">
        <v>35</v>
      </c>
      <c r="AU12" s="274" t="s">
        <v>36</v>
      </c>
      <c r="AV12" s="274" t="s">
        <v>37</v>
      </c>
      <c r="AW12" s="274" t="s">
        <v>38</v>
      </c>
      <c r="AX12" s="274" t="s">
        <v>39</v>
      </c>
      <c r="AY12" s="274" t="s">
        <v>40</v>
      </c>
      <c r="AZ12" s="274" t="s">
        <v>41</v>
      </c>
      <c r="BA12" s="355" t="s">
        <v>42</v>
      </c>
      <c r="BB12" s="632" t="s">
        <v>43</v>
      </c>
      <c r="BC12" s="633"/>
      <c r="BD12" s="558"/>
      <c r="BE12" s="629"/>
      <c r="BF12" s="342" t="s">
        <v>44</v>
      </c>
      <c r="BG12" s="188" t="s">
        <v>45</v>
      </c>
      <c r="BH12" s="189" t="s">
        <v>46</v>
      </c>
      <c r="BI12" s="190" t="s">
        <v>47</v>
      </c>
      <c r="BJ12" s="191" t="s">
        <v>48</v>
      </c>
      <c r="BK12" s="192" t="s">
        <v>49</v>
      </c>
      <c r="BL12" s="192" t="s">
        <v>50</v>
      </c>
      <c r="BM12" s="192" t="s">
        <v>51</v>
      </c>
      <c r="BN12" s="188" t="s">
        <v>52</v>
      </c>
      <c r="BO12" s="188" t="s">
        <v>53</v>
      </c>
      <c r="BP12" s="188" t="s">
        <v>54</v>
      </c>
      <c r="BQ12" s="193" t="s">
        <v>42</v>
      </c>
      <c r="BR12" s="194" t="s">
        <v>28</v>
      </c>
      <c r="BS12" s="188" t="s">
        <v>29</v>
      </c>
      <c r="BT12" s="188" t="s">
        <v>30</v>
      </c>
      <c r="BU12" s="193" t="s">
        <v>42</v>
      </c>
      <c r="BV12" s="200" t="s">
        <v>44</v>
      </c>
      <c r="BW12" s="201" t="s">
        <v>45</v>
      </c>
      <c r="BX12" s="202" t="s">
        <v>187</v>
      </c>
      <c r="BY12" s="203" t="s">
        <v>188</v>
      </c>
      <c r="BZ12" s="204" t="s">
        <v>190</v>
      </c>
      <c r="CA12" s="205" t="s">
        <v>191</v>
      </c>
      <c r="CB12" s="205" t="s">
        <v>192</v>
      </c>
      <c r="CC12" s="205" t="s">
        <v>193</v>
      </c>
      <c r="CD12" s="201" t="s">
        <v>194</v>
      </c>
      <c r="CE12" s="201" t="s">
        <v>195</v>
      </c>
      <c r="CF12" s="201" t="s">
        <v>196</v>
      </c>
      <c r="CG12" s="206" t="s">
        <v>42</v>
      </c>
      <c r="CH12" s="194"/>
      <c r="CI12" s="188"/>
      <c r="CJ12" s="188"/>
      <c r="CK12" s="199"/>
      <c r="CL12" s="356"/>
      <c r="CM12" s="357"/>
      <c r="CN12" s="445" t="s">
        <v>199</v>
      </c>
      <c r="CO12" s="446" t="s">
        <v>200</v>
      </c>
    </row>
    <row r="13" spans="1:93" ht="20.100000000000001" customHeight="1" thickBot="1" x14ac:dyDescent="0.3">
      <c r="A13" s="134" t="s">
        <v>55</v>
      </c>
      <c r="B13" s="1515">
        <v>1</v>
      </c>
      <c r="C13" s="128" t="s">
        <v>275</v>
      </c>
      <c r="D13" s="1266" t="s">
        <v>30</v>
      </c>
      <c r="E13" s="498"/>
      <c r="F13" s="1411" t="s">
        <v>192</v>
      </c>
      <c r="G13" s="440" t="s">
        <v>24</v>
      </c>
      <c r="H13" s="459" t="s">
        <v>25</v>
      </c>
      <c r="I13" s="435"/>
      <c r="J13" s="435"/>
      <c r="K13" s="435" t="s">
        <v>24</v>
      </c>
      <c r="L13" s="435" t="s">
        <v>24</v>
      </c>
      <c r="M13" s="520"/>
      <c r="N13" s="504" t="s">
        <v>192</v>
      </c>
      <c r="O13" s="459" t="s">
        <v>24</v>
      </c>
      <c r="P13" s="435" t="s">
        <v>25</v>
      </c>
      <c r="Q13" s="498"/>
      <c r="R13" s="1469" t="s">
        <v>192</v>
      </c>
      <c r="S13" s="1440" t="s">
        <v>288</v>
      </c>
      <c r="T13" s="432" t="s">
        <v>289</v>
      </c>
      <c r="U13" s="435" t="s">
        <v>296</v>
      </c>
      <c r="V13" s="435" t="s">
        <v>32</v>
      </c>
      <c r="W13" s="440" t="s">
        <v>296</v>
      </c>
      <c r="X13" s="459" t="s">
        <v>32</v>
      </c>
      <c r="Y13" s="435" t="s">
        <v>32</v>
      </c>
      <c r="Z13" s="435" t="s">
        <v>31</v>
      </c>
      <c r="AA13" s="498" t="s">
        <v>26</v>
      </c>
      <c r="AB13" s="498" t="s">
        <v>50</v>
      </c>
      <c r="AC13" s="435" t="s">
        <v>24</v>
      </c>
      <c r="AD13" s="440" t="s">
        <v>25</v>
      </c>
      <c r="AE13" s="983" t="s">
        <v>49</v>
      </c>
      <c r="AF13" s="506"/>
      <c r="AG13" s="435" t="s">
        <v>24</v>
      </c>
      <c r="AH13" s="459"/>
      <c r="AI13" s="1072">
        <f>COUNTIF($D13:AH13,"D")</f>
        <v>6</v>
      </c>
      <c r="AJ13" s="1073">
        <f t="shared" ref="AJ13:AJ76" si="10">COUNTIF($D13:$AH13,"N")</f>
        <v>3</v>
      </c>
      <c r="AK13" s="1073">
        <f t="shared" ref="AK13:AK76" si="11">COUNTIF($D13:$AH13,"DT")</f>
        <v>1</v>
      </c>
      <c r="AL13" s="1073">
        <f t="shared" ref="AL13:AL76" si="12">COUNTIF($D13:$AH13,"NT")</f>
        <v>0</v>
      </c>
      <c r="AM13" s="1073">
        <f t="shared" ref="AM13:AM76" si="13">COUNTIF($D13:$AH13,"Naf")</f>
        <v>0</v>
      </c>
      <c r="AN13" s="1073">
        <f t="shared" ref="AN13:AN76" si="14">COUNTIF($D13:$AH13,"DF")</f>
        <v>0</v>
      </c>
      <c r="AO13" s="1073">
        <f t="shared" ref="AO13:AO76" si="15">COUNTIF($D13:$AH13,"NF")</f>
        <v>1</v>
      </c>
      <c r="AP13" s="1073">
        <f t="shared" ref="AP13:AP76" si="16">COUNTIF($D13:$AH13,"t")</f>
        <v>1</v>
      </c>
      <c r="AQ13" s="1073">
        <f t="shared" ref="AQ13:AQ76" si="17">COUNTIF($D13:$AH13,"FE")</f>
        <v>3</v>
      </c>
      <c r="AR13" s="1073">
        <f t="shared" ref="AR13:AR76" si="18">COUNTIF($D13:$AH13,"LN")</f>
        <v>0</v>
      </c>
      <c r="AS13" s="1073">
        <f t="shared" ref="AS13:AS76" si="19">COUNTIF($D13:$AH13,"DS")</f>
        <v>0</v>
      </c>
      <c r="AT13" s="1073">
        <f t="shared" ref="AT13:AT76" si="20">COUNTIF($D13:$AH13,"DISP")</f>
        <v>0</v>
      </c>
      <c r="AU13" s="1073">
        <f t="shared" ref="AU13:AU76" si="21">COUNTIF($D13:$AH13,"L")</f>
        <v>0</v>
      </c>
      <c r="AV13" s="1073">
        <f t="shared" ref="AV13:AV76" si="22">COUNTIF($D13:$AH13,"B")</f>
        <v>0</v>
      </c>
      <c r="AW13" s="1073">
        <f t="shared" ref="AW13:AW76" si="23">COUNTIF($D13:$AH13,"SA")</f>
        <v>0</v>
      </c>
      <c r="AX13" s="1073">
        <f t="shared" ref="AX13:AX76" si="24">COUNTIF($D13:$AH13,"SE")</f>
        <v>0</v>
      </c>
      <c r="AY13" s="1073">
        <f t="shared" ref="AY13:AY76" si="25">COUNTIF($D13:$AH13,"TR")</f>
        <v>0</v>
      </c>
      <c r="AZ13" s="1073">
        <f t="shared" ref="AZ13:AZ76" si="26">COUNTIF($D13:$AH13,"F")</f>
        <v>0</v>
      </c>
      <c r="BA13" s="184">
        <f>+AI13+AJ13+AK13+AL13+AQ13+AU13+AV13+AW13+AX13+AY13</f>
        <v>13</v>
      </c>
      <c r="BB13" s="348"/>
      <c r="BC13" s="1076">
        <f>+AI13*$BB$2+AJ13*$BB$6+AK13*$BB$2+AL13*$BB$2+AM13*$BB$6+AO13*8/24+AS13*8/24+AT13*8/24+AU13*8/24+AV13*12/24+AW13*8/24+AX13*$BB$2+AY13*8/24+BJ13*(0/24)+AR13*12/24</f>
        <v>5.333333333333333</v>
      </c>
      <c r="BD13" s="347"/>
      <c r="BE13" s="343"/>
      <c r="BF13" s="178">
        <f>COUNTIF($D13:$AH13,"DTS")+COUNTIF($D13:$AH13,"NTS")</f>
        <v>0</v>
      </c>
      <c r="BG13" s="179">
        <f t="shared" ref="BG13" si="27">+BF13*12/24</f>
        <v>0</v>
      </c>
      <c r="BH13" s="180">
        <f t="shared" ref="BH13" si="28">+BG13/12+BN13*(1/24)</f>
        <v>0</v>
      </c>
      <c r="BI13" s="181">
        <f t="shared" ref="BI13" si="29">+BG13-BH13+(BN13*(3/24))+(BP13*(8/24))</f>
        <v>0</v>
      </c>
      <c r="BJ13" s="182">
        <f>COUNTIF($D13:$AH13,"DTS5S")</f>
        <v>0</v>
      </c>
      <c r="BK13" s="183">
        <f t="shared" ref="BK13:BK76" si="30">COUNTIF($D13:$AH13,"NTS5S")</f>
        <v>1</v>
      </c>
      <c r="BL13" s="183">
        <f t="shared" ref="BL13:BL76" si="31">COUNTIF($D13:$AH13,"DTSDS")</f>
        <v>1</v>
      </c>
      <c r="BM13" s="183">
        <f t="shared" ref="BM13:BM76" si="32">COUNTIF($D13:$AH13,"NTSDS")</f>
        <v>0</v>
      </c>
      <c r="BN13" s="183">
        <f t="shared" ref="BN13:BN76" si="33">COUNTIF($D13:$AH13,"NTSAF")</f>
        <v>0</v>
      </c>
      <c r="BO13" s="183">
        <f t="shared" ref="BO13:BO76" si="34">COUNTIF($D13:$AH13,"DTSF")</f>
        <v>0</v>
      </c>
      <c r="BP13" s="184">
        <f t="shared" ref="BP13:BP76" si="35">COUNTIF($D13:$AH13,"NTSF")</f>
        <v>0</v>
      </c>
      <c r="BQ13" s="1373">
        <f>+(BM13+BL13+BK13+BJ13)*(12/24)+"04:00"</f>
        <v>1.1666666666666667</v>
      </c>
      <c r="BR13" s="182">
        <f>COUNTIF($D13:$AH13,"NAF")+$BR$8</f>
        <v>0</v>
      </c>
      <c r="BS13" s="183">
        <f t="shared" ref="BS13:BS76" si="36">COUNTIF($D13:$AH13,"DF")</f>
        <v>0</v>
      </c>
      <c r="BT13" s="184">
        <f t="shared" ref="BT13:BT76" si="37">COUNTIF($D13:$AH13,"NF")</f>
        <v>1</v>
      </c>
      <c r="BU13" s="185">
        <f>BR13*(8/24)+BS13*(12/24)+BT13*(4/24)+BN13*(8/24)+BO13*(12/24)+BP13*(4/24)</f>
        <v>0.16666666666666666</v>
      </c>
      <c r="BV13" s="178">
        <f t="shared" ref="BV13:BV76" si="38">COUNTIF($D13:$AH13,"DTS1")+COUNTIF($D13:$AH13,"NTS1")</f>
        <v>0</v>
      </c>
      <c r="BW13" s="179">
        <f t="shared" ref="BW13" si="39">+BV13*12/24</f>
        <v>0</v>
      </c>
      <c r="BX13" s="196">
        <f t="shared" ref="BX13" si="40">+BW13/12+CD13*(1/24)</f>
        <v>0</v>
      </c>
      <c r="BY13" s="197">
        <f t="shared" ref="BY13" si="41">+BW13-BX13+(CD13*(3/24))+(CF13*(8/24))</f>
        <v>0</v>
      </c>
      <c r="BZ13" s="182">
        <f t="shared" ref="BZ13:BZ76" si="42">COUNTIF($D13:$AH13,"DTS5S1")</f>
        <v>0</v>
      </c>
      <c r="CA13" s="183">
        <f t="shared" ref="CA13:CA76" si="43">COUNTIF($D13:$AH13,"NTS5S1")</f>
        <v>0</v>
      </c>
      <c r="CB13" s="183">
        <f t="shared" ref="CB13:CB76" si="44">COUNTIF($D13:$AH13,"DTSDS1")</f>
        <v>3</v>
      </c>
      <c r="CC13" s="183">
        <f t="shared" ref="CC13:CC76" si="45">COUNTIF($D13:$AH13,"NTSDS1")</f>
        <v>0</v>
      </c>
      <c r="CD13" s="183">
        <f t="shared" ref="CD13:CD76" si="46">COUNTIF($D13:$AH13,"NTSAF1")</f>
        <v>0</v>
      </c>
      <c r="CE13" s="183">
        <f t="shared" ref="CE13:CE76" si="47">COUNTIF($D13:$AH13,"DTSF1")</f>
        <v>0</v>
      </c>
      <c r="CF13" s="184">
        <f t="shared" ref="CF13:CF76" si="48">COUNTIF($D13:$AH13,"NTSF1")</f>
        <v>0</v>
      </c>
      <c r="CG13" s="1373">
        <v>1.3333333333333333</v>
      </c>
      <c r="CH13" s="186"/>
      <c r="CI13" s="187"/>
      <c r="CJ13" s="187"/>
      <c r="CK13" s="177">
        <f>SUM(BQ13)+BG13+BW13+CG13</f>
        <v>2.5</v>
      </c>
      <c r="CL13" s="230"/>
      <c r="CM13" s="353"/>
      <c r="CN13" s="1407">
        <v>11</v>
      </c>
      <c r="CO13" s="916">
        <v>132</v>
      </c>
    </row>
    <row r="14" spans="1:93" ht="20.100000000000001" customHeight="1" thickBot="1" x14ac:dyDescent="0.3">
      <c r="A14" s="134" t="s">
        <v>58</v>
      </c>
      <c r="B14" s="1234">
        <v>2</v>
      </c>
      <c r="C14" s="128" t="s">
        <v>275</v>
      </c>
      <c r="D14" s="1266" t="s">
        <v>29</v>
      </c>
      <c r="E14" s="435" t="s">
        <v>24</v>
      </c>
      <c r="F14" s="434"/>
      <c r="G14" s="491"/>
      <c r="H14" s="459" t="s">
        <v>24</v>
      </c>
      <c r="I14" s="435" t="s">
        <v>25</v>
      </c>
      <c r="J14" s="432"/>
      <c r="K14" s="432"/>
      <c r="L14" s="435" t="s">
        <v>25</v>
      </c>
      <c r="M14" s="435" t="s">
        <v>25</v>
      </c>
      <c r="N14" s="440"/>
      <c r="O14" s="459"/>
      <c r="P14" s="435" t="s">
        <v>24</v>
      </c>
      <c r="Q14" s="435" t="s">
        <v>25</v>
      </c>
      <c r="R14" s="1469"/>
      <c r="S14" s="1441"/>
      <c r="T14" s="498" t="s">
        <v>26</v>
      </c>
      <c r="U14" s="435" t="s">
        <v>30</v>
      </c>
      <c r="V14" s="435" t="s">
        <v>28</v>
      </c>
      <c r="W14" s="505"/>
      <c r="X14" s="500"/>
      <c r="Y14" s="435" t="s">
        <v>24</v>
      </c>
      <c r="Z14" s="435" t="s">
        <v>27</v>
      </c>
      <c r="AA14" s="498" t="s">
        <v>31</v>
      </c>
      <c r="AB14" s="498" t="s">
        <v>29</v>
      </c>
      <c r="AC14" s="435" t="s">
        <v>24</v>
      </c>
      <c r="AD14" s="440"/>
      <c r="AE14" s="459" t="s">
        <v>24</v>
      </c>
      <c r="AF14" s="506" t="s">
        <v>56</v>
      </c>
      <c r="AG14" s="435"/>
      <c r="AH14" s="459"/>
      <c r="AI14" s="1072">
        <f>COUNTIF($D14:AH14,"D")</f>
        <v>6</v>
      </c>
      <c r="AJ14" s="1073">
        <f t="shared" si="10"/>
        <v>4</v>
      </c>
      <c r="AK14" s="1073">
        <f t="shared" si="11"/>
        <v>1</v>
      </c>
      <c r="AL14" s="1073">
        <f t="shared" si="12"/>
        <v>1</v>
      </c>
      <c r="AM14" s="1073">
        <f t="shared" si="13"/>
        <v>1</v>
      </c>
      <c r="AN14" s="1073">
        <f t="shared" si="14"/>
        <v>2</v>
      </c>
      <c r="AO14" s="1073">
        <f t="shared" si="15"/>
        <v>1</v>
      </c>
      <c r="AP14" s="1073">
        <f t="shared" si="16"/>
        <v>1</v>
      </c>
      <c r="AQ14" s="1073">
        <f t="shared" si="17"/>
        <v>0</v>
      </c>
      <c r="AR14" s="1073">
        <f t="shared" si="18"/>
        <v>0</v>
      </c>
      <c r="AS14" s="1073">
        <f t="shared" si="19"/>
        <v>0</v>
      </c>
      <c r="AT14" s="1073">
        <f t="shared" si="20"/>
        <v>0</v>
      </c>
      <c r="AU14" s="1073">
        <f t="shared" si="21"/>
        <v>0</v>
      </c>
      <c r="AV14" s="1073">
        <f t="shared" si="22"/>
        <v>0</v>
      </c>
      <c r="AW14" s="1073">
        <f t="shared" si="23"/>
        <v>0</v>
      </c>
      <c r="AX14" s="1073">
        <f t="shared" si="24"/>
        <v>0</v>
      </c>
      <c r="AY14" s="1073">
        <f t="shared" si="25"/>
        <v>0</v>
      </c>
      <c r="AZ14" s="1073">
        <f t="shared" si="26"/>
        <v>0</v>
      </c>
      <c r="BA14" s="184">
        <f t="shared" ref="BA14:BA77" si="49">+AI14+AJ14+AK14+AL14+AQ14+AU14+AV14+AW14+AX14+AY14</f>
        <v>12</v>
      </c>
      <c r="BB14" s="348"/>
      <c r="BC14" s="1076">
        <f t="shared" ref="BC14:BC77" si="50">+AI14*$BB$2+AJ14*$BB$6+AK14*$BB$2+AL14*$BB$2+AM14*$BB$6+AO14*8/24+AS14*8/24+AT14*8/24+AU14*8/24+AV14*12/24+AW14*8/24+AX14*$BB$2+AY14*8/24+BJ14*(0/24)+AR14*12/24</f>
        <v>6.833333333333333</v>
      </c>
      <c r="BD14" s="347"/>
      <c r="BE14" s="343"/>
      <c r="BF14" s="178">
        <f t="shared" ref="BF14:BF77" si="51">COUNTIF($D14:$AH14,"DTS")+COUNTIF($D14:$AH14,"NTS")</f>
        <v>1</v>
      </c>
      <c r="BG14" s="179">
        <f t="shared" ref="BG14:BG77" si="52">+BF14*12/24</f>
        <v>0.5</v>
      </c>
      <c r="BH14" s="180">
        <f t="shared" ref="BH14:BH77" si="53">+BG14/12+BN14*(1/24)</f>
        <v>4.1666666666666664E-2</v>
      </c>
      <c r="BI14" s="181">
        <f t="shared" ref="BI14:BI77" si="54">+BG14-BH14+(BN14*(3/24))+(BP14*(8/24))</f>
        <v>0.45833333333333331</v>
      </c>
      <c r="BJ14" s="182">
        <f t="shared" ref="BJ14:BJ77" si="55">COUNTIF($D14:$AH14,"DTS5S")</f>
        <v>0</v>
      </c>
      <c r="BK14" s="183">
        <f t="shared" si="30"/>
        <v>0</v>
      </c>
      <c r="BL14" s="183">
        <f t="shared" si="31"/>
        <v>0</v>
      </c>
      <c r="BM14" s="183">
        <f t="shared" si="32"/>
        <v>0</v>
      </c>
      <c r="BN14" s="183">
        <f t="shared" si="33"/>
        <v>0</v>
      </c>
      <c r="BO14" s="183">
        <f t="shared" si="34"/>
        <v>0</v>
      </c>
      <c r="BP14" s="184">
        <f t="shared" si="35"/>
        <v>0</v>
      </c>
      <c r="BQ14" s="405">
        <f t="shared" ref="BQ14:BQ76" si="56">+(BM14+BL14+BK14+BJ14)*(12/24)</f>
        <v>0</v>
      </c>
      <c r="BR14" s="182">
        <f t="shared" ref="BR14:BR77" si="57">COUNTIF($D14:$AH14,"NAF")+$BR$8</f>
        <v>1</v>
      </c>
      <c r="BS14" s="183">
        <f t="shared" si="36"/>
        <v>2</v>
      </c>
      <c r="BT14" s="184">
        <f t="shared" si="37"/>
        <v>1</v>
      </c>
      <c r="BU14" s="185">
        <f t="shared" ref="BU14:BU77" si="58">BR14*(8/24)+BS14*(12/24)+BT14*(4/24)+BN14*(8/24)+BO14*(12/24)+BP14*(4/24)</f>
        <v>1.5</v>
      </c>
      <c r="BV14" s="178">
        <f t="shared" si="38"/>
        <v>0</v>
      </c>
      <c r="BW14" s="179">
        <f t="shared" ref="BW14:BW77" si="59">+BV14*12/24</f>
        <v>0</v>
      </c>
      <c r="BX14" s="196">
        <f t="shared" ref="BX14:BX77" si="60">+BW14/12+CD14*(1/24)</f>
        <v>0</v>
      </c>
      <c r="BY14" s="197">
        <f t="shared" ref="BY14:BY77" si="61">+BW14-BX14+(CD14*(3/24))+(CF14*(8/24))</f>
        <v>0</v>
      </c>
      <c r="BZ14" s="182">
        <f t="shared" si="42"/>
        <v>0</v>
      </c>
      <c r="CA14" s="183">
        <f t="shared" si="43"/>
        <v>0</v>
      </c>
      <c r="CB14" s="183">
        <f t="shared" si="44"/>
        <v>0</v>
      </c>
      <c r="CC14" s="183">
        <f t="shared" si="45"/>
        <v>0</v>
      </c>
      <c r="CD14" s="183">
        <f t="shared" si="46"/>
        <v>0</v>
      </c>
      <c r="CE14" s="183">
        <f t="shared" si="47"/>
        <v>0</v>
      </c>
      <c r="CF14" s="184">
        <f t="shared" si="48"/>
        <v>0</v>
      </c>
      <c r="CG14" s="198">
        <f t="shared" ref="CG14:CG76" si="62">+(CC14+CB14+CA14+CD14+CE14+CF14+BZ14)*(12/24)</f>
        <v>0</v>
      </c>
      <c r="CH14" s="186"/>
      <c r="CI14" s="187"/>
      <c r="CJ14" s="187"/>
      <c r="CK14" s="177">
        <f t="shared" ref="CK14:CK77" si="63">SUM(BQ14)+BG14+BW14+CG14</f>
        <v>0.5</v>
      </c>
      <c r="CL14" s="230"/>
      <c r="CM14" s="359"/>
      <c r="CN14" s="1407">
        <v>8</v>
      </c>
      <c r="CO14" s="450">
        <v>96</v>
      </c>
    </row>
    <row r="15" spans="1:93" s="35" customFormat="1" ht="20.100000000000001" customHeight="1" thickBot="1" x14ac:dyDescent="0.3">
      <c r="A15" s="134" t="s">
        <v>60</v>
      </c>
      <c r="B15" s="1515">
        <v>3</v>
      </c>
      <c r="C15" s="19" t="s">
        <v>2</v>
      </c>
      <c r="D15" s="1266" t="s">
        <v>30</v>
      </c>
      <c r="E15" s="498"/>
      <c r="F15" s="498"/>
      <c r="G15" s="440" t="s">
        <v>24</v>
      </c>
      <c r="H15" s="459" t="s">
        <v>26</v>
      </c>
      <c r="I15" s="435"/>
      <c r="J15" s="506"/>
      <c r="K15" s="435" t="s">
        <v>24</v>
      </c>
      <c r="L15" s="435" t="s">
        <v>24</v>
      </c>
      <c r="M15" s="520"/>
      <c r="N15" s="504"/>
      <c r="O15" s="459" t="s">
        <v>24</v>
      </c>
      <c r="P15" s="435" t="s">
        <v>25</v>
      </c>
      <c r="Q15" s="498"/>
      <c r="R15" s="1469"/>
      <c r="S15" s="1441"/>
      <c r="T15" s="498"/>
      <c r="U15" s="435" t="s">
        <v>29</v>
      </c>
      <c r="V15" s="435" t="s">
        <v>28</v>
      </c>
      <c r="W15" s="505"/>
      <c r="X15" s="500" t="s">
        <v>48</v>
      </c>
      <c r="Y15" s="435" t="s">
        <v>24</v>
      </c>
      <c r="Z15" s="435" t="s">
        <v>25</v>
      </c>
      <c r="AA15" s="498"/>
      <c r="AB15" s="498"/>
      <c r="AC15" s="435" t="s">
        <v>24</v>
      </c>
      <c r="AD15" s="440" t="s">
        <v>25</v>
      </c>
      <c r="AE15" s="500"/>
      <c r="AF15" s="506" t="s">
        <v>31</v>
      </c>
      <c r="AG15" s="435" t="s">
        <v>24</v>
      </c>
      <c r="AH15" s="459"/>
      <c r="AI15" s="1072">
        <f>COUNTIF($D15:AH15,"D")</f>
        <v>7</v>
      </c>
      <c r="AJ15" s="1073">
        <f t="shared" si="10"/>
        <v>3</v>
      </c>
      <c r="AK15" s="1073">
        <f t="shared" si="11"/>
        <v>1</v>
      </c>
      <c r="AL15" s="1073">
        <f t="shared" si="12"/>
        <v>0</v>
      </c>
      <c r="AM15" s="1073">
        <f t="shared" si="13"/>
        <v>1</v>
      </c>
      <c r="AN15" s="1073">
        <f t="shared" si="14"/>
        <v>1</v>
      </c>
      <c r="AO15" s="1073">
        <f t="shared" si="15"/>
        <v>1</v>
      </c>
      <c r="AP15" s="1073">
        <f t="shared" si="16"/>
        <v>1</v>
      </c>
      <c r="AQ15" s="1073">
        <f t="shared" si="17"/>
        <v>0</v>
      </c>
      <c r="AR15" s="1073">
        <f t="shared" si="18"/>
        <v>0</v>
      </c>
      <c r="AS15" s="1073">
        <f t="shared" si="19"/>
        <v>0</v>
      </c>
      <c r="AT15" s="1073">
        <f t="shared" si="20"/>
        <v>0</v>
      </c>
      <c r="AU15" s="1073">
        <f t="shared" si="21"/>
        <v>0</v>
      </c>
      <c r="AV15" s="1073">
        <f t="shared" si="22"/>
        <v>0</v>
      </c>
      <c r="AW15" s="1073">
        <f t="shared" si="23"/>
        <v>0</v>
      </c>
      <c r="AX15" s="1073">
        <f t="shared" si="24"/>
        <v>0</v>
      </c>
      <c r="AY15" s="1073">
        <f t="shared" si="25"/>
        <v>0</v>
      </c>
      <c r="AZ15" s="1073">
        <f t="shared" si="26"/>
        <v>0</v>
      </c>
      <c r="BA15" s="184">
        <f t="shared" si="49"/>
        <v>11</v>
      </c>
      <c r="BB15" s="348"/>
      <c r="BC15" s="1076">
        <f t="shared" si="50"/>
        <v>6.333333333333333</v>
      </c>
      <c r="BD15" s="347"/>
      <c r="BE15" s="343"/>
      <c r="BF15" s="178">
        <f t="shared" si="51"/>
        <v>0</v>
      </c>
      <c r="BG15" s="179">
        <f t="shared" si="52"/>
        <v>0</v>
      </c>
      <c r="BH15" s="180">
        <f t="shared" si="53"/>
        <v>0</v>
      </c>
      <c r="BI15" s="181">
        <f t="shared" si="54"/>
        <v>0</v>
      </c>
      <c r="BJ15" s="182">
        <f t="shared" si="55"/>
        <v>1</v>
      </c>
      <c r="BK15" s="183">
        <f t="shared" si="30"/>
        <v>0</v>
      </c>
      <c r="BL15" s="183">
        <f t="shared" si="31"/>
        <v>0</v>
      </c>
      <c r="BM15" s="183">
        <f t="shared" si="32"/>
        <v>0</v>
      </c>
      <c r="BN15" s="183">
        <f t="shared" si="33"/>
        <v>0</v>
      </c>
      <c r="BO15" s="183">
        <f t="shared" si="34"/>
        <v>0</v>
      </c>
      <c r="BP15" s="184">
        <f t="shared" si="35"/>
        <v>0</v>
      </c>
      <c r="BQ15" s="405">
        <f t="shared" si="56"/>
        <v>0.5</v>
      </c>
      <c r="BR15" s="182">
        <f t="shared" si="57"/>
        <v>1</v>
      </c>
      <c r="BS15" s="183">
        <f t="shared" si="36"/>
        <v>1</v>
      </c>
      <c r="BT15" s="184">
        <f t="shared" si="37"/>
        <v>1</v>
      </c>
      <c r="BU15" s="185">
        <f t="shared" si="58"/>
        <v>0.99999999999999989</v>
      </c>
      <c r="BV15" s="178">
        <f t="shared" si="38"/>
        <v>0</v>
      </c>
      <c r="BW15" s="179">
        <f t="shared" si="59"/>
        <v>0</v>
      </c>
      <c r="BX15" s="196">
        <f t="shared" si="60"/>
        <v>0</v>
      </c>
      <c r="BY15" s="197">
        <f t="shared" si="61"/>
        <v>0</v>
      </c>
      <c r="BZ15" s="182">
        <f t="shared" si="42"/>
        <v>0</v>
      </c>
      <c r="CA15" s="183">
        <f t="shared" si="43"/>
        <v>0</v>
      </c>
      <c r="CB15" s="183">
        <f t="shared" si="44"/>
        <v>0</v>
      </c>
      <c r="CC15" s="183">
        <f t="shared" si="45"/>
        <v>0</v>
      </c>
      <c r="CD15" s="183">
        <f t="shared" si="46"/>
        <v>0</v>
      </c>
      <c r="CE15" s="183">
        <f t="shared" si="47"/>
        <v>0</v>
      </c>
      <c r="CF15" s="184">
        <f t="shared" si="48"/>
        <v>0</v>
      </c>
      <c r="CG15" s="198">
        <f t="shared" si="62"/>
        <v>0</v>
      </c>
      <c r="CH15" s="186"/>
      <c r="CI15" s="187"/>
      <c r="CJ15" s="187"/>
      <c r="CK15" s="177">
        <f t="shared" si="63"/>
        <v>0.5</v>
      </c>
      <c r="CL15" s="230"/>
      <c r="CM15" s="360"/>
      <c r="CN15" s="1407">
        <v>5</v>
      </c>
      <c r="CO15" s="450">
        <v>60</v>
      </c>
    </row>
    <row r="16" spans="1:93" s="35" customFormat="1" ht="20.100000000000001" customHeight="1" thickBot="1" x14ac:dyDescent="0.3">
      <c r="A16" s="134" t="s">
        <v>61</v>
      </c>
      <c r="B16" s="1234">
        <v>4</v>
      </c>
      <c r="C16" s="19" t="s">
        <v>2</v>
      </c>
      <c r="D16" s="1266" t="s">
        <v>57</v>
      </c>
      <c r="E16" s="527"/>
      <c r="F16" s="527"/>
      <c r="G16" s="440" t="s">
        <v>24</v>
      </c>
      <c r="H16" s="459" t="s">
        <v>25</v>
      </c>
      <c r="I16" s="506" t="s">
        <v>56</v>
      </c>
      <c r="J16" s="506"/>
      <c r="K16" s="435" t="s">
        <v>24</v>
      </c>
      <c r="L16" s="435" t="s">
        <v>24</v>
      </c>
      <c r="M16" s="1220"/>
      <c r="N16" s="1221"/>
      <c r="O16" s="459" t="s">
        <v>24</v>
      </c>
      <c r="P16" s="435" t="s">
        <v>25</v>
      </c>
      <c r="Q16" s="498"/>
      <c r="R16" s="1469"/>
      <c r="S16" s="1441"/>
      <c r="T16" s="498"/>
      <c r="U16" s="435" t="s">
        <v>30</v>
      </c>
      <c r="V16" s="435" t="s">
        <v>28</v>
      </c>
      <c r="W16" s="505"/>
      <c r="X16" s="500"/>
      <c r="Y16" s="435" t="s">
        <v>32</v>
      </c>
      <c r="Z16" s="435" t="s">
        <v>32</v>
      </c>
      <c r="AA16" s="498" t="s">
        <v>288</v>
      </c>
      <c r="AB16" s="498" t="s">
        <v>289</v>
      </c>
      <c r="AC16" s="435" t="s">
        <v>32</v>
      </c>
      <c r="AD16" s="440" t="s">
        <v>32</v>
      </c>
      <c r="AE16" s="459" t="s">
        <v>32</v>
      </c>
      <c r="AF16" s="506"/>
      <c r="AG16" s="435" t="s">
        <v>24</v>
      </c>
      <c r="AH16" s="459"/>
      <c r="AI16" s="1072">
        <f>COUNTIF($D16:AH16,"D")</f>
        <v>5</v>
      </c>
      <c r="AJ16" s="1073">
        <f t="shared" si="10"/>
        <v>2</v>
      </c>
      <c r="AK16" s="1073">
        <f t="shared" si="11"/>
        <v>0</v>
      </c>
      <c r="AL16" s="1073">
        <f t="shared" si="12"/>
        <v>0</v>
      </c>
      <c r="AM16" s="1073">
        <f t="shared" si="13"/>
        <v>1</v>
      </c>
      <c r="AN16" s="1073">
        <f t="shared" si="14"/>
        <v>0</v>
      </c>
      <c r="AO16" s="1073">
        <f t="shared" si="15"/>
        <v>1</v>
      </c>
      <c r="AP16" s="1073">
        <f t="shared" si="16"/>
        <v>0</v>
      </c>
      <c r="AQ16" s="1073">
        <f t="shared" si="17"/>
        <v>5</v>
      </c>
      <c r="AR16" s="1073">
        <f t="shared" si="18"/>
        <v>0</v>
      </c>
      <c r="AS16" s="1073">
        <f t="shared" si="19"/>
        <v>0</v>
      </c>
      <c r="AT16" s="1073">
        <f t="shared" si="20"/>
        <v>0</v>
      </c>
      <c r="AU16" s="1073">
        <f t="shared" si="21"/>
        <v>0</v>
      </c>
      <c r="AV16" s="1073">
        <f t="shared" si="22"/>
        <v>0</v>
      </c>
      <c r="AW16" s="1073">
        <f t="shared" si="23"/>
        <v>0</v>
      </c>
      <c r="AX16" s="1073">
        <f t="shared" si="24"/>
        <v>0</v>
      </c>
      <c r="AY16" s="1073">
        <f t="shared" si="25"/>
        <v>0</v>
      </c>
      <c r="AZ16" s="1073">
        <f t="shared" si="26"/>
        <v>0</v>
      </c>
      <c r="BA16" s="184">
        <f t="shared" si="49"/>
        <v>12</v>
      </c>
      <c r="BB16" s="348"/>
      <c r="BC16" s="1076">
        <f t="shared" si="50"/>
        <v>4.333333333333333</v>
      </c>
      <c r="BD16" s="347"/>
      <c r="BE16" s="343"/>
      <c r="BF16" s="178">
        <f t="shared" si="51"/>
        <v>1</v>
      </c>
      <c r="BG16" s="179">
        <f t="shared" si="52"/>
        <v>0.5</v>
      </c>
      <c r="BH16" s="180">
        <f t="shared" si="53"/>
        <v>4.1666666666666664E-2</v>
      </c>
      <c r="BI16" s="181">
        <f t="shared" si="54"/>
        <v>0.45833333333333331</v>
      </c>
      <c r="BJ16" s="182">
        <f t="shared" si="55"/>
        <v>0</v>
      </c>
      <c r="BK16" s="183">
        <f t="shared" si="30"/>
        <v>0</v>
      </c>
      <c r="BL16" s="183">
        <f t="shared" si="31"/>
        <v>0</v>
      </c>
      <c r="BM16" s="183">
        <f t="shared" si="32"/>
        <v>0</v>
      </c>
      <c r="BN16" s="183">
        <f t="shared" si="33"/>
        <v>0</v>
      </c>
      <c r="BO16" s="183">
        <f t="shared" si="34"/>
        <v>0</v>
      </c>
      <c r="BP16" s="184">
        <f t="shared" si="35"/>
        <v>0</v>
      </c>
      <c r="BQ16" s="405">
        <f t="shared" si="56"/>
        <v>0</v>
      </c>
      <c r="BR16" s="182">
        <f t="shared" si="57"/>
        <v>1</v>
      </c>
      <c r="BS16" s="183">
        <f t="shared" si="36"/>
        <v>0</v>
      </c>
      <c r="BT16" s="184">
        <f t="shared" si="37"/>
        <v>1</v>
      </c>
      <c r="BU16" s="185">
        <f t="shared" si="58"/>
        <v>0.5</v>
      </c>
      <c r="BV16" s="178">
        <f t="shared" si="38"/>
        <v>0</v>
      </c>
      <c r="BW16" s="179">
        <f t="shared" si="59"/>
        <v>0</v>
      </c>
      <c r="BX16" s="196">
        <f t="shared" si="60"/>
        <v>0</v>
      </c>
      <c r="BY16" s="197">
        <f t="shared" si="61"/>
        <v>0</v>
      </c>
      <c r="BZ16" s="182">
        <f t="shared" si="42"/>
        <v>0</v>
      </c>
      <c r="CA16" s="183">
        <f t="shared" si="43"/>
        <v>0</v>
      </c>
      <c r="CB16" s="183">
        <f t="shared" si="44"/>
        <v>0</v>
      </c>
      <c r="CC16" s="183">
        <f t="shared" si="45"/>
        <v>0</v>
      </c>
      <c r="CD16" s="183">
        <f t="shared" si="46"/>
        <v>0</v>
      </c>
      <c r="CE16" s="183">
        <f t="shared" si="47"/>
        <v>0</v>
      </c>
      <c r="CF16" s="184">
        <f t="shared" si="48"/>
        <v>0</v>
      </c>
      <c r="CG16" s="198">
        <f t="shared" si="62"/>
        <v>0</v>
      </c>
      <c r="CH16" s="186"/>
      <c r="CI16" s="187"/>
      <c r="CJ16" s="187"/>
      <c r="CK16" s="177">
        <f t="shared" si="63"/>
        <v>0.5</v>
      </c>
      <c r="CL16" s="230"/>
      <c r="CM16" s="360"/>
      <c r="CN16" s="1407">
        <v>7</v>
      </c>
      <c r="CO16" s="450">
        <v>84</v>
      </c>
    </row>
    <row r="17" spans="1:93" s="35" customFormat="1" ht="20.100000000000001" customHeight="1" thickBot="1" x14ac:dyDescent="0.25">
      <c r="A17" s="134" t="s">
        <v>62</v>
      </c>
      <c r="B17" s="1515">
        <v>5</v>
      </c>
      <c r="C17" s="19" t="s">
        <v>2</v>
      </c>
      <c r="D17" s="1266" t="s">
        <v>30</v>
      </c>
      <c r="E17" s="498" t="s">
        <v>299</v>
      </c>
      <c r="F17" s="527"/>
      <c r="G17" s="440" t="s">
        <v>24</v>
      </c>
      <c r="H17" s="459" t="s">
        <v>25</v>
      </c>
      <c r="I17" s="435"/>
      <c r="J17" s="435" t="s">
        <v>26</v>
      </c>
      <c r="K17" s="435" t="s">
        <v>31</v>
      </c>
      <c r="L17" s="435" t="s">
        <v>27</v>
      </c>
      <c r="M17" s="520" t="s">
        <v>31</v>
      </c>
      <c r="N17" s="504" t="s">
        <v>312</v>
      </c>
      <c r="O17" s="459" t="s">
        <v>31</v>
      </c>
      <c r="P17" s="435" t="s">
        <v>25</v>
      </c>
      <c r="Q17" s="498" t="s">
        <v>27</v>
      </c>
      <c r="R17" s="1469"/>
      <c r="S17" s="1441"/>
      <c r="T17" s="531" t="s">
        <v>193</v>
      </c>
      <c r="U17" s="435" t="s">
        <v>30</v>
      </c>
      <c r="V17" s="435" t="s">
        <v>28</v>
      </c>
      <c r="W17" s="985" t="s">
        <v>191</v>
      </c>
      <c r="X17" s="500"/>
      <c r="Y17" s="435" t="s">
        <v>24</v>
      </c>
      <c r="Z17" s="435" t="s">
        <v>25</v>
      </c>
      <c r="AA17" s="498" t="s">
        <v>191</v>
      </c>
      <c r="AB17" s="498"/>
      <c r="AC17" s="435" t="s">
        <v>24</v>
      </c>
      <c r="AD17" s="440" t="s">
        <v>24</v>
      </c>
      <c r="AE17" s="500" t="s">
        <v>27</v>
      </c>
      <c r="AF17" s="506"/>
      <c r="AG17" s="435" t="s">
        <v>24</v>
      </c>
      <c r="AH17" s="459"/>
      <c r="AI17" s="1072">
        <f>COUNTIF($D17:AH17,"D")</f>
        <v>5</v>
      </c>
      <c r="AJ17" s="1073">
        <f t="shared" si="10"/>
        <v>3</v>
      </c>
      <c r="AK17" s="1073">
        <f t="shared" si="11"/>
        <v>1</v>
      </c>
      <c r="AL17" s="1073">
        <f t="shared" si="12"/>
        <v>3</v>
      </c>
      <c r="AM17" s="1073">
        <f t="shared" si="13"/>
        <v>1</v>
      </c>
      <c r="AN17" s="1073">
        <f t="shared" si="14"/>
        <v>0</v>
      </c>
      <c r="AO17" s="1073">
        <f t="shared" si="15"/>
        <v>2</v>
      </c>
      <c r="AP17" s="1073">
        <f t="shared" si="16"/>
        <v>3</v>
      </c>
      <c r="AQ17" s="1073">
        <f t="shared" si="17"/>
        <v>0</v>
      </c>
      <c r="AR17" s="1073">
        <f t="shared" si="18"/>
        <v>0</v>
      </c>
      <c r="AS17" s="1073">
        <f t="shared" si="19"/>
        <v>0</v>
      </c>
      <c r="AT17" s="1073">
        <f t="shared" si="20"/>
        <v>0</v>
      </c>
      <c r="AU17" s="1073">
        <f t="shared" si="21"/>
        <v>0</v>
      </c>
      <c r="AV17" s="1073">
        <f t="shared" si="22"/>
        <v>0</v>
      </c>
      <c r="AW17" s="1073">
        <f t="shared" si="23"/>
        <v>0</v>
      </c>
      <c r="AX17" s="1073">
        <f t="shared" si="24"/>
        <v>0</v>
      </c>
      <c r="AY17" s="1073">
        <f t="shared" si="25"/>
        <v>0</v>
      </c>
      <c r="AZ17" s="1073">
        <f t="shared" si="26"/>
        <v>0</v>
      </c>
      <c r="BA17" s="184">
        <f t="shared" si="49"/>
        <v>12</v>
      </c>
      <c r="BB17" s="348"/>
      <c r="BC17" s="1076">
        <f t="shared" si="50"/>
        <v>7.166666666666667</v>
      </c>
      <c r="BD17" s="347"/>
      <c r="BE17" s="343"/>
      <c r="BF17" s="178">
        <f t="shared" si="51"/>
        <v>0</v>
      </c>
      <c r="BG17" s="179">
        <f t="shared" si="52"/>
        <v>0</v>
      </c>
      <c r="BH17" s="180">
        <f t="shared" si="53"/>
        <v>0</v>
      </c>
      <c r="BI17" s="181">
        <f t="shared" si="54"/>
        <v>0</v>
      </c>
      <c r="BJ17" s="182">
        <f t="shared" si="55"/>
        <v>0</v>
      </c>
      <c r="BK17" s="183">
        <f t="shared" si="30"/>
        <v>0</v>
      </c>
      <c r="BL17" s="183">
        <f t="shared" si="31"/>
        <v>0</v>
      </c>
      <c r="BM17" s="183">
        <f t="shared" si="32"/>
        <v>0</v>
      </c>
      <c r="BN17" s="183">
        <f t="shared" si="33"/>
        <v>0</v>
      </c>
      <c r="BO17" s="183">
        <f t="shared" si="34"/>
        <v>0</v>
      </c>
      <c r="BP17" s="184">
        <f t="shared" si="35"/>
        <v>0</v>
      </c>
      <c r="BQ17" s="405">
        <f t="shared" si="56"/>
        <v>0</v>
      </c>
      <c r="BR17" s="182">
        <f t="shared" si="57"/>
        <v>1</v>
      </c>
      <c r="BS17" s="183">
        <f t="shared" si="36"/>
        <v>0</v>
      </c>
      <c r="BT17" s="184">
        <f t="shared" si="37"/>
        <v>2</v>
      </c>
      <c r="BU17" s="185">
        <f t="shared" si="58"/>
        <v>0.66666666666666663</v>
      </c>
      <c r="BV17" s="178">
        <f t="shared" si="38"/>
        <v>2</v>
      </c>
      <c r="BW17" s="179">
        <f t="shared" si="59"/>
        <v>1</v>
      </c>
      <c r="BX17" s="196">
        <f t="shared" si="60"/>
        <v>8.3333333333333329E-2</v>
      </c>
      <c r="BY17" s="197">
        <f t="shared" si="61"/>
        <v>0.91666666666666663</v>
      </c>
      <c r="BZ17" s="182">
        <f t="shared" si="42"/>
        <v>0</v>
      </c>
      <c r="CA17" s="183">
        <f t="shared" si="43"/>
        <v>2</v>
      </c>
      <c r="CB17" s="183">
        <f t="shared" si="44"/>
        <v>0</v>
      </c>
      <c r="CC17" s="183">
        <f t="shared" si="45"/>
        <v>1</v>
      </c>
      <c r="CD17" s="183">
        <f t="shared" si="46"/>
        <v>0</v>
      </c>
      <c r="CE17" s="183">
        <f t="shared" si="47"/>
        <v>0</v>
      </c>
      <c r="CF17" s="184">
        <f t="shared" si="48"/>
        <v>0</v>
      </c>
      <c r="CG17" s="198">
        <f t="shared" si="62"/>
        <v>1.5</v>
      </c>
      <c r="CH17" s="186"/>
      <c r="CI17" s="187"/>
      <c r="CJ17" s="187"/>
      <c r="CK17" s="177">
        <f t="shared" si="63"/>
        <v>2.5</v>
      </c>
      <c r="CL17" s="361"/>
      <c r="CM17" s="360"/>
      <c r="CN17" s="1407">
        <v>13</v>
      </c>
      <c r="CO17" s="450">
        <v>168</v>
      </c>
    </row>
    <row r="18" spans="1:93" s="35" customFormat="1" ht="20.100000000000001" customHeight="1" thickBot="1" x14ac:dyDescent="0.25">
      <c r="A18" s="134" t="s">
        <v>63</v>
      </c>
      <c r="B18" s="1234">
        <v>6</v>
      </c>
      <c r="C18" s="21" t="s">
        <v>2</v>
      </c>
      <c r="D18" s="1266" t="s">
        <v>30</v>
      </c>
      <c r="E18" s="498"/>
      <c r="F18" s="498" t="s">
        <v>50</v>
      </c>
      <c r="G18" s="440" t="s">
        <v>24</v>
      </c>
      <c r="H18" s="459" t="s">
        <v>31</v>
      </c>
      <c r="I18" s="435" t="s">
        <v>26</v>
      </c>
      <c r="J18" s="435"/>
      <c r="K18" s="435" t="s">
        <v>24</v>
      </c>
      <c r="L18" s="435" t="s">
        <v>24</v>
      </c>
      <c r="M18" s="520"/>
      <c r="N18" s="504"/>
      <c r="O18" s="459" t="s">
        <v>24</v>
      </c>
      <c r="P18" s="435" t="s">
        <v>31</v>
      </c>
      <c r="Q18" s="498" t="s">
        <v>26</v>
      </c>
      <c r="R18" s="1470"/>
      <c r="S18" s="1440" t="s">
        <v>288</v>
      </c>
      <c r="T18" s="432" t="s">
        <v>289</v>
      </c>
      <c r="U18" s="435" t="s">
        <v>296</v>
      </c>
      <c r="V18" s="435" t="s">
        <v>32</v>
      </c>
      <c r="W18" s="440" t="s">
        <v>296</v>
      </c>
      <c r="X18" s="459" t="s">
        <v>24</v>
      </c>
      <c r="Y18" s="433"/>
      <c r="Z18" s="435" t="s">
        <v>26</v>
      </c>
      <c r="AA18" s="498" t="s">
        <v>26</v>
      </c>
      <c r="AB18" s="531" t="s">
        <v>50</v>
      </c>
      <c r="AC18" s="435" t="s">
        <v>31</v>
      </c>
      <c r="AD18" s="440" t="s">
        <v>25</v>
      </c>
      <c r="AE18" s="500"/>
      <c r="AF18" s="506"/>
      <c r="AG18" s="435" t="s">
        <v>24</v>
      </c>
      <c r="AH18" s="459"/>
      <c r="AI18" s="1072">
        <f>COUNTIF($D18:AH18,"D")</f>
        <v>6</v>
      </c>
      <c r="AJ18" s="1073">
        <f t="shared" si="10"/>
        <v>1</v>
      </c>
      <c r="AK18" s="1073">
        <f t="shared" si="11"/>
        <v>4</v>
      </c>
      <c r="AL18" s="1073">
        <f t="shared" si="12"/>
        <v>0</v>
      </c>
      <c r="AM18" s="1073">
        <f t="shared" si="13"/>
        <v>0</v>
      </c>
      <c r="AN18" s="1073">
        <f t="shared" si="14"/>
        <v>0</v>
      </c>
      <c r="AO18" s="1073">
        <f t="shared" si="15"/>
        <v>1</v>
      </c>
      <c r="AP18" s="1073">
        <f t="shared" si="16"/>
        <v>3</v>
      </c>
      <c r="AQ18" s="1073">
        <f t="shared" si="17"/>
        <v>1</v>
      </c>
      <c r="AR18" s="1073">
        <f t="shared" si="18"/>
        <v>0</v>
      </c>
      <c r="AS18" s="1073">
        <f t="shared" si="19"/>
        <v>0</v>
      </c>
      <c r="AT18" s="1073">
        <f t="shared" si="20"/>
        <v>0</v>
      </c>
      <c r="AU18" s="1073">
        <f t="shared" si="21"/>
        <v>0</v>
      </c>
      <c r="AV18" s="1073">
        <f t="shared" si="22"/>
        <v>0</v>
      </c>
      <c r="AW18" s="1073">
        <f t="shared" si="23"/>
        <v>0</v>
      </c>
      <c r="AX18" s="1073">
        <f t="shared" si="24"/>
        <v>0</v>
      </c>
      <c r="AY18" s="1073">
        <f t="shared" si="25"/>
        <v>0</v>
      </c>
      <c r="AZ18" s="1073">
        <f t="shared" si="26"/>
        <v>0</v>
      </c>
      <c r="BA18" s="184">
        <f t="shared" si="49"/>
        <v>12</v>
      </c>
      <c r="BB18" s="348"/>
      <c r="BC18" s="1076">
        <f t="shared" si="50"/>
        <v>5.833333333333333</v>
      </c>
      <c r="BD18" s="347"/>
      <c r="BE18" s="343"/>
      <c r="BF18" s="178">
        <f t="shared" si="51"/>
        <v>0</v>
      </c>
      <c r="BG18" s="179">
        <f t="shared" si="52"/>
        <v>0</v>
      </c>
      <c r="BH18" s="180">
        <f t="shared" si="53"/>
        <v>0</v>
      </c>
      <c r="BI18" s="181">
        <f t="shared" si="54"/>
        <v>0</v>
      </c>
      <c r="BJ18" s="182">
        <f t="shared" si="55"/>
        <v>0</v>
      </c>
      <c r="BK18" s="183">
        <f t="shared" si="30"/>
        <v>0</v>
      </c>
      <c r="BL18" s="183">
        <f t="shared" si="31"/>
        <v>2</v>
      </c>
      <c r="BM18" s="183">
        <f t="shared" si="32"/>
        <v>0</v>
      </c>
      <c r="BN18" s="183">
        <f t="shared" si="33"/>
        <v>0</v>
      </c>
      <c r="BO18" s="183">
        <f t="shared" si="34"/>
        <v>0</v>
      </c>
      <c r="BP18" s="184">
        <f t="shared" si="35"/>
        <v>0</v>
      </c>
      <c r="BQ18" s="405">
        <f t="shared" si="56"/>
        <v>1</v>
      </c>
      <c r="BR18" s="182">
        <f t="shared" si="57"/>
        <v>0</v>
      </c>
      <c r="BS18" s="183">
        <f t="shared" si="36"/>
        <v>0</v>
      </c>
      <c r="BT18" s="184">
        <f t="shared" si="37"/>
        <v>1</v>
      </c>
      <c r="BU18" s="185">
        <f t="shared" si="58"/>
        <v>0.16666666666666666</v>
      </c>
      <c r="BV18" s="178">
        <f t="shared" si="38"/>
        <v>0</v>
      </c>
      <c r="BW18" s="179">
        <f t="shared" si="59"/>
        <v>0</v>
      </c>
      <c r="BX18" s="196">
        <f t="shared" si="60"/>
        <v>0</v>
      </c>
      <c r="BY18" s="197">
        <f t="shared" si="61"/>
        <v>0</v>
      </c>
      <c r="BZ18" s="182">
        <f t="shared" si="42"/>
        <v>0</v>
      </c>
      <c r="CA18" s="183">
        <f t="shared" si="43"/>
        <v>0</v>
      </c>
      <c r="CB18" s="183">
        <f t="shared" si="44"/>
        <v>0</v>
      </c>
      <c r="CC18" s="183">
        <f t="shared" si="45"/>
        <v>0</v>
      </c>
      <c r="CD18" s="183">
        <f t="shared" si="46"/>
        <v>0</v>
      </c>
      <c r="CE18" s="183">
        <f t="shared" si="47"/>
        <v>0</v>
      </c>
      <c r="CF18" s="184">
        <f t="shared" si="48"/>
        <v>0</v>
      </c>
      <c r="CG18" s="198">
        <f t="shared" si="62"/>
        <v>0</v>
      </c>
      <c r="CH18" s="186"/>
      <c r="CI18" s="187"/>
      <c r="CJ18" s="187"/>
      <c r="CK18" s="177">
        <f t="shared" si="63"/>
        <v>1</v>
      </c>
      <c r="CL18" s="361"/>
      <c r="CM18" s="360"/>
      <c r="CN18" s="1407">
        <v>7</v>
      </c>
      <c r="CO18" s="450">
        <v>84</v>
      </c>
    </row>
    <row r="19" spans="1:93" s="35" customFormat="1" ht="20.100000000000001" customHeight="1" thickBot="1" x14ac:dyDescent="0.25">
      <c r="A19" s="134" t="s">
        <v>240</v>
      </c>
      <c r="B19" s="1515">
        <v>7</v>
      </c>
      <c r="C19" s="124" t="s">
        <v>2</v>
      </c>
      <c r="D19" s="1471"/>
      <c r="E19" s="1245"/>
      <c r="F19" s="1245"/>
      <c r="G19" s="1416"/>
      <c r="H19" s="1417"/>
      <c r="I19" s="1415"/>
      <c r="J19" s="1415"/>
      <c r="K19" s="1415"/>
      <c r="L19" s="1415"/>
      <c r="M19" s="1245"/>
      <c r="N19" s="1418"/>
      <c r="O19" s="1417"/>
      <c r="P19" s="1415"/>
      <c r="Q19" s="1245"/>
      <c r="R19" s="1472"/>
      <c r="S19" s="1442"/>
      <c r="T19" s="438"/>
      <c r="U19" s="438" t="s">
        <v>296</v>
      </c>
      <c r="V19" s="438" t="s">
        <v>32</v>
      </c>
      <c r="W19" s="455" t="s">
        <v>296</v>
      </c>
      <c r="X19" s="460" t="s">
        <v>32</v>
      </c>
      <c r="Y19" s="438" t="s">
        <v>32</v>
      </c>
      <c r="Z19" s="438" t="s">
        <v>32</v>
      </c>
      <c r="AA19" s="438"/>
      <c r="AB19" s="438"/>
      <c r="AC19" s="438" t="s">
        <v>32</v>
      </c>
      <c r="AD19" s="455" t="s">
        <v>32</v>
      </c>
      <c r="AE19" s="460" t="s">
        <v>32</v>
      </c>
      <c r="AF19" s="438" t="s">
        <v>32</v>
      </c>
      <c r="AG19" s="435" t="s">
        <v>32</v>
      </c>
      <c r="AH19" s="386"/>
      <c r="AI19" s="1072">
        <f>COUNTIF($D19:AH19,"D")</f>
        <v>0</v>
      </c>
      <c r="AJ19" s="1073">
        <f t="shared" si="10"/>
        <v>0</v>
      </c>
      <c r="AK19" s="1073">
        <f t="shared" si="11"/>
        <v>0</v>
      </c>
      <c r="AL19" s="1073">
        <f t="shared" si="12"/>
        <v>0</v>
      </c>
      <c r="AM19" s="1073">
        <f t="shared" si="13"/>
        <v>0</v>
      </c>
      <c r="AN19" s="1073">
        <f t="shared" si="14"/>
        <v>0</v>
      </c>
      <c r="AO19" s="1073">
        <f t="shared" si="15"/>
        <v>0</v>
      </c>
      <c r="AP19" s="1073">
        <f t="shared" si="16"/>
        <v>0</v>
      </c>
      <c r="AQ19" s="1073">
        <f t="shared" si="17"/>
        <v>9</v>
      </c>
      <c r="AR19" s="1073">
        <f t="shared" si="18"/>
        <v>0</v>
      </c>
      <c r="AS19" s="1073">
        <f t="shared" si="19"/>
        <v>0</v>
      </c>
      <c r="AT19" s="1073">
        <f t="shared" si="20"/>
        <v>0</v>
      </c>
      <c r="AU19" s="1073">
        <f t="shared" si="21"/>
        <v>0</v>
      </c>
      <c r="AV19" s="1073">
        <f t="shared" si="22"/>
        <v>0</v>
      </c>
      <c r="AW19" s="1073">
        <f t="shared" si="23"/>
        <v>0</v>
      </c>
      <c r="AX19" s="1073">
        <f t="shared" si="24"/>
        <v>0</v>
      </c>
      <c r="AY19" s="1073">
        <f t="shared" si="25"/>
        <v>0</v>
      </c>
      <c r="AZ19" s="1073">
        <f t="shared" si="26"/>
        <v>0</v>
      </c>
      <c r="BA19" s="184">
        <f t="shared" si="49"/>
        <v>9</v>
      </c>
      <c r="BB19" s="348"/>
      <c r="BC19" s="1076">
        <f t="shared" si="50"/>
        <v>0</v>
      </c>
      <c r="BD19" s="347"/>
      <c r="BE19" s="343"/>
      <c r="BF19" s="178">
        <f t="shared" si="51"/>
        <v>0</v>
      </c>
      <c r="BG19" s="179">
        <f t="shared" si="52"/>
        <v>0</v>
      </c>
      <c r="BH19" s="180">
        <f t="shared" si="53"/>
        <v>0</v>
      </c>
      <c r="BI19" s="181">
        <f t="shared" si="54"/>
        <v>0</v>
      </c>
      <c r="BJ19" s="182">
        <f t="shared" si="55"/>
        <v>0</v>
      </c>
      <c r="BK19" s="183">
        <f t="shared" si="30"/>
        <v>0</v>
      </c>
      <c r="BL19" s="183">
        <f t="shared" si="31"/>
        <v>0</v>
      </c>
      <c r="BM19" s="183">
        <f t="shared" si="32"/>
        <v>0</v>
      </c>
      <c r="BN19" s="183">
        <f t="shared" si="33"/>
        <v>0</v>
      </c>
      <c r="BO19" s="183">
        <f t="shared" si="34"/>
        <v>0</v>
      </c>
      <c r="BP19" s="184">
        <f t="shared" si="35"/>
        <v>0</v>
      </c>
      <c r="BQ19" s="405">
        <f t="shared" si="56"/>
        <v>0</v>
      </c>
      <c r="BR19" s="182">
        <f t="shared" si="57"/>
        <v>0</v>
      </c>
      <c r="BS19" s="183">
        <f t="shared" si="36"/>
        <v>0</v>
      </c>
      <c r="BT19" s="184">
        <f t="shared" si="37"/>
        <v>0</v>
      </c>
      <c r="BU19" s="185">
        <f t="shared" si="58"/>
        <v>0</v>
      </c>
      <c r="BV19" s="178">
        <f t="shared" si="38"/>
        <v>0</v>
      </c>
      <c r="BW19" s="179">
        <f t="shared" si="59"/>
        <v>0</v>
      </c>
      <c r="BX19" s="196">
        <f t="shared" si="60"/>
        <v>0</v>
      </c>
      <c r="BY19" s="197">
        <f t="shared" si="61"/>
        <v>0</v>
      </c>
      <c r="BZ19" s="182">
        <f t="shared" si="42"/>
        <v>0</v>
      </c>
      <c r="CA19" s="183">
        <f t="shared" si="43"/>
        <v>0</v>
      </c>
      <c r="CB19" s="183">
        <f t="shared" si="44"/>
        <v>0</v>
      </c>
      <c r="CC19" s="183">
        <f t="shared" si="45"/>
        <v>0</v>
      </c>
      <c r="CD19" s="183">
        <f t="shared" si="46"/>
        <v>0</v>
      </c>
      <c r="CE19" s="183">
        <f t="shared" si="47"/>
        <v>0</v>
      </c>
      <c r="CF19" s="184">
        <f t="shared" si="48"/>
        <v>0</v>
      </c>
      <c r="CG19" s="198">
        <f t="shared" si="62"/>
        <v>0</v>
      </c>
      <c r="CH19" s="186"/>
      <c r="CI19" s="187"/>
      <c r="CJ19" s="187"/>
      <c r="CK19" s="177">
        <f t="shared" si="63"/>
        <v>0</v>
      </c>
      <c r="CL19" s="361"/>
      <c r="CM19" s="360"/>
      <c r="CN19" s="1407">
        <v>7</v>
      </c>
      <c r="CO19" s="450">
        <v>84</v>
      </c>
    </row>
    <row r="20" spans="1:93" s="35" customFormat="1" ht="20.100000000000001" customHeight="1" thickBot="1" x14ac:dyDescent="0.25">
      <c r="A20" s="1557" t="s">
        <v>64</v>
      </c>
      <c r="B20" s="1234">
        <v>8</v>
      </c>
      <c r="C20" s="124" t="s">
        <v>65</v>
      </c>
      <c r="D20" s="1473"/>
      <c r="E20" s="702"/>
      <c r="F20" s="702"/>
      <c r="G20" s="474"/>
      <c r="H20" s="472"/>
      <c r="I20" s="473"/>
      <c r="J20" s="473"/>
      <c r="K20" s="473"/>
      <c r="L20" s="473"/>
      <c r="M20" s="703"/>
      <c r="N20" s="704"/>
      <c r="O20" s="472"/>
      <c r="P20" s="473"/>
      <c r="Q20" s="702"/>
      <c r="R20" s="1474"/>
      <c r="S20" s="1443"/>
      <c r="T20" s="439"/>
      <c r="U20" s="438"/>
      <c r="V20" s="438"/>
      <c r="W20" s="455"/>
      <c r="X20" s="460"/>
      <c r="Y20" s="438"/>
      <c r="Z20" s="438"/>
      <c r="AA20" s="502"/>
      <c r="AB20" s="502"/>
      <c r="AC20" s="438"/>
      <c r="AD20" s="455"/>
      <c r="AE20" s="503"/>
      <c r="AF20" s="458"/>
      <c r="AG20" s="435"/>
      <c r="AH20" s="459"/>
      <c r="AI20" s="1072">
        <f>COUNTIF($D20:AH20,"D")</f>
        <v>0</v>
      </c>
      <c r="AJ20" s="1073">
        <f t="shared" si="10"/>
        <v>0</v>
      </c>
      <c r="AK20" s="1073">
        <f t="shared" si="11"/>
        <v>0</v>
      </c>
      <c r="AL20" s="1073">
        <f t="shared" si="12"/>
        <v>0</v>
      </c>
      <c r="AM20" s="1073">
        <f t="shared" si="13"/>
        <v>0</v>
      </c>
      <c r="AN20" s="1073">
        <f t="shared" si="14"/>
        <v>0</v>
      </c>
      <c r="AO20" s="1073">
        <f t="shared" si="15"/>
        <v>0</v>
      </c>
      <c r="AP20" s="1073">
        <f t="shared" si="16"/>
        <v>0</v>
      </c>
      <c r="AQ20" s="1073">
        <f t="shared" si="17"/>
        <v>0</v>
      </c>
      <c r="AR20" s="1073">
        <f t="shared" si="18"/>
        <v>0</v>
      </c>
      <c r="AS20" s="1073">
        <f t="shared" si="19"/>
        <v>0</v>
      </c>
      <c r="AT20" s="1073">
        <f t="shared" si="20"/>
        <v>0</v>
      </c>
      <c r="AU20" s="1073">
        <f t="shared" si="21"/>
        <v>0</v>
      </c>
      <c r="AV20" s="1073">
        <f t="shared" si="22"/>
        <v>0</v>
      </c>
      <c r="AW20" s="1073">
        <f t="shared" si="23"/>
        <v>0</v>
      </c>
      <c r="AX20" s="1073">
        <f t="shared" si="24"/>
        <v>0</v>
      </c>
      <c r="AY20" s="1073">
        <f t="shared" si="25"/>
        <v>0</v>
      </c>
      <c r="AZ20" s="1073">
        <f t="shared" si="26"/>
        <v>0</v>
      </c>
      <c r="BA20" s="184">
        <f t="shared" si="49"/>
        <v>0</v>
      </c>
      <c r="BB20" s="348"/>
      <c r="BC20" s="1076">
        <f t="shared" si="50"/>
        <v>0</v>
      </c>
      <c r="BD20" s="347"/>
      <c r="BE20" s="343"/>
      <c r="BF20" s="178">
        <f t="shared" si="51"/>
        <v>0</v>
      </c>
      <c r="BG20" s="179">
        <f t="shared" si="52"/>
        <v>0</v>
      </c>
      <c r="BH20" s="180">
        <f t="shared" si="53"/>
        <v>0</v>
      </c>
      <c r="BI20" s="181">
        <f t="shared" si="54"/>
        <v>0</v>
      </c>
      <c r="BJ20" s="182">
        <f t="shared" si="55"/>
        <v>0</v>
      </c>
      <c r="BK20" s="183">
        <f t="shared" si="30"/>
        <v>0</v>
      </c>
      <c r="BL20" s="183">
        <f t="shared" si="31"/>
        <v>0</v>
      </c>
      <c r="BM20" s="183">
        <f t="shared" si="32"/>
        <v>0</v>
      </c>
      <c r="BN20" s="183">
        <f t="shared" si="33"/>
        <v>0</v>
      </c>
      <c r="BO20" s="183">
        <f t="shared" si="34"/>
        <v>0</v>
      </c>
      <c r="BP20" s="184">
        <f t="shared" si="35"/>
        <v>0</v>
      </c>
      <c r="BQ20" s="405">
        <f t="shared" si="56"/>
        <v>0</v>
      </c>
      <c r="BR20" s="182">
        <f t="shared" si="57"/>
        <v>0</v>
      </c>
      <c r="BS20" s="183">
        <f t="shared" si="36"/>
        <v>0</v>
      </c>
      <c r="BT20" s="184">
        <f t="shared" si="37"/>
        <v>0</v>
      </c>
      <c r="BU20" s="185">
        <f t="shared" si="58"/>
        <v>0</v>
      </c>
      <c r="BV20" s="178">
        <f t="shared" si="38"/>
        <v>0</v>
      </c>
      <c r="BW20" s="179">
        <f t="shared" si="59"/>
        <v>0</v>
      </c>
      <c r="BX20" s="196">
        <f t="shared" si="60"/>
        <v>0</v>
      </c>
      <c r="BY20" s="197">
        <f t="shared" si="61"/>
        <v>0</v>
      </c>
      <c r="BZ20" s="182">
        <f t="shared" si="42"/>
        <v>0</v>
      </c>
      <c r="CA20" s="183">
        <f t="shared" si="43"/>
        <v>0</v>
      </c>
      <c r="CB20" s="183">
        <f t="shared" si="44"/>
        <v>0</v>
      </c>
      <c r="CC20" s="183">
        <f t="shared" si="45"/>
        <v>0</v>
      </c>
      <c r="CD20" s="183">
        <f t="shared" si="46"/>
        <v>0</v>
      </c>
      <c r="CE20" s="183">
        <f t="shared" si="47"/>
        <v>0</v>
      </c>
      <c r="CF20" s="184">
        <f t="shared" si="48"/>
        <v>0</v>
      </c>
      <c r="CG20" s="198">
        <f t="shared" si="62"/>
        <v>0</v>
      </c>
      <c r="CH20" s="186"/>
      <c r="CI20" s="187"/>
      <c r="CJ20" s="187"/>
      <c r="CK20" s="177">
        <f t="shared" si="63"/>
        <v>0</v>
      </c>
      <c r="CL20" s="361"/>
      <c r="CM20" s="360"/>
      <c r="CN20" s="1407">
        <v>0</v>
      </c>
      <c r="CO20" s="450">
        <v>0</v>
      </c>
    </row>
    <row r="21" spans="1:93" s="336" customFormat="1" ht="20.100000000000001" customHeight="1" thickBot="1" x14ac:dyDescent="0.25">
      <c r="A21" s="1558"/>
      <c r="B21" s="1515">
        <v>9</v>
      </c>
      <c r="C21" s="19"/>
      <c r="D21" s="1266"/>
      <c r="E21" s="498"/>
      <c r="F21" s="498"/>
      <c r="G21" s="440"/>
      <c r="H21" s="459"/>
      <c r="I21" s="435"/>
      <c r="J21" s="435"/>
      <c r="K21" s="435"/>
      <c r="L21" s="435"/>
      <c r="M21" s="520"/>
      <c r="N21" s="504"/>
      <c r="O21" s="459"/>
      <c r="P21" s="435"/>
      <c r="Q21" s="498"/>
      <c r="R21" s="1469"/>
      <c r="S21" s="1440"/>
      <c r="T21" s="432"/>
      <c r="U21" s="435"/>
      <c r="V21" s="435"/>
      <c r="W21" s="440"/>
      <c r="X21" s="459"/>
      <c r="Y21" s="435"/>
      <c r="Z21" s="435"/>
      <c r="AA21" s="498"/>
      <c r="AB21" s="498"/>
      <c r="AC21" s="435"/>
      <c r="AD21" s="440"/>
      <c r="AE21" s="500"/>
      <c r="AF21" s="506"/>
      <c r="AG21" s="435"/>
      <c r="AH21" s="459"/>
      <c r="AI21" s="1072">
        <f>COUNTIF($D21:AH21,"D")</f>
        <v>0</v>
      </c>
      <c r="AJ21" s="1073">
        <f t="shared" si="10"/>
        <v>0</v>
      </c>
      <c r="AK21" s="1073">
        <f t="shared" si="11"/>
        <v>0</v>
      </c>
      <c r="AL21" s="1073">
        <f t="shared" si="12"/>
        <v>0</v>
      </c>
      <c r="AM21" s="1073">
        <f t="shared" si="13"/>
        <v>0</v>
      </c>
      <c r="AN21" s="1073">
        <f t="shared" si="14"/>
        <v>0</v>
      </c>
      <c r="AO21" s="1073">
        <f t="shared" si="15"/>
        <v>0</v>
      </c>
      <c r="AP21" s="1073">
        <f t="shared" si="16"/>
        <v>0</v>
      </c>
      <c r="AQ21" s="1073">
        <f t="shared" si="17"/>
        <v>0</v>
      </c>
      <c r="AR21" s="1073">
        <f t="shared" si="18"/>
        <v>0</v>
      </c>
      <c r="AS21" s="1073">
        <f t="shared" si="19"/>
        <v>0</v>
      </c>
      <c r="AT21" s="1073">
        <f t="shared" si="20"/>
        <v>0</v>
      </c>
      <c r="AU21" s="1073">
        <f t="shared" si="21"/>
        <v>0</v>
      </c>
      <c r="AV21" s="1073">
        <f t="shared" si="22"/>
        <v>0</v>
      </c>
      <c r="AW21" s="1073">
        <f t="shared" si="23"/>
        <v>0</v>
      </c>
      <c r="AX21" s="1073">
        <f t="shared" si="24"/>
        <v>0</v>
      </c>
      <c r="AY21" s="1073">
        <f t="shared" si="25"/>
        <v>0</v>
      </c>
      <c r="AZ21" s="1073">
        <f t="shared" si="26"/>
        <v>0</v>
      </c>
      <c r="BA21" s="184">
        <f t="shared" si="49"/>
        <v>0</v>
      </c>
      <c r="BB21" s="348"/>
      <c r="BC21" s="1076">
        <f t="shared" si="50"/>
        <v>0</v>
      </c>
      <c r="BD21" s="347"/>
      <c r="BE21" s="343"/>
      <c r="BF21" s="178">
        <f t="shared" si="51"/>
        <v>0</v>
      </c>
      <c r="BG21" s="179">
        <f t="shared" si="52"/>
        <v>0</v>
      </c>
      <c r="BH21" s="180">
        <f t="shared" si="53"/>
        <v>0</v>
      </c>
      <c r="BI21" s="181">
        <f t="shared" si="54"/>
        <v>0</v>
      </c>
      <c r="BJ21" s="182">
        <f t="shared" si="55"/>
        <v>0</v>
      </c>
      <c r="BK21" s="183">
        <f t="shared" si="30"/>
        <v>0</v>
      </c>
      <c r="BL21" s="183">
        <f t="shared" si="31"/>
        <v>0</v>
      </c>
      <c r="BM21" s="183">
        <f t="shared" si="32"/>
        <v>0</v>
      </c>
      <c r="BN21" s="183">
        <f t="shared" si="33"/>
        <v>0</v>
      </c>
      <c r="BO21" s="183">
        <f t="shared" si="34"/>
        <v>0</v>
      </c>
      <c r="BP21" s="184">
        <f t="shared" si="35"/>
        <v>0</v>
      </c>
      <c r="BQ21" s="405">
        <f t="shared" si="56"/>
        <v>0</v>
      </c>
      <c r="BR21" s="182">
        <f t="shared" si="57"/>
        <v>0</v>
      </c>
      <c r="BS21" s="183">
        <f t="shared" si="36"/>
        <v>0</v>
      </c>
      <c r="BT21" s="184">
        <f t="shared" si="37"/>
        <v>0</v>
      </c>
      <c r="BU21" s="185">
        <f t="shared" si="58"/>
        <v>0</v>
      </c>
      <c r="BV21" s="178">
        <f t="shared" si="38"/>
        <v>0</v>
      </c>
      <c r="BW21" s="179">
        <f t="shared" si="59"/>
        <v>0</v>
      </c>
      <c r="BX21" s="196">
        <f t="shared" si="60"/>
        <v>0</v>
      </c>
      <c r="BY21" s="197">
        <f t="shared" si="61"/>
        <v>0</v>
      </c>
      <c r="BZ21" s="182">
        <f t="shared" si="42"/>
        <v>0</v>
      </c>
      <c r="CA21" s="183">
        <f t="shared" si="43"/>
        <v>0</v>
      </c>
      <c r="CB21" s="183">
        <f t="shared" si="44"/>
        <v>0</v>
      </c>
      <c r="CC21" s="183">
        <f t="shared" si="45"/>
        <v>0</v>
      </c>
      <c r="CD21" s="183">
        <f t="shared" si="46"/>
        <v>0</v>
      </c>
      <c r="CE21" s="183">
        <f t="shared" si="47"/>
        <v>0</v>
      </c>
      <c r="CF21" s="184">
        <f t="shared" si="48"/>
        <v>0</v>
      </c>
      <c r="CG21" s="198">
        <f t="shared" si="62"/>
        <v>0</v>
      </c>
      <c r="CH21" s="186"/>
      <c r="CI21" s="187"/>
      <c r="CJ21" s="187"/>
      <c r="CK21" s="177">
        <f t="shared" si="63"/>
        <v>0</v>
      </c>
      <c r="CL21" s="361"/>
      <c r="CM21" s="360"/>
      <c r="CN21" s="1407">
        <v>0</v>
      </c>
      <c r="CO21" s="450"/>
    </row>
    <row r="22" spans="1:93" s="35" customFormat="1" ht="20.100000000000001" customHeight="1" thickBot="1" x14ac:dyDescent="0.25">
      <c r="A22" s="1559"/>
      <c r="B22" s="1234">
        <v>10</v>
      </c>
      <c r="C22" s="128" t="s">
        <v>3</v>
      </c>
      <c r="D22" s="1475"/>
      <c r="E22" s="524"/>
      <c r="F22" s="524"/>
      <c r="G22" s="476"/>
      <c r="H22" s="410"/>
      <c r="I22" s="475"/>
      <c r="J22" s="475"/>
      <c r="K22" s="475"/>
      <c r="L22" s="475"/>
      <c r="M22" s="707"/>
      <c r="N22" s="413"/>
      <c r="O22" s="410"/>
      <c r="P22" s="475"/>
      <c r="Q22" s="524"/>
      <c r="R22" s="1476"/>
      <c r="S22" s="1443"/>
      <c r="T22" s="439"/>
      <c r="U22" s="438"/>
      <c r="V22" s="438"/>
      <c r="W22" s="455"/>
      <c r="X22" s="460"/>
      <c r="Y22" s="438"/>
      <c r="Z22" s="438"/>
      <c r="AA22" s="502"/>
      <c r="AB22" s="502"/>
      <c r="AC22" s="438"/>
      <c r="AD22" s="455"/>
      <c r="AE22" s="503"/>
      <c r="AF22" s="506"/>
      <c r="AG22" s="435"/>
      <c r="AH22" s="460"/>
      <c r="AI22" s="1072">
        <f>COUNTIF($D22:AH22,"D")</f>
        <v>0</v>
      </c>
      <c r="AJ22" s="1073">
        <f t="shared" si="10"/>
        <v>0</v>
      </c>
      <c r="AK22" s="1073">
        <f t="shared" si="11"/>
        <v>0</v>
      </c>
      <c r="AL22" s="1073">
        <f t="shared" si="12"/>
        <v>0</v>
      </c>
      <c r="AM22" s="1073">
        <f t="shared" si="13"/>
        <v>0</v>
      </c>
      <c r="AN22" s="1073">
        <f t="shared" si="14"/>
        <v>0</v>
      </c>
      <c r="AO22" s="1073">
        <f t="shared" si="15"/>
        <v>0</v>
      </c>
      <c r="AP22" s="1073">
        <f t="shared" si="16"/>
        <v>0</v>
      </c>
      <c r="AQ22" s="1073">
        <f t="shared" si="17"/>
        <v>0</v>
      </c>
      <c r="AR22" s="1073">
        <f t="shared" si="18"/>
        <v>0</v>
      </c>
      <c r="AS22" s="1073">
        <f t="shared" si="19"/>
        <v>0</v>
      </c>
      <c r="AT22" s="1073">
        <f t="shared" si="20"/>
        <v>0</v>
      </c>
      <c r="AU22" s="1073">
        <f t="shared" si="21"/>
        <v>0</v>
      </c>
      <c r="AV22" s="1073">
        <f t="shared" si="22"/>
        <v>0</v>
      </c>
      <c r="AW22" s="1073">
        <f t="shared" si="23"/>
        <v>0</v>
      </c>
      <c r="AX22" s="1073">
        <f t="shared" si="24"/>
        <v>0</v>
      </c>
      <c r="AY22" s="1073">
        <f t="shared" si="25"/>
        <v>0</v>
      </c>
      <c r="AZ22" s="1073">
        <f t="shared" si="26"/>
        <v>0</v>
      </c>
      <c r="BA22" s="184">
        <f t="shared" si="49"/>
        <v>0</v>
      </c>
      <c r="BB22" s="348"/>
      <c r="BC22" s="1076">
        <f t="shared" si="50"/>
        <v>0</v>
      </c>
      <c r="BD22" s="347"/>
      <c r="BE22" s="343"/>
      <c r="BF22" s="178">
        <f t="shared" si="51"/>
        <v>0</v>
      </c>
      <c r="BG22" s="179">
        <f t="shared" si="52"/>
        <v>0</v>
      </c>
      <c r="BH22" s="180">
        <f t="shared" si="53"/>
        <v>0</v>
      </c>
      <c r="BI22" s="181">
        <f t="shared" si="54"/>
        <v>0</v>
      </c>
      <c r="BJ22" s="182">
        <f t="shared" si="55"/>
        <v>0</v>
      </c>
      <c r="BK22" s="183">
        <f t="shared" si="30"/>
        <v>0</v>
      </c>
      <c r="BL22" s="183">
        <f t="shared" si="31"/>
        <v>0</v>
      </c>
      <c r="BM22" s="183">
        <f t="shared" si="32"/>
        <v>0</v>
      </c>
      <c r="BN22" s="183">
        <f t="shared" si="33"/>
        <v>0</v>
      </c>
      <c r="BO22" s="183">
        <f t="shared" si="34"/>
        <v>0</v>
      </c>
      <c r="BP22" s="184">
        <f t="shared" si="35"/>
        <v>0</v>
      </c>
      <c r="BQ22" s="405">
        <f t="shared" si="56"/>
        <v>0</v>
      </c>
      <c r="BR22" s="182">
        <f t="shared" si="57"/>
        <v>0</v>
      </c>
      <c r="BS22" s="183">
        <f t="shared" si="36"/>
        <v>0</v>
      </c>
      <c r="BT22" s="184">
        <f t="shared" si="37"/>
        <v>0</v>
      </c>
      <c r="BU22" s="185">
        <f t="shared" si="58"/>
        <v>0</v>
      </c>
      <c r="BV22" s="178">
        <f t="shared" si="38"/>
        <v>0</v>
      </c>
      <c r="BW22" s="179">
        <f t="shared" si="59"/>
        <v>0</v>
      </c>
      <c r="BX22" s="196">
        <f t="shared" si="60"/>
        <v>0</v>
      </c>
      <c r="BY22" s="197">
        <f t="shared" si="61"/>
        <v>0</v>
      </c>
      <c r="BZ22" s="182">
        <f t="shared" si="42"/>
        <v>0</v>
      </c>
      <c r="CA22" s="183">
        <f t="shared" si="43"/>
        <v>0</v>
      </c>
      <c r="CB22" s="183">
        <f t="shared" si="44"/>
        <v>0</v>
      </c>
      <c r="CC22" s="183">
        <f t="shared" si="45"/>
        <v>0</v>
      </c>
      <c r="CD22" s="183">
        <f t="shared" si="46"/>
        <v>0</v>
      </c>
      <c r="CE22" s="183">
        <f t="shared" si="47"/>
        <v>0</v>
      </c>
      <c r="CF22" s="184">
        <f t="shared" si="48"/>
        <v>0</v>
      </c>
      <c r="CG22" s="198">
        <f t="shared" si="62"/>
        <v>0</v>
      </c>
      <c r="CH22" s="186"/>
      <c r="CI22" s="187"/>
      <c r="CJ22" s="187"/>
      <c r="CK22" s="177">
        <f t="shared" si="63"/>
        <v>0</v>
      </c>
      <c r="CL22" s="361"/>
      <c r="CM22" s="360"/>
      <c r="CN22" s="1407">
        <v>0</v>
      </c>
      <c r="CO22" s="450"/>
    </row>
    <row r="23" spans="1:93" s="35" customFormat="1" ht="20.100000000000001" customHeight="1" thickBot="1" x14ac:dyDescent="0.25">
      <c r="A23" s="129" t="s">
        <v>66</v>
      </c>
      <c r="B23" s="1515">
        <v>11</v>
      </c>
      <c r="C23" s="658" t="s">
        <v>3</v>
      </c>
      <c r="D23" s="1477" t="s">
        <v>30</v>
      </c>
      <c r="E23" s="510"/>
      <c r="F23" s="510"/>
      <c r="G23" s="471" t="s">
        <v>24</v>
      </c>
      <c r="H23" s="509" t="s">
        <v>25</v>
      </c>
      <c r="I23" s="666" t="s">
        <v>56</v>
      </c>
      <c r="J23" s="666"/>
      <c r="K23" s="470" t="s">
        <v>24</v>
      </c>
      <c r="L23" s="470" t="s">
        <v>32</v>
      </c>
      <c r="M23" s="1420" t="s">
        <v>288</v>
      </c>
      <c r="N23" s="1421" t="s">
        <v>289</v>
      </c>
      <c r="O23" s="509" t="s">
        <v>32</v>
      </c>
      <c r="P23" s="470" t="s">
        <v>32</v>
      </c>
      <c r="Q23" s="1422" t="s">
        <v>288</v>
      </c>
      <c r="R23" s="1478" t="s">
        <v>289</v>
      </c>
      <c r="S23" s="1444"/>
      <c r="T23" s="502"/>
      <c r="U23" s="438" t="s">
        <v>30</v>
      </c>
      <c r="V23" s="438" t="s">
        <v>28</v>
      </c>
      <c r="W23" s="467"/>
      <c r="X23" s="503"/>
      <c r="Y23" s="438" t="s">
        <v>24</v>
      </c>
      <c r="Z23" s="447" t="s">
        <v>57</v>
      </c>
      <c r="AA23" s="452"/>
      <c r="AB23" s="502"/>
      <c r="AC23" s="438" t="s">
        <v>24</v>
      </c>
      <c r="AD23" s="455" t="s">
        <v>25</v>
      </c>
      <c r="AE23" s="503" t="s">
        <v>56</v>
      </c>
      <c r="AF23" s="458"/>
      <c r="AG23" s="438" t="s">
        <v>24</v>
      </c>
      <c r="AH23" s="460"/>
      <c r="AI23" s="1072">
        <f>COUNTIF($D23:AH23,"D")</f>
        <v>5</v>
      </c>
      <c r="AJ23" s="1073">
        <f t="shared" si="10"/>
        <v>2</v>
      </c>
      <c r="AK23" s="1073">
        <f t="shared" si="11"/>
        <v>0</v>
      </c>
      <c r="AL23" s="1073">
        <f t="shared" si="12"/>
        <v>0</v>
      </c>
      <c r="AM23" s="1073">
        <f t="shared" si="13"/>
        <v>1</v>
      </c>
      <c r="AN23" s="1073">
        <f t="shared" si="14"/>
        <v>0</v>
      </c>
      <c r="AO23" s="1073">
        <f t="shared" si="15"/>
        <v>2</v>
      </c>
      <c r="AP23" s="1073">
        <f t="shared" si="16"/>
        <v>0</v>
      </c>
      <c r="AQ23" s="1073">
        <f t="shared" si="17"/>
        <v>3</v>
      </c>
      <c r="AR23" s="1073">
        <f t="shared" si="18"/>
        <v>0</v>
      </c>
      <c r="AS23" s="1073">
        <f t="shared" si="19"/>
        <v>0</v>
      </c>
      <c r="AT23" s="1073">
        <f t="shared" si="20"/>
        <v>0</v>
      </c>
      <c r="AU23" s="1073">
        <f t="shared" si="21"/>
        <v>0</v>
      </c>
      <c r="AV23" s="1073">
        <f t="shared" si="22"/>
        <v>0</v>
      </c>
      <c r="AW23" s="1073">
        <f t="shared" si="23"/>
        <v>0</v>
      </c>
      <c r="AX23" s="1073">
        <f t="shared" si="24"/>
        <v>0</v>
      </c>
      <c r="AY23" s="1073">
        <f t="shared" si="25"/>
        <v>0</v>
      </c>
      <c r="AZ23" s="1073">
        <f t="shared" si="26"/>
        <v>0</v>
      </c>
      <c r="BA23" s="184">
        <f t="shared" si="49"/>
        <v>10</v>
      </c>
      <c r="BB23" s="348"/>
      <c r="BC23" s="1076">
        <f t="shared" si="50"/>
        <v>4.666666666666667</v>
      </c>
      <c r="BD23" s="347"/>
      <c r="BE23" s="343"/>
      <c r="BF23" s="178">
        <f t="shared" si="51"/>
        <v>2</v>
      </c>
      <c r="BG23" s="179">
        <f t="shared" si="52"/>
        <v>1</v>
      </c>
      <c r="BH23" s="180">
        <f t="shared" si="53"/>
        <v>8.3333333333333329E-2</v>
      </c>
      <c r="BI23" s="181">
        <f t="shared" si="54"/>
        <v>0.91666666666666663</v>
      </c>
      <c r="BJ23" s="182">
        <f t="shared" si="55"/>
        <v>0</v>
      </c>
      <c r="BK23" s="183">
        <f t="shared" si="30"/>
        <v>0</v>
      </c>
      <c r="BL23" s="183">
        <f t="shared" si="31"/>
        <v>0</v>
      </c>
      <c r="BM23" s="183">
        <f t="shared" si="32"/>
        <v>0</v>
      </c>
      <c r="BN23" s="183">
        <f t="shared" si="33"/>
        <v>0</v>
      </c>
      <c r="BO23" s="183">
        <f t="shared" si="34"/>
        <v>0</v>
      </c>
      <c r="BP23" s="184">
        <f t="shared" si="35"/>
        <v>0</v>
      </c>
      <c r="BQ23" s="405">
        <f t="shared" si="56"/>
        <v>0</v>
      </c>
      <c r="BR23" s="182">
        <f t="shared" si="57"/>
        <v>1</v>
      </c>
      <c r="BS23" s="183">
        <f t="shared" si="36"/>
        <v>0</v>
      </c>
      <c r="BT23" s="184">
        <f t="shared" si="37"/>
        <v>2</v>
      </c>
      <c r="BU23" s="185">
        <f t="shared" si="58"/>
        <v>0.66666666666666663</v>
      </c>
      <c r="BV23" s="178">
        <f t="shared" si="38"/>
        <v>0</v>
      </c>
      <c r="BW23" s="179">
        <f t="shared" si="59"/>
        <v>0</v>
      </c>
      <c r="BX23" s="196">
        <f t="shared" si="60"/>
        <v>0</v>
      </c>
      <c r="BY23" s="197">
        <f t="shared" si="61"/>
        <v>0</v>
      </c>
      <c r="BZ23" s="182">
        <f t="shared" si="42"/>
        <v>0</v>
      </c>
      <c r="CA23" s="183">
        <f t="shared" si="43"/>
        <v>0</v>
      </c>
      <c r="CB23" s="183">
        <f t="shared" si="44"/>
        <v>0</v>
      </c>
      <c r="CC23" s="183">
        <f t="shared" si="45"/>
        <v>0</v>
      </c>
      <c r="CD23" s="183">
        <f t="shared" si="46"/>
        <v>0</v>
      </c>
      <c r="CE23" s="183">
        <f t="shared" si="47"/>
        <v>0</v>
      </c>
      <c r="CF23" s="184">
        <f t="shared" si="48"/>
        <v>0</v>
      </c>
      <c r="CG23" s="198">
        <f t="shared" si="62"/>
        <v>0</v>
      </c>
      <c r="CH23" s="186"/>
      <c r="CI23" s="187"/>
      <c r="CJ23" s="187"/>
      <c r="CK23" s="177">
        <f t="shared" si="63"/>
        <v>1</v>
      </c>
      <c r="CL23" s="361"/>
      <c r="CM23" s="360"/>
      <c r="CN23" s="1407">
        <v>6</v>
      </c>
      <c r="CO23" s="450">
        <v>72</v>
      </c>
    </row>
    <row r="24" spans="1:93" s="35" customFormat="1" ht="20.100000000000001" customHeight="1" thickBot="1" x14ac:dyDescent="0.25">
      <c r="A24" s="134" t="s">
        <v>67</v>
      </c>
      <c r="B24" s="1234">
        <v>12</v>
      </c>
      <c r="C24" s="19" t="s">
        <v>3</v>
      </c>
      <c r="D24" s="1479" t="s">
        <v>30</v>
      </c>
      <c r="E24" s="502" t="s">
        <v>56</v>
      </c>
      <c r="F24" s="502"/>
      <c r="G24" s="455" t="s">
        <v>24</v>
      </c>
      <c r="H24" s="460" t="s">
        <v>26</v>
      </c>
      <c r="I24" s="458"/>
      <c r="J24" s="1429" t="s">
        <v>190</v>
      </c>
      <c r="K24" s="438" t="s">
        <v>24</v>
      </c>
      <c r="L24" s="438" t="s">
        <v>24</v>
      </c>
      <c r="M24" s="428" t="s">
        <v>190</v>
      </c>
      <c r="N24" s="507"/>
      <c r="O24" s="460" t="s">
        <v>24</v>
      </c>
      <c r="P24" s="438" t="s">
        <v>25</v>
      </c>
      <c r="Q24" s="502"/>
      <c r="R24" s="1480" t="s">
        <v>190</v>
      </c>
      <c r="S24" s="1444"/>
      <c r="T24" s="502"/>
      <c r="U24" s="438" t="s">
        <v>30</v>
      </c>
      <c r="V24" s="438" t="s">
        <v>28</v>
      </c>
      <c r="W24" s="467" t="s">
        <v>49</v>
      </c>
      <c r="X24" s="503"/>
      <c r="Y24" s="438" t="s">
        <v>24</v>
      </c>
      <c r="Z24" s="438" t="s">
        <v>25</v>
      </c>
      <c r="AA24" s="502"/>
      <c r="AB24" s="502"/>
      <c r="AC24" s="438" t="s">
        <v>24</v>
      </c>
      <c r="AD24" s="455" t="s">
        <v>25</v>
      </c>
      <c r="AE24" s="503"/>
      <c r="AF24" s="458"/>
      <c r="AG24" s="438" t="s">
        <v>24</v>
      </c>
      <c r="AH24" s="460"/>
      <c r="AI24" s="1072">
        <f>COUNTIF($D24:AH24,"D")</f>
        <v>7</v>
      </c>
      <c r="AJ24" s="1073">
        <f t="shared" si="10"/>
        <v>3</v>
      </c>
      <c r="AK24" s="1073">
        <f t="shared" si="11"/>
        <v>1</v>
      </c>
      <c r="AL24" s="1073">
        <f t="shared" si="12"/>
        <v>0</v>
      </c>
      <c r="AM24" s="1073">
        <f t="shared" si="13"/>
        <v>1</v>
      </c>
      <c r="AN24" s="1073">
        <f t="shared" si="14"/>
        <v>0</v>
      </c>
      <c r="AO24" s="1073">
        <f t="shared" si="15"/>
        <v>2</v>
      </c>
      <c r="AP24" s="1073">
        <f t="shared" si="16"/>
        <v>0</v>
      </c>
      <c r="AQ24" s="1073">
        <f t="shared" si="17"/>
        <v>0</v>
      </c>
      <c r="AR24" s="1073">
        <f t="shared" si="18"/>
        <v>0</v>
      </c>
      <c r="AS24" s="1073">
        <f t="shared" si="19"/>
        <v>0</v>
      </c>
      <c r="AT24" s="1073">
        <f t="shared" si="20"/>
        <v>0</v>
      </c>
      <c r="AU24" s="1073">
        <f t="shared" si="21"/>
        <v>0</v>
      </c>
      <c r="AV24" s="1073">
        <f t="shared" si="22"/>
        <v>0</v>
      </c>
      <c r="AW24" s="1073">
        <f t="shared" si="23"/>
        <v>0</v>
      </c>
      <c r="AX24" s="1073">
        <f t="shared" si="24"/>
        <v>0</v>
      </c>
      <c r="AY24" s="1073">
        <f t="shared" si="25"/>
        <v>0</v>
      </c>
      <c r="AZ24" s="1073">
        <f t="shared" si="26"/>
        <v>0</v>
      </c>
      <c r="BA24" s="184">
        <f t="shared" si="49"/>
        <v>11</v>
      </c>
      <c r="BB24" s="348"/>
      <c r="BC24" s="1076">
        <f t="shared" si="50"/>
        <v>6.666666666666667</v>
      </c>
      <c r="BD24" s="347"/>
      <c r="BE24" s="343"/>
      <c r="BF24" s="178">
        <f t="shared" si="51"/>
        <v>1</v>
      </c>
      <c r="BG24" s="179">
        <f t="shared" si="52"/>
        <v>0.5</v>
      </c>
      <c r="BH24" s="180">
        <f t="shared" si="53"/>
        <v>4.1666666666666664E-2</v>
      </c>
      <c r="BI24" s="181">
        <f t="shared" si="54"/>
        <v>0.45833333333333331</v>
      </c>
      <c r="BJ24" s="182">
        <f t="shared" si="55"/>
        <v>0</v>
      </c>
      <c r="BK24" s="183">
        <f t="shared" si="30"/>
        <v>1</v>
      </c>
      <c r="BL24" s="183">
        <f t="shared" si="31"/>
        <v>0</v>
      </c>
      <c r="BM24" s="183">
        <f t="shared" si="32"/>
        <v>0</v>
      </c>
      <c r="BN24" s="183">
        <f t="shared" si="33"/>
        <v>0</v>
      </c>
      <c r="BO24" s="183">
        <f t="shared" si="34"/>
        <v>0</v>
      </c>
      <c r="BP24" s="184">
        <f t="shared" si="35"/>
        <v>0</v>
      </c>
      <c r="BQ24" s="1373">
        <f>+(BM24+BL24+BK24+BJ24)*(12/24)+"04:00"</f>
        <v>0.66666666666666663</v>
      </c>
      <c r="BR24" s="182">
        <f t="shared" si="57"/>
        <v>1</v>
      </c>
      <c r="BS24" s="183">
        <f t="shared" si="36"/>
        <v>0</v>
      </c>
      <c r="BT24" s="184">
        <f t="shared" si="37"/>
        <v>2</v>
      </c>
      <c r="BU24" s="185">
        <f t="shared" si="58"/>
        <v>0.66666666666666663</v>
      </c>
      <c r="BV24" s="178">
        <f t="shared" si="38"/>
        <v>0</v>
      </c>
      <c r="BW24" s="179">
        <f t="shared" si="59"/>
        <v>0</v>
      </c>
      <c r="BX24" s="196">
        <f t="shared" si="60"/>
        <v>0</v>
      </c>
      <c r="BY24" s="197">
        <f t="shared" si="61"/>
        <v>0</v>
      </c>
      <c r="BZ24" s="182">
        <f t="shared" si="42"/>
        <v>3</v>
      </c>
      <c r="CA24" s="183">
        <f t="shared" si="43"/>
        <v>0</v>
      </c>
      <c r="CB24" s="183">
        <f t="shared" si="44"/>
        <v>0</v>
      </c>
      <c r="CC24" s="183">
        <f t="shared" si="45"/>
        <v>0</v>
      </c>
      <c r="CD24" s="183">
        <f t="shared" si="46"/>
        <v>0</v>
      </c>
      <c r="CE24" s="183">
        <f t="shared" si="47"/>
        <v>0</v>
      </c>
      <c r="CF24" s="184">
        <f t="shared" si="48"/>
        <v>0</v>
      </c>
      <c r="CG24" s="1373">
        <v>1.3333333333333333</v>
      </c>
      <c r="CH24" s="186"/>
      <c r="CI24" s="187"/>
      <c r="CJ24" s="187"/>
      <c r="CK24" s="177">
        <f t="shared" si="63"/>
        <v>2.5</v>
      </c>
      <c r="CL24" s="361"/>
      <c r="CM24" s="360"/>
      <c r="CN24" s="1407">
        <v>11</v>
      </c>
      <c r="CO24" s="916">
        <v>132</v>
      </c>
    </row>
    <row r="25" spans="1:93" s="35" customFormat="1" ht="20.100000000000001" customHeight="1" thickBot="1" x14ac:dyDescent="0.25">
      <c r="A25" s="129" t="s">
        <v>68</v>
      </c>
      <c r="B25" s="1515">
        <v>13</v>
      </c>
      <c r="C25" s="19" t="s">
        <v>3</v>
      </c>
      <c r="D25" s="1481"/>
      <c r="E25" s="1053"/>
      <c r="F25" s="1053"/>
      <c r="G25" s="1051"/>
      <c r="H25" s="1054"/>
      <c r="I25" s="1053"/>
      <c r="J25" s="1053"/>
      <c r="K25" s="1053"/>
      <c r="L25" s="1053"/>
      <c r="M25" s="1053"/>
      <c r="N25" s="1051"/>
      <c r="O25" s="1054"/>
      <c r="P25" s="1053"/>
      <c r="Q25" s="1053"/>
      <c r="R25" s="1482"/>
      <c r="S25" s="1445"/>
      <c r="T25" s="1143"/>
      <c r="U25" s="1143"/>
      <c r="V25" s="1143"/>
      <c r="W25" s="1145" t="s">
        <v>29</v>
      </c>
      <c r="X25" s="1144" t="s">
        <v>24</v>
      </c>
      <c r="Y25" s="1143" t="s">
        <v>24</v>
      </c>
      <c r="Z25" s="1143"/>
      <c r="AA25" s="1143" t="s">
        <v>24</v>
      </c>
      <c r="AB25" s="1143" t="s">
        <v>29</v>
      </c>
      <c r="AC25" s="1143"/>
      <c r="AD25" s="1051"/>
      <c r="AE25" s="1394"/>
      <c r="AF25" s="1395"/>
      <c r="AG25" s="1395"/>
      <c r="AH25" s="460"/>
      <c r="AI25" s="1072">
        <f>COUNTIF($D25:AH25,"D")</f>
        <v>3</v>
      </c>
      <c r="AJ25" s="1073">
        <f t="shared" si="10"/>
        <v>0</v>
      </c>
      <c r="AK25" s="1073">
        <f t="shared" si="11"/>
        <v>0</v>
      </c>
      <c r="AL25" s="1073">
        <f t="shared" si="12"/>
        <v>0</v>
      </c>
      <c r="AM25" s="1073">
        <f t="shared" si="13"/>
        <v>0</v>
      </c>
      <c r="AN25" s="1073">
        <f t="shared" si="14"/>
        <v>2</v>
      </c>
      <c r="AO25" s="1073">
        <f t="shared" si="15"/>
        <v>0</v>
      </c>
      <c r="AP25" s="1073">
        <f t="shared" si="16"/>
        <v>0</v>
      </c>
      <c r="AQ25" s="1073">
        <f t="shared" si="17"/>
        <v>0</v>
      </c>
      <c r="AR25" s="1073">
        <f t="shared" si="18"/>
        <v>0</v>
      </c>
      <c r="AS25" s="1073">
        <f t="shared" si="19"/>
        <v>0</v>
      </c>
      <c r="AT25" s="1073">
        <f t="shared" si="20"/>
        <v>0</v>
      </c>
      <c r="AU25" s="1073">
        <f t="shared" si="21"/>
        <v>0</v>
      </c>
      <c r="AV25" s="1073">
        <f t="shared" si="22"/>
        <v>0</v>
      </c>
      <c r="AW25" s="1073">
        <f t="shared" si="23"/>
        <v>0</v>
      </c>
      <c r="AX25" s="1073">
        <f t="shared" si="24"/>
        <v>0</v>
      </c>
      <c r="AY25" s="1073">
        <f t="shared" si="25"/>
        <v>0</v>
      </c>
      <c r="AZ25" s="1073">
        <f t="shared" si="26"/>
        <v>0</v>
      </c>
      <c r="BA25" s="184">
        <f t="shared" si="49"/>
        <v>3</v>
      </c>
      <c r="BB25" s="348"/>
      <c r="BC25" s="1076">
        <f t="shared" si="50"/>
        <v>1.5</v>
      </c>
      <c r="BD25" s="347"/>
      <c r="BE25" s="343"/>
      <c r="BF25" s="178">
        <f t="shared" si="51"/>
        <v>0</v>
      </c>
      <c r="BG25" s="179">
        <f t="shared" si="52"/>
        <v>0</v>
      </c>
      <c r="BH25" s="180">
        <f t="shared" si="53"/>
        <v>0</v>
      </c>
      <c r="BI25" s="181">
        <f t="shared" si="54"/>
        <v>0</v>
      </c>
      <c r="BJ25" s="182">
        <f t="shared" si="55"/>
        <v>0</v>
      </c>
      <c r="BK25" s="183">
        <f t="shared" si="30"/>
        <v>0</v>
      </c>
      <c r="BL25" s="183">
        <f t="shared" si="31"/>
        <v>0</v>
      </c>
      <c r="BM25" s="183">
        <f t="shared" si="32"/>
        <v>0</v>
      </c>
      <c r="BN25" s="183">
        <f t="shared" si="33"/>
        <v>0</v>
      </c>
      <c r="BO25" s="183">
        <f t="shared" si="34"/>
        <v>0</v>
      </c>
      <c r="BP25" s="184">
        <f t="shared" si="35"/>
        <v>0</v>
      </c>
      <c r="BQ25" s="405">
        <f t="shared" si="56"/>
        <v>0</v>
      </c>
      <c r="BR25" s="182">
        <f t="shared" si="57"/>
        <v>0</v>
      </c>
      <c r="BS25" s="183">
        <f t="shared" si="36"/>
        <v>2</v>
      </c>
      <c r="BT25" s="184">
        <f t="shared" si="37"/>
        <v>0</v>
      </c>
      <c r="BU25" s="185">
        <f t="shared" si="58"/>
        <v>1</v>
      </c>
      <c r="BV25" s="178">
        <f t="shared" si="38"/>
        <v>0</v>
      </c>
      <c r="BW25" s="179">
        <f t="shared" si="59"/>
        <v>0</v>
      </c>
      <c r="BX25" s="196">
        <f t="shared" si="60"/>
        <v>0</v>
      </c>
      <c r="BY25" s="197">
        <f t="shared" si="61"/>
        <v>0</v>
      </c>
      <c r="BZ25" s="182">
        <f t="shared" si="42"/>
        <v>0</v>
      </c>
      <c r="CA25" s="183">
        <f t="shared" si="43"/>
        <v>0</v>
      </c>
      <c r="CB25" s="183">
        <f t="shared" si="44"/>
        <v>0</v>
      </c>
      <c r="CC25" s="183">
        <f t="shared" si="45"/>
        <v>0</v>
      </c>
      <c r="CD25" s="183">
        <f t="shared" si="46"/>
        <v>0</v>
      </c>
      <c r="CE25" s="183">
        <f t="shared" si="47"/>
        <v>0</v>
      </c>
      <c r="CF25" s="184">
        <f t="shared" si="48"/>
        <v>0</v>
      </c>
      <c r="CG25" s="198">
        <f t="shared" si="62"/>
        <v>0</v>
      </c>
      <c r="CH25" s="186"/>
      <c r="CI25" s="187"/>
      <c r="CJ25" s="187"/>
      <c r="CK25" s="177">
        <f t="shared" si="63"/>
        <v>0</v>
      </c>
      <c r="CL25" s="361"/>
      <c r="CM25" s="360"/>
      <c r="CN25" s="1407">
        <v>1</v>
      </c>
      <c r="CO25" s="450">
        <v>12</v>
      </c>
    </row>
    <row r="26" spans="1:93" s="35" customFormat="1" ht="20.100000000000001" customHeight="1" thickBot="1" x14ac:dyDescent="0.25">
      <c r="A26" s="134" t="s">
        <v>69</v>
      </c>
      <c r="B26" s="1234">
        <v>14</v>
      </c>
      <c r="C26" s="19" t="s">
        <v>3</v>
      </c>
      <c r="D26" s="1479" t="s">
        <v>37</v>
      </c>
      <c r="E26" s="439" t="s">
        <v>37</v>
      </c>
      <c r="F26" s="439"/>
      <c r="G26" s="455"/>
      <c r="H26" s="460" t="s">
        <v>37</v>
      </c>
      <c r="I26" s="438" t="s">
        <v>37</v>
      </c>
      <c r="J26" s="438" t="s">
        <v>37</v>
      </c>
      <c r="K26" s="438" t="s">
        <v>37</v>
      </c>
      <c r="L26" s="438" t="s">
        <v>37</v>
      </c>
      <c r="M26" s="1400"/>
      <c r="N26" s="1401"/>
      <c r="O26" s="460" t="s">
        <v>37</v>
      </c>
      <c r="P26" s="438" t="s">
        <v>37</v>
      </c>
      <c r="Q26" s="439" t="s">
        <v>37</v>
      </c>
      <c r="R26" s="1483" t="s">
        <v>37</v>
      </c>
      <c r="S26" s="1442" t="s">
        <v>37</v>
      </c>
      <c r="T26" s="438" t="s">
        <v>37</v>
      </c>
      <c r="U26" s="438" t="s">
        <v>37</v>
      </c>
      <c r="V26" s="438"/>
      <c r="W26" s="455"/>
      <c r="X26" s="460" t="s">
        <v>37</v>
      </c>
      <c r="Y26" s="438" t="s">
        <v>37</v>
      </c>
      <c r="Z26" s="438" t="s">
        <v>37</v>
      </c>
      <c r="AA26" s="438" t="s">
        <v>37</v>
      </c>
      <c r="AB26" s="438" t="s">
        <v>37</v>
      </c>
      <c r="AC26" s="438"/>
      <c r="AD26" s="490"/>
      <c r="AE26" s="386" t="s">
        <v>37</v>
      </c>
      <c r="AF26" s="449" t="s">
        <v>37</v>
      </c>
      <c r="AG26" s="449" t="s">
        <v>37</v>
      </c>
      <c r="AH26" s="1025"/>
      <c r="AI26" s="1072">
        <f>COUNTIF($D26:AH26,"D")</f>
        <v>0</v>
      </c>
      <c r="AJ26" s="1073">
        <f t="shared" si="10"/>
        <v>0</v>
      </c>
      <c r="AK26" s="1073">
        <f t="shared" si="11"/>
        <v>0</v>
      </c>
      <c r="AL26" s="1073">
        <f t="shared" si="12"/>
        <v>0</v>
      </c>
      <c r="AM26" s="1073">
        <f t="shared" si="13"/>
        <v>0</v>
      </c>
      <c r="AN26" s="1073">
        <f t="shared" si="14"/>
        <v>0</v>
      </c>
      <c r="AO26" s="1073">
        <f t="shared" si="15"/>
        <v>0</v>
      </c>
      <c r="AP26" s="1073">
        <f t="shared" si="16"/>
        <v>0</v>
      </c>
      <c r="AQ26" s="1073">
        <f t="shared" si="17"/>
        <v>0</v>
      </c>
      <c r="AR26" s="1073">
        <f t="shared" si="18"/>
        <v>0</v>
      </c>
      <c r="AS26" s="1073">
        <f t="shared" si="19"/>
        <v>0</v>
      </c>
      <c r="AT26" s="1073">
        <f t="shared" si="20"/>
        <v>0</v>
      </c>
      <c r="AU26" s="1073">
        <f t="shared" si="21"/>
        <v>0</v>
      </c>
      <c r="AV26" s="1073">
        <f t="shared" si="22"/>
        <v>22</v>
      </c>
      <c r="AW26" s="1073">
        <f t="shared" si="23"/>
        <v>0</v>
      </c>
      <c r="AX26" s="1073">
        <f t="shared" si="24"/>
        <v>0</v>
      </c>
      <c r="AY26" s="1073">
        <f t="shared" si="25"/>
        <v>0</v>
      </c>
      <c r="AZ26" s="1073">
        <f t="shared" si="26"/>
        <v>0</v>
      </c>
      <c r="BA26" s="184">
        <f t="shared" si="49"/>
        <v>22</v>
      </c>
      <c r="BB26" s="348"/>
      <c r="BC26" s="1076">
        <f t="shared" si="50"/>
        <v>11</v>
      </c>
      <c r="BD26" s="347"/>
      <c r="BE26" s="343"/>
      <c r="BF26" s="178">
        <f t="shared" si="51"/>
        <v>0</v>
      </c>
      <c r="BG26" s="179">
        <f t="shared" si="52"/>
        <v>0</v>
      </c>
      <c r="BH26" s="180">
        <f t="shared" si="53"/>
        <v>0</v>
      </c>
      <c r="BI26" s="181">
        <f t="shared" si="54"/>
        <v>0</v>
      </c>
      <c r="BJ26" s="182">
        <f t="shared" si="55"/>
        <v>0</v>
      </c>
      <c r="BK26" s="183">
        <f t="shared" si="30"/>
        <v>0</v>
      </c>
      <c r="BL26" s="183">
        <f t="shared" si="31"/>
        <v>0</v>
      </c>
      <c r="BM26" s="183">
        <f t="shared" si="32"/>
        <v>0</v>
      </c>
      <c r="BN26" s="183">
        <f t="shared" si="33"/>
        <v>0</v>
      </c>
      <c r="BO26" s="183">
        <f t="shared" si="34"/>
        <v>0</v>
      </c>
      <c r="BP26" s="184">
        <f t="shared" si="35"/>
        <v>0</v>
      </c>
      <c r="BQ26" s="405">
        <f t="shared" si="56"/>
        <v>0</v>
      </c>
      <c r="BR26" s="182">
        <f t="shared" si="57"/>
        <v>0</v>
      </c>
      <c r="BS26" s="183">
        <f t="shared" si="36"/>
        <v>0</v>
      </c>
      <c r="BT26" s="184">
        <f t="shared" si="37"/>
        <v>0</v>
      </c>
      <c r="BU26" s="185">
        <f t="shared" si="58"/>
        <v>0</v>
      </c>
      <c r="BV26" s="178">
        <f t="shared" si="38"/>
        <v>0</v>
      </c>
      <c r="BW26" s="179">
        <f t="shared" si="59"/>
        <v>0</v>
      </c>
      <c r="BX26" s="196">
        <f t="shared" si="60"/>
        <v>0</v>
      </c>
      <c r="BY26" s="197">
        <f t="shared" si="61"/>
        <v>0</v>
      </c>
      <c r="BZ26" s="182">
        <f t="shared" si="42"/>
        <v>0</v>
      </c>
      <c r="CA26" s="183">
        <f t="shared" si="43"/>
        <v>0</v>
      </c>
      <c r="CB26" s="183">
        <f t="shared" si="44"/>
        <v>0</v>
      </c>
      <c r="CC26" s="183">
        <f t="shared" si="45"/>
        <v>0</v>
      </c>
      <c r="CD26" s="183">
        <f t="shared" si="46"/>
        <v>0</v>
      </c>
      <c r="CE26" s="183">
        <f t="shared" si="47"/>
        <v>0</v>
      </c>
      <c r="CF26" s="184">
        <f t="shared" si="48"/>
        <v>0</v>
      </c>
      <c r="CG26" s="198">
        <f t="shared" si="62"/>
        <v>0</v>
      </c>
      <c r="CH26" s="186"/>
      <c r="CI26" s="187"/>
      <c r="CJ26" s="187"/>
      <c r="CK26" s="177">
        <f t="shared" si="63"/>
        <v>0</v>
      </c>
      <c r="CL26" s="361"/>
      <c r="CM26" s="360"/>
      <c r="CN26" s="1407">
        <v>3</v>
      </c>
      <c r="CO26" s="450">
        <v>36</v>
      </c>
    </row>
    <row r="27" spans="1:93" s="35" customFormat="1" ht="20.100000000000001" customHeight="1" thickBot="1" x14ac:dyDescent="0.25">
      <c r="A27" s="129" t="s">
        <v>70</v>
      </c>
      <c r="B27" s="1515">
        <v>15</v>
      </c>
      <c r="C27" s="19" t="s">
        <v>3</v>
      </c>
      <c r="D27" s="1479" t="s">
        <v>30</v>
      </c>
      <c r="E27" s="502"/>
      <c r="F27" s="502" t="s">
        <v>50</v>
      </c>
      <c r="G27" s="455" t="s">
        <v>24</v>
      </c>
      <c r="H27" s="460" t="s">
        <v>25</v>
      </c>
      <c r="I27" s="458"/>
      <c r="J27" s="458"/>
      <c r="K27" s="438" t="s">
        <v>24</v>
      </c>
      <c r="L27" s="438" t="s">
        <v>24</v>
      </c>
      <c r="M27" s="453"/>
      <c r="N27" s="507"/>
      <c r="O27" s="460" t="s">
        <v>24</v>
      </c>
      <c r="P27" s="438" t="s">
        <v>25</v>
      </c>
      <c r="Q27" s="502"/>
      <c r="R27" s="1484"/>
      <c r="S27" s="1444"/>
      <c r="T27" s="502"/>
      <c r="U27" s="438" t="s">
        <v>30</v>
      </c>
      <c r="V27" s="438" t="s">
        <v>28</v>
      </c>
      <c r="W27" s="467"/>
      <c r="X27" s="503"/>
      <c r="Y27" s="438" t="s">
        <v>24</v>
      </c>
      <c r="Z27" s="447" t="s">
        <v>57</v>
      </c>
      <c r="AA27" s="452"/>
      <c r="AB27" s="502"/>
      <c r="AC27" s="438" t="s">
        <v>24</v>
      </c>
      <c r="AD27" s="455" t="s">
        <v>25</v>
      </c>
      <c r="AE27" s="503" t="s">
        <v>56</v>
      </c>
      <c r="AF27" s="458"/>
      <c r="AG27" s="438" t="s">
        <v>24</v>
      </c>
      <c r="AH27" s="459"/>
      <c r="AI27" s="1072">
        <f>COUNTIF($D27:AH27,"D")</f>
        <v>7</v>
      </c>
      <c r="AJ27" s="1073">
        <f t="shared" si="10"/>
        <v>3</v>
      </c>
      <c r="AK27" s="1073">
        <f t="shared" si="11"/>
        <v>0</v>
      </c>
      <c r="AL27" s="1073">
        <f t="shared" si="12"/>
        <v>0</v>
      </c>
      <c r="AM27" s="1073">
        <f t="shared" si="13"/>
        <v>1</v>
      </c>
      <c r="AN27" s="1073">
        <f t="shared" si="14"/>
        <v>0</v>
      </c>
      <c r="AO27" s="1073">
        <f t="shared" si="15"/>
        <v>2</v>
      </c>
      <c r="AP27" s="1073">
        <f t="shared" si="16"/>
        <v>0</v>
      </c>
      <c r="AQ27" s="1073">
        <f t="shared" si="17"/>
        <v>0</v>
      </c>
      <c r="AR27" s="1073">
        <f t="shared" si="18"/>
        <v>0</v>
      </c>
      <c r="AS27" s="1073">
        <f t="shared" si="19"/>
        <v>0</v>
      </c>
      <c r="AT27" s="1073">
        <f t="shared" si="20"/>
        <v>0</v>
      </c>
      <c r="AU27" s="1073">
        <f t="shared" si="21"/>
        <v>0</v>
      </c>
      <c r="AV27" s="1073">
        <f t="shared" si="22"/>
        <v>0</v>
      </c>
      <c r="AW27" s="1073">
        <f t="shared" si="23"/>
        <v>0</v>
      </c>
      <c r="AX27" s="1073">
        <f t="shared" si="24"/>
        <v>0</v>
      </c>
      <c r="AY27" s="1073">
        <f t="shared" si="25"/>
        <v>0</v>
      </c>
      <c r="AZ27" s="1073">
        <f t="shared" si="26"/>
        <v>0</v>
      </c>
      <c r="BA27" s="184">
        <f t="shared" si="49"/>
        <v>10</v>
      </c>
      <c r="BB27" s="348"/>
      <c r="BC27" s="1076">
        <f t="shared" si="50"/>
        <v>6.166666666666667</v>
      </c>
      <c r="BD27" s="347"/>
      <c r="BE27" s="343"/>
      <c r="BF27" s="178">
        <f t="shared" si="51"/>
        <v>1</v>
      </c>
      <c r="BG27" s="179">
        <f t="shared" si="52"/>
        <v>0.5</v>
      </c>
      <c r="BH27" s="180">
        <f t="shared" si="53"/>
        <v>4.1666666666666664E-2</v>
      </c>
      <c r="BI27" s="181">
        <f t="shared" si="54"/>
        <v>0.45833333333333331</v>
      </c>
      <c r="BJ27" s="182">
        <f t="shared" si="55"/>
        <v>0</v>
      </c>
      <c r="BK27" s="183">
        <f t="shared" si="30"/>
        <v>0</v>
      </c>
      <c r="BL27" s="183">
        <f t="shared" si="31"/>
        <v>1</v>
      </c>
      <c r="BM27" s="183">
        <f t="shared" si="32"/>
        <v>0</v>
      </c>
      <c r="BN27" s="183">
        <f t="shared" si="33"/>
        <v>0</v>
      </c>
      <c r="BO27" s="183">
        <f t="shared" si="34"/>
        <v>0</v>
      </c>
      <c r="BP27" s="184">
        <f t="shared" si="35"/>
        <v>0</v>
      </c>
      <c r="BQ27" s="405">
        <f t="shared" si="56"/>
        <v>0.5</v>
      </c>
      <c r="BR27" s="182">
        <f t="shared" si="57"/>
        <v>1</v>
      </c>
      <c r="BS27" s="183">
        <f t="shared" si="36"/>
        <v>0</v>
      </c>
      <c r="BT27" s="184">
        <f t="shared" si="37"/>
        <v>2</v>
      </c>
      <c r="BU27" s="185">
        <f t="shared" si="58"/>
        <v>0.66666666666666663</v>
      </c>
      <c r="BV27" s="178">
        <f t="shared" si="38"/>
        <v>0</v>
      </c>
      <c r="BW27" s="179">
        <f t="shared" si="59"/>
        <v>0</v>
      </c>
      <c r="BX27" s="196">
        <f t="shared" si="60"/>
        <v>0</v>
      </c>
      <c r="BY27" s="197">
        <f t="shared" si="61"/>
        <v>0</v>
      </c>
      <c r="BZ27" s="182">
        <f t="shared" si="42"/>
        <v>0</v>
      </c>
      <c r="CA27" s="183">
        <f t="shared" si="43"/>
        <v>0</v>
      </c>
      <c r="CB27" s="183">
        <f t="shared" si="44"/>
        <v>0</v>
      </c>
      <c r="CC27" s="183">
        <f t="shared" si="45"/>
        <v>0</v>
      </c>
      <c r="CD27" s="183">
        <f t="shared" si="46"/>
        <v>0</v>
      </c>
      <c r="CE27" s="183">
        <f t="shared" si="47"/>
        <v>0</v>
      </c>
      <c r="CF27" s="184">
        <f t="shared" si="48"/>
        <v>0</v>
      </c>
      <c r="CG27" s="198">
        <f t="shared" si="62"/>
        <v>0</v>
      </c>
      <c r="CH27" s="186"/>
      <c r="CI27" s="187"/>
      <c r="CJ27" s="187"/>
      <c r="CK27" s="177">
        <f t="shared" si="63"/>
        <v>1</v>
      </c>
      <c r="CL27" s="361"/>
      <c r="CM27" s="360"/>
      <c r="CN27" s="1407">
        <v>5</v>
      </c>
      <c r="CO27" s="450">
        <v>60</v>
      </c>
    </row>
    <row r="28" spans="1:93" s="35" customFormat="1" ht="20.100000000000001" customHeight="1" thickBot="1" x14ac:dyDescent="0.25">
      <c r="A28" s="134" t="s">
        <v>71</v>
      </c>
      <c r="B28" s="1234">
        <v>16</v>
      </c>
      <c r="C28" s="19" t="s">
        <v>3</v>
      </c>
      <c r="D28" s="1479" t="s">
        <v>296</v>
      </c>
      <c r="E28" s="439" t="s">
        <v>288</v>
      </c>
      <c r="F28" s="439" t="s">
        <v>289</v>
      </c>
      <c r="G28" s="455" t="s">
        <v>32</v>
      </c>
      <c r="H28" s="460" t="s">
        <v>32</v>
      </c>
      <c r="I28" s="438" t="s">
        <v>32</v>
      </c>
      <c r="J28" s="438" t="s">
        <v>32</v>
      </c>
      <c r="K28" s="435" t="s">
        <v>27</v>
      </c>
      <c r="L28" s="435" t="s">
        <v>25</v>
      </c>
      <c r="M28" s="1431" t="s">
        <v>191</v>
      </c>
      <c r="N28" s="504"/>
      <c r="O28" s="459" t="s">
        <v>24</v>
      </c>
      <c r="P28" s="435" t="s">
        <v>25</v>
      </c>
      <c r="Q28" s="498"/>
      <c r="R28" s="1469"/>
      <c r="S28" s="1446" t="s">
        <v>27</v>
      </c>
      <c r="T28" s="502"/>
      <c r="U28" s="438" t="s">
        <v>30</v>
      </c>
      <c r="V28" s="438" t="s">
        <v>28</v>
      </c>
      <c r="W28" s="467" t="s">
        <v>49</v>
      </c>
      <c r="X28" s="503"/>
      <c r="Y28" s="438" t="s">
        <v>24</v>
      </c>
      <c r="Z28" s="438" t="s">
        <v>25</v>
      </c>
      <c r="AA28" s="502"/>
      <c r="AB28" s="502"/>
      <c r="AC28" s="438" t="s">
        <v>24</v>
      </c>
      <c r="AD28" s="455" t="s">
        <v>25</v>
      </c>
      <c r="AE28" s="503"/>
      <c r="AF28" s="458"/>
      <c r="AG28" s="438" t="s">
        <v>32</v>
      </c>
      <c r="AH28" s="459"/>
      <c r="AI28" s="1072">
        <f>COUNTIF($D28:AH28,"D")</f>
        <v>3</v>
      </c>
      <c r="AJ28" s="1073">
        <f t="shared" si="10"/>
        <v>4</v>
      </c>
      <c r="AK28" s="1073">
        <f t="shared" si="11"/>
        <v>0</v>
      </c>
      <c r="AL28" s="1073">
        <f t="shared" si="12"/>
        <v>2</v>
      </c>
      <c r="AM28" s="1073">
        <f t="shared" si="13"/>
        <v>1</v>
      </c>
      <c r="AN28" s="1073">
        <f t="shared" si="14"/>
        <v>0</v>
      </c>
      <c r="AO28" s="1073">
        <f t="shared" si="15"/>
        <v>1</v>
      </c>
      <c r="AP28" s="1073">
        <f t="shared" si="16"/>
        <v>0</v>
      </c>
      <c r="AQ28" s="1073">
        <f t="shared" si="17"/>
        <v>5</v>
      </c>
      <c r="AR28" s="1073">
        <f t="shared" si="18"/>
        <v>0</v>
      </c>
      <c r="AS28" s="1073">
        <f t="shared" si="19"/>
        <v>0</v>
      </c>
      <c r="AT28" s="1073">
        <f t="shared" si="20"/>
        <v>0</v>
      </c>
      <c r="AU28" s="1073">
        <f t="shared" si="21"/>
        <v>0</v>
      </c>
      <c r="AV28" s="1073">
        <f t="shared" si="22"/>
        <v>0</v>
      </c>
      <c r="AW28" s="1073">
        <f t="shared" si="23"/>
        <v>0</v>
      </c>
      <c r="AX28" s="1073">
        <f t="shared" si="24"/>
        <v>0</v>
      </c>
      <c r="AY28" s="1073">
        <f t="shared" si="25"/>
        <v>0</v>
      </c>
      <c r="AZ28" s="1073">
        <f t="shared" si="26"/>
        <v>0</v>
      </c>
      <c r="BA28" s="184">
        <f t="shared" si="49"/>
        <v>14</v>
      </c>
      <c r="BB28" s="348"/>
      <c r="BC28" s="1076">
        <f t="shared" si="50"/>
        <v>5.333333333333333</v>
      </c>
      <c r="BD28" s="347"/>
      <c r="BE28" s="343"/>
      <c r="BF28" s="178">
        <f t="shared" si="51"/>
        <v>0</v>
      </c>
      <c r="BG28" s="179">
        <f t="shared" si="52"/>
        <v>0</v>
      </c>
      <c r="BH28" s="180">
        <f t="shared" si="53"/>
        <v>0</v>
      </c>
      <c r="BI28" s="181">
        <f t="shared" si="54"/>
        <v>0</v>
      </c>
      <c r="BJ28" s="182">
        <f t="shared" si="55"/>
        <v>0</v>
      </c>
      <c r="BK28" s="183">
        <f t="shared" si="30"/>
        <v>1</v>
      </c>
      <c r="BL28" s="183">
        <f t="shared" si="31"/>
        <v>0</v>
      </c>
      <c r="BM28" s="183">
        <f t="shared" si="32"/>
        <v>0</v>
      </c>
      <c r="BN28" s="183">
        <f t="shared" si="33"/>
        <v>0</v>
      </c>
      <c r="BO28" s="183">
        <f t="shared" si="34"/>
        <v>0</v>
      </c>
      <c r="BP28" s="184">
        <f t="shared" si="35"/>
        <v>0</v>
      </c>
      <c r="BQ28" s="1373">
        <f>+(BM28+BL28+BK28+BJ28)*(12/24)+"04:00"</f>
        <v>0.66666666666666663</v>
      </c>
      <c r="BR28" s="182">
        <f t="shared" si="57"/>
        <v>1</v>
      </c>
      <c r="BS28" s="183">
        <f t="shared" si="36"/>
        <v>0</v>
      </c>
      <c r="BT28" s="184">
        <f t="shared" si="37"/>
        <v>1</v>
      </c>
      <c r="BU28" s="185">
        <f t="shared" si="58"/>
        <v>0.5</v>
      </c>
      <c r="BV28" s="178">
        <f t="shared" si="38"/>
        <v>0</v>
      </c>
      <c r="BW28" s="179">
        <f t="shared" si="59"/>
        <v>0</v>
      </c>
      <c r="BX28" s="196">
        <f t="shared" si="60"/>
        <v>0</v>
      </c>
      <c r="BY28" s="197">
        <f t="shared" si="61"/>
        <v>0</v>
      </c>
      <c r="BZ28" s="182">
        <f t="shared" si="42"/>
        <v>0</v>
      </c>
      <c r="CA28" s="183">
        <f t="shared" si="43"/>
        <v>1</v>
      </c>
      <c r="CB28" s="183">
        <f t="shared" si="44"/>
        <v>0</v>
      </c>
      <c r="CC28" s="183">
        <f t="shared" si="45"/>
        <v>0</v>
      </c>
      <c r="CD28" s="183">
        <f t="shared" si="46"/>
        <v>0</v>
      </c>
      <c r="CE28" s="183">
        <f t="shared" si="47"/>
        <v>0</v>
      </c>
      <c r="CF28" s="184">
        <f t="shared" si="48"/>
        <v>0</v>
      </c>
      <c r="CG28" s="1373">
        <v>0.33333333333333331</v>
      </c>
      <c r="CH28" s="186"/>
      <c r="CI28" s="187"/>
      <c r="CJ28" s="187"/>
      <c r="CK28" s="177">
        <f t="shared" si="63"/>
        <v>1</v>
      </c>
      <c r="CL28" s="361"/>
      <c r="CM28" s="360"/>
      <c r="CN28" s="1407">
        <v>9</v>
      </c>
      <c r="CO28" s="916">
        <v>108</v>
      </c>
    </row>
    <row r="29" spans="1:93" s="35" customFormat="1" ht="20.100000000000001" customHeight="1" thickBot="1" x14ac:dyDescent="0.25">
      <c r="A29" s="129" t="s">
        <v>72</v>
      </c>
      <c r="B29" s="1515">
        <v>17</v>
      </c>
      <c r="C29" s="19" t="s">
        <v>3</v>
      </c>
      <c r="D29" s="1266" t="s">
        <v>30</v>
      </c>
      <c r="E29" s="498" t="s">
        <v>56</v>
      </c>
      <c r="F29" s="498"/>
      <c r="G29" s="440" t="s">
        <v>24</v>
      </c>
      <c r="H29" s="459" t="s">
        <v>25</v>
      </c>
      <c r="I29" s="506"/>
      <c r="J29" s="506"/>
      <c r="K29" s="435" t="s">
        <v>24</v>
      </c>
      <c r="L29" s="435" t="s">
        <v>24</v>
      </c>
      <c r="M29" s="1220"/>
      <c r="N29" s="1221"/>
      <c r="O29" s="459" t="s">
        <v>24</v>
      </c>
      <c r="P29" s="435" t="s">
        <v>25</v>
      </c>
      <c r="Q29" s="498"/>
      <c r="R29" s="1469" t="s">
        <v>191</v>
      </c>
      <c r="S29" s="1441"/>
      <c r="T29" s="498"/>
      <c r="U29" s="435" t="s">
        <v>30</v>
      </c>
      <c r="V29" s="435" t="s">
        <v>28</v>
      </c>
      <c r="W29" s="505"/>
      <c r="X29" s="500"/>
      <c r="Y29" s="435" t="s">
        <v>32</v>
      </c>
      <c r="Z29" s="435" t="s">
        <v>32</v>
      </c>
      <c r="AA29" s="498"/>
      <c r="AB29" s="498"/>
      <c r="AC29" s="435" t="s">
        <v>24</v>
      </c>
      <c r="AD29" s="440" t="s">
        <v>24</v>
      </c>
      <c r="AE29" s="500"/>
      <c r="AF29" s="531" t="s">
        <v>48</v>
      </c>
      <c r="AG29" s="435" t="s">
        <v>24</v>
      </c>
      <c r="AH29" s="459"/>
      <c r="AI29" s="1072">
        <f>COUNTIF($D29:AH29,"D")</f>
        <v>7</v>
      </c>
      <c r="AJ29" s="1073">
        <f t="shared" si="10"/>
        <v>2</v>
      </c>
      <c r="AK29" s="1073">
        <f t="shared" si="11"/>
        <v>0</v>
      </c>
      <c r="AL29" s="1073">
        <f t="shared" si="12"/>
        <v>0</v>
      </c>
      <c r="AM29" s="1073">
        <f t="shared" si="13"/>
        <v>1</v>
      </c>
      <c r="AN29" s="1073">
        <f t="shared" si="14"/>
        <v>0</v>
      </c>
      <c r="AO29" s="1073">
        <f t="shared" si="15"/>
        <v>2</v>
      </c>
      <c r="AP29" s="1073">
        <f t="shared" si="16"/>
        <v>0</v>
      </c>
      <c r="AQ29" s="1073">
        <f t="shared" si="17"/>
        <v>2</v>
      </c>
      <c r="AR29" s="1073">
        <f t="shared" si="18"/>
        <v>0</v>
      </c>
      <c r="AS29" s="1073">
        <f t="shared" si="19"/>
        <v>0</v>
      </c>
      <c r="AT29" s="1073">
        <f t="shared" si="20"/>
        <v>0</v>
      </c>
      <c r="AU29" s="1073">
        <f t="shared" si="21"/>
        <v>0</v>
      </c>
      <c r="AV29" s="1073">
        <f t="shared" si="22"/>
        <v>0</v>
      </c>
      <c r="AW29" s="1073">
        <f t="shared" si="23"/>
        <v>0</v>
      </c>
      <c r="AX29" s="1073">
        <f t="shared" si="24"/>
        <v>0</v>
      </c>
      <c r="AY29" s="1073">
        <f t="shared" si="25"/>
        <v>0</v>
      </c>
      <c r="AZ29" s="1073">
        <f t="shared" si="26"/>
        <v>0</v>
      </c>
      <c r="BA29" s="184">
        <f t="shared" si="49"/>
        <v>11</v>
      </c>
      <c r="BB29" s="348"/>
      <c r="BC29" s="1076">
        <f t="shared" si="50"/>
        <v>5.666666666666667</v>
      </c>
      <c r="BD29" s="347"/>
      <c r="BE29" s="343"/>
      <c r="BF29" s="178">
        <f t="shared" si="51"/>
        <v>1</v>
      </c>
      <c r="BG29" s="179">
        <f t="shared" si="52"/>
        <v>0.5</v>
      </c>
      <c r="BH29" s="180">
        <f t="shared" si="53"/>
        <v>4.1666666666666664E-2</v>
      </c>
      <c r="BI29" s="181">
        <f t="shared" si="54"/>
        <v>0.45833333333333331</v>
      </c>
      <c r="BJ29" s="182">
        <f t="shared" si="55"/>
        <v>1</v>
      </c>
      <c r="BK29" s="183">
        <f t="shared" si="30"/>
        <v>0</v>
      </c>
      <c r="BL29" s="183">
        <f t="shared" si="31"/>
        <v>0</v>
      </c>
      <c r="BM29" s="183">
        <f t="shared" si="32"/>
        <v>0</v>
      </c>
      <c r="BN29" s="183">
        <f t="shared" si="33"/>
        <v>0</v>
      </c>
      <c r="BO29" s="183">
        <f t="shared" si="34"/>
        <v>0</v>
      </c>
      <c r="BP29" s="184">
        <f t="shared" si="35"/>
        <v>0</v>
      </c>
      <c r="BQ29" s="1373">
        <f>+(BM29+BL29+BK29+BJ29)*(12/24)+"03:00"</f>
        <v>0.625</v>
      </c>
      <c r="BR29" s="182">
        <f t="shared" si="57"/>
        <v>1</v>
      </c>
      <c r="BS29" s="183">
        <f t="shared" si="36"/>
        <v>0</v>
      </c>
      <c r="BT29" s="184">
        <f t="shared" si="37"/>
        <v>2</v>
      </c>
      <c r="BU29" s="185">
        <f t="shared" si="58"/>
        <v>0.66666666666666663</v>
      </c>
      <c r="BV29" s="178">
        <f t="shared" si="38"/>
        <v>0</v>
      </c>
      <c r="BW29" s="179">
        <f t="shared" si="59"/>
        <v>0</v>
      </c>
      <c r="BX29" s="196">
        <f t="shared" si="60"/>
        <v>0</v>
      </c>
      <c r="BY29" s="197">
        <f t="shared" si="61"/>
        <v>0</v>
      </c>
      <c r="BZ29" s="182">
        <f t="shared" si="42"/>
        <v>0</v>
      </c>
      <c r="CA29" s="183">
        <f t="shared" si="43"/>
        <v>1</v>
      </c>
      <c r="CB29" s="183">
        <f t="shared" si="44"/>
        <v>0</v>
      </c>
      <c r="CC29" s="183">
        <f t="shared" si="45"/>
        <v>0</v>
      </c>
      <c r="CD29" s="183">
        <f t="shared" si="46"/>
        <v>0</v>
      </c>
      <c r="CE29" s="183">
        <f t="shared" si="47"/>
        <v>0</v>
      </c>
      <c r="CF29" s="184">
        <f t="shared" si="48"/>
        <v>0</v>
      </c>
      <c r="CG29" s="1373">
        <v>0.375</v>
      </c>
      <c r="CH29" s="186"/>
      <c r="CI29" s="187"/>
      <c r="CJ29" s="187"/>
      <c r="CK29" s="177">
        <f t="shared" si="63"/>
        <v>1.5</v>
      </c>
      <c r="CL29" s="361"/>
      <c r="CM29" s="360"/>
      <c r="CN29" s="1407">
        <v>9</v>
      </c>
      <c r="CO29" s="916">
        <v>109</v>
      </c>
    </row>
    <row r="30" spans="1:93" ht="20.100000000000001" customHeight="1" thickBot="1" x14ac:dyDescent="0.3">
      <c r="A30" s="134" t="s">
        <v>73</v>
      </c>
      <c r="B30" s="1234">
        <v>18</v>
      </c>
      <c r="C30" s="19" t="s">
        <v>3</v>
      </c>
      <c r="D30" s="1266" t="s">
        <v>30</v>
      </c>
      <c r="E30" s="1411" t="s">
        <v>299</v>
      </c>
      <c r="F30" s="498"/>
      <c r="G30" s="440" t="s">
        <v>24</v>
      </c>
      <c r="H30" s="459" t="s">
        <v>25</v>
      </c>
      <c r="I30" s="506"/>
      <c r="J30" s="506" t="s">
        <v>312</v>
      </c>
      <c r="K30" s="435" t="s">
        <v>24</v>
      </c>
      <c r="L30" s="435" t="s">
        <v>24</v>
      </c>
      <c r="M30" s="520"/>
      <c r="N30" s="504" t="s">
        <v>192</v>
      </c>
      <c r="O30" s="459" t="s">
        <v>24</v>
      </c>
      <c r="P30" s="435" t="s">
        <v>25</v>
      </c>
      <c r="Q30" s="498"/>
      <c r="R30" s="1469"/>
      <c r="S30" s="1441"/>
      <c r="T30" s="498" t="s">
        <v>50</v>
      </c>
      <c r="U30" s="435" t="s">
        <v>29</v>
      </c>
      <c r="V30" s="435" t="s">
        <v>28</v>
      </c>
      <c r="W30" s="505"/>
      <c r="X30" s="500" t="s">
        <v>48</v>
      </c>
      <c r="Y30" s="435" t="s">
        <v>24</v>
      </c>
      <c r="Z30" s="435" t="s">
        <v>25</v>
      </c>
      <c r="AA30" s="498" t="s">
        <v>49</v>
      </c>
      <c r="AB30" s="498"/>
      <c r="AC30" s="435" t="s">
        <v>27</v>
      </c>
      <c r="AD30" s="440" t="s">
        <v>25</v>
      </c>
      <c r="AE30" s="500"/>
      <c r="AF30" s="506" t="s">
        <v>48</v>
      </c>
      <c r="AG30" s="435" t="s">
        <v>24</v>
      </c>
      <c r="AH30" s="2"/>
      <c r="AI30" s="1072">
        <f>COUNTIF($D30:AH30,"D")</f>
        <v>6</v>
      </c>
      <c r="AJ30" s="1073">
        <f t="shared" si="10"/>
        <v>4</v>
      </c>
      <c r="AK30" s="1073">
        <f t="shared" si="11"/>
        <v>0</v>
      </c>
      <c r="AL30" s="1073">
        <f t="shared" si="12"/>
        <v>1</v>
      </c>
      <c r="AM30" s="1073">
        <f t="shared" si="13"/>
        <v>1</v>
      </c>
      <c r="AN30" s="1073">
        <f t="shared" si="14"/>
        <v>1</v>
      </c>
      <c r="AO30" s="1073">
        <f t="shared" si="15"/>
        <v>1</v>
      </c>
      <c r="AP30" s="1073">
        <f t="shared" si="16"/>
        <v>0</v>
      </c>
      <c r="AQ30" s="1073">
        <f t="shared" si="17"/>
        <v>0</v>
      </c>
      <c r="AR30" s="1073">
        <f t="shared" si="18"/>
        <v>0</v>
      </c>
      <c r="AS30" s="1073">
        <f t="shared" si="19"/>
        <v>0</v>
      </c>
      <c r="AT30" s="1073">
        <f t="shared" si="20"/>
        <v>0</v>
      </c>
      <c r="AU30" s="1073">
        <f t="shared" si="21"/>
        <v>0</v>
      </c>
      <c r="AV30" s="1073">
        <f t="shared" si="22"/>
        <v>0</v>
      </c>
      <c r="AW30" s="1073">
        <f t="shared" si="23"/>
        <v>0</v>
      </c>
      <c r="AX30" s="1073">
        <f t="shared" si="24"/>
        <v>0</v>
      </c>
      <c r="AY30" s="1073">
        <f t="shared" si="25"/>
        <v>0</v>
      </c>
      <c r="AZ30" s="1073">
        <f t="shared" si="26"/>
        <v>0</v>
      </c>
      <c r="BA30" s="184">
        <f t="shared" si="49"/>
        <v>11</v>
      </c>
      <c r="BB30" s="348"/>
      <c r="BC30" s="1076">
        <f t="shared" si="50"/>
        <v>6.333333333333333</v>
      </c>
      <c r="BD30" s="347"/>
      <c r="BE30" s="343"/>
      <c r="BF30" s="178">
        <f t="shared" si="51"/>
        <v>0</v>
      </c>
      <c r="BG30" s="913">
        <v>0.16666666666666666</v>
      </c>
      <c r="BH30" s="914">
        <v>4.1666666666666664E-2</v>
      </c>
      <c r="BI30" s="915">
        <f t="shared" si="54"/>
        <v>0.125</v>
      </c>
      <c r="BJ30" s="182">
        <f t="shared" si="55"/>
        <v>2</v>
      </c>
      <c r="BK30" s="183">
        <f t="shared" si="30"/>
        <v>1</v>
      </c>
      <c r="BL30" s="183">
        <f t="shared" si="31"/>
        <v>1</v>
      </c>
      <c r="BM30" s="183">
        <f t="shared" si="32"/>
        <v>0</v>
      </c>
      <c r="BN30" s="183">
        <f t="shared" si="33"/>
        <v>0</v>
      </c>
      <c r="BO30" s="183">
        <f t="shared" si="34"/>
        <v>0</v>
      </c>
      <c r="BP30" s="184">
        <f t="shared" si="35"/>
        <v>0</v>
      </c>
      <c r="BQ30" s="405">
        <f t="shared" si="56"/>
        <v>2</v>
      </c>
      <c r="BR30" s="182">
        <f t="shared" si="57"/>
        <v>1</v>
      </c>
      <c r="BS30" s="183">
        <f t="shared" si="36"/>
        <v>1</v>
      </c>
      <c r="BT30" s="184">
        <f t="shared" si="37"/>
        <v>1</v>
      </c>
      <c r="BU30" s="185">
        <f t="shared" si="58"/>
        <v>0.99999999999999989</v>
      </c>
      <c r="BV30" s="178">
        <f t="shared" si="38"/>
        <v>2</v>
      </c>
      <c r="BW30" s="913">
        <v>0.83333333333333337</v>
      </c>
      <c r="BX30" s="914">
        <v>4.1666666666666664E-2</v>
      </c>
      <c r="BY30" s="915">
        <v>0.79166666666666663</v>
      </c>
      <c r="BZ30" s="182">
        <f t="shared" si="42"/>
        <v>0</v>
      </c>
      <c r="CA30" s="183">
        <f t="shared" si="43"/>
        <v>0</v>
      </c>
      <c r="CB30" s="183">
        <f t="shared" si="44"/>
        <v>1</v>
      </c>
      <c r="CC30" s="183">
        <f t="shared" si="45"/>
        <v>0</v>
      </c>
      <c r="CD30" s="183">
        <f t="shared" si="46"/>
        <v>0</v>
      </c>
      <c r="CE30" s="183">
        <f t="shared" si="47"/>
        <v>0</v>
      </c>
      <c r="CF30" s="184">
        <f t="shared" si="48"/>
        <v>0</v>
      </c>
      <c r="CG30" s="198">
        <f t="shared" si="62"/>
        <v>0.5</v>
      </c>
      <c r="CH30" s="186"/>
      <c r="CI30" s="187"/>
      <c r="CJ30" s="187"/>
      <c r="CK30" s="177">
        <f t="shared" si="63"/>
        <v>3.5</v>
      </c>
      <c r="CL30" s="230"/>
      <c r="CM30" s="359"/>
      <c r="CN30" s="1407">
        <v>11</v>
      </c>
      <c r="CO30" s="916">
        <v>132</v>
      </c>
    </row>
    <row r="31" spans="1:93" ht="20.100000000000001" customHeight="1" thickBot="1" x14ac:dyDescent="0.3">
      <c r="A31" s="129" t="s">
        <v>74</v>
      </c>
      <c r="B31" s="1515">
        <v>19</v>
      </c>
      <c r="C31" s="19" t="s">
        <v>3</v>
      </c>
      <c r="D31" s="1266" t="s">
        <v>30</v>
      </c>
      <c r="E31" s="498" t="s">
        <v>56</v>
      </c>
      <c r="F31" s="498"/>
      <c r="G31" s="440" t="s">
        <v>27</v>
      </c>
      <c r="H31" s="459" t="s">
        <v>25</v>
      </c>
      <c r="I31" s="506"/>
      <c r="J31" s="506" t="s">
        <v>26</v>
      </c>
      <c r="K31" s="435" t="s">
        <v>24</v>
      </c>
      <c r="L31" s="435" t="s">
        <v>24</v>
      </c>
      <c r="M31" s="520" t="s">
        <v>48</v>
      </c>
      <c r="N31" s="985" t="s">
        <v>50</v>
      </c>
      <c r="O31" s="459" t="s">
        <v>24</v>
      </c>
      <c r="P31" s="435" t="s">
        <v>25</v>
      </c>
      <c r="Q31" s="498"/>
      <c r="R31" s="1469" t="s">
        <v>27</v>
      </c>
      <c r="S31" s="1441"/>
      <c r="T31" s="498" t="s">
        <v>50</v>
      </c>
      <c r="U31" s="435" t="s">
        <v>30</v>
      </c>
      <c r="V31" s="435" t="s">
        <v>28</v>
      </c>
      <c r="W31" s="505"/>
      <c r="X31" s="500"/>
      <c r="Y31" s="435" t="s">
        <v>24</v>
      </c>
      <c r="Z31" s="435" t="s">
        <v>25</v>
      </c>
      <c r="AA31" s="498"/>
      <c r="AB31" s="498"/>
      <c r="AC31" s="435" t="s">
        <v>24</v>
      </c>
      <c r="AD31" s="440" t="s">
        <v>25</v>
      </c>
      <c r="AE31" s="500"/>
      <c r="AF31" s="506"/>
      <c r="AG31" s="435" t="s">
        <v>24</v>
      </c>
      <c r="AH31" s="459"/>
      <c r="AI31" s="1072">
        <f>COUNTIF($D31:AH31,"D")</f>
        <v>6</v>
      </c>
      <c r="AJ31" s="1073">
        <f t="shared" si="10"/>
        <v>4</v>
      </c>
      <c r="AK31" s="1073">
        <f t="shared" si="11"/>
        <v>1</v>
      </c>
      <c r="AL31" s="1073">
        <f t="shared" si="12"/>
        <v>2</v>
      </c>
      <c r="AM31" s="1073">
        <f t="shared" si="13"/>
        <v>1</v>
      </c>
      <c r="AN31" s="1073">
        <f t="shared" si="14"/>
        <v>0</v>
      </c>
      <c r="AO31" s="1073">
        <f t="shared" si="15"/>
        <v>2</v>
      </c>
      <c r="AP31" s="1073">
        <f t="shared" si="16"/>
        <v>0</v>
      </c>
      <c r="AQ31" s="1073">
        <f t="shared" si="17"/>
        <v>0</v>
      </c>
      <c r="AR31" s="1073">
        <f t="shared" si="18"/>
        <v>0</v>
      </c>
      <c r="AS31" s="1073">
        <f t="shared" si="19"/>
        <v>0</v>
      </c>
      <c r="AT31" s="1073">
        <f t="shared" si="20"/>
        <v>0</v>
      </c>
      <c r="AU31" s="1073">
        <f t="shared" si="21"/>
        <v>0</v>
      </c>
      <c r="AV31" s="1073">
        <f t="shared" si="22"/>
        <v>0</v>
      </c>
      <c r="AW31" s="1073">
        <f t="shared" si="23"/>
        <v>0</v>
      </c>
      <c r="AX31" s="1073">
        <f t="shared" si="24"/>
        <v>0</v>
      </c>
      <c r="AY31" s="1073">
        <f t="shared" si="25"/>
        <v>0</v>
      </c>
      <c r="AZ31" s="1073">
        <f t="shared" si="26"/>
        <v>0</v>
      </c>
      <c r="BA31" s="184">
        <f t="shared" si="49"/>
        <v>13</v>
      </c>
      <c r="BB31" s="348"/>
      <c r="BC31" s="1076">
        <f t="shared" si="50"/>
        <v>7.666666666666667</v>
      </c>
      <c r="BD31" s="347"/>
      <c r="BE31" s="343"/>
      <c r="BF31" s="178">
        <f t="shared" si="51"/>
        <v>1</v>
      </c>
      <c r="BG31" s="179">
        <f t="shared" si="52"/>
        <v>0.5</v>
      </c>
      <c r="BH31" s="180">
        <f t="shared" si="53"/>
        <v>4.1666666666666664E-2</v>
      </c>
      <c r="BI31" s="181">
        <f t="shared" si="54"/>
        <v>0.45833333333333331</v>
      </c>
      <c r="BJ31" s="182">
        <f t="shared" si="55"/>
        <v>1</v>
      </c>
      <c r="BK31" s="183">
        <f t="shared" si="30"/>
        <v>0</v>
      </c>
      <c r="BL31" s="183">
        <f t="shared" si="31"/>
        <v>2</v>
      </c>
      <c r="BM31" s="183">
        <f t="shared" si="32"/>
        <v>0</v>
      </c>
      <c r="BN31" s="183">
        <f t="shared" si="33"/>
        <v>0</v>
      </c>
      <c r="BO31" s="183">
        <f t="shared" si="34"/>
        <v>0</v>
      </c>
      <c r="BP31" s="184">
        <f t="shared" si="35"/>
        <v>0</v>
      </c>
      <c r="BQ31" s="405">
        <f t="shared" si="56"/>
        <v>1.5</v>
      </c>
      <c r="BR31" s="182">
        <f t="shared" si="57"/>
        <v>1</v>
      </c>
      <c r="BS31" s="183">
        <f t="shared" si="36"/>
        <v>0</v>
      </c>
      <c r="BT31" s="184">
        <f t="shared" si="37"/>
        <v>2</v>
      </c>
      <c r="BU31" s="185">
        <f t="shared" si="58"/>
        <v>0.66666666666666663</v>
      </c>
      <c r="BV31" s="178">
        <f t="shared" si="38"/>
        <v>0</v>
      </c>
      <c r="BW31" s="179">
        <f t="shared" si="59"/>
        <v>0</v>
      </c>
      <c r="BX31" s="196">
        <f t="shared" si="60"/>
        <v>0</v>
      </c>
      <c r="BY31" s="197">
        <f t="shared" si="61"/>
        <v>0</v>
      </c>
      <c r="BZ31" s="182">
        <f t="shared" si="42"/>
        <v>0</v>
      </c>
      <c r="CA31" s="183">
        <f t="shared" si="43"/>
        <v>0</v>
      </c>
      <c r="CB31" s="183">
        <f t="shared" si="44"/>
        <v>0</v>
      </c>
      <c r="CC31" s="183">
        <f t="shared" si="45"/>
        <v>0</v>
      </c>
      <c r="CD31" s="183">
        <f t="shared" si="46"/>
        <v>0</v>
      </c>
      <c r="CE31" s="183">
        <f t="shared" si="47"/>
        <v>0</v>
      </c>
      <c r="CF31" s="184">
        <f t="shared" si="48"/>
        <v>0</v>
      </c>
      <c r="CG31" s="198">
        <f t="shared" si="62"/>
        <v>0</v>
      </c>
      <c r="CH31" s="186"/>
      <c r="CI31" s="187"/>
      <c r="CJ31" s="187"/>
      <c r="CK31" s="177">
        <f t="shared" si="63"/>
        <v>2</v>
      </c>
      <c r="CL31" s="230"/>
      <c r="CM31" s="359"/>
      <c r="CN31" s="1407">
        <v>8</v>
      </c>
      <c r="CO31" s="450">
        <v>96</v>
      </c>
    </row>
    <row r="32" spans="1:93" ht="20.100000000000001" customHeight="1" thickBot="1" x14ac:dyDescent="0.3">
      <c r="A32" s="134" t="s">
        <v>269</v>
      </c>
      <c r="B32" s="1234">
        <v>20</v>
      </c>
      <c r="C32" s="19" t="s">
        <v>3</v>
      </c>
      <c r="D32" s="1266"/>
      <c r="E32" s="498"/>
      <c r="F32" s="498"/>
      <c r="G32" s="440"/>
      <c r="H32" s="459"/>
      <c r="I32" s="435"/>
      <c r="J32" s="435"/>
      <c r="K32" s="435"/>
      <c r="L32" s="435"/>
      <c r="M32" s="520"/>
      <c r="N32" s="504"/>
      <c r="O32" s="459"/>
      <c r="P32" s="435"/>
      <c r="Q32" s="498"/>
      <c r="R32" s="1469"/>
      <c r="S32" s="1441"/>
      <c r="T32" s="498"/>
      <c r="U32" s="435"/>
      <c r="V32" s="435"/>
      <c r="W32" s="505"/>
      <c r="X32" s="500"/>
      <c r="Y32" s="435"/>
      <c r="Z32" s="435"/>
      <c r="AA32" s="2"/>
      <c r="AB32" s="498"/>
      <c r="AC32" s="435"/>
      <c r="AD32" s="440"/>
      <c r="AE32" s="500"/>
      <c r="AF32" s="506"/>
      <c r="AG32" s="435"/>
      <c r="AH32" s="459"/>
      <c r="AI32" s="1072">
        <f>COUNTIF($D32:AH32,"D")</f>
        <v>0</v>
      </c>
      <c r="AJ32" s="1073">
        <f t="shared" si="10"/>
        <v>0</v>
      </c>
      <c r="AK32" s="1073">
        <f t="shared" si="11"/>
        <v>0</v>
      </c>
      <c r="AL32" s="1073">
        <f t="shared" si="12"/>
        <v>0</v>
      </c>
      <c r="AM32" s="1073">
        <f t="shared" si="13"/>
        <v>0</v>
      </c>
      <c r="AN32" s="1073">
        <f t="shared" si="14"/>
        <v>0</v>
      </c>
      <c r="AO32" s="1073">
        <f t="shared" si="15"/>
        <v>0</v>
      </c>
      <c r="AP32" s="1073">
        <f t="shared" si="16"/>
        <v>0</v>
      </c>
      <c r="AQ32" s="1073">
        <f t="shared" si="17"/>
        <v>0</v>
      </c>
      <c r="AR32" s="1073">
        <f t="shared" si="18"/>
        <v>0</v>
      </c>
      <c r="AS32" s="1073">
        <f t="shared" si="19"/>
        <v>0</v>
      </c>
      <c r="AT32" s="1073">
        <f t="shared" si="20"/>
        <v>0</v>
      </c>
      <c r="AU32" s="1073">
        <f t="shared" si="21"/>
        <v>0</v>
      </c>
      <c r="AV32" s="1073">
        <f t="shared" si="22"/>
        <v>0</v>
      </c>
      <c r="AW32" s="1073">
        <f t="shared" si="23"/>
        <v>0</v>
      </c>
      <c r="AX32" s="1073">
        <f t="shared" si="24"/>
        <v>0</v>
      </c>
      <c r="AY32" s="1073">
        <f t="shared" si="25"/>
        <v>0</v>
      </c>
      <c r="AZ32" s="1073">
        <f t="shared" si="26"/>
        <v>0</v>
      </c>
      <c r="BA32" s="184">
        <f t="shared" si="49"/>
        <v>0</v>
      </c>
      <c r="BB32" s="348"/>
      <c r="BC32" s="1076">
        <f t="shared" si="50"/>
        <v>0</v>
      </c>
      <c r="BD32" s="347"/>
      <c r="BE32" s="343"/>
      <c r="BF32" s="178">
        <f t="shared" si="51"/>
        <v>0</v>
      </c>
      <c r="BG32" s="179">
        <f t="shared" si="52"/>
        <v>0</v>
      </c>
      <c r="BH32" s="180">
        <f t="shared" si="53"/>
        <v>0</v>
      </c>
      <c r="BI32" s="181">
        <f t="shared" si="54"/>
        <v>0</v>
      </c>
      <c r="BJ32" s="182">
        <f t="shared" si="55"/>
        <v>0</v>
      </c>
      <c r="BK32" s="183">
        <f t="shared" si="30"/>
        <v>0</v>
      </c>
      <c r="BL32" s="183">
        <f t="shared" si="31"/>
        <v>0</v>
      </c>
      <c r="BM32" s="183">
        <f t="shared" si="32"/>
        <v>0</v>
      </c>
      <c r="BN32" s="183">
        <f t="shared" si="33"/>
        <v>0</v>
      </c>
      <c r="BO32" s="183">
        <f t="shared" si="34"/>
        <v>0</v>
      </c>
      <c r="BP32" s="184">
        <f t="shared" si="35"/>
        <v>0</v>
      </c>
      <c r="BQ32" s="405">
        <f t="shared" si="56"/>
        <v>0</v>
      </c>
      <c r="BR32" s="182">
        <f t="shared" si="57"/>
        <v>0</v>
      </c>
      <c r="BS32" s="183">
        <f t="shared" si="36"/>
        <v>0</v>
      </c>
      <c r="BT32" s="184">
        <f t="shared" si="37"/>
        <v>0</v>
      </c>
      <c r="BU32" s="185">
        <f t="shared" si="58"/>
        <v>0</v>
      </c>
      <c r="BV32" s="178">
        <f t="shared" si="38"/>
        <v>0</v>
      </c>
      <c r="BW32" s="179">
        <f t="shared" si="59"/>
        <v>0</v>
      </c>
      <c r="BX32" s="196">
        <f t="shared" si="60"/>
        <v>0</v>
      </c>
      <c r="BY32" s="197">
        <f t="shared" si="61"/>
        <v>0</v>
      </c>
      <c r="BZ32" s="182">
        <f t="shared" si="42"/>
        <v>0</v>
      </c>
      <c r="CA32" s="183">
        <f t="shared" si="43"/>
        <v>0</v>
      </c>
      <c r="CB32" s="183">
        <f t="shared" si="44"/>
        <v>0</v>
      </c>
      <c r="CC32" s="183">
        <f t="shared" si="45"/>
        <v>0</v>
      </c>
      <c r="CD32" s="183">
        <f t="shared" si="46"/>
        <v>0</v>
      </c>
      <c r="CE32" s="183">
        <f t="shared" si="47"/>
        <v>0</v>
      </c>
      <c r="CF32" s="184">
        <f t="shared" si="48"/>
        <v>0</v>
      </c>
      <c r="CG32" s="198">
        <f t="shared" si="62"/>
        <v>0</v>
      </c>
      <c r="CH32" s="186"/>
      <c r="CI32" s="187"/>
      <c r="CJ32" s="187"/>
      <c r="CK32" s="177">
        <f t="shared" si="63"/>
        <v>0</v>
      </c>
      <c r="CL32" s="230"/>
      <c r="CM32" s="359"/>
      <c r="CN32" s="1407">
        <v>0</v>
      </c>
      <c r="CO32" s="450">
        <v>0</v>
      </c>
    </row>
    <row r="33" spans="1:93" ht="20.100000000000001" customHeight="1" thickBot="1" x14ac:dyDescent="0.3">
      <c r="A33" s="60" t="s">
        <v>21</v>
      </c>
      <c r="B33" s="60" t="s">
        <v>22</v>
      </c>
      <c r="C33" s="225" t="s">
        <v>23</v>
      </c>
      <c r="D33" s="1485">
        <v>1</v>
      </c>
      <c r="E33" s="265">
        <v>2</v>
      </c>
      <c r="F33" s="265">
        <v>3</v>
      </c>
      <c r="G33" s="641">
        <v>4</v>
      </c>
      <c r="H33" s="307">
        <v>5</v>
      </c>
      <c r="I33" s="265">
        <v>6</v>
      </c>
      <c r="J33" s="265">
        <v>7</v>
      </c>
      <c r="K33" s="264">
        <v>8</v>
      </c>
      <c r="L33" s="265">
        <v>9</v>
      </c>
      <c r="M33" s="265">
        <v>10</v>
      </c>
      <c r="N33" s="640">
        <v>11</v>
      </c>
      <c r="O33" s="307">
        <v>12</v>
      </c>
      <c r="P33" s="265">
        <v>13</v>
      </c>
      <c r="Q33" s="265">
        <v>14</v>
      </c>
      <c r="R33" s="1486">
        <v>15</v>
      </c>
      <c r="S33" s="1447">
        <v>16</v>
      </c>
      <c r="T33" s="265">
        <v>17</v>
      </c>
      <c r="U33" s="264">
        <v>18</v>
      </c>
      <c r="V33" s="265">
        <v>19</v>
      </c>
      <c r="W33" s="1146">
        <v>20</v>
      </c>
      <c r="X33" s="307">
        <v>21</v>
      </c>
      <c r="Y33" s="265">
        <v>22</v>
      </c>
      <c r="Z33" s="265">
        <v>23</v>
      </c>
      <c r="AA33" s="265">
        <v>24</v>
      </c>
      <c r="AB33" s="1147">
        <v>25</v>
      </c>
      <c r="AC33" s="264">
        <v>26</v>
      </c>
      <c r="AD33" s="640">
        <v>27</v>
      </c>
      <c r="AE33" s="307">
        <v>28</v>
      </c>
      <c r="AF33" s="265">
        <v>29</v>
      </c>
      <c r="AG33" s="265">
        <v>30</v>
      </c>
      <c r="AH33" s="307"/>
      <c r="AI33" s="1072">
        <f>COUNTIF($D33:AH33,"D")</f>
        <v>0</v>
      </c>
      <c r="AJ33" s="1073">
        <f t="shared" si="10"/>
        <v>0</v>
      </c>
      <c r="AK33" s="1073">
        <f t="shared" si="11"/>
        <v>0</v>
      </c>
      <c r="AL33" s="1073">
        <f t="shared" si="12"/>
        <v>0</v>
      </c>
      <c r="AM33" s="1073">
        <f t="shared" si="13"/>
        <v>0</v>
      </c>
      <c r="AN33" s="1073">
        <f t="shared" si="14"/>
        <v>0</v>
      </c>
      <c r="AO33" s="1073">
        <f t="shared" si="15"/>
        <v>0</v>
      </c>
      <c r="AP33" s="1073">
        <f t="shared" si="16"/>
        <v>0</v>
      </c>
      <c r="AQ33" s="1073">
        <f t="shared" si="17"/>
        <v>0</v>
      </c>
      <c r="AR33" s="1073">
        <f t="shared" si="18"/>
        <v>0</v>
      </c>
      <c r="AS33" s="1073">
        <f t="shared" si="19"/>
        <v>0</v>
      </c>
      <c r="AT33" s="1073">
        <f t="shared" si="20"/>
        <v>0</v>
      </c>
      <c r="AU33" s="1073">
        <f t="shared" si="21"/>
        <v>0</v>
      </c>
      <c r="AV33" s="1073">
        <f t="shared" si="22"/>
        <v>0</v>
      </c>
      <c r="AW33" s="1073">
        <f t="shared" si="23"/>
        <v>0</v>
      </c>
      <c r="AX33" s="1073">
        <f t="shared" si="24"/>
        <v>0</v>
      </c>
      <c r="AY33" s="1073">
        <f t="shared" si="25"/>
        <v>0</v>
      </c>
      <c r="AZ33" s="1073">
        <f t="shared" si="26"/>
        <v>0</v>
      </c>
      <c r="BA33" s="184">
        <f t="shared" si="49"/>
        <v>0</v>
      </c>
      <c r="BB33" s="348"/>
      <c r="BC33" s="1076">
        <f t="shared" si="50"/>
        <v>0</v>
      </c>
      <c r="BD33" s="347"/>
      <c r="BE33" s="343"/>
      <c r="BF33" s="178">
        <f t="shared" si="51"/>
        <v>0</v>
      </c>
      <c r="BG33" s="179">
        <f t="shared" si="52"/>
        <v>0</v>
      </c>
      <c r="BH33" s="180">
        <f t="shared" si="53"/>
        <v>0</v>
      </c>
      <c r="BI33" s="181">
        <f t="shared" si="54"/>
        <v>0</v>
      </c>
      <c r="BJ33" s="182">
        <f t="shared" si="55"/>
        <v>0</v>
      </c>
      <c r="BK33" s="183">
        <f t="shared" si="30"/>
        <v>0</v>
      </c>
      <c r="BL33" s="183">
        <f t="shared" si="31"/>
        <v>0</v>
      </c>
      <c r="BM33" s="183">
        <f t="shared" si="32"/>
        <v>0</v>
      </c>
      <c r="BN33" s="183">
        <f t="shared" si="33"/>
        <v>0</v>
      </c>
      <c r="BO33" s="183">
        <f t="shared" si="34"/>
        <v>0</v>
      </c>
      <c r="BP33" s="184">
        <f t="shared" si="35"/>
        <v>0</v>
      </c>
      <c r="BQ33" s="405">
        <f t="shared" si="56"/>
        <v>0</v>
      </c>
      <c r="BR33" s="182">
        <f t="shared" si="57"/>
        <v>0</v>
      </c>
      <c r="BS33" s="183">
        <f t="shared" si="36"/>
        <v>0</v>
      </c>
      <c r="BT33" s="184">
        <f t="shared" si="37"/>
        <v>0</v>
      </c>
      <c r="BU33" s="185">
        <f t="shared" si="58"/>
        <v>0</v>
      </c>
      <c r="BV33" s="178">
        <f t="shared" si="38"/>
        <v>0</v>
      </c>
      <c r="BW33" s="179">
        <f t="shared" si="59"/>
        <v>0</v>
      </c>
      <c r="BX33" s="196">
        <f t="shared" si="60"/>
        <v>0</v>
      </c>
      <c r="BY33" s="197">
        <f t="shared" si="61"/>
        <v>0</v>
      </c>
      <c r="BZ33" s="182">
        <f t="shared" si="42"/>
        <v>0</v>
      </c>
      <c r="CA33" s="183">
        <f t="shared" si="43"/>
        <v>0</v>
      </c>
      <c r="CB33" s="183">
        <f t="shared" si="44"/>
        <v>0</v>
      </c>
      <c r="CC33" s="183">
        <f t="shared" si="45"/>
        <v>0</v>
      </c>
      <c r="CD33" s="183">
        <f t="shared" si="46"/>
        <v>0</v>
      </c>
      <c r="CE33" s="183">
        <f t="shared" si="47"/>
        <v>0</v>
      </c>
      <c r="CF33" s="184">
        <f t="shared" si="48"/>
        <v>0</v>
      </c>
      <c r="CG33" s="198">
        <f t="shared" si="62"/>
        <v>0</v>
      </c>
      <c r="CH33" s="186"/>
      <c r="CI33" s="187"/>
      <c r="CJ33" s="187"/>
      <c r="CK33" s="177">
        <f t="shared" si="63"/>
        <v>0</v>
      </c>
      <c r="CL33" s="230"/>
      <c r="CM33" s="359"/>
      <c r="CN33" s="1407">
        <v>0</v>
      </c>
      <c r="CO33" s="450"/>
    </row>
    <row r="34" spans="1:93" ht="20.100000000000001" customHeight="1" thickBot="1" x14ac:dyDescent="0.3">
      <c r="A34" s="411" t="s">
        <v>75</v>
      </c>
      <c r="B34" s="1219">
        <v>21</v>
      </c>
      <c r="C34" s="659" t="s">
        <v>1</v>
      </c>
      <c r="D34" s="1487" t="s">
        <v>296</v>
      </c>
      <c r="E34" s="1226" t="s">
        <v>32</v>
      </c>
      <c r="F34" s="434" t="s">
        <v>288</v>
      </c>
      <c r="G34" s="491" t="s">
        <v>289</v>
      </c>
      <c r="H34" s="1227" t="s">
        <v>32</v>
      </c>
      <c r="I34" s="1226" t="s">
        <v>32</v>
      </c>
      <c r="J34" s="1226" t="s">
        <v>288</v>
      </c>
      <c r="K34" s="1226" t="s">
        <v>289</v>
      </c>
      <c r="L34" s="1226" t="s">
        <v>32</v>
      </c>
      <c r="M34" s="1226" t="s">
        <v>32</v>
      </c>
      <c r="N34" s="1432" t="s">
        <v>191</v>
      </c>
      <c r="O34" s="1227"/>
      <c r="P34" s="1226" t="s">
        <v>32</v>
      </c>
      <c r="Q34" s="1226" t="s">
        <v>32</v>
      </c>
      <c r="R34" s="1488" t="s">
        <v>288</v>
      </c>
      <c r="S34" s="1448" t="s">
        <v>25</v>
      </c>
      <c r="T34" s="515" t="s">
        <v>49</v>
      </c>
      <c r="U34" s="515"/>
      <c r="V34" s="478" t="s">
        <v>24</v>
      </c>
      <c r="W34" s="479" t="s">
        <v>30</v>
      </c>
      <c r="X34" s="1399" t="s">
        <v>299</v>
      </c>
      <c r="Y34" s="664"/>
      <c r="Z34" s="478" t="s">
        <v>24</v>
      </c>
      <c r="AA34" s="478" t="s">
        <v>28</v>
      </c>
      <c r="AB34" s="515"/>
      <c r="AC34" s="515"/>
      <c r="AD34" s="479" t="s">
        <v>24</v>
      </c>
      <c r="AE34" s="477" t="s">
        <v>25</v>
      </c>
      <c r="AF34" s="664"/>
      <c r="AG34" s="664"/>
      <c r="AH34" s="459"/>
      <c r="AI34" s="1072">
        <f>COUNTIF($D34:AH34,"D")</f>
        <v>3</v>
      </c>
      <c r="AJ34" s="1073">
        <f t="shared" si="10"/>
        <v>2</v>
      </c>
      <c r="AK34" s="1073">
        <f t="shared" si="11"/>
        <v>0</v>
      </c>
      <c r="AL34" s="1073">
        <f t="shared" si="12"/>
        <v>0</v>
      </c>
      <c r="AM34" s="1073">
        <f t="shared" si="13"/>
        <v>1</v>
      </c>
      <c r="AN34" s="1073">
        <f t="shared" si="14"/>
        <v>0</v>
      </c>
      <c r="AO34" s="1073">
        <f t="shared" si="15"/>
        <v>1</v>
      </c>
      <c r="AP34" s="1073">
        <f t="shared" si="16"/>
        <v>0</v>
      </c>
      <c r="AQ34" s="1073">
        <f t="shared" si="17"/>
        <v>7</v>
      </c>
      <c r="AR34" s="1073">
        <f t="shared" si="18"/>
        <v>0</v>
      </c>
      <c r="AS34" s="1073">
        <f t="shared" si="19"/>
        <v>0</v>
      </c>
      <c r="AT34" s="1073">
        <f t="shared" si="20"/>
        <v>0</v>
      </c>
      <c r="AU34" s="1073">
        <f t="shared" si="21"/>
        <v>0</v>
      </c>
      <c r="AV34" s="1073">
        <f t="shared" si="22"/>
        <v>0</v>
      </c>
      <c r="AW34" s="1073">
        <f t="shared" si="23"/>
        <v>0</v>
      </c>
      <c r="AX34" s="1073">
        <f t="shared" si="24"/>
        <v>0</v>
      </c>
      <c r="AY34" s="1073">
        <f t="shared" si="25"/>
        <v>0</v>
      </c>
      <c r="AZ34" s="1073">
        <f t="shared" si="26"/>
        <v>0</v>
      </c>
      <c r="BA34" s="184">
        <f t="shared" si="49"/>
        <v>12</v>
      </c>
      <c r="BB34" s="348"/>
      <c r="BC34" s="1076">
        <f t="shared" si="50"/>
        <v>3.3333333333333335</v>
      </c>
      <c r="BD34" s="347"/>
      <c r="BE34" s="343"/>
      <c r="BF34" s="178">
        <f t="shared" si="51"/>
        <v>0</v>
      </c>
      <c r="BG34" s="913">
        <v>0.16666666666666666</v>
      </c>
      <c r="BH34" s="914">
        <v>4.1666666666666664E-2</v>
      </c>
      <c r="BI34" s="915">
        <f t="shared" si="54"/>
        <v>0.125</v>
      </c>
      <c r="BJ34" s="182">
        <f t="shared" si="55"/>
        <v>0</v>
      </c>
      <c r="BK34" s="183">
        <f t="shared" si="30"/>
        <v>1</v>
      </c>
      <c r="BL34" s="183">
        <f t="shared" si="31"/>
        <v>0</v>
      </c>
      <c r="BM34" s="183">
        <f t="shared" si="32"/>
        <v>0</v>
      </c>
      <c r="BN34" s="183">
        <f t="shared" si="33"/>
        <v>0</v>
      </c>
      <c r="BO34" s="183">
        <f t="shared" si="34"/>
        <v>0</v>
      </c>
      <c r="BP34" s="184">
        <f t="shared" si="35"/>
        <v>0</v>
      </c>
      <c r="BQ34" s="405">
        <f t="shared" si="56"/>
        <v>0.5</v>
      </c>
      <c r="BR34" s="182">
        <f t="shared" si="57"/>
        <v>1</v>
      </c>
      <c r="BS34" s="183">
        <f t="shared" si="36"/>
        <v>0</v>
      </c>
      <c r="BT34" s="184">
        <f t="shared" si="37"/>
        <v>1</v>
      </c>
      <c r="BU34" s="185">
        <f t="shared" si="58"/>
        <v>0.5</v>
      </c>
      <c r="BV34" s="178">
        <f t="shared" si="38"/>
        <v>1</v>
      </c>
      <c r="BW34" s="913">
        <v>0.33333333333333331</v>
      </c>
      <c r="BX34" s="914">
        <v>0</v>
      </c>
      <c r="BY34" s="915">
        <f t="shared" si="61"/>
        <v>0.33333333333333331</v>
      </c>
      <c r="BZ34" s="182">
        <f t="shared" si="42"/>
        <v>0</v>
      </c>
      <c r="CA34" s="183">
        <f t="shared" si="43"/>
        <v>1</v>
      </c>
      <c r="CB34" s="183">
        <f t="shared" si="44"/>
        <v>0</v>
      </c>
      <c r="CC34" s="183">
        <f t="shared" si="45"/>
        <v>0</v>
      </c>
      <c r="CD34" s="183">
        <f t="shared" si="46"/>
        <v>0</v>
      </c>
      <c r="CE34" s="183">
        <f t="shared" si="47"/>
        <v>0</v>
      </c>
      <c r="CF34" s="184">
        <f t="shared" si="48"/>
        <v>0</v>
      </c>
      <c r="CG34" s="198">
        <f t="shared" si="62"/>
        <v>0.5</v>
      </c>
      <c r="CH34" s="186"/>
      <c r="CI34" s="187"/>
      <c r="CJ34" s="187"/>
      <c r="CK34" s="177">
        <f t="shared" si="63"/>
        <v>1.5</v>
      </c>
      <c r="CL34" s="230"/>
      <c r="CM34" s="359"/>
      <c r="CN34" s="1407">
        <v>9</v>
      </c>
      <c r="CO34" s="916">
        <v>124</v>
      </c>
    </row>
    <row r="35" spans="1:93" s="1093" customFormat="1" ht="20.100000000000001" customHeight="1" thickBot="1" x14ac:dyDescent="0.3">
      <c r="A35" s="1736" t="s">
        <v>243</v>
      </c>
      <c r="B35" s="616">
        <v>22</v>
      </c>
      <c r="C35" s="660" t="s">
        <v>76</v>
      </c>
      <c r="D35" s="1266"/>
      <c r="E35" s="435"/>
      <c r="F35" s="520"/>
      <c r="G35" s="504"/>
      <c r="H35" s="459"/>
      <c r="I35" s="435"/>
      <c r="J35" s="498"/>
      <c r="K35" s="498"/>
      <c r="L35" s="435"/>
      <c r="M35" s="435"/>
      <c r="N35" s="505"/>
      <c r="O35" s="500"/>
      <c r="P35" s="435" t="s">
        <v>24</v>
      </c>
      <c r="Q35" s="435" t="s">
        <v>25</v>
      </c>
      <c r="R35" s="1469"/>
      <c r="S35" s="1449"/>
      <c r="T35" s="1150"/>
      <c r="U35" s="702"/>
      <c r="V35" s="473"/>
      <c r="W35" s="474"/>
      <c r="X35" s="668"/>
      <c r="Y35" s="513"/>
      <c r="Z35" s="473"/>
      <c r="AA35" s="473"/>
      <c r="AB35" s="702"/>
      <c r="AC35" s="702"/>
      <c r="AD35" s="474"/>
      <c r="AE35" s="472"/>
      <c r="AF35" s="513"/>
      <c r="AG35" s="669"/>
      <c r="AH35" s="459"/>
      <c r="AI35" s="1072">
        <f>COUNTIF($D35:AH35,"D")</f>
        <v>1</v>
      </c>
      <c r="AJ35" s="1073">
        <f t="shared" si="10"/>
        <v>1</v>
      </c>
      <c r="AK35" s="1073">
        <f t="shared" si="11"/>
        <v>0</v>
      </c>
      <c r="AL35" s="1073">
        <f t="shared" si="12"/>
        <v>0</v>
      </c>
      <c r="AM35" s="1073">
        <f t="shared" si="13"/>
        <v>0</v>
      </c>
      <c r="AN35" s="1073">
        <f t="shared" si="14"/>
        <v>0</v>
      </c>
      <c r="AO35" s="1073">
        <f t="shared" si="15"/>
        <v>0</v>
      </c>
      <c r="AP35" s="1073">
        <f t="shared" si="16"/>
        <v>0</v>
      </c>
      <c r="AQ35" s="1073">
        <f t="shared" si="17"/>
        <v>0</v>
      </c>
      <c r="AR35" s="1073">
        <f t="shared" si="18"/>
        <v>0</v>
      </c>
      <c r="AS35" s="1073">
        <f t="shared" si="19"/>
        <v>0</v>
      </c>
      <c r="AT35" s="1073">
        <f t="shared" si="20"/>
        <v>0</v>
      </c>
      <c r="AU35" s="1073">
        <f t="shared" si="21"/>
        <v>0</v>
      </c>
      <c r="AV35" s="1073">
        <f t="shared" si="22"/>
        <v>0</v>
      </c>
      <c r="AW35" s="1073">
        <f t="shared" si="23"/>
        <v>0</v>
      </c>
      <c r="AX35" s="1073">
        <f t="shared" si="24"/>
        <v>0</v>
      </c>
      <c r="AY35" s="1073">
        <f t="shared" si="25"/>
        <v>0</v>
      </c>
      <c r="AZ35" s="1073">
        <f t="shared" si="26"/>
        <v>0</v>
      </c>
      <c r="BA35" s="184">
        <f t="shared" si="49"/>
        <v>2</v>
      </c>
      <c r="BB35" s="348"/>
      <c r="BC35" s="1076">
        <f t="shared" si="50"/>
        <v>1</v>
      </c>
      <c r="BD35" s="1511">
        <v>1</v>
      </c>
      <c r="BE35" s="343"/>
      <c r="BF35" s="178">
        <f t="shared" si="51"/>
        <v>0</v>
      </c>
      <c r="BG35" s="179">
        <f t="shared" si="52"/>
        <v>0</v>
      </c>
      <c r="BH35" s="180">
        <f t="shared" si="53"/>
        <v>0</v>
      </c>
      <c r="BI35" s="181">
        <f t="shared" si="54"/>
        <v>0</v>
      </c>
      <c r="BJ35" s="182">
        <f t="shared" si="55"/>
        <v>0</v>
      </c>
      <c r="BK35" s="183">
        <f t="shared" si="30"/>
        <v>0</v>
      </c>
      <c r="BL35" s="183">
        <f t="shared" si="31"/>
        <v>0</v>
      </c>
      <c r="BM35" s="183">
        <f t="shared" si="32"/>
        <v>0</v>
      </c>
      <c r="BN35" s="183">
        <f t="shared" si="33"/>
        <v>0</v>
      </c>
      <c r="BO35" s="183">
        <f t="shared" si="34"/>
        <v>0</v>
      </c>
      <c r="BP35" s="184">
        <f t="shared" si="35"/>
        <v>0</v>
      </c>
      <c r="BQ35" s="405">
        <f t="shared" si="56"/>
        <v>0</v>
      </c>
      <c r="BR35" s="182">
        <f t="shared" si="57"/>
        <v>0</v>
      </c>
      <c r="BS35" s="183">
        <f t="shared" si="36"/>
        <v>0</v>
      </c>
      <c r="BT35" s="184">
        <f t="shared" si="37"/>
        <v>0</v>
      </c>
      <c r="BU35" s="185">
        <f t="shared" si="58"/>
        <v>0</v>
      </c>
      <c r="BV35" s="178">
        <f t="shared" si="38"/>
        <v>0</v>
      </c>
      <c r="BW35" s="179">
        <f t="shared" si="59"/>
        <v>0</v>
      </c>
      <c r="BX35" s="196">
        <f t="shared" si="60"/>
        <v>0</v>
      </c>
      <c r="BY35" s="197">
        <f t="shared" si="61"/>
        <v>0</v>
      </c>
      <c r="BZ35" s="182">
        <f t="shared" si="42"/>
        <v>0</v>
      </c>
      <c r="CA35" s="183">
        <f t="shared" si="43"/>
        <v>0</v>
      </c>
      <c r="CB35" s="183">
        <f t="shared" si="44"/>
        <v>0</v>
      </c>
      <c r="CC35" s="183">
        <f t="shared" si="45"/>
        <v>0</v>
      </c>
      <c r="CD35" s="183">
        <f t="shared" si="46"/>
        <v>0</v>
      </c>
      <c r="CE35" s="183">
        <f t="shared" si="47"/>
        <v>0</v>
      </c>
      <c r="CF35" s="184">
        <f t="shared" si="48"/>
        <v>0</v>
      </c>
      <c r="CG35" s="198">
        <f t="shared" si="62"/>
        <v>0</v>
      </c>
      <c r="CH35" s="186"/>
      <c r="CI35" s="187"/>
      <c r="CJ35" s="187"/>
      <c r="CK35" s="177">
        <f t="shared" si="63"/>
        <v>0</v>
      </c>
      <c r="CL35" s="1091"/>
      <c r="CM35" s="1092"/>
      <c r="CN35" s="1407">
        <v>6</v>
      </c>
      <c r="CO35" s="450">
        <v>72</v>
      </c>
    </row>
    <row r="36" spans="1:93" s="337" customFormat="1" ht="5.0999999999999996" customHeight="1" thickBot="1" x14ac:dyDescent="0.3">
      <c r="A36" s="1737"/>
      <c r="B36" s="1219">
        <v>23</v>
      </c>
      <c r="C36" s="24"/>
      <c r="D36" s="1266"/>
      <c r="E36" s="435"/>
      <c r="F36" s="520"/>
      <c r="G36" s="504"/>
      <c r="H36" s="459"/>
      <c r="I36" s="435"/>
      <c r="J36" s="498"/>
      <c r="K36" s="498"/>
      <c r="L36" s="435"/>
      <c r="M36" s="435"/>
      <c r="N36" s="505"/>
      <c r="O36" s="500"/>
      <c r="P36" s="435"/>
      <c r="Q36" s="435"/>
      <c r="R36" s="1469"/>
      <c r="S36" s="1243"/>
      <c r="T36" s="498"/>
      <c r="U36" s="498"/>
      <c r="V36" s="435"/>
      <c r="W36" s="440"/>
      <c r="X36" s="500"/>
      <c r="Y36" s="506"/>
      <c r="Z36" s="435"/>
      <c r="AA36" s="435"/>
      <c r="AB36" s="498"/>
      <c r="AC36" s="498"/>
      <c r="AD36" s="440"/>
      <c r="AE36" s="459"/>
      <c r="AF36" s="506"/>
      <c r="AG36" s="505"/>
      <c r="AH36" s="459"/>
      <c r="AI36" s="1072">
        <f>COUNTIF($D36:AH36,"D")</f>
        <v>0</v>
      </c>
      <c r="AJ36" s="1073">
        <f t="shared" si="10"/>
        <v>0</v>
      </c>
      <c r="AK36" s="1073">
        <f t="shared" si="11"/>
        <v>0</v>
      </c>
      <c r="AL36" s="1073">
        <f t="shared" si="12"/>
        <v>0</v>
      </c>
      <c r="AM36" s="1073">
        <f t="shared" si="13"/>
        <v>0</v>
      </c>
      <c r="AN36" s="1073">
        <f t="shared" si="14"/>
        <v>0</v>
      </c>
      <c r="AO36" s="1073">
        <f t="shared" si="15"/>
        <v>0</v>
      </c>
      <c r="AP36" s="1073">
        <f t="shared" si="16"/>
        <v>0</v>
      </c>
      <c r="AQ36" s="1073">
        <f t="shared" si="17"/>
        <v>0</v>
      </c>
      <c r="AR36" s="1073">
        <f t="shared" si="18"/>
        <v>0</v>
      </c>
      <c r="AS36" s="1073">
        <f t="shared" si="19"/>
        <v>0</v>
      </c>
      <c r="AT36" s="1073">
        <f t="shared" si="20"/>
        <v>0</v>
      </c>
      <c r="AU36" s="1073">
        <f t="shared" si="21"/>
        <v>0</v>
      </c>
      <c r="AV36" s="1073">
        <f t="shared" si="22"/>
        <v>0</v>
      </c>
      <c r="AW36" s="1073">
        <f t="shared" si="23"/>
        <v>0</v>
      </c>
      <c r="AX36" s="1073">
        <f t="shared" si="24"/>
        <v>0</v>
      </c>
      <c r="AY36" s="1073">
        <f t="shared" si="25"/>
        <v>0</v>
      </c>
      <c r="AZ36" s="1073">
        <f t="shared" si="26"/>
        <v>0</v>
      </c>
      <c r="BA36" s="184">
        <f t="shared" si="49"/>
        <v>0</v>
      </c>
      <c r="BB36" s="348"/>
      <c r="BC36" s="1076">
        <f t="shared" si="50"/>
        <v>0</v>
      </c>
      <c r="BD36" s="347"/>
      <c r="BE36" s="343"/>
      <c r="BF36" s="178">
        <f t="shared" si="51"/>
        <v>0</v>
      </c>
      <c r="BG36" s="179">
        <f t="shared" si="52"/>
        <v>0</v>
      </c>
      <c r="BH36" s="180">
        <f t="shared" si="53"/>
        <v>0</v>
      </c>
      <c r="BI36" s="181">
        <f t="shared" si="54"/>
        <v>0</v>
      </c>
      <c r="BJ36" s="182">
        <f t="shared" si="55"/>
        <v>0</v>
      </c>
      <c r="BK36" s="183">
        <f t="shared" si="30"/>
        <v>0</v>
      </c>
      <c r="BL36" s="183">
        <f t="shared" si="31"/>
        <v>0</v>
      </c>
      <c r="BM36" s="183">
        <f t="shared" si="32"/>
        <v>0</v>
      </c>
      <c r="BN36" s="183">
        <f t="shared" si="33"/>
        <v>0</v>
      </c>
      <c r="BO36" s="183">
        <f t="shared" si="34"/>
        <v>0</v>
      </c>
      <c r="BP36" s="184">
        <f t="shared" si="35"/>
        <v>0</v>
      </c>
      <c r="BQ36" s="405">
        <f t="shared" si="56"/>
        <v>0</v>
      </c>
      <c r="BR36" s="182">
        <f t="shared" si="57"/>
        <v>0</v>
      </c>
      <c r="BS36" s="183">
        <f t="shared" si="36"/>
        <v>0</v>
      </c>
      <c r="BT36" s="184">
        <f t="shared" si="37"/>
        <v>0</v>
      </c>
      <c r="BU36" s="185">
        <f t="shared" si="58"/>
        <v>0</v>
      </c>
      <c r="BV36" s="178">
        <f t="shared" si="38"/>
        <v>0</v>
      </c>
      <c r="BW36" s="179">
        <f t="shared" si="59"/>
        <v>0</v>
      </c>
      <c r="BX36" s="196">
        <f t="shared" si="60"/>
        <v>0</v>
      </c>
      <c r="BY36" s="197">
        <f t="shared" si="61"/>
        <v>0</v>
      </c>
      <c r="BZ36" s="182">
        <f t="shared" si="42"/>
        <v>0</v>
      </c>
      <c r="CA36" s="183">
        <f t="shared" si="43"/>
        <v>0</v>
      </c>
      <c r="CB36" s="183">
        <f t="shared" si="44"/>
        <v>0</v>
      </c>
      <c r="CC36" s="183">
        <f t="shared" si="45"/>
        <v>0</v>
      </c>
      <c r="CD36" s="183">
        <f t="shared" si="46"/>
        <v>0</v>
      </c>
      <c r="CE36" s="183">
        <f t="shared" si="47"/>
        <v>0</v>
      </c>
      <c r="CF36" s="184">
        <f t="shared" si="48"/>
        <v>0</v>
      </c>
      <c r="CG36" s="198">
        <f t="shared" si="62"/>
        <v>0</v>
      </c>
      <c r="CH36" s="186"/>
      <c r="CI36" s="187"/>
      <c r="CJ36" s="187"/>
      <c r="CK36" s="177">
        <f t="shared" si="63"/>
        <v>0</v>
      </c>
      <c r="CL36" s="230"/>
      <c r="CM36" s="359"/>
      <c r="CN36" s="1407">
        <v>0</v>
      </c>
      <c r="CO36" s="450"/>
    </row>
    <row r="37" spans="1:93" s="356" customFormat="1" ht="20.100000000000001" customHeight="1" thickBot="1" x14ac:dyDescent="0.3">
      <c r="A37" s="1738"/>
      <c r="B37" s="616">
        <v>24</v>
      </c>
      <c r="C37" s="661" t="s">
        <v>2</v>
      </c>
      <c r="D37" s="1266" t="s">
        <v>296</v>
      </c>
      <c r="E37" s="435" t="s">
        <v>32</v>
      </c>
      <c r="F37" s="434" t="s">
        <v>288</v>
      </c>
      <c r="G37" s="491" t="s">
        <v>289</v>
      </c>
      <c r="H37" s="459" t="s">
        <v>32</v>
      </c>
      <c r="I37" s="435" t="s">
        <v>32</v>
      </c>
      <c r="J37" s="432" t="s">
        <v>288</v>
      </c>
      <c r="K37" s="432" t="s">
        <v>289</v>
      </c>
      <c r="L37" s="435" t="s">
        <v>32</v>
      </c>
      <c r="M37" s="435" t="s">
        <v>32</v>
      </c>
      <c r="N37" s="440" t="s">
        <v>32</v>
      </c>
      <c r="O37" s="500"/>
      <c r="P37" s="435"/>
      <c r="Q37" s="435"/>
      <c r="R37" s="1469" t="s">
        <v>49</v>
      </c>
      <c r="S37" s="1450" t="s">
        <v>25</v>
      </c>
      <c r="T37" s="530"/>
      <c r="U37" s="530"/>
      <c r="V37" s="462" t="s">
        <v>24</v>
      </c>
      <c r="W37" s="1152" t="s">
        <v>57</v>
      </c>
      <c r="X37" s="1158"/>
      <c r="Y37" s="1159"/>
      <c r="Z37" s="462" t="s">
        <v>57</v>
      </c>
      <c r="AA37" s="462" t="s">
        <v>57</v>
      </c>
      <c r="AB37" s="1159"/>
      <c r="AC37" s="1159"/>
      <c r="AD37" s="463" t="s">
        <v>32</v>
      </c>
      <c r="AE37" s="461" t="s">
        <v>32</v>
      </c>
      <c r="AF37" s="1153" t="s">
        <v>32</v>
      </c>
      <c r="AG37" s="1152" t="s">
        <v>32</v>
      </c>
      <c r="AH37" s="459"/>
      <c r="AI37" s="1072">
        <f>COUNTIF($D37:AH37,"D")</f>
        <v>1</v>
      </c>
      <c r="AJ37" s="1073">
        <f t="shared" si="10"/>
        <v>1</v>
      </c>
      <c r="AK37" s="1073">
        <f t="shared" si="11"/>
        <v>0</v>
      </c>
      <c r="AL37" s="1073">
        <f t="shared" si="12"/>
        <v>0</v>
      </c>
      <c r="AM37" s="1073">
        <f t="shared" si="13"/>
        <v>0</v>
      </c>
      <c r="AN37" s="1073">
        <f t="shared" si="14"/>
        <v>0</v>
      </c>
      <c r="AO37" s="1073">
        <f t="shared" si="15"/>
        <v>0</v>
      </c>
      <c r="AP37" s="1073">
        <f t="shared" si="16"/>
        <v>0</v>
      </c>
      <c r="AQ37" s="1073">
        <f t="shared" si="17"/>
        <v>10</v>
      </c>
      <c r="AR37" s="1073">
        <f t="shared" si="18"/>
        <v>0</v>
      </c>
      <c r="AS37" s="1073">
        <f t="shared" si="19"/>
        <v>0</v>
      </c>
      <c r="AT37" s="1073">
        <f t="shared" si="20"/>
        <v>0</v>
      </c>
      <c r="AU37" s="1073">
        <f t="shared" si="21"/>
        <v>0</v>
      </c>
      <c r="AV37" s="1073">
        <f t="shared" si="22"/>
        <v>0</v>
      </c>
      <c r="AW37" s="1073">
        <f t="shared" si="23"/>
        <v>0</v>
      </c>
      <c r="AX37" s="1073">
        <f t="shared" si="24"/>
        <v>0</v>
      </c>
      <c r="AY37" s="1073">
        <f t="shared" si="25"/>
        <v>0</v>
      </c>
      <c r="AZ37" s="1073">
        <f t="shared" si="26"/>
        <v>0</v>
      </c>
      <c r="BA37" s="184">
        <f t="shared" si="49"/>
        <v>12</v>
      </c>
      <c r="BB37" s="348"/>
      <c r="BC37" s="1076">
        <f t="shared" si="50"/>
        <v>1</v>
      </c>
      <c r="BD37" s="347"/>
      <c r="BE37" s="343"/>
      <c r="BF37" s="178">
        <f t="shared" si="51"/>
        <v>0</v>
      </c>
      <c r="BG37" s="179">
        <f t="shared" si="52"/>
        <v>0</v>
      </c>
      <c r="BH37" s="180">
        <f t="shared" si="53"/>
        <v>0</v>
      </c>
      <c r="BI37" s="181">
        <f t="shared" si="54"/>
        <v>0</v>
      </c>
      <c r="BJ37" s="182">
        <f t="shared" si="55"/>
        <v>0</v>
      </c>
      <c r="BK37" s="183">
        <f t="shared" si="30"/>
        <v>1</v>
      </c>
      <c r="BL37" s="183">
        <f t="shared" si="31"/>
        <v>0</v>
      </c>
      <c r="BM37" s="183">
        <f t="shared" si="32"/>
        <v>0</v>
      </c>
      <c r="BN37" s="183">
        <f t="shared" si="33"/>
        <v>0</v>
      </c>
      <c r="BO37" s="183">
        <f t="shared" si="34"/>
        <v>0</v>
      </c>
      <c r="BP37" s="184">
        <f t="shared" si="35"/>
        <v>0</v>
      </c>
      <c r="BQ37" s="405">
        <f t="shared" si="56"/>
        <v>0.5</v>
      </c>
      <c r="BR37" s="182">
        <f t="shared" si="57"/>
        <v>0</v>
      </c>
      <c r="BS37" s="183">
        <f t="shared" si="36"/>
        <v>0</v>
      </c>
      <c r="BT37" s="184">
        <f t="shared" si="37"/>
        <v>0</v>
      </c>
      <c r="BU37" s="185">
        <f t="shared" si="58"/>
        <v>0</v>
      </c>
      <c r="BV37" s="178">
        <f t="shared" si="38"/>
        <v>0</v>
      </c>
      <c r="BW37" s="179">
        <f t="shared" si="59"/>
        <v>0</v>
      </c>
      <c r="BX37" s="196">
        <f t="shared" si="60"/>
        <v>0</v>
      </c>
      <c r="BY37" s="197">
        <f t="shared" si="61"/>
        <v>0</v>
      </c>
      <c r="BZ37" s="182">
        <f t="shared" si="42"/>
        <v>0</v>
      </c>
      <c r="CA37" s="183">
        <f t="shared" si="43"/>
        <v>0</v>
      </c>
      <c r="CB37" s="183">
        <f t="shared" si="44"/>
        <v>0</v>
      </c>
      <c r="CC37" s="183">
        <f t="shared" si="45"/>
        <v>0</v>
      </c>
      <c r="CD37" s="183">
        <f t="shared" si="46"/>
        <v>0</v>
      </c>
      <c r="CE37" s="183">
        <f t="shared" si="47"/>
        <v>0</v>
      </c>
      <c r="CF37" s="184">
        <f t="shared" si="48"/>
        <v>0</v>
      </c>
      <c r="CG37" s="198">
        <f t="shared" si="62"/>
        <v>0</v>
      </c>
      <c r="CH37" s="186"/>
      <c r="CI37" s="187"/>
      <c r="CJ37" s="187"/>
      <c r="CK37" s="177">
        <f t="shared" si="63"/>
        <v>0.5</v>
      </c>
      <c r="CL37" s="1111"/>
      <c r="CM37" s="1112"/>
      <c r="CN37" s="1407">
        <v>0</v>
      </c>
      <c r="CO37" s="450"/>
    </row>
    <row r="38" spans="1:93" ht="20.100000000000001" customHeight="1" thickBot="1" x14ac:dyDescent="0.3">
      <c r="A38" s="412" t="s">
        <v>78</v>
      </c>
      <c r="B38" s="1219">
        <v>25</v>
      </c>
      <c r="C38" s="404" t="s">
        <v>2</v>
      </c>
      <c r="D38" s="1266" t="s">
        <v>29</v>
      </c>
      <c r="E38" s="435" t="s">
        <v>24</v>
      </c>
      <c r="F38" s="520"/>
      <c r="G38" s="1414" t="s">
        <v>192</v>
      </c>
      <c r="H38" s="459" t="s">
        <v>24</v>
      </c>
      <c r="I38" s="435" t="s">
        <v>31</v>
      </c>
      <c r="J38" s="498"/>
      <c r="K38" s="498" t="s">
        <v>26</v>
      </c>
      <c r="L38" s="435" t="s">
        <v>26</v>
      </c>
      <c r="M38" s="435" t="s">
        <v>24</v>
      </c>
      <c r="N38" s="505"/>
      <c r="O38" s="500" t="s">
        <v>26</v>
      </c>
      <c r="P38" s="435" t="s">
        <v>31</v>
      </c>
      <c r="Q38" s="435" t="s">
        <v>26</v>
      </c>
      <c r="R38" s="1469"/>
      <c r="S38" s="1451" t="s">
        <v>26</v>
      </c>
      <c r="T38" s="517"/>
      <c r="U38" s="517"/>
      <c r="V38" s="480" t="s">
        <v>24</v>
      </c>
      <c r="W38" s="481" t="s">
        <v>29</v>
      </c>
      <c r="X38" s="521"/>
      <c r="Y38" s="519"/>
      <c r="Z38" s="480" t="s">
        <v>31</v>
      </c>
      <c r="AA38" s="480" t="s">
        <v>28</v>
      </c>
      <c r="AB38" s="517"/>
      <c r="AC38" s="517" t="s">
        <v>26</v>
      </c>
      <c r="AD38" s="481" t="s">
        <v>24</v>
      </c>
      <c r="AE38" s="492" t="s">
        <v>31</v>
      </c>
      <c r="AF38" s="519" t="s">
        <v>59</v>
      </c>
      <c r="AG38" s="519"/>
      <c r="AH38" s="466"/>
      <c r="AI38" s="1072">
        <f>COUNTIF($D38:AH38,"D")</f>
        <v>5</v>
      </c>
      <c r="AJ38" s="1073">
        <f t="shared" si="10"/>
        <v>0</v>
      </c>
      <c r="AK38" s="1073">
        <f t="shared" si="11"/>
        <v>6</v>
      </c>
      <c r="AL38" s="1073">
        <f t="shared" si="12"/>
        <v>0</v>
      </c>
      <c r="AM38" s="1073">
        <f t="shared" si="13"/>
        <v>1</v>
      </c>
      <c r="AN38" s="1073">
        <f t="shared" si="14"/>
        <v>2</v>
      </c>
      <c r="AO38" s="1073">
        <f t="shared" si="15"/>
        <v>0</v>
      </c>
      <c r="AP38" s="1073">
        <f t="shared" si="16"/>
        <v>4</v>
      </c>
      <c r="AQ38" s="1073">
        <f t="shared" si="17"/>
        <v>0</v>
      </c>
      <c r="AR38" s="1073">
        <f t="shared" si="18"/>
        <v>0</v>
      </c>
      <c r="AS38" s="1073">
        <f t="shared" si="19"/>
        <v>0</v>
      </c>
      <c r="AT38" s="1073">
        <f t="shared" si="20"/>
        <v>0</v>
      </c>
      <c r="AU38" s="1073">
        <f t="shared" si="21"/>
        <v>0</v>
      </c>
      <c r="AV38" s="1073">
        <f t="shared" si="22"/>
        <v>0</v>
      </c>
      <c r="AW38" s="1073">
        <f t="shared" si="23"/>
        <v>0</v>
      </c>
      <c r="AX38" s="1073">
        <f t="shared" si="24"/>
        <v>0</v>
      </c>
      <c r="AY38" s="1073">
        <f t="shared" si="25"/>
        <v>0</v>
      </c>
      <c r="AZ38" s="1073">
        <f t="shared" si="26"/>
        <v>0</v>
      </c>
      <c r="BA38" s="184">
        <f t="shared" si="49"/>
        <v>11</v>
      </c>
      <c r="BB38" s="348"/>
      <c r="BC38" s="1076">
        <f t="shared" si="50"/>
        <v>6</v>
      </c>
      <c r="BD38" s="347"/>
      <c r="BE38" s="343"/>
      <c r="BF38" s="178">
        <f t="shared" si="51"/>
        <v>1</v>
      </c>
      <c r="BG38" s="179">
        <f t="shared" si="52"/>
        <v>0.5</v>
      </c>
      <c r="BH38" s="180">
        <f t="shared" si="53"/>
        <v>4.1666666666666664E-2</v>
      </c>
      <c r="BI38" s="181">
        <f t="shared" si="54"/>
        <v>0.45833333333333331</v>
      </c>
      <c r="BJ38" s="182">
        <f t="shared" si="55"/>
        <v>0</v>
      </c>
      <c r="BK38" s="183">
        <f t="shared" si="30"/>
        <v>0</v>
      </c>
      <c r="BL38" s="183">
        <f t="shared" si="31"/>
        <v>0</v>
      </c>
      <c r="BM38" s="183">
        <f t="shared" si="32"/>
        <v>0</v>
      </c>
      <c r="BN38" s="183">
        <f t="shared" si="33"/>
        <v>0</v>
      </c>
      <c r="BO38" s="183">
        <f t="shared" si="34"/>
        <v>0</v>
      </c>
      <c r="BP38" s="184">
        <f t="shared" si="35"/>
        <v>0</v>
      </c>
      <c r="BQ38" s="1373">
        <f>+(BM38+BL38+BK38+BJ38)*(12/24)+"04:00"</f>
        <v>0.16666666666666666</v>
      </c>
      <c r="BR38" s="182">
        <f t="shared" si="57"/>
        <v>1</v>
      </c>
      <c r="BS38" s="183">
        <f t="shared" si="36"/>
        <v>2</v>
      </c>
      <c r="BT38" s="184">
        <f t="shared" si="37"/>
        <v>0</v>
      </c>
      <c r="BU38" s="185">
        <f t="shared" si="58"/>
        <v>1.3333333333333333</v>
      </c>
      <c r="BV38" s="178">
        <f t="shared" si="38"/>
        <v>0</v>
      </c>
      <c r="BW38" s="179">
        <f t="shared" si="59"/>
        <v>0</v>
      </c>
      <c r="BX38" s="196">
        <f t="shared" si="60"/>
        <v>0</v>
      </c>
      <c r="BY38" s="197">
        <f t="shared" si="61"/>
        <v>0</v>
      </c>
      <c r="BZ38" s="182">
        <f t="shared" si="42"/>
        <v>0</v>
      </c>
      <c r="CA38" s="183">
        <f t="shared" si="43"/>
        <v>0</v>
      </c>
      <c r="CB38" s="183">
        <f t="shared" si="44"/>
        <v>1</v>
      </c>
      <c r="CC38" s="183">
        <f t="shared" si="45"/>
        <v>0</v>
      </c>
      <c r="CD38" s="183">
        <f t="shared" si="46"/>
        <v>0</v>
      </c>
      <c r="CE38" s="183">
        <f t="shared" si="47"/>
        <v>0</v>
      </c>
      <c r="CF38" s="184">
        <f t="shared" si="48"/>
        <v>0</v>
      </c>
      <c r="CG38" s="1373">
        <v>0.33333333333333331</v>
      </c>
      <c r="CH38" s="186"/>
      <c r="CI38" s="187"/>
      <c r="CJ38" s="187"/>
      <c r="CK38" s="177">
        <f t="shared" si="63"/>
        <v>1</v>
      </c>
      <c r="CL38" s="230"/>
      <c r="CM38" s="359"/>
      <c r="CN38" s="1407">
        <v>9</v>
      </c>
      <c r="CO38" s="916">
        <v>104</v>
      </c>
    </row>
    <row r="39" spans="1:93" ht="20.100000000000001" customHeight="1" thickBot="1" x14ac:dyDescent="0.3">
      <c r="A39" s="615" t="s">
        <v>143</v>
      </c>
      <c r="B39" s="616">
        <v>26</v>
      </c>
      <c r="C39" s="24" t="s">
        <v>238</v>
      </c>
      <c r="D39" s="1266" t="s">
        <v>29</v>
      </c>
      <c r="E39" s="435" t="s">
        <v>24</v>
      </c>
      <c r="F39" s="520" t="s">
        <v>191</v>
      </c>
      <c r="G39" s="504"/>
      <c r="H39" s="459" t="s">
        <v>24</v>
      </c>
      <c r="I39" s="435" t="s">
        <v>25</v>
      </c>
      <c r="J39" s="498"/>
      <c r="K39" s="498"/>
      <c r="L39" s="435" t="s">
        <v>25</v>
      </c>
      <c r="M39" s="435" t="s">
        <v>25</v>
      </c>
      <c r="N39" s="505"/>
      <c r="O39" s="500"/>
      <c r="P39" s="435" t="s">
        <v>24</v>
      </c>
      <c r="Q39" s="435" t="s">
        <v>25</v>
      </c>
      <c r="R39" s="1489" t="s">
        <v>191</v>
      </c>
      <c r="S39" s="1243" t="s">
        <v>25</v>
      </c>
      <c r="T39" s="1389" t="s">
        <v>191</v>
      </c>
      <c r="U39" s="498"/>
      <c r="V39" s="435" t="s">
        <v>24</v>
      </c>
      <c r="W39" s="440" t="s">
        <v>29</v>
      </c>
      <c r="X39" s="500"/>
      <c r="Y39" s="506"/>
      <c r="Z39" s="435" t="s">
        <v>24</v>
      </c>
      <c r="AA39" s="435" t="s">
        <v>28</v>
      </c>
      <c r="AB39" s="498"/>
      <c r="AC39" s="498"/>
      <c r="AD39" s="440" t="s">
        <v>24</v>
      </c>
      <c r="AE39" s="459" t="s">
        <v>26</v>
      </c>
      <c r="AF39" s="506" t="s">
        <v>299</v>
      </c>
      <c r="AG39" s="506"/>
      <c r="AH39" s="459"/>
      <c r="AI39" s="1072">
        <f>COUNTIF($D39:AH39,"D")</f>
        <v>6</v>
      </c>
      <c r="AJ39" s="1073">
        <f t="shared" si="10"/>
        <v>5</v>
      </c>
      <c r="AK39" s="1073">
        <f t="shared" si="11"/>
        <v>1</v>
      </c>
      <c r="AL39" s="1073">
        <f t="shared" si="12"/>
        <v>0</v>
      </c>
      <c r="AM39" s="1073">
        <f t="shared" si="13"/>
        <v>1</v>
      </c>
      <c r="AN39" s="1073">
        <f t="shared" si="14"/>
        <v>2</v>
      </c>
      <c r="AO39" s="1073">
        <f t="shared" si="15"/>
        <v>0</v>
      </c>
      <c r="AP39" s="1073">
        <f t="shared" si="16"/>
        <v>0</v>
      </c>
      <c r="AQ39" s="1073">
        <f t="shared" si="17"/>
        <v>0</v>
      </c>
      <c r="AR39" s="1073">
        <f t="shared" si="18"/>
        <v>0</v>
      </c>
      <c r="AS39" s="1073">
        <f t="shared" si="19"/>
        <v>0</v>
      </c>
      <c r="AT39" s="1073">
        <f t="shared" si="20"/>
        <v>0</v>
      </c>
      <c r="AU39" s="1073">
        <f t="shared" si="21"/>
        <v>0</v>
      </c>
      <c r="AV39" s="1073">
        <f t="shared" si="22"/>
        <v>0</v>
      </c>
      <c r="AW39" s="1073">
        <f t="shared" si="23"/>
        <v>0</v>
      </c>
      <c r="AX39" s="1073">
        <f t="shared" si="24"/>
        <v>0</v>
      </c>
      <c r="AY39" s="1073">
        <f t="shared" si="25"/>
        <v>0</v>
      </c>
      <c r="AZ39" s="1073">
        <f t="shared" si="26"/>
        <v>0</v>
      </c>
      <c r="BA39" s="184">
        <f t="shared" si="49"/>
        <v>12</v>
      </c>
      <c r="BB39" s="348"/>
      <c r="BC39" s="1076">
        <f t="shared" si="50"/>
        <v>6.5</v>
      </c>
      <c r="BD39" s="347"/>
      <c r="BE39" s="343"/>
      <c r="BF39" s="178">
        <f t="shared" si="51"/>
        <v>0</v>
      </c>
      <c r="BG39" s="179">
        <f t="shared" si="52"/>
        <v>0</v>
      </c>
      <c r="BH39" s="180">
        <f t="shared" si="53"/>
        <v>0</v>
      </c>
      <c r="BI39" s="181">
        <f t="shared" si="54"/>
        <v>0</v>
      </c>
      <c r="BJ39" s="182">
        <f t="shared" si="55"/>
        <v>0</v>
      </c>
      <c r="BK39" s="183">
        <f t="shared" si="30"/>
        <v>0</v>
      </c>
      <c r="BL39" s="183">
        <f t="shared" si="31"/>
        <v>0</v>
      </c>
      <c r="BM39" s="183">
        <f t="shared" si="32"/>
        <v>0</v>
      </c>
      <c r="BN39" s="183">
        <f t="shared" si="33"/>
        <v>0</v>
      </c>
      <c r="BO39" s="183">
        <f t="shared" si="34"/>
        <v>0</v>
      </c>
      <c r="BP39" s="184">
        <f t="shared" si="35"/>
        <v>0</v>
      </c>
      <c r="BQ39" s="1373">
        <f>+(BM39+BL39+BK39+BJ39)*(12/24)+"04:00"</f>
        <v>0.16666666666666666</v>
      </c>
      <c r="BR39" s="182">
        <f t="shared" si="57"/>
        <v>1</v>
      </c>
      <c r="BS39" s="183">
        <f t="shared" si="36"/>
        <v>2</v>
      </c>
      <c r="BT39" s="184">
        <f t="shared" si="37"/>
        <v>0</v>
      </c>
      <c r="BU39" s="185">
        <f t="shared" si="58"/>
        <v>1.3333333333333333</v>
      </c>
      <c r="BV39" s="178">
        <f t="shared" si="38"/>
        <v>1</v>
      </c>
      <c r="BW39" s="179">
        <f t="shared" si="59"/>
        <v>0.5</v>
      </c>
      <c r="BX39" s="196">
        <f t="shared" si="60"/>
        <v>4.1666666666666664E-2</v>
      </c>
      <c r="BY39" s="197">
        <f t="shared" si="61"/>
        <v>0.45833333333333331</v>
      </c>
      <c r="BZ39" s="182">
        <f t="shared" si="42"/>
        <v>0</v>
      </c>
      <c r="CA39" s="183">
        <f t="shared" si="43"/>
        <v>3</v>
      </c>
      <c r="CB39" s="183">
        <f t="shared" si="44"/>
        <v>0</v>
      </c>
      <c r="CC39" s="183">
        <f t="shared" si="45"/>
        <v>0</v>
      </c>
      <c r="CD39" s="183">
        <f t="shared" si="46"/>
        <v>0</v>
      </c>
      <c r="CE39" s="183">
        <f t="shared" si="47"/>
        <v>0</v>
      </c>
      <c r="CF39" s="184">
        <f t="shared" si="48"/>
        <v>0</v>
      </c>
      <c r="CG39" s="1373">
        <v>1.3333333333333333</v>
      </c>
      <c r="CH39" s="186"/>
      <c r="CI39" s="187"/>
      <c r="CJ39" s="187"/>
      <c r="CK39" s="177">
        <f t="shared" si="63"/>
        <v>2</v>
      </c>
      <c r="CL39" s="230"/>
      <c r="CM39" s="359"/>
      <c r="CN39" s="1407">
        <v>11</v>
      </c>
      <c r="CO39" s="916">
        <v>144</v>
      </c>
    </row>
    <row r="40" spans="1:93" ht="20.100000000000001" customHeight="1" thickBot="1" x14ac:dyDescent="0.3">
      <c r="A40" s="615" t="s">
        <v>186</v>
      </c>
      <c r="B40" s="1219">
        <v>27</v>
      </c>
      <c r="C40" s="24" t="s">
        <v>238</v>
      </c>
      <c r="D40" s="1266" t="s">
        <v>29</v>
      </c>
      <c r="E40" s="435" t="s">
        <v>24</v>
      </c>
      <c r="F40" s="520"/>
      <c r="G40" s="504"/>
      <c r="H40" s="459" t="s">
        <v>24</v>
      </c>
      <c r="I40" s="435" t="s">
        <v>26</v>
      </c>
      <c r="J40" s="527"/>
      <c r="K40" s="498"/>
      <c r="L40" s="433" t="s">
        <v>25</v>
      </c>
      <c r="M40" s="435" t="s">
        <v>25</v>
      </c>
      <c r="N40" s="505"/>
      <c r="O40" s="500"/>
      <c r="P40" s="435" t="s">
        <v>24</v>
      </c>
      <c r="Q40" s="435" t="s">
        <v>24</v>
      </c>
      <c r="R40" s="1470"/>
      <c r="S40" s="1452" t="s">
        <v>190</v>
      </c>
      <c r="T40" s="498"/>
      <c r="U40" s="498"/>
      <c r="V40" s="89" t="s">
        <v>191</v>
      </c>
      <c r="W40" s="982" t="s">
        <v>191</v>
      </c>
      <c r="X40" s="459"/>
      <c r="Y40" s="435" t="s">
        <v>32</v>
      </c>
      <c r="Z40" s="435" t="s">
        <v>32</v>
      </c>
      <c r="AA40" s="435" t="s">
        <v>32</v>
      </c>
      <c r="AB40" s="527" t="s">
        <v>288</v>
      </c>
      <c r="AC40" s="527" t="s">
        <v>289</v>
      </c>
      <c r="AD40" s="982" t="s">
        <v>25</v>
      </c>
      <c r="AE40" s="459" t="s">
        <v>40</v>
      </c>
      <c r="AF40" s="435" t="s">
        <v>40</v>
      </c>
      <c r="AG40" s="433" t="s">
        <v>190</v>
      </c>
      <c r="AH40" s="459"/>
      <c r="AI40" s="1072">
        <f>COUNTIF($D40:AH40,"D")</f>
        <v>4</v>
      </c>
      <c r="AJ40" s="1073">
        <f t="shared" si="10"/>
        <v>3</v>
      </c>
      <c r="AK40" s="1073">
        <f t="shared" si="11"/>
        <v>1</v>
      </c>
      <c r="AL40" s="1073">
        <f t="shared" si="12"/>
        <v>0</v>
      </c>
      <c r="AM40" s="1073">
        <f t="shared" si="13"/>
        <v>0</v>
      </c>
      <c r="AN40" s="1073">
        <f t="shared" si="14"/>
        <v>1</v>
      </c>
      <c r="AO40" s="1073">
        <f t="shared" si="15"/>
        <v>0</v>
      </c>
      <c r="AP40" s="1073">
        <f t="shared" si="16"/>
        <v>0</v>
      </c>
      <c r="AQ40" s="1073">
        <f t="shared" si="17"/>
        <v>3</v>
      </c>
      <c r="AR40" s="1073">
        <f t="shared" si="18"/>
        <v>0</v>
      </c>
      <c r="AS40" s="1073">
        <f t="shared" si="19"/>
        <v>0</v>
      </c>
      <c r="AT40" s="1073">
        <f t="shared" si="20"/>
        <v>0</v>
      </c>
      <c r="AU40" s="1073">
        <f t="shared" si="21"/>
        <v>0</v>
      </c>
      <c r="AV40" s="1073">
        <f t="shared" si="22"/>
        <v>0</v>
      </c>
      <c r="AW40" s="1073">
        <f t="shared" si="23"/>
        <v>0</v>
      </c>
      <c r="AX40" s="1073">
        <f t="shared" si="24"/>
        <v>0</v>
      </c>
      <c r="AY40" s="1073">
        <f t="shared" si="25"/>
        <v>2</v>
      </c>
      <c r="AZ40" s="1073">
        <f t="shared" si="26"/>
        <v>0</v>
      </c>
      <c r="BA40" s="184">
        <f t="shared" si="49"/>
        <v>13</v>
      </c>
      <c r="BB40" s="348"/>
      <c r="BC40" s="1076">
        <f t="shared" si="50"/>
        <v>4.666666666666667</v>
      </c>
      <c r="BD40" s="347"/>
      <c r="BE40" s="343"/>
      <c r="BF40" s="178">
        <f t="shared" si="51"/>
        <v>0</v>
      </c>
      <c r="BG40" s="179">
        <f t="shared" si="52"/>
        <v>0</v>
      </c>
      <c r="BH40" s="180">
        <f t="shared" si="53"/>
        <v>0</v>
      </c>
      <c r="BI40" s="181">
        <f t="shared" si="54"/>
        <v>0</v>
      </c>
      <c r="BJ40" s="182">
        <f t="shared" si="55"/>
        <v>0</v>
      </c>
      <c r="BK40" s="183">
        <f t="shared" si="30"/>
        <v>0</v>
      </c>
      <c r="BL40" s="183">
        <f t="shared" si="31"/>
        <v>0</v>
      </c>
      <c r="BM40" s="183">
        <f t="shared" si="32"/>
        <v>0</v>
      </c>
      <c r="BN40" s="183">
        <f t="shared" si="33"/>
        <v>0</v>
      </c>
      <c r="BO40" s="183">
        <f t="shared" si="34"/>
        <v>0</v>
      </c>
      <c r="BP40" s="184">
        <f t="shared" si="35"/>
        <v>0</v>
      </c>
      <c r="BQ40" s="405">
        <f t="shared" si="56"/>
        <v>0</v>
      </c>
      <c r="BR40" s="182">
        <f t="shared" si="57"/>
        <v>0</v>
      </c>
      <c r="BS40" s="183">
        <f t="shared" si="36"/>
        <v>1</v>
      </c>
      <c r="BT40" s="184">
        <f t="shared" si="37"/>
        <v>0</v>
      </c>
      <c r="BU40" s="185">
        <f t="shared" si="58"/>
        <v>0.5</v>
      </c>
      <c r="BV40" s="178">
        <f t="shared" si="38"/>
        <v>0</v>
      </c>
      <c r="BW40" s="179">
        <f t="shared" si="59"/>
        <v>0</v>
      </c>
      <c r="BX40" s="196">
        <f t="shared" si="60"/>
        <v>0</v>
      </c>
      <c r="BY40" s="197">
        <f t="shared" si="61"/>
        <v>0</v>
      </c>
      <c r="BZ40" s="182">
        <f t="shared" si="42"/>
        <v>2</v>
      </c>
      <c r="CA40" s="183">
        <f t="shared" si="43"/>
        <v>2</v>
      </c>
      <c r="CB40" s="183">
        <f t="shared" si="44"/>
        <v>0</v>
      </c>
      <c r="CC40" s="183">
        <f t="shared" si="45"/>
        <v>0</v>
      </c>
      <c r="CD40" s="183">
        <f t="shared" si="46"/>
        <v>0</v>
      </c>
      <c r="CE40" s="183">
        <f t="shared" si="47"/>
        <v>0</v>
      </c>
      <c r="CF40" s="184">
        <f t="shared" si="48"/>
        <v>0</v>
      </c>
      <c r="CG40" s="198">
        <f t="shared" si="62"/>
        <v>2</v>
      </c>
      <c r="CH40" s="186"/>
      <c r="CI40" s="187"/>
      <c r="CJ40" s="187"/>
      <c r="CK40" s="177">
        <f t="shared" si="63"/>
        <v>2</v>
      </c>
      <c r="CL40" s="230"/>
      <c r="CM40" s="359"/>
      <c r="CN40" s="1407">
        <v>10</v>
      </c>
      <c r="CO40" s="450">
        <v>149</v>
      </c>
    </row>
    <row r="41" spans="1:93" ht="20.100000000000001" customHeight="1" thickBot="1" x14ac:dyDescent="0.3">
      <c r="A41" s="615" t="s">
        <v>242</v>
      </c>
      <c r="B41" s="616">
        <v>28</v>
      </c>
      <c r="C41" s="24" t="s">
        <v>238</v>
      </c>
      <c r="D41" s="1490" t="s">
        <v>29</v>
      </c>
      <c r="E41" s="478" t="s">
        <v>24</v>
      </c>
      <c r="F41" s="715"/>
      <c r="G41" s="716"/>
      <c r="H41" s="477" t="s">
        <v>27</v>
      </c>
      <c r="I41" s="478" t="s">
        <v>25</v>
      </c>
      <c r="J41" s="515" t="s">
        <v>191</v>
      </c>
      <c r="K41" s="515"/>
      <c r="L41" s="478" t="s">
        <v>25</v>
      </c>
      <c r="M41" s="478" t="s">
        <v>25</v>
      </c>
      <c r="N41" s="518" t="s">
        <v>27</v>
      </c>
      <c r="O41" s="663"/>
      <c r="P41" s="478" t="s">
        <v>24</v>
      </c>
      <c r="Q41" s="478" t="s">
        <v>31</v>
      </c>
      <c r="R41" s="1491" t="s">
        <v>26</v>
      </c>
      <c r="S41" s="1243" t="s">
        <v>25</v>
      </c>
      <c r="T41" s="498"/>
      <c r="U41" s="498" t="s">
        <v>29</v>
      </c>
      <c r="V41" s="435" t="s">
        <v>24</v>
      </c>
      <c r="W41" s="440" t="s">
        <v>30</v>
      </c>
      <c r="X41" s="500"/>
      <c r="Y41" s="531"/>
      <c r="Z41" s="435" t="s">
        <v>24</v>
      </c>
      <c r="AA41" s="435" t="s">
        <v>31</v>
      </c>
      <c r="AB41" s="498"/>
      <c r="AC41" s="498"/>
      <c r="AD41" s="440" t="s">
        <v>25</v>
      </c>
      <c r="AE41" s="459" t="s">
        <v>25</v>
      </c>
      <c r="AF41" s="506" t="s">
        <v>299</v>
      </c>
      <c r="AG41" s="506"/>
      <c r="AH41" s="454"/>
      <c r="AI41" s="1072">
        <f>COUNTIF($D41:AH41,"D")</f>
        <v>4</v>
      </c>
      <c r="AJ41" s="1073">
        <f t="shared" si="10"/>
        <v>6</v>
      </c>
      <c r="AK41" s="1073">
        <f t="shared" si="11"/>
        <v>1</v>
      </c>
      <c r="AL41" s="1073">
        <f t="shared" si="12"/>
        <v>2</v>
      </c>
      <c r="AM41" s="1073">
        <f t="shared" si="13"/>
        <v>0</v>
      </c>
      <c r="AN41" s="1073">
        <f t="shared" si="14"/>
        <v>2</v>
      </c>
      <c r="AO41" s="1073">
        <f t="shared" si="15"/>
        <v>1</v>
      </c>
      <c r="AP41" s="1073">
        <f t="shared" si="16"/>
        <v>2</v>
      </c>
      <c r="AQ41" s="1073">
        <f t="shared" si="17"/>
        <v>0</v>
      </c>
      <c r="AR41" s="1073">
        <f t="shared" si="18"/>
        <v>0</v>
      </c>
      <c r="AS41" s="1073">
        <f t="shared" si="19"/>
        <v>0</v>
      </c>
      <c r="AT41" s="1073">
        <f t="shared" si="20"/>
        <v>0</v>
      </c>
      <c r="AU41" s="1073">
        <f t="shared" si="21"/>
        <v>0</v>
      </c>
      <c r="AV41" s="1073">
        <f t="shared" si="22"/>
        <v>0</v>
      </c>
      <c r="AW41" s="1073">
        <f t="shared" si="23"/>
        <v>0</v>
      </c>
      <c r="AX41" s="1073">
        <f t="shared" si="24"/>
        <v>0</v>
      </c>
      <c r="AY41" s="1073">
        <f t="shared" si="25"/>
        <v>0</v>
      </c>
      <c r="AZ41" s="1073">
        <f t="shared" si="26"/>
        <v>0</v>
      </c>
      <c r="BA41" s="184">
        <f t="shared" si="49"/>
        <v>13</v>
      </c>
      <c r="BB41" s="348"/>
      <c r="BC41" s="1076">
        <f t="shared" si="50"/>
        <v>6.833333333333333</v>
      </c>
      <c r="BD41" s="347"/>
      <c r="BE41" s="343"/>
      <c r="BF41" s="178">
        <f t="shared" si="51"/>
        <v>0</v>
      </c>
      <c r="BG41" s="179">
        <f t="shared" si="52"/>
        <v>0</v>
      </c>
      <c r="BH41" s="180">
        <f t="shared" si="53"/>
        <v>0</v>
      </c>
      <c r="BI41" s="181">
        <f t="shared" si="54"/>
        <v>0</v>
      </c>
      <c r="BJ41" s="182">
        <f t="shared" si="55"/>
        <v>0</v>
      </c>
      <c r="BK41" s="183">
        <f t="shared" si="30"/>
        <v>0</v>
      </c>
      <c r="BL41" s="183">
        <f t="shared" si="31"/>
        <v>0</v>
      </c>
      <c r="BM41" s="183">
        <f t="shared" si="32"/>
        <v>0</v>
      </c>
      <c r="BN41" s="183">
        <f t="shared" si="33"/>
        <v>0</v>
      </c>
      <c r="BO41" s="183">
        <f t="shared" si="34"/>
        <v>0</v>
      </c>
      <c r="BP41" s="184">
        <f t="shared" si="35"/>
        <v>0</v>
      </c>
      <c r="BQ41" s="405">
        <f t="shared" si="56"/>
        <v>0</v>
      </c>
      <c r="BR41" s="182">
        <f t="shared" si="57"/>
        <v>0</v>
      </c>
      <c r="BS41" s="183">
        <f t="shared" si="36"/>
        <v>2</v>
      </c>
      <c r="BT41" s="184">
        <f t="shared" si="37"/>
        <v>1</v>
      </c>
      <c r="BU41" s="185">
        <f t="shared" si="58"/>
        <v>1.1666666666666667</v>
      </c>
      <c r="BV41" s="178">
        <f t="shared" si="38"/>
        <v>1</v>
      </c>
      <c r="BW41" s="179">
        <f t="shared" si="59"/>
        <v>0.5</v>
      </c>
      <c r="BX41" s="196">
        <f t="shared" si="60"/>
        <v>4.1666666666666664E-2</v>
      </c>
      <c r="BY41" s="197">
        <f t="shared" si="61"/>
        <v>0.45833333333333331</v>
      </c>
      <c r="BZ41" s="182">
        <f t="shared" si="42"/>
        <v>0</v>
      </c>
      <c r="CA41" s="183">
        <f t="shared" si="43"/>
        <v>1</v>
      </c>
      <c r="CB41" s="183">
        <f t="shared" si="44"/>
        <v>0</v>
      </c>
      <c r="CC41" s="183">
        <f t="shared" si="45"/>
        <v>0</v>
      </c>
      <c r="CD41" s="183">
        <f t="shared" si="46"/>
        <v>0</v>
      </c>
      <c r="CE41" s="183">
        <f t="shared" si="47"/>
        <v>0</v>
      </c>
      <c r="CF41" s="184">
        <f t="shared" si="48"/>
        <v>0</v>
      </c>
      <c r="CG41" s="198">
        <f t="shared" si="62"/>
        <v>0.5</v>
      </c>
      <c r="CH41" s="186"/>
      <c r="CI41" s="187"/>
      <c r="CJ41" s="187"/>
      <c r="CK41" s="177">
        <f t="shared" si="63"/>
        <v>1</v>
      </c>
      <c r="CL41" s="230"/>
      <c r="CM41" s="359"/>
      <c r="CN41" s="1407">
        <v>10</v>
      </c>
      <c r="CO41" s="450">
        <v>132</v>
      </c>
    </row>
    <row r="42" spans="1:93" ht="20.100000000000001" customHeight="1" thickBot="1" x14ac:dyDescent="0.3">
      <c r="A42" s="1671" t="s">
        <v>79</v>
      </c>
      <c r="B42" s="1219">
        <v>29</v>
      </c>
      <c r="C42" s="660" t="s">
        <v>65</v>
      </c>
      <c r="D42" s="1492"/>
      <c r="E42" s="511"/>
      <c r="F42" s="1425"/>
      <c r="G42" s="1426"/>
      <c r="H42" s="409"/>
      <c r="I42" s="511"/>
      <c r="J42" s="1427"/>
      <c r="K42" s="1427"/>
      <c r="L42" s="511"/>
      <c r="M42" s="511"/>
      <c r="N42" s="565"/>
      <c r="O42" s="566"/>
      <c r="P42" s="511"/>
      <c r="Q42" s="511"/>
      <c r="R42" s="1493"/>
      <c r="S42" s="1442"/>
      <c r="T42" s="502"/>
      <c r="U42" s="502"/>
      <c r="V42" s="438"/>
      <c r="W42" s="455"/>
      <c r="X42" s="503"/>
      <c r="Y42" s="458"/>
      <c r="Z42" s="438"/>
      <c r="AA42" s="438"/>
      <c r="AB42" s="502"/>
      <c r="AC42" s="502"/>
      <c r="AD42" s="455"/>
      <c r="AE42" s="460"/>
      <c r="AF42" s="458"/>
      <c r="AG42" s="506"/>
      <c r="AH42" s="460"/>
      <c r="AI42" s="1072">
        <f>COUNTIF($D42:AH42,"D")</f>
        <v>0</v>
      </c>
      <c r="AJ42" s="1073">
        <f t="shared" si="10"/>
        <v>0</v>
      </c>
      <c r="AK42" s="1073">
        <f t="shared" si="11"/>
        <v>0</v>
      </c>
      <c r="AL42" s="1073">
        <f t="shared" si="12"/>
        <v>0</v>
      </c>
      <c r="AM42" s="1073">
        <f t="shared" si="13"/>
        <v>0</v>
      </c>
      <c r="AN42" s="1073">
        <f t="shared" si="14"/>
        <v>0</v>
      </c>
      <c r="AO42" s="1073">
        <f t="shared" si="15"/>
        <v>0</v>
      </c>
      <c r="AP42" s="1073">
        <f t="shared" si="16"/>
        <v>0</v>
      </c>
      <c r="AQ42" s="1073">
        <f t="shared" si="17"/>
        <v>0</v>
      </c>
      <c r="AR42" s="1073">
        <f t="shared" si="18"/>
        <v>0</v>
      </c>
      <c r="AS42" s="1073">
        <f t="shared" si="19"/>
        <v>0</v>
      </c>
      <c r="AT42" s="1073">
        <f t="shared" si="20"/>
        <v>0</v>
      </c>
      <c r="AU42" s="1073">
        <f t="shared" si="21"/>
        <v>0</v>
      </c>
      <c r="AV42" s="1073">
        <f t="shared" si="22"/>
        <v>0</v>
      </c>
      <c r="AW42" s="1073">
        <f t="shared" si="23"/>
        <v>0</v>
      </c>
      <c r="AX42" s="1073">
        <f t="shared" si="24"/>
        <v>0</v>
      </c>
      <c r="AY42" s="1073">
        <f t="shared" si="25"/>
        <v>0</v>
      </c>
      <c r="AZ42" s="1073">
        <f t="shared" si="26"/>
        <v>0</v>
      </c>
      <c r="BA42" s="184">
        <f t="shared" si="49"/>
        <v>0</v>
      </c>
      <c r="BB42" s="348"/>
      <c r="BC42" s="1076">
        <f t="shared" si="50"/>
        <v>0</v>
      </c>
      <c r="BD42" s="347"/>
      <c r="BE42" s="343"/>
      <c r="BF42" s="178">
        <f t="shared" si="51"/>
        <v>0</v>
      </c>
      <c r="BG42" s="179">
        <f t="shared" si="52"/>
        <v>0</v>
      </c>
      <c r="BH42" s="180">
        <f t="shared" si="53"/>
        <v>0</v>
      </c>
      <c r="BI42" s="181">
        <f t="shared" si="54"/>
        <v>0</v>
      </c>
      <c r="BJ42" s="182">
        <f t="shared" si="55"/>
        <v>0</v>
      </c>
      <c r="BK42" s="183">
        <f t="shared" si="30"/>
        <v>0</v>
      </c>
      <c r="BL42" s="183">
        <f t="shared" si="31"/>
        <v>0</v>
      </c>
      <c r="BM42" s="183">
        <f t="shared" si="32"/>
        <v>0</v>
      </c>
      <c r="BN42" s="183">
        <f t="shared" si="33"/>
        <v>0</v>
      </c>
      <c r="BO42" s="183">
        <f t="shared" si="34"/>
        <v>0</v>
      </c>
      <c r="BP42" s="184">
        <f t="shared" si="35"/>
        <v>0</v>
      </c>
      <c r="BQ42" s="405">
        <f t="shared" si="56"/>
        <v>0</v>
      </c>
      <c r="BR42" s="182">
        <f t="shared" si="57"/>
        <v>0</v>
      </c>
      <c r="BS42" s="183">
        <f t="shared" si="36"/>
        <v>0</v>
      </c>
      <c r="BT42" s="184">
        <f t="shared" si="37"/>
        <v>0</v>
      </c>
      <c r="BU42" s="185">
        <f t="shared" si="58"/>
        <v>0</v>
      </c>
      <c r="BV42" s="178">
        <f t="shared" si="38"/>
        <v>0</v>
      </c>
      <c r="BW42" s="179">
        <f t="shared" si="59"/>
        <v>0</v>
      </c>
      <c r="BX42" s="196">
        <f t="shared" si="60"/>
        <v>0</v>
      </c>
      <c r="BY42" s="197">
        <f t="shared" si="61"/>
        <v>0</v>
      </c>
      <c r="BZ42" s="182">
        <f t="shared" si="42"/>
        <v>0</v>
      </c>
      <c r="CA42" s="183">
        <f t="shared" si="43"/>
        <v>0</v>
      </c>
      <c r="CB42" s="183">
        <f t="shared" si="44"/>
        <v>0</v>
      </c>
      <c r="CC42" s="183">
        <f t="shared" si="45"/>
        <v>0</v>
      </c>
      <c r="CD42" s="183">
        <f t="shared" si="46"/>
        <v>0</v>
      </c>
      <c r="CE42" s="183">
        <f t="shared" si="47"/>
        <v>0</v>
      </c>
      <c r="CF42" s="184">
        <f t="shared" si="48"/>
        <v>0</v>
      </c>
      <c r="CG42" s="198">
        <f t="shared" si="62"/>
        <v>0</v>
      </c>
      <c r="CH42" s="186"/>
      <c r="CI42" s="187"/>
      <c r="CJ42" s="187"/>
      <c r="CK42" s="177">
        <f t="shared" si="63"/>
        <v>0</v>
      </c>
      <c r="CL42" s="230"/>
      <c r="CM42" s="359"/>
      <c r="CN42" s="1407">
        <v>0</v>
      </c>
      <c r="CO42" s="450"/>
    </row>
    <row r="43" spans="1:93" ht="20.100000000000001" customHeight="1" thickBot="1" x14ac:dyDescent="0.3">
      <c r="A43" s="1672"/>
      <c r="B43" s="616">
        <v>30</v>
      </c>
      <c r="C43" s="24"/>
      <c r="D43" s="1479"/>
      <c r="E43" s="438"/>
      <c r="F43" s="453"/>
      <c r="G43" s="507"/>
      <c r="H43" s="460"/>
      <c r="I43" s="438"/>
      <c r="J43" s="502"/>
      <c r="K43" s="502"/>
      <c r="L43" s="438"/>
      <c r="M43" s="438"/>
      <c r="N43" s="467"/>
      <c r="O43" s="503"/>
      <c r="P43" s="438"/>
      <c r="Q43" s="438"/>
      <c r="R43" s="1484"/>
      <c r="S43" s="1442"/>
      <c r="T43" s="502"/>
      <c r="U43" s="502"/>
      <c r="V43" s="438"/>
      <c r="W43" s="455"/>
      <c r="X43" s="503"/>
      <c r="Y43" s="458"/>
      <c r="Z43" s="438"/>
      <c r="AA43" s="438"/>
      <c r="AB43" s="502"/>
      <c r="AC43" s="502"/>
      <c r="AD43" s="455"/>
      <c r="AE43" s="460"/>
      <c r="AF43" s="458"/>
      <c r="AG43" s="506"/>
      <c r="AH43" s="460"/>
      <c r="AI43" s="1072">
        <f>COUNTIF($D43:AH43,"D")</f>
        <v>0</v>
      </c>
      <c r="AJ43" s="1073">
        <f t="shared" si="10"/>
        <v>0</v>
      </c>
      <c r="AK43" s="1073">
        <f t="shared" si="11"/>
        <v>0</v>
      </c>
      <c r="AL43" s="1073">
        <f t="shared" si="12"/>
        <v>0</v>
      </c>
      <c r="AM43" s="1073">
        <f t="shared" si="13"/>
        <v>0</v>
      </c>
      <c r="AN43" s="1073">
        <f t="shared" si="14"/>
        <v>0</v>
      </c>
      <c r="AO43" s="1073">
        <f t="shared" si="15"/>
        <v>0</v>
      </c>
      <c r="AP43" s="1073">
        <f t="shared" si="16"/>
        <v>0</v>
      </c>
      <c r="AQ43" s="1073">
        <f t="shared" si="17"/>
        <v>0</v>
      </c>
      <c r="AR43" s="1073">
        <f t="shared" si="18"/>
        <v>0</v>
      </c>
      <c r="AS43" s="1073">
        <f t="shared" si="19"/>
        <v>0</v>
      </c>
      <c r="AT43" s="1073">
        <f t="shared" si="20"/>
        <v>0</v>
      </c>
      <c r="AU43" s="1073">
        <f t="shared" si="21"/>
        <v>0</v>
      </c>
      <c r="AV43" s="1073">
        <f t="shared" si="22"/>
        <v>0</v>
      </c>
      <c r="AW43" s="1073">
        <f t="shared" si="23"/>
        <v>0</v>
      </c>
      <c r="AX43" s="1073">
        <f t="shared" si="24"/>
        <v>0</v>
      </c>
      <c r="AY43" s="1073">
        <f t="shared" si="25"/>
        <v>0</v>
      </c>
      <c r="AZ43" s="1073">
        <f t="shared" si="26"/>
        <v>0</v>
      </c>
      <c r="BA43" s="184">
        <f t="shared" si="49"/>
        <v>0</v>
      </c>
      <c r="BB43" s="348"/>
      <c r="BC43" s="1076">
        <f t="shared" si="50"/>
        <v>0</v>
      </c>
      <c r="BD43" s="347"/>
      <c r="BE43" s="343"/>
      <c r="BF43" s="178">
        <f t="shared" si="51"/>
        <v>0</v>
      </c>
      <c r="BG43" s="179">
        <f t="shared" si="52"/>
        <v>0</v>
      </c>
      <c r="BH43" s="180">
        <f t="shared" si="53"/>
        <v>0</v>
      </c>
      <c r="BI43" s="181">
        <f t="shared" si="54"/>
        <v>0</v>
      </c>
      <c r="BJ43" s="182">
        <f t="shared" si="55"/>
        <v>0</v>
      </c>
      <c r="BK43" s="183">
        <f t="shared" si="30"/>
        <v>0</v>
      </c>
      <c r="BL43" s="183">
        <f t="shared" si="31"/>
        <v>0</v>
      </c>
      <c r="BM43" s="183">
        <f t="shared" si="32"/>
        <v>0</v>
      </c>
      <c r="BN43" s="183">
        <f t="shared" si="33"/>
        <v>0</v>
      </c>
      <c r="BO43" s="183">
        <f t="shared" si="34"/>
        <v>0</v>
      </c>
      <c r="BP43" s="184">
        <f t="shared" si="35"/>
        <v>0</v>
      </c>
      <c r="BQ43" s="405">
        <f t="shared" si="56"/>
        <v>0</v>
      </c>
      <c r="BR43" s="182">
        <f t="shared" si="57"/>
        <v>0</v>
      </c>
      <c r="BS43" s="183">
        <f t="shared" si="36"/>
        <v>0</v>
      </c>
      <c r="BT43" s="184">
        <f t="shared" si="37"/>
        <v>0</v>
      </c>
      <c r="BU43" s="185">
        <f t="shared" si="58"/>
        <v>0</v>
      </c>
      <c r="BV43" s="178">
        <f t="shared" si="38"/>
        <v>0</v>
      </c>
      <c r="BW43" s="179">
        <f t="shared" si="59"/>
        <v>0</v>
      </c>
      <c r="BX43" s="196">
        <f t="shared" si="60"/>
        <v>0</v>
      </c>
      <c r="BY43" s="197">
        <f t="shared" si="61"/>
        <v>0</v>
      </c>
      <c r="BZ43" s="182">
        <f t="shared" si="42"/>
        <v>0</v>
      </c>
      <c r="CA43" s="183">
        <f t="shared" si="43"/>
        <v>0</v>
      </c>
      <c r="CB43" s="183">
        <f t="shared" si="44"/>
        <v>0</v>
      </c>
      <c r="CC43" s="183">
        <f t="shared" si="45"/>
        <v>0</v>
      </c>
      <c r="CD43" s="183">
        <f t="shared" si="46"/>
        <v>0</v>
      </c>
      <c r="CE43" s="183">
        <f t="shared" si="47"/>
        <v>0</v>
      </c>
      <c r="CF43" s="184">
        <f t="shared" si="48"/>
        <v>0</v>
      </c>
      <c r="CG43" s="198">
        <f t="shared" si="62"/>
        <v>0</v>
      </c>
      <c r="CH43" s="186"/>
      <c r="CI43" s="187"/>
      <c r="CJ43" s="187"/>
      <c r="CK43" s="177">
        <f t="shared" si="63"/>
        <v>0</v>
      </c>
      <c r="CL43" s="230"/>
      <c r="CM43" s="359"/>
      <c r="CN43" s="1407">
        <v>0</v>
      </c>
      <c r="CO43" s="450"/>
    </row>
    <row r="44" spans="1:93" s="337" customFormat="1" ht="20.100000000000001" customHeight="1" thickBot="1" x14ac:dyDescent="0.3">
      <c r="A44" s="1673"/>
      <c r="B44" s="1219">
        <v>31</v>
      </c>
      <c r="C44" s="661" t="s">
        <v>3</v>
      </c>
      <c r="D44" s="1475"/>
      <c r="E44" s="475"/>
      <c r="F44" s="707"/>
      <c r="G44" s="413"/>
      <c r="H44" s="410"/>
      <c r="I44" s="475"/>
      <c r="J44" s="524"/>
      <c r="K44" s="524"/>
      <c r="L44" s="475"/>
      <c r="M44" s="475"/>
      <c r="N44" s="523"/>
      <c r="O44" s="514"/>
      <c r="P44" s="475"/>
      <c r="Q44" s="475"/>
      <c r="R44" s="1476"/>
      <c r="S44" s="1442"/>
      <c r="T44" s="502"/>
      <c r="U44" s="502"/>
      <c r="V44" s="438"/>
      <c r="W44" s="455"/>
      <c r="X44" s="503"/>
      <c r="Y44" s="458"/>
      <c r="Z44" s="438"/>
      <c r="AA44" s="438"/>
      <c r="AB44" s="502"/>
      <c r="AC44" s="502"/>
      <c r="AD44" s="455"/>
      <c r="AE44" s="460"/>
      <c r="AF44" s="458"/>
      <c r="AG44" s="458"/>
      <c r="AH44" s="460"/>
      <c r="AI44" s="1072">
        <f>COUNTIF($D44:AH44,"D")</f>
        <v>0</v>
      </c>
      <c r="AJ44" s="1073">
        <f t="shared" si="10"/>
        <v>0</v>
      </c>
      <c r="AK44" s="1073">
        <f t="shared" si="11"/>
        <v>0</v>
      </c>
      <c r="AL44" s="1073">
        <f t="shared" si="12"/>
        <v>0</v>
      </c>
      <c r="AM44" s="1073">
        <f t="shared" si="13"/>
        <v>0</v>
      </c>
      <c r="AN44" s="1073">
        <f t="shared" si="14"/>
        <v>0</v>
      </c>
      <c r="AO44" s="1073">
        <f t="shared" si="15"/>
        <v>0</v>
      </c>
      <c r="AP44" s="1073">
        <f t="shared" si="16"/>
        <v>0</v>
      </c>
      <c r="AQ44" s="1073">
        <f t="shared" si="17"/>
        <v>0</v>
      </c>
      <c r="AR44" s="1073">
        <f t="shared" si="18"/>
        <v>0</v>
      </c>
      <c r="AS44" s="1073">
        <f t="shared" si="19"/>
        <v>0</v>
      </c>
      <c r="AT44" s="1073">
        <f t="shared" si="20"/>
        <v>0</v>
      </c>
      <c r="AU44" s="1073">
        <f t="shared" si="21"/>
        <v>0</v>
      </c>
      <c r="AV44" s="1073">
        <f t="shared" si="22"/>
        <v>0</v>
      </c>
      <c r="AW44" s="1073">
        <f t="shared" si="23"/>
        <v>0</v>
      </c>
      <c r="AX44" s="1073">
        <f t="shared" si="24"/>
        <v>0</v>
      </c>
      <c r="AY44" s="1073">
        <f t="shared" si="25"/>
        <v>0</v>
      </c>
      <c r="AZ44" s="1073">
        <f t="shared" si="26"/>
        <v>0</v>
      </c>
      <c r="BA44" s="184">
        <f t="shared" si="49"/>
        <v>0</v>
      </c>
      <c r="BB44" s="348"/>
      <c r="BC44" s="1076">
        <f t="shared" si="50"/>
        <v>0</v>
      </c>
      <c r="BD44" s="347"/>
      <c r="BE44" s="343"/>
      <c r="BF44" s="178">
        <f t="shared" si="51"/>
        <v>0</v>
      </c>
      <c r="BG44" s="179">
        <f t="shared" si="52"/>
        <v>0</v>
      </c>
      <c r="BH44" s="180">
        <f t="shared" si="53"/>
        <v>0</v>
      </c>
      <c r="BI44" s="181">
        <f t="shared" si="54"/>
        <v>0</v>
      </c>
      <c r="BJ44" s="182">
        <f t="shared" si="55"/>
        <v>0</v>
      </c>
      <c r="BK44" s="183">
        <f t="shared" si="30"/>
        <v>0</v>
      </c>
      <c r="BL44" s="183">
        <f t="shared" si="31"/>
        <v>0</v>
      </c>
      <c r="BM44" s="183">
        <f t="shared" si="32"/>
        <v>0</v>
      </c>
      <c r="BN44" s="183">
        <f t="shared" si="33"/>
        <v>0</v>
      </c>
      <c r="BO44" s="183">
        <f t="shared" si="34"/>
        <v>0</v>
      </c>
      <c r="BP44" s="184">
        <f t="shared" si="35"/>
        <v>0</v>
      </c>
      <c r="BQ44" s="405">
        <f t="shared" si="56"/>
        <v>0</v>
      </c>
      <c r="BR44" s="182">
        <f t="shared" si="57"/>
        <v>0</v>
      </c>
      <c r="BS44" s="183">
        <f t="shared" si="36"/>
        <v>0</v>
      </c>
      <c r="BT44" s="184">
        <f t="shared" si="37"/>
        <v>0</v>
      </c>
      <c r="BU44" s="185">
        <f t="shared" si="58"/>
        <v>0</v>
      </c>
      <c r="BV44" s="178">
        <f t="shared" si="38"/>
        <v>0</v>
      </c>
      <c r="BW44" s="179">
        <f t="shared" si="59"/>
        <v>0</v>
      </c>
      <c r="BX44" s="196">
        <f t="shared" si="60"/>
        <v>0</v>
      </c>
      <c r="BY44" s="197">
        <f t="shared" si="61"/>
        <v>0</v>
      </c>
      <c r="BZ44" s="182">
        <f t="shared" si="42"/>
        <v>0</v>
      </c>
      <c r="CA44" s="183">
        <f t="shared" si="43"/>
        <v>0</v>
      </c>
      <c r="CB44" s="183">
        <f t="shared" si="44"/>
        <v>0</v>
      </c>
      <c r="CC44" s="183">
        <f t="shared" si="45"/>
        <v>0</v>
      </c>
      <c r="CD44" s="183">
        <f t="shared" si="46"/>
        <v>0</v>
      </c>
      <c r="CE44" s="183">
        <f t="shared" si="47"/>
        <v>0</v>
      </c>
      <c r="CF44" s="184">
        <f t="shared" si="48"/>
        <v>0</v>
      </c>
      <c r="CG44" s="198">
        <f t="shared" si="62"/>
        <v>0</v>
      </c>
      <c r="CH44" s="186"/>
      <c r="CI44" s="187"/>
      <c r="CJ44" s="187"/>
      <c r="CK44" s="177">
        <f t="shared" si="63"/>
        <v>0</v>
      </c>
      <c r="CL44" s="230"/>
      <c r="CM44" s="359"/>
      <c r="CN44" s="1407">
        <v>0</v>
      </c>
      <c r="CO44" s="450"/>
    </row>
    <row r="45" spans="1:93" ht="20.100000000000001" customHeight="1" thickBot="1" x14ac:dyDescent="0.3">
      <c r="A45" s="615" t="s">
        <v>80</v>
      </c>
      <c r="B45" s="616">
        <v>32</v>
      </c>
      <c r="C45" s="24" t="s">
        <v>3</v>
      </c>
      <c r="D45" s="1477" t="s">
        <v>31</v>
      </c>
      <c r="E45" s="1423"/>
      <c r="F45" s="711"/>
      <c r="G45" s="712"/>
      <c r="H45" s="509" t="s">
        <v>24</v>
      </c>
      <c r="I45" s="470" t="s">
        <v>25</v>
      </c>
      <c r="J45" s="510" t="s">
        <v>191</v>
      </c>
      <c r="K45" s="510"/>
      <c r="L45" s="470" t="s">
        <v>25</v>
      </c>
      <c r="M45" s="470" t="s">
        <v>25</v>
      </c>
      <c r="N45" s="667"/>
      <c r="O45" s="1424" t="s">
        <v>190</v>
      </c>
      <c r="P45" s="470" t="s">
        <v>24</v>
      </c>
      <c r="Q45" s="470" t="s">
        <v>25</v>
      </c>
      <c r="R45" s="1494"/>
      <c r="S45" s="1442" t="s">
        <v>25</v>
      </c>
      <c r="T45" s="502"/>
      <c r="U45" s="502" t="s">
        <v>50</v>
      </c>
      <c r="V45" s="438" t="s">
        <v>24</v>
      </c>
      <c r="W45" s="455" t="s">
        <v>30</v>
      </c>
      <c r="X45" s="503"/>
      <c r="Y45" s="428" t="s">
        <v>48</v>
      </c>
      <c r="Z45" s="438" t="s">
        <v>24</v>
      </c>
      <c r="AA45" s="438" t="s">
        <v>28</v>
      </c>
      <c r="AB45" s="502"/>
      <c r="AC45" s="502"/>
      <c r="AD45" s="455" t="s">
        <v>24</v>
      </c>
      <c r="AE45" s="460" t="s">
        <v>24</v>
      </c>
      <c r="AF45" s="1398" t="s">
        <v>299</v>
      </c>
      <c r="AG45" s="458"/>
      <c r="AH45" s="460"/>
      <c r="AI45" s="1072">
        <f>COUNTIF($D45:AH45,"D")</f>
        <v>6</v>
      </c>
      <c r="AJ45" s="1073">
        <f t="shared" si="10"/>
        <v>5</v>
      </c>
      <c r="AK45" s="1073">
        <f t="shared" si="11"/>
        <v>0</v>
      </c>
      <c r="AL45" s="1073">
        <f t="shared" si="12"/>
        <v>0</v>
      </c>
      <c r="AM45" s="1073">
        <f t="shared" si="13"/>
        <v>1</v>
      </c>
      <c r="AN45" s="1073">
        <f t="shared" si="14"/>
        <v>0</v>
      </c>
      <c r="AO45" s="1073">
        <f t="shared" si="15"/>
        <v>1</v>
      </c>
      <c r="AP45" s="1073">
        <f t="shared" si="16"/>
        <v>1</v>
      </c>
      <c r="AQ45" s="1073">
        <f t="shared" si="17"/>
        <v>0</v>
      </c>
      <c r="AR45" s="1073">
        <f t="shared" si="18"/>
        <v>0</v>
      </c>
      <c r="AS45" s="1073">
        <f t="shared" si="19"/>
        <v>0</v>
      </c>
      <c r="AT45" s="1073">
        <f t="shared" si="20"/>
        <v>0</v>
      </c>
      <c r="AU45" s="1073">
        <f t="shared" si="21"/>
        <v>0</v>
      </c>
      <c r="AV45" s="1073">
        <f t="shared" si="22"/>
        <v>0</v>
      </c>
      <c r="AW45" s="1073">
        <f t="shared" si="23"/>
        <v>0</v>
      </c>
      <c r="AX45" s="1073">
        <f t="shared" si="24"/>
        <v>0</v>
      </c>
      <c r="AY45" s="1073">
        <f t="shared" si="25"/>
        <v>0</v>
      </c>
      <c r="AZ45" s="1073">
        <f t="shared" si="26"/>
        <v>0</v>
      </c>
      <c r="BA45" s="184">
        <f t="shared" si="49"/>
        <v>11</v>
      </c>
      <c r="BB45" s="348"/>
      <c r="BC45" s="1076">
        <f t="shared" si="50"/>
        <v>6.333333333333333</v>
      </c>
      <c r="BD45" s="347"/>
      <c r="BE45" s="343"/>
      <c r="BF45" s="178">
        <f t="shared" si="51"/>
        <v>0</v>
      </c>
      <c r="BG45" s="913">
        <v>0.16666666666666666</v>
      </c>
      <c r="BH45" s="914">
        <v>4.1666666666666664E-2</v>
      </c>
      <c r="BI45" s="915">
        <f t="shared" si="54"/>
        <v>0.125</v>
      </c>
      <c r="BJ45" s="182">
        <f t="shared" si="55"/>
        <v>1</v>
      </c>
      <c r="BK45" s="183">
        <f t="shared" si="30"/>
        <v>0</v>
      </c>
      <c r="BL45" s="183">
        <f t="shared" si="31"/>
        <v>1</v>
      </c>
      <c r="BM45" s="183">
        <f t="shared" si="32"/>
        <v>0</v>
      </c>
      <c r="BN45" s="183">
        <f t="shared" si="33"/>
        <v>0</v>
      </c>
      <c r="BO45" s="183">
        <f t="shared" si="34"/>
        <v>0</v>
      </c>
      <c r="BP45" s="184">
        <f t="shared" si="35"/>
        <v>0</v>
      </c>
      <c r="BQ45" s="405">
        <f t="shared" si="56"/>
        <v>1</v>
      </c>
      <c r="BR45" s="182">
        <f t="shared" si="57"/>
        <v>1</v>
      </c>
      <c r="BS45" s="183">
        <f t="shared" si="36"/>
        <v>0</v>
      </c>
      <c r="BT45" s="184">
        <f t="shared" si="37"/>
        <v>1</v>
      </c>
      <c r="BU45" s="185">
        <f t="shared" si="58"/>
        <v>0.5</v>
      </c>
      <c r="BV45" s="178">
        <f t="shared" si="38"/>
        <v>1</v>
      </c>
      <c r="BW45" s="913">
        <v>0.33333333333333331</v>
      </c>
      <c r="BX45" s="914">
        <v>0</v>
      </c>
      <c r="BY45" s="915">
        <f t="shared" si="61"/>
        <v>0.33333333333333331</v>
      </c>
      <c r="BZ45" s="182">
        <f t="shared" si="42"/>
        <v>1</v>
      </c>
      <c r="CA45" s="183">
        <f t="shared" si="43"/>
        <v>1</v>
      </c>
      <c r="CB45" s="183">
        <f t="shared" si="44"/>
        <v>0</v>
      </c>
      <c r="CC45" s="183">
        <f t="shared" si="45"/>
        <v>0</v>
      </c>
      <c r="CD45" s="183">
        <f t="shared" si="46"/>
        <v>0</v>
      </c>
      <c r="CE45" s="183">
        <f t="shared" si="47"/>
        <v>0</v>
      </c>
      <c r="CF45" s="184">
        <f t="shared" si="48"/>
        <v>0</v>
      </c>
      <c r="CG45" s="198">
        <f t="shared" si="62"/>
        <v>1</v>
      </c>
      <c r="CH45" s="186"/>
      <c r="CI45" s="187"/>
      <c r="CJ45" s="187"/>
      <c r="CK45" s="177">
        <f t="shared" si="63"/>
        <v>2.5</v>
      </c>
      <c r="CL45" s="230"/>
      <c r="CM45" s="359"/>
      <c r="CN45" s="1407">
        <v>11</v>
      </c>
      <c r="CO45" s="916">
        <v>132</v>
      </c>
    </row>
    <row r="46" spans="1:93" ht="20.100000000000001" customHeight="1" thickBot="1" x14ac:dyDescent="0.3">
      <c r="A46" s="615" t="s">
        <v>81</v>
      </c>
      <c r="B46" s="1219">
        <v>33</v>
      </c>
      <c r="C46" s="24" t="s">
        <v>3</v>
      </c>
      <c r="D46" s="1479" t="s">
        <v>29</v>
      </c>
      <c r="E46" s="438" t="s">
        <v>24</v>
      </c>
      <c r="F46" s="453"/>
      <c r="G46" s="507"/>
      <c r="H46" s="460" t="s">
        <v>24</v>
      </c>
      <c r="I46" s="438" t="s">
        <v>25</v>
      </c>
      <c r="J46" s="502"/>
      <c r="K46" s="502"/>
      <c r="L46" s="438" t="s">
        <v>32</v>
      </c>
      <c r="M46" s="438" t="s">
        <v>32</v>
      </c>
      <c r="N46" s="467"/>
      <c r="O46" s="503"/>
      <c r="P46" s="438" t="s">
        <v>24</v>
      </c>
      <c r="Q46" s="438" t="s">
        <v>25</v>
      </c>
      <c r="R46" s="1484" t="s">
        <v>49</v>
      </c>
      <c r="S46" s="1442" t="s">
        <v>25</v>
      </c>
      <c r="T46" s="502" t="s">
        <v>49</v>
      </c>
      <c r="U46" s="502"/>
      <c r="V46" s="438" t="s">
        <v>24</v>
      </c>
      <c r="W46" s="455" t="s">
        <v>30</v>
      </c>
      <c r="X46" s="503"/>
      <c r="Y46" s="458"/>
      <c r="Z46" s="438" t="s">
        <v>24</v>
      </c>
      <c r="AA46" s="438" t="s">
        <v>28</v>
      </c>
      <c r="AB46" s="502"/>
      <c r="AC46" s="502"/>
      <c r="AD46" s="455" t="s">
        <v>24</v>
      </c>
      <c r="AE46" s="460" t="s">
        <v>25</v>
      </c>
      <c r="AF46" s="458" t="s">
        <v>56</v>
      </c>
      <c r="AG46" s="458"/>
      <c r="AH46" s="460"/>
      <c r="AI46" s="1072">
        <f>COUNTIF($D46:AH46,"D")</f>
        <v>6</v>
      </c>
      <c r="AJ46" s="1073">
        <f t="shared" si="10"/>
        <v>4</v>
      </c>
      <c r="AK46" s="1073">
        <f t="shared" si="11"/>
        <v>0</v>
      </c>
      <c r="AL46" s="1073">
        <f t="shared" si="12"/>
        <v>0</v>
      </c>
      <c r="AM46" s="1073">
        <f t="shared" si="13"/>
        <v>1</v>
      </c>
      <c r="AN46" s="1073">
        <f t="shared" si="14"/>
        <v>1</v>
      </c>
      <c r="AO46" s="1073">
        <f t="shared" si="15"/>
        <v>1</v>
      </c>
      <c r="AP46" s="1073">
        <f t="shared" si="16"/>
        <v>0</v>
      </c>
      <c r="AQ46" s="1073">
        <f t="shared" si="17"/>
        <v>2</v>
      </c>
      <c r="AR46" s="1073">
        <f t="shared" si="18"/>
        <v>0</v>
      </c>
      <c r="AS46" s="1073">
        <f t="shared" si="19"/>
        <v>0</v>
      </c>
      <c r="AT46" s="1073">
        <f t="shared" si="20"/>
        <v>0</v>
      </c>
      <c r="AU46" s="1073">
        <f t="shared" si="21"/>
        <v>0</v>
      </c>
      <c r="AV46" s="1073">
        <f t="shared" si="22"/>
        <v>0</v>
      </c>
      <c r="AW46" s="1073">
        <f t="shared" si="23"/>
        <v>0</v>
      </c>
      <c r="AX46" s="1073">
        <f t="shared" si="24"/>
        <v>0</v>
      </c>
      <c r="AY46" s="1073">
        <f t="shared" si="25"/>
        <v>0</v>
      </c>
      <c r="AZ46" s="1073">
        <f t="shared" si="26"/>
        <v>0</v>
      </c>
      <c r="BA46" s="184">
        <f t="shared" si="49"/>
        <v>12</v>
      </c>
      <c r="BB46" s="348"/>
      <c r="BC46" s="1076">
        <f t="shared" si="50"/>
        <v>5.833333333333333</v>
      </c>
      <c r="BD46" s="347"/>
      <c r="BE46" s="343"/>
      <c r="BF46" s="178">
        <f t="shared" si="51"/>
        <v>1</v>
      </c>
      <c r="BG46" s="179">
        <f t="shared" si="52"/>
        <v>0.5</v>
      </c>
      <c r="BH46" s="180">
        <f t="shared" si="53"/>
        <v>4.1666666666666664E-2</v>
      </c>
      <c r="BI46" s="181">
        <f t="shared" si="54"/>
        <v>0.45833333333333331</v>
      </c>
      <c r="BJ46" s="182">
        <f t="shared" si="55"/>
        <v>0</v>
      </c>
      <c r="BK46" s="183">
        <f t="shared" si="30"/>
        <v>2</v>
      </c>
      <c r="BL46" s="183">
        <f t="shared" si="31"/>
        <v>0</v>
      </c>
      <c r="BM46" s="183">
        <f t="shared" si="32"/>
        <v>0</v>
      </c>
      <c r="BN46" s="183">
        <f t="shared" si="33"/>
        <v>0</v>
      </c>
      <c r="BO46" s="183">
        <f t="shared" si="34"/>
        <v>0</v>
      </c>
      <c r="BP46" s="184">
        <f t="shared" si="35"/>
        <v>0</v>
      </c>
      <c r="BQ46" s="405">
        <f t="shared" si="56"/>
        <v>1</v>
      </c>
      <c r="BR46" s="182">
        <f t="shared" si="57"/>
        <v>1</v>
      </c>
      <c r="BS46" s="183">
        <f t="shared" si="36"/>
        <v>1</v>
      </c>
      <c r="BT46" s="184">
        <f t="shared" si="37"/>
        <v>1</v>
      </c>
      <c r="BU46" s="185">
        <f t="shared" si="58"/>
        <v>0.99999999999999989</v>
      </c>
      <c r="BV46" s="178">
        <f t="shared" si="38"/>
        <v>0</v>
      </c>
      <c r="BW46" s="179">
        <f t="shared" si="59"/>
        <v>0</v>
      </c>
      <c r="BX46" s="196">
        <f t="shared" si="60"/>
        <v>0</v>
      </c>
      <c r="BY46" s="197">
        <f t="shared" si="61"/>
        <v>0</v>
      </c>
      <c r="BZ46" s="182">
        <f t="shared" si="42"/>
        <v>0</v>
      </c>
      <c r="CA46" s="183">
        <f t="shared" si="43"/>
        <v>0</v>
      </c>
      <c r="CB46" s="183">
        <f t="shared" si="44"/>
        <v>0</v>
      </c>
      <c r="CC46" s="183">
        <f t="shared" si="45"/>
        <v>0</v>
      </c>
      <c r="CD46" s="183">
        <f t="shared" si="46"/>
        <v>0</v>
      </c>
      <c r="CE46" s="183">
        <f t="shared" si="47"/>
        <v>0</v>
      </c>
      <c r="CF46" s="184">
        <f t="shared" si="48"/>
        <v>0</v>
      </c>
      <c r="CG46" s="198">
        <f t="shared" si="62"/>
        <v>0</v>
      </c>
      <c r="CH46" s="186"/>
      <c r="CI46" s="187"/>
      <c r="CJ46" s="187"/>
      <c r="CK46" s="177">
        <f t="shared" si="63"/>
        <v>1.5</v>
      </c>
      <c r="CL46" s="230"/>
      <c r="CM46" s="359"/>
      <c r="CN46" s="1407">
        <v>7</v>
      </c>
      <c r="CO46" s="450">
        <v>84</v>
      </c>
    </row>
    <row r="47" spans="1:93" ht="20.100000000000001" customHeight="1" thickBot="1" x14ac:dyDescent="0.3">
      <c r="A47" s="615" t="s">
        <v>82</v>
      </c>
      <c r="B47" s="616">
        <v>34</v>
      </c>
      <c r="C47" s="24" t="s">
        <v>3</v>
      </c>
      <c r="D47" s="1479" t="s">
        <v>29</v>
      </c>
      <c r="E47" s="438" t="s">
        <v>24</v>
      </c>
      <c r="F47" s="453" t="s">
        <v>190</v>
      </c>
      <c r="G47" s="507"/>
      <c r="H47" s="460" t="s">
        <v>27</v>
      </c>
      <c r="I47" s="438" t="s">
        <v>25</v>
      </c>
      <c r="J47" s="502"/>
      <c r="K47" s="428" t="s">
        <v>192</v>
      </c>
      <c r="L47" s="438" t="s">
        <v>25</v>
      </c>
      <c r="M47" s="438" t="s">
        <v>25</v>
      </c>
      <c r="N47" s="467"/>
      <c r="O47" s="503" t="s">
        <v>312</v>
      </c>
      <c r="P47" s="438" t="s">
        <v>24</v>
      </c>
      <c r="Q47" s="438" t="s">
        <v>25</v>
      </c>
      <c r="R47" s="1484"/>
      <c r="S47" s="1442" t="s">
        <v>25</v>
      </c>
      <c r="T47" s="502"/>
      <c r="U47" s="502"/>
      <c r="V47" s="438" t="s">
        <v>57</v>
      </c>
      <c r="W47" s="455" t="s">
        <v>57</v>
      </c>
      <c r="X47" s="1393" t="s">
        <v>190</v>
      </c>
      <c r="Y47" s="458"/>
      <c r="Z47" s="438" t="s">
        <v>24</v>
      </c>
      <c r="AA47" s="438" t="s">
        <v>28</v>
      </c>
      <c r="AB47" s="502" t="s">
        <v>299</v>
      </c>
      <c r="AC47" s="502"/>
      <c r="AD47" s="455" t="s">
        <v>24</v>
      </c>
      <c r="AE47" s="460" t="s">
        <v>25</v>
      </c>
      <c r="AF47" s="458" t="s">
        <v>299</v>
      </c>
      <c r="AG47" s="458"/>
      <c r="AH47" s="460"/>
      <c r="AI47" s="1072">
        <f>COUNTIF($D47:AH47,"D")</f>
        <v>4</v>
      </c>
      <c r="AJ47" s="1073">
        <f t="shared" si="10"/>
        <v>6</v>
      </c>
      <c r="AK47" s="1073">
        <f t="shared" si="11"/>
        <v>0</v>
      </c>
      <c r="AL47" s="1073">
        <f t="shared" si="12"/>
        <v>1</v>
      </c>
      <c r="AM47" s="1073">
        <f t="shared" si="13"/>
        <v>1</v>
      </c>
      <c r="AN47" s="1073">
        <f t="shared" si="14"/>
        <v>1</v>
      </c>
      <c r="AO47" s="1073">
        <f t="shared" si="15"/>
        <v>0</v>
      </c>
      <c r="AP47" s="1073">
        <f t="shared" si="16"/>
        <v>0</v>
      </c>
      <c r="AQ47" s="1073">
        <f t="shared" si="17"/>
        <v>0</v>
      </c>
      <c r="AR47" s="1073">
        <f t="shared" si="18"/>
        <v>0</v>
      </c>
      <c r="AS47" s="1073">
        <f t="shared" si="19"/>
        <v>0</v>
      </c>
      <c r="AT47" s="1073">
        <f t="shared" si="20"/>
        <v>0</v>
      </c>
      <c r="AU47" s="1073">
        <f t="shared" si="21"/>
        <v>0</v>
      </c>
      <c r="AV47" s="1073">
        <f t="shared" si="22"/>
        <v>0</v>
      </c>
      <c r="AW47" s="1073">
        <f t="shared" si="23"/>
        <v>0</v>
      </c>
      <c r="AX47" s="1073">
        <f t="shared" si="24"/>
        <v>0</v>
      </c>
      <c r="AY47" s="1073">
        <f t="shared" si="25"/>
        <v>0</v>
      </c>
      <c r="AZ47" s="1073">
        <f t="shared" si="26"/>
        <v>0</v>
      </c>
      <c r="BA47" s="184">
        <f t="shared" si="49"/>
        <v>11</v>
      </c>
      <c r="BB47" s="348"/>
      <c r="BC47" s="1076">
        <f t="shared" si="50"/>
        <v>6</v>
      </c>
      <c r="BD47" s="347"/>
      <c r="BE47" s="343"/>
      <c r="BF47" s="178">
        <f t="shared" si="51"/>
        <v>0</v>
      </c>
      <c r="BG47" s="179">
        <f t="shared" si="52"/>
        <v>0</v>
      </c>
      <c r="BH47" s="180">
        <f t="shared" si="53"/>
        <v>0</v>
      </c>
      <c r="BI47" s="181">
        <f t="shared" si="54"/>
        <v>0</v>
      </c>
      <c r="BJ47" s="182">
        <f t="shared" si="55"/>
        <v>0</v>
      </c>
      <c r="BK47" s="183">
        <f t="shared" si="30"/>
        <v>0</v>
      </c>
      <c r="BL47" s="183">
        <f t="shared" si="31"/>
        <v>0</v>
      </c>
      <c r="BM47" s="183">
        <f t="shared" si="32"/>
        <v>0</v>
      </c>
      <c r="BN47" s="183">
        <f t="shared" si="33"/>
        <v>0</v>
      </c>
      <c r="BO47" s="183">
        <f t="shared" si="34"/>
        <v>0</v>
      </c>
      <c r="BP47" s="184">
        <f t="shared" si="35"/>
        <v>0</v>
      </c>
      <c r="BQ47" s="1373">
        <f>+(BM47+BL47+BK47+BJ47)*(12/24)+"04:00"</f>
        <v>0.16666666666666666</v>
      </c>
      <c r="BR47" s="182">
        <f t="shared" si="57"/>
        <v>1</v>
      </c>
      <c r="BS47" s="183">
        <f t="shared" si="36"/>
        <v>1</v>
      </c>
      <c r="BT47" s="184">
        <f t="shared" si="37"/>
        <v>0</v>
      </c>
      <c r="BU47" s="185">
        <f t="shared" si="58"/>
        <v>0.83333333333333326</v>
      </c>
      <c r="BV47" s="178">
        <f t="shared" si="38"/>
        <v>3</v>
      </c>
      <c r="BW47" s="179">
        <f t="shared" si="59"/>
        <v>1.5</v>
      </c>
      <c r="BX47" s="196">
        <f t="shared" si="60"/>
        <v>0.125</v>
      </c>
      <c r="BY47" s="197">
        <f t="shared" si="61"/>
        <v>1.375</v>
      </c>
      <c r="BZ47" s="182">
        <f t="shared" si="42"/>
        <v>2</v>
      </c>
      <c r="CA47" s="183">
        <f t="shared" si="43"/>
        <v>0</v>
      </c>
      <c r="CB47" s="183">
        <f t="shared" si="44"/>
        <v>1</v>
      </c>
      <c r="CC47" s="183">
        <f t="shared" si="45"/>
        <v>0</v>
      </c>
      <c r="CD47" s="183">
        <f t="shared" si="46"/>
        <v>0</v>
      </c>
      <c r="CE47" s="183">
        <f t="shared" si="47"/>
        <v>0</v>
      </c>
      <c r="CF47" s="184">
        <f t="shared" si="48"/>
        <v>0</v>
      </c>
      <c r="CG47" s="1373">
        <v>1.3333333333333333</v>
      </c>
      <c r="CH47" s="186"/>
      <c r="CI47" s="187"/>
      <c r="CJ47" s="187"/>
      <c r="CK47" s="177">
        <f t="shared" si="63"/>
        <v>3</v>
      </c>
      <c r="CL47" s="230"/>
      <c r="CM47" s="359"/>
      <c r="CN47" s="1407">
        <v>14</v>
      </c>
      <c r="CO47" s="916">
        <v>168</v>
      </c>
    </row>
    <row r="48" spans="1:93" ht="20.100000000000001" customHeight="1" thickBot="1" x14ac:dyDescent="0.3">
      <c r="A48" s="615" t="s">
        <v>83</v>
      </c>
      <c r="B48" s="1219">
        <v>35</v>
      </c>
      <c r="C48" s="24" t="s">
        <v>3</v>
      </c>
      <c r="D48" s="1479" t="s">
        <v>29</v>
      </c>
      <c r="E48" s="438" t="s">
        <v>24</v>
      </c>
      <c r="F48" s="1413" t="s">
        <v>191</v>
      </c>
      <c r="G48" s="507"/>
      <c r="H48" s="460"/>
      <c r="I48" s="438" t="s">
        <v>32</v>
      </c>
      <c r="J48" s="439" t="s">
        <v>288</v>
      </c>
      <c r="K48" s="439" t="s">
        <v>289</v>
      </c>
      <c r="L48" s="438" t="s">
        <v>32</v>
      </c>
      <c r="M48" s="438" t="s">
        <v>32</v>
      </c>
      <c r="N48" s="455" t="s">
        <v>32</v>
      </c>
      <c r="O48" s="460" t="s">
        <v>32</v>
      </c>
      <c r="P48" s="438" t="s">
        <v>25</v>
      </c>
      <c r="Q48" s="438" t="s">
        <v>25</v>
      </c>
      <c r="R48" s="1484"/>
      <c r="S48" s="1453" t="s">
        <v>31</v>
      </c>
      <c r="T48" s="1388" t="s">
        <v>48</v>
      </c>
      <c r="U48" s="452"/>
      <c r="V48" s="438" t="s">
        <v>24</v>
      </c>
      <c r="W48" s="455" t="s">
        <v>30</v>
      </c>
      <c r="X48" s="503" t="s">
        <v>56</v>
      </c>
      <c r="Y48" s="458"/>
      <c r="Z48" s="438" t="s">
        <v>25</v>
      </c>
      <c r="AA48" s="438" t="s">
        <v>28</v>
      </c>
      <c r="AB48" s="502"/>
      <c r="AC48" s="428" t="s">
        <v>50</v>
      </c>
      <c r="AD48" s="455" t="s">
        <v>24</v>
      </c>
      <c r="AE48" s="460" t="s">
        <v>25</v>
      </c>
      <c r="AF48" s="458" t="s">
        <v>56</v>
      </c>
      <c r="AG48" s="458"/>
      <c r="AH48" s="460"/>
      <c r="AI48" s="1072">
        <f>COUNTIF($D48:AH48,"D")</f>
        <v>3</v>
      </c>
      <c r="AJ48" s="1073">
        <f t="shared" si="10"/>
        <v>4</v>
      </c>
      <c r="AK48" s="1073">
        <f t="shared" si="11"/>
        <v>0</v>
      </c>
      <c r="AL48" s="1073">
        <f t="shared" si="12"/>
        <v>0</v>
      </c>
      <c r="AM48" s="1073">
        <f t="shared" si="13"/>
        <v>1</v>
      </c>
      <c r="AN48" s="1073">
        <f t="shared" si="14"/>
        <v>1</v>
      </c>
      <c r="AO48" s="1073">
        <f t="shared" si="15"/>
        <v>1</v>
      </c>
      <c r="AP48" s="1073">
        <f t="shared" si="16"/>
        <v>1</v>
      </c>
      <c r="AQ48" s="1073">
        <f t="shared" si="17"/>
        <v>5</v>
      </c>
      <c r="AR48" s="1073">
        <f t="shared" si="18"/>
        <v>0</v>
      </c>
      <c r="AS48" s="1073">
        <f t="shared" si="19"/>
        <v>0</v>
      </c>
      <c r="AT48" s="1073">
        <f t="shared" si="20"/>
        <v>0</v>
      </c>
      <c r="AU48" s="1073">
        <f t="shared" si="21"/>
        <v>0</v>
      </c>
      <c r="AV48" s="1073">
        <f t="shared" si="22"/>
        <v>0</v>
      </c>
      <c r="AW48" s="1073">
        <f t="shared" si="23"/>
        <v>0</v>
      </c>
      <c r="AX48" s="1073">
        <f t="shared" si="24"/>
        <v>0</v>
      </c>
      <c r="AY48" s="1073">
        <f t="shared" si="25"/>
        <v>0</v>
      </c>
      <c r="AZ48" s="1073">
        <f t="shared" si="26"/>
        <v>0</v>
      </c>
      <c r="BA48" s="184">
        <f t="shared" si="49"/>
        <v>12</v>
      </c>
      <c r="BB48" s="348"/>
      <c r="BC48" s="1076">
        <f t="shared" si="50"/>
        <v>4.333333333333333</v>
      </c>
      <c r="BD48" s="347"/>
      <c r="BE48" s="343"/>
      <c r="BF48" s="178">
        <f t="shared" si="51"/>
        <v>2</v>
      </c>
      <c r="BG48" s="179">
        <f t="shared" si="52"/>
        <v>1</v>
      </c>
      <c r="BH48" s="180">
        <f t="shared" si="53"/>
        <v>8.3333333333333329E-2</v>
      </c>
      <c r="BI48" s="181">
        <f t="shared" si="54"/>
        <v>0.91666666666666663</v>
      </c>
      <c r="BJ48" s="182">
        <f t="shared" si="55"/>
        <v>1</v>
      </c>
      <c r="BK48" s="183">
        <f t="shared" si="30"/>
        <v>0</v>
      </c>
      <c r="BL48" s="183">
        <f t="shared" si="31"/>
        <v>1</v>
      </c>
      <c r="BM48" s="183">
        <f t="shared" si="32"/>
        <v>0</v>
      </c>
      <c r="BN48" s="183">
        <f t="shared" si="33"/>
        <v>0</v>
      </c>
      <c r="BO48" s="183">
        <f t="shared" si="34"/>
        <v>0</v>
      </c>
      <c r="BP48" s="184">
        <f t="shared" si="35"/>
        <v>0</v>
      </c>
      <c r="BQ48" s="1373">
        <f>+(BM48+BL48+BK48+BJ48)*(12/24)+"04:00"</f>
        <v>1.1666666666666667</v>
      </c>
      <c r="BR48" s="182">
        <f t="shared" si="57"/>
        <v>1</v>
      </c>
      <c r="BS48" s="183">
        <f t="shared" si="36"/>
        <v>1</v>
      </c>
      <c r="BT48" s="184">
        <f t="shared" si="37"/>
        <v>1</v>
      </c>
      <c r="BU48" s="185">
        <f t="shared" si="58"/>
        <v>0.99999999999999989</v>
      </c>
      <c r="BV48" s="178">
        <f t="shared" si="38"/>
        <v>0</v>
      </c>
      <c r="BW48" s="179">
        <f t="shared" si="59"/>
        <v>0</v>
      </c>
      <c r="BX48" s="196">
        <f t="shared" si="60"/>
        <v>0</v>
      </c>
      <c r="BY48" s="197">
        <f t="shared" si="61"/>
        <v>0</v>
      </c>
      <c r="BZ48" s="182">
        <f t="shared" si="42"/>
        <v>0</v>
      </c>
      <c r="CA48" s="183">
        <f t="shared" si="43"/>
        <v>1</v>
      </c>
      <c r="CB48" s="183">
        <f t="shared" si="44"/>
        <v>0</v>
      </c>
      <c r="CC48" s="183">
        <f t="shared" si="45"/>
        <v>0</v>
      </c>
      <c r="CD48" s="183">
        <f t="shared" si="46"/>
        <v>0</v>
      </c>
      <c r="CE48" s="183">
        <f t="shared" si="47"/>
        <v>0</v>
      </c>
      <c r="CF48" s="184">
        <f t="shared" si="48"/>
        <v>0</v>
      </c>
      <c r="CG48" s="1373">
        <v>0.33333333333333331</v>
      </c>
      <c r="CH48" s="186"/>
      <c r="CI48" s="187"/>
      <c r="CJ48" s="187"/>
      <c r="CK48" s="177">
        <f t="shared" si="63"/>
        <v>2.5000000000000004</v>
      </c>
      <c r="CL48" s="230"/>
      <c r="CM48" s="359"/>
      <c r="CN48" s="1407">
        <v>9</v>
      </c>
      <c r="CO48" s="916">
        <v>108</v>
      </c>
    </row>
    <row r="49" spans="1:93" ht="20.100000000000001" customHeight="1" thickBot="1" x14ac:dyDescent="0.3">
      <c r="A49" s="615" t="s">
        <v>84</v>
      </c>
      <c r="B49" s="616">
        <v>36</v>
      </c>
      <c r="C49" s="24" t="s">
        <v>3</v>
      </c>
      <c r="D49" s="1266" t="s">
        <v>29</v>
      </c>
      <c r="E49" s="435" t="s">
        <v>24</v>
      </c>
      <c r="F49" s="520"/>
      <c r="G49" s="504" t="s">
        <v>192</v>
      </c>
      <c r="H49" s="459" t="s">
        <v>24</v>
      </c>
      <c r="I49" s="435" t="s">
        <v>25</v>
      </c>
      <c r="J49" s="498"/>
      <c r="K49" s="498"/>
      <c r="L49" s="435" t="s">
        <v>24</v>
      </c>
      <c r="M49" s="435" t="s">
        <v>25</v>
      </c>
      <c r="N49" s="505" t="s">
        <v>191</v>
      </c>
      <c r="O49" s="500"/>
      <c r="P49" s="435" t="s">
        <v>24</v>
      </c>
      <c r="Q49" s="435" t="s">
        <v>25</v>
      </c>
      <c r="R49" s="1469"/>
      <c r="S49" s="1243" t="s">
        <v>25</v>
      </c>
      <c r="T49" s="498" t="s">
        <v>191</v>
      </c>
      <c r="U49" s="498"/>
      <c r="V49" s="435" t="s">
        <v>24</v>
      </c>
      <c r="W49" s="440" t="s">
        <v>30</v>
      </c>
      <c r="X49" s="500"/>
      <c r="Y49" s="506"/>
      <c r="Z49" s="435" t="s">
        <v>24</v>
      </c>
      <c r="AA49" s="435" t="s">
        <v>28</v>
      </c>
      <c r="AB49" s="498"/>
      <c r="AC49" s="498"/>
      <c r="AD49" s="440" t="s">
        <v>24</v>
      </c>
      <c r="AE49" s="459" t="s">
        <v>25</v>
      </c>
      <c r="AF49" s="506" t="s">
        <v>299</v>
      </c>
      <c r="AG49" s="506"/>
      <c r="AH49" s="460"/>
      <c r="AI49" s="1072">
        <f>COUNTIF($D49:AH49,"D")</f>
        <v>7</v>
      </c>
      <c r="AJ49" s="1073">
        <f t="shared" si="10"/>
        <v>5</v>
      </c>
      <c r="AK49" s="1073">
        <f t="shared" si="11"/>
        <v>0</v>
      </c>
      <c r="AL49" s="1073">
        <f t="shared" si="12"/>
        <v>0</v>
      </c>
      <c r="AM49" s="1073">
        <f t="shared" si="13"/>
        <v>1</v>
      </c>
      <c r="AN49" s="1073">
        <f t="shared" si="14"/>
        <v>1</v>
      </c>
      <c r="AO49" s="1073">
        <f t="shared" si="15"/>
        <v>1</v>
      </c>
      <c r="AP49" s="1073">
        <f t="shared" si="16"/>
        <v>0</v>
      </c>
      <c r="AQ49" s="1073">
        <f t="shared" si="17"/>
        <v>0</v>
      </c>
      <c r="AR49" s="1073">
        <f t="shared" si="18"/>
        <v>0</v>
      </c>
      <c r="AS49" s="1073">
        <f t="shared" si="19"/>
        <v>0</v>
      </c>
      <c r="AT49" s="1073">
        <f t="shared" si="20"/>
        <v>0</v>
      </c>
      <c r="AU49" s="1073">
        <f t="shared" si="21"/>
        <v>0</v>
      </c>
      <c r="AV49" s="1073">
        <f t="shared" si="22"/>
        <v>0</v>
      </c>
      <c r="AW49" s="1073">
        <f t="shared" si="23"/>
        <v>0</v>
      </c>
      <c r="AX49" s="1073">
        <f t="shared" si="24"/>
        <v>0</v>
      </c>
      <c r="AY49" s="1073">
        <f t="shared" si="25"/>
        <v>0</v>
      </c>
      <c r="AZ49" s="1073">
        <f t="shared" si="26"/>
        <v>0</v>
      </c>
      <c r="BA49" s="184">
        <f t="shared" si="49"/>
        <v>12</v>
      </c>
      <c r="BB49" s="348"/>
      <c r="BC49" s="1076">
        <f t="shared" si="50"/>
        <v>6.833333333333333</v>
      </c>
      <c r="BD49" s="347"/>
      <c r="BE49" s="343"/>
      <c r="BF49" s="178">
        <f t="shared" si="51"/>
        <v>0</v>
      </c>
      <c r="BG49" s="179">
        <f t="shared" si="52"/>
        <v>0</v>
      </c>
      <c r="BH49" s="180">
        <f t="shared" si="53"/>
        <v>0</v>
      </c>
      <c r="BI49" s="181">
        <f t="shared" si="54"/>
        <v>0</v>
      </c>
      <c r="BJ49" s="182">
        <f t="shared" si="55"/>
        <v>0</v>
      </c>
      <c r="BK49" s="183">
        <f t="shared" si="30"/>
        <v>0</v>
      </c>
      <c r="BL49" s="183">
        <f t="shared" si="31"/>
        <v>0</v>
      </c>
      <c r="BM49" s="183">
        <f t="shared" si="32"/>
        <v>0</v>
      </c>
      <c r="BN49" s="183">
        <f t="shared" si="33"/>
        <v>0</v>
      </c>
      <c r="BO49" s="183">
        <f t="shared" si="34"/>
        <v>0</v>
      </c>
      <c r="BP49" s="184">
        <f t="shared" si="35"/>
        <v>0</v>
      </c>
      <c r="BQ49" s="405">
        <f t="shared" si="56"/>
        <v>0</v>
      </c>
      <c r="BR49" s="182">
        <f t="shared" si="57"/>
        <v>1</v>
      </c>
      <c r="BS49" s="183">
        <f t="shared" si="36"/>
        <v>1</v>
      </c>
      <c r="BT49" s="184">
        <f t="shared" si="37"/>
        <v>1</v>
      </c>
      <c r="BU49" s="185">
        <f t="shared" si="58"/>
        <v>0.99999999999999989</v>
      </c>
      <c r="BV49" s="178">
        <f t="shared" si="38"/>
        <v>1</v>
      </c>
      <c r="BW49" s="179">
        <f t="shared" si="59"/>
        <v>0.5</v>
      </c>
      <c r="BX49" s="196">
        <f t="shared" si="60"/>
        <v>4.1666666666666664E-2</v>
      </c>
      <c r="BY49" s="197">
        <f t="shared" si="61"/>
        <v>0.45833333333333331</v>
      </c>
      <c r="BZ49" s="182">
        <f t="shared" si="42"/>
        <v>0</v>
      </c>
      <c r="CA49" s="183">
        <f t="shared" si="43"/>
        <v>2</v>
      </c>
      <c r="CB49" s="183">
        <f t="shared" si="44"/>
        <v>1</v>
      </c>
      <c r="CC49" s="183">
        <f t="shared" si="45"/>
        <v>0</v>
      </c>
      <c r="CD49" s="183">
        <f t="shared" si="46"/>
        <v>0</v>
      </c>
      <c r="CE49" s="183">
        <f t="shared" si="47"/>
        <v>0</v>
      </c>
      <c r="CF49" s="184">
        <f t="shared" si="48"/>
        <v>0</v>
      </c>
      <c r="CG49" s="198">
        <f t="shared" si="62"/>
        <v>1.5</v>
      </c>
      <c r="CH49" s="186"/>
      <c r="CI49" s="187"/>
      <c r="CJ49" s="187"/>
      <c r="CK49" s="177">
        <f t="shared" si="63"/>
        <v>2</v>
      </c>
      <c r="CL49" s="230"/>
      <c r="CM49" s="359"/>
      <c r="CN49" s="1407">
        <v>15</v>
      </c>
      <c r="CO49" s="450">
        <v>198</v>
      </c>
    </row>
    <row r="50" spans="1:93" ht="20.100000000000001" customHeight="1" thickBot="1" x14ac:dyDescent="0.3">
      <c r="A50" s="615" t="s">
        <v>85</v>
      </c>
      <c r="B50" s="1219">
        <v>37</v>
      </c>
      <c r="C50" s="24" t="s">
        <v>3</v>
      </c>
      <c r="D50" s="1266" t="s">
        <v>296</v>
      </c>
      <c r="E50" s="435" t="s">
        <v>32</v>
      </c>
      <c r="F50" s="434" t="s">
        <v>288</v>
      </c>
      <c r="G50" s="491" t="s">
        <v>289</v>
      </c>
      <c r="H50" s="460" t="s">
        <v>24</v>
      </c>
      <c r="I50" s="438" t="s">
        <v>25</v>
      </c>
      <c r="J50" s="502"/>
      <c r="K50" s="502"/>
      <c r="L50" s="438" t="s">
        <v>25</v>
      </c>
      <c r="M50" s="438" t="s">
        <v>25</v>
      </c>
      <c r="N50" s="467"/>
      <c r="O50" s="503"/>
      <c r="P50" s="438" t="s">
        <v>24</v>
      </c>
      <c r="Q50" s="438" t="s">
        <v>25</v>
      </c>
      <c r="R50" s="1484" t="s">
        <v>49</v>
      </c>
      <c r="S50" s="1442" t="s">
        <v>25</v>
      </c>
      <c r="T50" s="502"/>
      <c r="U50" s="502"/>
      <c r="V50" s="438" t="s">
        <v>32</v>
      </c>
      <c r="W50" s="455" t="s">
        <v>296</v>
      </c>
      <c r="X50" s="460" t="s">
        <v>32</v>
      </c>
      <c r="Y50" s="438" t="s">
        <v>32</v>
      </c>
      <c r="Z50" s="438" t="s">
        <v>32</v>
      </c>
      <c r="AA50" s="438" t="s">
        <v>32</v>
      </c>
      <c r="AB50" s="502" t="s">
        <v>288</v>
      </c>
      <c r="AC50" s="502" t="s">
        <v>289</v>
      </c>
      <c r="AD50" s="455" t="s">
        <v>32</v>
      </c>
      <c r="AE50" s="460" t="s">
        <v>32</v>
      </c>
      <c r="AF50" s="438" t="s">
        <v>32</v>
      </c>
      <c r="AG50" s="438" t="s">
        <v>32</v>
      </c>
      <c r="AH50" s="460"/>
      <c r="AI50" s="1072">
        <f>COUNTIF($D50:AH50,"D")</f>
        <v>2</v>
      </c>
      <c r="AJ50" s="1073">
        <f t="shared" si="10"/>
        <v>5</v>
      </c>
      <c r="AK50" s="1073">
        <f t="shared" si="11"/>
        <v>0</v>
      </c>
      <c r="AL50" s="1073">
        <f t="shared" si="12"/>
        <v>0</v>
      </c>
      <c r="AM50" s="1073">
        <f t="shared" si="13"/>
        <v>0</v>
      </c>
      <c r="AN50" s="1073">
        <f t="shared" si="14"/>
        <v>0</v>
      </c>
      <c r="AO50" s="1073">
        <f t="shared" si="15"/>
        <v>0</v>
      </c>
      <c r="AP50" s="1073">
        <f t="shared" si="16"/>
        <v>0</v>
      </c>
      <c r="AQ50" s="1073">
        <f t="shared" si="17"/>
        <v>10</v>
      </c>
      <c r="AR50" s="1073">
        <f t="shared" si="18"/>
        <v>0</v>
      </c>
      <c r="AS50" s="1073">
        <f t="shared" si="19"/>
        <v>0</v>
      </c>
      <c r="AT50" s="1073">
        <f t="shared" si="20"/>
        <v>0</v>
      </c>
      <c r="AU50" s="1073">
        <f t="shared" si="21"/>
        <v>0</v>
      </c>
      <c r="AV50" s="1073">
        <f t="shared" si="22"/>
        <v>0</v>
      </c>
      <c r="AW50" s="1073">
        <f t="shared" si="23"/>
        <v>0</v>
      </c>
      <c r="AX50" s="1073">
        <f t="shared" si="24"/>
        <v>0</v>
      </c>
      <c r="AY50" s="1073">
        <f t="shared" si="25"/>
        <v>0</v>
      </c>
      <c r="AZ50" s="1073">
        <f t="shared" si="26"/>
        <v>0</v>
      </c>
      <c r="BA50" s="184">
        <f t="shared" si="49"/>
        <v>17</v>
      </c>
      <c r="BB50" s="348"/>
      <c r="BC50" s="1076">
        <f t="shared" si="50"/>
        <v>3.5</v>
      </c>
      <c r="BD50" s="347"/>
      <c r="BE50" s="343"/>
      <c r="BF50" s="178">
        <f t="shared" si="51"/>
        <v>0</v>
      </c>
      <c r="BG50" s="179">
        <f t="shared" si="52"/>
        <v>0</v>
      </c>
      <c r="BH50" s="180">
        <f t="shared" si="53"/>
        <v>0</v>
      </c>
      <c r="BI50" s="181">
        <f t="shared" si="54"/>
        <v>0</v>
      </c>
      <c r="BJ50" s="182">
        <f t="shared" si="55"/>
        <v>0</v>
      </c>
      <c r="BK50" s="183">
        <f t="shared" si="30"/>
        <v>1</v>
      </c>
      <c r="BL50" s="183">
        <f t="shared" si="31"/>
        <v>0</v>
      </c>
      <c r="BM50" s="183">
        <f t="shared" si="32"/>
        <v>0</v>
      </c>
      <c r="BN50" s="183">
        <f t="shared" si="33"/>
        <v>0</v>
      </c>
      <c r="BO50" s="183">
        <f t="shared" si="34"/>
        <v>0</v>
      </c>
      <c r="BP50" s="184">
        <f t="shared" si="35"/>
        <v>0</v>
      </c>
      <c r="BQ50" s="405">
        <f t="shared" si="56"/>
        <v>0.5</v>
      </c>
      <c r="BR50" s="182">
        <f t="shared" si="57"/>
        <v>0</v>
      </c>
      <c r="BS50" s="183">
        <f t="shared" si="36"/>
        <v>0</v>
      </c>
      <c r="BT50" s="184">
        <f t="shared" si="37"/>
        <v>0</v>
      </c>
      <c r="BU50" s="185">
        <f t="shared" si="58"/>
        <v>0</v>
      </c>
      <c r="BV50" s="178">
        <f t="shared" si="38"/>
        <v>0</v>
      </c>
      <c r="BW50" s="179">
        <f t="shared" si="59"/>
        <v>0</v>
      </c>
      <c r="BX50" s="196">
        <f t="shared" si="60"/>
        <v>0</v>
      </c>
      <c r="BY50" s="197">
        <f t="shared" si="61"/>
        <v>0</v>
      </c>
      <c r="BZ50" s="182">
        <f t="shared" si="42"/>
        <v>0</v>
      </c>
      <c r="CA50" s="183">
        <f t="shared" si="43"/>
        <v>0</v>
      </c>
      <c r="CB50" s="183">
        <f t="shared" si="44"/>
        <v>0</v>
      </c>
      <c r="CC50" s="183">
        <f t="shared" si="45"/>
        <v>0</v>
      </c>
      <c r="CD50" s="183">
        <f t="shared" si="46"/>
        <v>0</v>
      </c>
      <c r="CE50" s="183">
        <f t="shared" si="47"/>
        <v>0</v>
      </c>
      <c r="CF50" s="184">
        <f t="shared" si="48"/>
        <v>0</v>
      </c>
      <c r="CG50" s="198">
        <f t="shared" si="62"/>
        <v>0</v>
      </c>
      <c r="CH50" s="186"/>
      <c r="CI50" s="187"/>
      <c r="CJ50" s="187"/>
      <c r="CK50" s="177">
        <f t="shared" si="63"/>
        <v>0.5</v>
      </c>
      <c r="CL50" s="230"/>
      <c r="CM50" s="359"/>
      <c r="CN50" s="1407">
        <v>6</v>
      </c>
      <c r="CO50" s="450">
        <v>72</v>
      </c>
    </row>
    <row r="51" spans="1:93" ht="20.100000000000001" customHeight="1" thickBot="1" x14ac:dyDescent="0.3">
      <c r="A51" s="615" t="s">
        <v>86</v>
      </c>
      <c r="B51" s="616">
        <v>38</v>
      </c>
      <c r="C51" s="24" t="s">
        <v>3</v>
      </c>
      <c r="D51" s="1266" t="s">
        <v>29</v>
      </c>
      <c r="E51" s="435" t="s">
        <v>24</v>
      </c>
      <c r="F51" s="520"/>
      <c r="G51" s="504"/>
      <c r="H51" s="459" t="s">
        <v>24</v>
      </c>
      <c r="I51" s="435" t="s">
        <v>25</v>
      </c>
      <c r="J51" s="498"/>
      <c r="K51" s="498"/>
      <c r="L51" s="435" t="s">
        <v>25</v>
      </c>
      <c r="M51" s="435" t="s">
        <v>25</v>
      </c>
      <c r="N51" s="505"/>
      <c r="O51" s="500"/>
      <c r="P51" s="435" t="s">
        <v>24</v>
      </c>
      <c r="Q51" s="435" t="s">
        <v>25</v>
      </c>
      <c r="R51" s="1469"/>
      <c r="S51" s="1243" t="s">
        <v>26</v>
      </c>
      <c r="T51" s="498"/>
      <c r="U51" s="498"/>
      <c r="V51" s="435" t="s">
        <v>24</v>
      </c>
      <c r="W51" s="440" t="s">
        <v>29</v>
      </c>
      <c r="X51" s="500"/>
      <c r="Y51" s="506"/>
      <c r="Z51" s="435" t="s">
        <v>24</v>
      </c>
      <c r="AA51" s="435" t="s">
        <v>28</v>
      </c>
      <c r="AB51" s="498"/>
      <c r="AC51" s="498"/>
      <c r="AD51" s="440" t="s">
        <v>24</v>
      </c>
      <c r="AE51" s="459" t="s">
        <v>25</v>
      </c>
      <c r="AF51" s="527"/>
      <c r="AG51" s="506" t="s">
        <v>59</v>
      </c>
      <c r="AH51" s="459"/>
      <c r="AI51" s="1072">
        <f>COUNTIF($D51:AH51,"D")</f>
        <v>6</v>
      </c>
      <c r="AJ51" s="1073">
        <f t="shared" si="10"/>
        <v>5</v>
      </c>
      <c r="AK51" s="1073">
        <f t="shared" si="11"/>
        <v>1</v>
      </c>
      <c r="AL51" s="1073">
        <f t="shared" si="12"/>
        <v>0</v>
      </c>
      <c r="AM51" s="1073">
        <f t="shared" si="13"/>
        <v>1</v>
      </c>
      <c r="AN51" s="1073">
        <f t="shared" si="14"/>
        <v>2</v>
      </c>
      <c r="AO51" s="1073">
        <f t="shared" si="15"/>
        <v>0</v>
      </c>
      <c r="AP51" s="1073">
        <f t="shared" si="16"/>
        <v>0</v>
      </c>
      <c r="AQ51" s="1073">
        <f t="shared" si="17"/>
        <v>0</v>
      </c>
      <c r="AR51" s="1073">
        <f t="shared" si="18"/>
        <v>0</v>
      </c>
      <c r="AS51" s="1073">
        <f t="shared" si="19"/>
        <v>0</v>
      </c>
      <c r="AT51" s="1073">
        <f t="shared" si="20"/>
        <v>0</v>
      </c>
      <c r="AU51" s="1073">
        <f t="shared" si="21"/>
        <v>0</v>
      </c>
      <c r="AV51" s="1073">
        <f t="shared" si="22"/>
        <v>0</v>
      </c>
      <c r="AW51" s="1073">
        <f t="shared" si="23"/>
        <v>0</v>
      </c>
      <c r="AX51" s="1073">
        <f t="shared" si="24"/>
        <v>0</v>
      </c>
      <c r="AY51" s="1073">
        <f t="shared" si="25"/>
        <v>0</v>
      </c>
      <c r="AZ51" s="1073">
        <f t="shared" si="26"/>
        <v>0</v>
      </c>
      <c r="BA51" s="184">
        <f t="shared" si="49"/>
        <v>12</v>
      </c>
      <c r="BB51" s="348"/>
      <c r="BC51" s="1076">
        <f t="shared" si="50"/>
        <v>6.5</v>
      </c>
      <c r="BD51" s="347"/>
      <c r="BE51" s="343"/>
      <c r="BF51" s="178">
        <f t="shared" si="51"/>
        <v>1</v>
      </c>
      <c r="BG51" s="179">
        <f t="shared" si="52"/>
        <v>0.5</v>
      </c>
      <c r="BH51" s="180">
        <f t="shared" si="53"/>
        <v>4.1666666666666664E-2</v>
      </c>
      <c r="BI51" s="181">
        <f t="shared" si="54"/>
        <v>0.45833333333333331</v>
      </c>
      <c r="BJ51" s="182">
        <f t="shared" si="55"/>
        <v>0</v>
      </c>
      <c r="BK51" s="183">
        <f t="shared" si="30"/>
        <v>0</v>
      </c>
      <c r="BL51" s="183">
        <f t="shared" si="31"/>
        <v>0</v>
      </c>
      <c r="BM51" s="183">
        <f t="shared" si="32"/>
        <v>0</v>
      </c>
      <c r="BN51" s="183">
        <f t="shared" si="33"/>
        <v>0</v>
      </c>
      <c r="BO51" s="183">
        <f t="shared" si="34"/>
        <v>0</v>
      </c>
      <c r="BP51" s="184">
        <f t="shared" si="35"/>
        <v>0</v>
      </c>
      <c r="BQ51" s="405">
        <f t="shared" si="56"/>
        <v>0</v>
      </c>
      <c r="BR51" s="182">
        <f t="shared" si="57"/>
        <v>1</v>
      </c>
      <c r="BS51" s="183">
        <f t="shared" si="36"/>
        <v>2</v>
      </c>
      <c r="BT51" s="184">
        <f t="shared" si="37"/>
        <v>0</v>
      </c>
      <c r="BU51" s="185">
        <f t="shared" si="58"/>
        <v>1.3333333333333333</v>
      </c>
      <c r="BV51" s="178">
        <f t="shared" si="38"/>
        <v>0</v>
      </c>
      <c r="BW51" s="179">
        <f t="shared" si="59"/>
        <v>0</v>
      </c>
      <c r="BX51" s="196">
        <f t="shared" si="60"/>
        <v>0</v>
      </c>
      <c r="BY51" s="197">
        <f t="shared" si="61"/>
        <v>0</v>
      </c>
      <c r="BZ51" s="182">
        <f t="shared" si="42"/>
        <v>0</v>
      </c>
      <c r="CA51" s="183">
        <f t="shared" si="43"/>
        <v>0</v>
      </c>
      <c r="CB51" s="183">
        <f t="shared" si="44"/>
        <v>0</v>
      </c>
      <c r="CC51" s="183">
        <f t="shared" si="45"/>
        <v>0</v>
      </c>
      <c r="CD51" s="183">
        <f t="shared" si="46"/>
        <v>0</v>
      </c>
      <c r="CE51" s="183">
        <f t="shared" si="47"/>
        <v>0</v>
      </c>
      <c r="CF51" s="184">
        <f t="shared" si="48"/>
        <v>0</v>
      </c>
      <c r="CG51" s="198">
        <f t="shared" si="62"/>
        <v>0</v>
      </c>
      <c r="CH51" s="186"/>
      <c r="CI51" s="187"/>
      <c r="CJ51" s="187"/>
      <c r="CK51" s="177">
        <f t="shared" si="63"/>
        <v>0.5</v>
      </c>
      <c r="CL51" s="230"/>
      <c r="CM51" s="359"/>
      <c r="CN51" s="1407">
        <v>8</v>
      </c>
      <c r="CO51" s="450">
        <v>96</v>
      </c>
    </row>
    <row r="52" spans="1:93" ht="20.100000000000001" customHeight="1" thickBot="1" x14ac:dyDescent="0.3">
      <c r="A52" s="615" t="s">
        <v>87</v>
      </c>
      <c r="B52" s="1219">
        <v>39</v>
      </c>
      <c r="C52" s="24" t="s">
        <v>3</v>
      </c>
      <c r="D52" s="1266" t="s">
        <v>29</v>
      </c>
      <c r="E52" s="435" t="s">
        <v>24</v>
      </c>
      <c r="F52" s="520" t="s">
        <v>49</v>
      </c>
      <c r="G52" s="504"/>
      <c r="H52" s="459" t="s">
        <v>24</v>
      </c>
      <c r="I52" s="435" t="s">
        <v>25</v>
      </c>
      <c r="J52" s="498"/>
      <c r="K52" s="498"/>
      <c r="L52" s="435" t="s">
        <v>27</v>
      </c>
      <c r="M52" s="435" t="s">
        <v>25</v>
      </c>
      <c r="N52" s="505" t="s">
        <v>49</v>
      </c>
      <c r="O52" s="500"/>
      <c r="P52" s="435" t="s">
        <v>24</v>
      </c>
      <c r="Q52" s="435" t="s">
        <v>25</v>
      </c>
      <c r="R52" s="1469"/>
      <c r="S52" s="1243" t="s">
        <v>25</v>
      </c>
      <c r="T52" s="498"/>
      <c r="U52" s="498"/>
      <c r="V52" s="435" t="s">
        <v>24</v>
      </c>
      <c r="W52" s="440" t="s">
        <v>30</v>
      </c>
      <c r="X52" s="500"/>
      <c r="Y52" s="506"/>
      <c r="Z52" s="435" t="s">
        <v>24</v>
      </c>
      <c r="AA52" s="435" t="s">
        <v>28</v>
      </c>
      <c r="AB52" s="498" t="s">
        <v>56</v>
      </c>
      <c r="AC52" s="498"/>
      <c r="AD52" s="440" t="s">
        <v>31</v>
      </c>
      <c r="AE52" s="459" t="s">
        <v>25</v>
      </c>
      <c r="AF52" s="506" t="s">
        <v>56</v>
      </c>
      <c r="AG52" s="506"/>
      <c r="AH52" s="459"/>
      <c r="AI52" s="1072">
        <f>COUNTIF($D52:AH52,"D")</f>
        <v>5</v>
      </c>
      <c r="AJ52" s="1073">
        <f t="shared" si="10"/>
        <v>5</v>
      </c>
      <c r="AK52" s="1073">
        <f t="shared" si="11"/>
        <v>0</v>
      </c>
      <c r="AL52" s="1073">
        <f t="shared" si="12"/>
        <v>1</v>
      </c>
      <c r="AM52" s="1073">
        <f t="shared" si="13"/>
        <v>1</v>
      </c>
      <c r="AN52" s="1073">
        <f t="shared" si="14"/>
        <v>1</v>
      </c>
      <c r="AO52" s="1073">
        <f t="shared" si="15"/>
        <v>1</v>
      </c>
      <c r="AP52" s="1073">
        <f t="shared" si="16"/>
        <v>1</v>
      </c>
      <c r="AQ52" s="1073">
        <f t="shared" si="17"/>
        <v>0</v>
      </c>
      <c r="AR52" s="1073">
        <f t="shared" si="18"/>
        <v>0</v>
      </c>
      <c r="AS52" s="1073">
        <f t="shared" si="19"/>
        <v>0</v>
      </c>
      <c r="AT52" s="1073">
        <f t="shared" si="20"/>
        <v>0</v>
      </c>
      <c r="AU52" s="1073">
        <f t="shared" si="21"/>
        <v>0</v>
      </c>
      <c r="AV52" s="1073">
        <f t="shared" si="22"/>
        <v>0</v>
      </c>
      <c r="AW52" s="1073">
        <f t="shared" si="23"/>
        <v>0</v>
      </c>
      <c r="AX52" s="1073">
        <f t="shared" si="24"/>
        <v>0</v>
      </c>
      <c r="AY52" s="1073">
        <f t="shared" si="25"/>
        <v>0</v>
      </c>
      <c r="AZ52" s="1073">
        <f t="shared" si="26"/>
        <v>0</v>
      </c>
      <c r="BA52" s="184">
        <f t="shared" si="49"/>
        <v>11</v>
      </c>
      <c r="BB52" s="348"/>
      <c r="BC52" s="1076">
        <f t="shared" si="50"/>
        <v>6.333333333333333</v>
      </c>
      <c r="BD52" s="347"/>
      <c r="BE52" s="343"/>
      <c r="BF52" s="178">
        <f t="shared" si="51"/>
        <v>2</v>
      </c>
      <c r="BG52" s="179">
        <f t="shared" si="52"/>
        <v>1</v>
      </c>
      <c r="BH52" s="180">
        <f t="shared" si="53"/>
        <v>8.3333333333333329E-2</v>
      </c>
      <c r="BI52" s="181">
        <f t="shared" si="54"/>
        <v>0.91666666666666663</v>
      </c>
      <c r="BJ52" s="182">
        <f t="shared" si="55"/>
        <v>0</v>
      </c>
      <c r="BK52" s="183">
        <f t="shared" si="30"/>
        <v>2</v>
      </c>
      <c r="BL52" s="183">
        <f t="shared" si="31"/>
        <v>0</v>
      </c>
      <c r="BM52" s="183">
        <f t="shared" si="32"/>
        <v>0</v>
      </c>
      <c r="BN52" s="183">
        <f t="shared" si="33"/>
        <v>0</v>
      </c>
      <c r="BO52" s="183">
        <f t="shared" si="34"/>
        <v>0</v>
      </c>
      <c r="BP52" s="184">
        <f t="shared" si="35"/>
        <v>0</v>
      </c>
      <c r="BQ52" s="405">
        <f t="shared" si="56"/>
        <v>1</v>
      </c>
      <c r="BR52" s="182">
        <f t="shared" si="57"/>
        <v>1</v>
      </c>
      <c r="BS52" s="183">
        <f t="shared" si="36"/>
        <v>1</v>
      </c>
      <c r="BT52" s="184">
        <f t="shared" si="37"/>
        <v>1</v>
      </c>
      <c r="BU52" s="185">
        <f t="shared" si="58"/>
        <v>0.99999999999999989</v>
      </c>
      <c r="BV52" s="178">
        <f t="shared" si="38"/>
        <v>0</v>
      </c>
      <c r="BW52" s="179">
        <f t="shared" si="59"/>
        <v>0</v>
      </c>
      <c r="BX52" s="196">
        <f t="shared" si="60"/>
        <v>0</v>
      </c>
      <c r="BY52" s="197">
        <f t="shared" si="61"/>
        <v>0</v>
      </c>
      <c r="BZ52" s="182">
        <f t="shared" si="42"/>
        <v>0</v>
      </c>
      <c r="CA52" s="183">
        <f t="shared" si="43"/>
        <v>0</v>
      </c>
      <c r="CB52" s="183">
        <f t="shared" si="44"/>
        <v>0</v>
      </c>
      <c r="CC52" s="183">
        <f t="shared" si="45"/>
        <v>0</v>
      </c>
      <c r="CD52" s="183">
        <f t="shared" si="46"/>
        <v>0</v>
      </c>
      <c r="CE52" s="183">
        <f t="shared" si="47"/>
        <v>0</v>
      </c>
      <c r="CF52" s="184">
        <f t="shared" si="48"/>
        <v>0</v>
      </c>
      <c r="CG52" s="198">
        <f t="shared" si="62"/>
        <v>0</v>
      </c>
      <c r="CH52" s="186"/>
      <c r="CI52" s="187"/>
      <c r="CJ52" s="187"/>
      <c r="CK52" s="177">
        <f t="shared" si="63"/>
        <v>2</v>
      </c>
      <c r="CL52" s="230"/>
      <c r="CM52" s="359"/>
      <c r="CN52" s="1407">
        <v>6</v>
      </c>
      <c r="CO52" s="450">
        <v>72</v>
      </c>
    </row>
    <row r="53" spans="1:93" ht="20.100000000000001" customHeight="1" thickBot="1" x14ac:dyDescent="0.3">
      <c r="A53" s="615" t="s">
        <v>88</v>
      </c>
      <c r="B53" s="616">
        <v>40</v>
      </c>
      <c r="C53" s="24" t="s">
        <v>3</v>
      </c>
      <c r="D53" s="1266"/>
      <c r="E53" s="435"/>
      <c r="F53" s="520"/>
      <c r="G53" s="504"/>
      <c r="H53" s="459"/>
      <c r="I53" s="435"/>
      <c r="J53" s="498"/>
      <c r="K53" s="498"/>
      <c r="L53" s="435"/>
      <c r="M53" s="435"/>
      <c r="N53" s="505"/>
      <c r="O53" s="500"/>
      <c r="P53" s="435"/>
      <c r="Q53" s="435"/>
      <c r="R53" s="1469"/>
      <c r="S53" s="1243"/>
      <c r="T53" s="498"/>
      <c r="U53" s="498"/>
      <c r="V53" s="435"/>
      <c r="W53" s="440"/>
      <c r="X53" s="500"/>
      <c r="Y53" s="506"/>
      <c r="Z53" s="435"/>
      <c r="AA53" s="435"/>
      <c r="AB53" s="498"/>
      <c r="AC53" s="498"/>
      <c r="AD53" s="440"/>
      <c r="AE53" s="459"/>
      <c r="AF53" s="506"/>
      <c r="AG53" s="506"/>
      <c r="AH53" s="459"/>
      <c r="AI53" s="1072">
        <f>COUNTIF($D53:AH53,"D")</f>
        <v>0</v>
      </c>
      <c r="AJ53" s="1073">
        <f t="shared" si="10"/>
        <v>0</v>
      </c>
      <c r="AK53" s="1073">
        <f t="shared" si="11"/>
        <v>0</v>
      </c>
      <c r="AL53" s="1073">
        <f t="shared" si="12"/>
        <v>0</v>
      </c>
      <c r="AM53" s="1073">
        <f t="shared" si="13"/>
        <v>0</v>
      </c>
      <c r="AN53" s="1073">
        <f t="shared" si="14"/>
        <v>0</v>
      </c>
      <c r="AO53" s="1073">
        <f t="shared" si="15"/>
        <v>0</v>
      </c>
      <c r="AP53" s="1073">
        <f t="shared" si="16"/>
        <v>0</v>
      </c>
      <c r="AQ53" s="1073">
        <f t="shared" si="17"/>
        <v>0</v>
      </c>
      <c r="AR53" s="1073">
        <f t="shared" si="18"/>
        <v>0</v>
      </c>
      <c r="AS53" s="1073">
        <f t="shared" si="19"/>
        <v>0</v>
      </c>
      <c r="AT53" s="1073">
        <f t="shared" si="20"/>
        <v>0</v>
      </c>
      <c r="AU53" s="1073">
        <f t="shared" si="21"/>
        <v>0</v>
      </c>
      <c r="AV53" s="1073">
        <f t="shared" si="22"/>
        <v>0</v>
      </c>
      <c r="AW53" s="1073">
        <f t="shared" si="23"/>
        <v>0</v>
      </c>
      <c r="AX53" s="1073">
        <f t="shared" si="24"/>
        <v>0</v>
      </c>
      <c r="AY53" s="1073">
        <f t="shared" si="25"/>
        <v>0</v>
      </c>
      <c r="AZ53" s="1073">
        <f t="shared" si="26"/>
        <v>0</v>
      </c>
      <c r="BA53" s="184">
        <f t="shared" si="49"/>
        <v>0</v>
      </c>
      <c r="BB53" s="348"/>
      <c r="BC53" s="1076">
        <f t="shared" si="50"/>
        <v>0</v>
      </c>
      <c r="BD53" s="347"/>
      <c r="BE53" s="343"/>
      <c r="BF53" s="178">
        <f t="shared" si="51"/>
        <v>0</v>
      </c>
      <c r="BG53" s="179">
        <f t="shared" si="52"/>
        <v>0</v>
      </c>
      <c r="BH53" s="180">
        <f t="shared" si="53"/>
        <v>0</v>
      </c>
      <c r="BI53" s="181">
        <f t="shared" si="54"/>
        <v>0</v>
      </c>
      <c r="BJ53" s="182">
        <f t="shared" si="55"/>
        <v>0</v>
      </c>
      <c r="BK53" s="183">
        <f t="shared" si="30"/>
        <v>0</v>
      </c>
      <c r="BL53" s="183">
        <f t="shared" si="31"/>
        <v>0</v>
      </c>
      <c r="BM53" s="183">
        <f t="shared" si="32"/>
        <v>0</v>
      </c>
      <c r="BN53" s="183">
        <f t="shared" si="33"/>
        <v>0</v>
      </c>
      <c r="BO53" s="183">
        <f t="shared" si="34"/>
        <v>0</v>
      </c>
      <c r="BP53" s="184">
        <f t="shared" si="35"/>
        <v>0</v>
      </c>
      <c r="BQ53" s="405">
        <f t="shared" si="56"/>
        <v>0</v>
      </c>
      <c r="BR53" s="182">
        <f t="shared" si="57"/>
        <v>0</v>
      </c>
      <c r="BS53" s="183">
        <f t="shared" si="36"/>
        <v>0</v>
      </c>
      <c r="BT53" s="184">
        <f t="shared" si="37"/>
        <v>0</v>
      </c>
      <c r="BU53" s="185">
        <f t="shared" si="58"/>
        <v>0</v>
      </c>
      <c r="BV53" s="178">
        <f t="shared" si="38"/>
        <v>0</v>
      </c>
      <c r="BW53" s="179">
        <f t="shared" si="59"/>
        <v>0</v>
      </c>
      <c r="BX53" s="196">
        <f t="shared" si="60"/>
        <v>0</v>
      </c>
      <c r="BY53" s="197">
        <f t="shared" si="61"/>
        <v>0</v>
      </c>
      <c r="BZ53" s="182">
        <f t="shared" si="42"/>
        <v>0</v>
      </c>
      <c r="CA53" s="183">
        <f t="shared" si="43"/>
        <v>0</v>
      </c>
      <c r="CB53" s="183">
        <f t="shared" si="44"/>
        <v>0</v>
      </c>
      <c r="CC53" s="183">
        <f t="shared" si="45"/>
        <v>0</v>
      </c>
      <c r="CD53" s="183">
        <f t="shared" si="46"/>
        <v>0</v>
      </c>
      <c r="CE53" s="183">
        <f t="shared" si="47"/>
        <v>0</v>
      </c>
      <c r="CF53" s="184">
        <f t="shared" si="48"/>
        <v>0</v>
      </c>
      <c r="CG53" s="198">
        <f t="shared" si="62"/>
        <v>0</v>
      </c>
      <c r="CH53" s="186"/>
      <c r="CI53" s="187"/>
      <c r="CJ53" s="187"/>
      <c r="CK53" s="177">
        <f t="shared" si="63"/>
        <v>0</v>
      </c>
      <c r="CL53" s="230"/>
      <c r="CM53" s="359"/>
      <c r="CN53" s="1407">
        <v>0</v>
      </c>
      <c r="CO53" s="450"/>
    </row>
    <row r="54" spans="1:93" ht="20.100000000000001" customHeight="1" thickBot="1" x14ac:dyDescent="0.3">
      <c r="A54" s="615" t="s">
        <v>89</v>
      </c>
      <c r="B54" s="1219">
        <v>41</v>
      </c>
      <c r="C54" s="24" t="s">
        <v>3</v>
      </c>
      <c r="D54" s="1266"/>
      <c r="E54" s="435"/>
      <c r="F54" s="434"/>
      <c r="G54" s="491"/>
      <c r="H54" s="459"/>
      <c r="I54" s="435"/>
      <c r="J54" s="432"/>
      <c r="K54" s="432"/>
      <c r="L54" s="435"/>
      <c r="M54" s="435"/>
      <c r="N54" s="440"/>
      <c r="O54" s="459"/>
      <c r="P54" s="435"/>
      <c r="Q54" s="435"/>
      <c r="R54" s="1495"/>
      <c r="S54" s="1243"/>
      <c r="T54" s="498"/>
      <c r="U54" s="498"/>
      <c r="V54" s="435"/>
      <c r="W54" s="440"/>
      <c r="X54" s="500"/>
      <c r="Y54" s="506"/>
      <c r="Z54" s="435"/>
      <c r="AA54" s="435"/>
      <c r="AB54" s="498"/>
      <c r="AC54" s="498"/>
      <c r="AD54" s="440"/>
      <c r="AE54" s="459"/>
      <c r="AF54" s="506"/>
      <c r="AG54" s="506"/>
      <c r="AH54" s="459"/>
      <c r="AI54" s="1072">
        <f>COUNTIF($D54:AH54,"D")</f>
        <v>0</v>
      </c>
      <c r="AJ54" s="1073">
        <f t="shared" si="10"/>
        <v>0</v>
      </c>
      <c r="AK54" s="1073">
        <f t="shared" si="11"/>
        <v>0</v>
      </c>
      <c r="AL54" s="1073">
        <f t="shared" si="12"/>
        <v>0</v>
      </c>
      <c r="AM54" s="1073">
        <f t="shared" si="13"/>
        <v>0</v>
      </c>
      <c r="AN54" s="1073">
        <f t="shared" si="14"/>
        <v>0</v>
      </c>
      <c r="AO54" s="1073">
        <f t="shared" si="15"/>
        <v>0</v>
      </c>
      <c r="AP54" s="1073">
        <f t="shared" si="16"/>
        <v>0</v>
      </c>
      <c r="AQ54" s="1073">
        <f t="shared" si="17"/>
        <v>0</v>
      </c>
      <c r="AR54" s="1073">
        <f t="shared" si="18"/>
        <v>0</v>
      </c>
      <c r="AS54" s="1073">
        <f t="shared" si="19"/>
        <v>0</v>
      </c>
      <c r="AT54" s="1073">
        <f t="shared" si="20"/>
        <v>0</v>
      </c>
      <c r="AU54" s="1073">
        <f t="shared" si="21"/>
        <v>0</v>
      </c>
      <c r="AV54" s="1073">
        <f t="shared" si="22"/>
        <v>0</v>
      </c>
      <c r="AW54" s="1073">
        <f t="shared" si="23"/>
        <v>0</v>
      </c>
      <c r="AX54" s="1073">
        <f t="shared" si="24"/>
        <v>0</v>
      </c>
      <c r="AY54" s="1073">
        <f t="shared" si="25"/>
        <v>0</v>
      </c>
      <c r="AZ54" s="1073">
        <f t="shared" si="26"/>
        <v>0</v>
      </c>
      <c r="BA54" s="184">
        <f t="shared" si="49"/>
        <v>0</v>
      </c>
      <c r="BB54" s="348"/>
      <c r="BC54" s="1076">
        <f t="shared" si="50"/>
        <v>0</v>
      </c>
      <c r="BD54" s="347"/>
      <c r="BE54" s="343"/>
      <c r="BF54" s="178">
        <f t="shared" si="51"/>
        <v>0</v>
      </c>
      <c r="BG54" s="179">
        <f t="shared" si="52"/>
        <v>0</v>
      </c>
      <c r="BH54" s="180">
        <f t="shared" si="53"/>
        <v>0</v>
      </c>
      <c r="BI54" s="181">
        <f t="shared" si="54"/>
        <v>0</v>
      </c>
      <c r="BJ54" s="182">
        <f t="shared" si="55"/>
        <v>0</v>
      </c>
      <c r="BK54" s="183">
        <f t="shared" si="30"/>
        <v>0</v>
      </c>
      <c r="BL54" s="183">
        <f t="shared" si="31"/>
        <v>0</v>
      </c>
      <c r="BM54" s="183">
        <f t="shared" si="32"/>
        <v>0</v>
      </c>
      <c r="BN54" s="183">
        <f t="shared" si="33"/>
        <v>0</v>
      </c>
      <c r="BO54" s="183">
        <f t="shared" si="34"/>
        <v>0</v>
      </c>
      <c r="BP54" s="184">
        <f t="shared" si="35"/>
        <v>0</v>
      </c>
      <c r="BQ54" s="405">
        <f t="shared" si="56"/>
        <v>0</v>
      </c>
      <c r="BR54" s="182">
        <f t="shared" si="57"/>
        <v>0</v>
      </c>
      <c r="BS54" s="183">
        <f t="shared" si="36"/>
        <v>0</v>
      </c>
      <c r="BT54" s="184">
        <f t="shared" si="37"/>
        <v>0</v>
      </c>
      <c r="BU54" s="185">
        <f t="shared" si="58"/>
        <v>0</v>
      </c>
      <c r="BV54" s="178">
        <f t="shared" si="38"/>
        <v>0</v>
      </c>
      <c r="BW54" s="179">
        <f t="shared" si="59"/>
        <v>0</v>
      </c>
      <c r="BX54" s="196">
        <f t="shared" si="60"/>
        <v>0</v>
      </c>
      <c r="BY54" s="197">
        <f t="shared" si="61"/>
        <v>0</v>
      </c>
      <c r="BZ54" s="182">
        <f t="shared" si="42"/>
        <v>0</v>
      </c>
      <c r="CA54" s="183">
        <f t="shared" si="43"/>
        <v>0</v>
      </c>
      <c r="CB54" s="183">
        <f t="shared" si="44"/>
        <v>0</v>
      </c>
      <c r="CC54" s="183">
        <f t="shared" si="45"/>
        <v>0</v>
      </c>
      <c r="CD54" s="183">
        <f t="shared" si="46"/>
        <v>0</v>
      </c>
      <c r="CE54" s="183">
        <f t="shared" si="47"/>
        <v>0</v>
      </c>
      <c r="CF54" s="184">
        <f t="shared" si="48"/>
        <v>0</v>
      </c>
      <c r="CG54" s="198">
        <f t="shared" si="62"/>
        <v>0</v>
      </c>
      <c r="CH54" s="186"/>
      <c r="CI54" s="187"/>
      <c r="CJ54" s="187"/>
      <c r="CK54" s="177">
        <f t="shared" si="63"/>
        <v>0</v>
      </c>
      <c r="CL54" s="230"/>
      <c r="CM54" s="359"/>
      <c r="CN54" s="1407">
        <v>0</v>
      </c>
      <c r="CO54" s="450">
        <v>0</v>
      </c>
    </row>
    <row r="55" spans="1:93" ht="20.100000000000001" customHeight="1" thickBot="1" x14ac:dyDescent="0.3">
      <c r="A55" s="60" t="s">
        <v>21</v>
      </c>
      <c r="B55" s="60" t="s">
        <v>22</v>
      </c>
      <c r="C55" s="225" t="s">
        <v>23</v>
      </c>
      <c r="D55" s="1496">
        <v>1</v>
      </c>
      <c r="E55" s="265">
        <v>2</v>
      </c>
      <c r="F55" s="265">
        <v>3</v>
      </c>
      <c r="G55" s="640">
        <v>4</v>
      </c>
      <c r="H55" s="307">
        <v>5</v>
      </c>
      <c r="I55" s="265">
        <v>6</v>
      </c>
      <c r="J55" s="265">
        <v>7</v>
      </c>
      <c r="K55" s="265">
        <v>8</v>
      </c>
      <c r="L55" s="264">
        <v>9</v>
      </c>
      <c r="M55" s="265">
        <v>10</v>
      </c>
      <c r="N55" s="640">
        <v>11</v>
      </c>
      <c r="O55" s="307">
        <v>12</v>
      </c>
      <c r="P55" s="265">
        <v>13</v>
      </c>
      <c r="Q55" s="265">
        <v>14</v>
      </c>
      <c r="R55" s="1486">
        <v>15</v>
      </c>
      <c r="S55" s="1447">
        <v>16</v>
      </c>
      <c r="T55" s="265">
        <v>17</v>
      </c>
      <c r="U55" s="1147">
        <v>18</v>
      </c>
      <c r="V55" s="264">
        <v>19</v>
      </c>
      <c r="W55" s="1146">
        <v>20</v>
      </c>
      <c r="X55" s="307">
        <v>21</v>
      </c>
      <c r="Y55" s="265">
        <v>22</v>
      </c>
      <c r="Z55" s="265">
        <v>23</v>
      </c>
      <c r="AA55" s="265">
        <v>24</v>
      </c>
      <c r="AB55" s="1147">
        <v>25</v>
      </c>
      <c r="AC55" s="265">
        <v>26</v>
      </c>
      <c r="AD55" s="641">
        <v>27</v>
      </c>
      <c r="AE55" s="307">
        <v>28</v>
      </c>
      <c r="AF55" s="265">
        <v>29</v>
      </c>
      <c r="AG55" s="265">
        <v>30</v>
      </c>
      <c r="AH55" s="307"/>
      <c r="AI55" s="1072">
        <f>COUNTIF($D55:AH55,"D")</f>
        <v>0</v>
      </c>
      <c r="AJ55" s="1073">
        <f t="shared" si="10"/>
        <v>0</v>
      </c>
      <c r="AK55" s="1073">
        <f t="shared" si="11"/>
        <v>0</v>
      </c>
      <c r="AL55" s="1073">
        <f t="shared" si="12"/>
        <v>0</v>
      </c>
      <c r="AM55" s="1073">
        <f t="shared" si="13"/>
        <v>0</v>
      </c>
      <c r="AN55" s="1073">
        <f t="shared" si="14"/>
        <v>0</v>
      </c>
      <c r="AO55" s="1073">
        <f t="shared" si="15"/>
        <v>0</v>
      </c>
      <c r="AP55" s="1073">
        <f t="shared" si="16"/>
        <v>0</v>
      </c>
      <c r="AQ55" s="1073">
        <f t="shared" si="17"/>
        <v>0</v>
      </c>
      <c r="AR55" s="1073">
        <f t="shared" si="18"/>
        <v>0</v>
      </c>
      <c r="AS55" s="1073">
        <f t="shared" si="19"/>
        <v>0</v>
      </c>
      <c r="AT55" s="1073">
        <f t="shared" si="20"/>
        <v>0</v>
      </c>
      <c r="AU55" s="1073">
        <f t="shared" si="21"/>
        <v>0</v>
      </c>
      <c r="AV55" s="1073">
        <f t="shared" si="22"/>
        <v>0</v>
      </c>
      <c r="AW55" s="1073">
        <f t="shared" si="23"/>
        <v>0</v>
      </c>
      <c r="AX55" s="1073">
        <f t="shared" si="24"/>
        <v>0</v>
      </c>
      <c r="AY55" s="1073">
        <f t="shared" si="25"/>
        <v>0</v>
      </c>
      <c r="AZ55" s="1073">
        <f t="shared" si="26"/>
        <v>0</v>
      </c>
      <c r="BA55" s="184">
        <f t="shared" si="49"/>
        <v>0</v>
      </c>
      <c r="BB55" s="348"/>
      <c r="BC55" s="1076">
        <f t="shared" si="50"/>
        <v>0</v>
      </c>
      <c r="BD55" s="347"/>
      <c r="BE55" s="343"/>
      <c r="BF55" s="178">
        <f t="shared" si="51"/>
        <v>0</v>
      </c>
      <c r="BG55" s="179">
        <f t="shared" si="52"/>
        <v>0</v>
      </c>
      <c r="BH55" s="180">
        <f t="shared" si="53"/>
        <v>0</v>
      </c>
      <c r="BI55" s="181">
        <f t="shared" si="54"/>
        <v>0</v>
      </c>
      <c r="BJ55" s="182">
        <f t="shared" si="55"/>
        <v>0</v>
      </c>
      <c r="BK55" s="183">
        <f t="shared" si="30"/>
        <v>0</v>
      </c>
      <c r="BL55" s="183">
        <f t="shared" si="31"/>
        <v>0</v>
      </c>
      <c r="BM55" s="183">
        <f t="shared" si="32"/>
        <v>0</v>
      </c>
      <c r="BN55" s="183">
        <f t="shared" si="33"/>
        <v>0</v>
      </c>
      <c r="BO55" s="183">
        <f t="shared" si="34"/>
        <v>0</v>
      </c>
      <c r="BP55" s="184">
        <f t="shared" si="35"/>
        <v>0</v>
      </c>
      <c r="BQ55" s="405">
        <f t="shared" si="56"/>
        <v>0</v>
      </c>
      <c r="BR55" s="182">
        <f t="shared" si="57"/>
        <v>0</v>
      </c>
      <c r="BS55" s="183">
        <f t="shared" si="36"/>
        <v>0</v>
      </c>
      <c r="BT55" s="184">
        <f t="shared" si="37"/>
        <v>0</v>
      </c>
      <c r="BU55" s="185">
        <f t="shared" si="58"/>
        <v>0</v>
      </c>
      <c r="BV55" s="178">
        <f t="shared" si="38"/>
        <v>0</v>
      </c>
      <c r="BW55" s="179">
        <f t="shared" si="59"/>
        <v>0</v>
      </c>
      <c r="BX55" s="196">
        <f t="shared" si="60"/>
        <v>0</v>
      </c>
      <c r="BY55" s="197">
        <f t="shared" si="61"/>
        <v>0</v>
      </c>
      <c r="BZ55" s="182">
        <f t="shared" si="42"/>
        <v>0</v>
      </c>
      <c r="CA55" s="183">
        <f t="shared" si="43"/>
        <v>0</v>
      </c>
      <c r="CB55" s="183">
        <f t="shared" si="44"/>
        <v>0</v>
      </c>
      <c r="CC55" s="183">
        <f t="shared" si="45"/>
        <v>0</v>
      </c>
      <c r="CD55" s="183">
        <f t="shared" si="46"/>
        <v>0</v>
      </c>
      <c r="CE55" s="183">
        <f t="shared" si="47"/>
        <v>0</v>
      </c>
      <c r="CF55" s="184">
        <f t="shared" si="48"/>
        <v>0</v>
      </c>
      <c r="CG55" s="198">
        <f t="shared" si="62"/>
        <v>0</v>
      </c>
      <c r="CH55" s="186"/>
      <c r="CI55" s="187"/>
      <c r="CJ55" s="187"/>
      <c r="CK55" s="177">
        <f t="shared" si="63"/>
        <v>0</v>
      </c>
      <c r="CL55" s="230"/>
      <c r="CM55" s="359"/>
      <c r="CN55" s="1407">
        <v>0</v>
      </c>
      <c r="CO55" s="450"/>
    </row>
    <row r="56" spans="1:93" ht="20.100000000000001" customHeight="1" thickBot="1" x14ac:dyDescent="0.3">
      <c r="A56" s="646" t="s">
        <v>90</v>
      </c>
      <c r="B56" s="652">
        <v>42</v>
      </c>
      <c r="C56" s="25" t="s">
        <v>1</v>
      </c>
      <c r="D56" s="1497"/>
      <c r="E56" s="435" t="s">
        <v>25</v>
      </c>
      <c r="F56" s="435" t="s">
        <v>25</v>
      </c>
      <c r="G56" s="505" t="s">
        <v>49</v>
      </c>
      <c r="H56" s="500"/>
      <c r="I56" s="435" t="s">
        <v>24</v>
      </c>
      <c r="J56" s="435" t="s">
        <v>25</v>
      </c>
      <c r="K56" s="498"/>
      <c r="L56" s="498"/>
      <c r="M56" s="435" t="s">
        <v>24</v>
      </c>
      <c r="N56" s="440" t="s">
        <v>25</v>
      </c>
      <c r="O56" s="500" t="s">
        <v>56</v>
      </c>
      <c r="P56" s="506"/>
      <c r="Q56" s="435" t="s">
        <v>24</v>
      </c>
      <c r="R56" s="1272" t="s">
        <v>25</v>
      </c>
      <c r="S56" s="1243" t="s">
        <v>24</v>
      </c>
      <c r="T56" s="435" t="s">
        <v>32</v>
      </c>
      <c r="U56" s="498" t="s">
        <v>288</v>
      </c>
      <c r="V56" s="498" t="s">
        <v>289</v>
      </c>
      <c r="W56" s="440" t="s">
        <v>296</v>
      </c>
      <c r="X56" s="459" t="s">
        <v>32</v>
      </c>
      <c r="Y56" s="435" t="s">
        <v>32</v>
      </c>
      <c r="Z56" s="435" t="s">
        <v>32</v>
      </c>
      <c r="AA56" s="435" t="s">
        <v>32</v>
      </c>
      <c r="AB56" s="435" t="s">
        <v>296</v>
      </c>
      <c r="AC56" s="520" t="s">
        <v>288</v>
      </c>
      <c r="AD56" s="526" t="s">
        <v>50</v>
      </c>
      <c r="AE56" s="454" t="s">
        <v>40</v>
      </c>
      <c r="AF56" s="436" t="s">
        <v>40</v>
      </c>
      <c r="AG56" s="433" t="s">
        <v>48</v>
      </c>
      <c r="AH56" s="459"/>
      <c r="AI56" s="1072">
        <f>COUNTIF($D56:AH56,"D")</f>
        <v>4</v>
      </c>
      <c r="AJ56" s="1073">
        <f t="shared" si="10"/>
        <v>5</v>
      </c>
      <c r="AK56" s="1073">
        <f t="shared" si="11"/>
        <v>0</v>
      </c>
      <c r="AL56" s="1073">
        <f t="shared" si="12"/>
        <v>0</v>
      </c>
      <c r="AM56" s="1073">
        <f t="shared" si="13"/>
        <v>0</v>
      </c>
      <c r="AN56" s="1073">
        <f t="shared" si="14"/>
        <v>0</v>
      </c>
      <c r="AO56" s="1073">
        <f t="shared" si="15"/>
        <v>0</v>
      </c>
      <c r="AP56" s="1073">
        <f t="shared" si="16"/>
        <v>0</v>
      </c>
      <c r="AQ56" s="1073">
        <f t="shared" si="17"/>
        <v>5</v>
      </c>
      <c r="AR56" s="1073">
        <f t="shared" si="18"/>
        <v>0</v>
      </c>
      <c r="AS56" s="1073">
        <f t="shared" si="19"/>
        <v>0</v>
      </c>
      <c r="AT56" s="1073">
        <f t="shared" si="20"/>
        <v>0</v>
      </c>
      <c r="AU56" s="1073">
        <f t="shared" si="21"/>
        <v>0</v>
      </c>
      <c r="AV56" s="1073">
        <f t="shared" si="22"/>
        <v>0</v>
      </c>
      <c r="AW56" s="1073">
        <f t="shared" si="23"/>
        <v>0</v>
      </c>
      <c r="AX56" s="1073">
        <f t="shared" si="24"/>
        <v>0</v>
      </c>
      <c r="AY56" s="1073">
        <f t="shared" si="25"/>
        <v>2</v>
      </c>
      <c r="AZ56" s="1073">
        <f t="shared" si="26"/>
        <v>0</v>
      </c>
      <c r="BA56" s="184">
        <f t="shared" si="49"/>
        <v>16</v>
      </c>
      <c r="BB56" s="348"/>
      <c r="BC56" s="1076">
        <f t="shared" si="50"/>
        <v>5.166666666666667</v>
      </c>
      <c r="BD56" s="347"/>
      <c r="BE56" s="343"/>
      <c r="BF56" s="178">
        <f t="shared" si="51"/>
        <v>1</v>
      </c>
      <c r="BG56" s="179">
        <f t="shared" si="52"/>
        <v>0.5</v>
      </c>
      <c r="BH56" s="180">
        <f t="shared" si="53"/>
        <v>4.1666666666666664E-2</v>
      </c>
      <c r="BI56" s="181">
        <f t="shared" si="54"/>
        <v>0.45833333333333331</v>
      </c>
      <c r="BJ56" s="182">
        <f t="shared" si="55"/>
        <v>1</v>
      </c>
      <c r="BK56" s="183">
        <f t="shared" si="30"/>
        <v>1</v>
      </c>
      <c r="BL56" s="183">
        <f t="shared" si="31"/>
        <v>1</v>
      </c>
      <c r="BM56" s="183">
        <f t="shared" si="32"/>
        <v>0</v>
      </c>
      <c r="BN56" s="183">
        <f t="shared" si="33"/>
        <v>0</v>
      </c>
      <c r="BO56" s="183">
        <f t="shared" si="34"/>
        <v>0</v>
      </c>
      <c r="BP56" s="184">
        <f t="shared" si="35"/>
        <v>0</v>
      </c>
      <c r="BQ56" s="405">
        <f t="shared" si="56"/>
        <v>1.5</v>
      </c>
      <c r="BR56" s="182">
        <f t="shared" si="57"/>
        <v>0</v>
      </c>
      <c r="BS56" s="183">
        <f t="shared" si="36"/>
        <v>0</v>
      </c>
      <c r="BT56" s="184">
        <f t="shared" si="37"/>
        <v>0</v>
      </c>
      <c r="BU56" s="185">
        <f t="shared" si="58"/>
        <v>0</v>
      </c>
      <c r="BV56" s="178">
        <f t="shared" si="38"/>
        <v>0</v>
      </c>
      <c r="BW56" s="179">
        <f t="shared" si="59"/>
        <v>0</v>
      </c>
      <c r="BX56" s="196">
        <f t="shared" si="60"/>
        <v>0</v>
      </c>
      <c r="BY56" s="197">
        <f t="shared" si="61"/>
        <v>0</v>
      </c>
      <c r="BZ56" s="182">
        <f t="shared" si="42"/>
        <v>0</v>
      </c>
      <c r="CA56" s="183">
        <f t="shared" si="43"/>
        <v>0</v>
      </c>
      <c r="CB56" s="183">
        <f t="shared" si="44"/>
        <v>0</v>
      </c>
      <c r="CC56" s="183">
        <f t="shared" si="45"/>
        <v>0</v>
      </c>
      <c r="CD56" s="183">
        <f t="shared" si="46"/>
        <v>0</v>
      </c>
      <c r="CE56" s="183">
        <f t="shared" si="47"/>
        <v>0</v>
      </c>
      <c r="CF56" s="184">
        <f t="shared" si="48"/>
        <v>0</v>
      </c>
      <c r="CG56" s="198">
        <f t="shared" si="62"/>
        <v>0</v>
      </c>
      <c r="CH56" s="186"/>
      <c r="CI56" s="187"/>
      <c r="CJ56" s="187"/>
      <c r="CK56" s="177">
        <f t="shared" si="63"/>
        <v>2</v>
      </c>
      <c r="CL56" s="230"/>
      <c r="CM56" s="359"/>
      <c r="CN56" s="1407">
        <v>8</v>
      </c>
      <c r="CO56" s="450">
        <v>96</v>
      </c>
    </row>
    <row r="57" spans="1:93" ht="20.100000000000001" customHeight="1" thickBot="1" x14ac:dyDescent="0.3">
      <c r="A57" s="646" t="s">
        <v>91</v>
      </c>
      <c r="B57" s="652">
        <v>43</v>
      </c>
      <c r="C57" s="25" t="s">
        <v>1</v>
      </c>
      <c r="D57" s="1497"/>
      <c r="E57" s="435"/>
      <c r="F57" s="435"/>
      <c r="G57" s="505"/>
      <c r="H57" s="500"/>
      <c r="I57" s="435"/>
      <c r="J57" s="435"/>
      <c r="K57" s="498"/>
      <c r="L57" s="498"/>
      <c r="M57" s="435"/>
      <c r="N57" s="440"/>
      <c r="O57" s="500"/>
      <c r="P57" s="506"/>
      <c r="Q57" s="435"/>
      <c r="R57" s="1272"/>
      <c r="S57" s="1243"/>
      <c r="T57" s="435"/>
      <c r="U57" s="498"/>
      <c r="V57" s="498"/>
      <c r="W57" s="440"/>
      <c r="X57" s="459"/>
      <c r="Y57" s="506"/>
      <c r="Z57" s="506"/>
      <c r="AA57" s="435"/>
      <c r="AB57" s="435"/>
      <c r="AC57" s="520"/>
      <c r="AD57" s="504"/>
      <c r="AE57" s="454"/>
      <c r="AF57" s="436"/>
      <c r="AG57" s="436"/>
      <c r="AH57" s="459"/>
      <c r="AI57" s="1072">
        <f>COUNTIF($D57:AH57,"D")</f>
        <v>0</v>
      </c>
      <c r="AJ57" s="1073">
        <f t="shared" si="10"/>
        <v>0</v>
      </c>
      <c r="AK57" s="1073">
        <f t="shared" si="11"/>
        <v>0</v>
      </c>
      <c r="AL57" s="1073">
        <f t="shared" si="12"/>
        <v>0</v>
      </c>
      <c r="AM57" s="1073">
        <f t="shared" si="13"/>
        <v>0</v>
      </c>
      <c r="AN57" s="1073">
        <f t="shared" si="14"/>
        <v>0</v>
      </c>
      <c r="AO57" s="1073">
        <f t="shared" si="15"/>
        <v>0</v>
      </c>
      <c r="AP57" s="1073">
        <f t="shared" si="16"/>
        <v>0</v>
      </c>
      <c r="AQ57" s="1073">
        <f t="shared" si="17"/>
        <v>0</v>
      </c>
      <c r="AR57" s="1073">
        <f t="shared" si="18"/>
        <v>0</v>
      </c>
      <c r="AS57" s="1073">
        <f t="shared" si="19"/>
        <v>0</v>
      </c>
      <c r="AT57" s="1073">
        <f t="shared" si="20"/>
        <v>0</v>
      </c>
      <c r="AU57" s="1073">
        <f t="shared" si="21"/>
        <v>0</v>
      </c>
      <c r="AV57" s="1073">
        <f t="shared" si="22"/>
        <v>0</v>
      </c>
      <c r="AW57" s="1073">
        <f t="shared" si="23"/>
        <v>0</v>
      </c>
      <c r="AX57" s="1073">
        <f t="shared" si="24"/>
        <v>0</v>
      </c>
      <c r="AY57" s="1073">
        <f t="shared" si="25"/>
        <v>0</v>
      </c>
      <c r="AZ57" s="1073">
        <f t="shared" si="26"/>
        <v>0</v>
      </c>
      <c r="BA57" s="184">
        <f t="shared" si="49"/>
        <v>0</v>
      </c>
      <c r="BB57" s="348"/>
      <c r="BC57" s="1076">
        <f t="shared" si="50"/>
        <v>0</v>
      </c>
      <c r="BD57" s="347"/>
      <c r="BE57" s="343"/>
      <c r="BF57" s="178">
        <f t="shared" si="51"/>
        <v>0</v>
      </c>
      <c r="BG57" s="179">
        <f t="shared" si="52"/>
        <v>0</v>
      </c>
      <c r="BH57" s="180">
        <f t="shared" si="53"/>
        <v>0</v>
      </c>
      <c r="BI57" s="181">
        <f t="shared" si="54"/>
        <v>0</v>
      </c>
      <c r="BJ57" s="182">
        <f t="shared" si="55"/>
        <v>0</v>
      </c>
      <c r="BK57" s="183">
        <f t="shared" si="30"/>
        <v>0</v>
      </c>
      <c r="BL57" s="183">
        <f t="shared" si="31"/>
        <v>0</v>
      </c>
      <c r="BM57" s="183">
        <f t="shared" si="32"/>
        <v>0</v>
      </c>
      <c r="BN57" s="183">
        <f t="shared" si="33"/>
        <v>0</v>
      </c>
      <c r="BO57" s="183">
        <f t="shared" si="34"/>
        <v>0</v>
      </c>
      <c r="BP57" s="184">
        <f t="shared" si="35"/>
        <v>0</v>
      </c>
      <c r="BQ57" s="405">
        <f t="shared" si="56"/>
        <v>0</v>
      </c>
      <c r="BR57" s="182">
        <f t="shared" si="57"/>
        <v>0</v>
      </c>
      <c r="BS57" s="183">
        <f t="shared" si="36"/>
        <v>0</v>
      </c>
      <c r="BT57" s="184">
        <f t="shared" si="37"/>
        <v>0</v>
      </c>
      <c r="BU57" s="185">
        <f t="shared" si="58"/>
        <v>0</v>
      </c>
      <c r="BV57" s="178">
        <f t="shared" si="38"/>
        <v>0</v>
      </c>
      <c r="BW57" s="179">
        <f t="shared" si="59"/>
        <v>0</v>
      </c>
      <c r="BX57" s="196">
        <f t="shared" si="60"/>
        <v>0</v>
      </c>
      <c r="BY57" s="197">
        <f t="shared" si="61"/>
        <v>0</v>
      </c>
      <c r="BZ57" s="182">
        <f t="shared" si="42"/>
        <v>0</v>
      </c>
      <c r="CA57" s="183">
        <f t="shared" si="43"/>
        <v>0</v>
      </c>
      <c r="CB57" s="183">
        <f t="shared" si="44"/>
        <v>0</v>
      </c>
      <c r="CC57" s="183">
        <f t="shared" si="45"/>
        <v>0</v>
      </c>
      <c r="CD57" s="183">
        <f t="shared" si="46"/>
        <v>0</v>
      </c>
      <c r="CE57" s="183">
        <f t="shared" si="47"/>
        <v>0</v>
      </c>
      <c r="CF57" s="184">
        <f t="shared" si="48"/>
        <v>0</v>
      </c>
      <c r="CG57" s="198">
        <f t="shared" si="62"/>
        <v>0</v>
      </c>
      <c r="CH57" s="186"/>
      <c r="CI57" s="187"/>
      <c r="CJ57" s="187"/>
      <c r="CK57" s="177">
        <f t="shared" si="63"/>
        <v>0</v>
      </c>
      <c r="CL57" s="230"/>
      <c r="CM57" s="359"/>
      <c r="CN57" s="1407">
        <v>0</v>
      </c>
      <c r="CO57" s="450">
        <v>0</v>
      </c>
    </row>
    <row r="58" spans="1:93" ht="20.100000000000001" customHeight="1" thickBot="1" x14ac:dyDescent="0.3">
      <c r="A58" s="646" t="s">
        <v>92</v>
      </c>
      <c r="B58" s="652">
        <v>44</v>
      </c>
      <c r="C58" s="25" t="s">
        <v>2</v>
      </c>
      <c r="D58" s="1497"/>
      <c r="E58" s="435" t="s">
        <v>25</v>
      </c>
      <c r="F58" s="435" t="s">
        <v>25</v>
      </c>
      <c r="G58" s="505"/>
      <c r="H58" s="500" t="s">
        <v>27</v>
      </c>
      <c r="I58" s="435" t="s">
        <v>31</v>
      </c>
      <c r="J58" s="435" t="s">
        <v>25</v>
      </c>
      <c r="K58" s="498"/>
      <c r="L58" s="498"/>
      <c r="M58" s="435" t="s">
        <v>24</v>
      </c>
      <c r="N58" s="440" t="s">
        <v>25</v>
      </c>
      <c r="O58" s="500"/>
      <c r="P58" s="506" t="s">
        <v>27</v>
      </c>
      <c r="Q58" s="435" t="s">
        <v>31</v>
      </c>
      <c r="R58" s="1272" t="s">
        <v>25</v>
      </c>
      <c r="S58" s="1243" t="s">
        <v>27</v>
      </c>
      <c r="T58" s="435" t="s">
        <v>28</v>
      </c>
      <c r="U58" s="498" t="s">
        <v>56</v>
      </c>
      <c r="V58" s="498"/>
      <c r="W58" s="440" t="s">
        <v>29</v>
      </c>
      <c r="X58" s="459" t="s">
        <v>25</v>
      </c>
      <c r="Y58" s="506" t="s">
        <v>56</v>
      </c>
      <c r="Z58" s="506" t="s">
        <v>27</v>
      </c>
      <c r="AA58" s="435" t="s">
        <v>31</v>
      </c>
      <c r="AB58" s="435" t="s">
        <v>29</v>
      </c>
      <c r="AC58" s="520"/>
      <c r="AD58" s="504"/>
      <c r="AE58" s="454" t="s">
        <v>40</v>
      </c>
      <c r="AF58" s="436" t="s">
        <v>40</v>
      </c>
      <c r="AG58" s="433" t="s">
        <v>48</v>
      </c>
      <c r="AH58" s="459"/>
      <c r="AI58" s="1072">
        <f>COUNTIF($D58:AH58,"D")</f>
        <v>1</v>
      </c>
      <c r="AJ58" s="1073">
        <f t="shared" si="10"/>
        <v>6</v>
      </c>
      <c r="AK58" s="1073">
        <f t="shared" si="11"/>
        <v>0</v>
      </c>
      <c r="AL58" s="1073">
        <f t="shared" si="12"/>
        <v>4</v>
      </c>
      <c r="AM58" s="1073">
        <f t="shared" si="13"/>
        <v>1</v>
      </c>
      <c r="AN58" s="1073">
        <f t="shared" si="14"/>
        <v>2</v>
      </c>
      <c r="AO58" s="1073">
        <f t="shared" si="15"/>
        <v>0</v>
      </c>
      <c r="AP58" s="1073">
        <f t="shared" si="16"/>
        <v>3</v>
      </c>
      <c r="AQ58" s="1073">
        <f t="shared" si="17"/>
        <v>0</v>
      </c>
      <c r="AR58" s="1073">
        <f t="shared" si="18"/>
        <v>0</v>
      </c>
      <c r="AS58" s="1073">
        <f t="shared" si="19"/>
        <v>0</v>
      </c>
      <c r="AT58" s="1073">
        <f t="shared" si="20"/>
        <v>0</v>
      </c>
      <c r="AU58" s="1073">
        <f t="shared" si="21"/>
        <v>0</v>
      </c>
      <c r="AV58" s="1073">
        <f t="shared" si="22"/>
        <v>0</v>
      </c>
      <c r="AW58" s="1073">
        <f t="shared" si="23"/>
        <v>0</v>
      </c>
      <c r="AX58" s="1073">
        <f t="shared" si="24"/>
        <v>0</v>
      </c>
      <c r="AY58" s="1073">
        <f t="shared" si="25"/>
        <v>2</v>
      </c>
      <c r="AZ58" s="1073">
        <f t="shared" si="26"/>
        <v>0</v>
      </c>
      <c r="BA58" s="184">
        <f t="shared" si="49"/>
        <v>13</v>
      </c>
      <c r="BB58" s="348"/>
      <c r="BC58" s="1076">
        <f t="shared" si="50"/>
        <v>6.666666666666667</v>
      </c>
      <c r="BD58" s="347"/>
      <c r="BE58" s="343"/>
      <c r="BF58" s="178">
        <f t="shared" si="51"/>
        <v>2</v>
      </c>
      <c r="BG58" s="179">
        <f t="shared" si="52"/>
        <v>1</v>
      </c>
      <c r="BH58" s="180">
        <f t="shared" si="53"/>
        <v>8.3333333333333329E-2</v>
      </c>
      <c r="BI58" s="181">
        <f t="shared" si="54"/>
        <v>0.91666666666666663</v>
      </c>
      <c r="BJ58" s="182">
        <f t="shared" si="55"/>
        <v>1</v>
      </c>
      <c r="BK58" s="183">
        <f t="shared" si="30"/>
        <v>0</v>
      </c>
      <c r="BL58" s="183">
        <f t="shared" si="31"/>
        <v>0</v>
      </c>
      <c r="BM58" s="183">
        <f t="shared" si="32"/>
        <v>0</v>
      </c>
      <c r="BN58" s="183">
        <f t="shared" si="33"/>
        <v>0</v>
      </c>
      <c r="BO58" s="183">
        <f t="shared" si="34"/>
        <v>0</v>
      </c>
      <c r="BP58" s="184">
        <f t="shared" si="35"/>
        <v>0</v>
      </c>
      <c r="BQ58" s="405">
        <f t="shared" si="56"/>
        <v>0.5</v>
      </c>
      <c r="BR58" s="182">
        <f t="shared" si="57"/>
        <v>1</v>
      </c>
      <c r="BS58" s="183">
        <f t="shared" si="36"/>
        <v>2</v>
      </c>
      <c r="BT58" s="184">
        <f t="shared" si="37"/>
        <v>0</v>
      </c>
      <c r="BU58" s="185">
        <f t="shared" si="58"/>
        <v>1.3333333333333333</v>
      </c>
      <c r="BV58" s="178">
        <f t="shared" si="38"/>
        <v>0</v>
      </c>
      <c r="BW58" s="179">
        <f t="shared" si="59"/>
        <v>0</v>
      </c>
      <c r="BX58" s="196">
        <f t="shared" si="60"/>
        <v>0</v>
      </c>
      <c r="BY58" s="197">
        <f t="shared" si="61"/>
        <v>0</v>
      </c>
      <c r="BZ58" s="182">
        <f t="shared" si="42"/>
        <v>0</v>
      </c>
      <c r="CA58" s="183">
        <f t="shared" si="43"/>
        <v>0</v>
      </c>
      <c r="CB58" s="183">
        <f t="shared" si="44"/>
        <v>0</v>
      </c>
      <c r="CC58" s="183">
        <f t="shared" si="45"/>
        <v>0</v>
      </c>
      <c r="CD58" s="183">
        <f t="shared" si="46"/>
        <v>0</v>
      </c>
      <c r="CE58" s="183">
        <f t="shared" si="47"/>
        <v>0</v>
      </c>
      <c r="CF58" s="184">
        <f t="shared" si="48"/>
        <v>0</v>
      </c>
      <c r="CG58" s="198">
        <f t="shared" si="62"/>
        <v>0</v>
      </c>
      <c r="CH58" s="186"/>
      <c r="CI58" s="187"/>
      <c r="CJ58" s="187"/>
      <c r="CK58" s="177">
        <f t="shared" si="63"/>
        <v>1.5</v>
      </c>
      <c r="CL58" s="230"/>
      <c r="CM58" s="359"/>
      <c r="CN58" s="1407">
        <v>8</v>
      </c>
      <c r="CO58" s="450">
        <v>96</v>
      </c>
    </row>
    <row r="59" spans="1:93" ht="20.100000000000001" customHeight="1" thickBot="1" x14ac:dyDescent="0.3">
      <c r="A59" s="646" t="s">
        <v>93</v>
      </c>
      <c r="B59" s="652">
        <v>45</v>
      </c>
      <c r="C59" s="25" t="s">
        <v>2</v>
      </c>
      <c r="D59" s="1498" t="s">
        <v>37</v>
      </c>
      <c r="E59" s="436" t="s">
        <v>37</v>
      </c>
      <c r="F59" s="436"/>
      <c r="G59" s="443"/>
      <c r="H59" s="454" t="s">
        <v>37</v>
      </c>
      <c r="I59" s="436" t="s">
        <v>37</v>
      </c>
      <c r="J59" s="436" t="s">
        <v>37</v>
      </c>
      <c r="K59" s="436" t="s">
        <v>37</v>
      </c>
      <c r="L59" s="436" t="s">
        <v>37</v>
      </c>
      <c r="M59" s="436"/>
      <c r="N59" s="443"/>
      <c r="O59" s="454" t="s">
        <v>37</v>
      </c>
      <c r="P59" s="436" t="s">
        <v>37</v>
      </c>
      <c r="Q59" s="436" t="s">
        <v>37</v>
      </c>
      <c r="R59" s="1499" t="s">
        <v>37</v>
      </c>
      <c r="S59" s="1454" t="s">
        <v>37</v>
      </c>
      <c r="T59" s="72" t="s">
        <v>37</v>
      </c>
      <c r="U59" s="72" t="s">
        <v>37</v>
      </c>
      <c r="V59" s="72"/>
      <c r="W59" s="1156"/>
      <c r="X59" s="1025" t="s">
        <v>37</v>
      </c>
      <c r="Y59" s="72" t="s">
        <v>37</v>
      </c>
      <c r="Z59" s="72" t="s">
        <v>37</v>
      </c>
      <c r="AA59" s="72" t="s">
        <v>37</v>
      </c>
      <c r="AB59" s="435" t="s">
        <v>37</v>
      </c>
      <c r="AC59" s="726"/>
      <c r="AD59" s="1222"/>
      <c r="AE59" s="454" t="s">
        <v>37</v>
      </c>
      <c r="AF59" s="436" t="s">
        <v>37</v>
      </c>
      <c r="AG59" s="436" t="s">
        <v>37</v>
      </c>
      <c r="AH59" s="459"/>
      <c r="AI59" s="1072">
        <f>COUNTIF($D59:AH59,"D")</f>
        <v>0</v>
      </c>
      <c r="AJ59" s="1073">
        <f t="shared" si="10"/>
        <v>0</v>
      </c>
      <c r="AK59" s="1073">
        <f t="shared" si="11"/>
        <v>0</v>
      </c>
      <c r="AL59" s="1073">
        <f t="shared" si="12"/>
        <v>0</v>
      </c>
      <c r="AM59" s="1073">
        <f t="shared" si="13"/>
        <v>0</v>
      </c>
      <c r="AN59" s="1073">
        <f t="shared" si="14"/>
        <v>0</v>
      </c>
      <c r="AO59" s="1073">
        <f t="shared" si="15"/>
        <v>0</v>
      </c>
      <c r="AP59" s="1073">
        <f t="shared" si="16"/>
        <v>0</v>
      </c>
      <c r="AQ59" s="1073">
        <f t="shared" si="17"/>
        <v>0</v>
      </c>
      <c r="AR59" s="1073">
        <f t="shared" si="18"/>
        <v>0</v>
      </c>
      <c r="AS59" s="1073">
        <f t="shared" si="19"/>
        <v>0</v>
      </c>
      <c r="AT59" s="1073">
        <f t="shared" si="20"/>
        <v>0</v>
      </c>
      <c r="AU59" s="1073">
        <f t="shared" si="21"/>
        <v>0</v>
      </c>
      <c r="AV59" s="1073">
        <f t="shared" si="22"/>
        <v>22</v>
      </c>
      <c r="AW59" s="1073">
        <f t="shared" si="23"/>
        <v>0</v>
      </c>
      <c r="AX59" s="1073">
        <f t="shared" si="24"/>
        <v>0</v>
      </c>
      <c r="AY59" s="1073">
        <f t="shared" si="25"/>
        <v>0</v>
      </c>
      <c r="AZ59" s="1073">
        <f t="shared" si="26"/>
        <v>0</v>
      </c>
      <c r="BA59" s="184">
        <f t="shared" si="49"/>
        <v>22</v>
      </c>
      <c r="BB59" s="348"/>
      <c r="BC59" s="1076">
        <f t="shared" si="50"/>
        <v>11</v>
      </c>
      <c r="BD59" s="347"/>
      <c r="BE59" s="343"/>
      <c r="BF59" s="178">
        <f t="shared" si="51"/>
        <v>0</v>
      </c>
      <c r="BG59" s="179">
        <f t="shared" si="52"/>
        <v>0</v>
      </c>
      <c r="BH59" s="180">
        <f t="shared" si="53"/>
        <v>0</v>
      </c>
      <c r="BI59" s="181">
        <f t="shared" si="54"/>
        <v>0</v>
      </c>
      <c r="BJ59" s="182">
        <f t="shared" si="55"/>
        <v>0</v>
      </c>
      <c r="BK59" s="183">
        <f t="shared" si="30"/>
        <v>0</v>
      </c>
      <c r="BL59" s="183">
        <f t="shared" si="31"/>
        <v>0</v>
      </c>
      <c r="BM59" s="183">
        <f t="shared" si="32"/>
        <v>0</v>
      </c>
      <c r="BN59" s="183">
        <f t="shared" si="33"/>
        <v>0</v>
      </c>
      <c r="BO59" s="183">
        <f t="shared" si="34"/>
        <v>0</v>
      </c>
      <c r="BP59" s="184">
        <f t="shared" si="35"/>
        <v>0</v>
      </c>
      <c r="BQ59" s="405">
        <f t="shared" si="56"/>
        <v>0</v>
      </c>
      <c r="BR59" s="182">
        <f t="shared" si="57"/>
        <v>0</v>
      </c>
      <c r="BS59" s="183">
        <f t="shared" si="36"/>
        <v>0</v>
      </c>
      <c r="BT59" s="184">
        <f t="shared" si="37"/>
        <v>0</v>
      </c>
      <c r="BU59" s="185">
        <f t="shared" si="58"/>
        <v>0</v>
      </c>
      <c r="BV59" s="178">
        <f t="shared" si="38"/>
        <v>0</v>
      </c>
      <c r="BW59" s="179">
        <f t="shared" si="59"/>
        <v>0</v>
      </c>
      <c r="BX59" s="196">
        <f t="shared" si="60"/>
        <v>0</v>
      </c>
      <c r="BY59" s="197">
        <f t="shared" si="61"/>
        <v>0</v>
      </c>
      <c r="BZ59" s="182">
        <f t="shared" si="42"/>
        <v>0</v>
      </c>
      <c r="CA59" s="183">
        <f t="shared" si="43"/>
        <v>0</v>
      </c>
      <c r="CB59" s="183">
        <f t="shared" si="44"/>
        <v>0</v>
      </c>
      <c r="CC59" s="183">
        <f t="shared" si="45"/>
        <v>0</v>
      </c>
      <c r="CD59" s="183">
        <f t="shared" si="46"/>
        <v>0</v>
      </c>
      <c r="CE59" s="183">
        <f t="shared" si="47"/>
        <v>0</v>
      </c>
      <c r="CF59" s="184">
        <f t="shared" si="48"/>
        <v>0</v>
      </c>
      <c r="CG59" s="198">
        <f t="shared" si="62"/>
        <v>0</v>
      </c>
      <c r="CH59" s="186"/>
      <c r="CI59" s="187"/>
      <c r="CJ59" s="187"/>
      <c r="CK59" s="177">
        <f t="shared" si="63"/>
        <v>0</v>
      </c>
      <c r="CL59" s="230"/>
      <c r="CM59" s="359"/>
      <c r="CN59" s="1407">
        <v>0</v>
      </c>
      <c r="CO59" s="450">
        <v>0</v>
      </c>
    </row>
    <row r="60" spans="1:93" s="337" customFormat="1" ht="20.100000000000001" customHeight="1" thickBot="1" x14ac:dyDescent="0.3">
      <c r="A60" s="646" t="s">
        <v>94</v>
      </c>
      <c r="B60" s="652">
        <v>46</v>
      </c>
      <c r="C60" s="25" t="s">
        <v>2</v>
      </c>
      <c r="D60" s="1497"/>
      <c r="E60" s="435" t="s">
        <v>25</v>
      </c>
      <c r="F60" s="435" t="s">
        <v>25</v>
      </c>
      <c r="G60" s="505"/>
      <c r="H60" s="500"/>
      <c r="I60" s="435" t="s">
        <v>24</v>
      </c>
      <c r="J60" s="435" t="s">
        <v>25</v>
      </c>
      <c r="K60" s="498"/>
      <c r="L60" s="498"/>
      <c r="M60" s="435" t="s">
        <v>24</v>
      </c>
      <c r="N60" s="1228" t="s">
        <v>39</v>
      </c>
      <c r="O60" s="1228"/>
      <c r="P60" s="1228"/>
      <c r="Q60" s="1228" t="s">
        <v>39</v>
      </c>
      <c r="R60" s="1488" t="s">
        <v>39</v>
      </c>
      <c r="S60" s="1243" t="s">
        <v>32</v>
      </c>
      <c r="T60" s="435" t="s">
        <v>32</v>
      </c>
      <c r="U60" s="432" t="s">
        <v>288</v>
      </c>
      <c r="V60" s="432" t="s">
        <v>289</v>
      </c>
      <c r="W60" s="440" t="s">
        <v>296</v>
      </c>
      <c r="X60" s="459" t="s">
        <v>32</v>
      </c>
      <c r="Y60" s="506"/>
      <c r="Z60" s="506" t="s">
        <v>59</v>
      </c>
      <c r="AA60" s="435" t="s">
        <v>24</v>
      </c>
      <c r="AB60" s="435" t="s">
        <v>29</v>
      </c>
      <c r="AC60" s="520"/>
      <c r="AD60" s="504"/>
      <c r="AE60" s="454" t="s">
        <v>40</v>
      </c>
      <c r="AF60" s="436" t="s">
        <v>40</v>
      </c>
      <c r="AG60" s="433" t="s">
        <v>48</v>
      </c>
      <c r="AH60" s="459"/>
      <c r="AI60" s="1072">
        <f>COUNTIF($D60:AH60,"D")</f>
        <v>3</v>
      </c>
      <c r="AJ60" s="1073">
        <f t="shared" si="10"/>
        <v>3</v>
      </c>
      <c r="AK60" s="1073">
        <f t="shared" si="11"/>
        <v>0</v>
      </c>
      <c r="AL60" s="1073">
        <f t="shared" si="12"/>
        <v>0</v>
      </c>
      <c r="AM60" s="1073">
        <f t="shared" si="13"/>
        <v>0</v>
      </c>
      <c r="AN60" s="1073">
        <f t="shared" si="14"/>
        <v>1</v>
      </c>
      <c r="AO60" s="1073">
        <f t="shared" si="15"/>
        <v>0</v>
      </c>
      <c r="AP60" s="1073">
        <f t="shared" si="16"/>
        <v>0</v>
      </c>
      <c r="AQ60" s="1073">
        <f t="shared" si="17"/>
        <v>3</v>
      </c>
      <c r="AR60" s="1073">
        <f t="shared" si="18"/>
        <v>0</v>
      </c>
      <c r="AS60" s="1073">
        <f t="shared" si="19"/>
        <v>0</v>
      </c>
      <c r="AT60" s="1073">
        <f t="shared" si="20"/>
        <v>0</v>
      </c>
      <c r="AU60" s="1073">
        <f t="shared" si="21"/>
        <v>0</v>
      </c>
      <c r="AV60" s="1073">
        <f t="shared" si="22"/>
        <v>0</v>
      </c>
      <c r="AW60" s="1073">
        <f t="shared" si="23"/>
        <v>0</v>
      </c>
      <c r="AX60" s="1073">
        <f t="shared" si="24"/>
        <v>3</v>
      </c>
      <c r="AY60" s="1073">
        <f t="shared" si="25"/>
        <v>2</v>
      </c>
      <c r="AZ60" s="1073">
        <f t="shared" si="26"/>
        <v>0</v>
      </c>
      <c r="BA60" s="184">
        <f t="shared" si="49"/>
        <v>14</v>
      </c>
      <c r="BB60" s="348"/>
      <c r="BC60" s="1076">
        <f t="shared" si="50"/>
        <v>5.166666666666667</v>
      </c>
      <c r="BD60" s="347"/>
      <c r="BE60" s="343"/>
      <c r="BF60" s="178">
        <f t="shared" si="51"/>
        <v>1</v>
      </c>
      <c r="BG60" s="179">
        <f t="shared" si="52"/>
        <v>0.5</v>
      </c>
      <c r="BH60" s="180">
        <f t="shared" si="53"/>
        <v>4.1666666666666664E-2</v>
      </c>
      <c r="BI60" s="181">
        <f t="shared" si="54"/>
        <v>0.45833333333333331</v>
      </c>
      <c r="BJ60" s="182">
        <f t="shared" si="55"/>
        <v>1</v>
      </c>
      <c r="BK60" s="183">
        <f t="shared" si="30"/>
        <v>0</v>
      </c>
      <c r="BL60" s="183">
        <f t="shared" si="31"/>
        <v>0</v>
      </c>
      <c r="BM60" s="183">
        <f t="shared" si="32"/>
        <v>0</v>
      </c>
      <c r="BN60" s="183">
        <f t="shared" si="33"/>
        <v>0</v>
      </c>
      <c r="BO60" s="183">
        <f t="shared" si="34"/>
        <v>0</v>
      </c>
      <c r="BP60" s="184">
        <f t="shared" si="35"/>
        <v>0</v>
      </c>
      <c r="BQ60" s="405">
        <f t="shared" si="56"/>
        <v>0.5</v>
      </c>
      <c r="BR60" s="182">
        <f t="shared" si="57"/>
        <v>0</v>
      </c>
      <c r="BS60" s="183">
        <f t="shared" si="36"/>
        <v>1</v>
      </c>
      <c r="BT60" s="184">
        <f t="shared" si="37"/>
        <v>0</v>
      </c>
      <c r="BU60" s="185">
        <f t="shared" si="58"/>
        <v>0.5</v>
      </c>
      <c r="BV60" s="178">
        <f t="shared" si="38"/>
        <v>0</v>
      </c>
      <c r="BW60" s="179">
        <f t="shared" si="59"/>
        <v>0</v>
      </c>
      <c r="BX60" s="196">
        <f t="shared" si="60"/>
        <v>0</v>
      </c>
      <c r="BY60" s="197">
        <f t="shared" si="61"/>
        <v>0</v>
      </c>
      <c r="BZ60" s="182">
        <f t="shared" si="42"/>
        <v>0</v>
      </c>
      <c r="CA60" s="183">
        <f t="shared" si="43"/>
        <v>0</v>
      </c>
      <c r="CB60" s="183">
        <f t="shared" si="44"/>
        <v>0</v>
      </c>
      <c r="CC60" s="183">
        <f t="shared" si="45"/>
        <v>0</v>
      </c>
      <c r="CD60" s="183">
        <f t="shared" si="46"/>
        <v>0</v>
      </c>
      <c r="CE60" s="183">
        <f t="shared" si="47"/>
        <v>0</v>
      </c>
      <c r="CF60" s="184">
        <f t="shared" si="48"/>
        <v>0</v>
      </c>
      <c r="CG60" s="198">
        <f t="shared" si="62"/>
        <v>0</v>
      </c>
      <c r="CH60" s="186"/>
      <c r="CI60" s="187"/>
      <c r="CJ60" s="187"/>
      <c r="CK60" s="177">
        <f t="shared" si="63"/>
        <v>1</v>
      </c>
      <c r="CL60" s="230"/>
      <c r="CM60" s="359"/>
      <c r="CN60" s="1407">
        <v>5</v>
      </c>
      <c r="CO60" s="450">
        <v>60</v>
      </c>
    </row>
    <row r="61" spans="1:93" ht="20.100000000000001" customHeight="1" thickBot="1" x14ac:dyDescent="0.3">
      <c r="A61" s="646" t="s">
        <v>95</v>
      </c>
      <c r="B61" s="652">
        <v>47</v>
      </c>
      <c r="C61" s="25" t="s">
        <v>2</v>
      </c>
      <c r="D61" s="1500"/>
      <c r="E61" s="435" t="s">
        <v>25</v>
      </c>
      <c r="F61" s="435" t="s">
        <v>25</v>
      </c>
      <c r="G61" s="505"/>
      <c r="H61" s="500"/>
      <c r="I61" s="435" t="s">
        <v>27</v>
      </c>
      <c r="J61" s="435" t="s">
        <v>25</v>
      </c>
      <c r="K61" s="498"/>
      <c r="L61" s="498"/>
      <c r="M61" s="435" t="s">
        <v>24</v>
      </c>
      <c r="N61" s="440" t="s">
        <v>25</v>
      </c>
      <c r="O61" s="500"/>
      <c r="P61" s="506"/>
      <c r="Q61" s="435" t="s">
        <v>24</v>
      </c>
      <c r="R61" s="1272" t="s">
        <v>25</v>
      </c>
      <c r="S61" s="1243" t="s">
        <v>24</v>
      </c>
      <c r="T61" s="435" t="s">
        <v>26</v>
      </c>
      <c r="U61" s="498"/>
      <c r="V61" s="498"/>
      <c r="W61" s="440" t="s">
        <v>30</v>
      </c>
      <c r="X61" s="459" t="s">
        <v>25</v>
      </c>
      <c r="Y61" s="506" t="s">
        <v>56</v>
      </c>
      <c r="Z61" s="506"/>
      <c r="AA61" s="435" t="s">
        <v>24</v>
      </c>
      <c r="AB61" s="435" t="s">
        <v>29</v>
      </c>
      <c r="AC61" s="520"/>
      <c r="AD61" s="504"/>
      <c r="AE61" s="459" t="s">
        <v>40</v>
      </c>
      <c r="AF61" s="435" t="s">
        <v>40</v>
      </c>
      <c r="AG61" s="433" t="s">
        <v>48</v>
      </c>
      <c r="AH61" s="459"/>
      <c r="AI61" s="1072">
        <f>COUNTIF($D61:AH61,"D")</f>
        <v>4</v>
      </c>
      <c r="AJ61" s="1073">
        <f t="shared" si="10"/>
        <v>6</v>
      </c>
      <c r="AK61" s="1073">
        <f t="shared" si="11"/>
        <v>1</v>
      </c>
      <c r="AL61" s="1073">
        <f t="shared" si="12"/>
        <v>1</v>
      </c>
      <c r="AM61" s="1073">
        <f t="shared" si="13"/>
        <v>0</v>
      </c>
      <c r="AN61" s="1073">
        <f t="shared" si="14"/>
        <v>1</v>
      </c>
      <c r="AO61" s="1073">
        <f t="shared" si="15"/>
        <v>1</v>
      </c>
      <c r="AP61" s="1073">
        <f t="shared" si="16"/>
        <v>0</v>
      </c>
      <c r="AQ61" s="1073">
        <f t="shared" si="17"/>
        <v>0</v>
      </c>
      <c r="AR61" s="1073">
        <f t="shared" si="18"/>
        <v>0</v>
      </c>
      <c r="AS61" s="1073">
        <f t="shared" si="19"/>
        <v>0</v>
      </c>
      <c r="AT61" s="1073">
        <f t="shared" si="20"/>
        <v>0</v>
      </c>
      <c r="AU61" s="1073">
        <f t="shared" si="21"/>
        <v>0</v>
      </c>
      <c r="AV61" s="1073">
        <f t="shared" si="22"/>
        <v>0</v>
      </c>
      <c r="AW61" s="1073">
        <f t="shared" si="23"/>
        <v>0</v>
      </c>
      <c r="AX61" s="1073">
        <f t="shared" si="24"/>
        <v>0</v>
      </c>
      <c r="AY61" s="1073">
        <f t="shared" si="25"/>
        <v>2</v>
      </c>
      <c r="AZ61" s="1073">
        <f t="shared" si="26"/>
        <v>0</v>
      </c>
      <c r="BA61" s="184">
        <f t="shared" si="49"/>
        <v>14</v>
      </c>
      <c r="BB61" s="348"/>
      <c r="BC61" s="1076">
        <f t="shared" si="50"/>
        <v>7</v>
      </c>
      <c r="BD61" s="347"/>
      <c r="BE61" s="343"/>
      <c r="BF61" s="178">
        <f t="shared" si="51"/>
        <v>1</v>
      </c>
      <c r="BG61" s="179">
        <f t="shared" si="52"/>
        <v>0.5</v>
      </c>
      <c r="BH61" s="180">
        <f t="shared" si="53"/>
        <v>4.1666666666666664E-2</v>
      </c>
      <c r="BI61" s="181">
        <f t="shared" si="54"/>
        <v>0.45833333333333331</v>
      </c>
      <c r="BJ61" s="182">
        <f t="shared" si="55"/>
        <v>1</v>
      </c>
      <c r="BK61" s="183">
        <f t="shared" si="30"/>
        <v>0</v>
      </c>
      <c r="BL61" s="183">
        <f t="shared" si="31"/>
        <v>0</v>
      </c>
      <c r="BM61" s="183">
        <f t="shared" si="32"/>
        <v>0</v>
      </c>
      <c r="BN61" s="183">
        <f t="shared" si="33"/>
        <v>0</v>
      </c>
      <c r="BO61" s="183">
        <f t="shared" si="34"/>
        <v>0</v>
      </c>
      <c r="BP61" s="184">
        <f t="shared" si="35"/>
        <v>0</v>
      </c>
      <c r="BQ61" s="405">
        <f t="shared" si="56"/>
        <v>0.5</v>
      </c>
      <c r="BR61" s="182">
        <f t="shared" si="57"/>
        <v>0</v>
      </c>
      <c r="BS61" s="183">
        <f t="shared" si="36"/>
        <v>1</v>
      </c>
      <c r="BT61" s="184">
        <f t="shared" si="37"/>
        <v>1</v>
      </c>
      <c r="BU61" s="185">
        <f t="shared" si="58"/>
        <v>0.66666666666666663</v>
      </c>
      <c r="BV61" s="178">
        <f t="shared" si="38"/>
        <v>0</v>
      </c>
      <c r="BW61" s="179">
        <f t="shared" si="59"/>
        <v>0</v>
      </c>
      <c r="BX61" s="196">
        <f t="shared" si="60"/>
        <v>0</v>
      </c>
      <c r="BY61" s="197">
        <f t="shared" si="61"/>
        <v>0</v>
      </c>
      <c r="BZ61" s="182">
        <f t="shared" si="42"/>
        <v>0</v>
      </c>
      <c r="CA61" s="183">
        <f t="shared" si="43"/>
        <v>0</v>
      </c>
      <c r="CB61" s="183">
        <f t="shared" si="44"/>
        <v>0</v>
      </c>
      <c r="CC61" s="183">
        <f t="shared" si="45"/>
        <v>0</v>
      </c>
      <c r="CD61" s="183">
        <f t="shared" si="46"/>
        <v>0</v>
      </c>
      <c r="CE61" s="183">
        <f t="shared" si="47"/>
        <v>0</v>
      </c>
      <c r="CF61" s="184">
        <f t="shared" si="48"/>
        <v>0</v>
      </c>
      <c r="CG61" s="198">
        <f t="shared" si="62"/>
        <v>0</v>
      </c>
      <c r="CH61" s="186"/>
      <c r="CI61" s="187"/>
      <c r="CJ61" s="187"/>
      <c r="CK61" s="177">
        <f t="shared" si="63"/>
        <v>1</v>
      </c>
      <c r="CL61" s="230"/>
      <c r="CM61" s="359"/>
      <c r="CN61" s="1407">
        <v>5</v>
      </c>
      <c r="CO61" s="450">
        <v>61</v>
      </c>
    </row>
    <row r="62" spans="1:93" ht="20.100000000000001" customHeight="1" thickBot="1" x14ac:dyDescent="0.3">
      <c r="A62" s="646" t="s">
        <v>241</v>
      </c>
      <c r="B62" s="652">
        <v>48</v>
      </c>
      <c r="C62" s="25" t="s">
        <v>2</v>
      </c>
      <c r="D62" s="1481" t="s">
        <v>37</v>
      </c>
      <c r="E62" s="72" t="s">
        <v>37</v>
      </c>
      <c r="F62" s="72"/>
      <c r="G62" s="1156"/>
      <c r="H62" s="1025" t="s">
        <v>37</v>
      </c>
      <c r="I62" s="72" t="s">
        <v>37</v>
      </c>
      <c r="J62" s="72" t="s">
        <v>37</v>
      </c>
      <c r="K62" s="72" t="s">
        <v>37</v>
      </c>
      <c r="L62" s="72" t="s">
        <v>37</v>
      </c>
      <c r="M62" s="72"/>
      <c r="N62" s="440"/>
      <c r="O62" s="459" t="s">
        <v>37</v>
      </c>
      <c r="P62" s="435" t="s">
        <v>37</v>
      </c>
      <c r="Q62" s="435" t="s">
        <v>37</v>
      </c>
      <c r="R62" s="1272" t="s">
        <v>37</v>
      </c>
      <c r="S62" s="1454" t="s">
        <v>37</v>
      </c>
      <c r="T62" s="72" t="s">
        <v>37</v>
      </c>
      <c r="U62" s="72" t="s">
        <v>37</v>
      </c>
      <c r="V62" s="72"/>
      <c r="W62" s="1156"/>
      <c r="X62" s="1025" t="s">
        <v>37</v>
      </c>
      <c r="Y62" s="72" t="s">
        <v>37</v>
      </c>
      <c r="Z62" s="72" t="s">
        <v>37</v>
      </c>
      <c r="AA62" s="72" t="s">
        <v>37</v>
      </c>
      <c r="AB62" s="72" t="s">
        <v>37</v>
      </c>
      <c r="AC62" s="72"/>
      <c r="AD62" s="1156"/>
      <c r="AE62" s="1025" t="s">
        <v>37</v>
      </c>
      <c r="AF62" s="72" t="s">
        <v>37</v>
      </c>
      <c r="AG62" s="72" t="s">
        <v>37</v>
      </c>
      <c r="AH62" s="454"/>
      <c r="AI62" s="1072">
        <f>COUNTIF($D62:AH62,"D")</f>
        <v>0</v>
      </c>
      <c r="AJ62" s="1073">
        <f t="shared" si="10"/>
        <v>0</v>
      </c>
      <c r="AK62" s="1073">
        <f t="shared" si="11"/>
        <v>0</v>
      </c>
      <c r="AL62" s="1073">
        <f t="shared" si="12"/>
        <v>0</v>
      </c>
      <c r="AM62" s="1073">
        <f t="shared" si="13"/>
        <v>0</v>
      </c>
      <c r="AN62" s="1073">
        <f t="shared" si="14"/>
        <v>0</v>
      </c>
      <c r="AO62" s="1073">
        <f t="shared" si="15"/>
        <v>0</v>
      </c>
      <c r="AP62" s="1073">
        <f t="shared" si="16"/>
        <v>0</v>
      </c>
      <c r="AQ62" s="1073">
        <f t="shared" si="17"/>
        <v>0</v>
      </c>
      <c r="AR62" s="1073">
        <f t="shared" si="18"/>
        <v>0</v>
      </c>
      <c r="AS62" s="1073">
        <f t="shared" si="19"/>
        <v>0</v>
      </c>
      <c r="AT62" s="1073">
        <f t="shared" si="20"/>
        <v>0</v>
      </c>
      <c r="AU62" s="1073">
        <f t="shared" si="21"/>
        <v>0</v>
      </c>
      <c r="AV62" s="1073">
        <f t="shared" si="22"/>
        <v>22</v>
      </c>
      <c r="AW62" s="1073">
        <f t="shared" si="23"/>
        <v>0</v>
      </c>
      <c r="AX62" s="1073">
        <f t="shared" si="24"/>
        <v>0</v>
      </c>
      <c r="AY62" s="1073">
        <f t="shared" si="25"/>
        <v>0</v>
      </c>
      <c r="AZ62" s="1073">
        <f t="shared" si="26"/>
        <v>0</v>
      </c>
      <c r="BA62" s="184">
        <f t="shared" si="49"/>
        <v>22</v>
      </c>
      <c r="BB62" s="348"/>
      <c r="BC62" s="1076">
        <f t="shared" si="50"/>
        <v>11</v>
      </c>
      <c r="BD62" s="347"/>
      <c r="BE62" s="343"/>
      <c r="BF62" s="178">
        <f t="shared" si="51"/>
        <v>0</v>
      </c>
      <c r="BG62" s="179">
        <f t="shared" si="52"/>
        <v>0</v>
      </c>
      <c r="BH62" s="180">
        <f t="shared" si="53"/>
        <v>0</v>
      </c>
      <c r="BI62" s="181">
        <f t="shared" si="54"/>
        <v>0</v>
      </c>
      <c r="BJ62" s="182">
        <f t="shared" si="55"/>
        <v>0</v>
      </c>
      <c r="BK62" s="183">
        <f t="shared" si="30"/>
        <v>0</v>
      </c>
      <c r="BL62" s="183">
        <f t="shared" si="31"/>
        <v>0</v>
      </c>
      <c r="BM62" s="183">
        <f t="shared" si="32"/>
        <v>0</v>
      </c>
      <c r="BN62" s="183">
        <f t="shared" si="33"/>
        <v>0</v>
      </c>
      <c r="BO62" s="183">
        <f t="shared" si="34"/>
        <v>0</v>
      </c>
      <c r="BP62" s="184">
        <f t="shared" si="35"/>
        <v>0</v>
      </c>
      <c r="BQ62" s="405">
        <f t="shared" si="56"/>
        <v>0</v>
      </c>
      <c r="BR62" s="182">
        <f t="shared" si="57"/>
        <v>0</v>
      </c>
      <c r="BS62" s="183">
        <f t="shared" si="36"/>
        <v>0</v>
      </c>
      <c r="BT62" s="184">
        <f t="shared" si="37"/>
        <v>0</v>
      </c>
      <c r="BU62" s="185">
        <f t="shared" si="58"/>
        <v>0</v>
      </c>
      <c r="BV62" s="178">
        <f t="shared" si="38"/>
        <v>0</v>
      </c>
      <c r="BW62" s="179">
        <f t="shared" si="59"/>
        <v>0</v>
      </c>
      <c r="BX62" s="196">
        <f t="shared" si="60"/>
        <v>0</v>
      </c>
      <c r="BY62" s="197">
        <f t="shared" si="61"/>
        <v>0</v>
      </c>
      <c r="BZ62" s="182">
        <f t="shared" si="42"/>
        <v>0</v>
      </c>
      <c r="CA62" s="183">
        <f t="shared" si="43"/>
        <v>0</v>
      </c>
      <c r="CB62" s="183">
        <f t="shared" si="44"/>
        <v>0</v>
      </c>
      <c r="CC62" s="183">
        <f t="shared" si="45"/>
        <v>0</v>
      </c>
      <c r="CD62" s="183">
        <f t="shared" si="46"/>
        <v>0</v>
      </c>
      <c r="CE62" s="183">
        <f t="shared" si="47"/>
        <v>0</v>
      </c>
      <c r="CF62" s="184">
        <f t="shared" si="48"/>
        <v>0</v>
      </c>
      <c r="CG62" s="198">
        <f t="shared" si="62"/>
        <v>0</v>
      </c>
      <c r="CH62" s="186"/>
      <c r="CI62" s="187"/>
      <c r="CJ62" s="187"/>
      <c r="CK62" s="177">
        <f t="shared" si="63"/>
        <v>0</v>
      </c>
      <c r="CL62" s="230"/>
      <c r="CM62" s="359"/>
      <c r="CN62" s="1407">
        <v>1</v>
      </c>
      <c r="CO62" s="450">
        <v>12</v>
      </c>
    </row>
    <row r="63" spans="1:93" ht="20.100000000000001" customHeight="1" thickBot="1" x14ac:dyDescent="0.3">
      <c r="A63" s="1648" t="s">
        <v>144</v>
      </c>
      <c r="B63" s="652">
        <v>49</v>
      </c>
      <c r="C63" s="25" t="s">
        <v>65</v>
      </c>
      <c r="D63" s="1497"/>
      <c r="E63" s="435"/>
      <c r="F63" s="435"/>
      <c r="G63" s="505"/>
      <c r="H63" s="500"/>
      <c r="I63" s="435"/>
      <c r="J63" s="435"/>
      <c r="K63" s="498"/>
      <c r="L63" s="498"/>
      <c r="M63" s="435"/>
      <c r="N63" s="440"/>
      <c r="O63" s="500"/>
      <c r="P63" s="2"/>
      <c r="Q63" s="435"/>
      <c r="R63" s="1272"/>
      <c r="S63" s="1243"/>
      <c r="T63" s="435"/>
      <c r="U63" s="498"/>
      <c r="V63" s="498"/>
      <c r="W63" s="440"/>
      <c r="X63" s="459"/>
      <c r="Y63" s="506"/>
      <c r="Z63" s="506"/>
      <c r="AA63" s="435"/>
      <c r="AB63" s="435"/>
      <c r="AC63" s="520"/>
      <c r="AD63" s="504"/>
      <c r="AE63" s="459"/>
      <c r="AF63" s="435"/>
      <c r="AG63" s="435"/>
      <c r="AH63" s="459"/>
      <c r="AI63" s="1072">
        <f>COUNTIF($D63:AH63,"D")</f>
        <v>0</v>
      </c>
      <c r="AJ63" s="1073">
        <f t="shared" si="10"/>
        <v>0</v>
      </c>
      <c r="AK63" s="1073">
        <f t="shared" si="11"/>
        <v>0</v>
      </c>
      <c r="AL63" s="1073">
        <f t="shared" si="12"/>
        <v>0</v>
      </c>
      <c r="AM63" s="1073">
        <f t="shared" si="13"/>
        <v>0</v>
      </c>
      <c r="AN63" s="1073">
        <f t="shared" si="14"/>
        <v>0</v>
      </c>
      <c r="AO63" s="1073">
        <f t="shared" si="15"/>
        <v>0</v>
      </c>
      <c r="AP63" s="1073">
        <f t="shared" si="16"/>
        <v>0</v>
      </c>
      <c r="AQ63" s="1073">
        <f t="shared" si="17"/>
        <v>0</v>
      </c>
      <c r="AR63" s="1073">
        <f t="shared" si="18"/>
        <v>0</v>
      </c>
      <c r="AS63" s="1073">
        <f t="shared" si="19"/>
        <v>0</v>
      </c>
      <c r="AT63" s="1073">
        <f t="shared" si="20"/>
        <v>0</v>
      </c>
      <c r="AU63" s="1073">
        <f t="shared" si="21"/>
        <v>0</v>
      </c>
      <c r="AV63" s="1073">
        <f t="shared" si="22"/>
        <v>0</v>
      </c>
      <c r="AW63" s="1073">
        <f t="shared" si="23"/>
        <v>0</v>
      </c>
      <c r="AX63" s="1073">
        <f t="shared" si="24"/>
        <v>0</v>
      </c>
      <c r="AY63" s="1073">
        <f t="shared" si="25"/>
        <v>0</v>
      </c>
      <c r="AZ63" s="1073">
        <f t="shared" si="26"/>
        <v>0</v>
      </c>
      <c r="BA63" s="184">
        <f t="shared" si="49"/>
        <v>0</v>
      </c>
      <c r="BB63" s="348"/>
      <c r="BC63" s="1076">
        <f t="shared" si="50"/>
        <v>0</v>
      </c>
      <c r="BD63" s="347"/>
      <c r="BE63" s="343"/>
      <c r="BF63" s="178">
        <f t="shared" si="51"/>
        <v>0</v>
      </c>
      <c r="BG63" s="179">
        <f t="shared" si="52"/>
        <v>0</v>
      </c>
      <c r="BH63" s="180">
        <f t="shared" si="53"/>
        <v>0</v>
      </c>
      <c r="BI63" s="181">
        <f t="shared" si="54"/>
        <v>0</v>
      </c>
      <c r="BJ63" s="182">
        <f t="shared" si="55"/>
        <v>0</v>
      </c>
      <c r="BK63" s="183">
        <f t="shared" si="30"/>
        <v>0</v>
      </c>
      <c r="BL63" s="183">
        <f t="shared" si="31"/>
        <v>0</v>
      </c>
      <c r="BM63" s="183">
        <f t="shared" si="32"/>
        <v>0</v>
      </c>
      <c r="BN63" s="183">
        <f t="shared" si="33"/>
        <v>0</v>
      </c>
      <c r="BO63" s="183">
        <f t="shared" si="34"/>
        <v>0</v>
      </c>
      <c r="BP63" s="184">
        <f t="shared" si="35"/>
        <v>0</v>
      </c>
      <c r="BQ63" s="405">
        <f t="shared" si="56"/>
        <v>0</v>
      </c>
      <c r="BR63" s="182">
        <f t="shared" si="57"/>
        <v>0</v>
      </c>
      <c r="BS63" s="183">
        <f t="shared" si="36"/>
        <v>0</v>
      </c>
      <c r="BT63" s="184">
        <f t="shared" si="37"/>
        <v>0</v>
      </c>
      <c r="BU63" s="185">
        <f t="shared" si="58"/>
        <v>0</v>
      </c>
      <c r="BV63" s="178">
        <f t="shared" si="38"/>
        <v>0</v>
      </c>
      <c r="BW63" s="179">
        <f t="shared" si="59"/>
        <v>0</v>
      </c>
      <c r="BX63" s="196">
        <f t="shared" si="60"/>
        <v>0</v>
      </c>
      <c r="BY63" s="197">
        <f t="shared" si="61"/>
        <v>0</v>
      </c>
      <c r="BZ63" s="182">
        <f t="shared" si="42"/>
        <v>0</v>
      </c>
      <c r="CA63" s="183">
        <f t="shared" si="43"/>
        <v>0</v>
      </c>
      <c r="CB63" s="183">
        <f t="shared" si="44"/>
        <v>0</v>
      </c>
      <c r="CC63" s="183">
        <f t="shared" si="45"/>
        <v>0</v>
      </c>
      <c r="CD63" s="183">
        <f t="shared" si="46"/>
        <v>0</v>
      </c>
      <c r="CE63" s="183">
        <f t="shared" si="47"/>
        <v>0</v>
      </c>
      <c r="CF63" s="184">
        <f t="shared" si="48"/>
        <v>0</v>
      </c>
      <c r="CG63" s="198">
        <f t="shared" si="62"/>
        <v>0</v>
      </c>
      <c r="CH63" s="186"/>
      <c r="CI63" s="187"/>
      <c r="CJ63" s="187"/>
      <c r="CK63" s="177">
        <f t="shared" si="63"/>
        <v>0</v>
      </c>
      <c r="CL63" s="230"/>
      <c r="CM63" s="359"/>
      <c r="CN63" s="1407">
        <v>0</v>
      </c>
      <c r="CO63" s="450"/>
    </row>
    <row r="64" spans="1:93" ht="20.100000000000001" customHeight="1" thickBot="1" x14ac:dyDescent="0.3">
      <c r="A64" s="1648"/>
      <c r="B64" s="652">
        <v>50</v>
      </c>
      <c r="C64" s="25"/>
      <c r="D64" s="1497"/>
      <c r="E64" s="435"/>
      <c r="F64" s="435"/>
      <c r="G64" s="505"/>
      <c r="H64" s="500"/>
      <c r="I64" s="435"/>
      <c r="J64" s="435"/>
      <c r="K64" s="498"/>
      <c r="L64" s="498"/>
      <c r="M64" s="435"/>
      <c r="N64" s="440"/>
      <c r="O64" s="500"/>
      <c r="P64" s="506"/>
      <c r="Q64" s="435"/>
      <c r="R64" s="1272"/>
      <c r="S64" s="1243"/>
      <c r="T64" s="435"/>
      <c r="U64" s="498"/>
      <c r="V64" s="498"/>
      <c r="W64" s="440"/>
      <c r="X64" s="459"/>
      <c r="Y64" s="506"/>
      <c r="Z64" s="506"/>
      <c r="AA64" s="435"/>
      <c r="AB64" s="435"/>
      <c r="AC64" s="520"/>
      <c r="AD64" s="504"/>
      <c r="AE64" s="459"/>
      <c r="AF64" s="435"/>
      <c r="AG64" s="435"/>
      <c r="AH64" s="459"/>
      <c r="AI64" s="1072">
        <f>COUNTIF($D64:AH64,"D")</f>
        <v>0</v>
      </c>
      <c r="AJ64" s="1073">
        <f t="shared" si="10"/>
        <v>0</v>
      </c>
      <c r="AK64" s="1073">
        <f t="shared" si="11"/>
        <v>0</v>
      </c>
      <c r="AL64" s="1073">
        <f t="shared" si="12"/>
        <v>0</v>
      </c>
      <c r="AM64" s="1073">
        <f t="shared" si="13"/>
        <v>0</v>
      </c>
      <c r="AN64" s="1073">
        <f t="shared" si="14"/>
        <v>0</v>
      </c>
      <c r="AO64" s="1073">
        <f t="shared" si="15"/>
        <v>0</v>
      </c>
      <c r="AP64" s="1073">
        <f t="shared" si="16"/>
        <v>0</v>
      </c>
      <c r="AQ64" s="1073">
        <f t="shared" si="17"/>
        <v>0</v>
      </c>
      <c r="AR64" s="1073">
        <f t="shared" si="18"/>
        <v>0</v>
      </c>
      <c r="AS64" s="1073">
        <f t="shared" si="19"/>
        <v>0</v>
      </c>
      <c r="AT64" s="1073">
        <f t="shared" si="20"/>
        <v>0</v>
      </c>
      <c r="AU64" s="1073">
        <f t="shared" si="21"/>
        <v>0</v>
      </c>
      <c r="AV64" s="1073">
        <f t="shared" si="22"/>
        <v>0</v>
      </c>
      <c r="AW64" s="1073">
        <f t="shared" si="23"/>
        <v>0</v>
      </c>
      <c r="AX64" s="1073">
        <f t="shared" si="24"/>
        <v>0</v>
      </c>
      <c r="AY64" s="1073">
        <f t="shared" si="25"/>
        <v>0</v>
      </c>
      <c r="AZ64" s="1073">
        <f t="shared" si="26"/>
        <v>0</v>
      </c>
      <c r="BA64" s="184">
        <f t="shared" si="49"/>
        <v>0</v>
      </c>
      <c r="BB64" s="348"/>
      <c r="BC64" s="1076">
        <f t="shared" si="50"/>
        <v>0</v>
      </c>
      <c r="BD64" s="347"/>
      <c r="BE64" s="343"/>
      <c r="BF64" s="178">
        <f t="shared" si="51"/>
        <v>0</v>
      </c>
      <c r="BG64" s="179">
        <f t="shared" si="52"/>
        <v>0</v>
      </c>
      <c r="BH64" s="180">
        <f t="shared" si="53"/>
        <v>0</v>
      </c>
      <c r="BI64" s="181">
        <f t="shared" si="54"/>
        <v>0</v>
      </c>
      <c r="BJ64" s="182">
        <f t="shared" si="55"/>
        <v>0</v>
      </c>
      <c r="BK64" s="183">
        <f t="shared" si="30"/>
        <v>0</v>
      </c>
      <c r="BL64" s="183">
        <f t="shared" si="31"/>
        <v>0</v>
      </c>
      <c r="BM64" s="183">
        <f t="shared" si="32"/>
        <v>0</v>
      </c>
      <c r="BN64" s="183">
        <f t="shared" si="33"/>
        <v>0</v>
      </c>
      <c r="BO64" s="183">
        <f t="shared" si="34"/>
        <v>0</v>
      </c>
      <c r="BP64" s="184">
        <f t="shared" si="35"/>
        <v>0</v>
      </c>
      <c r="BQ64" s="405">
        <f t="shared" si="56"/>
        <v>0</v>
      </c>
      <c r="BR64" s="182">
        <f t="shared" si="57"/>
        <v>0</v>
      </c>
      <c r="BS64" s="183">
        <f t="shared" si="36"/>
        <v>0</v>
      </c>
      <c r="BT64" s="184">
        <f t="shared" si="37"/>
        <v>0</v>
      </c>
      <c r="BU64" s="185">
        <f t="shared" si="58"/>
        <v>0</v>
      </c>
      <c r="BV64" s="178">
        <f t="shared" si="38"/>
        <v>0</v>
      </c>
      <c r="BW64" s="179">
        <f t="shared" si="59"/>
        <v>0</v>
      </c>
      <c r="BX64" s="196">
        <f t="shared" si="60"/>
        <v>0</v>
      </c>
      <c r="BY64" s="197">
        <f t="shared" si="61"/>
        <v>0</v>
      </c>
      <c r="BZ64" s="182">
        <f t="shared" si="42"/>
        <v>0</v>
      </c>
      <c r="CA64" s="183">
        <f t="shared" si="43"/>
        <v>0</v>
      </c>
      <c r="CB64" s="183">
        <f t="shared" si="44"/>
        <v>0</v>
      </c>
      <c r="CC64" s="183">
        <f t="shared" si="45"/>
        <v>0</v>
      </c>
      <c r="CD64" s="183">
        <f t="shared" si="46"/>
        <v>0</v>
      </c>
      <c r="CE64" s="183">
        <f t="shared" si="47"/>
        <v>0</v>
      </c>
      <c r="CF64" s="184">
        <f t="shared" si="48"/>
        <v>0</v>
      </c>
      <c r="CG64" s="198">
        <f t="shared" si="62"/>
        <v>0</v>
      </c>
      <c r="CH64" s="186"/>
      <c r="CI64" s="187"/>
      <c r="CJ64" s="187"/>
      <c r="CK64" s="177">
        <f t="shared" si="63"/>
        <v>0</v>
      </c>
      <c r="CL64" s="230"/>
      <c r="CM64" s="359"/>
      <c r="CN64" s="1407">
        <v>0</v>
      </c>
      <c r="CO64" s="450">
        <v>0</v>
      </c>
    </row>
    <row r="65" spans="1:93" ht="20.100000000000001" customHeight="1" thickBot="1" x14ac:dyDescent="0.3">
      <c r="A65" s="1648"/>
      <c r="B65" s="652">
        <v>51</v>
      </c>
      <c r="C65" s="25" t="s">
        <v>3</v>
      </c>
      <c r="D65" s="1501"/>
      <c r="E65" s="438"/>
      <c r="F65" s="438"/>
      <c r="G65" s="467"/>
      <c r="H65" s="503"/>
      <c r="I65" s="438"/>
      <c r="J65" s="438"/>
      <c r="K65" s="502"/>
      <c r="L65" s="502"/>
      <c r="M65" s="438"/>
      <c r="N65" s="455"/>
      <c r="O65" s="503"/>
      <c r="P65" s="458"/>
      <c r="Q65" s="438"/>
      <c r="R65" s="1502"/>
      <c r="S65" s="1442"/>
      <c r="T65" s="438"/>
      <c r="U65" s="502"/>
      <c r="V65" s="502"/>
      <c r="W65" s="455"/>
      <c r="X65" s="460"/>
      <c r="Y65" s="458"/>
      <c r="Z65" s="458"/>
      <c r="AA65" s="438"/>
      <c r="AB65" s="438"/>
      <c r="AC65" s="453"/>
      <c r="AD65" s="507"/>
      <c r="AE65" s="460"/>
      <c r="AF65" s="438"/>
      <c r="AG65" s="438"/>
      <c r="AH65" s="459"/>
      <c r="AI65" s="1072">
        <f>COUNTIF($D65:AH65,"D")</f>
        <v>0</v>
      </c>
      <c r="AJ65" s="1073">
        <f t="shared" si="10"/>
        <v>0</v>
      </c>
      <c r="AK65" s="1073">
        <f t="shared" si="11"/>
        <v>0</v>
      </c>
      <c r="AL65" s="1073">
        <f t="shared" si="12"/>
        <v>0</v>
      </c>
      <c r="AM65" s="1073">
        <f t="shared" si="13"/>
        <v>0</v>
      </c>
      <c r="AN65" s="1073">
        <f t="shared" si="14"/>
        <v>0</v>
      </c>
      <c r="AO65" s="1073">
        <f t="shared" si="15"/>
        <v>0</v>
      </c>
      <c r="AP65" s="1073">
        <f t="shared" si="16"/>
        <v>0</v>
      </c>
      <c r="AQ65" s="1073">
        <f t="shared" si="17"/>
        <v>0</v>
      </c>
      <c r="AR65" s="1073">
        <f t="shared" si="18"/>
        <v>0</v>
      </c>
      <c r="AS65" s="1073">
        <f t="shared" si="19"/>
        <v>0</v>
      </c>
      <c r="AT65" s="1073">
        <f t="shared" si="20"/>
        <v>0</v>
      </c>
      <c r="AU65" s="1073">
        <f t="shared" si="21"/>
        <v>0</v>
      </c>
      <c r="AV65" s="1073">
        <f t="shared" si="22"/>
        <v>0</v>
      </c>
      <c r="AW65" s="1073">
        <f t="shared" si="23"/>
        <v>0</v>
      </c>
      <c r="AX65" s="1073">
        <f t="shared" si="24"/>
        <v>0</v>
      </c>
      <c r="AY65" s="1073">
        <f t="shared" si="25"/>
        <v>0</v>
      </c>
      <c r="AZ65" s="1073">
        <f t="shared" si="26"/>
        <v>0</v>
      </c>
      <c r="BA65" s="184">
        <f t="shared" si="49"/>
        <v>0</v>
      </c>
      <c r="BB65" s="348"/>
      <c r="BC65" s="1076">
        <f t="shared" si="50"/>
        <v>0</v>
      </c>
      <c r="BD65" s="347"/>
      <c r="BE65" s="343"/>
      <c r="BF65" s="178">
        <f t="shared" si="51"/>
        <v>0</v>
      </c>
      <c r="BG65" s="179">
        <f t="shared" si="52"/>
        <v>0</v>
      </c>
      <c r="BH65" s="180">
        <f t="shared" si="53"/>
        <v>0</v>
      </c>
      <c r="BI65" s="181">
        <f t="shared" si="54"/>
        <v>0</v>
      </c>
      <c r="BJ65" s="182">
        <f t="shared" si="55"/>
        <v>0</v>
      </c>
      <c r="BK65" s="183">
        <f t="shared" si="30"/>
        <v>0</v>
      </c>
      <c r="BL65" s="183">
        <f t="shared" si="31"/>
        <v>0</v>
      </c>
      <c r="BM65" s="183">
        <f t="shared" si="32"/>
        <v>0</v>
      </c>
      <c r="BN65" s="183">
        <f t="shared" si="33"/>
        <v>0</v>
      </c>
      <c r="BO65" s="183">
        <f t="shared" si="34"/>
        <v>0</v>
      </c>
      <c r="BP65" s="184">
        <f t="shared" si="35"/>
        <v>0</v>
      </c>
      <c r="BQ65" s="405">
        <f t="shared" si="56"/>
        <v>0</v>
      </c>
      <c r="BR65" s="182">
        <f t="shared" si="57"/>
        <v>0</v>
      </c>
      <c r="BS65" s="183">
        <f t="shared" si="36"/>
        <v>0</v>
      </c>
      <c r="BT65" s="184">
        <f t="shared" si="37"/>
        <v>0</v>
      </c>
      <c r="BU65" s="185">
        <f t="shared" si="58"/>
        <v>0</v>
      </c>
      <c r="BV65" s="178">
        <f t="shared" si="38"/>
        <v>0</v>
      </c>
      <c r="BW65" s="179">
        <f t="shared" si="59"/>
        <v>0</v>
      </c>
      <c r="BX65" s="196">
        <f t="shared" si="60"/>
        <v>0</v>
      </c>
      <c r="BY65" s="197">
        <f t="shared" si="61"/>
        <v>0</v>
      </c>
      <c r="BZ65" s="182">
        <f t="shared" si="42"/>
        <v>0</v>
      </c>
      <c r="CA65" s="183">
        <f t="shared" si="43"/>
        <v>0</v>
      </c>
      <c r="CB65" s="183">
        <f t="shared" si="44"/>
        <v>0</v>
      </c>
      <c r="CC65" s="183">
        <f t="shared" si="45"/>
        <v>0</v>
      </c>
      <c r="CD65" s="183">
        <f t="shared" si="46"/>
        <v>0</v>
      </c>
      <c r="CE65" s="183">
        <f t="shared" si="47"/>
        <v>0</v>
      </c>
      <c r="CF65" s="184">
        <f t="shared" si="48"/>
        <v>0</v>
      </c>
      <c r="CG65" s="198">
        <f t="shared" si="62"/>
        <v>0</v>
      </c>
      <c r="CH65" s="186"/>
      <c r="CI65" s="187"/>
      <c r="CJ65" s="187"/>
      <c r="CK65" s="177">
        <f t="shared" si="63"/>
        <v>0</v>
      </c>
      <c r="CL65" s="230"/>
      <c r="CM65" s="359"/>
      <c r="CN65" s="1407">
        <v>0</v>
      </c>
      <c r="CO65" s="450">
        <v>0</v>
      </c>
    </row>
    <row r="66" spans="1:93" ht="20.100000000000001" customHeight="1" thickBot="1" x14ac:dyDescent="0.3">
      <c r="A66" s="646" t="s">
        <v>96</v>
      </c>
      <c r="B66" s="652">
        <v>52</v>
      </c>
      <c r="C66" s="25" t="s">
        <v>3</v>
      </c>
      <c r="D66" s="1501" t="s">
        <v>50</v>
      </c>
      <c r="E66" s="438" t="s">
        <v>25</v>
      </c>
      <c r="F66" s="438" t="s">
        <v>25</v>
      </c>
      <c r="G66" s="467"/>
      <c r="H66" s="503"/>
      <c r="I66" s="438" t="s">
        <v>24</v>
      </c>
      <c r="J66" s="438" t="s">
        <v>25</v>
      </c>
      <c r="K66" s="502"/>
      <c r="L66" s="502"/>
      <c r="M66" s="438" t="s">
        <v>57</v>
      </c>
      <c r="N66" s="455" t="s">
        <v>57</v>
      </c>
      <c r="O66" s="503"/>
      <c r="P66" s="458"/>
      <c r="Q66" s="438" t="s">
        <v>32</v>
      </c>
      <c r="R66" s="1502" t="s">
        <v>32</v>
      </c>
      <c r="S66" s="1455" t="s">
        <v>24</v>
      </c>
      <c r="T66" s="449" t="s">
        <v>28</v>
      </c>
      <c r="U66" s="501"/>
      <c r="V66" s="501" t="s">
        <v>50</v>
      </c>
      <c r="W66" s="490" t="s">
        <v>29</v>
      </c>
      <c r="X66" s="386" t="s">
        <v>25</v>
      </c>
      <c r="Y66" s="501"/>
      <c r="Z66" s="501"/>
      <c r="AA66" s="449" t="s">
        <v>24</v>
      </c>
      <c r="AB66" s="449" t="s">
        <v>29</v>
      </c>
      <c r="AC66" s="501" t="s">
        <v>59</v>
      </c>
      <c r="AD66" s="714"/>
      <c r="AE66" s="460" t="s">
        <v>40</v>
      </c>
      <c r="AF66" s="438" t="s">
        <v>40</v>
      </c>
      <c r="AG66" s="447" t="s">
        <v>48</v>
      </c>
      <c r="AH66" s="386"/>
      <c r="AI66" s="1072">
        <f>COUNTIF($D66:AH66,"D")</f>
        <v>3</v>
      </c>
      <c r="AJ66" s="1073">
        <f t="shared" si="10"/>
        <v>4</v>
      </c>
      <c r="AK66" s="1073">
        <f t="shared" si="11"/>
        <v>0</v>
      </c>
      <c r="AL66" s="1073">
        <f t="shared" si="12"/>
        <v>0</v>
      </c>
      <c r="AM66" s="1073">
        <f t="shared" si="13"/>
        <v>1</v>
      </c>
      <c r="AN66" s="1073">
        <f t="shared" si="14"/>
        <v>2</v>
      </c>
      <c r="AO66" s="1073">
        <f t="shared" si="15"/>
        <v>0</v>
      </c>
      <c r="AP66" s="1073">
        <f t="shared" si="16"/>
        <v>0</v>
      </c>
      <c r="AQ66" s="1073">
        <f t="shared" si="17"/>
        <v>2</v>
      </c>
      <c r="AR66" s="1073">
        <f t="shared" si="18"/>
        <v>0</v>
      </c>
      <c r="AS66" s="1073">
        <f t="shared" si="19"/>
        <v>0</v>
      </c>
      <c r="AT66" s="1073">
        <f t="shared" si="20"/>
        <v>0</v>
      </c>
      <c r="AU66" s="1073">
        <f t="shared" si="21"/>
        <v>0</v>
      </c>
      <c r="AV66" s="1073">
        <f t="shared" si="22"/>
        <v>0</v>
      </c>
      <c r="AW66" s="1073">
        <f t="shared" si="23"/>
        <v>0</v>
      </c>
      <c r="AX66" s="1073">
        <f t="shared" si="24"/>
        <v>0</v>
      </c>
      <c r="AY66" s="1073">
        <f t="shared" si="25"/>
        <v>2</v>
      </c>
      <c r="AZ66" s="1073">
        <f t="shared" si="26"/>
        <v>0</v>
      </c>
      <c r="BA66" s="184">
        <f t="shared" si="49"/>
        <v>11</v>
      </c>
      <c r="BB66" s="348"/>
      <c r="BC66" s="1076">
        <f t="shared" si="50"/>
        <v>4.666666666666667</v>
      </c>
      <c r="BD66" s="347"/>
      <c r="BE66" s="343"/>
      <c r="BF66" s="178">
        <f t="shared" si="51"/>
        <v>1</v>
      </c>
      <c r="BG66" s="179">
        <f t="shared" si="52"/>
        <v>0.5</v>
      </c>
      <c r="BH66" s="180">
        <f t="shared" si="53"/>
        <v>4.1666666666666664E-2</v>
      </c>
      <c r="BI66" s="181">
        <f t="shared" si="54"/>
        <v>0.45833333333333331</v>
      </c>
      <c r="BJ66" s="182">
        <f t="shared" si="55"/>
        <v>1</v>
      </c>
      <c r="BK66" s="183">
        <f t="shared" si="30"/>
        <v>0</v>
      </c>
      <c r="BL66" s="183">
        <f t="shared" si="31"/>
        <v>2</v>
      </c>
      <c r="BM66" s="183">
        <f t="shared" si="32"/>
        <v>0</v>
      </c>
      <c r="BN66" s="183">
        <f t="shared" si="33"/>
        <v>0</v>
      </c>
      <c r="BO66" s="183">
        <f t="shared" si="34"/>
        <v>0</v>
      </c>
      <c r="BP66" s="184">
        <f t="shared" si="35"/>
        <v>0</v>
      </c>
      <c r="BQ66" s="405">
        <f t="shared" si="56"/>
        <v>1.5</v>
      </c>
      <c r="BR66" s="182">
        <f t="shared" si="57"/>
        <v>1</v>
      </c>
      <c r="BS66" s="183">
        <f t="shared" si="36"/>
        <v>2</v>
      </c>
      <c r="BT66" s="184">
        <f t="shared" si="37"/>
        <v>0</v>
      </c>
      <c r="BU66" s="185">
        <f t="shared" si="58"/>
        <v>1.3333333333333333</v>
      </c>
      <c r="BV66" s="178">
        <f t="shared" si="38"/>
        <v>0</v>
      </c>
      <c r="BW66" s="179">
        <f t="shared" si="59"/>
        <v>0</v>
      </c>
      <c r="BX66" s="196">
        <f t="shared" si="60"/>
        <v>0</v>
      </c>
      <c r="BY66" s="197">
        <f t="shared" si="61"/>
        <v>0</v>
      </c>
      <c r="BZ66" s="182">
        <f t="shared" si="42"/>
        <v>0</v>
      </c>
      <c r="CA66" s="183">
        <f t="shared" si="43"/>
        <v>0</v>
      </c>
      <c r="CB66" s="183">
        <f t="shared" si="44"/>
        <v>0</v>
      </c>
      <c r="CC66" s="183">
        <f t="shared" si="45"/>
        <v>0</v>
      </c>
      <c r="CD66" s="183">
        <f t="shared" si="46"/>
        <v>0</v>
      </c>
      <c r="CE66" s="183">
        <f t="shared" si="47"/>
        <v>0</v>
      </c>
      <c r="CF66" s="184">
        <f t="shared" si="48"/>
        <v>0</v>
      </c>
      <c r="CG66" s="198">
        <f t="shared" si="62"/>
        <v>0</v>
      </c>
      <c r="CH66" s="186"/>
      <c r="CI66" s="187"/>
      <c r="CJ66" s="187"/>
      <c r="CK66" s="177">
        <f t="shared" si="63"/>
        <v>2</v>
      </c>
      <c r="CL66" s="230"/>
      <c r="CM66" s="359"/>
      <c r="CN66" s="1407">
        <v>6</v>
      </c>
      <c r="CO66" s="450">
        <v>72</v>
      </c>
    </row>
    <row r="67" spans="1:93" ht="20.100000000000001" customHeight="1" thickBot="1" x14ac:dyDescent="0.3">
      <c r="A67" s="646" t="s">
        <v>97</v>
      </c>
      <c r="B67" s="652">
        <v>53</v>
      </c>
      <c r="C67" s="25" t="s">
        <v>3</v>
      </c>
      <c r="D67" s="1501"/>
      <c r="E67" s="438" t="s">
        <v>25</v>
      </c>
      <c r="F67" s="438" t="s">
        <v>25</v>
      </c>
      <c r="G67" s="467" t="s">
        <v>191</v>
      </c>
      <c r="H67" s="503"/>
      <c r="I67" s="438" t="s">
        <v>24</v>
      </c>
      <c r="J67" s="438" t="s">
        <v>25</v>
      </c>
      <c r="K67" s="502"/>
      <c r="L67" s="502"/>
      <c r="M67" s="438" t="s">
        <v>24</v>
      </c>
      <c r="N67" s="455" t="s">
        <v>25</v>
      </c>
      <c r="O67" s="503"/>
      <c r="P67" s="458"/>
      <c r="Q67" s="438" t="s">
        <v>24</v>
      </c>
      <c r="R67" s="1502" t="s">
        <v>25</v>
      </c>
      <c r="S67" s="1442" t="s">
        <v>24</v>
      </c>
      <c r="T67" s="438" t="s">
        <v>28</v>
      </c>
      <c r="U67" s="428" t="s">
        <v>49</v>
      </c>
      <c r="V67" s="502"/>
      <c r="W67" s="455" t="s">
        <v>30</v>
      </c>
      <c r="X67" s="460" t="s">
        <v>25</v>
      </c>
      <c r="Y67" s="1397" t="s">
        <v>299</v>
      </c>
      <c r="Z67" s="458"/>
      <c r="AA67" s="438" t="s">
        <v>24</v>
      </c>
      <c r="AB67" s="438" t="s">
        <v>30</v>
      </c>
      <c r="AC67" s="453"/>
      <c r="AD67" s="507"/>
      <c r="AE67" s="460" t="s">
        <v>40</v>
      </c>
      <c r="AF67" s="438" t="s">
        <v>40</v>
      </c>
      <c r="AG67" s="447" t="s">
        <v>190</v>
      </c>
      <c r="AH67" s="460"/>
      <c r="AI67" s="1072">
        <f>COUNTIF($D67:AH67,"D")</f>
        <v>5</v>
      </c>
      <c r="AJ67" s="1073">
        <f t="shared" si="10"/>
        <v>6</v>
      </c>
      <c r="AK67" s="1073">
        <f t="shared" si="11"/>
        <v>0</v>
      </c>
      <c r="AL67" s="1073">
        <f t="shared" si="12"/>
        <v>0</v>
      </c>
      <c r="AM67" s="1073">
        <f t="shared" si="13"/>
        <v>1</v>
      </c>
      <c r="AN67" s="1073">
        <f t="shared" si="14"/>
        <v>0</v>
      </c>
      <c r="AO67" s="1073">
        <f t="shared" si="15"/>
        <v>2</v>
      </c>
      <c r="AP67" s="1073">
        <f t="shared" si="16"/>
        <v>0</v>
      </c>
      <c r="AQ67" s="1073">
        <f t="shared" si="17"/>
        <v>0</v>
      </c>
      <c r="AR67" s="1073">
        <f t="shared" si="18"/>
        <v>0</v>
      </c>
      <c r="AS67" s="1073">
        <f t="shared" si="19"/>
        <v>0</v>
      </c>
      <c r="AT67" s="1073">
        <f t="shared" si="20"/>
        <v>0</v>
      </c>
      <c r="AU67" s="1073">
        <f t="shared" si="21"/>
        <v>0</v>
      </c>
      <c r="AV67" s="1073">
        <f t="shared" si="22"/>
        <v>0</v>
      </c>
      <c r="AW67" s="1073">
        <f t="shared" si="23"/>
        <v>0</v>
      </c>
      <c r="AX67" s="1073">
        <f t="shared" si="24"/>
        <v>0</v>
      </c>
      <c r="AY67" s="1073">
        <f t="shared" si="25"/>
        <v>2</v>
      </c>
      <c r="AZ67" s="1073">
        <f t="shared" si="26"/>
        <v>0</v>
      </c>
      <c r="BA67" s="184">
        <f t="shared" si="49"/>
        <v>13</v>
      </c>
      <c r="BB67" s="348"/>
      <c r="BC67" s="1076">
        <f t="shared" si="50"/>
        <v>7.3333333333333339</v>
      </c>
      <c r="BD67" s="347"/>
      <c r="BE67" s="343"/>
      <c r="BF67" s="178">
        <f t="shared" si="51"/>
        <v>0</v>
      </c>
      <c r="BG67" s="913">
        <v>0.16666666666666666</v>
      </c>
      <c r="BH67" s="914">
        <v>4.1666666666666664E-2</v>
      </c>
      <c r="BI67" s="915">
        <f t="shared" si="54"/>
        <v>0.125</v>
      </c>
      <c r="BJ67" s="182">
        <f t="shared" si="55"/>
        <v>0</v>
      </c>
      <c r="BK67" s="183">
        <f t="shared" si="30"/>
        <v>1</v>
      </c>
      <c r="BL67" s="183">
        <f t="shared" si="31"/>
        <v>0</v>
      </c>
      <c r="BM67" s="183">
        <f t="shared" si="32"/>
        <v>0</v>
      </c>
      <c r="BN67" s="183">
        <f t="shared" si="33"/>
        <v>0</v>
      </c>
      <c r="BO67" s="183">
        <f t="shared" si="34"/>
        <v>0</v>
      </c>
      <c r="BP67" s="184">
        <f t="shared" si="35"/>
        <v>0</v>
      </c>
      <c r="BQ67" s="405">
        <f t="shared" si="56"/>
        <v>0.5</v>
      </c>
      <c r="BR67" s="182">
        <f t="shared" si="57"/>
        <v>1</v>
      </c>
      <c r="BS67" s="183">
        <f t="shared" si="36"/>
        <v>0</v>
      </c>
      <c r="BT67" s="184">
        <f t="shared" si="37"/>
        <v>2</v>
      </c>
      <c r="BU67" s="185">
        <f t="shared" si="58"/>
        <v>0.66666666666666663</v>
      </c>
      <c r="BV67" s="178">
        <f t="shared" si="38"/>
        <v>1</v>
      </c>
      <c r="BW67" s="913">
        <v>0.33333333333333331</v>
      </c>
      <c r="BX67" s="914">
        <v>0</v>
      </c>
      <c r="BY67" s="915">
        <f t="shared" si="61"/>
        <v>0.33333333333333331</v>
      </c>
      <c r="BZ67" s="182">
        <f t="shared" si="42"/>
        <v>1</v>
      </c>
      <c r="CA67" s="183">
        <f t="shared" si="43"/>
        <v>1</v>
      </c>
      <c r="CB67" s="183">
        <f t="shared" si="44"/>
        <v>0</v>
      </c>
      <c r="CC67" s="183">
        <f t="shared" si="45"/>
        <v>0</v>
      </c>
      <c r="CD67" s="183">
        <f t="shared" si="46"/>
        <v>0</v>
      </c>
      <c r="CE67" s="183">
        <f t="shared" si="47"/>
        <v>0</v>
      </c>
      <c r="CF67" s="184">
        <f t="shared" si="48"/>
        <v>0</v>
      </c>
      <c r="CG67" s="198">
        <f t="shared" si="62"/>
        <v>1</v>
      </c>
      <c r="CH67" s="186"/>
      <c r="CI67" s="187"/>
      <c r="CJ67" s="187"/>
      <c r="CK67" s="177">
        <f t="shared" si="63"/>
        <v>2</v>
      </c>
      <c r="CL67" s="230"/>
      <c r="CM67" s="359"/>
      <c r="CN67" s="1407">
        <v>11</v>
      </c>
      <c r="CO67" s="916">
        <v>132</v>
      </c>
    </row>
    <row r="68" spans="1:93" s="337" customFormat="1" ht="20.100000000000001" customHeight="1" thickBot="1" x14ac:dyDescent="0.3">
      <c r="A68" s="646" t="s">
        <v>98</v>
      </c>
      <c r="B68" s="652">
        <v>54</v>
      </c>
      <c r="C68" s="25" t="s">
        <v>3</v>
      </c>
      <c r="D68" s="1501"/>
      <c r="E68" s="438" t="s">
        <v>25</v>
      </c>
      <c r="F68" s="438" t="s">
        <v>25</v>
      </c>
      <c r="G68" s="467"/>
      <c r="H68" s="503"/>
      <c r="I68" s="438" t="s">
        <v>24</v>
      </c>
      <c r="J68" s="438" t="s">
        <v>25</v>
      </c>
      <c r="K68" s="502"/>
      <c r="L68" s="428" t="s">
        <v>192</v>
      </c>
      <c r="M68" s="438" t="s">
        <v>24</v>
      </c>
      <c r="N68" s="455" t="s">
        <v>25</v>
      </c>
      <c r="O68" s="503"/>
      <c r="P68" s="458" t="s">
        <v>26</v>
      </c>
      <c r="Q68" s="428" t="s">
        <v>190</v>
      </c>
      <c r="R68" s="1502" t="s">
        <v>25</v>
      </c>
      <c r="S68" s="1442" t="s">
        <v>24</v>
      </c>
      <c r="T68" s="438" t="s">
        <v>28</v>
      </c>
      <c r="U68" s="502"/>
      <c r="V68" s="502"/>
      <c r="W68" s="455" t="s">
        <v>29</v>
      </c>
      <c r="X68" s="460" t="s">
        <v>25</v>
      </c>
      <c r="Y68" s="458"/>
      <c r="Z68" s="458" t="s">
        <v>59</v>
      </c>
      <c r="AA68" s="438" t="s">
        <v>24</v>
      </c>
      <c r="AB68" s="438" t="s">
        <v>30</v>
      </c>
      <c r="AC68" s="453"/>
      <c r="AD68" s="507"/>
      <c r="AE68" s="460" t="s">
        <v>40</v>
      </c>
      <c r="AF68" s="438" t="s">
        <v>40</v>
      </c>
      <c r="AG68" s="1385" t="s">
        <v>190</v>
      </c>
      <c r="AH68" s="460"/>
      <c r="AI68" s="1072">
        <f>COUNTIF($D68:AH68,"D")</f>
        <v>4</v>
      </c>
      <c r="AJ68" s="1073">
        <f t="shared" si="10"/>
        <v>6</v>
      </c>
      <c r="AK68" s="1073">
        <f t="shared" si="11"/>
        <v>1</v>
      </c>
      <c r="AL68" s="1073">
        <f t="shared" si="12"/>
        <v>0</v>
      </c>
      <c r="AM68" s="1073">
        <f t="shared" si="13"/>
        <v>1</v>
      </c>
      <c r="AN68" s="1073">
        <f t="shared" si="14"/>
        <v>1</v>
      </c>
      <c r="AO68" s="1073">
        <f t="shared" si="15"/>
        <v>1</v>
      </c>
      <c r="AP68" s="1073">
        <f t="shared" si="16"/>
        <v>0</v>
      </c>
      <c r="AQ68" s="1073">
        <f t="shared" si="17"/>
        <v>0</v>
      </c>
      <c r="AR68" s="1073">
        <f t="shared" si="18"/>
        <v>0</v>
      </c>
      <c r="AS68" s="1073">
        <f t="shared" si="19"/>
        <v>0</v>
      </c>
      <c r="AT68" s="1073">
        <f t="shared" si="20"/>
        <v>0</v>
      </c>
      <c r="AU68" s="1073">
        <f t="shared" si="21"/>
        <v>0</v>
      </c>
      <c r="AV68" s="1073">
        <f t="shared" si="22"/>
        <v>0</v>
      </c>
      <c r="AW68" s="1073">
        <f t="shared" si="23"/>
        <v>0</v>
      </c>
      <c r="AX68" s="1073">
        <f t="shared" si="24"/>
        <v>0</v>
      </c>
      <c r="AY68" s="1073">
        <f t="shared" si="25"/>
        <v>2</v>
      </c>
      <c r="AZ68" s="1073">
        <f t="shared" si="26"/>
        <v>0</v>
      </c>
      <c r="BA68" s="184">
        <f t="shared" si="49"/>
        <v>13</v>
      </c>
      <c r="BB68" s="348"/>
      <c r="BC68" s="1076">
        <f t="shared" si="50"/>
        <v>7</v>
      </c>
      <c r="BD68" s="347"/>
      <c r="BE68" s="343"/>
      <c r="BF68" s="178">
        <f t="shared" si="51"/>
        <v>1</v>
      </c>
      <c r="BG68" s="179">
        <f t="shared" si="52"/>
        <v>0.5</v>
      </c>
      <c r="BH68" s="180">
        <f t="shared" si="53"/>
        <v>4.1666666666666664E-2</v>
      </c>
      <c r="BI68" s="181">
        <f t="shared" si="54"/>
        <v>0.45833333333333331</v>
      </c>
      <c r="BJ68" s="182">
        <f t="shared" si="55"/>
        <v>0</v>
      </c>
      <c r="BK68" s="183">
        <f t="shared" si="30"/>
        <v>0</v>
      </c>
      <c r="BL68" s="183">
        <f t="shared" si="31"/>
        <v>0</v>
      </c>
      <c r="BM68" s="183">
        <f t="shared" si="32"/>
        <v>0</v>
      </c>
      <c r="BN68" s="183">
        <f t="shared" si="33"/>
        <v>0</v>
      </c>
      <c r="BO68" s="183">
        <f t="shared" si="34"/>
        <v>0</v>
      </c>
      <c r="BP68" s="184">
        <f t="shared" si="35"/>
        <v>0</v>
      </c>
      <c r="BQ68" s="1373">
        <f>+(BM68+BL68+BK68+BJ68)*(12/24)+"04:00"</f>
        <v>0.16666666666666666</v>
      </c>
      <c r="BR68" s="182">
        <f t="shared" si="57"/>
        <v>1</v>
      </c>
      <c r="BS68" s="183">
        <f t="shared" si="36"/>
        <v>1</v>
      </c>
      <c r="BT68" s="184">
        <f t="shared" si="37"/>
        <v>1</v>
      </c>
      <c r="BU68" s="185">
        <f t="shared" si="58"/>
        <v>0.99999999999999989</v>
      </c>
      <c r="BV68" s="178">
        <f t="shared" si="38"/>
        <v>0</v>
      </c>
      <c r="BW68" s="179">
        <f t="shared" si="59"/>
        <v>0</v>
      </c>
      <c r="BX68" s="196">
        <f t="shared" si="60"/>
        <v>0</v>
      </c>
      <c r="BY68" s="197">
        <f t="shared" si="61"/>
        <v>0</v>
      </c>
      <c r="BZ68" s="182">
        <f t="shared" si="42"/>
        <v>2</v>
      </c>
      <c r="CA68" s="183">
        <f t="shared" si="43"/>
        <v>0</v>
      </c>
      <c r="CB68" s="183">
        <f t="shared" si="44"/>
        <v>1</v>
      </c>
      <c r="CC68" s="183">
        <f t="shared" si="45"/>
        <v>0</v>
      </c>
      <c r="CD68" s="183">
        <f t="shared" si="46"/>
        <v>0</v>
      </c>
      <c r="CE68" s="183">
        <f t="shared" si="47"/>
        <v>0</v>
      </c>
      <c r="CF68" s="184">
        <f t="shared" si="48"/>
        <v>0</v>
      </c>
      <c r="CG68" s="1373">
        <v>1.3333333333333333</v>
      </c>
      <c r="CH68" s="186"/>
      <c r="CI68" s="187"/>
      <c r="CJ68" s="187"/>
      <c r="CK68" s="177">
        <f t="shared" si="63"/>
        <v>2</v>
      </c>
      <c r="CL68" s="230"/>
      <c r="CM68" s="359"/>
      <c r="CN68" s="1407">
        <v>11</v>
      </c>
      <c r="CO68" s="916">
        <v>132</v>
      </c>
    </row>
    <row r="69" spans="1:93" ht="20.100000000000001" customHeight="1" thickBot="1" x14ac:dyDescent="0.3">
      <c r="A69" s="646" t="s">
        <v>99</v>
      </c>
      <c r="B69" s="652">
        <v>55</v>
      </c>
      <c r="C69" s="25" t="s">
        <v>3</v>
      </c>
      <c r="D69" s="1501"/>
      <c r="E69" s="438" t="s">
        <v>57</v>
      </c>
      <c r="F69" s="438" t="s">
        <v>57</v>
      </c>
      <c r="G69" s="467"/>
      <c r="H69" s="569" t="s">
        <v>190</v>
      </c>
      <c r="I69" s="438" t="s">
        <v>24</v>
      </c>
      <c r="J69" s="438" t="s">
        <v>25</v>
      </c>
      <c r="K69" s="502"/>
      <c r="L69" s="502"/>
      <c r="M69" s="438" t="s">
        <v>24</v>
      </c>
      <c r="N69" s="455" t="s">
        <v>25</v>
      </c>
      <c r="O69" s="503"/>
      <c r="P69" s="458"/>
      <c r="Q69" s="438" t="s">
        <v>24</v>
      </c>
      <c r="R69" s="1502" t="s">
        <v>25</v>
      </c>
      <c r="S69" s="1442" t="s">
        <v>32</v>
      </c>
      <c r="T69" s="438" t="s">
        <v>32</v>
      </c>
      <c r="U69" s="502" t="s">
        <v>288</v>
      </c>
      <c r="V69" s="502" t="s">
        <v>289</v>
      </c>
      <c r="W69" s="455" t="s">
        <v>296</v>
      </c>
      <c r="X69" s="460" t="s">
        <v>32</v>
      </c>
      <c r="Y69" s="458" t="s">
        <v>32</v>
      </c>
      <c r="Z69" s="458" t="s">
        <v>32</v>
      </c>
      <c r="AA69" s="438" t="s">
        <v>32</v>
      </c>
      <c r="AB69" s="438" t="s">
        <v>296</v>
      </c>
      <c r="AC69" s="453" t="s">
        <v>288</v>
      </c>
      <c r="AD69" s="507" t="s">
        <v>289</v>
      </c>
      <c r="AE69" s="460" t="s">
        <v>40</v>
      </c>
      <c r="AF69" s="438" t="s">
        <v>40</v>
      </c>
      <c r="AG69" s="1385" t="s">
        <v>190</v>
      </c>
      <c r="AH69" s="460"/>
      <c r="AI69" s="1072">
        <f>COUNTIF($D69:AH69,"D")</f>
        <v>3</v>
      </c>
      <c r="AJ69" s="1073">
        <f t="shared" si="10"/>
        <v>3</v>
      </c>
      <c r="AK69" s="1073">
        <f t="shared" si="11"/>
        <v>0</v>
      </c>
      <c r="AL69" s="1073">
        <f t="shared" si="12"/>
        <v>0</v>
      </c>
      <c r="AM69" s="1073">
        <f t="shared" si="13"/>
        <v>0</v>
      </c>
      <c r="AN69" s="1073">
        <f t="shared" si="14"/>
        <v>0</v>
      </c>
      <c r="AO69" s="1073">
        <f t="shared" si="15"/>
        <v>0</v>
      </c>
      <c r="AP69" s="1073">
        <f t="shared" si="16"/>
        <v>0</v>
      </c>
      <c r="AQ69" s="1073">
        <f t="shared" si="17"/>
        <v>6</v>
      </c>
      <c r="AR69" s="1073">
        <f t="shared" si="18"/>
        <v>0</v>
      </c>
      <c r="AS69" s="1073">
        <f t="shared" si="19"/>
        <v>0</v>
      </c>
      <c r="AT69" s="1073">
        <f t="shared" si="20"/>
        <v>0</v>
      </c>
      <c r="AU69" s="1073">
        <f t="shared" si="21"/>
        <v>0</v>
      </c>
      <c r="AV69" s="1073">
        <f t="shared" si="22"/>
        <v>0</v>
      </c>
      <c r="AW69" s="1073">
        <f t="shared" si="23"/>
        <v>0</v>
      </c>
      <c r="AX69" s="1073">
        <f t="shared" si="24"/>
        <v>0</v>
      </c>
      <c r="AY69" s="1073">
        <f t="shared" si="25"/>
        <v>2</v>
      </c>
      <c r="AZ69" s="1073">
        <f t="shared" si="26"/>
        <v>0</v>
      </c>
      <c r="BA69" s="184">
        <f t="shared" si="49"/>
        <v>14</v>
      </c>
      <c r="BB69" s="348"/>
      <c r="BC69" s="1076">
        <f t="shared" si="50"/>
        <v>3.6666666666666665</v>
      </c>
      <c r="BD69" s="347"/>
      <c r="BE69" s="343"/>
      <c r="BF69" s="178">
        <f t="shared" si="51"/>
        <v>0</v>
      </c>
      <c r="BG69" s="179">
        <f t="shared" si="52"/>
        <v>0</v>
      </c>
      <c r="BH69" s="180">
        <f t="shared" si="53"/>
        <v>0</v>
      </c>
      <c r="BI69" s="181">
        <f t="shared" si="54"/>
        <v>0</v>
      </c>
      <c r="BJ69" s="182">
        <f t="shared" si="55"/>
        <v>0</v>
      </c>
      <c r="BK69" s="183">
        <f t="shared" si="30"/>
        <v>0</v>
      </c>
      <c r="BL69" s="183">
        <f t="shared" si="31"/>
        <v>0</v>
      </c>
      <c r="BM69" s="183">
        <f t="shared" si="32"/>
        <v>0</v>
      </c>
      <c r="BN69" s="183">
        <f t="shared" si="33"/>
        <v>0</v>
      </c>
      <c r="BO69" s="183">
        <f t="shared" si="34"/>
        <v>0</v>
      </c>
      <c r="BP69" s="184">
        <f t="shared" si="35"/>
        <v>0</v>
      </c>
      <c r="BQ69" s="1373">
        <f>+(BM69+BL69+BK69+BJ69)*(12/24)+"04:00"</f>
        <v>0.16666666666666666</v>
      </c>
      <c r="BR69" s="182">
        <f t="shared" si="57"/>
        <v>0</v>
      </c>
      <c r="BS69" s="183">
        <f t="shared" si="36"/>
        <v>0</v>
      </c>
      <c r="BT69" s="184">
        <f t="shared" si="37"/>
        <v>0</v>
      </c>
      <c r="BU69" s="185">
        <f t="shared" si="58"/>
        <v>0</v>
      </c>
      <c r="BV69" s="178">
        <f t="shared" si="38"/>
        <v>0</v>
      </c>
      <c r="BW69" s="179">
        <f t="shared" si="59"/>
        <v>0</v>
      </c>
      <c r="BX69" s="196">
        <f t="shared" si="60"/>
        <v>0</v>
      </c>
      <c r="BY69" s="197">
        <f t="shared" si="61"/>
        <v>0</v>
      </c>
      <c r="BZ69" s="182">
        <f t="shared" si="42"/>
        <v>2</v>
      </c>
      <c r="CA69" s="183">
        <f t="shared" si="43"/>
        <v>0</v>
      </c>
      <c r="CB69" s="183">
        <f t="shared" si="44"/>
        <v>0</v>
      </c>
      <c r="CC69" s="183">
        <f t="shared" si="45"/>
        <v>0</v>
      </c>
      <c r="CD69" s="183">
        <f t="shared" si="46"/>
        <v>0</v>
      </c>
      <c r="CE69" s="183">
        <f t="shared" si="47"/>
        <v>0</v>
      </c>
      <c r="CF69" s="184">
        <f t="shared" si="48"/>
        <v>0</v>
      </c>
      <c r="CG69" s="1373">
        <v>0.83333333333333337</v>
      </c>
      <c r="CH69" s="186"/>
      <c r="CI69" s="187"/>
      <c r="CJ69" s="187"/>
      <c r="CK69" s="177">
        <f t="shared" si="63"/>
        <v>1</v>
      </c>
      <c r="CL69" s="230"/>
      <c r="CM69" s="359"/>
      <c r="CN69" s="1407">
        <v>10</v>
      </c>
      <c r="CO69" s="916">
        <v>120</v>
      </c>
    </row>
    <row r="70" spans="1:93" ht="20.100000000000001" customHeight="1" thickBot="1" x14ac:dyDescent="0.3">
      <c r="A70" s="646" t="s">
        <v>100</v>
      </c>
      <c r="B70" s="652">
        <v>56</v>
      </c>
      <c r="C70" s="25" t="s">
        <v>3</v>
      </c>
      <c r="D70" s="1501" t="s">
        <v>50</v>
      </c>
      <c r="E70" s="438" t="s">
        <v>25</v>
      </c>
      <c r="F70" s="438" t="s">
        <v>25</v>
      </c>
      <c r="G70" s="467"/>
      <c r="H70" s="503"/>
      <c r="I70" s="438" t="s">
        <v>24</v>
      </c>
      <c r="J70" s="438" t="s">
        <v>25</v>
      </c>
      <c r="K70" s="1397" t="s">
        <v>191</v>
      </c>
      <c r="L70" s="452"/>
      <c r="M70" s="447" t="s">
        <v>57</v>
      </c>
      <c r="N70" s="493" t="s">
        <v>25</v>
      </c>
      <c r="O70" s="528"/>
      <c r="P70" s="447" t="s">
        <v>32</v>
      </c>
      <c r="Q70" s="438" t="s">
        <v>32</v>
      </c>
      <c r="R70" s="1502" t="s">
        <v>32</v>
      </c>
      <c r="S70" s="1442" t="s">
        <v>31</v>
      </c>
      <c r="T70" s="438" t="s">
        <v>26</v>
      </c>
      <c r="U70" s="502" t="s">
        <v>29</v>
      </c>
      <c r="V70" s="502"/>
      <c r="W70" s="455" t="s">
        <v>29</v>
      </c>
      <c r="X70" s="460" t="s">
        <v>25</v>
      </c>
      <c r="Y70" s="458"/>
      <c r="Z70" s="458"/>
      <c r="AA70" s="438" t="s">
        <v>24</v>
      </c>
      <c r="AB70" s="438" t="s">
        <v>29</v>
      </c>
      <c r="AC70" s="453" t="s">
        <v>56</v>
      </c>
      <c r="AD70" s="507" t="s">
        <v>51</v>
      </c>
      <c r="AE70" s="460"/>
      <c r="AF70" s="438"/>
      <c r="AG70" s="438" t="s">
        <v>48</v>
      </c>
      <c r="AH70" s="460"/>
      <c r="AI70" s="1072">
        <f>COUNTIF($D70:AH70,"D")</f>
        <v>2</v>
      </c>
      <c r="AJ70" s="1073">
        <f t="shared" si="10"/>
        <v>5</v>
      </c>
      <c r="AK70" s="1073">
        <f t="shared" si="11"/>
        <v>1</v>
      </c>
      <c r="AL70" s="1073">
        <f t="shared" si="12"/>
        <v>0</v>
      </c>
      <c r="AM70" s="1073">
        <f t="shared" si="13"/>
        <v>0</v>
      </c>
      <c r="AN70" s="1073">
        <f t="shared" si="14"/>
        <v>3</v>
      </c>
      <c r="AO70" s="1073">
        <f t="shared" si="15"/>
        <v>0</v>
      </c>
      <c r="AP70" s="1073">
        <f t="shared" si="16"/>
        <v>1</v>
      </c>
      <c r="AQ70" s="1073">
        <f t="shared" si="17"/>
        <v>3</v>
      </c>
      <c r="AR70" s="1073">
        <f t="shared" si="18"/>
        <v>0</v>
      </c>
      <c r="AS70" s="1073">
        <f t="shared" si="19"/>
        <v>0</v>
      </c>
      <c r="AT70" s="1073">
        <f t="shared" si="20"/>
        <v>0</v>
      </c>
      <c r="AU70" s="1073">
        <f t="shared" si="21"/>
        <v>0</v>
      </c>
      <c r="AV70" s="1073">
        <f t="shared" si="22"/>
        <v>0</v>
      </c>
      <c r="AW70" s="1073">
        <f t="shared" si="23"/>
        <v>0</v>
      </c>
      <c r="AX70" s="1073">
        <f t="shared" si="24"/>
        <v>0</v>
      </c>
      <c r="AY70" s="1073">
        <f t="shared" si="25"/>
        <v>0</v>
      </c>
      <c r="AZ70" s="1073">
        <f t="shared" si="26"/>
        <v>0</v>
      </c>
      <c r="BA70" s="184">
        <f t="shared" si="49"/>
        <v>11</v>
      </c>
      <c r="BB70" s="348"/>
      <c r="BC70" s="1076">
        <f t="shared" si="50"/>
        <v>4</v>
      </c>
      <c r="BD70" s="347"/>
      <c r="BE70" s="343"/>
      <c r="BF70" s="178">
        <f t="shared" si="51"/>
        <v>1</v>
      </c>
      <c r="BG70" s="179">
        <f t="shared" si="52"/>
        <v>0.5</v>
      </c>
      <c r="BH70" s="180">
        <f t="shared" si="53"/>
        <v>4.1666666666666664E-2</v>
      </c>
      <c r="BI70" s="181">
        <f t="shared" si="54"/>
        <v>0.45833333333333331</v>
      </c>
      <c r="BJ70" s="182">
        <f t="shared" si="55"/>
        <v>1</v>
      </c>
      <c r="BK70" s="183">
        <f t="shared" si="30"/>
        <v>0</v>
      </c>
      <c r="BL70" s="183">
        <f t="shared" si="31"/>
        <v>1</v>
      </c>
      <c r="BM70" s="183">
        <f t="shared" si="32"/>
        <v>1</v>
      </c>
      <c r="BN70" s="183">
        <f t="shared" si="33"/>
        <v>0</v>
      </c>
      <c r="BO70" s="183">
        <f t="shared" si="34"/>
        <v>0</v>
      </c>
      <c r="BP70" s="184">
        <f t="shared" si="35"/>
        <v>0</v>
      </c>
      <c r="BQ70" s="1373">
        <f>+(BM70+BL70+BK70+BJ70)*(12/24)+"04:00"</f>
        <v>1.6666666666666667</v>
      </c>
      <c r="BR70" s="182">
        <f t="shared" si="57"/>
        <v>0</v>
      </c>
      <c r="BS70" s="183">
        <f t="shared" si="36"/>
        <v>3</v>
      </c>
      <c r="BT70" s="184">
        <f t="shared" si="37"/>
        <v>0</v>
      </c>
      <c r="BU70" s="185">
        <f t="shared" si="58"/>
        <v>1.5</v>
      </c>
      <c r="BV70" s="178">
        <f t="shared" si="38"/>
        <v>0</v>
      </c>
      <c r="BW70" s="179">
        <f t="shared" si="59"/>
        <v>0</v>
      </c>
      <c r="BX70" s="196">
        <f t="shared" si="60"/>
        <v>0</v>
      </c>
      <c r="BY70" s="197">
        <f t="shared" si="61"/>
        <v>0</v>
      </c>
      <c r="BZ70" s="182">
        <f t="shared" si="42"/>
        <v>0</v>
      </c>
      <c r="CA70" s="183">
        <f t="shared" si="43"/>
        <v>1</v>
      </c>
      <c r="CB70" s="183">
        <f t="shared" si="44"/>
        <v>0</v>
      </c>
      <c r="CC70" s="183">
        <f t="shared" si="45"/>
        <v>0</v>
      </c>
      <c r="CD70" s="183">
        <f t="shared" si="46"/>
        <v>0</v>
      </c>
      <c r="CE70" s="183">
        <f t="shared" si="47"/>
        <v>0</v>
      </c>
      <c r="CF70" s="184">
        <f t="shared" si="48"/>
        <v>0</v>
      </c>
      <c r="CG70" s="1373">
        <v>0.33333333333333331</v>
      </c>
      <c r="CH70" s="186"/>
      <c r="CI70" s="187"/>
      <c r="CJ70" s="187"/>
      <c r="CK70" s="177">
        <f t="shared" si="63"/>
        <v>2.5000000000000004</v>
      </c>
      <c r="CL70" s="230"/>
      <c r="CM70" s="359"/>
      <c r="CN70" s="1407">
        <v>8</v>
      </c>
      <c r="CO70" s="916">
        <v>108</v>
      </c>
    </row>
    <row r="71" spans="1:93" ht="20.100000000000001" customHeight="1" thickBot="1" x14ac:dyDescent="0.3">
      <c r="A71" s="646" t="s">
        <v>102</v>
      </c>
      <c r="B71" s="652">
        <v>57</v>
      </c>
      <c r="C71" s="25" t="s">
        <v>3</v>
      </c>
      <c r="D71" s="1503"/>
      <c r="E71" s="436"/>
      <c r="F71" s="436"/>
      <c r="G71" s="522"/>
      <c r="H71" s="499"/>
      <c r="I71" s="436"/>
      <c r="J71" s="436"/>
      <c r="K71" s="497"/>
      <c r="L71" s="497"/>
      <c r="M71" s="436"/>
      <c r="N71" s="443"/>
      <c r="O71" s="499"/>
      <c r="P71" s="497"/>
      <c r="Q71" s="436"/>
      <c r="R71" s="1499"/>
      <c r="S71" s="1456"/>
      <c r="T71" s="436"/>
      <c r="U71" s="497"/>
      <c r="V71" s="497"/>
      <c r="W71" s="443"/>
      <c r="X71" s="454"/>
      <c r="Y71" s="497"/>
      <c r="Z71" s="497"/>
      <c r="AA71" s="436"/>
      <c r="AB71" s="436"/>
      <c r="AC71" s="497"/>
      <c r="AD71" s="522"/>
      <c r="AE71" s="454"/>
      <c r="AF71" s="436"/>
      <c r="AG71" s="436"/>
      <c r="AH71" s="459"/>
      <c r="AI71" s="1072">
        <f>COUNTIF($D71:AH71,"D")</f>
        <v>0</v>
      </c>
      <c r="AJ71" s="1073">
        <f t="shared" si="10"/>
        <v>0</v>
      </c>
      <c r="AK71" s="1073">
        <f t="shared" si="11"/>
        <v>0</v>
      </c>
      <c r="AL71" s="1073">
        <f t="shared" si="12"/>
        <v>0</v>
      </c>
      <c r="AM71" s="1073">
        <f t="shared" si="13"/>
        <v>0</v>
      </c>
      <c r="AN71" s="1073">
        <f t="shared" si="14"/>
        <v>0</v>
      </c>
      <c r="AO71" s="1073">
        <f t="shared" si="15"/>
        <v>0</v>
      </c>
      <c r="AP71" s="1073">
        <f t="shared" si="16"/>
        <v>0</v>
      </c>
      <c r="AQ71" s="1073">
        <f t="shared" si="17"/>
        <v>0</v>
      </c>
      <c r="AR71" s="1073">
        <f t="shared" si="18"/>
        <v>0</v>
      </c>
      <c r="AS71" s="1073">
        <f t="shared" si="19"/>
        <v>0</v>
      </c>
      <c r="AT71" s="1073">
        <f t="shared" si="20"/>
        <v>0</v>
      </c>
      <c r="AU71" s="1073">
        <f t="shared" si="21"/>
        <v>0</v>
      </c>
      <c r="AV71" s="1073">
        <f t="shared" si="22"/>
        <v>0</v>
      </c>
      <c r="AW71" s="1073">
        <f t="shared" si="23"/>
        <v>0</v>
      </c>
      <c r="AX71" s="1073">
        <f t="shared" si="24"/>
        <v>0</v>
      </c>
      <c r="AY71" s="1073">
        <f t="shared" si="25"/>
        <v>0</v>
      </c>
      <c r="AZ71" s="1073">
        <f t="shared" si="26"/>
        <v>0</v>
      </c>
      <c r="BA71" s="184">
        <f t="shared" si="49"/>
        <v>0</v>
      </c>
      <c r="BB71" s="348"/>
      <c r="BC71" s="1076">
        <f t="shared" si="50"/>
        <v>0</v>
      </c>
      <c r="BD71" s="347"/>
      <c r="BE71" s="343"/>
      <c r="BF71" s="178">
        <f t="shared" si="51"/>
        <v>0</v>
      </c>
      <c r="BG71" s="179">
        <f t="shared" si="52"/>
        <v>0</v>
      </c>
      <c r="BH71" s="180">
        <f t="shared" si="53"/>
        <v>0</v>
      </c>
      <c r="BI71" s="181">
        <f t="shared" si="54"/>
        <v>0</v>
      </c>
      <c r="BJ71" s="182">
        <f t="shared" si="55"/>
        <v>0</v>
      </c>
      <c r="BK71" s="183">
        <f t="shared" si="30"/>
        <v>0</v>
      </c>
      <c r="BL71" s="183">
        <f t="shared" si="31"/>
        <v>0</v>
      </c>
      <c r="BM71" s="183">
        <f t="shared" si="32"/>
        <v>0</v>
      </c>
      <c r="BN71" s="183">
        <f t="shared" si="33"/>
        <v>0</v>
      </c>
      <c r="BO71" s="183">
        <f t="shared" si="34"/>
        <v>0</v>
      </c>
      <c r="BP71" s="184">
        <f t="shared" si="35"/>
        <v>0</v>
      </c>
      <c r="BQ71" s="405">
        <f t="shared" si="56"/>
        <v>0</v>
      </c>
      <c r="BR71" s="182">
        <f t="shared" si="57"/>
        <v>0</v>
      </c>
      <c r="BS71" s="183">
        <f t="shared" si="36"/>
        <v>0</v>
      </c>
      <c r="BT71" s="184">
        <f t="shared" si="37"/>
        <v>0</v>
      </c>
      <c r="BU71" s="185">
        <f t="shared" si="58"/>
        <v>0</v>
      </c>
      <c r="BV71" s="178">
        <f t="shared" si="38"/>
        <v>0</v>
      </c>
      <c r="BW71" s="179">
        <f t="shared" si="59"/>
        <v>0</v>
      </c>
      <c r="BX71" s="196">
        <f t="shared" si="60"/>
        <v>0</v>
      </c>
      <c r="BY71" s="197">
        <f t="shared" si="61"/>
        <v>0</v>
      </c>
      <c r="BZ71" s="182">
        <f t="shared" si="42"/>
        <v>0</v>
      </c>
      <c r="CA71" s="183">
        <f t="shared" si="43"/>
        <v>0</v>
      </c>
      <c r="CB71" s="183">
        <f t="shared" si="44"/>
        <v>0</v>
      </c>
      <c r="CC71" s="183">
        <f t="shared" si="45"/>
        <v>0</v>
      </c>
      <c r="CD71" s="183">
        <f t="shared" si="46"/>
        <v>0</v>
      </c>
      <c r="CE71" s="183">
        <f t="shared" si="47"/>
        <v>0</v>
      </c>
      <c r="CF71" s="184">
        <f t="shared" si="48"/>
        <v>0</v>
      </c>
      <c r="CG71" s="198">
        <f t="shared" si="62"/>
        <v>0</v>
      </c>
      <c r="CH71" s="186"/>
      <c r="CI71" s="187"/>
      <c r="CJ71" s="187"/>
      <c r="CK71" s="177">
        <f t="shared" si="63"/>
        <v>0</v>
      </c>
      <c r="CL71" s="230"/>
      <c r="CM71" s="359"/>
      <c r="CN71" s="1407">
        <v>0</v>
      </c>
      <c r="CO71" s="450"/>
    </row>
    <row r="72" spans="1:93" ht="20.100000000000001" customHeight="1" thickBot="1" x14ac:dyDescent="0.3">
      <c r="A72" s="646" t="s">
        <v>103</v>
      </c>
      <c r="B72" s="652">
        <v>58</v>
      </c>
      <c r="C72" s="25" t="s">
        <v>3</v>
      </c>
      <c r="D72" s="1498" t="s">
        <v>296</v>
      </c>
      <c r="E72" s="435" t="s">
        <v>32</v>
      </c>
      <c r="F72" s="435" t="s">
        <v>32</v>
      </c>
      <c r="G72" s="440" t="s">
        <v>32</v>
      </c>
      <c r="H72" s="459" t="s">
        <v>32</v>
      </c>
      <c r="I72" s="435" t="s">
        <v>32</v>
      </c>
      <c r="J72" s="435" t="s">
        <v>25</v>
      </c>
      <c r="K72" s="498"/>
      <c r="L72" s="498"/>
      <c r="M72" s="435" t="s">
        <v>24</v>
      </c>
      <c r="N72" s="456" t="s">
        <v>48</v>
      </c>
      <c r="O72" s="500"/>
      <c r="P72" s="506"/>
      <c r="Q72" s="435" t="s">
        <v>24</v>
      </c>
      <c r="R72" s="1272" t="s">
        <v>31</v>
      </c>
      <c r="S72" s="1243" t="s">
        <v>24</v>
      </c>
      <c r="T72" s="72"/>
      <c r="U72" s="726"/>
      <c r="V72" s="726"/>
      <c r="W72" s="1156"/>
      <c r="X72" s="1025"/>
      <c r="Y72" s="506" t="s">
        <v>56</v>
      </c>
      <c r="Z72" s="506"/>
      <c r="AA72" s="435" t="s">
        <v>24</v>
      </c>
      <c r="AB72" s="435" t="s">
        <v>30</v>
      </c>
      <c r="AC72" s="520"/>
      <c r="AD72" s="491" t="s">
        <v>26</v>
      </c>
      <c r="AE72" s="459" t="s">
        <v>40</v>
      </c>
      <c r="AF72" s="435" t="s">
        <v>40</v>
      </c>
      <c r="AG72" s="433" t="s">
        <v>48</v>
      </c>
      <c r="AH72" s="459"/>
      <c r="AI72" s="1072">
        <f>COUNTIF($D72:AH72,"D")</f>
        <v>4</v>
      </c>
      <c r="AJ72" s="1073">
        <f t="shared" si="10"/>
        <v>1</v>
      </c>
      <c r="AK72" s="1073">
        <f t="shared" si="11"/>
        <v>1</v>
      </c>
      <c r="AL72" s="1073">
        <f t="shared" si="12"/>
        <v>0</v>
      </c>
      <c r="AM72" s="1073">
        <f t="shared" si="13"/>
        <v>0</v>
      </c>
      <c r="AN72" s="1073">
        <f t="shared" si="14"/>
        <v>0</v>
      </c>
      <c r="AO72" s="1073">
        <f t="shared" si="15"/>
        <v>1</v>
      </c>
      <c r="AP72" s="1073">
        <f t="shared" si="16"/>
        <v>1</v>
      </c>
      <c r="AQ72" s="1073">
        <f t="shared" si="17"/>
        <v>5</v>
      </c>
      <c r="AR72" s="1073">
        <f t="shared" si="18"/>
        <v>0</v>
      </c>
      <c r="AS72" s="1073">
        <f t="shared" si="19"/>
        <v>0</v>
      </c>
      <c r="AT72" s="1073">
        <f t="shared" si="20"/>
        <v>0</v>
      </c>
      <c r="AU72" s="1073">
        <f t="shared" si="21"/>
        <v>0</v>
      </c>
      <c r="AV72" s="1073">
        <f t="shared" si="22"/>
        <v>0</v>
      </c>
      <c r="AW72" s="1073">
        <f t="shared" si="23"/>
        <v>0</v>
      </c>
      <c r="AX72" s="1073">
        <f t="shared" si="24"/>
        <v>0</v>
      </c>
      <c r="AY72" s="1073">
        <f t="shared" si="25"/>
        <v>2</v>
      </c>
      <c r="AZ72" s="1073">
        <f t="shared" si="26"/>
        <v>0</v>
      </c>
      <c r="BA72" s="184">
        <f t="shared" si="49"/>
        <v>13</v>
      </c>
      <c r="BB72" s="348"/>
      <c r="BC72" s="1076">
        <f t="shared" si="50"/>
        <v>4</v>
      </c>
      <c r="BD72" s="347"/>
      <c r="BE72" s="343"/>
      <c r="BF72" s="178">
        <f t="shared" si="51"/>
        <v>1</v>
      </c>
      <c r="BG72" s="179">
        <f t="shared" si="52"/>
        <v>0.5</v>
      </c>
      <c r="BH72" s="180">
        <f t="shared" si="53"/>
        <v>4.1666666666666664E-2</v>
      </c>
      <c r="BI72" s="181">
        <f t="shared" si="54"/>
        <v>0.45833333333333331</v>
      </c>
      <c r="BJ72" s="182">
        <f t="shared" si="55"/>
        <v>2</v>
      </c>
      <c r="BK72" s="183">
        <f t="shared" si="30"/>
        <v>0</v>
      </c>
      <c r="BL72" s="183">
        <f t="shared" si="31"/>
        <v>0</v>
      </c>
      <c r="BM72" s="183">
        <f t="shared" si="32"/>
        <v>0</v>
      </c>
      <c r="BN72" s="183">
        <f t="shared" si="33"/>
        <v>0</v>
      </c>
      <c r="BO72" s="183">
        <f t="shared" si="34"/>
        <v>0</v>
      </c>
      <c r="BP72" s="184">
        <f t="shared" si="35"/>
        <v>0</v>
      </c>
      <c r="BQ72" s="405">
        <f t="shared" si="56"/>
        <v>1</v>
      </c>
      <c r="BR72" s="182">
        <f t="shared" si="57"/>
        <v>0</v>
      </c>
      <c r="BS72" s="183">
        <f t="shared" si="36"/>
        <v>0</v>
      </c>
      <c r="BT72" s="184">
        <f t="shared" si="37"/>
        <v>1</v>
      </c>
      <c r="BU72" s="185">
        <f t="shared" si="58"/>
        <v>0.16666666666666666</v>
      </c>
      <c r="BV72" s="178">
        <f t="shared" si="38"/>
        <v>0</v>
      </c>
      <c r="BW72" s="179">
        <f t="shared" si="59"/>
        <v>0</v>
      </c>
      <c r="BX72" s="196">
        <f t="shared" si="60"/>
        <v>0</v>
      </c>
      <c r="BY72" s="197">
        <f t="shared" si="61"/>
        <v>0</v>
      </c>
      <c r="BZ72" s="182">
        <f t="shared" si="42"/>
        <v>0</v>
      </c>
      <c r="CA72" s="183">
        <f t="shared" si="43"/>
        <v>0</v>
      </c>
      <c r="CB72" s="183">
        <f t="shared" si="44"/>
        <v>0</v>
      </c>
      <c r="CC72" s="183">
        <f t="shared" si="45"/>
        <v>0</v>
      </c>
      <c r="CD72" s="183">
        <f t="shared" si="46"/>
        <v>0</v>
      </c>
      <c r="CE72" s="183">
        <f t="shared" si="47"/>
        <v>0</v>
      </c>
      <c r="CF72" s="184">
        <f t="shared" si="48"/>
        <v>0</v>
      </c>
      <c r="CG72" s="198">
        <f t="shared" si="62"/>
        <v>0</v>
      </c>
      <c r="CH72" s="186"/>
      <c r="CI72" s="187"/>
      <c r="CJ72" s="187"/>
      <c r="CK72" s="177">
        <f t="shared" si="63"/>
        <v>1.5</v>
      </c>
      <c r="CL72" s="230"/>
      <c r="CM72" s="359"/>
      <c r="CN72" s="1407">
        <v>5</v>
      </c>
      <c r="CO72" s="450">
        <v>60</v>
      </c>
    </row>
    <row r="73" spans="1:93" ht="20.100000000000001" customHeight="1" thickBot="1" x14ac:dyDescent="0.3">
      <c r="A73" s="646" t="s">
        <v>271</v>
      </c>
      <c r="B73" s="652">
        <v>59</v>
      </c>
      <c r="C73" s="25" t="s">
        <v>3</v>
      </c>
      <c r="D73" s="1498" t="s">
        <v>296</v>
      </c>
      <c r="E73" s="435" t="s">
        <v>32</v>
      </c>
      <c r="F73" s="435" t="s">
        <v>25</v>
      </c>
      <c r="G73" s="505" t="s">
        <v>49</v>
      </c>
      <c r="H73" s="500"/>
      <c r="I73" s="435" t="s">
        <v>24</v>
      </c>
      <c r="J73" s="435" t="s">
        <v>25</v>
      </c>
      <c r="K73" s="498"/>
      <c r="L73" s="498"/>
      <c r="M73" s="435" t="s">
        <v>24</v>
      </c>
      <c r="N73" s="440" t="s">
        <v>25</v>
      </c>
      <c r="O73" s="500"/>
      <c r="P73" s="506"/>
      <c r="Q73" s="435" t="s">
        <v>24</v>
      </c>
      <c r="R73" s="1272" t="s">
        <v>26</v>
      </c>
      <c r="S73" s="1243" t="s">
        <v>24</v>
      </c>
      <c r="T73" s="435" t="s">
        <v>28</v>
      </c>
      <c r="U73" s="498"/>
      <c r="V73" s="498"/>
      <c r="W73" s="440" t="s">
        <v>29</v>
      </c>
      <c r="X73" s="459" t="s">
        <v>25</v>
      </c>
      <c r="Y73" s="506"/>
      <c r="Z73" s="506" t="s">
        <v>59</v>
      </c>
      <c r="AA73" s="435" t="s">
        <v>24</v>
      </c>
      <c r="AB73" s="435" t="s">
        <v>29</v>
      </c>
      <c r="AC73" s="520"/>
      <c r="AD73" s="504"/>
      <c r="AE73" s="459" t="s">
        <v>40</v>
      </c>
      <c r="AF73" s="435" t="s">
        <v>40</v>
      </c>
      <c r="AG73" s="433" t="s">
        <v>48</v>
      </c>
      <c r="AH73" s="459"/>
      <c r="AI73" s="1072">
        <f>COUNTIF($D73:AH73,"D")</f>
        <v>5</v>
      </c>
      <c r="AJ73" s="1073">
        <f t="shared" si="10"/>
        <v>4</v>
      </c>
      <c r="AK73" s="1073">
        <f t="shared" si="11"/>
        <v>1</v>
      </c>
      <c r="AL73" s="1073">
        <f t="shared" si="12"/>
        <v>0</v>
      </c>
      <c r="AM73" s="1073">
        <f t="shared" si="13"/>
        <v>1</v>
      </c>
      <c r="AN73" s="1073">
        <f t="shared" si="14"/>
        <v>2</v>
      </c>
      <c r="AO73" s="1073">
        <f t="shared" si="15"/>
        <v>0</v>
      </c>
      <c r="AP73" s="1073">
        <f t="shared" si="16"/>
        <v>0</v>
      </c>
      <c r="AQ73" s="1073">
        <f t="shared" si="17"/>
        <v>1</v>
      </c>
      <c r="AR73" s="1073">
        <f t="shared" si="18"/>
        <v>0</v>
      </c>
      <c r="AS73" s="1073">
        <f t="shared" si="19"/>
        <v>0</v>
      </c>
      <c r="AT73" s="1073">
        <f t="shared" si="20"/>
        <v>0</v>
      </c>
      <c r="AU73" s="1073">
        <f t="shared" si="21"/>
        <v>0</v>
      </c>
      <c r="AV73" s="1073">
        <f t="shared" si="22"/>
        <v>0</v>
      </c>
      <c r="AW73" s="1073">
        <f t="shared" si="23"/>
        <v>0</v>
      </c>
      <c r="AX73" s="1073">
        <f t="shared" si="24"/>
        <v>0</v>
      </c>
      <c r="AY73" s="1073">
        <f t="shared" si="25"/>
        <v>2</v>
      </c>
      <c r="AZ73" s="1073">
        <f t="shared" si="26"/>
        <v>0</v>
      </c>
      <c r="BA73" s="184">
        <f t="shared" si="49"/>
        <v>13</v>
      </c>
      <c r="BB73" s="348"/>
      <c r="BC73" s="1076">
        <f t="shared" si="50"/>
        <v>6.166666666666667</v>
      </c>
      <c r="BD73" s="347"/>
      <c r="BE73" s="343"/>
      <c r="BF73" s="178">
        <f t="shared" si="51"/>
        <v>1</v>
      </c>
      <c r="BG73" s="179">
        <f t="shared" si="52"/>
        <v>0.5</v>
      </c>
      <c r="BH73" s="180">
        <f t="shared" si="53"/>
        <v>4.1666666666666664E-2</v>
      </c>
      <c r="BI73" s="181">
        <f t="shared" si="54"/>
        <v>0.45833333333333331</v>
      </c>
      <c r="BJ73" s="182">
        <f t="shared" si="55"/>
        <v>1</v>
      </c>
      <c r="BK73" s="183">
        <f t="shared" si="30"/>
        <v>1</v>
      </c>
      <c r="BL73" s="183">
        <f t="shared" si="31"/>
        <v>0</v>
      </c>
      <c r="BM73" s="183">
        <f t="shared" si="32"/>
        <v>0</v>
      </c>
      <c r="BN73" s="183">
        <f t="shared" si="33"/>
        <v>0</v>
      </c>
      <c r="BO73" s="183">
        <f t="shared" si="34"/>
        <v>0</v>
      </c>
      <c r="BP73" s="184">
        <f t="shared" si="35"/>
        <v>0</v>
      </c>
      <c r="BQ73" s="405">
        <f t="shared" si="56"/>
        <v>1</v>
      </c>
      <c r="BR73" s="182">
        <f t="shared" si="57"/>
        <v>1</v>
      </c>
      <c r="BS73" s="183">
        <f t="shared" si="36"/>
        <v>2</v>
      </c>
      <c r="BT73" s="184">
        <f t="shared" si="37"/>
        <v>0</v>
      </c>
      <c r="BU73" s="185">
        <f t="shared" si="58"/>
        <v>1.3333333333333333</v>
      </c>
      <c r="BV73" s="178">
        <f t="shared" si="38"/>
        <v>0</v>
      </c>
      <c r="BW73" s="179">
        <f t="shared" si="59"/>
        <v>0</v>
      </c>
      <c r="BX73" s="196">
        <f t="shared" si="60"/>
        <v>0</v>
      </c>
      <c r="BY73" s="197">
        <f t="shared" si="61"/>
        <v>0</v>
      </c>
      <c r="BZ73" s="182">
        <f t="shared" si="42"/>
        <v>0</v>
      </c>
      <c r="CA73" s="183">
        <f t="shared" si="43"/>
        <v>0</v>
      </c>
      <c r="CB73" s="183">
        <f t="shared" si="44"/>
        <v>0</v>
      </c>
      <c r="CC73" s="183">
        <f t="shared" si="45"/>
        <v>0</v>
      </c>
      <c r="CD73" s="183">
        <f t="shared" si="46"/>
        <v>0</v>
      </c>
      <c r="CE73" s="183">
        <f t="shared" si="47"/>
        <v>0</v>
      </c>
      <c r="CF73" s="184">
        <f t="shared" si="48"/>
        <v>0</v>
      </c>
      <c r="CG73" s="198">
        <f t="shared" si="62"/>
        <v>0</v>
      </c>
      <c r="CH73" s="186"/>
      <c r="CI73" s="187"/>
      <c r="CJ73" s="187"/>
      <c r="CK73" s="177">
        <f t="shared" si="63"/>
        <v>1.5</v>
      </c>
      <c r="CL73" s="230"/>
      <c r="CM73" s="359"/>
      <c r="CN73" s="1407">
        <v>7</v>
      </c>
      <c r="CO73" s="450">
        <v>84</v>
      </c>
    </row>
    <row r="74" spans="1:93" ht="20.100000000000001" customHeight="1" thickBot="1" x14ac:dyDescent="0.3">
      <c r="A74" s="646" t="s">
        <v>271</v>
      </c>
      <c r="B74" s="652">
        <v>60</v>
      </c>
      <c r="C74" s="25" t="s">
        <v>3</v>
      </c>
      <c r="D74" s="1498"/>
      <c r="E74" s="435"/>
      <c r="F74" s="435"/>
      <c r="G74" s="440"/>
      <c r="H74" s="459"/>
      <c r="I74" s="435"/>
      <c r="J74" s="435"/>
      <c r="K74" s="498"/>
      <c r="L74" s="498"/>
      <c r="M74" s="435"/>
      <c r="N74" s="440"/>
      <c r="O74" s="500"/>
      <c r="P74" s="506"/>
      <c r="Q74" s="435"/>
      <c r="R74" s="1272"/>
      <c r="S74" s="1243"/>
      <c r="T74" s="435"/>
      <c r="U74" s="498"/>
      <c r="V74" s="498"/>
      <c r="W74" s="440"/>
      <c r="X74" s="459"/>
      <c r="Y74" s="506"/>
      <c r="Z74" s="506"/>
      <c r="AA74" s="435"/>
      <c r="AB74" s="435"/>
      <c r="AC74" s="520"/>
      <c r="AD74" s="504"/>
      <c r="AE74" s="459"/>
      <c r="AF74" s="435"/>
      <c r="AG74" s="435"/>
      <c r="AH74" s="459"/>
      <c r="AI74" s="1072">
        <f>COUNTIF($D74:AH74,"D")</f>
        <v>0</v>
      </c>
      <c r="AJ74" s="1073">
        <f t="shared" si="10"/>
        <v>0</v>
      </c>
      <c r="AK74" s="1073">
        <f t="shared" si="11"/>
        <v>0</v>
      </c>
      <c r="AL74" s="1073">
        <f t="shared" si="12"/>
        <v>0</v>
      </c>
      <c r="AM74" s="1073">
        <f t="shared" si="13"/>
        <v>0</v>
      </c>
      <c r="AN74" s="1073">
        <f t="shared" si="14"/>
        <v>0</v>
      </c>
      <c r="AO74" s="1073">
        <f t="shared" si="15"/>
        <v>0</v>
      </c>
      <c r="AP74" s="1073">
        <f t="shared" si="16"/>
        <v>0</v>
      </c>
      <c r="AQ74" s="1073">
        <f t="shared" si="17"/>
        <v>0</v>
      </c>
      <c r="AR74" s="1073">
        <f t="shared" si="18"/>
        <v>0</v>
      </c>
      <c r="AS74" s="1073">
        <f t="shared" si="19"/>
        <v>0</v>
      </c>
      <c r="AT74" s="1073">
        <f t="shared" si="20"/>
        <v>0</v>
      </c>
      <c r="AU74" s="1073">
        <f t="shared" si="21"/>
        <v>0</v>
      </c>
      <c r="AV74" s="1073">
        <f t="shared" si="22"/>
        <v>0</v>
      </c>
      <c r="AW74" s="1073">
        <f t="shared" si="23"/>
        <v>0</v>
      </c>
      <c r="AX74" s="1073">
        <f t="shared" si="24"/>
        <v>0</v>
      </c>
      <c r="AY74" s="1073">
        <f t="shared" si="25"/>
        <v>0</v>
      </c>
      <c r="AZ74" s="1073">
        <f t="shared" si="26"/>
        <v>0</v>
      </c>
      <c r="BA74" s="184">
        <f t="shared" si="49"/>
        <v>0</v>
      </c>
      <c r="BB74" s="348"/>
      <c r="BC74" s="1076">
        <f t="shared" si="50"/>
        <v>0</v>
      </c>
      <c r="BD74" s="347"/>
      <c r="BE74" s="343"/>
      <c r="BF74" s="178">
        <f t="shared" si="51"/>
        <v>0</v>
      </c>
      <c r="BG74" s="179">
        <f t="shared" si="52"/>
        <v>0</v>
      </c>
      <c r="BH74" s="180">
        <f t="shared" si="53"/>
        <v>0</v>
      </c>
      <c r="BI74" s="181">
        <f t="shared" si="54"/>
        <v>0</v>
      </c>
      <c r="BJ74" s="182">
        <f t="shared" si="55"/>
        <v>0</v>
      </c>
      <c r="BK74" s="183">
        <f t="shared" si="30"/>
        <v>0</v>
      </c>
      <c r="BL74" s="183">
        <f t="shared" si="31"/>
        <v>0</v>
      </c>
      <c r="BM74" s="183">
        <f t="shared" si="32"/>
        <v>0</v>
      </c>
      <c r="BN74" s="183">
        <f t="shared" si="33"/>
        <v>0</v>
      </c>
      <c r="BO74" s="183">
        <f t="shared" si="34"/>
        <v>0</v>
      </c>
      <c r="BP74" s="184">
        <f t="shared" si="35"/>
        <v>0</v>
      </c>
      <c r="BQ74" s="405">
        <f t="shared" si="56"/>
        <v>0</v>
      </c>
      <c r="BR74" s="182">
        <f t="shared" si="57"/>
        <v>0</v>
      </c>
      <c r="BS74" s="183">
        <f t="shared" si="36"/>
        <v>0</v>
      </c>
      <c r="BT74" s="184">
        <f t="shared" si="37"/>
        <v>0</v>
      </c>
      <c r="BU74" s="185">
        <f t="shared" si="58"/>
        <v>0</v>
      </c>
      <c r="BV74" s="178">
        <f t="shared" si="38"/>
        <v>0</v>
      </c>
      <c r="BW74" s="179">
        <f t="shared" si="59"/>
        <v>0</v>
      </c>
      <c r="BX74" s="196">
        <f t="shared" si="60"/>
        <v>0</v>
      </c>
      <c r="BY74" s="197">
        <f t="shared" si="61"/>
        <v>0</v>
      </c>
      <c r="BZ74" s="182">
        <f t="shared" si="42"/>
        <v>0</v>
      </c>
      <c r="CA74" s="183">
        <f t="shared" si="43"/>
        <v>0</v>
      </c>
      <c r="CB74" s="183">
        <f t="shared" si="44"/>
        <v>0</v>
      </c>
      <c r="CC74" s="183">
        <f t="shared" si="45"/>
        <v>0</v>
      </c>
      <c r="CD74" s="183">
        <f t="shared" si="46"/>
        <v>0</v>
      </c>
      <c r="CE74" s="183">
        <f t="shared" si="47"/>
        <v>0</v>
      </c>
      <c r="CF74" s="184">
        <f t="shared" si="48"/>
        <v>0</v>
      </c>
      <c r="CG74" s="198">
        <f t="shared" si="62"/>
        <v>0</v>
      </c>
      <c r="CH74" s="186"/>
      <c r="CI74" s="187"/>
      <c r="CJ74" s="187"/>
      <c r="CK74" s="177">
        <f t="shared" si="63"/>
        <v>0</v>
      </c>
      <c r="CL74" s="230"/>
      <c r="CM74" s="359"/>
      <c r="CN74" s="1407">
        <v>0</v>
      </c>
      <c r="CO74" s="450"/>
    </row>
    <row r="75" spans="1:93" ht="20.100000000000001" customHeight="1" thickBot="1" x14ac:dyDescent="0.3">
      <c r="A75" s="646" t="s">
        <v>272</v>
      </c>
      <c r="B75" s="652">
        <v>61</v>
      </c>
      <c r="C75" s="25" t="s">
        <v>3</v>
      </c>
      <c r="D75" s="1266"/>
      <c r="E75" s="432"/>
      <c r="F75" s="432"/>
      <c r="G75" s="440"/>
      <c r="H75" s="459"/>
      <c r="I75" s="435"/>
      <c r="J75" s="435"/>
      <c r="K75" s="435"/>
      <c r="L75" s="435"/>
      <c r="M75" s="434"/>
      <c r="N75" s="491"/>
      <c r="O75" s="459"/>
      <c r="P75" s="435"/>
      <c r="Q75" s="432"/>
      <c r="R75" s="1495"/>
      <c r="S75" s="1440"/>
      <c r="T75" s="432"/>
      <c r="U75" s="506"/>
      <c r="V75" s="506"/>
      <c r="W75" s="440"/>
      <c r="X75" s="459"/>
      <c r="Y75" s="506"/>
      <c r="Z75" s="506"/>
      <c r="AA75" s="432"/>
      <c r="AB75" s="432"/>
      <c r="AC75" s="506"/>
      <c r="AD75" s="505"/>
      <c r="AE75" s="459"/>
      <c r="AF75" s="435"/>
      <c r="AG75" s="435"/>
      <c r="AH75" s="459"/>
      <c r="AI75" s="1072">
        <f>COUNTIF($D75:AH75,"D")</f>
        <v>0</v>
      </c>
      <c r="AJ75" s="1073">
        <f t="shared" si="10"/>
        <v>0</v>
      </c>
      <c r="AK75" s="1073">
        <f t="shared" si="11"/>
        <v>0</v>
      </c>
      <c r="AL75" s="1073">
        <f t="shared" si="12"/>
        <v>0</v>
      </c>
      <c r="AM75" s="1073">
        <f t="shared" si="13"/>
        <v>0</v>
      </c>
      <c r="AN75" s="1073">
        <f t="shared" si="14"/>
        <v>0</v>
      </c>
      <c r="AO75" s="1073">
        <f t="shared" si="15"/>
        <v>0</v>
      </c>
      <c r="AP75" s="1073">
        <f t="shared" si="16"/>
        <v>0</v>
      </c>
      <c r="AQ75" s="1073">
        <f t="shared" si="17"/>
        <v>0</v>
      </c>
      <c r="AR75" s="1073">
        <f t="shared" si="18"/>
        <v>0</v>
      </c>
      <c r="AS75" s="1073">
        <f t="shared" si="19"/>
        <v>0</v>
      </c>
      <c r="AT75" s="1073">
        <f t="shared" si="20"/>
        <v>0</v>
      </c>
      <c r="AU75" s="1073">
        <f t="shared" si="21"/>
        <v>0</v>
      </c>
      <c r="AV75" s="1073">
        <f t="shared" si="22"/>
        <v>0</v>
      </c>
      <c r="AW75" s="1073">
        <f t="shared" si="23"/>
        <v>0</v>
      </c>
      <c r="AX75" s="1073">
        <f t="shared" si="24"/>
        <v>0</v>
      </c>
      <c r="AY75" s="1073">
        <f t="shared" si="25"/>
        <v>0</v>
      </c>
      <c r="AZ75" s="1073">
        <f t="shared" si="26"/>
        <v>0</v>
      </c>
      <c r="BA75" s="184">
        <f t="shared" si="49"/>
        <v>0</v>
      </c>
      <c r="BB75" s="348"/>
      <c r="BC75" s="1076">
        <f t="shared" si="50"/>
        <v>0</v>
      </c>
      <c r="BD75" s="347"/>
      <c r="BE75" s="343"/>
      <c r="BF75" s="178">
        <f t="shared" si="51"/>
        <v>0</v>
      </c>
      <c r="BG75" s="179">
        <f t="shared" si="52"/>
        <v>0</v>
      </c>
      <c r="BH75" s="180">
        <f t="shared" si="53"/>
        <v>0</v>
      </c>
      <c r="BI75" s="181">
        <f t="shared" si="54"/>
        <v>0</v>
      </c>
      <c r="BJ75" s="182">
        <f t="shared" si="55"/>
        <v>0</v>
      </c>
      <c r="BK75" s="183">
        <f t="shared" si="30"/>
        <v>0</v>
      </c>
      <c r="BL75" s="183">
        <f t="shared" si="31"/>
        <v>0</v>
      </c>
      <c r="BM75" s="183">
        <f t="shared" si="32"/>
        <v>0</v>
      </c>
      <c r="BN75" s="183">
        <f t="shared" si="33"/>
        <v>0</v>
      </c>
      <c r="BO75" s="183">
        <f t="shared" si="34"/>
        <v>0</v>
      </c>
      <c r="BP75" s="184">
        <f t="shared" si="35"/>
        <v>0</v>
      </c>
      <c r="BQ75" s="405">
        <f t="shared" si="56"/>
        <v>0</v>
      </c>
      <c r="BR75" s="182">
        <f t="shared" si="57"/>
        <v>0</v>
      </c>
      <c r="BS75" s="183">
        <f t="shared" si="36"/>
        <v>0</v>
      </c>
      <c r="BT75" s="184">
        <f t="shared" si="37"/>
        <v>0</v>
      </c>
      <c r="BU75" s="185">
        <f t="shared" si="58"/>
        <v>0</v>
      </c>
      <c r="BV75" s="178">
        <f t="shared" si="38"/>
        <v>0</v>
      </c>
      <c r="BW75" s="179">
        <f t="shared" si="59"/>
        <v>0</v>
      </c>
      <c r="BX75" s="196">
        <f t="shared" si="60"/>
        <v>0</v>
      </c>
      <c r="BY75" s="197">
        <f t="shared" si="61"/>
        <v>0</v>
      </c>
      <c r="BZ75" s="182">
        <f t="shared" si="42"/>
        <v>0</v>
      </c>
      <c r="CA75" s="183">
        <f t="shared" si="43"/>
        <v>0</v>
      </c>
      <c r="CB75" s="183">
        <f t="shared" si="44"/>
        <v>0</v>
      </c>
      <c r="CC75" s="183">
        <f t="shared" si="45"/>
        <v>0</v>
      </c>
      <c r="CD75" s="183">
        <f t="shared" si="46"/>
        <v>0</v>
      </c>
      <c r="CE75" s="183">
        <f t="shared" si="47"/>
        <v>0</v>
      </c>
      <c r="CF75" s="184">
        <f t="shared" si="48"/>
        <v>0</v>
      </c>
      <c r="CG75" s="198">
        <f t="shared" si="62"/>
        <v>0</v>
      </c>
      <c r="CH75" s="186"/>
      <c r="CI75" s="187"/>
      <c r="CJ75" s="187"/>
      <c r="CK75" s="177">
        <f t="shared" si="63"/>
        <v>0</v>
      </c>
      <c r="CL75" s="230"/>
      <c r="CM75" s="359"/>
      <c r="CN75" s="1407">
        <v>0</v>
      </c>
      <c r="CO75" s="450">
        <v>0</v>
      </c>
    </row>
    <row r="76" spans="1:93" ht="20.100000000000001" customHeight="1" thickBot="1" x14ac:dyDescent="0.3">
      <c r="A76" s="863" t="s">
        <v>21</v>
      </c>
      <c r="B76" s="863" t="s">
        <v>22</v>
      </c>
      <c r="C76" s="864" t="s">
        <v>23</v>
      </c>
      <c r="D76" s="1485">
        <v>1</v>
      </c>
      <c r="E76" s="264">
        <v>2</v>
      </c>
      <c r="F76" s="265">
        <v>3</v>
      </c>
      <c r="G76" s="640">
        <v>4</v>
      </c>
      <c r="H76" s="307">
        <v>5</v>
      </c>
      <c r="I76" s="265">
        <v>6</v>
      </c>
      <c r="J76" s="265">
        <v>7</v>
      </c>
      <c r="K76" s="265">
        <v>8</v>
      </c>
      <c r="L76" s="265">
        <v>9</v>
      </c>
      <c r="M76" s="264">
        <v>10</v>
      </c>
      <c r="N76" s="640">
        <v>11</v>
      </c>
      <c r="O76" s="307">
        <v>12</v>
      </c>
      <c r="P76" s="265">
        <v>13</v>
      </c>
      <c r="Q76" s="265">
        <v>14</v>
      </c>
      <c r="R76" s="1486">
        <v>15</v>
      </c>
      <c r="S76" s="1447">
        <v>16</v>
      </c>
      <c r="T76" s="265">
        <v>17</v>
      </c>
      <c r="U76" s="1147">
        <v>18</v>
      </c>
      <c r="V76" s="265">
        <v>19</v>
      </c>
      <c r="W76" s="641">
        <v>20</v>
      </c>
      <c r="X76" s="307">
        <v>21</v>
      </c>
      <c r="Y76" s="265">
        <v>22</v>
      </c>
      <c r="Z76" s="265">
        <v>23</v>
      </c>
      <c r="AA76" s="264">
        <v>24</v>
      </c>
      <c r="AB76" s="1147">
        <v>25</v>
      </c>
      <c r="AC76" s="265">
        <v>26</v>
      </c>
      <c r="AD76" s="640">
        <v>27</v>
      </c>
      <c r="AE76" s="307">
        <v>28</v>
      </c>
      <c r="AF76" s="265">
        <v>29</v>
      </c>
      <c r="AG76" s="265">
        <v>30</v>
      </c>
      <c r="AH76" s="307"/>
      <c r="AI76" s="1072">
        <f>COUNTIF($D76:AH76,"D")</f>
        <v>0</v>
      </c>
      <c r="AJ76" s="1073">
        <f t="shared" si="10"/>
        <v>0</v>
      </c>
      <c r="AK76" s="1073">
        <f t="shared" si="11"/>
        <v>0</v>
      </c>
      <c r="AL76" s="1073">
        <f t="shared" si="12"/>
        <v>0</v>
      </c>
      <c r="AM76" s="1073">
        <f t="shared" si="13"/>
        <v>0</v>
      </c>
      <c r="AN76" s="1073">
        <f t="shared" si="14"/>
        <v>0</v>
      </c>
      <c r="AO76" s="1073">
        <f t="shared" si="15"/>
        <v>0</v>
      </c>
      <c r="AP76" s="1073">
        <f t="shared" si="16"/>
        <v>0</v>
      </c>
      <c r="AQ76" s="1073">
        <f t="shared" si="17"/>
        <v>0</v>
      </c>
      <c r="AR76" s="1073">
        <f t="shared" si="18"/>
        <v>0</v>
      </c>
      <c r="AS76" s="1073">
        <f t="shared" si="19"/>
        <v>0</v>
      </c>
      <c r="AT76" s="1073">
        <f t="shared" si="20"/>
        <v>0</v>
      </c>
      <c r="AU76" s="1073">
        <f t="shared" si="21"/>
        <v>0</v>
      </c>
      <c r="AV76" s="1073">
        <f t="shared" si="22"/>
        <v>0</v>
      </c>
      <c r="AW76" s="1073">
        <f t="shared" si="23"/>
        <v>0</v>
      </c>
      <c r="AX76" s="1073">
        <f t="shared" si="24"/>
        <v>0</v>
      </c>
      <c r="AY76" s="1073">
        <f t="shared" si="25"/>
        <v>0</v>
      </c>
      <c r="AZ76" s="1073">
        <f t="shared" si="26"/>
        <v>0</v>
      </c>
      <c r="BA76" s="184">
        <f t="shared" si="49"/>
        <v>0</v>
      </c>
      <c r="BB76" s="348"/>
      <c r="BC76" s="1076">
        <f t="shared" si="50"/>
        <v>0</v>
      </c>
      <c r="BD76" s="347"/>
      <c r="BE76" s="343"/>
      <c r="BF76" s="178">
        <f t="shared" si="51"/>
        <v>0</v>
      </c>
      <c r="BG76" s="179">
        <f t="shared" si="52"/>
        <v>0</v>
      </c>
      <c r="BH76" s="180">
        <f t="shared" si="53"/>
        <v>0</v>
      </c>
      <c r="BI76" s="181">
        <f t="shared" si="54"/>
        <v>0</v>
      </c>
      <c r="BJ76" s="182">
        <f t="shared" si="55"/>
        <v>0</v>
      </c>
      <c r="BK76" s="183">
        <f t="shared" si="30"/>
        <v>0</v>
      </c>
      <c r="BL76" s="183">
        <f t="shared" si="31"/>
        <v>0</v>
      </c>
      <c r="BM76" s="183">
        <f t="shared" si="32"/>
        <v>0</v>
      </c>
      <c r="BN76" s="183">
        <f t="shared" si="33"/>
        <v>0</v>
      </c>
      <c r="BO76" s="183">
        <f t="shared" si="34"/>
        <v>0</v>
      </c>
      <c r="BP76" s="184">
        <f t="shared" si="35"/>
        <v>0</v>
      </c>
      <c r="BQ76" s="405">
        <f t="shared" si="56"/>
        <v>0</v>
      </c>
      <c r="BR76" s="182">
        <f t="shared" si="57"/>
        <v>0</v>
      </c>
      <c r="BS76" s="183">
        <f t="shared" si="36"/>
        <v>0</v>
      </c>
      <c r="BT76" s="184">
        <f t="shared" si="37"/>
        <v>0</v>
      </c>
      <c r="BU76" s="185">
        <f t="shared" si="58"/>
        <v>0</v>
      </c>
      <c r="BV76" s="178">
        <f t="shared" si="38"/>
        <v>0</v>
      </c>
      <c r="BW76" s="179">
        <f t="shared" si="59"/>
        <v>0</v>
      </c>
      <c r="BX76" s="196">
        <f t="shared" si="60"/>
        <v>0</v>
      </c>
      <c r="BY76" s="197">
        <f t="shared" si="61"/>
        <v>0</v>
      </c>
      <c r="BZ76" s="182">
        <f t="shared" si="42"/>
        <v>0</v>
      </c>
      <c r="CA76" s="183">
        <f t="shared" si="43"/>
        <v>0</v>
      </c>
      <c r="CB76" s="183">
        <f t="shared" si="44"/>
        <v>0</v>
      </c>
      <c r="CC76" s="183">
        <f t="shared" si="45"/>
        <v>0</v>
      </c>
      <c r="CD76" s="183">
        <f t="shared" si="46"/>
        <v>0</v>
      </c>
      <c r="CE76" s="183">
        <f t="shared" si="47"/>
        <v>0</v>
      </c>
      <c r="CF76" s="184">
        <f t="shared" si="48"/>
        <v>0</v>
      </c>
      <c r="CG76" s="198">
        <f t="shared" si="62"/>
        <v>0</v>
      </c>
      <c r="CH76" s="186"/>
      <c r="CI76" s="187"/>
      <c r="CJ76" s="187"/>
      <c r="CK76" s="177">
        <f t="shared" si="63"/>
        <v>0</v>
      </c>
      <c r="CL76" s="230"/>
      <c r="CM76" s="359"/>
      <c r="CN76" s="1407">
        <v>0</v>
      </c>
      <c r="CO76" s="450"/>
    </row>
    <row r="77" spans="1:93" ht="20.100000000000001" customHeight="1" thickBot="1" x14ac:dyDescent="0.3">
      <c r="A77" s="690" t="s">
        <v>104</v>
      </c>
      <c r="B77" s="1390">
        <v>62</v>
      </c>
      <c r="C77" s="692" t="s">
        <v>1</v>
      </c>
      <c r="D77" s="1497"/>
      <c r="E77" s="498"/>
      <c r="F77" s="435" t="s">
        <v>32</v>
      </c>
      <c r="G77" s="440" t="s">
        <v>32</v>
      </c>
      <c r="H77" s="500"/>
      <c r="I77" s="531" t="s">
        <v>190</v>
      </c>
      <c r="J77" s="435" t="s">
        <v>24</v>
      </c>
      <c r="K77" s="435" t="s">
        <v>25</v>
      </c>
      <c r="L77" s="498"/>
      <c r="M77" s="498"/>
      <c r="N77" s="1228" t="s">
        <v>39</v>
      </c>
      <c r="O77" s="1228" t="s">
        <v>39</v>
      </c>
      <c r="P77" s="1228"/>
      <c r="Q77" s="1228"/>
      <c r="R77" s="1488" t="s">
        <v>39</v>
      </c>
      <c r="S77" s="999"/>
      <c r="T77" s="435" t="s">
        <v>24</v>
      </c>
      <c r="U77" s="435" t="s">
        <v>29</v>
      </c>
      <c r="V77" s="520"/>
      <c r="W77" s="1391" t="s">
        <v>192</v>
      </c>
      <c r="X77" s="459" t="s">
        <v>24</v>
      </c>
      <c r="Y77" s="435" t="s">
        <v>25</v>
      </c>
      <c r="Z77" s="498"/>
      <c r="AA77" s="498"/>
      <c r="AB77" s="435" t="s">
        <v>30</v>
      </c>
      <c r="AC77" s="435" t="s">
        <v>25</v>
      </c>
      <c r="AD77" s="505"/>
      <c r="AE77" s="500"/>
      <c r="AF77" s="435" t="s">
        <v>24</v>
      </c>
      <c r="AG77" s="435" t="s">
        <v>28</v>
      </c>
      <c r="AH77" s="500"/>
      <c r="AI77" s="1072">
        <f>COUNTIF($D77:AH77,"D")</f>
        <v>4</v>
      </c>
      <c r="AJ77" s="1073">
        <f t="shared" ref="AJ77:AJ96" si="64">COUNTIF($D77:$AH77,"N")</f>
        <v>3</v>
      </c>
      <c r="AK77" s="1073">
        <f t="shared" ref="AK77:AK96" si="65">COUNTIF($D77:$AH77,"DT")</f>
        <v>0</v>
      </c>
      <c r="AL77" s="1073">
        <f t="shared" ref="AL77:AL96" si="66">COUNTIF($D77:$AH77,"NT")</f>
        <v>0</v>
      </c>
      <c r="AM77" s="1073">
        <f t="shared" ref="AM77:AM96" si="67">COUNTIF($D77:$AH77,"Naf")</f>
        <v>1</v>
      </c>
      <c r="AN77" s="1073">
        <f t="shared" ref="AN77:AN96" si="68">COUNTIF($D77:$AH77,"DF")</f>
        <v>1</v>
      </c>
      <c r="AO77" s="1073">
        <f t="shared" ref="AO77:AO96" si="69">COUNTIF($D77:$AH77,"NF")</f>
        <v>1</v>
      </c>
      <c r="AP77" s="1073">
        <f t="shared" ref="AP77:AP96" si="70">COUNTIF($D77:$AH77,"t")</f>
        <v>0</v>
      </c>
      <c r="AQ77" s="1073">
        <f t="shared" ref="AQ77:AQ96" si="71">COUNTIF($D77:$AH77,"FE")</f>
        <v>2</v>
      </c>
      <c r="AR77" s="1073">
        <f t="shared" ref="AR77:AR96" si="72">COUNTIF($D77:$AH77,"LN")</f>
        <v>0</v>
      </c>
      <c r="AS77" s="1073">
        <f t="shared" ref="AS77:AS96" si="73">COUNTIF($D77:$AH77,"DS")</f>
        <v>0</v>
      </c>
      <c r="AT77" s="1073">
        <f t="shared" ref="AT77:AT96" si="74">COUNTIF($D77:$AH77,"DISP")</f>
        <v>0</v>
      </c>
      <c r="AU77" s="1073">
        <f t="shared" ref="AU77:AU96" si="75">COUNTIF($D77:$AH77,"L")</f>
        <v>0</v>
      </c>
      <c r="AV77" s="1073">
        <f t="shared" ref="AV77:AV96" si="76">COUNTIF($D77:$AH77,"B")</f>
        <v>0</v>
      </c>
      <c r="AW77" s="1073">
        <f t="shared" ref="AW77:AW96" si="77">COUNTIF($D77:$AH77,"SA")</f>
        <v>0</v>
      </c>
      <c r="AX77" s="1073">
        <f t="shared" ref="AX77:AX96" si="78">COUNTIF($D77:$AH77,"SE")</f>
        <v>3</v>
      </c>
      <c r="AY77" s="1073">
        <f t="shared" ref="AY77:AY96" si="79">COUNTIF($D77:$AH77,"TR")</f>
        <v>0</v>
      </c>
      <c r="AZ77" s="1073">
        <f t="shared" ref="AZ77:AZ96" si="80">COUNTIF($D77:$AH77,"F")</f>
        <v>0</v>
      </c>
      <c r="BA77" s="184">
        <f t="shared" si="49"/>
        <v>12</v>
      </c>
      <c r="BB77" s="348"/>
      <c r="BC77" s="1076">
        <f t="shared" si="50"/>
        <v>5.833333333333333</v>
      </c>
      <c r="BD77" s="347"/>
      <c r="BE77" s="343"/>
      <c r="BF77" s="178">
        <f t="shared" si="51"/>
        <v>0</v>
      </c>
      <c r="BG77" s="179">
        <f t="shared" si="52"/>
        <v>0</v>
      </c>
      <c r="BH77" s="180">
        <f t="shared" si="53"/>
        <v>0</v>
      </c>
      <c r="BI77" s="181">
        <f t="shared" si="54"/>
        <v>0</v>
      </c>
      <c r="BJ77" s="182">
        <f t="shared" si="55"/>
        <v>0</v>
      </c>
      <c r="BK77" s="183">
        <f t="shared" ref="BK77:BK96" si="81">COUNTIF($D77:$AH77,"NTS5S")</f>
        <v>0</v>
      </c>
      <c r="BL77" s="183">
        <f t="shared" ref="BL77:BL96" si="82">COUNTIF($D77:$AH77,"DTSDS")</f>
        <v>0</v>
      </c>
      <c r="BM77" s="183">
        <f t="shared" ref="BM77:BM96" si="83">COUNTIF($D77:$AH77,"NTSDS")</f>
        <v>0</v>
      </c>
      <c r="BN77" s="183">
        <f t="shared" ref="BN77:BN96" si="84">COUNTIF($D77:$AH77,"NTSAF")</f>
        <v>0</v>
      </c>
      <c r="BO77" s="183">
        <f t="shared" ref="BO77:BO96" si="85">COUNTIF($D77:$AH77,"DTSF")</f>
        <v>0</v>
      </c>
      <c r="BP77" s="184">
        <f t="shared" ref="BP77:BP96" si="86">COUNTIF($D77:$AH77,"NTSF")</f>
        <v>0</v>
      </c>
      <c r="BQ77" s="1373">
        <v>0.16666666666666666</v>
      </c>
      <c r="BR77" s="182">
        <f t="shared" si="57"/>
        <v>1</v>
      </c>
      <c r="BS77" s="183">
        <f t="shared" ref="BS77:BS96" si="87">COUNTIF($D77:$AH77,"DF")</f>
        <v>1</v>
      </c>
      <c r="BT77" s="184">
        <f t="shared" ref="BT77:BT96" si="88">COUNTIF($D77:$AH77,"NF")</f>
        <v>1</v>
      </c>
      <c r="BU77" s="185">
        <f t="shared" si="58"/>
        <v>0.99999999999999989</v>
      </c>
      <c r="BV77" s="178">
        <f t="shared" ref="BV77:BV96" si="89">COUNTIF($D77:$AH77,"DTS1")+COUNTIF($D77:$AH77,"NTS1")</f>
        <v>0</v>
      </c>
      <c r="BW77" s="179">
        <f t="shared" si="59"/>
        <v>0</v>
      </c>
      <c r="BX77" s="196">
        <f t="shared" si="60"/>
        <v>0</v>
      </c>
      <c r="BY77" s="197">
        <f t="shared" si="61"/>
        <v>0</v>
      </c>
      <c r="BZ77" s="182">
        <f t="shared" ref="BZ77:BZ96" si="90">COUNTIF($D77:$AH77,"DTS5S1")</f>
        <v>1</v>
      </c>
      <c r="CA77" s="183">
        <f t="shared" ref="CA77:CA96" si="91">COUNTIF($D77:$AH77,"NTS5S1")</f>
        <v>0</v>
      </c>
      <c r="CB77" s="183">
        <f t="shared" ref="CB77:CB96" si="92">COUNTIF($D77:$AH77,"DTSDS1")</f>
        <v>1</v>
      </c>
      <c r="CC77" s="183">
        <f t="shared" ref="CC77:CC96" si="93">COUNTIF($D77:$AH77,"NTSDS1")</f>
        <v>0</v>
      </c>
      <c r="CD77" s="183">
        <f t="shared" ref="CD77:CD96" si="94">COUNTIF($D77:$AH77,"NTSAF1")</f>
        <v>0</v>
      </c>
      <c r="CE77" s="183">
        <f t="shared" ref="CE77:CE96" si="95">COUNTIF($D77:$AH77,"DTSF1")</f>
        <v>0</v>
      </c>
      <c r="CF77" s="184">
        <f t="shared" ref="CF77:CF96" si="96">COUNTIF($D77:$AH77,"NTSF1")</f>
        <v>0</v>
      </c>
      <c r="CG77" s="1373">
        <v>0.83333333333333337</v>
      </c>
      <c r="CH77" s="186"/>
      <c r="CI77" s="187"/>
      <c r="CJ77" s="187"/>
      <c r="CK77" s="177">
        <f t="shared" si="63"/>
        <v>1</v>
      </c>
      <c r="CL77" s="230"/>
      <c r="CM77" s="359"/>
      <c r="CN77" s="1407">
        <v>10</v>
      </c>
      <c r="CO77" s="916">
        <v>120</v>
      </c>
    </row>
    <row r="78" spans="1:93" ht="20.100000000000001" customHeight="1" thickBot="1" x14ac:dyDescent="0.3">
      <c r="A78" s="865" t="s">
        <v>105</v>
      </c>
      <c r="B78" s="866">
        <v>63</v>
      </c>
      <c r="C78" s="867" t="s">
        <v>275</v>
      </c>
      <c r="D78" s="1497"/>
      <c r="E78" s="498"/>
      <c r="F78" s="435"/>
      <c r="G78" s="440"/>
      <c r="H78" s="500"/>
      <c r="I78" s="506"/>
      <c r="J78" s="435"/>
      <c r="K78" s="435"/>
      <c r="L78" s="498"/>
      <c r="M78" s="498"/>
      <c r="N78" s="440"/>
      <c r="O78" s="459"/>
      <c r="P78" s="506"/>
      <c r="Q78" s="506"/>
      <c r="R78" s="1272"/>
      <c r="S78" s="999"/>
      <c r="T78" s="435"/>
      <c r="U78" s="435"/>
      <c r="V78" s="520"/>
      <c r="W78" s="504"/>
      <c r="X78" s="459"/>
      <c r="Y78" s="435"/>
      <c r="Z78" s="498"/>
      <c r="AA78" s="498"/>
      <c r="AB78" s="435"/>
      <c r="AC78" s="435"/>
      <c r="AD78" s="505"/>
      <c r="AE78" s="500"/>
      <c r="AF78" s="435"/>
      <c r="AG78" s="435"/>
      <c r="AH78" s="500"/>
      <c r="AI78" s="1072">
        <f>COUNTIF($D78:AH78,"D")</f>
        <v>0</v>
      </c>
      <c r="AJ78" s="1073">
        <f t="shared" si="64"/>
        <v>0</v>
      </c>
      <c r="AK78" s="1073">
        <f t="shared" si="65"/>
        <v>0</v>
      </c>
      <c r="AL78" s="1073">
        <f t="shared" si="66"/>
        <v>0</v>
      </c>
      <c r="AM78" s="1073">
        <f t="shared" si="67"/>
        <v>0</v>
      </c>
      <c r="AN78" s="1073">
        <f t="shared" si="68"/>
        <v>0</v>
      </c>
      <c r="AO78" s="1073">
        <f t="shared" si="69"/>
        <v>0</v>
      </c>
      <c r="AP78" s="1073">
        <f t="shared" si="70"/>
        <v>0</v>
      </c>
      <c r="AQ78" s="1073">
        <f t="shared" si="71"/>
        <v>0</v>
      </c>
      <c r="AR78" s="1073">
        <f t="shared" si="72"/>
        <v>0</v>
      </c>
      <c r="AS78" s="1073">
        <f t="shared" si="73"/>
        <v>0</v>
      </c>
      <c r="AT78" s="1073">
        <f t="shared" si="74"/>
        <v>0</v>
      </c>
      <c r="AU78" s="1073">
        <f t="shared" si="75"/>
        <v>0</v>
      </c>
      <c r="AV78" s="1073">
        <f t="shared" si="76"/>
        <v>0</v>
      </c>
      <c r="AW78" s="1073">
        <f t="shared" si="77"/>
        <v>0</v>
      </c>
      <c r="AX78" s="1073">
        <f t="shared" si="78"/>
        <v>0</v>
      </c>
      <c r="AY78" s="1073">
        <f t="shared" si="79"/>
        <v>0</v>
      </c>
      <c r="AZ78" s="1073">
        <f t="shared" si="80"/>
        <v>0</v>
      </c>
      <c r="BA78" s="184">
        <f t="shared" ref="BA78:BA96" si="97">+AI78+AJ78+AK78+AL78+AQ78+AU78+AV78+AW78+AX78+AY78</f>
        <v>0</v>
      </c>
      <c r="BB78" s="348"/>
      <c r="BC78" s="1076">
        <f t="shared" ref="BC78:BC96" si="98">+AI78*$BB$2+AJ78*$BB$6+AK78*$BB$2+AL78*$BB$2+AM78*$BB$6+AO78*8/24+AS78*8/24+AT78*8/24+AU78*8/24+AV78*12/24+AW78*8/24+AX78*$BB$2+AY78*8/24+BJ78*(0/24)+AR78*12/24</f>
        <v>0</v>
      </c>
      <c r="BD78" s="347"/>
      <c r="BE78" s="343"/>
      <c r="BF78" s="178">
        <f t="shared" ref="BF78:BF96" si="99">COUNTIF($D78:$AH78,"DTS")+COUNTIF($D78:$AH78,"NTS")</f>
        <v>0</v>
      </c>
      <c r="BG78" s="179">
        <f t="shared" ref="BG78:BG96" si="100">+BF78*12/24</f>
        <v>0</v>
      </c>
      <c r="BH78" s="180">
        <f t="shared" ref="BH78:BH96" si="101">+BG78/12+BN78*(1/24)</f>
        <v>0</v>
      </c>
      <c r="BI78" s="181">
        <f t="shared" ref="BI78:BI96" si="102">+BG78-BH78+(BN78*(3/24))+(BP78*(8/24))</f>
        <v>0</v>
      </c>
      <c r="BJ78" s="182">
        <f t="shared" ref="BJ78:BJ96" si="103">COUNTIF($D78:$AH78,"DTS5S")</f>
        <v>0</v>
      </c>
      <c r="BK78" s="183">
        <f t="shared" si="81"/>
        <v>0</v>
      </c>
      <c r="BL78" s="183">
        <f t="shared" si="82"/>
        <v>0</v>
      </c>
      <c r="BM78" s="183">
        <f t="shared" si="83"/>
        <v>0</v>
      </c>
      <c r="BN78" s="183">
        <f t="shared" si="84"/>
        <v>0</v>
      </c>
      <c r="BO78" s="183">
        <f t="shared" si="85"/>
        <v>0</v>
      </c>
      <c r="BP78" s="184">
        <f t="shared" si="86"/>
        <v>0</v>
      </c>
      <c r="BQ78" s="405">
        <f t="shared" ref="BQ78:BQ94" si="104">+(BM78+BL78+BK78+BJ78)*(12/24)</f>
        <v>0</v>
      </c>
      <c r="BR78" s="182">
        <f t="shared" ref="BR78:BR96" si="105">COUNTIF($D78:$AH78,"NAF")+$BR$8</f>
        <v>0</v>
      </c>
      <c r="BS78" s="183">
        <f t="shared" si="87"/>
        <v>0</v>
      </c>
      <c r="BT78" s="184">
        <f t="shared" si="88"/>
        <v>0</v>
      </c>
      <c r="BU78" s="185">
        <f t="shared" ref="BU78:BU96" si="106">BR78*(8/24)+BS78*(12/24)+BT78*(4/24)+BN78*(8/24)+BO78*(12/24)+BP78*(4/24)</f>
        <v>0</v>
      </c>
      <c r="BV78" s="178">
        <f t="shared" si="89"/>
        <v>0</v>
      </c>
      <c r="BW78" s="179">
        <f t="shared" ref="BW78:BW96" si="107">+BV78*12/24</f>
        <v>0</v>
      </c>
      <c r="BX78" s="196">
        <f t="shared" ref="BX78:BX96" si="108">+BW78/12+CD78*(1/24)</f>
        <v>0</v>
      </c>
      <c r="BY78" s="197">
        <f t="shared" ref="BY78:BY96" si="109">+BW78-BX78+(CD78*(3/24))+(CF78*(8/24))</f>
        <v>0</v>
      </c>
      <c r="BZ78" s="182">
        <f t="shared" si="90"/>
        <v>0</v>
      </c>
      <c r="CA78" s="183">
        <f t="shared" si="91"/>
        <v>0</v>
      </c>
      <c r="CB78" s="183">
        <f t="shared" si="92"/>
        <v>0</v>
      </c>
      <c r="CC78" s="183">
        <f t="shared" si="93"/>
        <v>0</v>
      </c>
      <c r="CD78" s="183">
        <f t="shared" si="94"/>
        <v>0</v>
      </c>
      <c r="CE78" s="183">
        <f t="shared" si="95"/>
        <v>0</v>
      </c>
      <c r="CF78" s="184">
        <f t="shared" si="96"/>
        <v>0</v>
      </c>
      <c r="CG78" s="198">
        <f t="shared" ref="CG78:CG94" si="110">+(CC78+CB78+CA78+CD78+CE78+CF78+BZ78)*(12/24)</f>
        <v>0</v>
      </c>
      <c r="CH78" s="186"/>
      <c r="CI78" s="187"/>
      <c r="CJ78" s="187"/>
      <c r="CK78" s="177">
        <f t="shared" ref="CK78:CK96" si="111">SUM(BQ78)+BG78+BW78+CG78</f>
        <v>0</v>
      </c>
      <c r="CL78" s="230"/>
      <c r="CM78" s="359"/>
      <c r="CN78" s="1407">
        <v>0</v>
      </c>
      <c r="CO78" s="450">
        <v>0</v>
      </c>
    </row>
    <row r="79" spans="1:93" s="35" customFormat="1" ht="20.100000000000001" customHeight="1" thickBot="1" x14ac:dyDescent="0.25">
      <c r="A79" s="868" t="s">
        <v>106</v>
      </c>
      <c r="B79" s="1390">
        <v>64</v>
      </c>
      <c r="C79" s="90" t="s">
        <v>2</v>
      </c>
      <c r="D79" s="1497"/>
      <c r="E79" s="498"/>
      <c r="F79" s="435" t="s">
        <v>24</v>
      </c>
      <c r="G79" s="440" t="s">
        <v>25</v>
      </c>
      <c r="H79" s="500"/>
      <c r="I79" s="506"/>
      <c r="J79" s="435" t="s">
        <v>24</v>
      </c>
      <c r="K79" s="435" t="s">
        <v>25</v>
      </c>
      <c r="L79" s="498"/>
      <c r="M79" s="498"/>
      <c r="N79" s="440" t="s">
        <v>24</v>
      </c>
      <c r="O79" s="459" t="s">
        <v>25</v>
      </c>
      <c r="P79" s="506"/>
      <c r="Q79" s="506"/>
      <c r="R79" s="1272" t="s">
        <v>24</v>
      </c>
      <c r="S79" s="999"/>
      <c r="T79" s="435" t="s">
        <v>32</v>
      </c>
      <c r="U79" s="435" t="s">
        <v>32</v>
      </c>
      <c r="V79" s="520" t="s">
        <v>288</v>
      </c>
      <c r="W79" s="504" t="s">
        <v>296</v>
      </c>
      <c r="X79" s="459" t="s">
        <v>32</v>
      </c>
      <c r="Y79" s="435" t="s">
        <v>32</v>
      </c>
      <c r="Z79" s="498" t="s">
        <v>288</v>
      </c>
      <c r="AA79" s="498" t="s">
        <v>289</v>
      </c>
      <c r="AB79" s="435" t="s">
        <v>32</v>
      </c>
      <c r="AC79" s="435" t="s">
        <v>32</v>
      </c>
      <c r="AD79" s="440" t="s">
        <v>32</v>
      </c>
      <c r="AE79" s="500" t="s">
        <v>48</v>
      </c>
      <c r="AF79" s="89" t="s">
        <v>56</v>
      </c>
      <c r="AG79" s="435" t="s">
        <v>28</v>
      </c>
      <c r="AH79" s="500"/>
      <c r="AI79" s="1072">
        <f>COUNTIF($D79:AH79,"D")</f>
        <v>4</v>
      </c>
      <c r="AJ79" s="1073">
        <f t="shared" si="64"/>
        <v>3</v>
      </c>
      <c r="AK79" s="1073">
        <f t="shared" si="65"/>
        <v>0</v>
      </c>
      <c r="AL79" s="1073">
        <f t="shared" si="66"/>
        <v>0</v>
      </c>
      <c r="AM79" s="1073">
        <f t="shared" si="67"/>
        <v>1</v>
      </c>
      <c r="AN79" s="1073">
        <f t="shared" si="68"/>
        <v>0</v>
      </c>
      <c r="AO79" s="1073">
        <f t="shared" si="69"/>
        <v>0</v>
      </c>
      <c r="AP79" s="1073">
        <f t="shared" si="70"/>
        <v>0</v>
      </c>
      <c r="AQ79" s="1073">
        <f t="shared" si="71"/>
        <v>7</v>
      </c>
      <c r="AR79" s="1073">
        <f t="shared" si="72"/>
        <v>0</v>
      </c>
      <c r="AS79" s="1073">
        <f t="shared" si="73"/>
        <v>0</v>
      </c>
      <c r="AT79" s="1073">
        <f t="shared" si="74"/>
        <v>0</v>
      </c>
      <c r="AU79" s="1073">
        <f t="shared" si="75"/>
        <v>0</v>
      </c>
      <c r="AV79" s="1073">
        <f t="shared" si="76"/>
        <v>0</v>
      </c>
      <c r="AW79" s="1073">
        <f t="shared" si="77"/>
        <v>0</v>
      </c>
      <c r="AX79" s="1073">
        <f t="shared" si="78"/>
        <v>0</v>
      </c>
      <c r="AY79" s="1073">
        <f t="shared" si="79"/>
        <v>0</v>
      </c>
      <c r="AZ79" s="1073">
        <f t="shared" si="80"/>
        <v>0</v>
      </c>
      <c r="BA79" s="184">
        <f t="shared" si="97"/>
        <v>14</v>
      </c>
      <c r="BB79" s="348"/>
      <c r="BC79" s="1076">
        <f t="shared" si="98"/>
        <v>4</v>
      </c>
      <c r="BD79" s="347"/>
      <c r="BE79" s="343"/>
      <c r="BF79" s="178">
        <f t="shared" si="99"/>
        <v>1</v>
      </c>
      <c r="BG79" s="179">
        <f t="shared" si="100"/>
        <v>0.5</v>
      </c>
      <c r="BH79" s="180">
        <f t="shared" si="101"/>
        <v>4.1666666666666664E-2</v>
      </c>
      <c r="BI79" s="181">
        <f t="shared" si="102"/>
        <v>0.45833333333333331</v>
      </c>
      <c r="BJ79" s="182">
        <f t="shared" si="103"/>
        <v>1</v>
      </c>
      <c r="BK79" s="183">
        <f t="shared" si="81"/>
        <v>0</v>
      </c>
      <c r="BL79" s="183">
        <f t="shared" si="82"/>
        <v>0</v>
      </c>
      <c r="BM79" s="183">
        <f t="shared" si="83"/>
        <v>0</v>
      </c>
      <c r="BN79" s="183">
        <f t="shared" si="84"/>
        <v>0</v>
      </c>
      <c r="BO79" s="183">
        <f t="shared" si="85"/>
        <v>0</v>
      </c>
      <c r="BP79" s="184">
        <f t="shared" si="86"/>
        <v>0</v>
      </c>
      <c r="BQ79" s="405">
        <f t="shared" si="104"/>
        <v>0.5</v>
      </c>
      <c r="BR79" s="182">
        <f t="shared" si="105"/>
        <v>1</v>
      </c>
      <c r="BS79" s="183">
        <f t="shared" si="87"/>
        <v>0</v>
      </c>
      <c r="BT79" s="184">
        <f t="shared" si="88"/>
        <v>0</v>
      </c>
      <c r="BU79" s="185">
        <f t="shared" si="106"/>
        <v>0.33333333333333331</v>
      </c>
      <c r="BV79" s="178">
        <f t="shared" si="89"/>
        <v>0</v>
      </c>
      <c r="BW79" s="179">
        <f t="shared" si="107"/>
        <v>0</v>
      </c>
      <c r="BX79" s="196">
        <f t="shared" si="108"/>
        <v>0</v>
      </c>
      <c r="BY79" s="197">
        <f t="shared" si="109"/>
        <v>0</v>
      </c>
      <c r="BZ79" s="182">
        <f t="shared" si="90"/>
        <v>0</v>
      </c>
      <c r="CA79" s="183">
        <f t="shared" si="91"/>
        <v>0</v>
      </c>
      <c r="CB79" s="183">
        <f t="shared" si="92"/>
        <v>0</v>
      </c>
      <c r="CC79" s="183">
        <f t="shared" si="93"/>
        <v>0</v>
      </c>
      <c r="CD79" s="183">
        <f t="shared" si="94"/>
        <v>0</v>
      </c>
      <c r="CE79" s="183">
        <f t="shared" si="95"/>
        <v>0</v>
      </c>
      <c r="CF79" s="184">
        <f t="shared" si="96"/>
        <v>0</v>
      </c>
      <c r="CG79" s="198">
        <f t="shared" si="110"/>
        <v>0</v>
      </c>
      <c r="CH79" s="186"/>
      <c r="CI79" s="187"/>
      <c r="CJ79" s="187"/>
      <c r="CK79" s="177">
        <f t="shared" si="111"/>
        <v>1</v>
      </c>
      <c r="CL79" s="361"/>
      <c r="CM79" s="360"/>
      <c r="CN79" s="1407">
        <v>6</v>
      </c>
      <c r="CO79" s="450">
        <v>84</v>
      </c>
    </row>
    <row r="80" spans="1:93" s="35" customFormat="1" ht="20.100000000000001" customHeight="1" thickBot="1" x14ac:dyDescent="0.25">
      <c r="A80" s="613" t="s">
        <v>107</v>
      </c>
      <c r="B80" s="866">
        <v>65</v>
      </c>
      <c r="C80" s="26" t="s">
        <v>2</v>
      </c>
      <c r="D80" s="1497"/>
      <c r="E80" s="498"/>
      <c r="F80" s="435" t="s">
        <v>24</v>
      </c>
      <c r="G80" s="440" t="s">
        <v>25</v>
      </c>
      <c r="H80" s="983" t="s">
        <v>191</v>
      </c>
      <c r="I80" s="506"/>
      <c r="J80" s="435" t="s">
        <v>24</v>
      </c>
      <c r="K80" s="435" t="s">
        <v>25</v>
      </c>
      <c r="L80" s="498" t="s">
        <v>299</v>
      </c>
      <c r="M80" s="531" t="s">
        <v>193</v>
      </c>
      <c r="N80" s="440" t="s">
        <v>31</v>
      </c>
      <c r="O80" s="459" t="s">
        <v>25</v>
      </c>
      <c r="P80" s="506"/>
      <c r="Q80" s="506"/>
      <c r="R80" s="1272" t="s">
        <v>24</v>
      </c>
      <c r="S80" s="999"/>
      <c r="T80" s="435" t="s">
        <v>31</v>
      </c>
      <c r="U80" s="435" t="s">
        <v>31</v>
      </c>
      <c r="V80" s="520"/>
      <c r="W80" s="504"/>
      <c r="X80" s="459" t="s">
        <v>25</v>
      </c>
      <c r="Y80" s="435" t="s">
        <v>25</v>
      </c>
      <c r="Z80" s="498"/>
      <c r="AA80" s="498" t="s">
        <v>28</v>
      </c>
      <c r="AB80" s="435" t="s">
        <v>30</v>
      </c>
      <c r="AC80" s="435" t="s">
        <v>25</v>
      </c>
      <c r="AD80" s="505"/>
      <c r="AE80" s="500" t="s">
        <v>191</v>
      </c>
      <c r="AF80" s="435" t="s">
        <v>27</v>
      </c>
      <c r="AG80" s="435" t="s">
        <v>28</v>
      </c>
      <c r="AH80" s="500"/>
      <c r="AI80" s="1072">
        <f>COUNTIF($D80:AH80,"D")</f>
        <v>3</v>
      </c>
      <c r="AJ80" s="1073">
        <f t="shared" si="64"/>
        <v>6</v>
      </c>
      <c r="AK80" s="1073">
        <f t="shared" si="65"/>
        <v>0</v>
      </c>
      <c r="AL80" s="1073">
        <f t="shared" si="66"/>
        <v>1</v>
      </c>
      <c r="AM80" s="1073">
        <f t="shared" si="67"/>
        <v>2</v>
      </c>
      <c r="AN80" s="1073">
        <f t="shared" si="68"/>
        <v>0</v>
      </c>
      <c r="AO80" s="1073">
        <f t="shared" si="69"/>
        <v>1</v>
      </c>
      <c r="AP80" s="1073">
        <f t="shared" si="70"/>
        <v>3</v>
      </c>
      <c r="AQ80" s="1073">
        <f t="shared" si="71"/>
        <v>0</v>
      </c>
      <c r="AR80" s="1073">
        <f t="shared" si="72"/>
        <v>0</v>
      </c>
      <c r="AS80" s="1073">
        <f t="shared" si="73"/>
        <v>0</v>
      </c>
      <c r="AT80" s="1073">
        <f t="shared" si="74"/>
        <v>0</v>
      </c>
      <c r="AU80" s="1073">
        <f t="shared" si="75"/>
        <v>0</v>
      </c>
      <c r="AV80" s="1073">
        <f t="shared" si="76"/>
        <v>0</v>
      </c>
      <c r="AW80" s="1073">
        <f t="shared" si="77"/>
        <v>0</v>
      </c>
      <c r="AX80" s="1073">
        <f t="shared" si="78"/>
        <v>0</v>
      </c>
      <c r="AY80" s="1073">
        <f t="shared" si="79"/>
        <v>0</v>
      </c>
      <c r="AZ80" s="1073">
        <f t="shared" si="80"/>
        <v>0</v>
      </c>
      <c r="BA80" s="184">
        <f t="shared" si="97"/>
        <v>10</v>
      </c>
      <c r="BB80" s="348"/>
      <c r="BC80" s="1076">
        <f t="shared" si="98"/>
        <v>6.333333333333333</v>
      </c>
      <c r="BD80" s="347"/>
      <c r="BE80" s="343"/>
      <c r="BF80" s="178">
        <f t="shared" si="99"/>
        <v>0</v>
      </c>
      <c r="BG80" s="179">
        <f t="shared" si="100"/>
        <v>0</v>
      </c>
      <c r="BH80" s="180">
        <f t="shared" si="101"/>
        <v>0</v>
      </c>
      <c r="BI80" s="181">
        <f t="shared" si="102"/>
        <v>0</v>
      </c>
      <c r="BJ80" s="182">
        <f t="shared" si="103"/>
        <v>0</v>
      </c>
      <c r="BK80" s="183">
        <f t="shared" si="81"/>
        <v>0</v>
      </c>
      <c r="BL80" s="183">
        <f t="shared" si="82"/>
        <v>0</v>
      </c>
      <c r="BM80" s="183">
        <f t="shared" si="83"/>
        <v>0</v>
      </c>
      <c r="BN80" s="183">
        <f t="shared" si="84"/>
        <v>0</v>
      </c>
      <c r="BO80" s="183">
        <f t="shared" si="85"/>
        <v>0</v>
      </c>
      <c r="BP80" s="184">
        <f t="shared" si="86"/>
        <v>0</v>
      </c>
      <c r="BQ80" s="405">
        <f t="shared" si="104"/>
        <v>0</v>
      </c>
      <c r="BR80" s="182">
        <f t="shared" si="105"/>
        <v>2</v>
      </c>
      <c r="BS80" s="183">
        <f t="shared" si="87"/>
        <v>0</v>
      </c>
      <c r="BT80" s="184">
        <f t="shared" si="88"/>
        <v>1</v>
      </c>
      <c r="BU80" s="185">
        <f t="shared" si="106"/>
        <v>0.83333333333333326</v>
      </c>
      <c r="BV80" s="178">
        <f t="shared" si="89"/>
        <v>1</v>
      </c>
      <c r="BW80" s="179">
        <f t="shared" si="107"/>
        <v>0.5</v>
      </c>
      <c r="BX80" s="196">
        <f t="shared" si="108"/>
        <v>4.1666666666666664E-2</v>
      </c>
      <c r="BY80" s="197">
        <f t="shared" si="109"/>
        <v>0.45833333333333331</v>
      </c>
      <c r="BZ80" s="182">
        <f t="shared" si="90"/>
        <v>0</v>
      </c>
      <c r="CA80" s="183">
        <f t="shared" si="91"/>
        <v>2</v>
      </c>
      <c r="CB80" s="183">
        <f t="shared" si="92"/>
        <v>0</v>
      </c>
      <c r="CC80" s="183">
        <f t="shared" si="93"/>
        <v>1</v>
      </c>
      <c r="CD80" s="183">
        <f t="shared" si="94"/>
        <v>0</v>
      </c>
      <c r="CE80" s="183">
        <f t="shared" si="95"/>
        <v>0</v>
      </c>
      <c r="CF80" s="184">
        <f t="shared" si="96"/>
        <v>0</v>
      </c>
      <c r="CG80" s="198">
        <f t="shared" si="110"/>
        <v>1.5</v>
      </c>
      <c r="CH80" s="186"/>
      <c r="CI80" s="187"/>
      <c r="CJ80" s="187"/>
      <c r="CK80" s="177">
        <f t="shared" si="111"/>
        <v>2</v>
      </c>
      <c r="CL80" s="361"/>
      <c r="CM80" s="360"/>
      <c r="CN80" s="1407">
        <v>12</v>
      </c>
      <c r="CO80" s="450">
        <v>156</v>
      </c>
    </row>
    <row r="81" spans="1:93" s="35" customFormat="1" ht="20.100000000000001" customHeight="1" thickBot="1" x14ac:dyDescent="0.25">
      <c r="A81" s="868" t="s">
        <v>108</v>
      </c>
      <c r="B81" s="1390">
        <v>66</v>
      </c>
      <c r="C81" s="26" t="s">
        <v>2</v>
      </c>
      <c r="D81" s="1497" t="s">
        <v>49</v>
      </c>
      <c r="E81" s="498"/>
      <c r="F81" s="435" t="s">
        <v>24</v>
      </c>
      <c r="G81" s="440" t="s">
        <v>25</v>
      </c>
      <c r="H81" s="500"/>
      <c r="I81" s="506"/>
      <c r="J81" s="435" t="s">
        <v>24</v>
      </c>
      <c r="K81" s="435" t="s">
        <v>25</v>
      </c>
      <c r="L81" s="498"/>
      <c r="M81" s="498"/>
      <c r="N81" s="440" t="s">
        <v>24</v>
      </c>
      <c r="O81" s="459" t="s">
        <v>25</v>
      </c>
      <c r="P81" s="506"/>
      <c r="Q81" s="1433" t="s">
        <v>312</v>
      </c>
      <c r="R81" s="1272" t="s">
        <v>24</v>
      </c>
      <c r="S81" s="999"/>
      <c r="T81" s="435" t="s">
        <v>24</v>
      </c>
      <c r="U81" s="435" t="s">
        <v>29</v>
      </c>
      <c r="V81" s="520"/>
      <c r="W81" s="504"/>
      <c r="X81" s="459" t="s">
        <v>24</v>
      </c>
      <c r="Y81" s="435" t="s">
        <v>24</v>
      </c>
      <c r="Z81" s="498" t="s">
        <v>49</v>
      </c>
      <c r="AA81" s="498"/>
      <c r="AB81" s="435" t="s">
        <v>30</v>
      </c>
      <c r="AC81" s="435" t="s">
        <v>25</v>
      </c>
      <c r="AD81" s="505"/>
      <c r="AE81" s="500"/>
      <c r="AF81" s="435" t="s">
        <v>24</v>
      </c>
      <c r="AG81" s="435" t="s">
        <v>28</v>
      </c>
      <c r="AH81" s="500"/>
      <c r="AI81" s="1072">
        <f>COUNTIF($D81:AH81,"D")</f>
        <v>8</v>
      </c>
      <c r="AJ81" s="1073">
        <f t="shared" si="64"/>
        <v>4</v>
      </c>
      <c r="AK81" s="1073">
        <f t="shared" si="65"/>
        <v>0</v>
      </c>
      <c r="AL81" s="1073">
        <f t="shared" si="66"/>
        <v>0</v>
      </c>
      <c r="AM81" s="1073">
        <f t="shared" si="67"/>
        <v>1</v>
      </c>
      <c r="AN81" s="1073">
        <f t="shared" si="68"/>
        <v>1</v>
      </c>
      <c r="AO81" s="1073">
        <f t="shared" si="69"/>
        <v>1</v>
      </c>
      <c r="AP81" s="1073">
        <f t="shared" si="70"/>
        <v>0</v>
      </c>
      <c r="AQ81" s="1073">
        <f t="shared" si="71"/>
        <v>0</v>
      </c>
      <c r="AR81" s="1073">
        <f t="shared" si="72"/>
        <v>0</v>
      </c>
      <c r="AS81" s="1073">
        <f t="shared" si="73"/>
        <v>0</v>
      </c>
      <c r="AT81" s="1073">
        <f t="shared" si="74"/>
        <v>0</v>
      </c>
      <c r="AU81" s="1073">
        <f t="shared" si="75"/>
        <v>0</v>
      </c>
      <c r="AV81" s="1073">
        <f t="shared" si="76"/>
        <v>0</v>
      </c>
      <c r="AW81" s="1073">
        <f t="shared" si="77"/>
        <v>0</v>
      </c>
      <c r="AX81" s="1073">
        <f t="shared" si="78"/>
        <v>0</v>
      </c>
      <c r="AY81" s="1073">
        <f t="shared" si="79"/>
        <v>0</v>
      </c>
      <c r="AZ81" s="1073">
        <f t="shared" si="80"/>
        <v>0</v>
      </c>
      <c r="BA81" s="184">
        <f t="shared" si="97"/>
        <v>12</v>
      </c>
      <c r="BB81" s="348"/>
      <c r="BC81" s="1076">
        <f t="shared" si="98"/>
        <v>6.833333333333333</v>
      </c>
      <c r="BD81" s="347"/>
      <c r="BE81" s="343"/>
      <c r="BF81" s="178">
        <f t="shared" si="99"/>
        <v>0</v>
      </c>
      <c r="BG81" s="913">
        <v>0.16666666666666666</v>
      </c>
      <c r="BH81" s="914">
        <v>4.1666666666666664E-2</v>
      </c>
      <c r="BI81" s="915">
        <v>0.125</v>
      </c>
      <c r="BJ81" s="182">
        <f t="shared" si="103"/>
        <v>0</v>
      </c>
      <c r="BK81" s="183">
        <f t="shared" si="81"/>
        <v>2</v>
      </c>
      <c r="BL81" s="183">
        <f t="shared" si="82"/>
        <v>0</v>
      </c>
      <c r="BM81" s="183">
        <f t="shared" si="83"/>
        <v>0</v>
      </c>
      <c r="BN81" s="183">
        <f t="shared" si="84"/>
        <v>0</v>
      </c>
      <c r="BO81" s="183">
        <f t="shared" si="85"/>
        <v>0</v>
      </c>
      <c r="BP81" s="184">
        <f t="shared" si="86"/>
        <v>0</v>
      </c>
      <c r="BQ81" s="405">
        <f t="shared" si="104"/>
        <v>1</v>
      </c>
      <c r="BR81" s="182">
        <f t="shared" si="105"/>
        <v>1</v>
      </c>
      <c r="BS81" s="183">
        <f t="shared" si="87"/>
        <v>1</v>
      </c>
      <c r="BT81" s="184">
        <f t="shared" si="88"/>
        <v>1</v>
      </c>
      <c r="BU81" s="185">
        <f t="shared" si="106"/>
        <v>0.99999999999999989</v>
      </c>
      <c r="BV81" s="178">
        <f t="shared" si="89"/>
        <v>1</v>
      </c>
      <c r="BW81" s="913">
        <v>0.33333333333333331</v>
      </c>
      <c r="BX81" s="914">
        <v>0</v>
      </c>
      <c r="BY81" s="915">
        <f t="shared" si="109"/>
        <v>0.33333333333333331</v>
      </c>
      <c r="BZ81" s="182">
        <f t="shared" si="90"/>
        <v>0</v>
      </c>
      <c r="CA81" s="183">
        <f t="shared" si="91"/>
        <v>0</v>
      </c>
      <c r="CB81" s="183">
        <f t="shared" si="92"/>
        <v>0</v>
      </c>
      <c r="CC81" s="183">
        <f t="shared" si="93"/>
        <v>0</v>
      </c>
      <c r="CD81" s="183">
        <f t="shared" si="94"/>
        <v>0</v>
      </c>
      <c r="CE81" s="183">
        <f t="shared" si="95"/>
        <v>0</v>
      </c>
      <c r="CF81" s="184">
        <f t="shared" si="96"/>
        <v>0</v>
      </c>
      <c r="CG81" s="198">
        <f t="shared" si="110"/>
        <v>0</v>
      </c>
      <c r="CH81" s="186"/>
      <c r="CI81" s="187"/>
      <c r="CJ81" s="187"/>
      <c r="CK81" s="177">
        <f t="shared" si="111"/>
        <v>1.5</v>
      </c>
      <c r="CL81" s="361"/>
      <c r="CM81" s="360"/>
      <c r="CN81" s="1407">
        <v>9</v>
      </c>
      <c r="CO81" s="916">
        <v>108</v>
      </c>
    </row>
    <row r="82" spans="1:93" s="336" customFormat="1" ht="20.100000000000001" customHeight="1" thickBot="1" x14ac:dyDescent="0.25">
      <c r="A82" s="613" t="s">
        <v>109</v>
      </c>
      <c r="B82" s="866">
        <v>67</v>
      </c>
      <c r="C82" s="26" t="s">
        <v>2</v>
      </c>
      <c r="D82" s="1504"/>
      <c r="E82" s="527"/>
      <c r="F82" s="435" t="s">
        <v>32</v>
      </c>
      <c r="G82" s="440" t="s">
        <v>32</v>
      </c>
      <c r="H82" s="459" t="s">
        <v>32</v>
      </c>
      <c r="I82" s="435" t="s">
        <v>32</v>
      </c>
      <c r="J82" s="435" t="s">
        <v>32</v>
      </c>
      <c r="K82" s="435" t="s">
        <v>25</v>
      </c>
      <c r="L82" s="498"/>
      <c r="M82" s="527"/>
      <c r="N82" s="440" t="s">
        <v>24</v>
      </c>
      <c r="O82" s="459" t="s">
        <v>25</v>
      </c>
      <c r="P82" s="506"/>
      <c r="Q82" s="506"/>
      <c r="R82" s="1272" t="s">
        <v>24</v>
      </c>
      <c r="S82" s="1457" t="s">
        <v>190</v>
      </c>
      <c r="T82" s="435" t="s">
        <v>28</v>
      </c>
      <c r="U82" s="435" t="s">
        <v>30</v>
      </c>
      <c r="V82" s="527"/>
      <c r="W82" s="526"/>
      <c r="X82" s="459" t="s">
        <v>25</v>
      </c>
      <c r="Y82" s="435" t="s">
        <v>25</v>
      </c>
      <c r="Z82" s="498"/>
      <c r="AA82" s="531" t="s">
        <v>192</v>
      </c>
      <c r="AB82" s="435" t="s">
        <v>30</v>
      </c>
      <c r="AC82" s="433" t="s">
        <v>25</v>
      </c>
      <c r="AD82" s="526"/>
      <c r="AE82" s="500" t="s">
        <v>190</v>
      </c>
      <c r="AF82" s="435" t="s">
        <v>24</v>
      </c>
      <c r="AG82" s="435" t="s">
        <v>28</v>
      </c>
      <c r="AH82" s="500"/>
      <c r="AI82" s="1072">
        <f>COUNTIF($D82:AH82,"D")</f>
        <v>3</v>
      </c>
      <c r="AJ82" s="1073">
        <f t="shared" si="64"/>
        <v>5</v>
      </c>
      <c r="AK82" s="1073">
        <f t="shared" si="65"/>
        <v>0</v>
      </c>
      <c r="AL82" s="1073">
        <f t="shared" si="66"/>
        <v>0</v>
      </c>
      <c r="AM82" s="1073">
        <f t="shared" si="67"/>
        <v>2</v>
      </c>
      <c r="AN82" s="1073">
        <f t="shared" si="68"/>
        <v>0</v>
      </c>
      <c r="AO82" s="1073">
        <f t="shared" si="69"/>
        <v>2</v>
      </c>
      <c r="AP82" s="1073">
        <f t="shared" si="70"/>
        <v>0</v>
      </c>
      <c r="AQ82" s="1073">
        <f t="shared" si="71"/>
        <v>5</v>
      </c>
      <c r="AR82" s="1073">
        <f t="shared" si="72"/>
        <v>0</v>
      </c>
      <c r="AS82" s="1073">
        <f t="shared" si="73"/>
        <v>0</v>
      </c>
      <c r="AT82" s="1073">
        <f t="shared" si="74"/>
        <v>0</v>
      </c>
      <c r="AU82" s="1073">
        <f t="shared" si="75"/>
        <v>0</v>
      </c>
      <c r="AV82" s="1073">
        <f t="shared" si="76"/>
        <v>0</v>
      </c>
      <c r="AW82" s="1073">
        <f t="shared" si="77"/>
        <v>0</v>
      </c>
      <c r="AX82" s="1073">
        <f t="shared" si="78"/>
        <v>0</v>
      </c>
      <c r="AY82" s="1073">
        <f t="shared" si="79"/>
        <v>0</v>
      </c>
      <c r="AZ82" s="1073">
        <f t="shared" si="80"/>
        <v>0</v>
      </c>
      <c r="BA82" s="184">
        <f t="shared" si="97"/>
        <v>13</v>
      </c>
      <c r="BB82" s="348"/>
      <c r="BC82" s="1076">
        <f t="shared" si="98"/>
        <v>5.666666666666667</v>
      </c>
      <c r="BD82" s="347"/>
      <c r="BE82" s="343"/>
      <c r="BF82" s="178">
        <f t="shared" si="99"/>
        <v>0</v>
      </c>
      <c r="BG82" s="179">
        <f t="shared" si="100"/>
        <v>0</v>
      </c>
      <c r="BH82" s="180">
        <f t="shared" si="101"/>
        <v>0</v>
      </c>
      <c r="BI82" s="181">
        <f t="shared" si="102"/>
        <v>0</v>
      </c>
      <c r="BJ82" s="182">
        <f t="shared" si="103"/>
        <v>0</v>
      </c>
      <c r="BK82" s="183">
        <f t="shared" si="81"/>
        <v>0</v>
      </c>
      <c r="BL82" s="183">
        <f t="shared" si="82"/>
        <v>0</v>
      </c>
      <c r="BM82" s="183">
        <f t="shared" si="83"/>
        <v>0</v>
      </c>
      <c r="BN82" s="183">
        <f t="shared" si="84"/>
        <v>0</v>
      </c>
      <c r="BO82" s="183">
        <f t="shared" si="85"/>
        <v>0</v>
      </c>
      <c r="BP82" s="184">
        <f t="shared" si="86"/>
        <v>0</v>
      </c>
      <c r="BQ82" s="405">
        <f t="shared" si="104"/>
        <v>0</v>
      </c>
      <c r="BR82" s="182">
        <f t="shared" si="105"/>
        <v>2</v>
      </c>
      <c r="BS82" s="183">
        <f t="shared" si="87"/>
        <v>0</v>
      </c>
      <c r="BT82" s="184">
        <f t="shared" si="88"/>
        <v>2</v>
      </c>
      <c r="BU82" s="185">
        <f t="shared" si="106"/>
        <v>1</v>
      </c>
      <c r="BV82" s="178">
        <f t="shared" si="89"/>
        <v>0</v>
      </c>
      <c r="BW82" s="179">
        <f t="shared" si="107"/>
        <v>0</v>
      </c>
      <c r="BX82" s="196">
        <f t="shared" si="108"/>
        <v>0</v>
      </c>
      <c r="BY82" s="197">
        <f t="shared" si="109"/>
        <v>0</v>
      </c>
      <c r="BZ82" s="182">
        <f t="shared" si="90"/>
        <v>2</v>
      </c>
      <c r="CA82" s="183">
        <f t="shared" si="91"/>
        <v>0</v>
      </c>
      <c r="CB82" s="183">
        <f t="shared" si="92"/>
        <v>1</v>
      </c>
      <c r="CC82" s="183">
        <f t="shared" si="93"/>
        <v>0</v>
      </c>
      <c r="CD82" s="183">
        <f t="shared" si="94"/>
        <v>0</v>
      </c>
      <c r="CE82" s="183">
        <f t="shared" si="95"/>
        <v>0</v>
      </c>
      <c r="CF82" s="184">
        <f t="shared" si="96"/>
        <v>0</v>
      </c>
      <c r="CG82" s="198">
        <f t="shared" si="110"/>
        <v>1.5</v>
      </c>
      <c r="CH82" s="186"/>
      <c r="CI82" s="187"/>
      <c r="CJ82" s="187"/>
      <c r="CK82" s="177">
        <f t="shared" si="111"/>
        <v>1.5</v>
      </c>
      <c r="CL82" s="361"/>
      <c r="CM82" s="360"/>
      <c r="CN82" s="1407">
        <v>11</v>
      </c>
      <c r="CO82" s="450">
        <v>137</v>
      </c>
    </row>
    <row r="83" spans="1:93" s="35" customFormat="1" ht="20.100000000000001" customHeight="1" thickBot="1" x14ac:dyDescent="0.25">
      <c r="A83" s="868" t="s">
        <v>110</v>
      </c>
      <c r="B83" s="1390">
        <v>68</v>
      </c>
      <c r="C83" s="692" t="s">
        <v>2</v>
      </c>
      <c r="D83" s="1497"/>
      <c r="E83" s="498"/>
      <c r="F83" s="435" t="s">
        <v>24</v>
      </c>
      <c r="G83" s="440" t="s">
        <v>25</v>
      </c>
      <c r="H83" s="500"/>
      <c r="I83" s="506"/>
      <c r="J83" s="435" t="s">
        <v>24</v>
      </c>
      <c r="K83" s="435" t="s">
        <v>25</v>
      </c>
      <c r="L83" s="498"/>
      <c r="M83" s="502"/>
      <c r="N83" s="440" t="s">
        <v>24</v>
      </c>
      <c r="O83" s="459" t="s">
        <v>25</v>
      </c>
      <c r="P83" s="506"/>
      <c r="Q83" s="506" t="s">
        <v>27</v>
      </c>
      <c r="R83" s="1272" t="s">
        <v>31</v>
      </c>
      <c r="S83" s="999"/>
      <c r="T83" s="435" t="s">
        <v>24</v>
      </c>
      <c r="U83" s="435" t="s">
        <v>29</v>
      </c>
      <c r="V83" s="520"/>
      <c r="W83" s="504" t="s">
        <v>50</v>
      </c>
      <c r="X83" s="459" t="s">
        <v>24</v>
      </c>
      <c r="Y83" s="435" t="s">
        <v>24</v>
      </c>
      <c r="Z83" s="498"/>
      <c r="AA83" s="498"/>
      <c r="AB83" s="435" t="s">
        <v>30</v>
      </c>
      <c r="AC83" s="435" t="s">
        <v>25</v>
      </c>
      <c r="AD83" s="505"/>
      <c r="AE83" s="500" t="s">
        <v>48</v>
      </c>
      <c r="AF83" s="435" t="s">
        <v>24</v>
      </c>
      <c r="AG83" s="435" t="s">
        <v>28</v>
      </c>
      <c r="AH83" s="500"/>
      <c r="AI83" s="1072">
        <f>COUNTIF($D83:AH83,"D")</f>
        <v>7</v>
      </c>
      <c r="AJ83" s="1073">
        <f t="shared" si="64"/>
        <v>4</v>
      </c>
      <c r="AK83" s="1073">
        <f t="shared" si="65"/>
        <v>0</v>
      </c>
      <c r="AL83" s="1073">
        <f t="shared" si="66"/>
        <v>1</v>
      </c>
      <c r="AM83" s="1073">
        <f t="shared" si="67"/>
        <v>1</v>
      </c>
      <c r="AN83" s="1073">
        <f t="shared" si="68"/>
        <v>1</v>
      </c>
      <c r="AO83" s="1073">
        <f t="shared" si="69"/>
        <v>1</v>
      </c>
      <c r="AP83" s="1073">
        <f t="shared" si="70"/>
        <v>1</v>
      </c>
      <c r="AQ83" s="1073">
        <f t="shared" si="71"/>
        <v>0</v>
      </c>
      <c r="AR83" s="1073">
        <f t="shared" si="72"/>
        <v>0</v>
      </c>
      <c r="AS83" s="1073">
        <f t="shared" si="73"/>
        <v>0</v>
      </c>
      <c r="AT83" s="1073">
        <f t="shared" si="74"/>
        <v>0</v>
      </c>
      <c r="AU83" s="1073">
        <f t="shared" si="75"/>
        <v>0</v>
      </c>
      <c r="AV83" s="1073">
        <f t="shared" si="76"/>
        <v>0</v>
      </c>
      <c r="AW83" s="1073">
        <f t="shared" si="77"/>
        <v>0</v>
      </c>
      <c r="AX83" s="1073">
        <f t="shared" si="78"/>
        <v>0</v>
      </c>
      <c r="AY83" s="1073">
        <f t="shared" si="79"/>
        <v>0</v>
      </c>
      <c r="AZ83" s="1073">
        <f t="shared" si="80"/>
        <v>0</v>
      </c>
      <c r="BA83" s="184">
        <f t="shared" si="97"/>
        <v>12</v>
      </c>
      <c r="BB83" s="348"/>
      <c r="BC83" s="1076">
        <f t="shared" si="98"/>
        <v>6.833333333333333</v>
      </c>
      <c r="BD83" s="347"/>
      <c r="BE83" s="343"/>
      <c r="BF83" s="178">
        <f t="shared" si="99"/>
        <v>0</v>
      </c>
      <c r="BG83" s="179">
        <f t="shared" si="100"/>
        <v>0</v>
      </c>
      <c r="BH83" s="180">
        <f t="shared" si="101"/>
        <v>0</v>
      </c>
      <c r="BI83" s="181">
        <f t="shared" si="102"/>
        <v>0</v>
      </c>
      <c r="BJ83" s="182">
        <f t="shared" si="103"/>
        <v>1</v>
      </c>
      <c r="BK83" s="183">
        <f t="shared" si="81"/>
        <v>0</v>
      </c>
      <c r="BL83" s="183">
        <f t="shared" si="82"/>
        <v>1</v>
      </c>
      <c r="BM83" s="183">
        <f t="shared" si="83"/>
        <v>0</v>
      </c>
      <c r="BN83" s="183">
        <f t="shared" si="84"/>
        <v>0</v>
      </c>
      <c r="BO83" s="183">
        <f t="shared" si="85"/>
        <v>0</v>
      </c>
      <c r="BP83" s="184">
        <f t="shared" si="86"/>
        <v>0</v>
      </c>
      <c r="BQ83" s="405">
        <f t="shared" si="104"/>
        <v>1</v>
      </c>
      <c r="BR83" s="182">
        <f t="shared" si="105"/>
        <v>1</v>
      </c>
      <c r="BS83" s="183">
        <f t="shared" si="87"/>
        <v>1</v>
      </c>
      <c r="BT83" s="184">
        <f t="shared" si="88"/>
        <v>1</v>
      </c>
      <c r="BU83" s="185">
        <f t="shared" si="106"/>
        <v>0.99999999999999989</v>
      </c>
      <c r="BV83" s="178">
        <f t="shared" si="89"/>
        <v>0</v>
      </c>
      <c r="BW83" s="179">
        <f t="shared" si="107"/>
        <v>0</v>
      </c>
      <c r="BX83" s="196">
        <f t="shared" si="108"/>
        <v>0</v>
      </c>
      <c r="BY83" s="197">
        <f t="shared" si="109"/>
        <v>0</v>
      </c>
      <c r="BZ83" s="182">
        <f t="shared" si="90"/>
        <v>0</v>
      </c>
      <c r="CA83" s="183">
        <f t="shared" si="91"/>
        <v>0</v>
      </c>
      <c r="CB83" s="183">
        <f t="shared" si="92"/>
        <v>0</v>
      </c>
      <c r="CC83" s="183">
        <f t="shared" si="93"/>
        <v>0</v>
      </c>
      <c r="CD83" s="183">
        <f t="shared" si="94"/>
        <v>0</v>
      </c>
      <c r="CE83" s="183">
        <f t="shared" si="95"/>
        <v>0</v>
      </c>
      <c r="CF83" s="184">
        <f t="shared" si="96"/>
        <v>0</v>
      </c>
      <c r="CG83" s="198">
        <f t="shared" si="110"/>
        <v>0</v>
      </c>
      <c r="CH83" s="186"/>
      <c r="CI83" s="187"/>
      <c r="CJ83" s="187"/>
      <c r="CK83" s="177">
        <f t="shared" si="111"/>
        <v>1</v>
      </c>
      <c r="CL83" s="361"/>
      <c r="CM83" s="360"/>
      <c r="CN83" s="1407">
        <v>3</v>
      </c>
      <c r="CO83" s="450">
        <v>36</v>
      </c>
    </row>
    <row r="84" spans="1:93" s="35" customFormat="1" ht="20.100000000000001" customHeight="1" thickBot="1" x14ac:dyDescent="0.25">
      <c r="A84" s="1674" t="s">
        <v>111</v>
      </c>
      <c r="B84" s="866">
        <v>69</v>
      </c>
      <c r="C84" s="692" t="s">
        <v>65</v>
      </c>
      <c r="D84" s="1497"/>
      <c r="E84" s="498"/>
      <c r="F84" s="435"/>
      <c r="G84" s="440"/>
      <c r="H84" s="500"/>
      <c r="I84" s="506"/>
      <c r="J84" s="435"/>
      <c r="K84" s="435"/>
      <c r="L84" s="498"/>
      <c r="M84" s="502"/>
      <c r="N84" s="440"/>
      <c r="O84" s="459"/>
      <c r="P84" s="506"/>
      <c r="Q84" s="506"/>
      <c r="R84" s="1272"/>
      <c r="S84" s="999"/>
      <c r="T84" s="435"/>
      <c r="U84" s="435"/>
      <c r="V84" s="520"/>
      <c r="W84" s="504"/>
      <c r="X84" s="459"/>
      <c r="Y84" s="435"/>
      <c r="Z84" s="498"/>
      <c r="AA84" s="498"/>
      <c r="AB84" s="435"/>
      <c r="AC84" s="435"/>
      <c r="AD84" s="505"/>
      <c r="AE84" s="500"/>
      <c r="AF84" s="435"/>
      <c r="AG84" s="435"/>
      <c r="AH84" s="500"/>
      <c r="AI84" s="1072">
        <f>COUNTIF($D84:AH84,"D")</f>
        <v>0</v>
      </c>
      <c r="AJ84" s="1073">
        <f t="shared" si="64"/>
        <v>0</v>
      </c>
      <c r="AK84" s="1073">
        <f t="shared" si="65"/>
        <v>0</v>
      </c>
      <c r="AL84" s="1073">
        <f t="shared" si="66"/>
        <v>0</v>
      </c>
      <c r="AM84" s="1073">
        <f t="shared" si="67"/>
        <v>0</v>
      </c>
      <c r="AN84" s="1073">
        <f t="shared" si="68"/>
        <v>0</v>
      </c>
      <c r="AO84" s="1073">
        <f t="shared" si="69"/>
        <v>0</v>
      </c>
      <c r="AP84" s="1073">
        <f t="shared" si="70"/>
        <v>0</v>
      </c>
      <c r="AQ84" s="1073">
        <f t="shared" si="71"/>
        <v>0</v>
      </c>
      <c r="AR84" s="1073">
        <f t="shared" si="72"/>
        <v>0</v>
      </c>
      <c r="AS84" s="1073">
        <f t="shared" si="73"/>
        <v>0</v>
      </c>
      <c r="AT84" s="1073">
        <f t="shared" si="74"/>
        <v>0</v>
      </c>
      <c r="AU84" s="1073">
        <f t="shared" si="75"/>
        <v>0</v>
      </c>
      <c r="AV84" s="1073">
        <f t="shared" si="76"/>
        <v>0</v>
      </c>
      <c r="AW84" s="1073">
        <f t="shared" si="77"/>
        <v>0</v>
      </c>
      <c r="AX84" s="1073">
        <f t="shared" si="78"/>
        <v>0</v>
      </c>
      <c r="AY84" s="1073">
        <f t="shared" si="79"/>
        <v>0</v>
      </c>
      <c r="AZ84" s="1073">
        <f t="shared" si="80"/>
        <v>0</v>
      </c>
      <c r="BA84" s="184">
        <f t="shared" si="97"/>
        <v>0</v>
      </c>
      <c r="BB84" s="348"/>
      <c r="BC84" s="1076">
        <f t="shared" si="98"/>
        <v>0</v>
      </c>
      <c r="BD84" s="347"/>
      <c r="BE84" s="343"/>
      <c r="BF84" s="178">
        <f t="shared" si="99"/>
        <v>0</v>
      </c>
      <c r="BG84" s="179">
        <f t="shared" si="100"/>
        <v>0</v>
      </c>
      <c r="BH84" s="180">
        <f t="shared" si="101"/>
        <v>0</v>
      </c>
      <c r="BI84" s="181">
        <f t="shared" si="102"/>
        <v>0</v>
      </c>
      <c r="BJ84" s="182">
        <f t="shared" si="103"/>
        <v>0</v>
      </c>
      <c r="BK84" s="183">
        <f t="shared" si="81"/>
        <v>0</v>
      </c>
      <c r="BL84" s="183">
        <f t="shared" si="82"/>
        <v>0</v>
      </c>
      <c r="BM84" s="183">
        <f t="shared" si="83"/>
        <v>0</v>
      </c>
      <c r="BN84" s="183">
        <f t="shared" si="84"/>
        <v>0</v>
      </c>
      <c r="BO84" s="183">
        <f t="shared" si="85"/>
        <v>0</v>
      </c>
      <c r="BP84" s="184">
        <f t="shared" si="86"/>
        <v>0</v>
      </c>
      <c r="BQ84" s="405">
        <f t="shared" si="104"/>
        <v>0</v>
      </c>
      <c r="BR84" s="182">
        <f t="shared" si="105"/>
        <v>0</v>
      </c>
      <c r="BS84" s="183">
        <f t="shared" si="87"/>
        <v>0</v>
      </c>
      <c r="BT84" s="184">
        <f t="shared" si="88"/>
        <v>0</v>
      </c>
      <c r="BU84" s="185">
        <f t="shared" si="106"/>
        <v>0</v>
      </c>
      <c r="BV84" s="178">
        <f t="shared" si="89"/>
        <v>0</v>
      </c>
      <c r="BW84" s="179">
        <f t="shared" si="107"/>
        <v>0</v>
      </c>
      <c r="BX84" s="196">
        <f t="shared" si="108"/>
        <v>0</v>
      </c>
      <c r="BY84" s="197">
        <f t="shared" si="109"/>
        <v>0</v>
      </c>
      <c r="BZ84" s="182">
        <f t="shared" si="90"/>
        <v>0</v>
      </c>
      <c r="CA84" s="183">
        <f t="shared" si="91"/>
        <v>0</v>
      </c>
      <c r="CB84" s="183">
        <f t="shared" si="92"/>
        <v>0</v>
      </c>
      <c r="CC84" s="183">
        <f t="shared" si="93"/>
        <v>0</v>
      </c>
      <c r="CD84" s="183">
        <f t="shared" si="94"/>
        <v>0</v>
      </c>
      <c r="CE84" s="183">
        <f t="shared" si="95"/>
        <v>0</v>
      </c>
      <c r="CF84" s="184">
        <f t="shared" si="96"/>
        <v>0</v>
      </c>
      <c r="CG84" s="198">
        <f t="shared" si="110"/>
        <v>0</v>
      </c>
      <c r="CH84" s="186"/>
      <c r="CI84" s="187"/>
      <c r="CJ84" s="187"/>
      <c r="CK84" s="177">
        <f t="shared" si="111"/>
        <v>0</v>
      </c>
      <c r="CL84" s="361"/>
      <c r="CM84" s="360"/>
      <c r="CN84" s="1407">
        <v>0</v>
      </c>
      <c r="CO84" s="450"/>
    </row>
    <row r="85" spans="1:93" s="35" customFormat="1" ht="20.100000000000001" customHeight="1" thickBot="1" x14ac:dyDescent="0.25">
      <c r="A85" s="1674"/>
      <c r="B85" s="1390">
        <v>70</v>
      </c>
      <c r="C85" s="26"/>
      <c r="D85" s="1497"/>
      <c r="E85" s="498"/>
      <c r="F85" s="435"/>
      <c r="G85" s="440"/>
      <c r="H85" s="500"/>
      <c r="I85" s="506"/>
      <c r="J85" s="435"/>
      <c r="K85" s="435"/>
      <c r="L85" s="498"/>
      <c r="M85" s="498"/>
      <c r="N85" s="440"/>
      <c r="O85" s="459"/>
      <c r="P85" s="506"/>
      <c r="Q85" s="506"/>
      <c r="R85" s="1272"/>
      <c r="S85" s="999"/>
      <c r="T85" s="435"/>
      <c r="U85" s="435"/>
      <c r="V85" s="520"/>
      <c r="W85" s="504"/>
      <c r="X85" s="459"/>
      <c r="Y85" s="435"/>
      <c r="Z85" s="498"/>
      <c r="AA85" s="498"/>
      <c r="AB85" s="435"/>
      <c r="AC85" s="435"/>
      <c r="AD85" s="505"/>
      <c r="AE85" s="500"/>
      <c r="AF85" s="435"/>
      <c r="AG85" s="435"/>
      <c r="AH85" s="500"/>
      <c r="AI85" s="1072">
        <f>COUNTIF($D85:AH85,"D")</f>
        <v>0</v>
      </c>
      <c r="AJ85" s="1073">
        <f t="shared" si="64"/>
        <v>0</v>
      </c>
      <c r="AK85" s="1073">
        <f t="shared" si="65"/>
        <v>0</v>
      </c>
      <c r="AL85" s="1073">
        <f t="shared" si="66"/>
        <v>0</v>
      </c>
      <c r="AM85" s="1073">
        <f t="shared" si="67"/>
        <v>0</v>
      </c>
      <c r="AN85" s="1073">
        <f t="shared" si="68"/>
        <v>0</v>
      </c>
      <c r="AO85" s="1073">
        <f t="shared" si="69"/>
        <v>0</v>
      </c>
      <c r="AP85" s="1073">
        <f t="shared" si="70"/>
        <v>0</v>
      </c>
      <c r="AQ85" s="1073">
        <f t="shared" si="71"/>
        <v>0</v>
      </c>
      <c r="AR85" s="1073">
        <f t="shared" si="72"/>
        <v>0</v>
      </c>
      <c r="AS85" s="1073">
        <f t="shared" si="73"/>
        <v>0</v>
      </c>
      <c r="AT85" s="1073">
        <f t="shared" si="74"/>
        <v>0</v>
      </c>
      <c r="AU85" s="1073">
        <f t="shared" si="75"/>
        <v>0</v>
      </c>
      <c r="AV85" s="1073">
        <f t="shared" si="76"/>
        <v>0</v>
      </c>
      <c r="AW85" s="1073">
        <f t="shared" si="77"/>
        <v>0</v>
      </c>
      <c r="AX85" s="1073">
        <f t="shared" si="78"/>
        <v>0</v>
      </c>
      <c r="AY85" s="1073">
        <f t="shared" si="79"/>
        <v>0</v>
      </c>
      <c r="AZ85" s="1073">
        <f t="shared" si="80"/>
        <v>0</v>
      </c>
      <c r="BA85" s="184">
        <f t="shared" si="97"/>
        <v>0</v>
      </c>
      <c r="BB85" s="348"/>
      <c r="BC85" s="1076">
        <f t="shared" si="98"/>
        <v>0</v>
      </c>
      <c r="BD85" s="347"/>
      <c r="BE85" s="343"/>
      <c r="BF85" s="178">
        <f t="shared" si="99"/>
        <v>0</v>
      </c>
      <c r="BG85" s="179">
        <f t="shared" si="100"/>
        <v>0</v>
      </c>
      <c r="BH85" s="180">
        <f t="shared" si="101"/>
        <v>0</v>
      </c>
      <c r="BI85" s="181">
        <f t="shared" si="102"/>
        <v>0</v>
      </c>
      <c r="BJ85" s="182">
        <f t="shared" si="103"/>
        <v>0</v>
      </c>
      <c r="BK85" s="183">
        <f t="shared" si="81"/>
        <v>0</v>
      </c>
      <c r="BL85" s="183">
        <f t="shared" si="82"/>
        <v>0</v>
      </c>
      <c r="BM85" s="183">
        <f t="shared" si="83"/>
        <v>0</v>
      </c>
      <c r="BN85" s="183">
        <f t="shared" si="84"/>
        <v>0</v>
      </c>
      <c r="BO85" s="183">
        <f t="shared" si="85"/>
        <v>0</v>
      </c>
      <c r="BP85" s="184">
        <f t="shared" si="86"/>
        <v>0</v>
      </c>
      <c r="BQ85" s="405">
        <f t="shared" si="104"/>
        <v>0</v>
      </c>
      <c r="BR85" s="182">
        <f t="shared" si="105"/>
        <v>0</v>
      </c>
      <c r="BS85" s="183">
        <f t="shared" si="87"/>
        <v>0</v>
      </c>
      <c r="BT85" s="184">
        <f t="shared" si="88"/>
        <v>0</v>
      </c>
      <c r="BU85" s="185">
        <f t="shared" si="106"/>
        <v>0</v>
      </c>
      <c r="BV85" s="178">
        <f t="shared" si="89"/>
        <v>0</v>
      </c>
      <c r="BW85" s="179">
        <f t="shared" si="107"/>
        <v>0</v>
      </c>
      <c r="BX85" s="196">
        <f t="shared" si="108"/>
        <v>0</v>
      </c>
      <c r="BY85" s="197">
        <f t="shared" si="109"/>
        <v>0</v>
      </c>
      <c r="BZ85" s="182">
        <f t="shared" si="90"/>
        <v>0</v>
      </c>
      <c r="CA85" s="183">
        <f t="shared" si="91"/>
        <v>0</v>
      </c>
      <c r="CB85" s="183">
        <f t="shared" si="92"/>
        <v>0</v>
      </c>
      <c r="CC85" s="183">
        <f t="shared" si="93"/>
        <v>0</v>
      </c>
      <c r="CD85" s="183">
        <f t="shared" si="94"/>
        <v>0</v>
      </c>
      <c r="CE85" s="183">
        <f t="shared" si="95"/>
        <v>0</v>
      </c>
      <c r="CF85" s="184">
        <f t="shared" si="96"/>
        <v>0</v>
      </c>
      <c r="CG85" s="198">
        <f t="shared" si="110"/>
        <v>0</v>
      </c>
      <c r="CH85" s="186"/>
      <c r="CI85" s="187"/>
      <c r="CJ85" s="187"/>
      <c r="CK85" s="177">
        <f t="shared" si="111"/>
        <v>0</v>
      </c>
      <c r="CL85" s="361"/>
      <c r="CM85" s="360"/>
      <c r="CN85" s="1407">
        <v>0</v>
      </c>
      <c r="CO85" s="450"/>
    </row>
    <row r="86" spans="1:93" s="35" customFormat="1" ht="20.100000000000001" customHeight="1" thickBot="1" x14ac:dyDescent="0.25">
      <c r="A86" s="1674"/>
      <c r="B86" s="866">
        <v>71</v>
      </c>
      <c r="C86" s="867" t="s">
        <v>3</v>
      </c>
      <c r="D86" s="1501"/>
      <c r="E86" s="502"/>
      <c r="F86" s="438"/>
      <c r="G86" s="455"/>
      <c r="H86" s="503"/>
      <c r="I86" s="458"/>
      <c r="J86" s="438"/>
      <c r="K86" s="438"/>
      <c r="L86" s="502"/>
      <c r="M86" s="502"/>
      <c r="N86" s="455"/>
      <c r="O86" s="460"/>
      <c r="P86" s="458"/>
      <c r="Q86" s="458"/>
      <c r="R86" s="1502"/>
      <c r="S86" s="999"/>
      <c r="T86" s="435"/>
      <c r="U86" s="435"/>
      <c r="V86" s="520"/>
      <c r="W86" s="504"/>
      <c r="X86" s="459"/>
      <c r="Y86" s="435"/>
      <c r="Z86" s="498"/>
      <c r="AA86" s="498"/>
      <c r="AB86" s="435"/>
      <c r="AC86" s="435"/>
      <c r="AD86" s="505"/>
      <c r="AE86" s="500"/>
      <c r="AF86" s="435"/>
      <c r="AG86" s="435"/>
      <c r="AH86" s="500"/>
      <c r="AI86" s="1072">
        <f>COUNTIF($D86:AH86,"D")</f>
        <v>0</v>
      </c>
      <c r="AJ86" s="1073">
        <f t="shared" si="64"/>
        <v>0</v>
      </c>
      <c r="AK86" s="1073">
        <f t="shared" si="65"/>
        <v>0</v>
      </c>
      <c r="AL86" s="1073">
        <f t="shared" si="66"/>
        <v>0</v>
      </c>
      <c r="AM86" s="1073">
        <f t="shared" si="67"/>
        <v>0</v>
      </c>
      <c r="AN86" s="1073">
        <f t="shared" si="68"/>
        <v>0</v>
      </c>
      <c r="AO86" s="1073">
        <f t="shared" si="69"/>
        <v>0</v>
      </c>
      <c r="AP86" s="1073">
        <f t="shared" si="70"/>
        <v>0</v>
      </c>
      <c r="AQ86" s="1073">
        <f t="shared" si="71"/>
        <v>0</v>
      </c>
      <c r="AR86" s="1073">
        <f t="shared" si="72"/>
        <v>0</v>
      </c>
      <c r="AS86" s="1073">
        <f t="shared" si="73"/>
        <v>0</v>
      </c>
      <c r="AT86" s="1073">
        <f t="shared" si="74"/>
        <v>0</v>
      </c>
      <c r="AU86" s="1073">
        <f t="shared" si="75"/>
        <v>0</v>
      </c>
      <c r="AV86" s="1073">
        <f t="shared" si="76"/>
        <v>0</v>
      </c>
      <c r="AW86" s="1073">
        <f t="shared" si="77"/>
        <v>0</v>
      </c>
      <c r="AX86" s="1073">
        <f t="shared" si="78"/>
        <v>0</v>
      </c>
      <c r="AY86" s="1073">
        <f t="shared" si="79"/>
        <v>0</v>
      </c>
      <c r="AZ86" s="1073">
        <f t="shared" si="80"/>
        <v>0</v>
      </c>
      <c r="BA86" s="184">
        <f t="shared" si="97"/>
        <v>0</v>
      </c>
      <c r="BB86" s="348"/>
      <c r="BC86" s="1076">
        <f t="shared" si="98"/>
        <v>0</v>
      </c>
      <c r="BD86" s="347"/>
      <c r="BE86" s="343"/>
      <c r="BF86" s="178">
        <f t="shared" si="99"/>
        <v>0</v>
      </c>
      <c r="BG86" s="179">
        <f t="shared" si="100"/>
        <v>0</v>
      </c>
      <c r="BH86" s="180">
        <f t="shared" si="101"/>
        <v>0</v>
      </c>
      <c r="BI86" s="181">
        <f t="shared" si="102"/>
        <v>0</v>
      </c>
      <c r="BJ86" s="182">
        <f t="shared" si="103"/>
        <v>0</v>
      </c>
      <c r="BK86" s="183">
        <f t="shared" si="81"/>
        <v>0</v>
      </c>
      <c r="BL86" s="183">
        <f t="shared" si="82"/>
        <v>0</v>
      </c>
      <c r="BM86" s="183">
        <f t="shared" si="83"/>
        <v>0</v>
      </c>
      <c r="BN86" s="183">
        <f t="shared" si="84"/>
        <v>0</v>
      </c>
      <c r="BO86" s="183">
        <f t="shared" si="85"/>
        <v>0</v>
      </c>
      <c r="BP86" s="184">
        <f t="shared" si="86"/>
        <v>0</v>
      </c>
      <c r="BQ86" s="405">
        <f t="shared" si="104"/>
        <v>0</v>
      </c>
      <c r="BR86" s="182">
        <f t="shared" si="105"/>
        <v>0</v>
      </c>
      <c r="BS86" s="183">
        <f t="shared" si="87"/>
        <v>0</v>
      </c>
      <c r="BT86" s="184">
        <f t="shared" si="88"/>
        <v>0</v>
      </c>
      <c r="BU86" s="185">
        <f t="shared" si="106"/>
        <v>0</v>
      </c>
      <c r="BV86" s="178">
        <f t="shared" si="89"/>
        <v>0</v>
      </c>
      <c r="BW86" s="179">
        <f t="shared" si="107"/>
        <v>0</v>
      </c>
      <c r="BX86" s="196">
        <f t="shared" si="108"/>
        <v>0</v>
      </c>
      <c r="BY86" s="197">
        <f t="shared" si="109"/>
        <v>0</v>
      </c>
      <c r="BZ86" s="182">
        <f t="shared" si="90"/>
        <v>0</v>
      </c>
      <c r="CA86" s="183">
        <f t="shared" si="91"/>
        <v>0</v>
      </c>
      <c r="CB86" s="183">
        <f t="shared" si="92"/>
        <v>0</v>
      </c>
      <c r="CC86" s="183">
        <f t="shared" si="93"/>
        <v>0</v>
      </c>
      <c r="CD86" s="183">
        <f t="shared" si="94"/>
        <v>0</v>
      </c>
      <c r="CE86" s="183">
        <f t="shared" si="95"/>
        <v>0</v>
      </c>
      <c r="CF86" s="184">
        <f t="shared" si="96"/>
        <v>0</v>
      </c>
      <c r="CG86" s="198">
        <f t="shared" si="110"/>
        <v>0</v>
      </c>
      <c r="CH86" s="186"/>
      <c r="CI86" s="187"/>
      <c r="CJ86" s="187"/>
      <c r="CK86" s="177">
        <f t="shared" si="111"/>
        <v>0</v>
      </c>
      <c r="CL86" s="361"/>
      <c r="CM86" s="360"/>
      <c r="CN86" s="1407">
        <v>0</v>
      </c>
      <c r="CO86" s="450">
        <v>0</v>
      </c>
    </row>
    <row r="87" spans="1:93" s="35" customFormat="1" ht="20.100000000000001" customHeight="1" thickBot="1" x14ac:dyDescent="0.25">
      <c r="A87" s="613" t="s">
        <v>112</v>
      </c>
      <c r="B87" s="1390">
        <v>72</v>
      </c>
      <c r="C87" s="26" t="s">
        <v>3</v>
      </c>
      <c r="D87" s="1501"/>
      <c r="E87" s="502"/>
      <c r="F87" s="438"/>
      <c r="G87" s="455"/>
      <c r="H87" s="503"/>
      <c r="I87" s="458"/>
      <c r="J87" s="438"/>
      <c r="K87" s="438"/>
      <c r="L87" s="502"/>
      <c r="M87" s="502"/>
      <c r="N87" s="455"/>
      <c r="O87" s="460"/>
      <c r="P87" s="458"/>
      <c r="Q87" s="458"/>
      <c r="R87" s="1502"/>
      <c r="S87" s="999" t="s">
        <v>24</v>
      </c>
      <c r="T87" s="435"/>
      <c r="U87" s="435"/>
      <c r="V87" s="520"/>
      <c r="W87" s="504"/>
      <c r="X87" s="459" t="s">
        <v>24</v>
      </c>
      <c r="Y87" s="435"/>
      <c r="Z87" s="498"/>
      <c r="AA87" s="498"/>
      <c r="AB87" s="435"/>
      <c r="AC87" s="435"/>
      <c r="AD87" s="505" t="s">
        <v>25</v>
      </c>
      <c r="AE87" s="500"/>
      <c r="AF87" s="435" t="s">
        <v>24</v>
      </c>
      <c r="AG87" s="435"/>
      <c r="AH87" s="500"/>
      <c r="AI87" s="1072">
        <f>COUNTIF($D87:AH87,"D")</f>
        <v>3</v>
      </c>
      <c r="AJ87" s="1073">
        <f t="shared" si="64"/>
        <v>1</v>
      </c>
      <c r="AK87" s="1073">
        <f t="shared" si="65"/>
        <v>0</v>
      </c>
      <c r="AL87" s="1073">
        <f t="shared" si="66"/>
        <v>0</v>
      </c>
      <c r="AM87" s="1073">
        <f t="shared" si="67"/>
        <v>0</v>
      </c>
      <c r="AN87" s="1073">
        <f t="shared" si="68"/>
        <v>0</v>
      </c>
      <c r="AO87" s="1073">
        <f t="shared" si="69"/>
        <v>0</v>
      </c>
      <c r="AP87" s="1073">
        <f t="shared" si="70"/>
        <v>0</v>
      </c>
      <c r="AQ87" s="1073">
        <f t="shared" si="71"/>
        <v>0</v>
      </c>
      <c r="AR87" s="1073">
        <f t="shared" si="72"/>
        <v>0</v>
      </c>
      <c r="AS87" s="1073">
        <f t="shared" si="73"/>
        <v>0</v>
      </c>
      <c r="AT87" s="1073">
        <f t="shared" si="74"/>
        <v>0</v>
      </c>
      <c r="AU87" s="1073">
        <f t="shared" si="75"/>
        <v>0</v>
      </c>
      <c r="AV87" s="1073">
        <f t="shared" si="76"/>
        <v>0</v>
      </c>
      <c r="AW87" s="1073">
        <f t="shared" si="77"/>
        <v>0</v>
      </c>
      <c r="AX87" s="1073">
        <f t="shared" si="78"/>
        <v>0</v>
      </c>
      <c r="AY87" s="1073">
        <f t="shared" si="79"/>
        <v>0</v>
      </c>
      <c r="AZ87" s="1073">
        <f t="shared" si="80"/>
        <v>0</v>
      </c>
      <c r="BA87" s="184">
        <f t="shared" si="97"/>
        <v>4</v>
      </c>
      <c r="BB87" s="348"/>
      <c r="BC87" s="1076">
        <f t="shared" si="98"/>
        <v>2</v>
      </c>
      <c r="BD87" s="347"/>
      <c r="BE87" s="343"/>
      <c r="BF87" s="178">
        <f t="shared" si="99"/>
        <v>0</v>
      </c>
      <c r="BG87" s="179">
        <f t="shared" si="100"/>
        <v>0</v>
      </c>
      <c r="BH87" s="180">
        <f t="shared" si="101"/>
        <v>0</v>
      </c>
      <c r="BI87" s="181">
        <f t="shared" si="102"/>
        <v>0</v>
      </c>
      <c r="BJ87" s="182">
        <f t="shared" si="103"/>
        <v>0</v>
      </c>
      <c r="BK87" s="183">
        <f t="shared" si="81"/>
        <v>0</v>
      </c>
      <c r="BL87" s="183">
        <f t="shared" si="82"/>
        <v>0</v>
      </c>
      <c r="BM87" s="183">
        <f t="shared" si="83"/>
        <v>0</v>
      </c>
      <c r="BN87" s="183">
        <f t="shared" si="84"/>
        <v>0</v>
      </c>
      <c r="BO87" s="183">
        <f t="shared" si="85"/>
        <v>0</v>
      </c>
      <c r="BP87" s="184">
        <f t="shared" si="86"/>
        <v>0</v>
      </c>
      <c r="BQ87" s="405">
        <f t="shared" si="104"/>
        <v>0</v>
      </c>
      <c r="BR87" s="182">
        <f t="shared" si="105"/>
        <v>0</v>
      </c>
      <c r="BS87" s="183">
        <f t="shared" si="87"/>
        <v>0</v>
      </c>
      <c r="BT87" s="184">
        <f t="shared" si="88"/>
        <v>0</v>
      </c>
      <c r="BU87" s="185">
        <f t="shared" si="106"/>
        <v>0</v>
      </c>
      <c r="BV87" s="178">
        <f t="shared" si="89"/>
        <v>0</v>
      </c>
      <c r="BW87" s="179">
        <f t="shared" si="107"/>
        <v>0</v>
      </c>
      <c r="BX87" s="196">
        <f t="shared" si="108"/>
        <v>0</v>
      </c>
      <c r="BY87" s="197">
        <f t="shared" si="109"/>
        <v>0</v>
      </c>
      <c r="BZ87" s="182">
        <f t="shared" si="90"/>
        <v>0</v>
      </c>
      <c r="CA87" s="183">
        <f t="shared" si="91"/>
        <v>0</v>
      </c>
      <c r="CB87" s="183">
        <f t="shared" si="92"/>
        <v>0</v>
      </c>
      <c r="CC87" s="183">
        <f t="shared" si="93"/>
        <v>0</v>
      </c>
      <c r="CD87" s="183">
        <f t="shared" si="94"/>
        <v>0</v>
      </c>
      <c r="CE87" s="183">
        <f t="shared" si="95"/>
        <v>0</v>
      </c>
      <c r="CF87" s="184">
        <f t="shared" si="96"/>
        <v>0</v>
      </c>
      <c r="CG87" s="198">
        <f t="shared" si="110"/>
        <v>0</v>
      </c>
      <c r="CH87" s="186"/>
      <c r="CI87" s="187"/>
      <c r="CJ87" s="187"/>
      <c r="CK87" s="177">
        <f t="shared" si="111"/>
        <v>0</v>
      </c>
      <c r="CL87" s="361"/>
      <c r="CM87" s="360"/>
      <c r="CN87" s="1407">
        <v>0</v>
      </c>
      <c r="CO87" s="450">
        <v>0</v>
      </c>
    </row>
    <row r="88" spans="1:93" s="35" customFormat="1" ht="20.100000000000001" customHeight="1" thickBot="1" x14ac:dyDescent="0.25">
      <c r="A88" s="613" t="s">
        <v>113</v>
      </c>
      <c r="B88" s="866">
        <v>73</v>
      </c>
      <c r="C88" s="26" t="s">
        <v>3</v>
      </c>
      <c r="D88" s="1501" t="s">
        <v>30</v>
      </c>
      <c r="E88" s="502"/>
      <c r="F88" s="438" t="s">
        <v>24</v>
      </c>
      <c r="G88" s="455" t="s">
        <v>25</v>
      </c>
      <c r="H88" s="503"/>
      <c r="I88" s="438" t="s">
        <v>24</v>
      </c>
      <c r="J88" s="447"/>
      <c r="K88" s="447"/>
      <c r="L88" s="439" t="s">
        <v>26</v>
      </c>
      <c r="M88" s="502" t="s">
        <v>27</v>
      </c>
      <c r="N88" s="455" t="s">
        <v>31</v>
      </c>
      <c r="O88" s="460" t="s">
        <v>25</v>
      </c>
      <c r="P88" s="458"/>
      <c r="Q88" s="438" t="s">
        <v>24</v>
      </c>
      <c r="R88" s="1505"/>
      <c r="S88" s="1442" t="s">
        <v>24</v>
      </c>
      <c r="T88" s="447"/>
      <c r="U88" s="438" t="s">
        <v>29</v>
      </c>
      <c r="V88" s="453"/>
      <c r="W88" s="507"/>
      <c r="X88" s="460" t="s">
        <v>27</v>
      </c>
      <c r="Y88" s="438" t="s">
        <v>25</v>
      </c>
      <c r="Z88" s="502" t="s">
        <v>49</v>
      </c>
      <c r="AA88" s="502"/>
      <c r="AB88" s="438" t="s">
        <v>30</v>
      </c>
      <c r="AC88" s="438" t="s">
        <v>25</v>
      </c>
      <c r="AD88" s="467"/>
      <c r="AE88" s="503" t="s">
        <v>48</v>
      </c>
      <c r="AF88" s="438" t="s">
        <v>25</v>
      </c>
      <c r="AG88" s="438" t="s">
        <v>28</v>
      </c>
      <c r="AH88" s="500"/>
      <c r="AI88" s="1072">
        <f>COUNTIF($D88:AH88,"D")</f>
        <v>4</v>
      </c>
      <c r="AJ88" s="1073">
        <f t="shared" si="64"/>
        <v>5</v>
      </c>
      <c r="AK88" s="1073">
        <f t="shared" si="65"/>
        <v>1</v>
      </c>
      <c r="AL88" s="1073">
        <f t="shared" si="66"/>
        <v>2</v>
      </c>
      <c r="AM88" s="1073">
        <f t="shared" si="67"/>
        <v>1</v>
      </c>
      <c r="AN88" s="1073">
        <f t="shared" si="68"/>
        <v>1</v>
      </c>
      <c r="AO88" s="1073">
        <f t="shared" si="69"/>
        <v>2</v>
      </c>
      <c r="AP88" s="1073">
        <f t="shared" si="70"/>
        <v>1</v>
      </c>
      <c r="AQ88" s="1073">
        <f t="shared" si="71"/>
        <v>0</v>
      </c>
      <c r="AR88" s="1073">
        <f t="shared" si="72"/>
        <v>0</v>
      </c>
      <c r="AS88" s="1073">
        <f t="shared" si="73"/>
        <v>0</v>
      </c>
      <c r="AT88" s="1073">
        <f t="shared" si="74"/>
        <v>0</v>
      </c>
      <c r="AU88" s="1073">
        <f t="shared" si="75"/>
        <v>0</v>
      </c>
      <c r="AV88" s="1073">
        <f t="shared" si="76"/>
        <v>0</v>
      </c>
      <c r="AW88" s="1073">
        <f t="shared" si="77"/>
        <v>0</v>
      </c>
      <c r="AX88" s="1073">
        <f t="shared" si="78"/>
        <v>0</v>
      </c>
      <c r="AY88" s="1073">
        <f t="shared" si="79"/>
        <v>0</v>
      </c>
      <c r="AZ88" s="1073">
        <f t="shared" si="80"/>
        <v>0</v>
      </c>
      <c r="BA88" s="184">
        <f t="shared" si="97"/>
        <v>12</v>
      </c>
      <c r="BB88" s="348"/>
      <c r="BC88" s="1076">
        <f t="shared" si="98"/>
        <v>7.166666666666667</v>
      </c>
      <c r="BD88" s="347"/>
      <c r="BE88" s="343"/>
      <c r="BF88" s="178">
        <f t="shared" si="99"/>
        <v>0</v>
      </c>
      <c r="BG88" s="179">
        <f t="shared" si="100"/>
        <v>0</v>
      </c>
      <c r="BH88" s="180">
        <f t="shared" si="101"/>
        <v>0</v>
      </c>
      <c r="BI88" s="181">
        <f t="shared" si="102"/>
        <v>0</v>
      </c>
      <c r="BJ88" s="182">
        <f t="shared" si="103"/>
        <v>1</v>
      </c>
      <c r="BK88" s="183">
        <f t="shared" si="81"/>
        <v>1</v>
      </c>
      <c r="BL88" s="183">
        <f t="shared" si="82"/>
        <v>0</v>
      </c>
      <c r="BM88" s="183">
        <f t="shared" si="83"/>
        <v>0</v>
      </c>
      <c r="BN88" s="183">
        <f t="shared" si="84"/>
        <v>0</v>
      </c>
      <c r="BO88" s="183">
        <f t="shared" si="85"/>
        <v>0</v>
      </c>
      <c r="BP88" s="184">
        <f t="shared" si="86"/>
        <v>0</v>
      </c>
      <c r="BQ88" s="405">
        <f t="shared" si="104"/>
        <v>1</v>
      </c>
      <c r="BR88" s="182">
        <f t="shared" si="105"/>
        <v>1</v>
      </c>
      <c r="BS88" s="183">
        <f t="shared" si="87"/>
        <v>1</v>
      </c>
      <c r="BT88" s="184">
        <f t="shared" si="88"/>
        <v>2</v>
      </c>
      <c r="BU88" s="185">
        <f t="shared" si="106"/>
        <v>1.1666666666666665</v>
      </c>
      <c r="BV88" s="178">
        <f t="shared" si="89"/>
        <v>0</v>
      </c>
      <c r="BW88" s="179">
        <f t="shared" si="107"/>
        <v>0</v>
      </c>
      <c r="BX88" s="196">
        <f t="shared" si="108"/>
        <v>0</v>
      </c>
      <c r="BY88" s="197">
        <f t="shared" si="109"/>
        <v>0</v>
      </c>
      <c r="BZ88" s="182">
        <f t="shared" si="90"/>
        <v>0</v>
      </c>
      <c r="CA88" s="183">
        <f t="shared" si="91"/>
        <v>0</v>
      </c>
      <c r="CB88" s="183">
        <f t="shared" si="92"/>
        <v>0</v>
      </c>
      <c r="CC88" s="183">
        <f t="shared" si="93"/>
        <v>0</v>
      </c>
      <c r="CD88" s="183">
        <f t="shared" si="94"/>
        <v>0</v>
      </c>
      <c r="CE88" s="183">
        <f t="shared" si="95"/>
        <v>0</v>
      </c>
      <c r="CF88" s="184">
        <f t="shared" si="96"/>
        <v>0</v>
      </c>
      <c r="CG88" s="198">
        <f t="shared" si="110"/>
        <v>0</v>
      </c>
      <c r="CH88" s="186"/>
      <c r="CI88" s="187"/>
      <c r="CJ88" s="187"/>
      <c r="CK88" s="177">
        <f t="shared" si="111"/>
        <v>1</v>
      </c>
      <c r="CL88" s="361"/>
      <c r="CM88" s="360"/>
      <c r="CN88" s="1407">
        <v>6</v>
      </c>
      <c r="CO88" s="450">
        <v>72</v>
      </c>
    </row>
    <row r="89" spans="1:93" s="35" customFormat="1" ht="20.100000000000001" customHeight="1" thickBot="1" x14ac:dyDescent="0.25">
      <c r="A89" s="613" t="s">
        <v>114</v>
      </c>
      <c r="B89" s="1390">
        <v>74</v>
      </c>
      <c r="C89" s="26" t="s">
        <v>3</v>
      </c>
      <c r="D89" s="1501"/>
      <c r="E89" s="502"/>
      <c r="F89" s="438" t="s">
        <v>32</v>
      </c>
      <c r="G89" s="455" t="s">
        <v>32</v>
      </c>
      <c r="H89" s="460" t="s">
        <v>32</v>
      </c>
      <c r="I89" s="438" t="s">
        <v>32</v>
      </c>
      <c r="J89" s="438" t="s">
        <v>32</v>
      </c>
      <c r="K89" s="438" t="s">
        <v>25</v>
      </c>
      <c r="L89" s="502"/>
      <c r="M89" s="502"/>
      <c r="N89" s="455" t="s">
        <v>24</v>
      </c>
      <c r="O89" s="460" t="s">
        <v>25</v>
      </c>
      <c r="P89" s="428"/>
      <c r="Q89" s="458"/>
      <c r="R89" s="1502" t="s">
        <v>24</v>
      </c>
      <c r="S89" s="1458"/>
      <c r="T89" s="438" t="s">
        <v>24</v>
      </c>
      <c r="U89" s="438" t="s">
        <v>29</v>
      </c>
      <c r="V89" s="453"/>
      <c r="W89" s="507"/>
      <c r="X89" s="460" t="s">
        <v>24</v>
      </c>
      <c r="Y89" s="438" t="s">
        <v>25</v>
      </c>
      <c r="Z89" s="502"/>
      <c r="AA89" s="502"/>
      <c r="AB89" s="438" t="s">
        <v>30</v>
      </c>
      <c r="AC89" s="438" t="s">
        <v>25</v>
      </c>
      <c r="AD89" s="467"/>
      <c r="AE89" s="503" t="s">
        <v>48</v>
      </c>
      <c r="AF89" s="438" t="s">
        <v>24</v>
      </c>
      <c r="AG89" s="438" t="s">
        <v>28</v>
      </c>
      <c r="AH89" s="500"/>
      <c r="AI89" s="1072">
        <f>COUNTIF($D89:AH89,"D")</f>
        <v>5</v>
      </c>
      <c r="AJ89" s="1073">
        <f t="shared" si="64"/>
        <v>4</v>
      </c>
      <c r="AK89" s="1073">
        <f t="shared" si="65"/>
        <v>0</v>
      </c>
      <c r="AL89" s="1073">
        <f t="shared" si="66"/>
        <v>0</v>
      </c>
      <c r="AM89" s="1073">
        <f t="shared" si="67"/>
        <v>1</v>
      </c>
      <c r="AN89" s="1073">
        <f t="shared" si="68"/>
        <v>1</v>
      </c>
      <c r="AO89" s="1073">
        <f t="shared" si="69"/>
        <v>1</v>
      </c>
      <c r="AP89" s="1073">
        <f t="shared" si="70"/>
        <v>0</v>
      </c>
      <c r="AQ89" s="1073">
        <f t="shared" si="71"/>
        <v>5</v>
      </c>
      <c r="AR89" s="1073">
        <f t="shared" si="72"/>
        <v>0</v>
      </c>
      <c r="AS89" s="1073">
        <f t="shared" si="73"/>
        <v>0</v>
      </c>
      <c r="AT89" s="1073">
        <f t="shared" si="74"/>
        <v>0</v>
      </c>
      <c r="AU89" s="1073">
        <f t="shared" si="75"/>
        <v>0</v>
      </c>
      <c r="AV89" s="1073">
        <f t="shared" si="76"/>
        <v>0</v>
      </c>
      <c r="AW89" s="1073">
        <f t="shared" si="77"/>
        <v>0</v>
      </c>
      <c r="AX89" s="1073">
        <f t="shared" si="78"/>
        <v>0</v>
      </c>
      <c r="AY89" s="1073">
        <f t="shared" si="79"/>
        <v>0</v>
      </c>
      <c r="AZ89" s="1073">
        <f t="shared" si="80"/>
        <v>0</v>
      </c>
      <c r="BA89" s="184">
        <f t="shared" si="97"/>
        <v>14</v>
      </c>
      <c r="BB89" s="348"/>
      <c r="BC89" s="1076">
        <f t="shared" si="98"/>
        <v>5.333333333333333</v>
      </c>
      <c r="BD89" s="347"/>
      <c r="BE89" s="343"/>
      <c r="BF89" s="178">
        <f t="shared" si="99"/>
        <v>0</v>
      </c>
      <c r="BG89" s="913">
        <v>4.1666666666666664E-2</v>
      </c>
      <c r="BH89" s="914">
        <v>4.1666666666666664E-2</v>
      </c>
      <c r="BI89" s="181">
        <v>0</v>
      </c>
      <c r="BJ89" s="182">
        <f t="shared" si="103"/>
        <v>1</v>
      </c>
      <c r="BK89" s="183">
        <f t="shared" si="81"/>
        <v>0</v>
      </c>
      <c r="BL89" s="183">
        <f t="shared" si="82"/>
        <v>0</v>
      </c>
      <c r="BM89" s="183">
        <f t="shared" si="83"/>
        <v>0</v>
      </c>
      <c r="BN89" s="183">
        <f t="shared" si="84"/>
        <v>0</v>
      </c>
      <c r="BO89" s="183">
        <f t="shared" si="85"/>
        <v>0</v>
      </c>
      <c r="BP89" s="184">
        <f t="shared" si="86"/>
        <v>0</v>
      </c>
      <c r="BQ89" s="405">
        <f t="shared" si="104"/>
        <v>0.5</v>
      </c>
      <c r="BR89" s="182">
        <f t="shared" si="105"/>
        <v>1</v>
      </c>
      <c r="BS89" s="183">
        <f t="shared" si="87"/>
        <v>1</v>
      </c>
      <c r="BT89" s="184">
        <f t="shared" si="88"/>
        <v>1</v>
      </c>
      <c r="BU89" s="185">
        <f t="shared" si="106"/>
        <v>0.99999999999999989</v>
      </c>
      <c r="BV89" s="178">
        <f t="shared" si="89"/>
        <v>0</v>
      </c>
      <c r="BW89" s="179">
        <f t="shared" si="107"/>
        <v>0</v>
      </c>
      <c r="BX89" s="196">
        <f t="shared" si="108"/>
        <v>0</v>
      </c>
      <c r="BY89" s="197">
        <f t="shared" si="109"/>
        <v>0</v>
      </c>
      <c r="BZ89" s="182">
        <f t="shared" si="90"/>
        <v>0</v>
      </c>
      <c r="CA89" s="183">
        <f t="shared" si="91"/>
        <v>0</v>
      </c>
      <c r="CB89" s="183">
        <f t="shared" si="92"/>
        <v>0</v>
      </c>
      <c r="CC89" s="183">
        <f t="shared" si="93"/>
        <v>0</v>
      </c>
      <c r="CD89" s="183">
        <f t="shared" si="94"/>
        <v>0</v>
      </c>
      <c r="CE89" s="183">
        <f t="shared" si="95"/>
        <v>0</v>
      </c>
      <c r="CF89" s="184">
        <f t="shared" si="96"/>
        <v>0</v>
      </c>
      <c r="CG89" s="198">
        <f t="shared" si="110"/>
        <v>0</v>
      </c>
      <c r="CH89" s="186"/>
      <c r="CI89" s="187"/>
      <c r="CJ89" s="187"/>
      <c r="CK89" s="177">
        <f t="shared" si="111"/>
        <v>0.54166666666666663</v>
      </c>
      <c r="CL89" s="361"/>
      <c r="CM89" s="360"/>
      <c r="CN89" s="1407">
        <v>4</v>
      </c>
      <c r="CO89" s="450">
        <v>49</v>
      </c>
    </row>
    <row r="90" spans="1:93" s="336" customFormat="1" ht="20.100000000000001" customHeight="1" thickBot="1" x14ac:dyDescent="0.25">
      <c r="A90" s="613" t="s">
        <v>115</v>
      </c>
      <c r="B90" s="866">
        <v>75</v>
      </c>
      <c r="C90" s="26" t="s">
        <v>3</v>
      </c>
      <c r="D90" s="1506" t="s">
        <v>37</v>
      </c>
      <c r="E90" s="436" t="s">
        <v>37</v>
      </c>
      <c r="F90" s="449"/>
      <c r="G90" s="490"/>
      <c r="H90" s="386" t="s">
        <v>37</v>
      </c>
      <c r="I90" s="449" t="s">
        <v>37</v>
      </c>
      <c r="J90" s="449" t="s">
        <v>37</v>
      </c>
      <c r="K90" s="449" t="s">
        <v>37</v>
      </c>
      <c r="L90" s="449" t="s">
        <v>37</v>
      </c>
      <c r="M90" s="449"/>
      <c r="N90" s="490"/>
      <c r="O90" s="386" t="s">
        <v>37</v>
      </c>
      <c r="P90" s="449" t="s">
        <v>37</v>
      </c>
      <c r="Q90" s="449" t="s">
        <v>37</v>
      </c>
      <c r="R90" s="1507" t="s">
        <v>37</v>
      </c>
      <c r="S90" s="1459" t="s">
        <v>37</v>
      </c>
      <c r="T90" s="1053" t="s">
        <v>37</v>
      </c>
      <c r="U90" s="1053" t="s">
        <v>37</v>
      </c>
      <c r="V90" s="1053"/>
      <c r="W90" s="1051"/>
      <c r="X90" s="1054" t="s">
        <v>37</v>
      </c>
      <c r="Y90" s="1053" t="s">
        <v>37</v>
      </c>
      <c r="Z90" s="1053" t="s">
        <v>37</v>
      </c>
      <c r="AA90" s="1053" t="s">
        <v>37</v>
      </c>
      <c r="AB90" s="1053" t="s">
        <v>37</v>
      </c>
      <c r="AC90" s="1053"/>
      <c r="AD90" s="1051"/>
      <c r="AE90" s="1054" t="s">
        <v>37</v>
      </c>
      <c r="AF90" s="1053" t="s">
        <v>37</v>
      </c>
      <c r="AG90" s="1053" t="s">
        <v>37</v>
      </c>
      <c r="AH90" s="435"/>
      <c r="AI90" s="1072">
        <f>COUNTIF($D90:AH90,"D")</f>
        <v>0</v>
      </c>
      <c r="AJ90" s="1073">
        <f t="shared" si="64"/>
        <v>0</v>
      </c>
      <c r="AK90" s="1073">
        <f t="shared" si="65"/>
        <v>0</v>
      </c>
      <c r="AL90" s="1073">
        <f t="shared" si="66"/>
        <v>0</v>
      </c>
      <c r="AM90" s="1073">
        <f t="shared" si="67"/>
        <v>0</v>
      </c>
      <c r="AN90" s="1073">
        <f t="shared" si="68"/>
        <v>0</v>
      </c>
      <c r="AO90" s="1073">
        <f t="shared" si="69"/>
        <v>0</v>
      </c>
      <c r="AP90" s="1073">
        <f t="shared" si="70"/>
        <v>0</v>
      </c>
      <c r="AQ90" s="1073">
        <f t="shared" si="71"/>
        <v>0</v>
      </c>
      <c r="AR90" s="1073">
        <f t="shared" si="72"/>
        <v>0</v>
      </c>
      <c r="AS90" s="1073">
        <f t="shared" si="73"/>
        <v>0</v>
      </c>
      <c r="AT90" s="1073">
        <f t="shared" si="74"/>
        <v>0</v>
      </c>
      <c r="AU90" s="1073">
        <f t="shared" si="75"/>
        <v>0</v>
      </c>
      <c r="AV90" s="1073">
        <f t="shared" si="76"/>
        <v>22</v>
      </c>
      <c r="AW90" s="1073">
        <f t="shared" si="77"/>
        <v>0</v>
      </c>
      <c r="AX90" s="1073">
        <f t="shared" si="78"/>
        <v>0</v>
      </c>
      <c r="AY90" s="1073">
        <f t="shared" si="79"/>
        <v>0</v>
      </c>
      <c r="AZ90" s="1073">
        <f t="shared" si="80"/>
        <v>0</v>
      </c>
      <c r="BA90" s="184">
        <f t="shared" si="97"/>
        <v>22</v>
      </c>
      <c r="BB90" s="348"/>
      <c r="BC90" s="1076">
        <f t="shared" si="98"/>
        <v>11</v>
      </c>
      <c r="BD90" s="347"/>
      <c r="BE90" s="343"/>
      <c r="BF90" s="178">
        <f t="shared" si="99"/>
        <v>0</v>
      </c>
      <c r="BG90" s="179">
        <f t="shared" si="100"/>
        <v>0</v>
      </c>
      <c r="BH90" s="180">
        <f t="shared" si="101"/>
        <v>0</v>
      </c>
      <c r="BI90" s="181">
        <f t="shared" si="102"/>
        <v>0</v>
      </c>
      <c r="BJ90" s="182">
        <f t="shared" si="103"/>
        <v>0</v>
      </c>
      <c r="BK90" s="183">
        <f t="shared" si="81"/>
        <v>0</v>
      </c>
      <c r="BL90" s="183">
        <f t="shared" si="82"/>
        <v>0</v>
      </c>
      <c r="BM90" s="183">
        <f t="shared" si="83"/>
        <v>0</v>
      </c>
      <c r="BN90" s="183">
        <f t="shared" si="84"/>
        <v>0</v>
      </c>
      <c r="BO90" s="183">
        <f t="shared" si="85"/>
        <v>0</v>
      </c>
      <c r="BP90" s="184">
        <f t="shared" si="86"/>
        <v>0</v>
      </c>
      <c r="BQ90" s="405">
        <f t="shared" si="104"/>
        <v>0</v>
      </c>
      <c r="BR90" s="182">
        <f t="shared" si="105"/>
        <v>0</v>
      </c>
      <c r="BS90" s="183">
        <f t="shared" si="87"/>
        <v>0</v>
      </c>
      <c r="BT90" s="184">
        <f t="shared" si="88"/>
        <v>0</v>
      </c>
      <c r="BU90" s="185">
        <f t="shared" si="106"/>
        <v>0</v>
      </c>
      <c r="BV90" s="178">
        <f t="shared" si="89"/>
        <v>0</v>
      </c>
      <c r="BW90" s="179">
        <f t="shared" si="107"/>
        <v>0</v>
      </c>
      <c r="BX90" s="196">
        <f t="shared" si="108"/>
        <v>0</v>
      </c>
      <c r="BY90" s="197">
        <f t="shared" si="109"/>
        <v>0</v>
      </c>
      <c r="BZ90" s="182">
        <f t="shared" si="90"/>
        <v>0</v>
      </c>
      <c r="CA90" s="183">
        <f t="shared" si="91"/>
        <v>0</v>
      </c>
      <c r="CB90" s="183">
        <f t="shared" si="92"/>
        <v>0</v>
      </c>
      <c r="CC90" s="183">
        <f t="shared" si="93"/>
        <v>0</v>
      </c>
      <c r="CD90" s="183">
        <f t="shared" si="94"/>
        <v>0</v>
      </c>
      <c r="CE90" s="183">
        <f t="shared" si="95"/>
        <v>0</v>
      </c>
      <c r="CF90" s="184">
        <f t="shared" si="96"/>
        <v>0</v>
      </c>
      <c r="CG90" s="198">
        <f t="shared" si="110"/>
        <v>0</v>
      </c>
      <c r="CH90" s="186"/>
      <c r="CI90" s="187"/>
      <c r="CJ90" s="187"/>
      <c r="CK90" s="177">
        <f t="shared" si="111"/>
        <v>0</v>
      </c>
      <c r="CL90" s="361"/>
      <c r="CM90" s="360"/>
      <c r="CN90" s="1407">
        <v>0</v>
      </c>
      <c r="CO90" s="450">
        <v>0</v>
      </c>
    </row>
    <row r="91" spans="1:93" s="35" customFormat="1" ht="20.100000000000001" customHeight="1" thickBot="1" x14ac:dyDescent="0.25">
      <c r="A91" s="613" t="s">
        <v>116</v>
      </c>
      <c r="B91" s="1390">
        <v>76</v>
      </c>
      <c r="C91" s="26" t="s">
        <v>3</v>
      </c>
      <c r="D91" s="1501"/>
      <c r="E91" s="502" t="s">
        <v>192</v>
      </c>
      <c r="F91" s="438" t="s">
        <v>24</v>
      </c>
      <c r="G91" s="455" t="s">
        <v>25</v>
      </c>
      <c r="H91" s="503"/>
      <c r="I91" s="458"/>
      <c r="J91" s="438" t="s">
        <v>24</v>
      </c>
      <c r="K91" s="438" t="s">
        <v>25</v>
      </c>
      <c r="L91" s="502"/>
      <c r="M91" s="502"/>
      <c r="N91" s="455" t="s">
        <v>24</v>
      </c>
      <c r="O91" s="460" t="s">
        <v>25</v>
      </c>
      <c r="P91" s="428" t="s">
        <v>191</v>
      </c>
      <c r="Q91" s="458"/>
      <c r="R91" s="1502" t="s">
        <v>24</v>
      </c>
      <c r="S91" s="1458"/>
      <c r="T91" s="438" t="s">
        <v>24</v>
      </c>
      <c r="U91" s="438" t="s">
        <v>29</v>
      </c>
      <c r="V91" s="453"/>
      <c r="W91" s="507" t="s">
        <v>50</v>
      </c>
      <c r="X91" s="460" t="s">
        <v>24</v>
      </c>
      <c r="Y91" s="438" t="s">
        <v>25</v>
      </c>
      <c r="Z91" s="428" t="s">
        <v>49</v>
      </c>
      <c r="AA91" s="502"/>
      <c r="AB91" s="438" t="s">
        <v>29</v>
      </c>
      <c r="AC91" s="438" t="s">
        <v>25</v>
      </c>
      <c r="AD91" s="467"/>
      <c r="AE91" s="1396" t="s">
        <v>190</v>
      </c>
      <c r="AF91" s="438" t="s">
        <v>24</v>
      </c>
      <c r="AG91" s="438" t="s">
        <v>28</v>
      </c>
      <c r="AH91" s="503"/>
      <c r="AI91" s="1072">
        <f>COUNTIF($D91:AH91,"D")</f>
        <v>7</v>
      </c>
      <c r="AJ91" s="1073">
        <f t="shared" si="64"/>
        <v>5</v>
      </c>
      <c r="AK91" s="1073">
        <f t="shared" si="65"/>
        <v>0</v>
      </c>
      <c r="AL91" s="1073">
        <f t="shared" si="66"/>
        <v>0</v>
      </c>
      <c r="AM91" s="1073">
        <f t="shared" si="67"/>
        <v>1</v>
      </c>
      <c r="AN91" s="1073">
        <f t="shared" si="68"/>
        <v>2</v>
      </c>
      <c r="AO91" s="1073">
        <f t="shared" si="69"/>
        <v>0</v>
      </c>
      <c r="AP91" s="1073">
        <f t="shared" si="70"/>
        <v>0</v>
      </c>
      <c r="AQ91" s="1073">
        <f t="shared" si="71"/>
        <v>0</v>
      </c>
      <c r="AR91" s="1073">
        <f t="shared" si="72"/>
        <v>0</v>
      </c>
      <c r="AS91" s="1073">
        <f t="shared" si="73"/>
        <v>0</v>
      </c>
      <c r="AT91" s="1073">
        <f t="shared" si="74"/>
        <v>0</v>
      </c>
      <c r="AU91" s="1073">
        <f t="shared" si="75"/>
        <v>0</v>
      </c>
      <c r="AV91" s="1073">
        <f t="shared" si="76"/>
        <v>0</v>
      </c>
      <c r="AW91" s="1073">
        <f t="shared" si="77"/>
        <v>0</v>
      </c>
      <c r="AX91" s="1073">
        <f t="shared" si="78"/>
        <v>0</v>
      </c>
      <c r="AY91" s="1073">
        <f t="shared" si="79"/>
        <v>0</v>
      </c>
      <c r="AZ91" s="1073">
        <f t="shared" si="80"/>
        <v>0</v>
      </c>
      <c r="BA91" s="184">
        <f t="shared" si="97"/>
        <v>12</v>
      </c>
      <c r="BB91" s="348"/>
      <c r="BC91" s="1076">
        <f t="shared" si="98"/>
        <v>6.5</v>
      </c>
      <c r="BD91" s="347"/>
      <c r="BE91" s="343"/>
      <c r="BF91" s="178">
        <f t="shared" si="99"/>
        <v>0</v>
      </c>
      <c r="BG91" s="179">
        <f t="shared" si="100"/>
        <v>0</v>
      </c>
      <c r="BH91" s="180">
        <f t="shared" si="101"/>
        <v>0</v>
      </c>
      <c r="BI91" s="181">
        <f t="shared" si="102"/>
        <v>0</v>
      </c>
      <c r="BJ91" s="182">
        <f t="shared" si="103"/>
        <v>0</v>
      </c>
      <c r="BK91" s="183">
        <f t="shared" si="81"/>
        <v>1</v>
      </c>
      <c r="BL91" s="183">
        <f t="shared" si="82"/>
        <v>1</v>
      </c>
      <c r="BM91" s="183">
        <f t="shared" si="83"/>
        <v>0</v>
      </c>
      <c r="BN91" s="183">
        <f t="shared" si="84"/>
        <v>0</v>
      </c>
      <c r="BO91" s="183">
        <f t="shared" si="85"/>
        <v>0</v>
      </c>
      <c r="BP91" s="184">
        <f t="shared" si="86"/>
        <v>0</v>
      </c>
      <c r="BQ91" s="1373">
        <f>+(BM91+BL91+BK91+BJ91)*(12/24)+"04:00"</f>
        <v>1.1666666666666667</v>
      </c>
      <c r="BR91" s="182">
        <f t="shared" si="105"/>
        <v>1</v>
      </c>
      <c r="BS91" s="183">
        <f t="shared" si="87"/>
        <v>2</v>
      </c>
      <c r="BT91" s="184">
        <f t="shared" si="88"/>
        <v>0</v>
      </c>
      <c r="BU91" s="185">
        <f t="shared" si="106"/>
        <v>1.3333333333333333</v>
      </c>
      <c r="BV91" s="178">
        <f t="shared" si="89"/>
        <v>0</v>
      </c>
      <c r="BW91" s="179">
        <f t="shared" si="107"/>
        <v>0</v>
      </c>
      <c r="BX91" s="196">
        <f t="shared" si="108"/>
        <v>0</v>
      </c>
      <c r="BY91" s="197">
        <f t="shared" si="109"/>
        <v>0</v>
      </c>
      <c r="BZ91" s="182">
        <f t="shared" si="90"/>
        <v>1</v>
      </c>
      <c r="CA91" s="183">
        <f t="shared" si="91"/>
        <v>1</v>
      </c>
      <c r="CB91" s="183">
        <f t="shared" si="92"/>
        <v>1</v>
      </c>
      <c r="CC91" s="183">
        <f t="shared" si="93"/>
        <v>0</v>
      </c>
      <c r="CD91" s="183">
        <f t="shared" si="94"/>
        <v>0</v>
      </c>
      <c r="CE91" s="183">
        <f t="shared" si="95"/>
        <v>0</v>
      </c>
      <c r="CF91" s="184">
        <f t="shared" si="96"/>
        <v>0</v>
      </c>
      <c r="CG91" s="1373">
        <v>1.3333333333333333</v>
      </c>
      <c r="CH91" s="186"/>
      <c r="CI91" s="187"/>
      <c r="CJ91" s="187"/>
      <c r="CK91" s="177">
        <f t="shared" si="111"/>
        <v>2.5</v>
      </c>
      <c r="CL91" s="361"/>
      <c r="CM91" s="360"/>
      <c r="CN91" s="1407">
        <v>11</v>
      </c>
      <c r="CO91" s="916">
        <v>132</v>
      </c>
    </row>
    <row r="92" spans="1:93" s="35" customFormat="1" ht="20.100000000000001" customHeight="1" thickBot="1" x14ac:dyDescent="0.25">
      <c r="A92" s="613" t="s">
        <v>117</v>
      </c>
      <c r="B92" s="866">
        <v>77</v>
      </c>
      <c r="C92" s="26" t="s">
        <v>3</v>
      </c>
      <c r="D92" s="1508"/>
      <c r="E92" s="506"/>
      <c r="F92" s="435" t="s">
        <v>27</v>
      </c>
      <c r="G92" s="440" t="s">
        <v>25</v>
      </c>
      <c r="H92" s="500"/>
      <c r="I92" s="506"/>
      <c r="J92" s="435" t="s">
        <v>24</v>
      </c>
      <c r="K92" s="435" t="s">
        <v>26</v>
      </c>
      <c r="L92" s="527"/>
      <c r="M92" s="527"/>
      <c r="N92" s="456" t="s">
        <v>57</v>
      </c>
      <c r="O92" s="459" t="s">
        <v>25</v>
      </c>
      <c r="P92" s="506"/>
      <c r="Q92" s="506"/>
      <c r="R92" s="1272" t="s">
        <v>24</v>
      </c>
      <c r="S92" s="999" t="s">
        <v>27</v>
      </c>
      <c r="T92" s="435" t="s">
        <v>28</v>
      </c>
      <c r="U92" s="435" t="s">
        <v>31</v>
      </c>
      <c r="V92" s="520" t="s">
        <v>59</v>
      </c>
      <c r="W92" s="504"/>
      <c r="X92" s="459" t="s">
        <v>24</v>
      </c>
      <c r="Y92" s="435" t="s">
        <v>25</v>
      </c>
      <c r="Z92" s="498"/>
      <c r="AA92" s="531" t="s">
        <v>50</v>
      </c>
      <c r="AB92" s="435" t="s">
        <v>29</v>
      </c>
      <c r="AC92" s="435" t="s">
        <v>25</v>
      </c>
      <c r="AD92" s="505"/>
      <c r="AE92" s="500" t="s">
        <v>48</v>
      </c>
      <c r="AF92" s="435" t="s">
        <v>24</v>
      </c>
      <c r="AG92" s="435" t="s">
        <v>28</v>
      </c>
      <c r="AH92" s="503"/>
      <c r="AI92" s="1072">
        <f>COUNTIF($D92:AH92,"D")</f>
        <v>4</v>
      </c>
      <c r="AJ92" s="1073">
        <f t="shared" si="64"/>
        <v>4</v>
      </c>
      <c r="AK92" s="1073">
        <f t="shared" si="65"/>
        <v>1</v>
      </c>
      <c r="AL92" s="1073">
        <f t="shared" si="66"/>
        <v>2</v>
      </c>
      <c r="AM92" s="1073">
        <f t="shared" si="67"/>
        <v>2</v>
      </c>
      <c r="AN92" s="1073">
        <f t="shared" si="68"/>
        <v>1</v>
      </c>
      <c r="AO92" s="1073">
        <f t="shared" si="69"/>
        <v>0</v>
      </c>
      <c r="AP92" s="1073">
        <f t="shared" si="70"/>
        <v>1</v>
      </c>
      <c r="AQ92" s="1073">
        <f t="shared" si="71"/>
        <v>0</v>
      </c>
      <c r="AR92" s="1073">
        <f t="shared" si="72"/>
        <v>0</v>
      </c>
      <c r="AS92" s="1073">
        <f t="shared" si="73"/>
        <v>0</v>
      </c>
      <c r="AT92" s="1073">
        <f t="shared" si="74"/>
        <v>0</v>
      </c>
      <c r="AU92" s="1073">
        <f t="shared" si="75"/>
        <v>0</v>
      </c>
      <c r="AV92" s="1073">
        <f t="shared" si="76"/>
        <v>0</v>
      </c>
      <c r="AW92" s="1073">
        <f t="shared" si="77"/>
        <v>0</v>
      </c>
      <c r="AX92" s="1073">
        <f t="shared" si="78"/>
        <v>0</v>
      </c>
      <c r="AY92" s="1073">
        <f t="shared" si="79"/>
        <v>0</v>
      </c>
      <c r="AZ92" s="1073">
        <f t="shared" si="80"/>
        <v>0</v>
      </c>
      <c r="BA92" s="184">
        <f t="shared" si="97"/>
        <v>11</v>
      </c>
      <c r="BB92" s="348"/>
      <c r="BC92" s="1076">
        <f t="shared" si="98"/>
        <v>6.5</v>
      </c>
      <c r="BD92" s="347"/>
      <c r="BE92" s="343"/>
      <c r="BF92" s="178">
        <f t="shared" si="99"/>
        <v>1</v>
      </c>
      <c r="BG92" s="179">
        <f t="shared" si="100"/>
        <v>0.5</v>
      </c>
      <c r="BH92" s="180">
        <f t="shared" si="101"/>
        <v>4.1666666666666664E-2</v>
      </c>
      <c r="BI92" s="181">
        <f t="shared" si="102"/>
        <v>0.45833333333333331</v>
      </c>
      <c r="BJ92" s="182">
        <f t="shared" si="103"/>
        <v>1</v>
      </c>
      <c r="BK92" s="183">
        <f t="shared" si="81"/>
        <v>0</v>
      </c>
      <c r="BL92" s="183">
        <f t="shared" si="82"/>
        <v>1</v>
      </c>
      <c r="BM92" s="183">
        <f t="shared" si="83"/>
        <v>0</v>
      </c>
      <c r="BN92" s="183">
        <f t="shared" si="84"/>
        <v>0</v>
      </c>
      <c r="BO92" s="183">
        <f t="shared" si="85"/>
        <v>0</v>
      </c>
      <c r="BP92" s="184">
        <f t="shared" si="86"/>
        <v>0</v>
      </c>
      <c r="BQ92" s="405">
        <f t="shared" si="104"/>
        <v>1</v>
      </c>
      <c r="BR92" s="182">
        <f t="shared" si="105"/>
        <v>2</v>
      </c>
      <c r="BS92" s="183">
        <f t="shared" si="87"/>
        <v>1</v>
      </c>
      <c r="BT92" s="184">
        <f t="shared" si="88"/>
        <v>0</v>
      </c>
      <c r="BU92" s="185">
        <f t="shared" si="106"/>
        <v>1.1666666666666665</v>
      </c>
      <c r="BV92" s="178">
        <f t="shared" si="89"/>
        <v>0</v>
      </c>
      <c r="BW92" s="179">
        <f t="shared" si="107"/>
        <v>0</v>
      </c>
      <c r="BX92" s="196">
        <f t="shared" si="108"/>
        <v>0</v>
      </c>
      <c r="BY92" s="197">
        <f t="shared" si="109"/>
        <v>0</v>
      </c>
      <c r="BZ92" s="182">
        <f t="shared" si="90"/>
        <v>0</v>
      </c>
      <c r="CA92" s="183">
        <f t="shared" si="91"/>
        <v>0</v>
      </c>
      <c r="CB92" s="183">
        <f t="shared" si="92"/>
        <v>0</v>
      </c>
      <c r="CC92" s="183">
        <f t="shared" si="93"/>
        <v>0</v>
      </c>
      <c r="CD92" s="183">
        <f t="shared" si="94"/>
        <v>0</v>
      </c>
      <c r="CE92" s="183">
        <f t="shared" si="95"/>
        <v>0</v>
      </c>
      <c r="CF92" s="184">
        <f t="shared" si="96"/>
        <v>0</v>
      </c>
      <c r="CG92" s="198">
        <f t="shared" si="110"/>
        <v>0</v>
      </c>
      <c r="CH92" s="186"/>
      <c r="CI92" s="187"/>
      <c r="CJ92" s="187"/>
      <c r="CK92" s="177">
        <f t="shared" si="111"/>
        <v>1.5</v>
      </c>
      <c r="CL92" s="361"/>
      <c r="CM92" s="360"/>
      <c r="CN92" s="1407">
        <v>6</v>
      </c>
      <c r="CO92" s="450">
        <v>72</v>
      </c>
    </row>
    <row r="93" spans="1:93" s="35" customFormat="1" ht="20.100000000000001" customHeight="1" thickBot="1" x14ac:dyDescent="0.25">
      <c r="A93" s="613" t="s">
        <v>118</v>
      </c>
      <c r="B93" s="1390">
        <v>78</v>
      </c>
      <c r="C93" s="26" t="s">
        <v>3</v>
      </c>
      <c r="D93" s="1501"/>
      <c r="E93" s="502"/>
      <c r="F93" s="438" t="s">
        <v>24</v>
      </c>
      <c r="G93" s="455" t="s">
        <v>25</v>
      </c>
      <c r="H93" s="503"/>
      <c r="I93" s="458" t="s">
        <v>312</v>
      </c>
      <c r="J93" s="438" t="s">
        <v>24</v>
      </c>
      <c r="K93" s="438" t="s">
        <v>25</v>
      </c>
      <c r="L93" s="502"/>
      <c r="M93" s="502"/>
      <c r="N93" s="455" t="s">
        <v>24</v>
      </c>
      <c r="O93" s="460" t="s">
        <v>25</v>
      </c>
      <c r="P93" s="458"/>
      <c r="Q93" s="458"/>
      <c r="R93" s="1502" t="s">
        <v>24</v>
      </c>
      <c r="S93" s="1458"/>
      <c r="T93" s="438" t="s">
        <v>24</v>
      </c>
      <c r="U93" s="438" t="s">
        <v>29</v>
      </c>
      <c r="V93" s="453"/>
      <c r="W93" s="507"/>
      <c r="X93" s="460" t="s">
        <v>32</v>
      </c>
      <c r="Y93" s="438" t="s">
        <v>32</v>
      </c>
      <c r="Z93" s="439" t="s">
        <v>288</v>
      </c>
      <c r="AA93" s="439" t="s">
        <v>289</v>
      </c>
      <c r="AB93" s="438" t="s">
        <v>296</v>
      </c>
      <c r="AC93" s="438" t="s">
        <v>32</v>
      </c>
      <c r="AD93" s="467"/>
      <c r="AE93" s="503" t="s">
        <v>190</v>
      </c>
      <c r="AF93" s="438" t="s">
        <v>24</v>
      </c>
      <c r="AG93" s="438" t="s">
        <v>28</v>
      </c>
      <c r="AH93" s="503"/>
      <c r="AI93" s="1072">
        <f>COUNTIF($D93:AH93,"D")</f>
        <v>6</v>
      </c>
      <c r="AJ93" s="1073">
        <f t="shared" si="64"/>
        <v>3</v>
      </c>
      <c r="AK93" s="1073">
        <f t="shared" si="65"/>
        <v>0</v>
      </c>
      <c r="AL93" s="1073">
        <f t="shared" si="66"/>
        <v>0</v>
      </c>
      <c r="AM93" s="1073">
        <f t="shared" si="67"/>
        <v>1</v>
      </c>
      <c r="AN93" s="1073">
        <f t="shared" si="68"/>
        <v>1</v>
      </c>
      <c r="AO93" s="1073">
        <f t="shared" si="69"/>
        <v>0</v>
      </c>
      <c r="AP93" s="1073">
        <f t="shared" si="70"/>
        <v>0</v>
      </c>
      <c r="AQ93" s="1073">
        <f t="shared" si="71"/>
        <v>3</v>
      </c>
      <c r="AR93" s="1073">
        <f t="shared" si="72"/>
        <v>0</v>
      </c>
      <c r="AS93" s="1073">
        <f t="shared" si="73"/>
        <v>0</v>
      </c>
      <c r="AT93" s="1073">
        <f t="shared" si="74"/>
        <v>0</v>
      </c>
      <c r="AU93" s="1073">
        <f t="shared" si="75"/>
        <v>0</v>
      </c>
      <c r="AV93" s="1073">
        <f t="shared" si="76"/>
        <v>0</v>
      </c>
      <c r="AW93" s="1073">
        <f t="shared" si="77"/>
        <v>0</v>
      </c>
      <c r="AX93" s="1073">
        <f t="shared" si="78"/>
        <v>0</v>
      </c>
      <c r="AY93" s="1073">
        <f t="shared" si="79"/>
        <v>0</v>
      </c>
      <c r="AZ93" s="1073">
        <f t="shared" si="80"/>
        <v>0</v>
      </c>
      <c r="BA93" s="184">
        <f t="shared" si="97"/>
        <v>12</v>
      </c>
      <c r="BB93" s="348"/>
      <c r="BC93" s="1076">
        <f t="shared" si="98"/>
        <v>5</v>
      </c>
      <c r="BD93" s="347"/>
      <c r="BE93" s="343"/>
      <c r="BF93" s="178">
        <f t="shared" si="99"/>
        <v>0</v>
      </c>
      <c r="BG93" s="179">
        <f t="shared" si="100"/>
        <v>0</v>
      </c>
      <c r="BH93" s="180">
        <f t="shared" si="101"/>
        <v>0</v>
      </c>
      <c r="BI93" s="181">
        <f t="shared" si="102"/>
        <v>0</v>
      </c>
      <c r="BJ93" s="182">
        <f t="shared" si="103"/>
        <v>0</v>
      </c>
      <c r="BK93" s="183">
        <f t="shared" si="81"/>
        <v>0</v>
      </c>
      <c r="BL93" s="183">
        <f t="shared" si="82"/>
        <v>0</v>
      </c>
      <c r="BM93" s="183">
        <f t="shared" si="83"/>
        <v>0</v>
      </c>
      <c r="BN93" s="183">
        <f t="shared" si="84"/>
        <v>0</v>
      </c>
      <c r="BO93" s="183">
        <f t="shared" si="85"/>
        <v>0</v>
      </c>
      <c r="BP93" s="184">
        <f t="shared" si="86"/>
        <v>0</v>
      </c>
      <c r="BQ93" s="405">
        <f t="shared" si="104"/>
        <v>0</v>
      </c>
      <c r="BR93" s="182">
        <f t="shared" si="105"/>
        <v>1</v>
      </c>
      <c r="BS93" s="183">
        <f t="shared" si="87"/>
        <v>1</v>
      </c>
      <c r="BT93" s="184">
        <f t="shared" si="88"/>
        <v>0</v>
      </c>
      <c r="BU93" s="185">
        <f t="shared" si="106"/>
        <v>0.83333333333333326</v>
      </c>
      <c r="BV93" s="178">
        <f t="shared" si="89"/>
        <v>1</v>
      </c>
      <c r="BW93" s="179">
        <f t="shared" si="107"/>
        <v>0.5</v>
      </c>
      <c r="BX93" s="196">
        <f t="shared" si="108"/>
        <v>4.1666666666666664E-2</v>
      </c>
      <c r="BY93" s="197">
        <f t="shared" si="109"/>
        <v>0.45833333333333331</v>
      </c>
      <c r="BZ93" s="182">
        <f t="shared" si="90"/>
        <v>1</v>
      </c>
      <c r="CA93" s="183">
        <f t="shared" si="91"/>
        <v>0</v>
      </c>
      <c r="CB93" s="183">
        <f t="shared" si="92"/>
        <v>0</v>
      </c>
      <c r="CC93" s="183">
        <f t="shared" si="93"/>
        <v>0</v>
      </c>
      <c r="CD93" s="183">
        <f t="shared" si="94"/>
        <v>0</v>
      </c>
      <c r="CE93" s="183">
        <f t="shared" si="95"/>
        <v>0</v>
      </c>
      <c r="CF93" s="184">
        <f t="shared" si="96"/>
        <v>0</v>
      </c>
      <c r="CG93" s="198">
        <f t="shared" si="110"/>
        <v>0.5</v>
      </c>
      <c r="CH93" s="186"/>
      <c r="CI93" s="187"/>
      <c r="CJ93" s="187"/>
      <c r="CK93" s="177">
        <f t="shared" si="111"/>
        <v>1</v>
      </c>
      <c r="CL93" s="361"/>
      <c r="CM93" s="360"/>
      <c r="CN93" s="1407">
        <v>10</v>
      </c>
      <c r="CO93" s="450">
        <v>132</v>
      </c>
    </row>
    <row r="94" spans="1:93" s="35" customFormat="1" ht="20.100000000000001" customHeight="1" thickBot="1" x14ac:dyDescent="0.25">
      <c r="A94" s="613" t="s">
        <v>119</v>
      </c>
      <c r="B94" s="866">
        <v>79</v>
      </c>
      <c r="C94" s="26" t="s">
        <v>3</v>
      </c>
      <c r="D94" s="1506" t="s">
        <v>37</v>
      </c>
      <c r="E94" s="436" t="s">
        <v>37</v>
      </c>
      <c r="F94" s="436"/>
      <c r="G94" s="443"/>
      <c r="H94" s="454" t="s">
        <v>37</v>
      </c>
      <c r="I94" s="436" t="s">
        <v>37</v>
      </c>
      <c r="J94" s="436" t="s">
        <v>37</v>
      </c>
      <c r="K94" s="436" t="s">
        <v>37</v>
      </c>
      <c r="L94" s="436" t="s">
        <v>37</v>
      </c>
      <c r="M94" s="436"/>
      <c r="N94" s="443"/>
      <c r="O94" s="454" t="s">
        <v>37</v>
      </c>
      <c r="P94" s="436" t="s">
        <v>37</v>
      </c>
      <c r="Q94" s="436" t="s">
        <v>37</v>
      </c>
      <c r="R94" s="1499" t="s">
        <v>37</v>
      </c>
      <c r="S94" s="1454" t="s">
        <v>37</v>
      </c>
      <c r="T94" s="72" t="s">
        <v>37</v>
      </c>
      <c r="U94" s="72" t="s">
        <v>37</v>
      </c>
      <c r="V94" s="72"/>
      <c r="W94" s="1156"/>
      <c r="X94" s="1025" t="s">
        <v>37</v>
      </c>
      <c r="Y94" s="72" t="s">
        <v>37</v>
      </c>
      <c r="Z94" s="72" t="s">
        <v>37</v>
      </c>
      <c r="AA94" s="72" t="s">
        <v>37</v>
      </c>
      <c r="AB94" s="72" t="s">
        <v>37</v>
      </c>
      <c r="AC94" s="72"/>
      <c r="AD94" s="1156"/>
      <c r="AE94" s="1025" t="s">
        <v>37</v>
      </c>
      <c r="AF94" s="72" t="s">
        <v>37</v>
      </c>
      <c r="AG94" s="72" t="s">
        <v>37</v>
      </c>
      <c r="AH94" s="459"/>
      <c r="AI94" s="1072">
        <f>COUNTIF($D94:AH94,"D")</f>
        <v>0</v>
      </c>
      <c r="AJ94" s="1073">
        <f t="shared" si="64"/>
        <v>0</v>
      </c>
      <c r="AK94" s="1073">
        <f t="shared" si="65"/>
        <v>0</v>
      </c>
      <c r="AL94" s="1073">
        <f t="shared" si="66"/>
        <v>0</v>
      </c>
      <c r="AM94" s="1073">
        <f t="shared" si="67"/>
        <v>0</v>
      </c>
      <c r="AN94" s="1073">
        <f t="shared" si="68"/>
        <v>0</v>
      </c>
      <c r="AO94" s="1073">
        <f t="shared" si="69"/>
        <v>0</v>
      </c>
      <c r="AP94" s="1073">
        <f t="shared" si="70"/>
        <v>0</v>
      </c>
      <c r="AQ94" s="1073">
        <f t="shared" si="71"/>
        <v>0</v>
      </c>
      <c r="AR94" s="1073">
        <f t="shared" si="72"/>
        <v>0</v>
      </c>
      <c r="AS94" s="1073">
        <f t="shared" si="73"/>
        <v>0</v>
      </c>
      <c r="AT94" s="1073">
        <f t="shared" si="74"/>
        <v>0</v>
      </c>
      <c r="AU94" s="1073">
        <f t="shared" si="75"/>
        <v>0</v>
      </c>
      <c r="AV94" s="1073">
        <f t="shared" si="76"/>
        <v>22</v>
      </c>
      <c r="AW94" s="1073">
        <f t="shared" si="77"/>
        <v>0</v>
      </c>
      <c r="AX94" s="1073">
        <f t="shared" si="78"/>
        <v>0</v>
      </c>
      <c r="AY94" s="1073">
        <f t="shared" si="79"/>
        <v>0</v>
      </c>
      <c r="AZ94" s="1073">
        <f t="shared" si="80"/>
        <v>0</v>
      </c>
      <c r="BA94" s="184">
        <f t="shared" si="97"/>
        <v>22</v>
      </c>
      <c r="BB94" s="348"/>
      <c r="BC94" s="1076">
        <f t="shared" si="98"/>
        <v>11</v>
      </c>
      <c r="BD94" s="347"/>
      <c r="BE94" s="343"/>
      <c r="BF94" s="178">
        <f t="shared" si="99"/>
        <v>0</v>
      </c>
      <c r="BG94" s="179">
        <f t="shared" si="100"/>
        <v>0</v>
      </c>
      <c r="BH94" s="180">
        <f t="shared" si="101"/>
        <v>0</v>
      </c>
      <c r="BI94" s="181">
        <f t="shared" si="102"/>
        <v>0</v>
      </c>
      <c r="BJ94" s="182">
        <f t="shared" si="103"/>
        <v>0</v>
      </c>
      <c r="BK94" s="183">
        <f t="shared" si="81"/>
        <v>0</v>
      </c>
      <c r="BL94" s="183">
        <f t="shared" si="82"/>
        <v>0</v>
      </c>
      <c r="BM94" s="183">
        <f t="shared" si="83"/>
        <v>0</v>
      </c>
      <c r="BN94" s="183">
        <f t="shared" si="84"/>
        <v>0</v>
      </c>
      <c r="BO94" s="183">
        <f t="shared" si="85"/>
        <v>0</v>
      </c>
      <c r="BP94" s="184">
        <f t="shared" si="86"/>
        <v>0</v>
      </c>
      <c r="BQ94" s="405">
        <f t="shared" si="104"/>
        <v>0</v>
      </c>
      <c r="BR94" s="182">
        <f t="shared" si="105"/>
        <v>0</v>
      </c>
      <c r="BS94" s="183">
        <f t="shared" si="87"/>
        <v>0</v>
      </c>
      <c r="BT94" s="184">
        <f t="shared" si="88"/>
        <v>0</v>
      </c>
      <c r="BU94" s="185">
        <f t="shared" si="106"/>
        <v>0</v>
      </c>
      <c r="BV94" s="178">
        <f t="shared" si="89"/>
        <v>0</v>
      </c>
      <c r="BW94" s="179">
        <f t="shared" si="107"/>
        <v>0</v>
      </c>
      <c r="BX94" s="196">
        <f t="shared" si="108"/>
        <v>0</v>
      </c>
      <c r="BY94" s="197">
        <f t="shared" si="109"/>
        <v>0</v>
      </c>
      <c r="BZ94" s="182">
        <f t="shared" si="90"/>
        <v>0</v>
      </c>
      <c r="CA94" s="183">
        <f t="shared" si="91"/>
        <v>0</v>
      </c>
      <c r="CB94" s="183">
        <f t="shared" si="92"/>
        <v>0</v>
      </c>
      <c r="CC94" s="183">
        <f t="shared" si="93"/>
        <v>0</v>
      </c>
      <c r="CD94" s="183">
        <f t="shared" si="94"/>
        <v>0</v>
      </c>
      <c r="CE94" s="183">
        <f t="shared" si="95"/>
        <v>0</v>
      </c>
      <c r="CF94" s="184">
        <f t="shared" si="96"/>
        <v>0</v>
      </c>
      <c r="CG94" s="198">
        <f t="shared" si="110"/>
        <v>0</v>
      </c>
      <c r="CH94" s="186"/>
      <c r="CI94" s="187"/>
      <c r="CJ94" s="187"/>
      <c r="CK94" s="177">
        <f t="shared" si="111"/>
        <v>0</v>
      </c>
      <c r="CL94" s="361"/>
      <c r="CM94" s="360"/>
      <c r="CN94" s="1407">
        <v>0</v>
      </c>
      <c r="CO94" s="450">
        <v>0</v>
      </c>
    </row>
    <row r="95" spans="1:93" ht="20.100000000000001" customHeight="1" thickBot="1" x14ac:dyDescent="0.3">
      <c r="A95" s="613" t="s">
        <v>120</v>
      </c>
      <c r="B95" s="1390">
        <v>80</v>
      </c>
      <c r="C95" s="26" t="s">
        <v>3</v>
      </c>
      <c r="D95" s="1497"/>
      <c r="E95" s="1392" t="s">
        <v>192</v>
      </c>
      <c r="F95" s="435" t="s">
        <v>24</v>
      </c>
      <c r="G95" s="440" t="s">
        <v>26</v>
      </c>
      <c r="H95" s="500"/>
      <c r="I95" s="506"/>
      <c r="J95" s="435" t="s">
        <v>24</v>
      </c>
      <c r="K95" s="435" t="s">
        <v>25</v>
      </c>
      <c r="L95" s="498" t="s">
        <v>299</v>
      </c>
      <c r="M95" s="498"/>
      <c r="N95" s="526" t="s">
        <v>299</v>
      </c>
      <c r="O95" s="459" t="s">
        <v>25</v>
      </c>
      <c r="P95" s="506"/>
      <c r="Q95" s="506"/>
      <c r="R95" s="1272" t="s">
        <v>24</v>
      </c>
      <c r="S95" s="999"/>
      <c r="T95" s="435" t="s">
        <v>24</v>
      </c>
      <c r="U95" s="435" t="s">
        <v>29</v>
      </c>
      <c r="V95" s="531" t="s">
        <v>49</v>
      </c>
      <c r="W95" s="504"/>
      <c r="X95" s="459" t="s">
        <v>24</v>
      </c>
      <c r="Y95" s="435" t="s">
        <v>25</v>
      </c>
      <c r="Z95" s="498" t="s">
        <v>49</v>
      </c>
      <c r="AA95" s="498"/>
      <c r="AB95" s="435" t="s">
        <v>30</v>
      </c>
      <c r="AC95" s="435" t="s">
        <v>25</v>
      </c>
      <c r="AD95" s="505"/>
      <c r="AE95" s="500" t="s">
        <v>48</v>
      </c>
      <c r="AF95" s="435" t="s">
        <v>24</v>
      </c>
      <c r="AG95" s="435" t="s">
        <v>28</v>
      </c>
      <c r="AH95" s="500"/>
      <c r="AI95" s="1072">
        <f>COUNTIF($D95:AH95,"D")</f>
        <v>6</v>
      </c>
      <c r="AJ95" s="1073">
        <f t="shared" si="64"/>
        <v>4</v>
      </c>
      <c r="AK95" s="1073">
        <f t="shared" si="65"/>
        <v>1</v>
      </c>
      <c r="AL95" s="1073">
        <f t="shared" si="66"/>
        <v>0</v>
      </c>
      <c r="AM95" s="1073">
        <f t="shared" si="67"/>
        <v>1</v>
      </c>
      <c r="AN95" s="1073">
        <f t="shared" si="68"/>
        <v>1</v>
      </c>
      <c r="AO95" s="1073">
        <f t="shared" si="69"/>
        <v>1</v>
      </c>
      <c r="AP95" s="1073">
        <f t="shared" si="70"/>
        <v>0</v>
      </c>
      <c r="AQ95" s="1073">
        <f t="shared" si="71"/>
        <v>0</v>
      </c>
      <c r="AR95" s="1073">
        <f t="shared" si="72"/>
        <v>0</v>
      </c>
      <c r="AS95" s="1073">
        <f t="shared" si="73"/>
        <v>0</v>
      </c>
      <c r="AT95" s="1073">
        <f t="shared" si="74"/>
        <v>0</v>
      </c>
      <c r="AU95" s="1073">
        <f t="shared" si="75"/>
        <v>0</v>
      </c>
      <c r="AV95" s="1073">
        <f t="shared" si="76"/>
        <v>0</v>
      </c>
      <c r="AW95" s="1073">
        <f t="shared" si="77"/>
        <v>0</v>
      </c>
      <c r="AX95" s="1073">
        <f t="shared" si="78"/>
        <v>0</v>
      </c>
      <c r="AY95" s="1073">
        <f t="shared" si="79"/>
        <v>0</v>
      </c>
      <c r="AZ95" s="1073">
        <f t="shared" si="80"/>
        <v>0</v>
      </c>
      <c r="BA95" s="184">
        <f t="shared" si="97"/>
        <v>11</v>
      </c>
      <c r="BB95" s="348"/>
      <c r="BC95" s="1076">
        <f t="shared" si="98"/>
        <v>6.333333333333333</v>
      </c>
      <c r="BD95" s="347"/>
      <c r="BE95" s="343"/>
      <c r="BF95" s="178">
        <f t="shared" si="99"/>
        <v>0</v>
      </c>
      <c r="BG95" s="179">
        <f t="shared" si="100"/>
        <v>0</v>
      </c>
      <c r="BH95" s="180">
        <f t="shared" si="101"/>
        <v>0</v>
      </c>
      <c r="BI95" s="181">
        <f t="shared" si="102"/>
        <v>0</v>
      </c>
      <c r="BJ95" s="182">
        <f t="shared" si="103"/>
        <v>1</v>
      </c>
      <c r="BK95" s="183">
        <f t="shared" si="81"/>
        <v>2</v>
      </c>
      <c r="BL95" s="183">
        <f t="shared" si="82"/>
        <v>0</v>
      </c>
      <c r="BM95" s="183">
        <f t="shared" si="83"/>
        <v>0</v>
      </c>
      <c r="BN95" s="183">
        <f t="shared" si="84"/>
        <v>0</v>
      </c>
      <c r="BO95" s="183">
        <f t="shared" si="85"/>
        <v>0</v>
      </c>
      <c r="BP95" s="184">
        <f t="shared" si="86"/>
        <v>0</v>
      </c>
      <c r="BQ95" s="1373">
        <f>+(BM95+BL95+BK95+BJ95)*(12/24)+"02:00"</f>
        <v>1.5833333333333333</v>
      </c>
      <c r="BR95" s="182">
        <f t="shared" si="105"/>
        <v>1</v>
      </c>
      <c r="BS95" s="183">
        <f t="shared" si="87"/>
        <v>1</v>
      </c>
      <c r="BT95" s="184">
        <f t="shared" si="88"/>
        <v>1</v>
      </c>
      <c r="BU95" s="185">
        <f t="shared" si="106"/>
        <v>0.99999999999999989</v>
      </c>
      <c r="BV95" s="178">
        <f t="shared" si="89"/>
        <v>2</v>
      </c>
      <c r="BW95" s="179">
        <f t="shared" si="107"/>
        <v>1</v>
      </c>
      <c r="BX95" s="196">
        <f t="shared" si="108"/>
        <v>8.3333333333333329E-2</v>
      </c>
      <c r="BY95" s="197">
        <f t="shared" si="109"/>
        <v>0.91666666666666663</v>
      </c>
      <c r="BZ95" s="182">
        <f t="shared" si="90"/>
        <v>0</v>
      </c>
      <c r="CA95" s="183">
        <f t="shared" si="91"/>
        <v>0</v>
      </c>
      <c r="CB95" s="183">
        <f t="shared" si="92"/>
        <v>1</v>
      </c>
      <c r="CC95" s="183">
        <f t="shared" si="93"/>
        <v>0</v>
      </c>
      <c r="CD95" s="183">
        <f t="shared" si="94"/>
        <v>0</v>
      </c>
      <c r="CE95" s="183">
        <f t="shared" si="95"/>
        <v>0</v>
      </c>
      <c r="CF95" s="184">
        <f t="shared" si="96"/>
        <v>0</v>
      </c>
      <c r="CG95" s="1373">
        <v>0.41666666666666669</v>
      </c>
      <c r="CH95" s="186"/>
      <c r="CI95" s="187"/>
      <c r="CJ95" s="187"/>
      <c r="CK95" s="177">
        <f t="shared" si="111"/>
        <v>2.9999999999999996</v>
      </c>
      <c r="CL95" s="230"/>
      <c r="CM95" s="359"/>
      <c r="CN95" s="1407">
        <v>11</v>
      </c>
      <c r="CO95" s="916">
        <v>134</v>
      </c>
    </row>
    <row r="96" spans="1:93" ht="20.100000000000001" customHeight="1" thickBot="1" x14ac:dyDescent="0.3">
      <c r="A96" s="613" t="s">
        <v>270</v>
      </c>
      <c r="B96" s="866">
        <v>81</v>
      </c>
      <c r="C96" s="26" t="s">
        <v>3</v>
      </c>
      <c r="D96" s="1509" t="s">
        <v>49</v>
      </c>
      <c r="E96" s="498"/>
      <c r="F96" s="435" t="s">
        <v>24</v>
      </c>
      <c r="G96" s="440" t="s">
        <v>25</v>
      </c>
      <c r="H96" s="500" t="s">
        <v>56</v>
      </c>
      <c r="I96" s="506"/>
      <c r="J96" s="435" t="s">
        <v>31</v>
      </c>
      <c r="K96" s="435" t="s">
        <v>25</v>
      </c>
      <c r="L96" s="498"/>
      <c r="M96" s="1392" t="s">
        <v>192</v>
      </c>
      <c r="N96" s="440" t="s">
        <v>24</v>
      </c>
      <c r="O96" s="459" t="s">
        <v>25</v>
      </c>
      <c r="P96" s="506"/>
      <c r="Q96" s="531" t="s">
        <v>190</v>
      </c>
      <c r="R96" s="1272" t="s">
        <v>27</v>
      </c>
      <c r="S96" s="999"/>
      <c r="T96" s="435" t="s">
        <v>28</v>
      </c>
      <c r="U96" s="435" t="s">
        <v>30</v>
      </c>
      <c r="V96" s="520"/>
      <c r="W96" s="985" t="s">
        <v>50</v>
      </c>
      <c r="X96" s="459" t="s">
        <v>25</v>
      </c>
      <c r="Y96" s="435" t="s">
        <v>25</v>
      </c>
      <c r="Z96" s="498"/>
      <c r="AA96" s="498"/>
      <c r="AB96" s="435" t="s">
        <v>29</v>
      </c>
      <c r="AC96" s="435" t="s">
        <v>25</v>
      </c>
      <c r="AD96" s="505"/>
      <c r="AE96" s="500" t="s">
        <v>48</v>
      </c>
      <c r="AF96" s="435" t="s">
        <v>25</v>
      </c>
      <c r="AG96" s="435" t="s">
        <v>28</v>
      </c>
      <c r="AH96" s="500"/>
      <c r="AI96" s="1072">
        <f>COUNTIF($D96:AH96,"D")</f>
        <v>2</v>
      </c>
      <c r="AJ96" s="1073">
        <f t="shared" si="64"/>
        <v>7</v>
      </c>
      <c r="AK96" s="1073">
        <f t="shared" si="65"/>
        <v>0</v>
      </c>
      <c r="AL96" s="1073">
        <f t="shared" si="66"/>
        <v>1</v>
      </c>
      <c r="AM96" s="1073">
        <f t="shared" si="67"/>
        <v>2</v>
      </c>
      <c r="AN96" s="1073">
        <f t="shared" si="68"/>
        <v>1</v>
      </c>
      <c r="AO96" s="1073">
        <f t="shared" si="69"/>
        <v>1</v>
      </c>
      <c r="AP96" s="1073">
        <f t="shared" si="70"/>
        <v>1</v>
      </c>
      <c r="AQ96" s="1073">
        <f t="shared" si="71"/>
        <v>0</v>
      </c>
      <c r="AR96" s="1073">
        <f t="shared" si="72"/>
        <v>0</v>
      </c>
      <c r="AS96" s="1073">
        <f t="shared" si="73"/>
        <v>0</v>
      </c>
      <c r="AT96" s="1073">
        <f t="shared" si="74"/>
        <v>0</v>
      </c>
      <c r="AU96" s="1073">
        <f t="shared" si="75"/>
        <v>0</v>
      </c>
      <c r="AV96" s="1073">
        <f t="shared" si="76"/>
        <v>0</v>
      </c>
      <c r="AW96" s="1073">
        <f t="shared" si="77"/>
        <v>0</v>
      </c>
      <c r="AX96" s="1073">
        <f t="shared" si="78"/>
        <v>0</v>
      </c>
      <c r="AY96" s="1073">
        <f t="shared" si="79"/>
        <v>0</v>
      </c>
      <c r="AZ96" s="1073">
        <f t="shared" si="80"/>
        <v>0</v>
      </c>
      <c r="BA96" s="184">
        <f t="shared" si="97"/>
        <v>10</v>
      </c>
      <c r="BB96" s="348"/>
      <c r="BC96" s="1076">
        <f t="shared" si="98"/>
        <v>6.333333333333333</v>
      </c>
      <c r="BD96" s="347"/>
      <c r="BE96" s="343"/>
      <c r="BF96" s="178">
        <f t="shared" si="99"/>
        <v>1</v>
      </c>
      <c r="BG96" s="179">
        <f t="shared" si="100"/>
        <v>0.5</v>
      </c>
      <c r="BH96" s="180">
        <f t="shared" si="101"/>
        <v>4.1666666666666664E-2</v>
      </c>
      <c r="BI96" s="181">
        <f t="shared" si="102"/>
        <v>0.45833333333333331</v>
      </c>
      <c r="BJ96" s="182">
        <f t="shared" si="103"/>
        <v>1</v>
      </c>
      <c r="BK96" s="183">
        <f t="shared" si="81"/>
        <v>1</v>
      </c>
      <c r="BL96" s="183">
        <f t="shared" si="82"/>
        <v>1</v>
      </c>
      <c r="BM96" s="183">
        <f t="shared" si="83"/>
        <v>0</v>
      </c>
      <c r="BN96" s="183">
        <f t="shared" si="84"/>
        <v>0</v>
      </c>
      <c r="BO96" s="183">
        <f t="shared" si="85"/>
        <v>0</v>
      </c>
      <c r="BP96" s="184">
        <f t="shared" si="86"/>
        <v>0</v>
      </c>
      <c r="BQ96" s="1373">
        <f>+(BM96+BL96+BK96+BJ96)*(12/24)+"04:00"</f>
        <v>1.6666666666666667</v>
      </c>
      <c r="BR96" s="182">
        <f t="shared" si="105"/>
        <v>2</v>
      </c>
      <c r="BS96" s="183">
        <f t="shared" si="87"/>
        <v>1</v>
      </c>
      <c r="BT96" s="184">
        <f t="shared" si="88"/>
        <v>1</v>
      </c>
      <c r="BU96" s="185">
        <f t="shared" si="106"/>
        <v>1.3333333333333333</v>
      </c>
      <c r="BV96" s="178">
        <f t="shared" si="89"/>
        <v>0</v>
      </c>
      <c r="BW96" s="179">
        <f t="shared" si="107"/>
        <v>0</v>
      </c>
      <c r="BX96" s="196">
        <f t="shared" si="108"/>
        <v>0</v>
      </c>
      <c r="BY96" s="197">
        <f t="shared" si="109"/>
        <v>0</v>
      </c>
      <c r="BZ96" s="182">
        <f t="shared" si="90"/>
        <v>1</v>
      </c>
      <c r="CA96" s="183">
        <f t="shared" si="91"/>
        <v>0</v>
      </c>
      <c r="CB96" s="183">
        <f t="shared" si="92"/>
        <v>1</v>
      </c>
      <c r="CC96" s="183">
        <f t="shared" si="93"/>
        <v>0</v>
      </c>
      <c r="CD96" s="183">
        <f t="shared" si="94"/>
        <v>0</v>
      </c>
      <c r="CE96" s="183">
        <f t="shared" si="95"/>
        <v>0</v>
      </c>
      <c r="CF96" s="184">
        <f t="shared" si="96"/>
        <v>0</v>
      </c>
      <c r="CG96" s="1373">
        <v>0.83333333333333337</v>
      </c>
      <c r="CH96" s="186"/>
      <c r="CI96" s="187"/>
      <c r="CJ96" s="187"/>
      <c r="CK96" s="177">
        <f t="shared" si="111"/>
        <v>3.0000000000000004</v>
      </c>
      <c r="CM96" s="353"/>
      <c r="CN96" s="1407">
        <v>10</v>
      </c>
      <c r="CO96" s="916">
        <v>120</v>
      </c>
    </row>
    <row r="97" spans="1:93" ht="16.5" thickTop="1" thickBot="1" x14ac:dyDescent="0.3">
      <c r="A97" s="613" t="s">
        <v>270</v>
      </c>
      <c r="B97" s="1390">
        <v>82</v>
      </c>
      <c r="C97" s="90"/>
      <c r="D97" s="1274"/>
      <c r="E97" s="1275"/>
      <c r="F97" s="1275"/>
      <c r="G97" s="1275"/>
      <c r="H97" s="1276"/>
      <c r="I97" s="1277"/>
      <c r="J97" s="1275"/>
      <c r="K97" s="1278"/>
      <c r="L97" s="1275"/>
      <c r="M97" s="1275"/>
      <c r="N97" s="1275"/>
      <c r="O97" s="1276"/>
      <c r="P97" s="1277"/>
      <c r="Q97" s="1275"/>
      <c r="R97" s="1510"/>
      <c r="S97" s="1450"/>
      <c r="T97" s="462"/>
      <c r="U97" s="462"/>
      <c r="V97" s="463"/>
      <c r="W97" s="461"/>
      <c r="X97" s="462"/>
      <c r="Y97" s="462"/>
      <c r="Z97" s="462"/>
      <c r="AA97" s="462"/>
      <c r="AB97" s="462"/>
      <c r="AC97" s="463"/>
      <c r="AD97" s="461"/>
      <c r="AE97" s="462"/>
      <c r="AF97" s="462"/>
      <c r="AG97" s="462"/>
      <c r="AH97" s="463"/>
      <c r="AI97" s="27">
        <f t="shared" ref="AI97:BA97" si="112">SUM(AI16:AI96)</f>
        <v>227</v>
      </c>
      <c r="AJ97" s="27">
        <f t="shared" si="112"/>
        <v>192</v>
      </c>
      <c r="AK97" s="27">
        <f t="shared" si="112"/>
        <v>25</v>
      </c>
      <c r="AL97" s="27">
        <f t="shared" si="112"/>
        <v>24</v>
      </c>
      <c r="AM97" s="27">
        <f t="shared" si="112"/>
        <v>41</v>
      </c>
      <c r="AN97" s="27">
        <f t="shared" si="112"/>
        <v>40</v>
      </c>
      <c r="AO97" s="27">
        <f t="shared" si="112"/>
        <v>39</v>
      </c>
      <c r="AP97" s="27">
        <f t="shared" si="112"/>
        <v>27</v>
      </c>
      <c r="AQ97" s="27">
        <f t="shared" si="112"/>
        <v>109</v>
      </c>
      <c r="AR97" s="27">
        <f t="shared" si="112"/>
        <v>0</v>
      </c>
      <c r="AS97" s="27">
        <f t="shared" si="112"/>
        <v>0</v>
      </c>
      <c r="AT97" s="27">
        <f t="shared" si="112"/>
        <v>0</v>
      </c>
      <c r="AU97" s="27">
        <f t="shared" si="112"/>
        <v>0</v>
      </c>
      <c r="AV97" s="27">
        <f t="shared" si="112"/>
        <v>110</v>
      </c>
      <c r="AW97" s="27">
        <f t="shared" si="112"/>
        <v>0</v>
      </c>
      <c r="AX97" s="27">
        <f t="shared" si="112"/>
        <v>6</v>
      </c>
      <c r="AY97" s="27">
        <f t="shared" si="112"/>
        <v>22</v>
      </c>
      <c r="AZ97" s="27">
        <f t="shared" si="112"/>
        <v>0</v>
      </c>
      <c r="BA97" s="27">
        <f t="shared" si="112"/>
        <v>715</v>
      </c>
      <c r="BB97" s="208">
        <f>SUM(BB13:BB96)</f>
        <v>0</v>
      </c>
      <c r="BC97" s="208">
        <f>SUM(BC13:BC96)</f>
        <v>351.33333333333326</v>
      </c>
      <c r="BD97" s="208">
        <f>SUM(BD13:BD96)</f>
        <v>1</v>
      </c>
      <c r="BE97" s="208">
        <f>SUM(BE13:BE96)</f>
        <v>0</v>
      </c>
      <c r="BF97" s="563" t="s">
        <v>121</v>
      </c>
      <c r="BG97" s="564"/>
      <c r="BH97" s="364">
        <f>SUM(BH13:BH96)</f>
        <v>1.4166666666666672</v>
      </c>
      <c r="BI97" s="365">
        <f>SUM(BI13:BI96)</f>
        <v>13.458333333333339</v>
      </c>
      <c r="BJ97" s="366">
        <f t="shared" ref="BJ97:BP97" si="113">SUM(BJ13:BJ95)</f>
        <v>22</v>
      </c>
      <c r="BK97" s="367">
        <f t="shared" si="113"/>
        <v>20</v>
      </c>
      <c r="BL97" s="367">
        <f t="shared" si="113"/>
        <v>16</v>
      </c>
      <c r="BM97" s="367">
        <f t="shared" si="113"/>
        <v>1</v>
      </c>
      <c r="BN97" s="367">
        <f t="shared" si="113"/>
        <v>0</v>
      </c>
      <c r="BO97" s="367">
        <f t="shared" si="113"/>
        <v>0</v>
      </c>
      <c r="BP97" s="368">
        <f t="shared" si="113"/>
        <v>0</v>
      </c>
      <c r="BQ97" s="369">
        <f>SUM(BQ13:BQ96)</f>
        <v>33.375</v>
      </c>
      <c r="BR97" s="366">
        <f>SUM(BR13:BR95)</f>
        <v>41</v>
      </c>
      <c r="BS97" s="367">
        <f>SUM(BS13:BS95)</f>
        <v>42</v>
      </c>
      <c r="BT97" s="368">
        <f>SUM(BT13:BT95)</f>
        <v>41</v>
      </c>
      <c r="BU97" s="369">
        <f>SUM(BU13:BU96)</f>
        <v>42.833333333333329</v>
      </c>
      <c r="BV97" s="561" t="s">
        <v>121</v>
      </c>
      <c r="BW97" s="562"/>
      <c r="BX97" s="370">
        <f>SUM(BX13:BX96)</f>
        <v>0.54166666666666674</v>
      </c>
      <c r="BY97" s="371">
        <f>SUM(BY13:BY96)</f>
        <v>7.6249999999999991</v>
      </c>
      <c r="BZ97" s="372">
        <f t="shared" ref="BZ97:CF97" si="114">SUM(BZ13:BZ95)</f>
        <v>18</v>
      </c>
      <c r="CA97" s="373">
        <f t="shared" si="114"/>
        <v>20</v>
      </c>
      <c r="CB97" s="373">
        <f t="shared" si="114"/>
        <v>12</v>
      </c>
      <c r="CC97" s="373">
        <f t="shared" si="114"/>
        <v>2</v>
      </c>
      <c r="CD97" s="373">
        <f t="shared" si="114"/>
        <v>0</v>
      </c>
      <c r="CE97" s="373">
        <f t="shared" si="114"/>
        <v>0</v>
      </c>
      <c r="CF97" s="374">
        <f t="shared" si="114"/>
        <v>0</v>
      </c>
      <c r="CG97" s="375">
        <f>SUM(CG13:CG96)</f>
        <v>24.624999999999993</v>
      </c>
      <c r="CH97" s="376"/>
      <c r="CI97" s="377"/>
      <c r="CJ97" s="378"/>
      <c r="CK97" s="369">
        <f>SUM(CK13:CK96)</f>
        <v>81.041666666666671</v>
      </c>
      <c r="CL97" s="356"/>
      <c r="CM97" s="357"/>
      <c r="CN97" s="1407">
        <v>0</v>
      </c>
      <c r="CO97" s="450">
        <v>0</v>
      </c>
    </row>
    <row r="98" spans="1:93" x14ac:dyDescent="0.25">
      <c r="BA98" s="29">
        <f>SUM(AI97:AO97)</f>
        <v>588</v>
      </c>
      <c r="CN98" s="1408"/>
      <c r="CO98" s="1408">
        <v>0</v>
      </c>
    </row>
    <row r="99" spans="1:93" x14ac:dyDescent="0.25">
      <c r="CN99" s="1409">
        <v>446</v>
      </c>
      <c r="CO99" s="1410">
        <v>5505</v>
      </c>
    </row>
  </sheetData>
  <mergeCells count="17">
    <mergeCell ref="D10:R10"/>
    <mergeCell ref="S10:AH10"/>
    <mergeCell ref="BB10:BC10"/>
    <mergeCell ref="BD10:BU10"/>
    <mergeCell ref="BV10:CG10"/>
    <mergeCell ref="A42:A44"/>
    <mergeCell ref="A63:A65"/>
    <mergeCell ref="A84:A86"/>
    <mergeCell ref="BZ11:CG11"/>
    <mergeCell ref="CH11:CK11"/>
    <mergeCell ref="A20:A22"/>
    <mergeCell ref="A35:A37"/>
    <mergeCell ref="BB11:BC11"/>
    <mergeCell ref="BF11:BI11"/>
    <mergeCell ref="BJ11:BQ11"/>
    <mergeCell ref="BR11:BU11"/>
    <mergeCell ref="BV11:BY11"/>
  </mergeCells>
  <conditionalFormatting sqref="B6:C6">
    <cfRule type="cellIs" dxfId="2533" priority="3103" operator="equal">
      <formula>"DC"</formula>
    </cfRule>
    <cfRule type="cellIs" dxfId="2532" priority="3104" operator="equal">
      <formula>"DS"</formula>
    </cfRule>
    <cfRule type="cellIs" dxfId="2531" priority="3105" operator="equal">
      <formula>"FE"</formula>
    </cfRule>
    <cfRule type="cellIs" dxfId="2530" priority="3106" operator="equal">
      <formula>"FES"</formula>
    </cfRule>
    <cfRule type="cellIs" dxfId="2529" priority="3107" operator="equal">
      <formula>"FED"</formula>
    </cfRule>
    <cfRule type="cellIs" dxfId="2528" priority="3108" operator="equal">
      <formula>"FEF"</formula>
    </cfRule>
    <cfRule type="cellIs" dxfId="2527" priority="3109" operator="equal">
      <formula>"B"</formula>
    </cfRule>
    <cfRule type="cellIs" dxfId="2526" priority="3110" operator="equal">
      <formula>"F"</formula>
    </cfRule>
    <cfRule type="cellIs" dxfId="2525" priority="3111" operator="equal">
      <formula>"L"</formula>
    </cfRule>
    <cfRule type="cellIs" dxfId="2524" priority="3112" operator="equal">
      <formula>"SA"</formula>
    </cfRule>
    <cfRule type="cellIs" dxfId="2523" priority="3113" operator="equal">
      <formula>"SE"</formula>
    </cfRule>
    <cfRule type="cellIs" dxfId="2522" priority="3114" operator="equal">
      <formula>"TR"</formula>
    </cfRule>
    <cfRule type="cellIs" dxfId="2521" priority="3115" operator="equal">
      <formula>"NT"</formula>
    </cfRule>
    <cfRule type="cellIs" dxfId="2520" priority="3116" operator="equal">
      <formula>"DT"</formula>
    </cfRule>
    <cfRule type="cellIs" dxfId="2519" priority="3117" operator="equal">
      <formula>"T"</formula>
    </cfRule>
    <cfRule type="cellIs" dxfId="2518" priority="3118" operator="equal">
      <formula>"FOTS"</formula>
    </cfRule>
    <cfRule type="cellIs" dxfId="2517" priority="3119" operator="equal">
      <formula>"DISP"</formula>
    </cfRule>
    <cfRule type="cellIs" dxfId="2516" priority="3120" operator="equal">
      <formula>"FO"</formula>
    </cfRule>
  </conditionalFormatting>
  <conditionalFormatting sqref="D48:D50">
    <cfRule type="cellIs" dxfId="2515" priority="781" operator="equal">
      <formula>"DISP"</formula>
    </cfRule>
    <cfRule type="cellIs" dxfId="2514" priority="782" operator="equal">
      <formula>"FO"</formula>
    </cfRule>
  </conditionalFormatting>
  <conditionalFormatting sqref="D56:D75">
    <cfRule type="cellIs" dxfId="2513" priority="780" operator="equal">
      <formula>"DISP"</formula>
    </cfRule>
  </conditionalFormatting>
  <conditionalFormatting sqref="D88:D92">
    <cfRule type="cellIs" dxfId="2512" priority="778" operator="equal">
      <formula>"DISP"</formula>
    </cfRule>
  </conditionalFormatting>
  <conditionalFormatting sqref="D88:D96">
    <cfRule type="cellIs" dxfId="2511" priority="762" operator="equal">
      <formula>"DC"</formula>
    </cfRule>
    <cfRule type="cellIs" dxfId="2510" priority="763" operator="equal">
      <formula>"DS"</formula>
    </cfRule>
    <cfRule type="cellIs" dxfId="2509" priority="764" operator="equal">
      <formula>"FE"</formula>
    </cfRule>
    <cfRule type="cellIs" dxfId="2508" priority="765" operator="equal">
      <formula>"FES"</formula>
    </cfRule>
    <cfRule type="cellIs" dxfId="2507" priority="766" operator="equal">
      <formula>"FED"</formula>
    </cfRule>
    <cfRule type="cellIs" dxfId="2506" priority="767" operator="equal">
      <formula>"FEF"</formula>
    </cfRule>
    <cfRule type="cellIs" dxfId="2505" priority="768" operator="equal">
      <formula>"B"</formula>
    </cfRule>
    <cfRule type="cellIs" dxfId="2504" priority="769" operator="equal">
      <formula>"F"</formula>
    </cfRule>
    <cfRule type="cellIs" dxfId="2503" priority="770" operator="equal">
      <formula>"L"</formula>
    </cfRule>
    <cfRule type="cellIs" dxfId="2502" priority="771" operator="equal">
      <formula>"SA"</formula>
    </cfRule>
    <cfRule type="cellIs" dxfId="2501" priority="772" operator="equal">
      <formula>"SE"</formula>
    </cfRule>
    <cfRule type="cellIs" dxfId="2500" priority="773" operator="equal">
      <formula>"TR"</formula>
    </cfRule>
    <cfRule type="cellIs" dxfId="2499" priority="774" operator="equal">
      <formula>"NT"</formula>
    </cfRule>
    <cfRule type="cellIs" dxfId="2498" priority="775" operator="equal">
      <formula>"DT"</formula>
    </cfRule>
    <cfRule type="cellIs" dxfId="2497" priority="776" operator="equal">
      <formula>"T"</formula>
    </cfRule>
    <cfRule type="cellIs" dxfId="2496" priority="777" operator="equal">
      <formula>"FOTS"</formula>
    </cfRule>
  </conditionalFormatting>
  <conditionalFormatting sqref="D13:F32 P62">
    <cfRule type="cellIs" dxfId="2495" priority="729" operator="equal">
      <formula>"TR"</formula>
    </cfRule>
  </conditionalFormatting>
  <conditionalFormatting sqref="D13:F32">
    <cfRule type="cellIs" dxfId="2494" priority="358" operator="equal">
      <formula>"DC"</formula>
    </cfRule>
    <cfRule type="cellIs" dxfId="2493" priority="359" operator="equal">
      <formula>"DS"</formula>
    </cfRule>
    <cfRule type="cellIs" dxfId="2492" priority="360" operator="equal">
      <formula>"FE"</formula>
    </cfRule>
    <cfRule type="cellIs" dxfId="2491" priority="361" operator="equal">
      <formula>"FES"</formula>
    </cfRule>
    <cfRule type="cellIs" dxfId="2490" priority="362" operator="equal">
      <formula>"FED"</formula>
    </cfRule>
    <cfRule type="cellIs" dxfId="2489" priority="363" operator="equal">
      <formula>"FEF"</formula>
    </cfRule>
    <cfRule type="cellIs" dxfId="2488" priority="364" operator="equal">
      <formula>"B"</formula>
    </cfRule>
    <cfRule type="cellIs" dxfId="2487" priority="365" operator="equal">
      <formula>"F"</formula>
    </cfRule>
    <cfRule type="cellIs" dxfId="2486" priority="366" operator="equal">
      <formula>"L"</formula>
    </cfRule>
    <cfRule type="cellIs" dxfId="2485" priority="367" operator="equal">
      <formula>"SA"</formula>
    </cfRule>
    <cfRule type="cellIs" dxfId="2484" priority="368" operator="equal">
      <formula>"SE"</formula>
    </cfRule>
    <cfRule type="cellIs" dxfId="2483" priority="369" operator="equal">
      <formula>"NT"</formula>
    </cfRule>
    <cfRule type="cellIs" dxfId="2482" priority="370" operator="equal">
      <formula>"DT"</formula>
    </cfRule>
    <cfRule type="cellIs" dxfId="2481" priority="371" operator="equal">
      <formula>"T"</formula>
    </cfRule>
    <cfRule type="cellIs" dxfId="2480" priority="372" operator="equal">
      <formula>"FOTS"</formula>
    </cfRule>
  </conditionalFormatting>
  <conditionalFormatting sqref="D46:F47">
    <cfRule type="cellIs" dxfId="2479" priority="743" operator="equal">
      <formula>"DISP"</formula>
    </cfRule>
    <cfRule type="cellIs" dxfId="2478" priority="744" operator="equal">
      <formula>"FO"</formula>
    </cfRule>
  </conditionalFormatting>
  <conditionalFormatting sqref="D46:F54 M50:O52">
    <cfRule type="cellIs" dxfId="2477" priority="695" operator="equal">
      <formula>"DC"</formula>
    </cfRule>
    <cfRule type="cellIs" dxfId="2476" priority="696" operator="equal">
      <formula>"DS"</formula>
    </cfRule>
    <cfRule type="cellIs" dxfId="2475" priority="697" operator="equal">
      <formula>"FE"</formula>
    </cfRule>
    <cfRule type="cellIs" dxfId="2474" priority="698" operator="equal">
      <formula>"FES"</formula>
    </cfRule>
    <cfRule type="cellIs" dxfId="2473" priority="699" operator="equal">
      <formula>"FED"</formula>
    </cfRule>
    <cfRule type="cellIs" dxfId="2472" priority="700" operator="equal">
      <formula>"FEF"</formula>
    </cfRule>
    <cfRule type="cellIs" dxfId="2471" priority="701" operator="equal">
      <formula>"B"</formula>
    </cfRule>
    <cfRule type="cellIs" dxfId="2470" priority="702" operator="equal">
      <formula>"F"</formula>
    </cfRule>
    <cfRule type="cellIs" dxfId="2469" priority="703" operator="equal">
      <formula>"L"</formula>
    </cfRule>
    <cfRule type="cellIs" dxfId="2468" priority="704" operator="equal">
      <formula>"SA"</formula>
    </cfRule>
    <cfRule type="cellIs" dxfId="2467" priority="705" operator="equal">
      <formula>"SE"</formula>
    </cfRule>
    <cfRule type="cellIs" dxfId="2466" priority="706" operator="equal">
      <formula>"TR"</formula>
    </cfRule>
    <cfRule type="cellIs" dxfId="2465" priority="707" operator="equal">
      <formula>"NT"</formula>
    </cfRule>
    <cfRule type="cellIs" dxfId="2464" priority="708" operator="equal">
      <formula>"DT"</formula>
    </cfRule>
    <cfRule type="cellIs" dxfId="2463" priority="709" operator="equal">
      <formula>"T"</formula>
    </cfRule>
    <cfRule type="cellIs" dxfId="2462" priority="710" operator="equal">
      <formula>"FOTS"</formula>
    </cfRule>
  </conditionalFormatting>
  <conditionalFormatting sqref="D93:F96">
    <cfRule type="cellIs" dxfId="2461" priority="742" operator="equal">
      <formula>"DISP"</formula>
    </cfRule>
  </conditionalFormatting>
  <conditionalFormatting sqref="D97:J97">
    <cfRule type="cellIs" dxfId="2460" priority="2744" operator="equal">
      <formula>"DC"</formula>
    </cfRule>
    <cfRule type="cellIs" dxfId="2459" priority="2745" operator="equal">
      <formula>"DS"</formula>
    </cfRule>
    <cfRule type="cellIs" dxfId="2458" priority="2746" operator="equal">
      <formula>"FE"</formula>
    </cfRule>
    <cfRule type="cellIs" dxfId="2457" priority="2747" operator="equal">
      <formula>"FES"</formula>
    </cfRule>
    <cfRule type="cellIs" dxfId="2456" priority="2748" operator="equal">
      <formula>"FED"</formula>
    </cfRule>
    <cfRule type="cellIs" dxfId="2455" priority="2749" operator="equal">
      <formula>"FEF"</formula>
    </cfRule>
    <cfRule type="cellIs" dxfId="2454" priority="2750" operator="equal">
      <formula>"B"</formula>
    </cfRule>
    <cfRule type="cellIs" dxfId="2453" priority="2751" operator="equal">
      <formula>"F"</formula>
    </cfRule>
    <cfRule type="cellIs" dxfId="2452" priority="2752" operator="equal">
      <formula>"L"</formula>
    </cfRule>
    <cfRule type="cellIs" dxfId="2451" priority="2753" operator="equal">
      <formula>"SA"</formula>
    </cfRule>
    <cfRule type="cellIs" dxfId="2450" priority="2754" operator="equal">
      <formula>"SE"</formula>
    </cfRule>
    <cfRule type="cellIs" dxfId="2449" priority="2755" operator="equal">
      <formula>"TR"</formula>
    </cfRule>
    <cfRule type="cellIs" dxfId="2448" priority="2756" operator="equal">
      <formula>"NT"</formula>
    </cfRule>
    <cfRule type="cellIs" dxfId="2447" priority="2757" operator="equal">
      <formula>"DT"</formula>
    </cfRule>
    <cfRule type="cellIs" dxfId="2446" priority="2758" operator="equal">
      <formula>"T"</formula>
    </cfRule>
    <cfRule type="cellIs" dxfId="2445" priority="2759" operator="equal">
      <formula>"FOTS"</formula>
    </cfRule>
    <cfRule type="cellIs" dxfId="2444" priority="3075" operator="equal">
      <formula>"DISP"</formula>
    </cfRule>
    <cfRule type="cellIs" dxfId="2443" priority="3076" operator="equal">
      <formula>"FO"</formula>
    </cfRule>
  </conditionalFormatting>
  <conditionalFormatting sqref="D50:L54">
    <cfRule type="cellIs" dxfId="2442" priority="741" operator="equal">
      <formula>"DISP"</formula>
    </cfRule>
  </conditionalFormatting>
  <conditionalFormatting sqref="D47:O47">
    <cfRule type="cellIs" dxfId="2441" priority="389" operator="equal">
      <formula>"DC"</formula>
    </cfRule>
    <cfRule type="cellIs" dxfId="2440" priority="390" operator="equal">
      <formula>"DS"</formula>
    </cfRule>
    <cfRule type="cellIs" dxfId="2439" priority="391" operator="equal">
      <formula>"FE"</formula>
    </cfRule>
    <cfRule type="cellIs" dxfId="2438" priority="392" operator="equal">
      <formula>"FES"</formula>
    </cfRule>
    <cfRule type="cellIs" dxfId="2437" priority="393" operator="equal">
      <formula>"FED"</formula>
    </cfRule>
    <cfRule type="cellIs" dxfId="2436" priority="394" operator="equal">
      <formula>"FEF"</formula>
    </cfRule>
    <cfRule type="cellIs" dxfId="2435" priority="395" operator="equal">
      <formula>"B"</formula>
    </cfRule>
    <cfRule type="cellIs" dxfId="2434" priority="396" operator="equal">
      <formula>"F"</formula>
    </cfRule>
    <cfRule type="cellIs" dxfId="2433" priority="397" operator="equal">
      <formula>"L"</formula>
    </cfRule>
    <cfRule type="cellIs" dxfId="2432" priority="398" operator="equal">
      <formula>"SA"</formula>
    </cfRule>
    <cfRule type="cellIs" dxfId="2431" priority="399" operator="equal">
      <formula>"SE"</formula>
    </cfRule>
    <cfRule type="cellIs" dxfId="2430" priority="400" operator="equal">
      <formula>"TR"</formula>
    </cfRule>
    <cfRule type="cellIs" dxfId="2429" priority="401" operator="equal">
      <formula>"NT"</formula>
    </cfRule>
    <cfRule type="cellIs" dxfId="2428" priority="402" operator="equal">
      <formula>"DT"</formula>
    </cfRule>
    <cfRule type="cellIs" dxfId="2427" priority="403" operator="equal">
      <formula>"T"</formula>
    </cfRule>
    <cfRule type="cellIs" dxfId="2426" priority="404" operator="equal">
      <formula>"FOTS"</formula>
    </cfRule>
    <cfRule type="cellIs" dxfId="2425" priority="739" operator="equal">
      <formula>"DISP"</formula>
    </cfRule>
    <cfRule type="cellIs" dxfId="2424" priority="740" operator="equal">
      <formula>"FO"</formula>
    </cfRule>
  </conditionalFormatting>
  <conditionalFormatting sqref="D50:O52">
    <cfRule type="cellIs" dxfId="2423" priority="738" operator="equal">
      <formula>"FO"</formula>
    </cfRule>
  </conditionalFormatting>
  <conditionalFormatting sqref="D13:R32">
    <cfRule type="cellIs" dxfId="2422" priority="222" operator="equal">
      <formula>"DISP"</formula>
    </cfRule>
    <cfRule type="cellIs" dxfId="2421" priority="407" operator="equal">
      <formula>"FO"</formula>
    </cfRule>
  </conditionalFormatting>
  <conditionalFormatting sqref="D34:R45">
    <cfRule type="cellIs" dxfId="2420" priority="68" operator="equal">
      <formula>"DC"</formula>
    </cfRule>
    <cfRule type="cellIs" dxfId="2419" priority="69" operator="equal">
      <formula>"DS"</formula>
    </cfRule>
    <cfRule type="cellIs" dxfId="2418" priority="70" operator="equal">
      <formula>"FE"</formula>
    </cfRule>
    <cfRule type="cellIs" dxfId="2417" priority="71" operator="equal">
      <formula>"FES"</formula>
    </cfRule>
    <cfRule type="cellIs" dxfId="2416" priority="72" operator="equal">
      <formula>"FED"</formula>
    </cfRule>
    <cfRule type="cellIs" dxfId="2415" priority="73" operator="equal">
      <formula>"FEF"</formula>
    </cfRule>
    <cfRule type="cellIs" dxfId="2414" priority="74" operator="equal">
      <formula>"B"</formula>
    </cfRule>
    <cfRule type="cellIs" dxfId="2413" priority="75" operator="equal">
      <formula>"F"</formula>
    </cfRule>
    <cfRule type="cellIs" dxfId="2412" priority="76" operator="equal">
      <formula>"L"</formula>
    </cfRule>
    <cfRule type="cellIs" dxfId="2411" priority="77" operator="equal">
      <formula>"SA"</formula>
    </cfRule>
    <cfRule type="cellIs" dxfId="2410" priority="78" operator="equal">
      <formula>"SE"</formula>
    </cfRule>
    <cfRule type="cellIs" dxfId="2409" priority="79" operator="equal">
      <formula>"TR"</formula>
    </cfRule>
    <cfRule type="cellIs" dxfId="2408" priority="80" operator="equal">
      <formula>"NT"</formula>
    </cfRule>
    <cfRule type="cellIs" dxfId="2407" priority="81" operator="equal">
      <formula>"DT"</formula>
    </cfRule>
    <cfRule type="cellIs" dxfId="2406" priority="82" operator="equal">
      <formula>"T"</formula>
    </cfRule>
    <cfRule type="cellIs" dxfId="2405" priority="83" operator="equal">
      <formula>"FOTS"</formula>
    </cfRule>
    <cfRule type="cellIs" dxfId="2404" priority="84" operator="equal">
      <formula>"DISP"</formula>
    </cfRule>
  </conditionalFormatting>
  <conditionalFormatting sqref="D53:R54">
    <cfRule type="cellIs" dxfId="2403" priority="734" operator="equal">
      <formula>"FO"</formula>
    </cfRule>
  </conditionalFormatting>
  <conditionalFormatting sqref="D54:R54 D56:D75">
    <cfRule type="cellIs" dxfId="2402" priority="745" operator="equal">
      <formula>"DC"</formula>
    </cfRule>
    <cfRule type="cellIs" dxfId="2401" priority="746" operator="equal">
      <formula>"DS"</formula>
    </cfRule>
    <cfRule type="cellIs" dxfId="2400" priority="747" operator="equal">
      <formula>"FE"</formula>
    </cfRule>
    <cfRule type="cellIs" dxfId="2399" priority="748" operator="equal">
      <formula>"FES"</formula>
    </cfRule>
    <cfRule type="cellIs" dxfId="2398" priority="749" operator="equal">
      <formula>"FED"</formula>
    </cfRule>
    <cfRule type="cellIs" dxfId="2397" priority="750" operator="equal">
      <formula>"FEF"</formula>
    </cfRule>
    <cfRule type="cellIs" dxfId="2396" priority="751" operator="equal">
      <formula>"B"</formula>
    </cfRule>
    <cfRule type="cellIs" dxfId="2395" priority="752" operator="equal">
      <formula>"F"</formula>
    </cfRule>
    <cfRule type="cellIs" dxfId="2394" priority="753" operator="equal">
      <formula>"L"</formula>
    </cfRule>
    <cfRule type="cellIs" dxfId="2393" priority="754" operator="equal">
      <formula>"SA"</formula>
    </cfRule>
    <cfRule type="cellIs" dxfId="2392" priority="755" operator="equal">
      <formula>"SE"</formula>
    </cfRule>
    <cfRule type="cellIs" dxfId="2391" priority="756" operator="equal">
      <formula>"TR"</formula>
    </cfRule>
    <cfRule type="cellIs" dxfId="2390" priority="757" operator="equal">
      <formula>"NT"</formula>
    </cfRule>
    <cfRule type="cellIs" dxfId="2389" priority="758" operator="equal">
      <formula>"DT"</formula>
    </cfRule>
    <cfRule type="cellIs" dxfId="2388" priority="759" operator="equal">
      <formula>"T"</formula>
    </cfRule>
    <cfRule type="cellIs" dxfId="2387" priority="760" operator="equal">
      <formula>"FOTS"</formula>
    </cfRule>
  </conditionalFormatting>
  <conditionalFormatting sqref="D54:R54">
    <cfRule type="cellIs" dxfId="2386" priority="257" operator="equal">
      <formula>"DISP"</formula>
    </cfRule>
  </conditionalFormatting>
  <conditionalFormatting sqref="D56:R62 D63:O63 Q63:R63 D64:R75">
    <cfRule type="cellIs" dxfId="2385" priority="761" operator="equal">
      <formula>"FO"</formula>
    </cfRule>
  </conditionalFormatting>
  <conditionalFormatting sqref="D77:R87">
    <cfRule type="cellIs" dxfId="2384" priority="34" operator="equal">
      <formula>"DC"</formula>
    </cfRule>
    <cfRule type="cellIs" dxfId="2383" priority="35" operator="equal">
      <formula>"DS"</formula>
    </cfRule>
    <cfRule type="cellIs" dxfId="2382" priority="36" operator="equal">
      <formula>"FE"</formula>
    </cfRule>
    <cfRule type="cellIs" dxfId="2381" priority="37" operator="equal">
      <formula>"FES"</formula>
    </cfRule>
    <cfRule type="cellIs" dxfId="2380" priority="38" operator="equal">
      <formula>"FED"</formula>
    </cfRule>
    <cfRule type="cellIs" dxfId="2379" priority="39" operator="equal">
      <formula>"FEF"</formula>
    </cfRule>
    <cfRule type="cellIs" dxfId="2378" priority="40" operator="equal">
      <formula>"B"</formula>
    </cfRule>
    <cfRule type="cellIs" dxfId="2377" priority="41" operator="equal">
      <formula>"F"</formula>
    </cfRule>
    <cfRule type="cellIs" dxfId="2376" priority="42" operator="equal">
      <formula>"L"</formula>
    </cfRule>
    <cfRule type="cellIs" dxfId="2375" priority="43" operator="equal">
      <formula>"SA"</formula>
    </cfRule>
    <cfRule type="cellIs" dxfId="2374" priority="44" operator="equal">
      <formula>"SE"</formula>
    </cfRule>
    <cfRule type="cellIs" dxfId="2373" priority="45" operator="equal">
      <formula>"TR"</formula>
    </cfRule>
    <cfRule type="cellIs" dxfId="2372" priority="46" operator="equal">
      <formula>"NT"</formula>
    </cfRule>
    <cfRule type="cellIs" dxfId="2371" priority="47" operator="equal">
      <formula>"DT"</formula>
    </cfRule>
    <cfRule type="cellIs" dxfId="2370" priority="48" operator="equal">
      <formula>"T"</formula>
    </cfRule>
    <cfRule type="cellIs" dxfId="2369" priority="49" operator="equal">
      <formula>"FOTS"</formula>
    </cfRule>
    <cfRule type="cellIs" dxfId="2368" priority="50" operator="equal">
      <formula>"DISP"</formula>
    </cfRule>
    <cfRule type="cellIs" dxfId="2367" priority="733" operator="equal">
      <formula>"FO"</formula>
    </cfRule>
  </conditionalFormatting>
  <conditionalFormatting sqref="D88:Z92 F89:R90">
    <cfRule type="cellIs" dxfId="2366" priority="608" operator="equal">
      <formula>"FO"</formula>
    </cfRule>
  </conditionalFormatting>
  <conditionalFormatting sqref="D34:AG45">
    <cfRule type="cellIs" dxfId="2365" priority="735" operator="equal">
      <formula>"FO"</formula>
    </cfRule>
  </conditionalFormatting>
  <conditionalFormatting sqref="D93:AG96">
    <cfRule type="cellIs" dxfId="2364" priority="732" operator="equal">
      <formula>"FO"</formula>
    </cfRule>
  </conditionalFormatting>
  <conditionalFormatting sqref="D2:AH2">
    <cfRule type="cellIs" dxfId="2363" priority="3080" operator="lessThan">
      <formula>1</formula>
    </cfRule>
    <cfRule type="cellIs" dxfId="2362" priority="3081" operator="greaterThan">
      <formula>1</formula>
    </cfRule>
    <cfRule type="cellIs" dxfId="2361" priority="3082" operator="equal">
      <formula>1</formula>
    </cfRule>
  </conditionalFormatting>
  <conditionalFormatting sqref="D3:AH4">
    <cfRule type="cellIs" dxfId="2360" priority="3095" operator="lessThan">
      <formula>4</formula>
    </cfRule>
    <cfRule type="cellIs" dxfId="2359" priority="3096" operator="greaterThan">
      <formula>4</formula>
    </cfRule>
    <cfRule type="cellIs" dxfId="2358" priority="3097" operator="equal">
      <formula>4</formula>
    </cfRule>
  </conditionalFormatting>
  <conditionalFormatting sqref="D5:AH5">
    <cfRule type="cellIs" dxfId="2357" priority="3092" operator="lessThan">
      <formula>13</formula>
    </cfRule>
    <cfRule type="cellIs" dxfId="2356" priority="3093" operator="equal">
      <formula>13</formula>
    </cfRule>
    <cfRule type="cellIs" dxfId="2355" priority="3094" operator="greaterThan">
      <formula>13</formula>
    </cfRule>
  </conditionalFormatting>
  <conditionalFormatting sqref="D6:AH6">
    <cfRule type="cellIs" dxfId="2354" priority="3086" operator="lessThan">
      <formula>1</formula>
    </cfRule>
    <cfRule type="cellIs" dxfId="2353" priority="3087" operator="greaterThan">
      <formula>1</formula>
    </cfRule>
    <cfRule type="cellIs" dxfId="2352" priority="3088" operator="equal">
      <formula>1</formula>
    </cfRule>
  </conditionalFormatting>
  <conditionalFormatting sqref="D7:AH7">
    <cfRule type="cellIs" dxfId="2351" priority="3077" operator="lessThan">
      <formula>4</formula>
    </cfRule>
    <cfRule type="cellIs" dxfId="2350" priority="3078" operator="greaterThan">
      <formula>4</formula>
    </cfRule>
    <cfRule type="cellIs" dxfId="2349" priority="3079" operator="equal">
      <formula>4</formula>
    </cfRule>
  </conditionalFormatting>
  <conditionalFormatting sqref="D8:AH8">
    <cfRule type="cellIs" dxfId="2348" priority="3083" operator="lessThan">
      <formula>8</formula>
    </cfRule>
    <cfRule type="cellIs" dxfId="2347" priority="3084" operator="greaterThan">
      <formula>8</formula>
    </cfRule>
    <cfRule type="cellIs" dxfId="2346" priority="3085" operator="equal">
      <formula>8</formula>
    </cfRule>
  </conditionalFormatting>
  <conditionalFormatting sqref="D9:AH9">
    <cfRule type="cellIs" dxfId="2345" priority="3089" operator="lessThan">
      <formula>13</formula>
    </cfRule>
    <cfRule type="cellIs" dxfId="2344" priority="3090" operator="equal">
      <formula>13</formula>
    </cfRule>
    <cfRule type="cellIs" dxfId="2343" priority="3091" operator="greaterThan">
      <formula>13</formula>
    </cfRule>
  </conditionalFormatting>
  <conditionalFormatting sqref="E90">
    <cfRule type="cellIs" dxfId="2342" priority="731" operator="equal">
      <formula>"FO"</formula>
    </cfRule>
  </conditionalFormatting>
  <conditionalFormatting sqref="E38:F41">
    <cfRule type="cellIs" dxfId="2341" priority="135" operator="equal">
      <formula>"DISP"</formula>
    </cfRule>
  </conditionalFormatting>
  <conditionalFormatting sqref="E39:F40">
    <cfRule type="cellIs" dxfId="2340" priority="133" operator="equal">
      <formula>"B"</formula>
    </cfRule>
    <cfRule type="cellIs" dxfId="2339" priority="134" operator="equal">
      <formula>"TR"</formula>
    </cfRule>
  </conditionalFormatting>
  <conditionalFormatting sqref="E48:F52">
    <cfRule type="cellIs" dxfId="2338" priority="711" operator="equal">
      <formula>"DISP"</formula>
    </cfRule>
  </conditionalFormatting>
  <conditionalFormatting sqref="E63:F64">
    <cfRule type="cellIs" dxfId="2337" priority="678" operator="equal">
      <formula>"DC"</formula>
    </cfRule>
    <cfRule type="cellIs" dxfId="2336" priority="679" operator="equal">
      <formula>"DS"</formula>
    </cfRule>
    <cfRule type="cellIs" dxfId="2335" priority="680" operator="equal">
      <formula>"FE"</formula>
    </cfRule>
    <cfRule type="cellIs" dxfId="2334" priority="681" operator="equal">
      <formula>"FES"</formula>
    </cfRule>
    <cfRule type="cellIs" dxfId="2333" priority="682" operator="equal">
      <formula>"FED"</formula>
    </cfRule>
    <cfRule type="cellIs" dxfId="2332" priority="683" operator="equal">
      <formula>"FEF"</formula>
    </cfRule>
    <cfRule type="cellIs" dxfId="2331" priority="684" operator="equal">
      <formula>"B"</formula>
    </cfRule>
    <cfRule type="cellIs" dxfId="2330" priority="685" operator="equal">
      <formula>"F"</formula>
    </cfRule>
    <cfRule type="cellIs" dxfId="2329" priority="686" operator="equal">
      <formula>"L"</formula>
    </cfRule>
    <cfRule type="cellIs" dxfId="2328" priority="687" operator="equal">
      <formula>"SA"</formula>
    </cfRule>
    <cfRule type="cellIs" dxfId="2327" priority="688" operator="equal">
      <formula>"SE"</formula>
    </cfRule>
    <cfRule type="cellIs" dxfId="2326" priority="689" operator="equal">
      <formula>"TR"</formula>
    </cfRule>
  </conditionalFormatting>
  <conditionalFormatting sqref="E88:F88 F89:F90">
    <cfRule type="cellIs" dxfId="2325" priority="645" operator="equal">
      <formula>"DISP"</formula>
    </cfRule>
    <cfRule type="cellIs" dxfId="2324" priority="646" operator="equal">
      <formula>"DC"</formula>
    </cfRule>
    <cfRule type="cellIs" dxfId="2323" priority="647" operator="equal">
      <formula>"DS"</formula>
    </cfRule>
    <cfRule type="cellIs" dxfId="2322" priority="648" operator="equal">
      <formula>"FE"</formula>
    </cfRule>
    <cfRule type="cellIs" dxfId="2321" priority="649" operator="equal">
      <formula>"FES"</formula>
    </cfRule>
    <cfRule type="cellIs" dxfId="2320" priority="650" operator="equal">
      <formula>"FED"</formula>
    </cfRule>
    <cfRule type="cellIs" dxfId="2319" priority="651" operator="equal">
      <formula>"FEF"</formula>
    </cfRule>
    <cfRule type="cellIs" dxfId="2318" priority="652" operator="equal">
      <formula>"B"</formula>
    </cfRule>
    <cfRule type="cellIs" dxfId="2317" priority="653" operator="equal">
      <formula>"F"</formula>
    </cfRule>
    <cfRule type="cellIs" dxfId="2316" priority="654" operator="equal">
      <formula>"L"</formula>
    </cfRule>
    <cfRule type="cellIs" dxfId="2315" priority="655" operator="equal">
      <formula>"SA"</formula>
    </cfRule>
    <cfRule type="cellIs" dxfId="2314" priority="656" operator="equal">
      <formula>"SE"</formula>
    </cfRule>
    <cfRule type="cellIs" dxfId="2313" priority="657" operator="equal">
      <formula>"TR"</formula>
    </cfRule>
    <cfRule type="cellIs" dxfId="2312" priority="658" operator="equal">
      <formula>"NT"</formula>
    </cfRule>
    <cfRule type="cellIs" dxfId="2311" priority="659" operator="equal">
      <formula>"DT"</formula>
    </cfRule>
    <cfRule type="cellIs" dxfId="2310" priority="660" operator="equal">
      <formula>"T"</formula>
    </cfRule>
    <cfRule type="cellIs" dxfId="2309" priority="661" operator="equal">
      <formula>"FOTS"</formula>
    </cfRule>
  </conditionalFormatting>
  <conditionalFormatting sqref="E91:F92">
    <cfRule type="cellIs" dxfId="2308" priority="606" operator="equal">
      <formula>"DISP"</formula>
    </cfRule>
  </conditionalFormatting>
  <conditionalFormatting sqref="E91:F96">
    <cfRule type="cellIs" dxfId="2307" priority="613" operator="equal">
      <formula>"DC"</formula>
    </cfRule>
    <cfRule type="cellIs" dxfId="2306" priority="614" operator="equal">
      <formula>"DS"</formula>
    </cfRule>
    <cfRule type="cellIs" dxfId="2305" priority="615" operator="equal">
      <formula>"FE"</formula>
    </cfRule>
    <cfRule type="cellIs" dxfId="2304" priority="616" operator="equal">
      <formula>"FES"</formula>
    </cfRule>
    <cfRule type="cellIs" dxfId="2303" priority="617" operator="equal">
      <formula>"FED"</formula>
    </cfRule>
    <cfRule type="cellIs" dxfId="2302" priority="618" operator="equal">
      <formula>"FEF"</formula>
    </cfRule>
    <cfRule type="cellIs" dxfId="2301" priority="619" operator="equal">
      <formula>"B"</formula>
    </cfRule>
    <cfRule type="cellIs" dxfId="2300" priority="620" operator="equal">
      <formula>"F"</formula>
    </cfRule>
    <cfRule type="cellIs" dxfId="2299" priority="621" operator="equal">
      <formula>"L"</formula>
    </cfRule>
    <cfRule type="cellIs" dxfId="2298" priority="622" operator="equal">
      <formula>"SA"</formula>
    </cfRule>
    <cfRule type="cellIs" dxfId="2297" priority="623" operator="equal">
      <formula>"SE"</formula>
    </cfRule>
    <cfRule type="cellIs" dxfId="2296" priority="624" operator="equal">
      <formula>"TR"</formula>
    </cfRule>
    <cfRule type="cellIs" dxfId="2295" priority="625" operator="equal">
      <formula>"NT"</formula>
    </cfRule>
    <cfRule type="cellIs" dxfId="2294" priority="626" operator="equal">
      <formula>"DT"</formula>
    </cfRule>
    <cfRule type="cellIs" dxfId="2293" priority="627" operator="equal">
      <formula>"T"</formula>
    </cfRule>
    <cfRule type="cellIs" dxfId="2292" priority="628" operator="equal">
      <formula>"FOTS"</formula>
    </cfRule>
  </conditionalFormatting>
  <conditionalFormatting sqref="E14:R14">
    <cfRule type="cellIs" dxfId="2291" priority="313" operator="equal">
      <formula>"TR"</formula>
    </cfRule>
  </conditionalFormatting>
  <conditionalFormatting sqref="E56:R62">
    <cfRule type="cellIs" dxfId="2290" priority="241" operator="equal">
      <formula>"DC"</formula>
    </cfRule>
    <cfRule type="cellIs" dxfId="2289" priority="242" operator="equal">
      <formula>"DS"</formula>
    </cfRule>
    <cfRule type="cellIs" dxfId="2288" priority="243" operator="equal">
      <formula>"FE"</formula>
    </cfRule>
    <cfRule type="cellIs" dxfId="2287" priority="244" operator="equal">
      <formula>"FES"</formula>
    </cfRule>
    <cfRule type="cellIs" dxfId="2286" priority="245" operator="equal">
      <formula>"FED"</formula>
    </cfRule>
    <cfRule type="cellIs" dxfId="2285" priority="246" operator="equal">
      <formula>"FEF"</formula>
    </cfRule>
    <cfRule type="cellIs" dxfId="2284" priority="247" operator="equal">
      <formula>"B"</formula>
    </cfRule>
    <cfRule type="cellIs" dxfId="2283" priority="248" operator="equal">
      <formula>"F"</formula>
    </cfRule>
    <cfRule type="cellIs" dxfId="2282" priority="249" operator="equal">
      <formula>"L"</formula>
    </cfRule>
    <cfRule type="cellIs" dxfId="2281" priority="250" operator="equal">
      <formula>"SA"</formula>
    </cfRule>
    <cfRule type="cellIs" dxfId="2280" priority="251" operator="equal">
      <formula>"SE"</formula>
    </cfRule>
    <cfRule type="cellIs" dxfId="2279" priority="252" operator="equal">
      <formula>"TR"</formula>
    </cfRule>
    <cfRule type="cellIs" dxfId="2278" priority="253" operator="equal">
      <formula>"NT"</formula>
    </cfRule>
    <cfRule type="cellIs" dxfId="2277" priority="254" operator="equal">
      <formula>"DT"</formula>
    </cfRule>
    <cfRule type="cellIs" dxfId="2276" priority="255" operator="equal">
      <formula>"T"</formula>
    </cfRule>
    <cfRule type="cellIs" dxfId="2275" priority="256" operator="equal">
      <formula>"FOTS"</formula>
    </cfRule>
    <cfRule type="cellIs" dxfId="2274" priority="612" operator="equal">
      <formula>"DISP"</formula>
    </cfRule>
  </conditionalFormatting>
  <conditionalFormatting sqref="E65:R75">
    <cfRule type="cellIs" dxfId="2273" priority="51" operator="equal">
      <formula>"DISP"</formula>
    </cfRule>
  </conditionalFormatting>
  <conditionalFormatting sqref="E88:R90">
    <cfRule type="cellIs" dxfId="2272" priority="1" operator="equal">
      <formula>"DC"</formula>
    </cfRule>
    <cfRule type="cellIs" dxfId="2271" priority="2" operator="equal">
      <formula>"DS"</formula>
    </cfRule>
    <cfRule type="cellIs" dxfId="2270" priority="3" operator="equal">
      <formula>"FE"</formula>
    </cfRule>
    <cfRule type="cellIs" dxfId="2269" priority="4" operator="equal">
      <formula>"FES"</formula>
    </cfRule>
    <cfRule type="cellIs" dxfId="2268" priority="5" operator="equal">
      <formula>"FED"</formula>
    </cfRule>
    <cfRule type="cellIs" dxfId="2267" priority="6" operator="equal">
      <formula>"FEF"</formula>
    </cfRule>
    <cfRule type="cellIs" dxfId="2266" priority="7" operator="equal">
      <formula>"B"</formula>
    </cfRule>
    <cfRule type="cellIs" dxfId="2265" priority="8" operator="equal">
      <formula>"F"</formula>
    </cfRule>
    <cfRule type="cellIs" dxfId="2264" priority="9" operator="equal">
      <formula>"L"</formula>
    </cfRule>
    <cfRule type="cellIs" dxfId="2263" priority="10" operator="equal">
      <formula>"SA"</formula>
    </cfRule>
    <cfRule type="cellIs" dxfId="2262" priority="11" operator="equal">
      <formula>"SE"</formula>
    </cfRule>
    <cfRule type="cellIs" dxfId="2261" priority="12" operator="equal">
      <formula>"TR"</formula>
    </cfRule>
    <cfRule type="cellIs" dxfId="2260" priority="13" operator="equal">
      <formula>"NT"</formula>
    </cfRule>
    <cfRule type="cellIs" dxfId="2259" priority="14" operator="equal">
      <formula>"DT"</formula>
    </cfRule>
    <cfRule type="cellIs" dxfId="2258" priority="15" operator="equal">
      <formula>"T"</formula>
    </cfRule>
    <cfRule type="cellIs" dxfId="2257" priority="16" operator="equal">
      <formula>"FOTS"</formula>
    </cfRule>
  </conditionalFormatting>
  <conditionalFormatting sqref="E88:Y90">
    <cfRule type="cellIs" dxfId="2256" priority="240" operator="equal">
      <formula>"DISP"</formula>
    </cfRule>
  </conditionalFormatting>
  <conditionalFormatting sqref="E65:Z75">
    <cfRule type="cellIs" dxfId="2255" priority="136" operator="equal">
      <formula>"DC"</formula>
    </cfRule>
    <cfRule type="cellIs" dxfId="2254" priority="137" operator="equal">
      <formula>"DS"</formula>
    </cfRule>
    <cfRule type="cellIs" dxfId="2253" priority="138" operator="equal">
      <formula>"FE"</formula>
    </cfRule>
    <cfRule type="cellIs" dxfId="2252" priority="139" operator="equal">
      <formula>"FES"</formula>
    </cfRule>
    <cfRule type="cellIs" dxfId="2251" priority="140" operator="equal">
      <formula>"FED"</formula>
    </cfRule>
    <cfRule type="cellIs" dxfId="2250" priority="141" operator="equal">
      <formula>"FEF"</formula>
    </cfRule>
    <cfRule type="cellIs" dxfId="2249" priority="142" operator="equal">
      <formula>"B"</formula>
    </cfRule>
    <cfRule type="cellIs" dxfId="2248" priority="143" operator="equal">
      <formula>"F"</formula>
    </cfRule>
    <cfRule type="cellIs" dxfId="2247" priority="144" operator="equal">
      <formula>"L"</formula>
    </cfRule>
    <cfRule type="cellIs" dxfId="2246" priority="145" operator="equal">
      <formula>"SA"</formula>
    </cfRule>
    <cfRule type="cellIs" dxfId="2245" priority="146" operator="equal">
      <formula>"SE"</formula>
    </cfRule>
    <cfRule type="cellIs" dxfId="2244" priority="147" operator="equal">
      <formula>"TR"</formula>
    </cfRule>
    <cfRule type="cellIs" dxfId="2243" priority="148" operator="equal">
      <formula>"NT"</formula>
    </cfRule>
    <cfRule type="cellIs" dxfId="2242" priority="149" operator="equal">
      <formula>"DT"</formula>
    </cfRule>
    <cfRule type="cellIs" dxfId="2241" priority="150" operator="equal">
      <formula>"T"</formula>
    </cfRule>
    <cfRule type="cellIs" dxfId="2240" priority="151" operator="equal">
      <formula>"FOTS"</formula>
    </cfRule>
  </conditionalFormatting>
  <conditionalFormatting sqref="F80:F81">
    <cfRule type="cellIs" dxfId="2239" priority="607" operator="equal">
      <formula>"DISP"</formula>
    </cfRule>
    <cfRule type="cellIs" dxfId="2238" priority="662" operator="equal">
      <formula>"DC"</formula>
    </cfRule>
    <cfRule type="cellIs" dxfId="2237" priority="663" operator="equal">
      <formula>"DS"</formula>
    </cfRule>
    <cfRule type="cellIs" dxfId="2236" priority="664" operator="equal">
      <formula>"FE"</formula>
    </cfRule>
    <cfRule type="cellIs" dxfId="2235" priority="665" operator="equal">
      <formula>"FES"</formula>
    </cfRule>
    <cfRule type="cellIs" dxfId="2234" priority="666" operator="equal">
      <formula>"FED"</formula>
    </cfRule>
    <cfRule type="cellIs" dxfId="2233" priority="667" operator="equal">
      <formula>"FEF"</formula>
    </cfRule>
    <cfRule type="cellIs" dxfId="2232" priority="668" operator="equal">
      <formula>"B"</formula>
    </cfRule>
    <cfRule type="cellIs" dxfId="2231" priority="669" operator="equal">
      <formula>"F"</formula>
    </cfRule>
    <cfRule type="cellIs" dxfId="2230" priority="670" operator="equal">
      <formula>"L"</formula>
    </cfRule>
    <cfRule type="cellIs" dxfId="2229" priority="671" operator="equal">
      <formula>"SA"</formula>
    </cfRule>
    <cfRule type="cellIs" dxfId="2228" priority="672" operator="equal">
      <formula>"SE"</formula>
    </cfRule>
    <cfRule type="cellIs" dxfId="2227" priority="673" operator="equal">
      <formula>"TR"</formula>
    </cfRule>
    <cfRule type="cellIs" dxfId="2226" priority="674" operator="equal">
      <formula>"NT"</formula>
    </cfRule>
    <cfRule type="cellIs" dxfId="2225" priority="675" operator="equal">
      <formula>"DT"</formula>
    </cfRule>
    <cfRule type="cellIs" dxfId="2224" priority="676" operator="equal">
      <formula>"T"</formula>
    </cfRule>
    <cfRule type="cellIs" dxfId="2223" priority="677" operator="equal">
      <formula>"FOTS"</formula>
    </cfRule>
  </conditionalFormatting>
  <conditionalFormatting sqref="F73:R73">
    <cfRule type="cellIs" dxfId="2222" priority="169" operator="equal">
      <formula>"DISP"</formula>
    </cfRule>
  </conditionalFormatting>
  <conditionalFormatting sqref="F73:Y73">
    <cfRule type="cellIs" dxfId="2221" priority="605" operator="equal">
      <formula>"FO"</formula>
    </cfRule>
  </conditionalFormatting>
  <conditionalFormatting sqref="G19:G31">
    <cfRule type="cellIs" dxfId="2220" priority="587" operator="equal">
      <formula>"DC"</formula>
    </cfRule>
    <cfRule type="cellIs" dxfId="2219" priority="588" operator="equal">
      <formula>"DS"</formula>
    </cfRule>
    <cfRule type="cellIs" dxfId="2218" priority="589" operator="equal">
      <formula>"FE"</formula>
    </cfRule>
    <cfRule type="cellIs" dxfId="2217" priority="590" operator="equal">
      <formula>"FES"</formula>
    </cfRule>
    <cfRule type="cellIs" dxfId="2216" priority="591" operator="equal">
      <formula>"FED"</formula>
    </cfRule>
    <cfRule type="cellIs" dxfId="2215" priority="592" operator="equal">
      <formula>"FEF"</formula>
    </cfRule>
    <cfRule type="cellIs" dxfId="2214" priority="593" operator="equal">
      <formula>"B"</formula>
    </cfRule>
    <cfRule type="cellIs" dxfId="2213" priority="594" operator="equal">
      <formula>"F"</formula>
    </cfRule>
    <cfRule type="cellIs" dxfId="2212" priority="595" operator="equal">
      <formula>"L"</formula>
    </cfRule>
    <cfRule type="cellIs" dxfId="2211" priority="596" operator="equal">
      <formula>"SA"</formula>
    </cfRule>
    <cfRule type="cellIs" dxfId="2210" priority="597" operator="equal">
      <formula>"SE"</formula>
    </cfRule>
    <cfRule type="cellIs" dxfId="2209" priority="598" operator="equal">
      <formula>"TR"</formula>
    </cfRule>
    <cfRule type="cellIs" dxfId="2208" priority="599" operator="equal">
      <formula>"NT"</formula>
    </cfRule>
    <cfRule type="cellIs" dxfId="2207" priority="600" operator="equal">
      <formula>"DT"</formula>
    </cfRule>
    <cfRule type="cellIs" dxfId="2206" priority="601" operator="equal">
      <formula>"T"</formula>
    </cfRule>
    <cfRule type="cellIs" dxfId="2205" priority="602" operator="equal">
      <formula>"FOTS"</formula>
    </cfRule>
  </conditionalFormatting>
  <conditionalFormatting sqref="G47:G54">
    <cfRule type="cellIs" dxfId="2204" priority="571" operator="equal">
      <formula>"DC"</formula>
    </cfRule>
    <cfRule type="cellIs" dxfId="2203" priority="572" operator="equal">
      <formula>"DS"</formula>
    </cfRule>
    <cfRule type="cellIs" dxfId="2202" priority="573" operator="equal">
      <formula>"FE"</formula>
    </cfRule>
    <cfRule type="cellIs" dxfId="2201" priority="574" operator="equal">
      <formula>"FES"</formula>
    </cfRule>
    <cfRule type="cellIs" dxfId="2200" priority="575" operator="equal">
      <formula>"FED"</formula>
    </cfRule>
    <cfRule type="cellIs" dxfId="2199" priority="576" operator="equal">
      <formula>"FEF"</formula>
    </cfRule>
    <cfRule type="cellIs" dxfId="2198" priority="577" operator="equal">
      <formula>"B"</formula>
    </cfRule>
    <cfRule type="cellIs" dxfId="2197" priority="578" operator="equal">
      <formula>"F"</formula>
    </cfRule>
    <cfRule type="cellIs" dxfId="2196" priority="579" operator="equal">
      <formula>"L"</formula>
    </cfRule>
    <cfRule type="cellIs" dxfId="2195" priority="580" operator="equal">
      <formula>"SA"</formula>
    </cfRule>
    <cfRule type="cellIs" dxfId="2194" priority="581" operator="equal">
      <formula>"SE"</formula>
    </cfRule>
    <cfRule type="cellIs" dxfId="2193" priority="582" operator="equal">
      <formula>"TR"</formula>
    </cfRule>
    <cfRule type="cellIs" dxfId="2192" priority="583" operator="equal">
      <formula>"NT"</formula>
    </cfRule>
    <cfRule type="cellIs" dxfId="2191" priority="584" operator="equal">
      <formula>"DT"</formula>
    </cfRule>
    <cfRule type="cellIs" dxfId="2190" priority="585" operator="equal">
      <formula>"T"</formula>
    </cfRule>
    <cfRule type="cellIs" dxfId="2189" priority="586" operator="equal">
      <formula>"FOTS"</formula>
    </cfRule>
  </conditionalFormatting>
  <conditionalFormatting sqref="G15:J18">
    <cfRule type="cellIs" dxfId="2188" priority="555" operator="equal">
      <formula>"DC"</formula>
    </cfRule>
    <cfRule type="cellIs" dxfId="2187" priority="556" operator="equal">
      <formula>"DS"</formula>
    </cfRule>
    <cfRule type="cellIs" dxfId="2186" priority="557" operator="equal">
      <formula>"FE"</formula>
    </cfRule>
    <cfRule type="cellIs" dxfId="2185" priority="558" operator="equal">
      <formula>"FES"</formula>
    </cfRule>
    <cfRule type="cellIs" dxfId="2184" priority="559" operator="equal">
      <formula>"FED"</formula>
    </cfRule>
    <cfRule type="cellIs" dxfId="2183" priority="560" operator="equal">
      <formula>"FEF"</formula>
    </cfRule>
    <cfRule type="cellIs" dxfId="2182" priority="561" operator="equal">
      <formula>"B"</formula>
    </cfRule>
    <cfRule type="cellIs" dxfId="2181" priority="562" operator="equal">
      <formula>"F"</formula>
    </cfRule>
    <cfRule type="cellIs" dxfId="2180" priority="563" operator="equal">
      <formula>"L"</formula>
    </cfRule>
    <cfRule type="cellIs" dxfId="2179" priority="564" operator="equal">
      <formula>"SA"</formula>
    </cfRule>
    <cfRule type="cellIs" dxfId="2178" priority="565" operator="equal">
      <formula>"SE"</formula>
    </cfRule>
    <cfRule type="cellIs" dxfId="2177" priority="566" operator="equal">
      <formula>"TR"</formula>
    </cfRule>
    <cfRule type="cellIs" dxfId="2176" priority="567" operator="equal">
      <formula>"NT"</formula>
    </cfRule>
    <cfRule type="cellIs" dxfId="2175" priority="568" operator="equal">
      <formula>"DT"</formula>
    </cfRule>
    <cfRule type="cellIs" dxfId="2174" priority="569" operator="equal">
      <formula>"T"</formula>
    </cfRule>
    <cfRule type="cellIs" dxfId="2173" priority="570" operator="equal">
      <formula>"FOTS"</formula>
    </cfRule>
  </conditionalFormatting>
  <conditionalFormatting sqref="G30:J32">
    <cfRule type="cellIs" dxfId="2172" priority="539" operator="equal">
      <formula>"DC"</formula>
    </cfRule>
    <cfRule type="cellIs" dxfId="2171" priority="540" operator="equal">
      <formula>"DS"</formula>
    </cfRule>
    <cfRule type="cellIs" dxfId="2170" priority="541" operator="equal">
      <formula>"FE"</formula>
    </cfRule>
    <cfRule type="cellIs" dxfId="2169" priority="542" operator="equal">
      <formula>"FES"</formula>
    </cfRule>
    <cfRule type="cellIs" dxfId="2168" priority="543" operator="equal">
      <formula>"FED"</formula>
    </cfRule>
    <cfRule type="cellIs" dxfId="2167" priority="544" operator="equal">
      <formula>"FEF"</formula>
    </cfRule>
    <cfRule type="cellIs" dxfId="2166" priority="545" operator="equal">
      <formula>"B"</formula>
    </cfRule>
    <cfRule type="cellIs" dxfId="2165" priority="546" operator="equal">
      <formula>"F"</formula>
    </cfRule>
    <cfRule type="cellIs" dxfId="2164" priority="547" operator="equal">
      <formula>"L"</formula>
    </cfRule>
    <cfRule type="cellIs" dxfId="2163" priority="548" operator="equal">
      <formula>"SA"</formula>
    </cfRule>
    <cfRule type="cellIs" dxfId="2162" priority="549" operator="equal">
      <formula>"SE"</formula>
    </cfRule>
    <cfRule type="cellIs" dxfId="2161" priority="550" operator="equal">
      <formula>"TR"</formula>
    </cfRule>
    <cfRule type="cellIs" dxfId="2160" priority="551" operator="equal">
      <formula>"NT"</formula>
    </cfRule>
    <cfRule type="cellIs" dxfId="2159" priority="552" operator="equal">
      <formula>"DT"</formula>
    </cfRule>
    <cfRule type="cellIs" dxfId="2158" priority="553" operator="equal">
      <formula>"T"</formula>
    </cfRule>
    <cfRule type="cellIs" dxfId="2157" priority="554" operator="equal">
      <formula>"FOTS"</formula>
    </cfRule>
  </conditionalFormatting>
  <conditionalFormatting sqref="G48:J49">
    <cfRule type="cellIs" dxfId="2156" priority="433" operator="equal">
      <formula>"DISP"</formula>
    </cfRule>
    <cfRule type="cellIs" dxfId="2155" priority="506" operator="equal">
      <formula>"FO"</formula>
    </cfRule>
  </conditionalFormatting>
  <conditionalFormatting sqref="G88:J96">
    <cfRule type="cellIs" dxfId="2154" priority="477" operator="equal">
      <formula>"DC"</formula>
    </cfRule>
    <cfRule type="cellIs" dxfId="2153" priority="478" operator="equal">
      <formula>"DS"</formula>
    </cfRule>
    <cfRule type="cellIs" dxfId="2152" priority="479" operator="equal">
      <formula>"FE"</formula>
    </cfRule>
    <cfRule type="cellIs" dxfId="2151" priority="480" operator="equal">
      <formula>"FES"</formula>
    </cfRule>
    <cfRule type="cellIs" dxfId="2150" priority="481" operator="equal">
      <formula>"FED"</formula>
    </cfRule>
    <cfRule type="cellIs" dxfId="2149" priority="482" operator="equal">
      <formula>"FEF"</formula>
    </cfRule>
    <cfRule type="cellIs" dxfId="2148" priority="483" operator="equal">
      <formula>"B"</formula>
    </cfRule>
    <cfRule type="cellIs" dxfId="2147" priority="484" operator="equal">
      <formula>"F"</formula>
    </cfRule>
    <cfRule type="cellIs" dxfId="2146" priority="485" operator="equal">
      <formula>"L"</formula>
    </cfRule>
    <cfRule type="cellIs" dxfId="2145" priority="486" operator="equal">
      <formula>"SA"</formula>
    </cfRule>
    <cfRule type="cellIs" dxfId="2144" priority="487" operator="equal">
      <formula>"SE"</formula>
    </cfRule>
    <cfRule type="cellIs" dxfId="2143" priority="488" operator="equal">
      <formula>"TR"</formula>
    </cfRule>
    <cfRule type="cellIs" dxfId="2142" priority="489" operator="equal">
      <formula>"NT"</formula>
    </cfRule>
    <cfRule type="cellIs" dxfId="2141" priority="490" operator="equal">
      <formula>"DT"</formula>
    </cfRule>
    <cfRule type="cellIs" dxfId="2140" priority="491" operator="equal">
      <formula>"T"</formula>
    </cfRule>
    <cfRule type="cellIs" dxfId="2139" priority="492" operator="equal">
      <formula>"FOTS"</formula>
    </cfRule>
  </conditionalFormatting>
  <conditionalFormatting sqref="G46:O46">
    <cfRule type="cellIs" dxfId="2138" priority="475" operator="equal">
      <formula>"DISP"</formula>
    </cfRule>
    <cfRule type="cellIs" dxfId="2137" priority="476" operator="equal">
      <formula>"FO"</formula>
    </cfRule>
    <cfRule type="cellIs" dxfId="2136" priority="507" operator="equal">
      <formula>"DC"</formula>
    </cfRule>
    <cfRule type="cellIs" dxfId="2135" priority="508" operator="equal">
      <formula>"DS"</formula>
    </cfRule>
    <cfRule type="cellIs" dxfId="2134" priority="509" operator="equal">
      <formula>"FE"</formula>
    </cfRule>
    <cfRule type="cellIs" dxfId="2133" priority="510" operator="equal">
      <formula>"FES"</formula>
    </cfRule>
    <cfRule type="cellIs" dxfId="2132" priority="511" operator="equal">
      <formula>"FED"</formula>
    </cfRule>
    <cfRule type="cellIs" dxfId="2131" priority="512" operator="equal">
      <formula>"FEF"</formula>
    </cfRule>
    <cfRule type="cellIs" dxfId="2130" priority="513" operator="equal">
      <formula>"B"</formula>
    </cfRule>
    <cfRule type="cellIs" dxfId="2129" priority="514" operator="equal">
      <formula>"F"</formula>
    </cfRule>
    <cfRule type="cellIs" dxfId="2128" priority="515" operator="equal">
      <formula>"L"</formula>
    </cfRule>
    <cfRule type="cellIs" dxfId="2127" priority="516" operator="equal">
      <formula>"SA"</formula>
    </cfRule>
    <cfRule type="cellIs" dxfId="2126" priority="517" operator="equal">
      <formula>"SE"</formula>
    </cfRule>
    <cfRule type="cellIs" dxfId="2125" priority="518" operator="equal">
      <formula>"TR"</formula>
    </cfRule>
    <cfRule type="cellIs" dxfId="2124" priority="519" operator="equal">
      <formula>"NT"</formula>
    </cfRule>
    <cfRule type="cellIs" dxfId="2123" priority="520" operator="equal">
      <formula>"DT"</formula>
    </cfRule>
    <cfRule type="cellIs" dxfId="2122" priority="521" operator="equal">
      <formula>"T"</formula>
    </cfRule>
    <cfRule type="cellIs" dxfId="2121" priority="522" operator="equal">
      <formula>"FOTS"</formula>
    </cfRule>
  </conditionalFormatting>
  <conditionalFormatting sqref="G48:O51">
    <cfRule type="cellIs" dxfId="2120" priority="339" operator="equal">
      <formula>"DC"</formula>
    </cfRule>
    <cfRule type="cellIs" dxfId="2119" priority="340" operator="equal">
      <formula>"DS"</formula>
    </cfRule>
    <cfRule type="cellIs" dxfId="2118" priority="341" operator="equal">
      <formula>"FE"</formula>
    </cfRule>
    <cfRule type="cellIs" dxfId="2117" priority="342" operator="equal">
      <formula>"FES"</formula>
    </cfRule>
    <cfRule type="cellIs" dxfId="2116" priority="343" operator="equal">
      <formula>"FED"</formula>
    </cfRule>
    <cfRule type="cellIs" dxfId="2115" priority="344" operator="equal">
      <formula>"FEF"</formula>
    </cfRule>
    <cfRule type="cellIs" dxfId="2114" priority="345" operator="equal">
      <formula>"B"</formula>
    </cfRule>
    <cfRule type="cellIs" dxfId="2113" priority="346" operator="equal">
      <formula>"F"</formula>
    </cfRule>
    <cfRule type="cellIs" dxfId="2112" priority="347" operator="equal">
      <formula>"L"</formula>
    </cfRule>
    <cfRule type="cellIs" dxfId="2111" priority="348" operator="equal">
      <formula>"SA"</formula>
    </cfRule>
    <cfRule type="cellIs" dxfId="2110" priority="349" operator="equal">
      <formula>"SE"</formula>
    </cfRule>
    <cfRule type="cellIs" dxfId="2109" priority="350" operator="equal">
      <formula>"TR"</formula>
    </cfRule>
    <cfRule type="cellIs" dxfId="2108" priority="351" operator="equal">
      <formula>"NT"</formula>
    </cfRule>
    <cfRule type="cellIs" dxfId="2107" priority="352" operator="equal">
      <formula>"DT"</formula>
    </cfRule>
    <cfRule type="cellIs" dxfId="2106" priority="353" operator="equal">
      <formula>"T"</formula>
    </cfRule>
    <cfRule type="cellIs" dxfId="2105" priority="354" operator="equal">
      <formula>"FOTS"</formula>
    </cfRule>
    <cfRule type="cellIs" dxfId="2104" priority="355" operator="equal">
      <formula>"DISP"</formula>
    </cfRule>
    <cfRule type="cellIs" dxfId="2103" priority="474" operator="equal">
      <formula>"FO"</formula>
    </cfRule>
  </conditionalFormatting>
  <conditionalFormatting sqref="G63:O63">
    <cfRule type="cellIs" dxfId="2102" priority="494" operator="equal">
      <formula>"DC"</formula>
    </cfRule>
    <cfRule type="cellIs" dxfId="2101" priority="495" operator="equal">
      <formula>"DS"</formula>
    </cfRule>
    <cfRule type="cellIs" dxfId="2100" priority="496" operator="equal">
      <formula>"FE"</formula>
    </cfRule>
    <cfRule type="cellIs" dxfId="2099" priority="497" operator="equal">
      <formula>"FES"</formula>
    </cfRule>
    <cfRule type="cellIs" dxfId="2098" priority="498" operator="equal">
      <formula>"FED"</formula>
    </cfRule>
    <cfRule type="cellIs" dxfId="2097" priority="499" operator="equal">
      <formula>"FEF"</formula>
    </cfRule>
    <cfRule type="cellIs" dxfId="2096" priority="500" operator="equal">
      <formula>"B"</formula>
    </cfRule>
    <cfRule type="cellIs" dxfId="2095" priority="501" operator="equal">
      <formula>"F"</formula>
    </cfRule>
    <cfRule type="cellIs" dxfId="2094" priority="502" operator="equal">
      <formula>"L"</formula>
    </cfRule>
    <cfRule type="cellIs" dxfId="2093" priority="503" operator="equal">
      <formula>"SA"</formula>
    </cfRule>
    <cfRule type="cellIs" dxfId="2092" priority="504" operator="equal">
      <formula>"SE"</formula>
    </cfRule>
    <cfRule type="cellIs" dxfId="2091" priority="505" operator="equal">
      <formula>"TR"</formula>
    </cfRule>
  </conditionalFormatting>
  <conditionalFormatting sqref="G38:P38">
    <cfRule type="cellIs" dxfId="2090" priority="472" operator="equal">
      <formula>"DISP"</formula>
    </cfRule>
    <cfRule type="cellIs" dxfId="2089" priority="473" operator="equal">
      <formula>"FO"</formula>
    </cfRule>
    <cfRule type="cellIs" dxfId="2088" priority="523" operator="equal">
      <formula>"DC"</formula>
    </cfRule>
    <cfRule type="cellIs" dxfId="2087" priority="524" operator="equal">
      <formula>"DS"</formula>
    </cfRule>
    <cfRule type="cellIs" dxfId="2086" priority="525" operator="equal">
      <formula>"FE"</formula>
    </cfRule>
    <cfRule type="cellIs" dxfId="2085" priority="526" operator="equal">
      <formula>"FES"</formula>
    </cfRule>
    <cfRule type="cellIs" dxfId="2084" priority="527" operator="equal">
      <formula>"FED"</formula>
    </cfRule>
    <cfRule type="cellIs" dxfId="2083" priority="528" operator="equal">
      <formula>"FEF"</formula>
    </cfRule>
    <cfRule type="cellIs" dxfId="2082" priority="529" operator="equal">
      <formula>"B"</formula>
    </cfRule>
    <cfRule type="cellIs" dxfId="2081" priority="530" operator="equal">
      <formula>"F"</formula>
    </cfRule>
    <cfRule type="cellIs" dxfId="2080" priority="531" operator="equal">
      <formula>"L"</formula>
    </cfRule>
    <cfRule type="cellIs" dxfId="2079" priority="532" operator="equal">
      <formula>"SA"</formula>
    </cfRule>
    <cfRule type="cellIs" dxfId="2078" priority="533" operator="equal">
      <formula>"SE"</formula>
    </cfRule>
    <cfRule type="cellIs" dxfId="2077" priority="534" operator="equal">
      <formula>"TR"</formula>
    </cfRule>
    <cfRule type="cellIs" dxfId="2076" priority="535" operator="equal">
      <formula>"NT"</formula>
    </cfRule>
    <cfRule type="cellIs" dxfId="2075" priority="536" operator="equal">
      <formula>"DT"</formula>
    </cfRule>
    <cfRule type="cellIs" dxfId="2074" priority="537" operator="equal">
      <formula>"T"</formula>
    </cfRule>
    <cfRule type="cellIs" dxfId="2073" priority="538" operator="equal">
      <formula>"FOTS"</formula>
    </cfRule>
  </conditionalFormatting>
  <conditionalFormatting sqref="G13:R13">
    <cfRule type="cellIs" dxfId="2072" priority="338" operator="equal">
      <formula>"TR"</formula>
    </cfRule>
  </conditionalFormatting>
  <conditionalFormatting sqref="G13:R14">
    <cfRule type="cellIs" dxfId="2071" priority="302" operator="equal">
      <formula>"DC"</formula>
    </cfRule>
    <cfRule type="cellIs" dxfId="2070" priority="303" operator="equal">
      <formula>"DS"</formula>
    </cfRule>
    <cfRule type="cellIs" dxfId="2069" priority="304" operator="equal">
      <formula>"FE"</formula>
    </cfRule>
    <cfRule type="cellIs" dxfId="2068" priority="305" operator="equal">
      <formula>"FES"</formula>
    </cfRule>
    <cfRule type="cellIs" dxfId="2067" priority="306" operator="equal">
      <formula>"FED"</formula>
    </cfRule>
    <cfRule type="cellIs" dxfId="2066" priority="307" operator="equal">
      <formula>"FEF"</formula>
    </cfRule>
    <cfRule type="cellIs" dxfId="2065" priority="308" operator="equal">
      <formula>"B"</formula>
    </cfRule>
    <cfRule type="cellIs" dxfId="2064" priority="309" operator="equal">
      <formula>"F"</formula>
    </cfRule>
    <cfRule type="cellIs" dxfId="2063" priority="310" operator="equal">
      <formula>"L"</formula>
    </cfRule>
    <cfRule type="cellIs" dxfId="2062" priority="311" operator="equal">
      <formula>"SA"</formula>
    </cfRule>
    <cfRule type="cellIs" dxfId="2061" priority="312" operator="equal">
      <formula>"SE"</formula>
    </cfRule>
    <cfRule type="cellIs" dxfId="2060" priority="314" operator="equal">
      <formula>"NT"</formula>
    </cfRule>
    <cfRule type="cellIs" dxfId="2059" priority="315" operator="equal">
      <formula>"DT"</formula>
    </cfRule>
    <cfRule type="cellIs" dxfId="2058" priority="316" operator="equal">
      <formula>"T"</formula>
    </cfRule>
    <cfRule type="cellIs" dxfId="2057" priority="317" operator="equal">
      <formula>"FOTS"</formula>
    </cfRule>
  </conditionalFormatting>
  <conditionalFormatting sqref="G40:R41">
    <cfRule type="cellIs" dxfId="2056" priority="205" operator="equal">
      <formula>"DISP"</formula>
    </cfRule>
  </conditionalFormatting>
  <conditionalFormatting sqref="G88:R96">
    <cfRule type="cellIs" dxfId="2055" priority="168" operator="equal">
      <formula>"DISP"</formula>
    </cfRule>
  </conditionalFormatting>
  <conditionalFormatting sqref="G40:V41">
    <cfRule type="cellIs" dxfId="2054" priority="189" operator="equal">
      <formula>"DC"</formula>
    </cfRule>
    <cfRule type="cellIs" dxfId="2053" priority="190" operator="equal">
      <formula>"DS"</formula>
    </cfRule>
    <cfRule type="cellIs" dxfId="2052" priority="191" operator="equal">
      <formula>"FE"</formula>
    </cfRule>
    <cfRule type="cellIs" dxfId="2051" priority="192" operator="equal">
      <formula>"FES"</formula>
    </cfRule>
    <cfRule type="cellIs" dxfId="2050" priority="193" operator="equal">
      <formula>"FED"</formula>
    </cfRule>
    <cfRule type="cellIs" dxfId="2049" priority="194" operator="equal">
      <formula>"FEF"</formula>
    </cfRule>
    <cfRule type="cellIs" dxfId="2048" priority="195" operator="equal">
      <formula>"B"</formula>
    </cfRule>
    <cfRule type="cellIs" dxfId="2047" priority="196" operator="equal">
      <formula>"F"</formula>
    </cfRule>
    <cfRule type="cellIs" dxfId="2046" priority="197" operator="equal">
      <formula>"L"</formula>
    </cfRule>
    <cfRule type="cellIs" dxfId="2045" priority="198" operator="equal">
      <formula>"SA"</formula>
    </cfRule>
    <cfRule type="cellIs" dxfId="2044" priority="199" operator="equal">
      <formula>"SE"</formula>
    </cfRule>
    <cfRule type="cellIs" dxfId="2043" priority="200" operator="equal">
      <formula>"TR"</formula>
    </cfRule>
    <cfRule type="cellIs" dxfId="2042" priority="201" operator="equal">
      <formula>"NT"</formula>
    </cfRule>
    <cfRule type="cellIs" dxfId="2041" priority="202" operator="equal">
      <formula>"DT"</formula>
    </cfRule>
    <cfRule type="cellIs" dxfId="2040" priority="203" operator="equal">
      <formula>"T"</formula>
    </cfRule>
    <cfRule type="cellIs" dxfId="2039" priority="204" operator="equal">
      <formula>"FOTS"</formula>
    </cfRule>
    <cfRule type="cellIs" dxfId="2038" priority="469" operator="equal">
      <formula>"FO"</formula>
    </cfRule>
  </conditionalFormatting>
  <conditionalFormatting sqref="G64:AD64">
    <cfRule type="cellIs" dxfId="2037" priority="85" operator="equal">
      <formula>"DC"</formula>
    </cfRule>
    <cfRule type="cellIs" dxfId="2036" priority="86" operator="equal">
      <formula>"DS"</formula>
    </cfRule>
    <cfRule type="cellIs" dxfId="2035" priority="87" operator="equal">
      <formula>"FE"</formula>
    </cfRule>
    <cfRule type="cellIs" dxfId="2034" priority="88" operator="equal">
      <formula>"FES"</formula>
    </cfRule>
    <cfRule type="cellIs" dxfId="2033" priority="89" operator="equal">
      <formula>"FED"</formula>
    </cfRule>
    <cfRule type="cellIs" dxfId="2032" priority="90" operator="equal">
      <formula>"FEF"</formula>
    </cfRule>
    <cfRule type="cellIs" dxfId="2031" priority="91" operator="equal">
      <formula>"B"</formula>
    </cfRule>
    <cfRule type="cellIs" dxfId="2030" priority="92" operator="equal">
      <formula>"F"</formula>
    </cfRule>
    <cfRule type="cellIs" dxfId="2029" priority="93" operator="equal">
      <formula>"L"</formula>
    </cfRule>
    <cfRule type="cellIs" dxfId="2028" priority="94" operator="equal">
      <formula>"SA"</formula>
    </cfRule>
    <cfRule type="cellIs" dxfId="2027" priority="95" operator="equal">
      <formula>"SE"</formula>
    </cfRule>
    <cfRule type="cellIs" dxfId="2026" priority="96" operator="equal">
      <formula>"TR"</formula>
    </cfRule>
    <cfRule type="cellIs" dxfId="2025" priority="97" operator="equal">
      <formula>"NT"</formula>
    </cfRule>
    <cfRule type="cellIs" dxfId="2024" priority="98" operator="equal">
      <formula>"DT"</formula>
    </cfRule>
    <cfRule type="cellIs" dxfId="2023" priority="99" operator="equal">
      <formula>"T"</formula>
    </cfRule>
    <cfRule type="cellIs" dxfId="2022" priority="100" operator="equal">
      <formula>"FOTS"</formula>
    </cfRule>
    <cfRule type="cellIs" dxfId="2021" priority="468" operator="equal">
      <formula>"DISP"</formula>
    </cfRule>
  </conditionalFormatting>
  <conditionalFormatting sqref="H19:J25">
    <cfRule type="cellIs" dxfId="2020" priority="450" operator="equal">
      <formula>"DC"</formula>
    </cfRule>
    <cfRule type="cellIs" dxfId="2019" priority="451" operator="equal">
      <formula>"DS"</formula>
    </cfRule>
    <cfRule type="cellIs" dxfId="2018" priority="452" operator="equal">
      <formula>"FE"</formula>
    </cfRule>
    <cfRule type="cellIs" dxfId="2017" priority="453" operator="equal">
      <formula>"FES"</formula>
    </cfRule>
    <cfRule type="cellIs" dxfId="2016" priority="454" operator="equal">
      <formula>"FED"</formula>
    </cfRule>
    <cfRule type="cellIs" dxfId="2015" priority="455" operator="equal">
      <formula>"FEF"</formula>
    </cfRule>
    <cfRule type="cellIs" dxfId="2014" priority="456" operator="equal">
      <formula>"B"</formula>
    </cfRule>
    <cfRule type="cellIs" dxfId="2013" priority="457" operator="equal">
      <formula>"F"</formula>
    </cfRule>
    <cfRule type="cellIs" dxfId="2012" priority="458" operator="equal">
      <formula>"L"</formula>
    </cfRule>
    <cfRule type="cellIs" dxfId="2011" priority="459" operator="equal">
      <formula>"SA"</formula>
    </cfRule>
    <cfRule type="cellIs" dxfId="2010" priority="460" operator="equal">
      <formula>"SE"</formula>
    </cfRule>
    <cfRule type="cellIs" dxfId="2009" priority="461" operator="equal">
      <formula>"TR"</formula>
    </cfRule>
    <cfRule type="cellIs" dxfId="2008" priority="462" operator="equal">
      <formula>"NT"</formula>
    </cfRule>
    <cfRule type="cellIs" dxfId="2007" priority="463" operator="equal">
      <formula>"DT"</formula>
    </cfRule>
    <cfRule type="cellIs" dxfId="2006" priority="464" operator="equal">
      <formula>"T"</formula>
    </cfRule>
    <cfRule type="cellIs" dxfId="2005" priority="465" operator="equal">
      <formula>"FOTS"</formula>
    </cfRule>
  </conditionalFormatting>
  <conditionalFormatting sqref="H27:J31">
    <cfRule type="cellIs" dxfId="2004" priority="434" operator="equal">
      <formula>"DC"</formula>
    </cfRule>
    <cfRule type="cellIs" dxfId="2003" priority="435" operator="equal">
      <formula>"DS"</formula>
    </cfRule>
    <cfRule type="cellIs" dxfId="2002" priority="436" operator="equal">
      <formula>"FE"</formula>
    </cfRule>
    <cfRule type="cellIs" dxfId="2001" priority="437" operator="equal">
      <formula>"FES"</formula>
    </cfRule>
    <cfRule type="cellIs" dxfId="2000" priority="438" operator="equal">
      <formula>"FED"</formula>
    </cfRule>
    <cfRule type="cellIs" dxfId="1999" priority="439" operator="equal">
      <formula>"FEF"</formula>
    </cfRule>
    <cfRule type="cellIs" dxfId="1998" priority="440" operator="equal">
      <formula>"B"</formula>
    </cfRule>
    <cfRule type="cellIs" dxfId="1997" priority="441" operator="equal">
      <formula>"F"</formula>
    </cfRule>
    <cfRule type="cellIs" dxfId="1996" priority="442" operator="equal">
      <formula>"L"</formula>
    </cfRule>
    <cfRule type="cellIs" dxfId="1995" priority="443" operator="equal">
      <formula>"SA"</formula>
    </cfRule>
    <cfRule type="cellIs" dxfId="1994" priority="444" operator="equal">
      <formula>"SE"</formula>
    </cfRule>
    <cfRule type="cellIs" dxfId="1993" priority="445" operator="equal">
      <formula>"TR"</formula>
    </cfRule>
    <cfRule type="cellIs" dxfId="1992" priority="446" operator="equal">
      <formula>"NT"</formula>
    </cfRule>
    <cfRule type="cellIs" dxfId="1991" priority="447" operator="equal">
      <formula>"DT"</formula>
    </cfRule>
    <cfRule type="cellIs" dxfId="1990" priority="448" operator="equal">
      <formula>"T"</formula>
    </cfRule>
    <cfRule type="cellIs" dxfId="1989" priority="449" operator="equal">
      <formula>"FOTS"</formula>
    </cfRule>
  </conditionalFormatting>
  <conditionalFormatting sqref="H48:J49">
    <cfRule type="cellIs" dxfId="1988" priority="417" operator="equal">
      <formula>"DC"</formula>
    </cfRule>
    <cfRule type="cellIs" dxfId="1987" priority="418" operator="equal">
      <formula>"DS"</formula>
    </cfRule>
    <cfRule type="cellIs" dxfId="1986" priority="419" operator="equal">
      <formula>"FE"</formula>
    </cfRule>
    <cfRule type="cellIs" dxfId="1985" priority="420" operator="equal">
      <formula>"FES"</formula>
    </cfRule>
    <cfRule type="cellIs" dxfId="1984" priority="421" operator="equal">
      <formula>"FED"</formula>
    </cfRule>
    <cfRule type="cellIs" dxfId="1983" priority="422" operator="equal">
      <formula>"FEF"</formula>
    </cfRule>
    <cfRule type="cellIs" dxfId="1982" priority="423" operator="equal">
      <formula>"B"</formula>
    </cfRule>
    <cfRule type="cellIs" dxfId="1981" priority="424" operator="equal">
      <formula>"F"</formula>
    </cfRule>
    <cfRule type="cellIs" dxfId="1980" priority="425" operator="equal">
      <formula>"L"</formula>
    </cfRule>
    <cfRule type="cellIs" dxfId="1979" priority="426" operator="equal">
      <formula>"SA"</formula>
    </cfRule>
    <cfRule type="cellIs" dxfId="1978" priority="427" operator="equal">
      <formula>"SE"</formula>
    </cfRule>
    <cfRule type="cellIs" dxfId="1977" priority="428" operator="equal">
      <formula>"TR"</formula>
    </cfRule>
    <cfRule type="cellIs" dxfId="1976" priority="429" operator="equal">
      <formula>"NT"</formula>
    </cfRule>
    <cfRule type="cellIs" dxfId="1975" priority="430" operator="equal">
      <formula>"DT"</formula>
    </cfRule>
    <cfRule type="cellIs" dxfId="1974" priority="431" operator="equal">
      <formula>"T"</formula>
    </cfRule>
    <cfRule type="cellIs" dxfId="1973" priority="432" operator="equal">
      <formula>"FOTS"</formula>
    </cfRule>
  </conditionalFormatting>
  <conditionalFormatting sqref="H50:K52">
    <cfRule type="cellIs" dxfId="1972" priority="416" operator="equal">
      <formula>"DISP"</formula>
    </cfRule>
  </conditionalFormatting>
  <conditionalFormatting sqref="H50:L54">
    <cfRule type="cellIs" dxfId="1971" priority="373" operator="equal">
      <formula>"DC"</formula>
    </cfRule>
    <cfRule type="cellIs" dxfId="1970" priority="374" operator="equal">
      <formula>"DS"</formula>
    </cfRule>
    <cfRule type="cellIs" dxfId="1969" priority="375" operator="equal">
      <formula>"FE"</formula>
    </cfRule>
    <cfRule type="cellIs" dxfId="1968" priority="376" operator="equal">
      <formula>"FES"</formula>
    </cfRule>
    <cfRule type="cellIs" dxfId="1967" priority="377" operator="equal">
      <formula>"FED"</formula>
    </cfRule>
    <cfRule type="cellIs" dxfId="1966" priority="378" operator="equal">
      <formula>"FEF"</formula>
    </cfRule>
    <cfRule type="cellIs" dxfId="1965" priority="379" operator="equal">
      <formula>"B"</formula>
    </cfRule>
    <cfRule type="cellIs" dxfId="1964" priority="380" operator="equal">
      <formula>"F"</formula>
    </cfRule>
    <cfRule type="cellIs" dxfId="1963" priority="381" operator="equal">
      <formula>"L"</formula>
    </cfRule>
    <cfRule type="cellIs" dxfId="1962" priority="382" operator="equal">
      <formula>"SA"</formula>
    </cfRule>
    <cfRule type="cellIs" dxfId="1961" priority="383" operator="equal">
      <formula>"SE"</formula>
    </cfRule>
    <cfRule type="cellIs" dxfId="1960" priority="384" operator="equal">
      <formula>"TR"</formula>
    </cfRule>
    <cfRule type="cellIs" dxfId="1959" priority="385" operator="equal">
      <formula>"NT"</formula>
    </cfRule>
    <cfRule type="cellIs" dxfId="1958" priority="386" operator="equal">
      <formula>"DT"</formula>
    </cfRule>
    <cfRule type="cellIs" dxfId="1957" priority="387" operator="equal">
      <formula>"T"</formula>
    </cfRule>
    <cfRule type="cellIs" dxfId="1956" priority="388" operator="equal">
      <formula>"FOTS"</formula>
    </cfRule>
  </conditionalFormatting>
  <conditionalFormatting sqref="H26:R26">
    <cfRule type="cellIs" dxfId="1955" priority="286" operator="equal">
      <formula>"DC"</formula>
    </cfRule>
    <cfRule type="cellIs" dxfId="1954" priority="287" operator="equal">
      <formula>"DS"</formula>
    </cfRule>
    <cfRule type="cellIs" dxfId="1953" priority="288" operator="equal">
      <formula>"FE"</formula>
    </cfRule>
    <cfRule type="cellIs" dxfId="1952" priority="289" operator="equal">
      <formula>"FES"</formula>
    </cfRule>
    <cfRule type="cellIs" dxfId="1951" priority="290" operator="equal">
      <formula>"FED"</formula>
    </cfRule>
    <cfRule type="cellIs" dxfId="1950" priority="291" operator="equal">
      <formula>"FEF"</formula>
    </cfRule>
    <cfRule type="cellIs" dxfId="1949" priority="292" operator="equal">
      <formula>"B"</formula>
    </cfRule>
    <cfRule type="cellIs" dxfId="1948" priority="293" operator="equal">
      <formula>"F"</formula>
    </cfRule>
    <cfRule type="cellIs" dxfId="1947" priority="294" operator="equal">
      <formula>"L"</formula>
    </cfRule>
    <cfRule type="cellIs" dxfId="1946" priority="295" operator="equal">
      <formula>"SA"</formula>
    </cfRule>
    <cfRule type="cellIs" dxfId="1945" priority="296" operator="equal">
      <formula>"SE"</formula>
    </cfRule>
    <cfRule type="cellIs" dxfId="1944" priority="297" operator="equal">
      <formula>"TR"</formula>
    </cfRule>
    <cfRule type="cellIs" dxfId="1943" priority="298" operator="equal">
      <formula>"NT"</formula>
    </cfRule>
    <cfRule type="cellIs" dxfId="1942" priority="299" operator="equal">
      <formula>"DT"</formula>
    </cfRule>
    <cfRule type="cellIs" dxfId="1941" priority="300" operator="equal">
      <formula>"T"</formula>
    </cfRule>
    <cfRule type="cellIs" dxfId="1940" priority="301" operator="equal">
      <formula>"FOTS"</formula>
    </cfRule>
  </conditionalFormatting>
  <conditionalFormatting sqref="H28:R29">
    <cfRule type="cellIs" dxfId="1939" priority="270" operator="equal">
      <formula>"DC"</formula>
    </cfRule>
    <cfRule type="cellIs" dxfId="1938" priority="271" operator="equal">
      <formula>"DS"</formula>
    </cfRule>
    <cfRule type="cellIs" dxfId="1937" priority="272" operator="equal">
      <formula>"FE"</formula>
    </cfRule>
    <cfRule type="cellIs" dxfId="1936" priority="273" operator="equal">
      <formula>"FES"</formula>
    </cfRule>
    <cfRule type="cellIs" dxfId="1935" priority="274" operator="equal">
      <formula>"FED"</formula>
    </cfRule>
    <cfRule type="cellIs" dxfId="1934" priority="275" operator="equal">
      <formula>"FEF"</formula>
    </cfRule>
    <cfRule type="cellIs" dxfId="1933" priority="276" operator="equal">
      <formula>"B"</formula>
    </cfRule>
    <cfRule type="cellIs" dxfId="1932" priority="277" operator="equal">
      <formula>"F"</formula>
    </cfRule>
    <cfRule type="cellIs" dxfId="1931" priority="278" operator="equal">
      <formula>"L"</formula>
    </cfRule>
    <cfRule type="cellIs" dxfId="1930" priority="279" operator="equal">
      <formula>"SA"</formula>
    </cfRule>
    <cfRule type="cellIs" dxfId="1929" priority="280" operator="equal">
      <formula>"SE"</formula>
    </cfRule>
    <cfRule type="cellIs" dxfId="1928" priority="281" operator="equal">
      <formula>"TR"</formula>
    </cfRule>
    <cfRule type="cellIs" dxfId="1927" priority="282" operator="equal">
      <formula>"NT"</formula>
    </cfRule>
    <cfRule type="cellIs" dxfId="1926" priority="283" operator="equal">
      <formula>"DT"</formula>
    </cfRule>
    <cfRule type="cellIs" dxfId="1925" priority="284" operator="equal">
      <formula>"T"</formula>
    </cfRule>
    <cfRule type="cellIs" dxfId="1924" priority="285" operator="equal">
      <formula>"FOTS"</formula>
    </cfRule>
  </conditionalFormatting>
  <conditionalFormatting sqref="K48:O50 E48:F52">
    <cfRule type="cellIs" dxfId="1923" priority="414" operator="equal">
      <formula>"FO"</formula>
    </cfRule>
  </conditionalFormatting>
  <conditionalFormatting sqref="K48:O50">
    <cfRule type="cellIs" dxfId="1922" priority="712" operator="equal">
      <formula>"DC"</formula>
    </cfRule>
    <cfRule type="cellIs" dxfId="1921" priority="713" operator="equal">
      <formula>"DS"</formula>
    </cfRule>
    <cfRule type="cellIs" dxfId="1920" priority="714" operator="equal">
      <formula>"FE"</formula>
    </cfRule>
    <cfRule type="cellIs" dxfId="1919" priority="715" operator="equal">
      <formula>"FES"</formula>
    </cfRule>
    <cfRule type="cellIs" dxfId="1918" priority="716" operator="equal">
      <formula>"FED"</formula>
    </cfRule>
    <cfRule type="cellIs" dxfId="1917" priority="717" operator="equal">
      <formula>"FEF"</formula>
    </cfRule>
    <cfRule type="cellIs" dxfId="1916" priority="718" operator="equal">
      <formula>"B"</formula>
    </cfRule>
    <cfRule type="cellIs" dxfId="1915" priority="719" operator="equal">
      <formula>"F"</formula>
    </cfRule>
    <cfRule type="cellIs" dxfId="1914" priority="720" operator="equal">
      <formula>"L"</formula>
    </cfRule>
    <cfRule type="cellIs" dxfId="1913" priority="721" operator="equal">
      <formula>"SA"</formula>
    </cfRule>
    <cfRule type="cellIs" dxfId="1912" priority="722" operator="equal">
      <formula>"SE"</formula>
    </cfRule>
    <cfRule type="cellIs" dxfId="1911" priority="723" operator="equal">
      <formula>"TR"</formula>
    </cfRule>
    <cfRule type="cellIs" dxfId="1910" priority="724" operator="equal">
      <formula>"NT"</formula>
    </cfRule>
    <cfRule type="cellIs" dxfId="1909" priority="725" operator="equal">
      <formula>"DT"</formula>
    </cfRule>
    <cfRule type="cellIs" dxfId="1908" priority="726" operator="equal">
      <formula>"T"</formula>
    </cfRule>
    <cfRule type="cellIs" dxfId="1907" priority="727" operator="equal">
      <formula>"FOTS"</formula>
    </cfRule>
    <cfRule type="cellIs" dxfId="1906" priority="728" operator="equal">
      <formula>"DISP"</formula>
    </cfRule>
  </conditionalFormatting>
  <conditionalFormatting sqref="K88:P91">
    <cfRule type="cellIs" dxfId="1905" priority="629" operator="equal">
      <formula>"DC"</formula>
    </cfRule>
    <cfRule type="cellIs" dxfId="1904" priority="630" operator="equal">
      <formula>"DS"</formula>
    </cfRule>
    <cfRule type="cellIs" dxfId="1903" priority="631" operator="equal">
      <formula>"FE"</formula>
    </cfRule>
    <cfRule type="cellIs" dxfId="1902" priority="632" operator="equal">
      <formula>"FES"</formula>
    </cfRule>
    <cfRule type="cellIs" dxfId="1901" priority="633" operator="equal">
      <formula>"FED"</formula>
    </cfRule>
    <cfRule type="cellIs" dxfId="1900" priority="634" operator="equal">
      <formula>"FEF"</formula>
    </cfRule>
    <cfRule type="cellIs" dxfId="1899" priority="635" operator="equal">
      <formula>"B"</formula>
    </cfRule>
    <cfRule type="cellIs" dxfId="1898" priority="636" operator="equal">
      <formula>"F"</formula>
    </cfRule>
    <cfRule type="cellIs" dxfId="1897" priority="637" operator="equal">
      <formula>"L"</formula>
    </cfRule>
    <cfRule type="cellIs" dxfId="1896" priority="638" operator="equal">
      <formula>"SA"</formula>
    </cfRule>
    <cfRule type="cellIs" dxfId="1895" priority="639" operator="equal">
      <formula>"SE"</formula>
    </cfRule>
    <cfRule type="cellIs" dxfId="1894" priority="640" operator="equal">
      <formula>"TR"</formula>
    </cfRule>
    <cfRule type="cellIs" dxfId="1893" priority="641" operator="equal">
      <formula>"NT"</formula>
    </cfRule>
    <cfRule type="cellIs" dxfId="1892" priority="642" operator="equal">
      <formula>"DT"</formula>
    </cfRule>
    <cfRule type="cellIs" dxfId="1891" priority="643" operator="equal">
      <formula>"T"</formula>
    </cfRule>
    <cfRule type="cellIs" dxfId="1890" priority="644" operator="equal">
      <formula>"FOTS"</formula>
    </cfRule>
  </conditionalFormatting>
  <conditionalFormatting sqref="K15:R25">
    <cfRule type="cellIs" dxfId="1889" priority="117" operator="equal">
      <formula>"DC"</formula>
    </cfRule>
    <cfRule type="cellIs" dxfId="1888" priority="118" operator="equal">
      <formula>"DS"</formula>
    </cfRule>
    <cfRule type="cellIs" dxfId="1887" priority="119" operator="equal">
      <formula>"FE"</formula>
    </cfRule>
    <cfRule type="cellIs" dxfId="1886" priority="120" operator="equal">
      <formula>"FES"</formula>
    </cfRule>
    <cfRule type="cellIs" dxfId="1885" priority="121" operator="equal">
      <formula>"FED"</formula>
    </cfRule>
    <cfRule type="cellIs" dxfId="1884" priority="122" operator="equal">
      <formula>"FEF"</formula>
    </cfRule>
    <cfRule type="cellIs" dxfId="1883" priority="123" operator="equal">
      <formula>"B"</formula>
    </cfRule>
    <cfRule type="cellIs" dxfId="1882" priority="124" operator="equal">
      <formula>"F"</formula>
    </cfRule>
    <cfRule type="cellIs" dxfId="1881" priority="125" operator="equal">
      <formula>"L"</formula>
    </cfRule>
    <cfRule type="cellIs" dxfId="1880" priority="126" operator="equal">
      <formula>"SA"</formula>
    </cfRule>
    <cfRule type="cellIs" dxfId="1879" priority="127" operator="equal">
      <formula>"SE"</formula>
    </cfRule>
    <cfRule type="cellIs" dxfId="1878" priority="128" operator="equal">
      <formula>"TR"</formula>
    </cfRule>
    <cfRule type="cellIs" dxfId="1877" priority="129" operator="equal">
      <formula>"NT"</formula>
    </cfRule>
    <cfRule type="cellIs" dxfId="1876" priority="130" operator="equal">
      <formula>"DT"</formula>
    </cfRule>
    <cfRule type="cellIs" dxfId="1875" priority="131" operator="equal">
      <formula>"T"</formula>
    </cfRule>
    <cfRule type="cellIs" dxfId="1874" priority="132" operator="equal">
      <formula>"FOTS"</formula>
    </cfRule>
  </conditionalFormatting>
  <conditionalFormatting sqref="K27:R32">
    <cfRule type="cellIs" dxfId="1873" priority="206" operator="equal">
      <formula>"DC"</formula>
    </cfRule>
    <cfRule type="cellIs" dxfId="1872" priority="207" operator="equal">
      <formula>"DS"</formula>
    </cfRule>
    <cfRule type="cellIs" dxfId="1871" priority="208" operator="equal">
      <formula>"FE"</formula>
    </cfRule>
    <cfRule type="cellIs" dxfId="1870" priority="209" operator="equal">
      <formula>"FES"</formula>
    </cfRule>
    <cfRule type="cellIs" dxfId="1869" priority="210" operator="equal">
      <formula>"FED"</formula>
    </cfRule>
    <cfRule type="cellIs" dxfId="1868" priority="211" operator="equal">
      <formula>"FEF"</formula>
    </cfRule>
    <cfRule type="cellIs" dxfId="1867" priority="212" operator="equal">
      <formula>"B"</formula>
    </cfRule>
    <cfRule type="cellIs" dxfId="1866" priority="213" operator="equal">
      <formula>"F"</formula>
    </cfRule>
    <cfRule type="cellIs" dxfId="1865" priority="214" operator="equal">
      <formula>"L"</formula>
    </cfRule>
    <cfRule type="cellIs" dxfId="1864" priority="215" operator="equal">
      <formula>"SA"</formula>
    </cfRule>
    <cfRule type="cellIs" dxfId="1863" priority="216" operator="equal">
      <formula>"SE"</formula>
    </cfRule>
    <cfRule type="cellIs" dxfId="1862" priority="217" operator="equal">
      <formula>"TR"</formula>
    </cfRule>
    <cfRule type="cellIs" dxfId="1861" priority="218" operator="equal">
      <formula>"NT"</formula>
    </cfRule>
    <cfRule type="cellIs" dxfId="1860" priority="219" operator="equal">
      <formula>"DT"</formula>
    </cfRule>
    <cfRule type="cellIs" dxfId="1859" priority="220" operator="equal">
      <formula>"T"</formula>
    </cfRule>
    <cfRule type="cellIs" dxfId="1858" priority="221" operator="equal">
      <formula>"FOTS"</formula>
    </cfRule>
  </conditionalFormatting>
  <conditionalFormatting sqref="K91:R96">
    <cfRule type="cellIs" dxfId="1857" priority="101" operator="equal">
      <formula>"DC"</formula>
    </cfRule>
    <cfRule type="cellIs" dxfId="1856" priority="102" operator="equal">
      <formula>"DS"</formula>
    </cfRule>
    <cfRule type="cellIs" dxfId="1855" priority="103" operator="equal">
      <formula>"FE"</formula>
    </cfRule>
    <cfRule type="cellIs" dxfId="1854" priority="104" operator="equal">
      <formula>"FES"</formula>
    </cfRule>
    <cfRule type="cellIs" dxfId="1853" priority="105" operator="equal">
      <formula>"FED"</formula>
    </cfRule>
    <cfRule type="cellIs" dxfId="1852" priority="106" operator="equal">
      <formula>"FEF"</formula>
    </cfRule>
    <cfRule type="cellIs" dxfId="1851" priority="107" operator="equal">
      <formula>"B"</formula>
    </cfRule>
    <cfRule type="cellIs" dxfId="1850" priority="108" operator="equal">
      <formula>"F"</formula>
    </cfRule>
    <cfRule type="cellIs" dxfId="1849" priority="109" operator="equal">
      <formula>"L"</formula>
    </cfRule>
    <cfRule type="cellIs" dxfId="1848" priority="110" operator="equal">
      <formula>"SA"</formula>
    </cfRule>
    <cfRule type="cellIs" dxfId="1847" priority="111" operator="equal">
      <formula>"SE"</formula>
    </cfRule>
    <cfRule type="cellIs" dxfId="1846" priority="112" operator="equal">
      <formula>"TR"</formula>
    </cfRule>
    <cfRule type="cellIs" dxfId="1845" priority="113" operator="equal">
      <formula>"NT"</formula>
    </cfRule>
    <cfRule type="cellIs" dxfId="1844" priority="114" operator="equal">
      <formula>"DT"</formula>
    </cfRule>
    <cfRule type="cellIs" dxfId="1843" priority="115" operator="equal">
      <formula>"T"</formula>
    </cfRule>
    <cfRule type="cellIs" dxfId="1842" priority="116" operator="equal">
      <formula>"FOTS"</formula>
    </cfRule>
  </conditionalFormatting>
  <conditionalFormatting sqref="L97:AH97">
    <cfRule type="cellIs" dxfId="1841" priority="2026" operator="equal">
      <formula>"DC"</formula>
    </cfRule>
    <cfRule type="cellIs" dxfId="1840" priority="2027" operator="equal">
      <formula>"DS"</formula>
    </cfRule>
    <cfRule type="cellIs" dxfId="1839" priority="2028" operator="equal">
      <formula>"FE"</formula>
    </cfRule>
    <cfRule type="cellIs" dxfId="1838" priority="2029" operator="equal">
      <formula>"FES"</formula>
    </cfRule>
    <cfRule type="cellIs" dxfId="1837" priority="2030" operator="equal">
      <formula>"FED"</formula>
    </cfRule>
    <cfRule type="cellIs" dxfId="1836" priority="2031" operator="equal">
      <formula>"FEF"</formula>
    </cfRule>
    <cfRule type="cellIs" dxfId="1835" priority="2032" operator="equal">
      <formula>"B"</formula>
    </cfRule>
    <cfRule type="cellIs" dxfId="1834" priority="2033" operator="equal">
      <formula>"F"</formula>
    </cfRule>
    <cfRule type="cellIs" dxfId="1833" priority="2034" operator="equal">
      <formula>"L"</formula>
    </cfRule>
    <cfRule type="cellIs" dxfId="1832" priority="2035" operator="equal">
      <formula>"SA"</formula>
    </cfRule>
    <cfRule type="cellIs" dxfId="1831" priority="2036" operator="equal">
      <formula>"SE"</formula>
    </cfRule>
    <cfRule type="cellIs" dxfId="1830" priority="2037" operator="equal">
      <formula>"TR"</formula>
    </cfRule>
    <cfRule type="cellIs" dxfId="1829" priority="2038" operator="equal">
      <formula>"NT"</formula>
    </cfRule>
    <cfRule type="cellIs" dxfId="1828" priority="2039" operator="equal">
      <formula>"DT"</formula>
    </cfRule>
    <cfRule type="cellIs" dxfId="1827" priority="2040" operator="equal">
      <formula>"T"</formula>
    </cfRule>
    <cfRule type="cellIs" dxfId="1826" priority="2041" operator="equal">
      <formula>"FOTS"</formula>
    </cfRule>
    <cfRule type="cellIs" dxfId="1825" priority="2301" operator="equal">
      <formula>"DISP"</formula>
    </cfRule>
    <cfRule type="cellIs" dxfId="1824" priority="2302" operator="equal">
      <formula>"FO"</formula>
    </cfRule>
  </conditionalFormatting>
  <conditionalFormatting sqref="M50:O52">
    <cfRule type="cellIs" dxfId="1823" priority="357" operator="equal">
      <formula>"DISP"</formula>
    </cfRule>
  </conditionalFormatting>
  <conditionalFormatting sqref="M53:R54">
    <cfRule type="cellIs" dxfId="1822" priority="52" operator="equal">
      <formula>"DC"</formula>
    </cfRule>
    <cfRule type="cellIs" dxfId="1821" priority="53" operator="equal">
      <formula>"DS"</formula>
    </cfRule>
    <cfRule type="cellIs" dxfId="1820" priority="54" operator="equal">
      <formula>"FE"</formula>
    </cfRule>
    <cfRule type="cellIs" dxfId="1819" priority="55" operator="equal">
      <formula>"FES"</formula>
    </cfRule>
    <cfRule type="cellIs" dxfId="1818" priority="56" operator="equal">
      <formula>"FED"</formula>
    </cfRule>
    <cfRule type="cellIs" dxfId="1817" priority="57" operator="equal">
      <formula>"FEF"</formula>
    </cfRule>
    <cfRule type="cellIs" dxfId="1816" priority="58" operator="equal">
      <formula>"B"</formula>
    </cfRule>
    <cfRule type="cellIs" dxfId="1815" priority="59" operator="equal">
      <formula>"F"</formula>
    </cfRule>
    <cfRule type="cellIs" dxfId="1814" priority="60" operator="equal">
      <formula>"L"</formula>
    </cfRule>
    <cfRule type="cellIs" dxfId="1813" priority="61" operator="equal">
      <formula>"SA"</formula>
    </cfRule>
    <cfRule type="cellIs" dxfId="1812" priority="62" operator="equal">
      <formula>"SE"</formula>
    </cfRule>
    <cfRule type="cellIs" dxfId="1811" priority="63" operator="equal">
      <formula>"TR"</formula>
    </cfRule>
    <cfRule type="cellIs" dxfId="1810" priority="64" operator="equal">
      <formula>"NT"</formula>
    </cfRule>
    <cfRule type="cellIs" dxfId="1809" priority="65" operator="equal">
      <formula>"DT"</formula>
    </cfRule>
    <cfRule type="cellIs" dxfId="1808" priority="66" operator="equal">
      <formula>"T"</formula>
    </cfRule>
    <cfRule type="cellIs" dxfId="1807" priority="67" operator="equal">
      <formula>"FOTS"</formula>
    </cfRule>
    <cfRule type="cellIs" dxfId="1806" priority="356" operator="equal">
      <formula>"DISP"</formula>
    </cfRule>
  </conditionalFormatting>
  <conditionalFormatting sqref="P62 G63:O63 Q63:R63 E63:F64">
    <cfRule type="cellIs" dxfId="1805" priority="690" operator="equal">
      <formula>"NT"</formula>
    </cfRule>
    <cfRule type="cellIs" dxfId="1804" priority="691" operator="equal">
      <formula>"DT"</formula>
    </cfRule>
    <cfRule type="cellIs" dxfId="1803" priority="692" operator="equal">
      <formula>"T"</formula>
    </cfRule>
    <cfRule type="cellIs" dxfId="1802" priority="693" operator="equal">
      <formula>"FOTS"</formula>
    </cfRule>
    <cfRule type="cellIs" dxfId="1801" priority="694" operator="equal">
      <formula>"DISP"</formula>
    </cfRule>
  </conditionalFormatting>
  <conditionalFormatting sqref="P62">
    <cfRule type="cellIs" dxfId="1800" priority="784" operator="equal">
      <formula>"DC"</formula>
    </cfRule>
    <cfRule type="cellIs" dxfId="1799" priority="785" operator="equal">
      <formula>"DS"</formula>
    </cfRule>
    <cfRule type="cellIs" dxfId="1798" priority="786" operator="equal">
      <formula>"FE"</formula>
    </cfRule>
    <cfRule type="cellIs" dxfId="1797" priority="787" operator="equal">
      <formula>"FES"</formula>
    </cfRule>
    <cfRule type="cellIs" dxfId="1796" priority="788" operator="equal">
      <formula>"FED"</formula>
    </cfRule>
    <cfRule type="cellIs" dxfId="1795" priority="789" operator="equal">
      <formula>"FEF"</formula>
    </cfRule>
    <cfRule type="cellIs" dxfId="1794" priority="790" operator="equal">
      <formula>"B"</formula>
    </cfRule>
    <cfRule type="cellIs" dxfId="1793" priority="791" operator="equal">
      <formula>"F"</formula>
    </cfRule>
    <cfRule type="cellIs" dxfId="1792" priority="792" operator="equal">
      <formula>"L"</formula>
    </cfRule>
    <cfRule type="cellIs" dxfId="1791" priority="793" operator="equal">
      <formula>"SA"</formula>
    </cfRule>
    <cfRule type="cellIs" dxfId="1790" priority="794" operator="equal">
      <formula>"SE"</formula>
    </cfRule>
  </conditionalFormatting>
  <conditionalFormatting sqref="P46:R52">
    <cfRule type="cellIs" dxfId="1789" priority="17" operator="equal">
      <formula>"DC"</formula>
    </cfRule>
    <cfRule type="cellIs" dxfId="1788" priority="18" operator="equal">
      <formula>"DS"</formula>
    </cfRule>
    <cfRule type="cellIs" dxfId="1787" priority="19" operator="equal">
      <formula>"FE"</formula>
    </cfRule>
    <cfRule type="cellIs" dxfId="1786" priority="20" operator="equal">
      <formula>"FES"</formula>
    </cfRule>
    <cfRule type="cellIs" dxfId="1785" priority="21" operator="equal">
      <formula>"FED"</formula>
    </cfRule>
    <cfRule type="cellIs" dxfId="1784" priority="22" operator="equal">
      <formula>"FEF"</formula>
    </cfRule>
    <cfRule type="cellIs" dxfId="1783" priority="23" operator="equal">
      <formula>"B"</formula>
    </cfRule>
    <cfRule type="cellIs" dxfId="1782" priority="24" operator="equal">
      <formula>"F"</formula>
    </cfRule>
    <cfRule type="cellIs" dxfId="1781" priority="25" operator="equal">
      <formula>"L"</formula>
    </cfRule>
    <cfRule type="cellIs" dxfId="1780" priority="26" operator="equal">
      <formula>"SA"</formula>
    </cfRule>
    <cfRule type="cellIs" dxfId="1779" priority="27" operator="equal">
      <formula>"SE"</formula>
    </cfRule>
    <cfRule type="cellIs" dxfId="1778" priority="28" operator="equal">
      <formula>"TR"</formula>
    </cfRule>
    <cfRule type="cellIs" dxfId="1777" priority="29" operator="equal">
      <formula>"NT"</formula>
    </cfRule>
    <cfRule type="cellIs" dxfId="1776" priority="30" operator="equal">
      <formula>"DT"</formula>
    </cfRule>
    <cfRule type="cellIs" dxfId="1775" priority="31" operator="equal">
      <formula>"T"</formula>
    </cfRule>
    <cfRule type="cellIs" dxfId="1774" priority="32" operator="equal">
      <formula>"FOTS"</formula>
    </cfRule>
    <cfRule type="cellIs" dxfId="1773" priority="33" operator="equal">
      <formula>"DISP"</formula>
    </cfRule>
  </conditionalFormatting>
  <conditionalFormatting sqref="P71:R71">
    <cfRule type="cellIs" dxfId="1772" priority="170" operator="equal">
      <formula>"B"</formula>
    </cfRule>
    <cfRule type="cellIs" dxfId="1771" priority="171" operator="equal">
      <formula>"TR"</formula>
    </cfRule>
    <cfRule type="cellIs" dxfId="1770" priority="320" operator="equal">
      <formula>"DISP"</formula>
    </cfRule>
    <cfRule type="cellIs" dxfId="1769" priority="321" operator="equal">
      <formula>"FO"</formula>
    </cfRule>
  </conditionalFormatting>
  <conditionalFormatting sqref="P46:V52">
    <cfRule type="cellIs" dxfId="1768" priority="319" operator="equal">
      <formula>"FO"</formula>
    </cfRule>
  </conditionalFormatting>
  <conditionalFormatting sqref="Q63:R63">
    <cfRule type="cellIs" dxfId="1767" priority="258" operator="equal">
      <formula>"DC"</formula>
    </cfRule>
    <cfRule type="cellIs" dxfId="1766" priority="259" operator="equal">
      <formula>"DS"</formula>
    </cfRule>
    <cfRule type="cellIs" dxfId="1765" priority="260" operator="equal">
      <formula>"FE"</formula>
    </cfRule>
    <cfRule type="cellIs" dxfId="1764" priority="261" operator="equal">
      <formula>"FES"</formula>
    </cfRule>
    <cfRule type="cellIs" dxfId="1763" priority="262" operator="equal">
      <formula>"FED"</formula>
    </cfRule>
    <cfRule type="cellIs" dxfId="1762" priority="263" operator="equal">
      <formula>"FEF"</formula>
    </cfRule>
    <cfRule type="cellIs" dxfId="1761" priority="264" operator="equal">
      <formula>"B"</formula>
    </cfRule>
    <cfRule type="cellIs" dxfId="1760" priority="265" operator="equal">
      <formula>"F"</formula>
    </cfRule>
    <cfRule type="cellIs" dxfId="1759" priority="266" operator="equal">
      <formula>"L"</formula>
    </cfRule>
    <cfRule type="cellIs" dxfId="1758" priority="267" operator="equal">
      <formula>"SA"</formula>
    </cfRule>
    <cfRule type="cellIs" dxfId="1757" priority="268" operator="equal">
      <formula>"SE"</formula>
    </cfRule>
    <cfRule type="cellIs" dxfId="1756" priority="269" operator="equal">
      <formula>"TR"</formula>
    </cfRule>
  </conditionalFormatting>
  <conditionalFormatting sqref="Q91:R91">
    <cfRule type="cellIs" dxfId="1755" priority="152" operator="equal">
      <formula>"DC"</formula>
    </cfRule>
    <cfRule type="cellIs" dxfId="1754" priority="153" operator="equal">
      <formula>"DS"</formula>
    </cfRule>
    <cfRule type="cellIs" dxfId="1753" priority="154" operator="equal">
      <formula>"FE"</formula>
    </cfRule>
    <cfRule type="cellIs" dxfId="1752" priority="155" operator="equal">
      <formula>"FES"</formula>
    </cfRule>
    <cfRule type="cellIs" dxfId="1751" priority="156" operator="equal">
      <formula>"FED"</formula>
    </cfRule>
    <cfRule type="cellIs" dxfId="1750" priority="157" operator="equal">
      <formula>"FEF"</formula>
    </cfRule>
    <cfRule type="cellIs" dxfId="1749" priority="158" operator="equal">
      <formula>"B"</formula>
    </cfRule>
    <cfRule type="cellIs" dxfId="1748" priority="159" operator="equal">
      <formula>"F"</formula>
    </cfRule>
    <cfRule type="cellIs" dxfId="1747" priority="160" operator="equal">
      <formula>"L"</formula>
    </cfRule>
    <cfRule type="cellIs" dxfId="1746" priority="161" operator="equal">
      <formula>"SA"</formula>
    </cfRule>
    <cfRule type="cellIs" dxfId="1745" priority="162" operator="equal">
      <formula>"SE"</formula>
    </cfRule>
    <cfRule type="cellIs" dxfId="1744" priority="163" operator="equal">
      <formula>"TR"</formula>
    </cfRule>
    <cfRule type="cellIs" dxfId="1743" priority="164" operator="equal">
      <formula>"NT"</formula>
    </cfRule>
    <cfRule type="cellIs" dxfId="1742" priority="165" operator="equal">
      <formula>"DT"</formula>
    </cfRule>
    <cfRule type="cellIs" dxfId="1741" priority="166" operator="equal">
      <formula>"T"</formula>
    </cfRule>
    <cfRule type="cellIs" dxfId="1740" priority="167" operator="equal">
      <formula>"FOTS"</formula>
    </cfRule>
  </conditionalFormatting>
  <conditionalFormatting sqref="S92:T93">
    <cfRule type="cellIs" dxfId="1739" priority="2137" operator="equal">
      <formula>"DISP"</formula>
    </cfRule>
  </conditionalFormatting>
  <conditionalFormatting sqref="S17:V18">
    <cfRule type="cellIs" dxfId="1738" priority="2303" operator="equal">
      <formula>"DC"</formula>
    </cfRule>
    <cfRule type="cellIs" dxfId="1737" priority="2304" operator="equal">
      <formula>"DS"</formula>
    </cfRule>
    <cfRule type="cellIs" dxfId="1736" priority="2305" operator="equal">
      <formula>"FE"</formula>
    </cfRule>
    <cfRule type="cellIs" dxfId="1735" priority="2306" operator="equal">
      <formula>"FES"</formula>
    </cfRule>
    <cfRule type="cellIs" dxfId="1734" priority="2307" operator="equal">
      <formula>"FED"</formula>
    </cfRule>
    <cfRule type="cellIs" dxfId="1733" priority="2308" operator="equal">
      <formula>"FEF"</formula>
    </cfRule>
    <cfRule type="cellIs" dxfId="1732" priority="2309" operator="equal">
      <formula>"B"</formula>
    </cfRule>
    <cfRule type="cellIs" dxfId="1731" priority="2310" operator="equal">
      <formula>"F"</formula>
    </cfRule>
    <cfRule type="cellIs" dxfId="1730" priority="2311" operator="equal">
      <formula>"L"</formula>
    </cfRule>
    <cfRule type="cellIs" dxfId="1729" priority="2312" operator="equal">
      <formula>"SA"</formula>
    </cfRule>
    <cfRule type="cellIs" dxfId="1728" priority="2313" operator="equal">
      <formula>"SE"</formula>
    </cfRule>
    <cfRule type="cellIs" dxfId="1727" priority="2314" operator="equal">
      <formula>"TR"</formula>
    </cfRule>
    <cfRule type="cellIs" dxfId="1726" priority="2315" operator="equal">
      <formula>"NT"</formula>
    </cfRule>
    <cfRule type="cellIs" dxfId="1725" priority="2316" operator="equal">
      <formula>"DT"</formula>
    </cfRule>
    <cfRule type="cellIs" dxfId="1724" priority="2317" operator="equal">
      <formula>"T"</formula>
    </cfRule>
    <cfRule type="cellIs" dxfId="1723" priority="2318" operator="equal">
      <formula>"FOTS"</formula>
    </cfRule>
  </conditionalFormatting>
  <conditionalFormatting sqref="S25:V32">
    <cfRule type="cellIs" dxfId="1722" priority="2116" operator="equal">
      <formula>"DC"</formula>
    </cfRule>
    <cfRule type="cellIs" dxfId="1721" priority="2117" operator="equal">
      <formula>"DS"</formula>
    </cfRule>
    <cfRule type="cellIs" dxfId="1720" priority="2118" operator="equal">
      <formula>"FE"</formula>
    </cfRule>
    <cfRule type="cellIs" dxfId="1719" priority="2119" operator="equal">
      <formula>"FES"</formula>
    </cfRule>
    <cfRule type="cellIs" dxfId="1718" priority="2120" operator="equal">
      <formula>"FED"</formula>
    </cfRule>
    <cfRule type="cellIs" dxfId="1717" priority="2121" operator="equal">
      <formula>"FEF"</formula>
    </cfRule>
    <cfRule type="cellIs" dxfId="1716" priority="2122" operator="equal">
      <formula>"B"</formula>
    </cfRule>
    <cfRule type="cellIs" dxfId="1715" priority="2123" operator="equal">
      <formula>"F"</formula>
    </cfRule>
    <cfRule type="cellIs" dxfId="1714" priority="2124" operator="equal">
      <formula>"L"</formula>
    </cfRule>
    <cfRule type="cellIs" dxfId="1713" priority="2125" operator="equal">
      <formula>"SA"</formula>
    </cfRule>
    <cfRule type="cellIs" dxfId="1712" priority="2126" operator="equal">
      <formula>"SE"</formula>
    </cfRule>
    <cfRule type="cellIs" dxfId="1711" priority="2127" operator="equal">
      <formula>"TR"</formula>
    </cfRule>
    <cfRule type="cellIs" dxfId="1710" priority="2128" operator="equal">
      <formula>"NT"</formula>
    </cfRule>
    <cfRule type="cellIs" dxfId="1709" priority="2129" operator="equal">
      <formula>"DT"</formula>
    </cfRule>
    <cfRule type="cellIs" dxfId="1708" priority="2130" operator="equal">
      <formula>"T"</formula>
    </cfRule>
    <cfRule type="cellIs" dxfId="1707" priority="2131" operator="equal">
      <formula>"FOTS"</formula>
    </cfRule>
    <cfRule type="cellIs" dxfId="1706" priority="2132" operator="equal">
      <formula>"DISP"</formula>
    </cfRule>
    <cfRule type="cellIs" dxfId="1705" priority="2133" operator="equal">
      <formula>"FO"</formula>
    </cfRule>
  </conditionalFormatting>
  <conditionalFormatting sqref="S48:V51">
    <cfRule type="cellIs" dxfId="1704" priority="2009" operator="equal">
      <formula>"DC"</formula>
    </cfRule>
    <cfRule type="cellIs" dxfId="1703" priority="2010" operator="equal">
      <formula>"DS"</formula>
    </cfRule>
    <cfRule type="cellIs" dxfId="1702" priority="2011" operator="equal">
      <formula>"FE"</formula>
    </cfRule>
    <cfRule type="cellIs" dxfId="1701" priority="2012" operator="equal">
      <formula>"FES"</formula>
    </cfRule>
    <cfRule type="cellIs" dxfId="1700" priority="2013" operator="equal">
      <formula>"FED"</formula>
    </cfRule>
    <cfRule type="cellIs" dxfId="1699" priority="2014" operator="equal">
      <formula>"FEF"</formula>
    </cfRule>
    <cfRule type="cellIs" dxfId="1698" priority="2015" operator="equal">
      <formula>"B"</formula>
    </cfRule>
    <cfRule type="cellIs" dxfId="1697" priority="2016" operator="equal">
      <formula>"F"</formula>
    </cfRule>
    <cfRule type="cellIs" dxfId="1696" priority="2017" operator="equal">
      <formula>"L"</formula>
    </cfRule>
    <cfRule type="cellIs" dxfId="1695" priority="2018" operator="equal">
      <formula>"SA"</formula>
    </cfRule>
    <cfRule type="cellIs" dxfId="1694" priority="2019" operator="equal">
      <formula>"SE"</formula>
    </cfRule>
    <cfRule type="cellIs" dxfId="1693" priority="2020" operator="equal">
      <formula>"TR"</formula>
    </cfRule>
    <cfRule type="cellIs" dxfId="1692" priority="2021" operator="equal">
      <formula>"NT"</formula>
    </cfRule>
    <cfRule type="cellIs" dxfId="1691" priority="2022" operator="equal">
      <formula>"DT"</formula>
    </cfRule>
    <cfRule type="cellIs" dxfId="1690" priority="2023" operator="equal">
      <formula>"T"</formula>
    </cfRule>
    <cfRule type="cellIs" dxfId="1689" priority="2024" operator="equal">
      <formula>"FOTS"</formula>
    </cfRule>
    <cfRule type="cellIs" dxfId="1688" priority="2025" operator="equal">
      <formula>"DISP"</formula>
    </cfRule>
  </conditionalFormatting>
  <conditionalFormatting sqref="S90:V90">
    <cfRule type="cellIs" dxfId="1687" priority="2114" operator="equal">
      <formula>"FO"</formula>
    </cfRule>
  </conditionalFormatting>
  <conditionalFormatting sqref="S90:V91">
    <cfRule type="cellIs" dxfId="1686" priority="2113" operator="equal">
      <formula>"DISP"</formula>
    </cfRule>
  </conditionalFormatting>
  <conditionalFormatting sqref="S39:Y41">
    <cfRule type="cellIs" dxfId="1685" priority="1988" operator="equal">
      <formula>"DISP"</formula>
    </cfRule>
  </conditionalFormatting>
  <conditionalFormatting sqref="S47:Y52">
    <cfRule type="cellIs" dxfId="1684" priority="1987" operator="equal">
      <formula>"DISP"</formula>
    </cfRule>
  </conditionalFormatting>
  <conditionalFormatting sqref="S65:Y74">
    <cfRule type="cellIs" dxfId="1683" priority="2139" operator="equal">
      <formula>"DISP"</formula>
    </cfRule>
  </conditionalFormatting>
  <conditionalFormatting sqref="S56:Z63">
    <cfRule type="cellIs" dxfId="1682" priority="1935" operator="equal">
      <formula>"DC"</formula>
    </cfRule>
    <cfRule type="cellIs" dxfId="1681" priority="1936" operator="equal">
      <formula>"DS"</formula>
    </cfRule>
    <cfRule type="cellIs" dxfId="1680" priority="1937" operator="equal">
      <formula>"FE"</formula>
    </cfRule>
    <cfRule type="cellIs" dxfId="1679" priority="1938" operator="equal">
      <formula>"FES"</formula>
    </cfRule>
    <cfRule type="cellIs" dxfId="1678" priority="1939" operator="equal">
      <formula>"FED"</formula>
    </cfRule>
    <cfRule type="cellIs" dxfId="1677" priority="1940" operator="equal">
      <formula>"FEF"</formula>
    </cfRule>
    <cfRule type="cellIs" dxfId="1676" priority="1941" operator="equal">
      <formula>"B"</formula>
    </cfRule>
    <cfRule type="cellIs" dxfId="1675" priority="1942" operator="equal">
      <formula>"F"</formula>
    </cfRule>
    <cfRule type="cellIs" dxfId="1674" priority="1943" operator="equal">
      <formula>"L"</formula>
    </cfRule>
    <cfRule type="cellIs" dxfId="1673" priority="1944" operator="equal">
      <formula>"SA"</formula>
    </cfRule>
    <cfRule type="cellIs" dxfId="1672" priority="1945" operator="equal">
      <formula>"SE"</formula>
    </cfRule>
    <cfRule type="cellIs" dxfId="1671" priority="1946" operator="equal">
      <formula>"TR"</formula>
    </cfRule>
    <cfRule type="cellIs" dxfId="1670" priority="1947" operator="equal">
      <formula>"NT"</formula>
    </cfRule>
    <cfRule type="cellIs" dxfId="1669" priority="1948" operator="equal">
      <formula>"DT"</formula>
    </cfRule>
    <cfRule type="cellIs" dxfId="1668" priority="1949" operator="equal">
      <formula>"T"</formula>
    </cfRule>
    <cfRule type="cellIs" dxfId="1667" priority="1950" operator="equal">
      <formula>"FOTS"</formula>
    </cfRule>
  </conditionalFormatting>
  <conditionalFormatting sqref="S59:Z63">
    <cfRule type="cellIs" dxfId="1666" priority="1857" operator="equal">
      <formula>"DISP"</formula>
    </cfRule>
  </conditionalFormatting>
  <conditionalFormatting sqref="S88:Z93">
    <cfRule type="cellIs" dxfId="1665" priority="1919" operator="equal">
      <formula>"DC"</formula>
    </cfRule>
    <cfRule type="cellIs" dxfId="1664" priority="1920" operator="equal">
      <formula>"DS"</formula>
    </cfRule>
    <cfRule type="cellIs" dxfId="1663" priority="1921" operator="equal">
      <formula>"FE"</formula>
    </cfRule>
    <cfRule type="cellIs" dxfId="1662" priority="1922" operator="equal">
      <formula>"FES"</formula>
    </cfRule>
    <cfRule type="cellIs" dxfId="1661" priority="1923" operator="equal">
      <formula>"FED"</formula>
    </cfRule>
    <cfRule type="cellIs" dxfId="1660" priority="1924" operator="equal">
      <formula>"FEF"</formula>
    </cfRule>
    <cfRule type="cellIs" dxfId="1659" priority="1925" operator="equal">
      <formula>"B"</formula>
    </cfRule>
    <cfRule type="cellIs" dxfId="1658" priority="1926" operator="equal">
      <formula>"F"</formula>
    </cfRule>
    <cfRule type="cellIs" dxfId="1657" priority="1927" operator="equal">
      <formula>"L"</formula>
    </cfRule>
    <cfRule type="cellIs" dxfId="1656" priority="1928" operator="equal">
      <formula>"SA"</formula>
    </cfRule>
    <cfRule type="cellIs" dxfId="1655" priority="1929" operator="equal">
      <formula>"SE"</formula>
    </cfRule>
    <cfRule type="cellIs" dxfId="1654" priority="1930" operator="equal">
      <formula>"TR"</formula>
    </cfRule>
    <cfRule type="cellIs" dxfId="1653" priority="1931" operator="equal">
      <formula>"NT"</formula>
    </cfRule>
    <cfRule type="cellIs" dxfId="1652" priority="1932" operator="equal">
      <formula>"DT"</formula>
    </cfRule>
    <cfRule type="cellIs" dxfId="1651" priority="1933" operator="equal">
      <formula>"T"</formula>
    </cfRule>
    <cfRule type="cellIs" dxfId="1650" priority="1934" operator="equal">
      <formula>"FOTS"</formula>
    </cfRule>
  </conditionalFormatting>
  <conditionalFormatting sqref="S13:AE24">
    <cfRule type="cellIs" dxfId="1649" priority="1853" operator="equal">
      <formula>"DISP"</formula>
    </cfRule>
    <cfRule type="cellIs" dxfId="1648" priority="1952" operator="equal">
      <formula>"FO"</formula>
    </cfRule>
    <cfRule type="cellIs" dxfId="1647" priority="2061" operator="equal">
      <formula>"DC"</formula>
    </cfRule>
    <cfRule type="cellIs" dxfId="1646" priority="2062" operator="equal">
      <formula>"DS"</formula>
    </cfRule>
    <cfRule type="cellIs" dxfId="1645" priority="2063" operator="equal">
      <formula>"FE"</formula>
    </cfRule>
    <cfRule type="cellIs" dxfId="1644" priority="2064" operator="equal">
      <formula>"FES"</formula>
    </cfRule>
    <cfRule type="cellIs" dxfId="1643" priority="2065" operator="equal">
      <formula>"FED"</formula>
    </cfRule>
    <cfRule type="cellIs" dxfId="1642" priority="2066" operator="equal">
      <formula>"FEF"</formula>
    </cfRule>
    <cfRule type="cellIs" dxfId="1641" priority="2067" operator="equal">
      <formula>"B"</formula>
    </cfRule>
    <cfRule type="cellIs" dxfId="1640" priority="2068" operator="equal">
      <formula>"F"</formula>
    </cfRule>
    <cfRule type="cellIs" dxfId="1639" priority="2069" operator="equal">
      <formula>"L"</formula>
    </cfRule>
    <cfRule type="cellIs" dxfId="1638" priority="2070" operator="equal">
      <formula>"SA"</formula>
    </cfRule>
    <cfRule type="cellIs" dxfId="1637" priority="2071" operator="equal">
      <formula>"SE"</formula>
    </cfRule>
    <cfRule type="cellIs" dxfId="1636" priority="2072" operator="equal">
      <formula>"TR"</formula>
    </cfRule>
    <cfRule type="cellIs" dxfId="1635" priority="2073" operator="equal">
      <formula>"NT"</formula>
    </cfRule>
    <cfRule type="cellIs" dxfId="1634" priority="2074" operator="equal">
      <formula>"DT"</formula>
    </cfRule>
    <cfRule type="cellIs" dxfId="1633" priority="2075" operator="equal">
      <formula>"T"</formula>
    </cfRule>
    <cfRule type="cellIs" dxfId="1632" priority="2076" operator="equal">
      <formula>"FOTS"</formula>
    </cfRule>
  </conditionalFormatting>
  <conditionalFormatting sqref="S94:AE95">
    <cfRule type="cellIs" dxfId="1631" priority="2058" operator="equal">
      <formula>"DISP"</formula>
    </cfRule>
  </conditionalFormatting>
  <conditionalFormatting sqref="S94:AE96">
    <cfRule type="cellIs" dxfId="1630" priority="2042" operator="equal">
      <formula>"DC"</formula>
    </cfRule>
    <cfRule type="cellIs" dxfId="1629" priority="2043" operator="equal">
      <formula>"DS"</formula>
    </cfRule>
    <cfRule type="cellIs" dxfId="1628" priority="2044" operator="equal">
      <formula>"FE"</formula>
    </cfRule>
    <cfRule type="cellIs" dxfId="1627" priority="2045" operator="equal">
      <formula>"FES"</formula>
    </cfRule>
    <cfRule type="cellIs" dxfId="1626" priority="2046" operator="equal">
      <formula>"FED"</formula>
    </cfRule>
    <cfRule type="cellIs" dxfId="1625" priority="2047" operator="equal">
      <formula>"FEF"</formula>
    </cfRule>
    <cfRule type="cellIs" dxfId="1624" priority="2048" operator="equal">
      <formula>"B"</formula>
    </cfRule>
    <cfRule type="cellIs" dxfId="1623" priority="2049" operator="equal">
      <formula>"F"</formula>
    </cfRule>
    <cfRule type="cellIs" dxfId="1622" priority="2050" operator="equal">
      <formula>"L"</formula>
    </cfRule>
    <cfRule type="cellIs" dxfId="1621" priority="2051" operator="equal">
      <formula>"SA"</formula>
    </cfRule>
    <cfRule type="cellIs" dxfId="1620" priority="2052" operator="equal">
      <formula>"SE"</formula>
    </cfRule>
    <cfRule type="cellIs" dxfId="1619" priority="2053" operator="equal">
      <formula>"TR"</formula>
    </cfRule>
    <cfRule type="cellIs" dxfId="1618" priority="2054" operator="equal">
      <formula>"NT"</formula>
    </cfRule>
    <cfRule type="cellIs" dxfId="1617" priority="2055" operator="equal">
      <formula>"DT"</formula>
    </cfRule>
    <cfRule type="cellIs" dxfId="1616" priority="2056" operator="equal">
      <formula>"T"</formula>
    </cfRule>
    <cfRule type="cellIs" dxfId="1615" priority="2057" operator="equal">
      <formula>"FOTS"</formula>
    </cfRule>
  </conditionalFormatting>
  <conditionalFormatting sqref="S34:AG36">
    <cfRule type="cellIs" dxfId="1614" priority="2263" operator="equal">
      <formula>"DISP"</formula>
    </cfRule>
  </conditionalFormatting>
  <conditionalFormatting sqref="S38:AG38">
    <cfRule type="cellIs" dxfId="1613" priority="2216" operator="equal">
      <formula>"DISP"</formula>
    </cfRule>
  </conditionalFormatting>
  <conditionalFormatting sqref="S50:AG54">
    <cfRule type="cellIs" dxfId="1612" priority="2007" operator="equal">
      <formula>"DISP"</formula>
    </cfRule>
    <cfRule type="cellIs" dxfId="1611" priority="2008" operator="equal">
      <formula>"FO"</formula>
    </cfRule>
  </conditionalFormatting>
  <conditionalFormatting sqref="S56:AG58">
    <cfRule type="cellIs" dxfId="1610" priority="2243" operator="equal">
      <formula>"DISP"</formula>
    </cfRule>
  </conditionalFormatting>
  <conditionalFormatting sqref="S68:AG75">
    <cfRule type="cellIs" dxfId="1609" priority="2241" operator="equal">
      <formula>"DISP"</formula>
    </cfRule>
  </conditionalFormatting>
  <conditionalFormatting sqref="S77:AG88">
    <cfRule type="cellIs" dxfId="1608" priority="2222" operator="equal">
      <formula>"DC"</formula>
    </cfRule>
    <cfRule type="cellIs" dxfId="1607" priority="2223" operator="equal">
      <formula>"DS"</formula>
    </cfRule>
    <cfRule type="cellIs" dxfId="1606" priority="2224" operator="equal">
      <formula>"FE"</formula>
    </cfRule>
    <cfRule type="cellIs" dxfId="1605" priority="2225" operator="equal">
      <formula>"FES"</formula>
    </cfRule>
    <cfRule type="cellIs" dxfId="1604" priority="2226" operator="equal">
      <formula>"FED"</formula>
    </cfRule>
    <cfRule type="cellIs" dxfId="1603" priority="2227" operator="equal">
      <formula>"FEF"</formula>
    </cfRule>
    <cfRule type="cellIs" dxfId="1602" priority="2228" operator="equal">
      <formula>"B"</formula>
    </cfRule>
    <cfRule type="cellIs" dxfId="1601" priority="2229" operator="equal">
      <formula>"F"</formula>
    </cfRule>
    <cfRule type="cellIs" dxfId="1600" priority="2230" operator="equal">
      <formula>"L"</formula>
    </cfRule>
    <cfRule type="cellIs" dxfId="1599" priority="2231" operator="equal">
      <formula>"SA"</formula>
    </cfRule>
    <cfRule type="cellIs" dxfId="1598" priority="2232" operator="equal">
      <formula>"SE"</formula>
    </cfRule>
    <cfRule type="cellIs" dxfId="1597" priority="2233" operator="equal">
      <formula>"TR"</formula>
    </cfRule>
    <cfRule type="cellIs" dxfId="1596" priority="2234" operator="equal">
      <formula>"NT"</formula>
    </cfRule>
    <cfRule type="cellIs" dxfId="1595" priority="2235" operator="equal">
      <formula>"DT"</formula>
    </cfRule>
    <cfRule type="cellIs" dxfId="1594" priority="2236" operator="equal">
      <formula>"T"</formula>
    </cfRule>
    <cfRule type="cellIs" dxfId="1593" priority="2237" operator="equal">
      <formula>"FOTS"</formula>
    </cfRule>
    <cfRule type="cellIs" dxfId="1592" priority="2238" operator="equal">
      <formula>"DISP"</formula>
    </cfRule>
    <cfRule type="cellIs" dxfId="1591" priority="2239" operator="equal">
      <formula>"FO"</formula>
    </cfRule>
  </conditionalFormatting>
  <conditionalFormatting sqref="S96:AG96">
    <cfRule type="cellIs" dxfId="1590" priority="2220" operator="equal">
      <formula>"DISP"</formula>
    </cfRule>
  </conditionalFormatting>
  <conditionalFormatting sqref="S34:AH54">
    <cfRule type="cellIs" dxfId="1589" priority="1625" operator="equal">
      <formula>"DC"</formula>
    </cfRule>
    <cfRule type="cellIs" dxfId="1588" priority="1626" operator="equal">
      <formula>"DS"</formula>
    </cfRule>
    <cfRule type="cellIs" dxfId="1587" priority="1627" operator="equal">
      <formula>"FE"</formula>
    </cfRule>
    <cfRule type="cellIs" dxfId="1586" priority="1628" operator="equal">
      <formula>"FES"</formula>
    </cfRule>
    <cfRule type="cellIs" dxfId="1585" priority="1629" operator="equal">
      <formula>"FED"</formula>
    </cfRule>
    <cfRule type="cellIs" dxfId="1584" priority="1630" operator="equal">
      <formula>"FEF"</formula>
    </cfRule>
    <cfRule type="cellIs" dxfId="1583" priority="1631" operator="equal">
      <formula>"B"</formula>
    </cfRule>
    <cfRule type="cellIs" dxfId="1582" priority="1632" operator="equal">
      <formula>"F"</formula>
    </cfRule>
    <cfRule type="cellIs" dxfId="1581" priority="1633" operator="equal">
      <formula>"L"</formula>
    </cfRule>
    <cfRule type="cellIs" dxfId="1580" priority="1634" operator="equal">
      <formula>"SA"</formula>
    </cfRule>
    <cfRule type="cellIs" dxfId="1579" priority="1635" operator="equal">
      <formula>"SE"</formula>
    </cfRule>
    <cfRule type="cellIs" dxfId="1578" priority="1636" operator="equal">
      <formula>"TR"</formula>
    </cfRule>
    <cfRule type="cellIs" dxfId="1577" priority="1637" operator="equal">
      <formula>"NT"</formula>
    </cfRule>
    <cfRule type="cellIs" dxfId="1576" priority="1638" operator="equal">
      <formula>"DT"</formula>
    </cfRule>
    <cfRule type="cellIs" dxfId="1575" priority="1639" operator="equal">
      <formula>"T"</formula>
    </cfRule>
    <cfRule type="cellIs" dxfId="1574" priority="1640" operator="equal">
      <formula>"FOTS"</formula>
    </cfRule>
  </conditionalFormatting>
  <conditionalFormatting sqref="S56:AH75">
    <cfRule type="cellIs" dxfId="1573" priority="1624" operator="equal">
      <formula>"FO"</formula>
    </cfRule>
  </conditionalFormatting>
  <conditionalFormatting sqref="T71:Y74">
    <cfRule type="cellIs" dxfId="1572" priority="1954" operator="equal">
      <formula>"DC"</formula>
    </cfRule>
    <cfRule type="cellIs" dxfId="1571" priority="1955" operator="equal">
      <formula>"DS"</formula>
    </cfRule>
    <cfRule type="cellIs" dxfId="1570" priority="1956" operator="equal">
      <formula>"FE"</formula>
    </cfRule>
    <cfRule type="cellIs" dxfId="1569" priority="1957" operator="equal">
      <formula>"FES"</formula>
    </cfRule>
    <cfRule type="cellIs" dxfId="1568" priority="1958" operator="equal">
      <formula>"FED"</formula>
    </cfRule>
    <cfRule type="cellIs" dxfId="1567" priority="1959" operator="equal">
      <formula>"FEF"</formula>
    </cfRule>
    <cfRule type="cellIs" dxfId="1566" priority="1960" operator="equal">
      <formula>"B"</formula>
    </cfRule>
    <cfRule type="cellIs" dxfId="1565" priority="1961" operator="equal">
      <formula>"F"</formula>
    </cfRule>
    <cfRule type="cellIs" dxfId="1564" priority="1962" operator="equal">
      <formula>"L"</formula>
    </cfRule>
    <cfRule type="cellIs" dxfId="1563" priority="1963" operator="equal">
      <formula>"SA"</formula>
    </cfRule>
    <cfRule type="cellIs" dxfId="1562" priority="1964" operator="equal">
      <formula>"SE"</formula>
    </cfRule>
    <cfRule type="cellIs" dxfId="1561" priority="1965" operator="equal">
      <formula>"TR"</formula>
    </cfRule>
    <cfRule type="cellIs" dxfId="1560" priority="1966" operator="equal">
      <formula>"NT"</formula>
    </cfRule>
    <cfRule type="cellIs" dxfId="1559" priority="1967" operator="equal">
      <formula>"DT"</formula>
    </cfRule>
    <cfRule type="cellIs" dxfId="1558" priority="1968" operator="equal">
      <formula>"T"</formula>
    </cfRule>
    <cfRule type="cellIs" dxfId="1557" priority="1969" operator="equal">
      <formula>"FOTS"</formula>
    </cfRule>
    <cfRule type="cellIs" dxfId="1556" priority="1970" operator="equal">
      <formula>"FO"</formula>
    </cfRule>
  </conditionalFormatting>
  <conditionalFormatting sqref="U91:Y93">
    <cfRule type="cellIs" dxfId="1555" priority="1953" operator="equal">
      <formula>"DISP"</formula>
    </cfRule>
  </conditionalFormatting>
  <conditionalFormatting sqref="W27:Y31 AA27:AE31">
    <cfRule type="cellIs" dxfId="1554" priority="2218" operator="equal">
      <formula>"FO"</formula>
    </cfRule>
  </conditionalFormatting>
  <conditionalFormatting sqref="W27:Y32">
    <cfRule type="cellIs" dxfId="1553" priority="2217" operator="equal">
      <formula>"DISP"</formula>
    </cfRule>
  </conditionalFormatting>
  <conditionalFormatting sqref="W48:Y52 AA48:AE52">
    <cfRule type="cellIs" dxfId="1552" priority="1951" operator="equal">
      <formula>"FO"</formula>
    </cfRule>
  </conditionalFormatting>
  <conditionalFormatting sqref="W25:AE31 W32:Z32 AB32:AE32">
    <cfRule type="cellIs" dxfId="1551" priority="1901" operator="equal">
      <formula>"DC"</formula>
    </cfRule>
    <cfRule type="cellIs" dxfId="1550" priority="1902" operator="equal">
      <formula>"DS"</formula>
    </cfRule>
    <cfRule type="cellIs" dxfId="1549" priority="1903" operator="equal">
      <formula>"FE"</formula>
    </cfRule>
    <cfRule type="cellIs" dxfId="1548" priority="1904" operator="equal">
      <formula>"FES"</formula>
    </cfRule>
    <cfRule type="cellIs" dxfId="1547" priority="1905" operator="equal">
      <formula>"FED"</formula>
    </cfRule>
    <cfRule type="cellIs" dxfId="1546" priority="1906" operator="equal">
      <formula>"FEF"</formula>
    </cfRule>
    <cfRule type="cellIs" dxfId="1545" priority="1907" operator="equal">
      <formula>"B"</formula>
    </cfRule>
    <cfRule type="cellIs" dxfId="1544" priority="1908" operator="equal">
      <formula>"F"</formula>
    </cfRule>
    <cfRule type="cellIs" dxfId="1543" priority="1909" operator="equal">
      <formula>"L"</formula>
    </cfRule>
    <cfRule type="cellIs" dxfId="1542" priority="1910" operator="equal">
      <formula>"SA"</formula>
    </cfRule>
    <cfRule type="cellIs" dxfId="1541" priority="1911" operator="equal">
      <formula>"SE"</formula>
    </cfRule>
    <cfRule type="cellIs" dxfId="1540" priority="1912" operator="equal">
      <formula>"TR"</formula>
    </cfRule>
    <cfRule type="cellIs" dxfId="1539" priority="1913" operator="equal">
      <formula>"NT"</formula>
    </cfRule>
    <cfRule type="cellIs" dxfId="1538" priority="1914" operator="equal">
      <formula>"DT"</formula>
    </cfRule>
    <cfRule type="cellIs" dxfId="1537" priority="1915" operator="equal">
      <formula>"T"</formula>
    </cfRule>
    <cfRule type="cellIs" dxfId="1536" priority="1916" operator="equal">
      <formula>"FOTS"</formula>
    </cfRule>
    <cfRule type="cellIs" dxfId="1535" priority="1917" operator="equal">
      <formula>"FO"</formula>
    </cfRule>
  </conditionalFormatting>
  <conditionalFormatting sqref="W25:AE31">
    <cfRule type="cellIs" dxfId="1534" priority="1900" operator="equal">
      <formula>"DISP"</formula>
    </cfRule>
  </conditionalFormatting>
  <conditionalFormatting sqref="W38:AE38">
    <cfRule type="cellIs" dxfId="1533" priority="1883" operator="equal">
      <formula>"DC"</formula>
    </cfRule>
    <cfRule type="cellIs" dxfId="1532" priority="1884" operator="equal">
      <formula>"DS"</formula>
    </cfRule>
    <cfRule type="cellIs" dxfId="1531" priority="1885" operator="equal">
      <formula>"FE"</formula>
    </cfRule>
    <cfRule type="cellIs" dxfId="1530" priority="1886" operator="equal">
      <formula>"FES"</formula>
    </cfRule>
    <cfRule type="cellIs" dxfId="1529" priority="1887" operator="equal">
      <formula>"FED"</formula>
    </cfRule>
    <cfRule type="cellIs" dxfId="1528" priority="1888" operator="equal">
      <formula>"FEF"</formula>
    </cfRule>
    <cfRule type="cellIs" dxfId="1527" priority="1889" operator="equal">
      <formula>"B"</formula>
    </cfRule>
    <cfRule type="cellIs" dxfId="1526" priority="1890" operator="equal">
      <formula>"F"</formula>
    </cfRule>
    <cfRule type="cellIs" dxfId="1525" priority="1891" operator="equal">
      <formula>"L"</formula>
    </cfRule>
    <cfRule type="cellIs" dxfId="1524" priority="1892" operator="equal">
      <formula>"SA"</formula>
    </cfRule>
    <cfRule type="cellIs" dxfId="1523" priority="1893" operator="equal">
      <formula>"SE"</formula>
    </cfRule>
    <cfRule type="cellIs" dxfId="1522" priority="1894" operator="equal">
      <formula>"TR"</formula>
    </cfRule>
    <cfRule type="cellIs" dxfId="1521" priority="1895" operator="equal">
      <formula>"NT"</formula>
    </cfRule>
    <cfRule type="cellIs" dxfId="1520" priority="1896" operator="equal">
      <formula>"DT"</formula>
    </cfRule>
    <cfRule type="cellIs" dxfId="1519" priority="1897" operator="equal">
      <formula>"T"</formula>
    </cfRule>
    <cfRule type="cellIs" dxfId="1518" priority="1898" operator="equal">
      <formula>"FOTS"</formula>
    </cfRule>
    <cfRule type="cellIs" dxfId="1517" priority="1899" operator="equal">
      <formula>"FO"</formula>
    </cfRule>
  </conditionalFormatting>
  <conditionalFormatting sqref="W46:AE46">
    <cfRule type="cellIs" dxfId="1516" priority="1882" operator="equal">
      <formula>"FO"</formula>
    </cfRule>
  </conditionalFormatting>
  <conditionalFormatting sqref="W48:AE50">
    <cfRule type="cellIs" dxfId="1515" priority="1881" operator="equal">
      <formula>"DISP"</formula>
    </cfRule>
  </conditionalFormatting>
  <conditionalFormatting sqref="W90:AE92">
    <cfRule type="cellIs" dxfId="1514" priority="1864" operator="equal">
      <formula>"DISP"</formula>
    </cfRule>
    <cfRule type="cellIs" dxfId="1513" priority="1865" operator="equal">
      <formula>"DC"</formula>
    </cfRule>
    <cfRule type="cellIs" dxfId="1512" priority="1866" operator="equal">
      <formula>"DS"</formula>
    </cfRule>
    <cfRule type="cellIs" dxfId="1511" priority="1867" operator="equal">
      <formula>"FE"</formula>
    </cfRule>
    <cfRule type="cellIs" dxfId="1510" priority="1868" operator="equal">
      <formula>"FES"</formula>
    </cfRule>
    <cfRule type="cellIs" dxfId="1509" priority="1869" operator="equal">
      <formula>"FED"</formula>
    </cfRule>
    <cfRule type="cellIs" dxfId="1508" priority="1870" operator="equal">
      <formula>"FEF"</formula>
    </cfRule>
    <cfRule type="cellIs" dxfId="1507" priority="1871" operator="equal">
      <formula>"B"</formula>
    </cfRule>
    <cfRule type="cellIs" dxfId="1506" priority="1872" operator="equal">
      <formula>"F"</formula>
    </cfRule>
    <cfRule type="cellIs" dxfId="1505" priority="1873" operator="equal">
      <formula>"L"</formula>
    </cfRule>
    <cfRule type="cellIs" dxfId="1504" priority="1874" operator="equal">
      <formula>"SA"</formula>
    </cfRule>
    <cfRule type="cellIs" dxfId="1503" priority="1875" operator="equal">
      <formula>"SE"</formula>
    </cfRule>
    <cfRule type="cellIs" dxfId="1502" priority="1876" operator="equal">
      <formula>"TR"</formula>
    </cfRule>
    <cfRule type="cellIs" dxfId="1501" priority="1877" operator="equal">
      <formula>"NT"</formula>
    </cfRule>
    <cfRule type="cellIs" dxfId="1500" priority="1878" operator="equal">
      <formula>"DT"</formula>
    </cfRule>
    <cfRule type="cellIs" dxfId="1499" priority="1879" operator="equal">
      <formula>"T"</formula>
    </cfRule>
    <cfRule type="cellIs" dxfId="1498" priority="1880" operator="equal">
      <formula>"FOTS"</formula>
    </cfRule>
  </conditionalFormatting>
  <conditionalFormatting sqref="W37:AG41">
    <cfRule type="cellIs" dxfId="1497" priority="1863" operator="equal">
      <formula>"DISP"</formula>
    </cfRule>
  </conditionalFormatting>
  <conditionalFormatting sqref="W48:AG50">
    <cfRule type="cellIs" dxfId="1496" priority="1862" operator="equal">
      <formula>"FO"</formula>
    </cfRule>
  </conditionalFormatting>
  <conditionalFormatting sqref="W90:AG92">
    <cfRule type="cellIs" dxfId="1495" priority="1861" operator="equal">
      <formula>"FO"</formula>
    </cfRule>
  </conditionalFormatting>
  <conditionalFormatting sqref="Z31:Z32">
    <cfRule type="cellIs" dxfId="1494" priority="1860" operator="equal">
      <formula>"DISP"</formula>
    </cfRule>
  </conditionalFormatting>
  <conditionalFormatting sqref="Z47:Z49">
    <cfRule type="cellIs" dxfId="1493" priority="1859" operator="equal">
      <formula>"DISP"</formula>
    </cfRule>
  </conditionalFormatting>
  <conditionalFormatting sqref="Z48:Z49">
    <cfRule type="cellIs" dxfId="1492" priority="1858" operator="equal">
      <formula>"FO"</formula>
    </cfRule>
  </conditionalFormatting>
  <conditionalFormatting sqref="Z65:Z69">
    <cfRule type="cellIs" dxfId="1491" priority="1856" operator="equal">
      <formula>"DISP"</formula>
    </cfRule>
  </conditionalFormatting>
  <conditionalFormatting sqref="Z88:Z93">
    <cfRule type="cellIs" dxfId="1490" priority="1854" operator="equal">
      <formula>"DISP"</formula>
    </cfRule>
  </conditionalFormatting>
  <conditionalFormatting sqref="AA61:AD63">
    <cfRule type="cellIs" dxfId="1489" priority="1836" operator="equal">
      <formula>"DISP"</formula>
    </cfRule>
    <cfRule type="cellIs" dxfId="1488" priority="1837" operator="equal">
      <formula>"DC"</formula>
    </cfRule>
    <cfRule type="cellIs" dxfId="1487" priority="1838" operator="equal">
      <formula>"DS"</formula>
    </cfRule>
    <cfRule type="cellIs" dxfId="1486" priority="1839" operator="equal">
      <formula>"FE"</formula>
    </cfRule>
    <cfRule type="cellIs" dxfId="1485" priority="1840" operator="equal">
      <formula>"FES"</formula>
    </cfRule>
    <cfRule type="cellIs" dxfId="1484" priority="1841" operator="equal">
      <formula>"FED"</formula>
    </cfRule>
    <cfRule type="cellIs" dxfId="1483" priority="1842" operator="equal">
      <formula>"FEF"</formula>
    </cfRule>
    <cfRule type="cellIs" dxfId="1482" priority="1843" operator="equal">
      <formula>"B"</formula>
    </cfRule>
    <cfRule type="cellIs" dxfId="1481" priority="1844" operator="equal">
      <formula>"F"</formula>
    </cfRule>
    <cfRule type="cellIs" dxfId="1480" priority="1845" operator="equal">
      <formula>"L"</formula>
    </cfRule>
    <cfRule type="cellIs" dxfId="1479" priority="1846" operator="equal">
      <formula>"SA"</formula>
    </cfRule>
    <cfRule type="cellIs" dxfId="1478" priority="1847" operator="equal">
      <formula>"SE"</formula>
    </cfRule>
    <cfRule type="cellIs" dxfId="1477" priority="1848" operator="equal">
      <formula>"TR"</formula>
    </cfRule>
    <cfRule type="cellIs" dxfId="1476" priority="1849" operator="equal">
      <formula>"NT"</formula>
    </cfRule>
    <cfRule type="cellIs" dxfId="1475" priority="1850" operator="equal">
      <formula>"DT"</formula>
    </cfRule>
    <cfRule type="cellIs" dxfId="1474" priority="1851" operator="equal">
      <formula>"T"</formula>
    </cfRule>
    <cfRule type="cellIs" dxfId="1473" priority="1852" operator="equal">
      <formula>"FOTS"</formula>
    </cfRule>
  </conditionalFormatting>
  <conditionalFormatting sqref="AA65:AD70">
    <cfRule type="cellIs" dxfId="1472" priority="1835" operator="equal">
      <formula>"DISP"</formula>
    </cfRule>
  </conditionalFormatting>
  <conditionalFormatting sqref="AA65:AD74">
    <cfRule type="cellIs" dxfId="1471" priority="1819" operator="equal">
      <formula>"DC"</formula>
    </cfRule>
    <cfRule type="cellIs" dxfId="1470" priority="1820" operator="equal">
      <formula>"DS"</formula>
    </cfRule>
    <cfRule type="cellIs" dxfId="1469" priority="1821" operator="equal">
      <formula>"FE"</formula>
    </cfRule>
    <cfRule type="cellIs" dxfId="1468" priority="1822" operator="equal">
      <formula>"FES"</formula>
    </cfRule>
    <cfRule type="cellIs" dxfId="1467" priority="1823" operator="equal">
      <formula>"FED"</formula>
    </cfRule>
    <cfRule type="cellIs" dxfId="1466" priority="1824" operator="equal">
      <formula>"FEF"</formula>
    </cfRule>
    <cfRule type="cellIs" dxfId="1465" priority="1825" operator="equal">
      <formula>"B"</formula>
    </cfRule>
    <cfRule type="cellIs" dxfId="1464" priority="1826" operator="equal">
      <formula>"F"</formula>
    </cfRule>
    <cfRule type="cellIs" dxfId="1463" priority="1827" operator="equal">
      <formula>"L"</formula>
    </cfRule>
    <cfRule type="cellIs" dxfId="1462" priority="1828" operator="equal">
      <formula>"SA"</formula>
    </cfRule>
    <cfRule type="cellIs" dxfId="1461" priority="1829" operator="equal">
      <formula>"SE"</formula>
    </cfRule>
    <cfRule type="cellIs" dxfId="1460" priority="1830" operator="equal">
      <formula>"TR"</formula>
    </cfRule>
    <cfRule type="cellIs" dxfId="1459" priority="1831" operator="equal">
      <formula>"NT"</formula>
    </cfRule>
    <cfRule type="cellIs" dxfId="1458" priority="1832" operator="equal">
      <formula>"DT"</formula>
    </cfRule>
    <cfRule type="cellIs" dxfId="1457" priority="1833" operator="equal">
      <formula>"T"</formula>
    </cfRule>
    <cfRule type="cellIs" dxfId="1456" priority="1834" operator="equal">
      <formula>"FOTS"</formula>
    </cfRule>
  </conditionalFormatting>
  <conditionalFormatting sqref="AA73:AD73">
    <cfRule type="cellIs" dxfId="1455" priority="1818" operator="equal">
      <formula>"FO"</formula>
    </cfRule>
  </conditionalFormatting>
  <conditionalFormatting sqref="AA27:AE31 AB32:AE32 S37:V37 S39:V40">
    <cfRule type="cellIs" dxfId="1454" priority="1817" operator="equal">
      <formula>"DISP"</formula>
    </cfRule>
  </conditionalFormatting>
  <conditionalFormatting sqref="AA59:AE60">
    <cfRule type="cellIs" dxfId="1453" priority="1801" operator="equal">
      <formula>"DC"</formula>
    </cfRule>
    <cfRule type="cellIs" dxfId="1452" priority="1802" operator="equal">
      <formula>"DS"</formula>
    </cfRule>
    <cfRule type="cellIs" dxfId="1451" priority="1803" operator="equal">
      <formula>"FE"</formula>
    </cfRule>
    <cfRule type="cellIs" dxfId="1450" priority="1804" operator="equal">
      <formula>"FES"</formula>
    </cfRule>
    <cfRule type="cellIs" dxfId="1449" priority="1805" operator="equal">
      <formula>"FED"</formula>
    </cfRule>
    <cfRule type="cellIs" dxfId="1448" priority="1806" operator="equal">
      <formula>"FEF"</formula>
    </cfRule>
    <cfRule type="cellIs" dxfId="1447" priority="1807" operator="equal">
      <formula>"B"</formula>
    </cfRule>
    <cfRule type="cellIs" dxfId="1446" priority="1808" operator="equal">
      <formula>"F"</formula>
    </cfRule>
    <cfRule type="cellIs" dxfId="1445" priority="1809" operator="equal">
      <formula>"L"</formula>
    </cfRule>
    <cfRule type="cellIs" dxfId="1444" priority="1810" operator="equal">
      <formula>"SA"</formula>
    </cfRule>
    <cfRule type="cellIs" dxfId="1443" priority="1811" operator="equal">
      <formula>"SE"</formula>
    </cfRule>
    <cfRule type="cellIs" dxfId="1442" priority="1812" operator="equal">
      <formula>"TR"</formula>
    </cfRule>
    <cfRule type="cellIs" dxfId="1441" priority="1813" operator="equal">
      <formula>"NT"</formula>
    </cfRule>
    <cfRule type="cellIs" dxfId="1440" priority="1814" operator="equal">
      <formula>"DT"</formula>
    </cfRule>
    <cfRule type="cellIs" dxfId="1439" priority="1815" operator="equal">
      <formula>"T"</formula>
    </cfRule>
    <cfRule type="cellIs" dxfId="1438" priority="1816" operator="equal">
      <formula>"FOTS"</formula>
    </cfRule>
  </conditionalFormatting>
  <conditionalFormatting sqref="AA91:AE92">
    <cfRule type="cellIs" dxfId="1437" priority="1800" operator="equal">
      <formula>"FO"</formula>
    </cfRule>
  </conditionalFormatting>
  <conditionalFormatting sqref="AA91:AE93">
    <cfRule type="cellIs" dxfId="1436" priority="1783" operator="equal">
      <formula>"DISP"</formula>
    </cfRule>
    <cfRule type="cellIs" dxfId="1435" priority="1784" operator="equal">
      <formula>"DC"</formula>
    </cfRule>
    <cfRule type="cellIs" dxfId="1434" priority="1785" operator="equal">
      <formula>"DS"</formula>
    </cfRule>
    <cfRule type="cellIs" dxfId="1433" priority="1786" operator="equal">
      <formula>"FE"</formula>
    </cfRule>
    <cfRule type="cellIs" dxfId="1432" priority="1787" operator="equal">
      <formula>"FES"</formula>
    </cfRule>
    <cfRule type="cellIs" dxfId="1431" priority="1788" operator="equal">
      <formula>"FED"</formula>
    </cfRule>
    <cfRule type="cellIs" dxfId="1430" priority="1789" operator="equal">
      <formula>"FEF"</formula>
    </cfRule>
    <cfRule type="cellIs" dxfId="1429" priority="1790" operator="equal">
      <formula>"B"</formula>
    </cfRule>
    <cfRule type="cellIs" dxfId="1428" priority="1791" operator="equal">
      <formula>"F"</formula>
    </cfRule>
    <cfRule type="cellIs" dxfId="1427" priority="1792" operator="equal">
      <formula>"L"</formula>
    </cfRule>
    <cfRule type="cellIs" dxfId="1426" priority="1793" operator="equal">
      <formula>"SA"</formula>
    </cfRule>
    <cfRule type="cellIs" dxfId="1425" priority="1794" operator="equal">
      <formula>"SE"</formula>
    </cfRule>
    <cfRule type="cellIs" dxfId="1424" priority="1795" operator="equal">
      <formula>"TR"</formula>
    </cfRule>
    <cfRule type="cellIs" dxfId="1423" priority="1796" operator="equal">
      <formula>"NT"</formula>
    </cfRule>
    <cfRule type="cellIs" dxfId="1422" priority="1797" operator="equal">
      <formula>"DT"</formula>
    </cfRule>
    <cfRule type="cellIs" dxfId="1421" priority="1798" operator="equal">
      <formula>"T"</formula>
    </cfRule>
    <cfRule type="cellIs" dxfId="1420" priority="1799" operator="equal">
      <formula>"FOTS"</formula>
    </cfRule>
  </conditionalFormatting>
  <conditionalFormatting sqref="AA47:AG52">
    <cfRule type="cellIs" dxfId="1419" priority="1782" operator="equal">
      <formula>"DISP"</formula>
    </cfRule>
  </conditionalFormatting>
  <conditionalFormatting sqref="AA56:AG58">
    <cfRule type="cellIs" dxfId="1418" priority="1766" operator="equal">
      <formula>"DC"</formula>
    </cfRule>
    <cfRule type="cellIs" dxfId="1417" priority="1767" operator="equal">
      <formula>"DS"</formula>
    </cfRule>
    <cfRule type="cellIs" dxfId="1416" priority="1768" operator="equal">
      <formula>"FE"</formula>
    </cfRule>
    <cfRule type="cellIs" dxfId="1415" priority="1769" operator="equal">
      <formula>"FES"</formula>
    </cfRule>
    <cfRule type="cellIs" dxfId="1414" priority="1770" operator="equal">
      <formula>"FED"</formula>
    </cfRule>
    <cfRule type="cellIs" dxfId="1413" priority="1771" operator="equal">
      <formula>"FEF"</formula>
    </cfRule>
    <cfRule type="cellIs" dxfId="1412" priority="1772" operator="equal">
      <formula>"B"</formula>
    </cfRule>
    <cfRule type="cellIs" dxfId="1411" priority="1773" operator="equal">
      <formula>"F"</formula>
    </cfRule>
    <cfRule type="cellIs" dxfId="1410" priority="1774" operator="equal">
      <formula>"L"</formula>
    </cfRule>
    <cfRule type="cellIs" dxfId="1409" priority="1775" operator="equal">
      <formula>"SA"</formula>
    </cfRule>
    <cfRule type="cellIs" dxfId="1408" priority="1776" operator="equal">
      <formula>"SE"</formula>
    </cfRule>
    <cfRule type="cellIs" dxfId="1407" priority="1777" operator="equal">
      <formula>"TR"</formula>
    </cfRule>
    <cfRule type="cellIs" dxfId="1406" priority="1778" operator="equal">
      <formula>"NT"</formula>
    </cfRule>
    <cfRule type="cellIs" dxfId="1405" priority="1779" operator="equal">
      <formula>"DT"</formula>
    </cfRule>
    <cfRule type="cellIs" dxfId="1404" priority="1780" operator="equal">
      <formula>"T"</formula>
    </cfRule>
    <cfRule type="cellIs" dxfId="1403" priority="1781" operator="equal">
      <formula>"FOTS"</formula>
    </cfRule>
  </conditionalFormatting>
  <conditionalFormatting sqref="AA59:AG60">
    <cfRule type="cellIs" dxfId="1402" priority="1765" operator="equal">
      <formula>"DISP"</formula>
    </cfRule>
  </conditionalFormatting>
  <conditionalFormatting sqref="AA71:AG74">
    <cfRule type="cellIs" dxfId="1401" priority="1763" operator="equal">
      <formula>"DISP"</formula>
    </cfRule>
    <cfRule type="cellIs" dxfId="1400" priority="1764" operator="equal">
      <formula>"FO"</formula>
    </cfRule>
  </conditionalFormatting>
  <conditionalFormatting sqref="AA71:AG75">
    <cfRule type="cellIs" dxfId="1399" priority="1747" operator="equal">
      <formula>"DC"</formula>
    </cfRule>
    <cfRule type="cellIs" dxfId="1398" priority="1748" operator="equal">
      <formula>"DS"</formula>
    </cfRule>
    <cfRule type="cellIs" dxfId="1397" priority="1749" operator="equal">
      <formula>"FE"</formula>
    </cfRule>
    <cfRule type="cellIs" dxfId="1396" priority="1750" operator="equal">
      <formula>"FES"</formula>
    </cfRule>
    <cfRule type="cellIs" dxfId="1395" priority="1751" operator="equal">
      <formula>"FED"</formula>
    </cfRule>
    <cfRule type="cellIs" dxfId="1394" priority="1752" operator="equal">
      <formula>"FEF"</formula>
    </cfRule>
    <cfRule type="cellIs" dxfId="1393" priority="1753" operator="equal">
      <formula>"B"</formula>
    </cfRule>
    <cfRule type="cellIs" dxfId="1392" priority="1754" operator="equal">
      <formula>"F"</formula>
    </cfRule>
    <cfRule type="cellIs" dxfId="1391" priority="1755" operator="equal">
      <formula>"L"</formula>
    </cfRule>
    <cfRule type="cellIs" dxfId="1390" priority="1756" operator="equal">
      <formula>"SA"</formula>
    </cfRule>
    <cfRule type="cellIs" dxfId="1389" priority="1757" operator="equal">
      <formula>"SE"</formula>
    </cfRule>
    <cfRule type="cellIs" dxfId="1388" priority="1758" operator="equal">
      <formula>"TR"</formula>
    </cfRule>
    <cfRule type="cellIs" dxfId="1387" priority="1759" operator="equal">
      <formula>"NT"</formula>
    </cfRule>
    <cfRule type="cellIs" dxfId="1386" priority="1760" operator="equal">
      <formula>"DT"</formula>
    </cfRule>
    <cfRule type="cellIs" dxfId="1385" priority="1761" operator="equal">
      <formula>"T"</formula>
    </cfRule>
    <cfRule type="cellIs" dxfId="1384" priority="1762" operator="equal">
      <formula>"FOTS"</formula>
    </cfRule>
  </conditionalFormatting>
  <conditionalFormatting sqref="AA88:AG90">
    <cfRule type="cellIs" dxfId="1383" priority="1729" operator="equal">
      <formula>"DC"</formula>
    </cfRule>
    <cfRule type="cellIs" dxfId="1382" priority="1730" operator="equal">
      <formula>"DS"</formula>
    </cfRule>
    <cfRule type="cellIs" dxfId="1381" priority="1731" operator="equal">
      <formula>"FE"</formula>
    </cfRule>
    <cfRule type="cellIs" dxfId="1380" priority="1732" operator="equal">
      <formula>"FES"</formula>
    </cfRule>
    <cfRule type="cellIs" dxfId="1379" priority="1733" operator="equal">
      <formula>"FED"</formula>
    </cfRule>
    <cfRule type="cellIs" dxfId="1378" priority="1734" operator="equal">
      <formula>"FEF"</formula>
    </cfRule>
    <cfRule type="cellIs" dxfId="1377" priority="1735" operator="equal">
      <formula>"B"</formula>
    </cfRule>
    <cfRule type="cellIs" dxfId="1376" priority="1736" operator="equal">
      <formula>"F"</formula>
    </cfRule>
    <cfRule type="cellIs" dxfId="1375" priority="1737" operator="equal">
      <formula>"L"</formula>
    </cfRule>
    <cfRule type="cellIs" dxfId="1374" priority="1738" operator="equal">
      <formula>"SA"</formula>
    </cfRule>
    <cfRule type="cellIs" dxfId="1373" priority="1739" operator="equal">
      <formula>"SE"</formula>
    </cfRule>
    <cfRule type="cellIs" dxfId="1372" priority="1740" operator="equal">
      <formula>"TR"</formula>
    </cfRule>
    <cfRule type="cellIs" dxfId="1371" priority="1741" operator="equal">
      <formula>"NT"</formula>
    </cfRule>
    <cfRule type="cellIs" dxfId="1370" priority="1742" operator="equal">
      <formula>"DT"</formula>
    </cfRule>
    <cfRule type="cellIs" dxfId="1369" priority="1743" operator="equal">
      <formula>"T"</formula>
    </cfRule>
    <cfRule type="cellIs" dxfId="1368" priority="1744" operator="equal">
      <formula>"FOTS"</formula>
    </cfRule>
    <cfRule type="cellIs" dxfId="1367" priority="1745" operator="equal">
      <formula>"DISP"</formula>
    </cfRule>
    <cfRule type="cellIs" dxfId="1366" priority="1746" operator="equal">
      <formula>"FO"</formula>
    </cfRule>
  </conditionalFormatting>
  <conditionalFormatting sqref="AE61">
    <cfRule type="cellIs" dxfId="1365" priority="1713" operator="equal">
      <formula>"DC"</formula>
    </cfRule>
    <cfRule type="cellIs" dxfId="1364" priority="1714" operator="equal">
      <formula>"DS"</formula>
    </cfRule>
    <cfRule type="cellIs" dxfId="1363" priority="1715" operator="equal">
      <formula>"FE"</formula>
    </cfRule>
    <cfRule type="cellIs" dxfId="1362" priority="1716" operator="equal">
      <formula>"FES"</formula>
    </cfRule>
    <cfRule type="cellIs" dxfId="1361" priority="1717" operator="equal">
      <formula>"FED"</formula>
    </cfRule>
    <cfRule type="cellIs" dxfId="1360" priority="1718" operator="equal">
      <formula>"FEF"</formula>
    </cfRule>
    <cfRule type="cellIs" dxfId="1359" priority="1719" operator="equal">
      <formula>"B"</formula>
    </cfRule>
    <cfRule type="cellIs" dxfId="1358" priority="1720" operator="equal">
      <formula>"F"</formula>
    </cfRule>
    <cfRule type="cellIs" dxfId="1357" priority="1721" operator="equal">
      <formula>"L"</formula>
    </cfRule>
    <cfRule type="cellIs" dxfId="1356" priority="1722" operator="equal">
      <formula>"SA"</formula>
    </cfRule>
    <cfRule type="cellIs" dxfId="1355" priority="1723" operator="equal">
      <formula>"SE"</formula>
    </cfRule>
    <cfRule type="cellIs" dxfId="1354" priority="1724" operator="equal">
      <formula>"TR"</formula>
    </cfRule>
    <cfRule type="cellIs" dxfId="1353" priority="1725" operator="equal">
      <formula>"NT"</formula>
    </cfRule>
    <cfRule type="cellIs" dxfId="1352" priority="1726" operator="equal">
      <formula>"DT"</formula>
    </cfRule>
    <cfRule type="cellIs" dxfId="1351" priority="1727" operator="equal">
      <formula>"T"</formula>
    </cfRule>
    <cfRule type="cellIs" dxfId="1350" priority="1728" operator="equal">
      <formula>"FOTS"</formula>
    </cfRule>
  </conditionalFormatting>
  <conditionalFormatting sqref="AE61:AG70">
    <cfRule type="cellIs" dxfId="1349" priority="1712" operator="equal">
      <formula>"DISP"</formula>
    </cfRule>
  </conditionalFormatting>
  <conditionalFormatting sqref="AE62:AG74">
    <cfRule type="cellIs" dxfId="1348" priority="1696" operator="equal">
      <formula>"DC"</formula>
    </cfRule>
    <cfRule type="cellIs" dxfId="1347" priority="1697" operator="equal">
      <formula>"DS"</formula>
    </cfRule>
    <cfRule type="cellIs" dxfId="1346" priority="1698" operator="equal">
      <formula>"FE"</formula>
    </cfRule>
    <cfRule type="cellIs" dxfId="1345" priority="1699" operator="equal">
      <formula>"FES"</formula>
    </cfRule>
    <cfRule type="cellIs" dxfId="1344" priority="1700" operator="equal">
      <formula>"FED"</formula>
    </cfRule>
    <cfRule type="cellIs" dxfId="1343" priority="1701" operator="equal">
      <formula>"FEF"</formula>
    </cfRule>
    <cfRule type="cellIs" dxfId="1342" priority="1702" operator="equal">
      <formula>"B"</formula>
    </cfRule>
    <cfRule type="cellIs" dxfId="1341" priority="1703" operator="equal">
      <formula>"F"</formula>
    </cfRule>
    <cfRule type="cellIs" dxfId="1340" priority="1704" operator="equal">
      <formula>"L"</formula>
    </cfRule>
    <cfRule type="cellIs" dxfId="1339" priority="1705" operator="equal">
      <formula>"SA"</formula>
    </cfRule>
    <cfRule type="cellIs" dxfId="1338" priority="1706" operator="equal">
      <formula>"SE"</formula>
    </cfRule>
    <cfRule type="cellIs" dxfId="1337" priority="1707" operator="equal">
      <formula>"TR"</formula>
    </cfRule>
    <cfRule type="cellIs" dxfId="1336" priority="1708" operator="equal">
      <formula>"NT"</formula>
    </cfRule>
    <cfRule type="cellIs" dxfId="1335" priority="1709" operator="equal">
      <formula>"DT"</formula>
    </cfRule>
    <cfRule type="cellIs" dxfId="1334" priority="1710" operator="equal">
      <formula>"T"</formula>
    </cfRule>
    <cfRule type="cellIs" dxfId="1333" priority="1711" operator="equal">
      <formula>"FOTS"</formula>
    </cfRule>
  </conditionalFormatting>
  <conditionalFormatting sqref="AF46:AG47">
    <cfRule type="cellIs" dxfId="1332" priority="1695" operator="equal">
      <formula>"FO"</formula>
    </cfRule>
  </conditionalFormatting>
  <conditionalFormatting sqref="AF59:AG61">
    <cfRule type="cellIs" dxfId="1331" priority="1679" operator="equal">
      <formula>"DC"</formula>
    </cfRule>
    <cfRule type="cellIs" dxfId="1330" priority="1680" operator="equal">
      <formula>"DS"</formula>
    </cfRule>
    <cfRule type="cellIs" dxfId="1329" priority="1681" operator="equal">
      <formula>"FE"</formula>
    </cfRule>
    <cfRule type="cellIs" dxfId="1328" priority="1682" operator="equal">
      <formula>"FES"</formula>
    </cfRule>
    <cfRule type="cellIs" dxfId="1327" priority="1683" operator="equal">
      <formula>"FED"</formula>
    </cfRule>
    <cfRule type="cellIs" dxfId="1326" priority="1684" operator="equal">
      <formula>"FEF"</formula>
    </cfRule>
    <cfRule type="cellIs" dxfId="1325" priority="1685" operator="equal">
      <formula>"B"</formula>
    </cfRule>
    <cfRule type="cellIs" dxfId="1324" priority="1686" operator="equal">
      <formula>"F"</formula>
    </cfRule>
    <cfRule type="cellIs" dxfId="1323" priority="1687" operator="equal">
      <formula>"L"</formula>
    </cfRule>
    <cfRule type="cellIs" dxfId="1322" priority="1688" operator="equal">
      <formula>"SA"</formula>
    </cfRule>
    <cfRule type="cellIs" dxfId="1321" priority="1689" operator="equal">
      <formula>"SE"</formula>
    </cfRule>
    <cfRule type="cellIs" dxfId="1320" priority="1690" operator="equal">
      <formula>"TR"</formula>
    </cfRule>
    <cfRule type="cellIs" dxfId="1319" priority="1691" operator="equal">
      <formula>"NT"</formula>
    </cfRule>
    <cfRule type="cellIs" dxfId="1318" priority="1692" operator="equal">
      <formula>"DT"</formula>
    </cfRule>
    <cfRule type="cellIs" dxfId="1317" priority="1693" operator="equal">
      <formula>"T"</formula>
    </cfRule>
    <cfRule type="cellIs" dxfId="1316" priority="1694" operator="equal">
      <formula>"FOTS"</formula>
    </cfRule>
  </conditionalFormatting>
  <conditionalFormatting sqref="AF73:AG73">
    <cfRule type="cellIs" dxfId="1315" priority="1678" operator="equal">
      <formula>"FO"</formula>
    </cfRule>
  </conditionalFormatting>
  <conditionalFormatting sqref="AF90:AG95">
    <cfRule type="cellIs" dxfId="1314" priority="1677" operator="equal">
      <formula>"DISP"</formula>
    </cfRule>
  </conditionalFormatting>
  <conditionalFormatting sqref="AF90:AG96">
    <cfRule type="cellIs" dxfId="1313" priority="1661" operator="equal">
      <formula>"DC"</formula>
    </cfRule>
    <cfRule type="cellIs" dxfId="1312" priority="1662" operator="equal">
      <formula>"DS"</formula>
    </cfRule>
    <cfRule type="cellIs" dxfId="1311" priority="1663" operator="equal">
      <formula>"FE"</formula>
    </cfRule>
    <cfRule type="cellIs" dxfId="1310" priority="1664" operator="equal">
      <formula>"FES"</formula>
    </cfRule>
    <cfRule type="cellIs" dxfId="1309" priority="1665" operator="equal">
      <formula>"FED"</formula>
    </cfRule>
    <cfRule type="cellIs" dxfId="1308" priority="1666" operator="equal">
      <formula>"FEF"</formula>
    </cfRule>
    <cfRule type="cellIs" dxfId="1307" priority="1667" operator="equal">
      <formula>"B"</formula>
    </cfRule>
    <cfRule type="cellIs" dxfId="1306" priority="1668" operator="equal">
      <formula>"F"</formula>
    </cfRule>
    <cfRule type="cellIs" dxfId="1305" priority="1669" operator="equal">
      <formula>"L"</formula>
    </cfRule>
    <cfRule type="cellIs" dxfId="1304" priority="1670" operator="equal">
      <formula>"SA"</formula>
    </cfRule>
    <cfRule type="cellIs" dxfId="1303" priority="1671" operator="equal">
      <formula>"SE"</formula>
    </cfRule>
    <cfRule type="cellIs" dxfId="1302" priority="1672" operator="equal">
      <formula>"TR"</formula>
    </cfRule>
    <cfRule type="cellIs" dxfId="1301" priority="1673" operator="equal">
      <formula>"NT"</formula>
    </cfRule>
    <cfRule type="cellIs" dxfId="1300" priority="1674" operator="equal">
      <formula>"DT"</formula>
    </cfRule>
    <cfRule type="cellIs" dxfId="1299" priority="1675" operator="equal">
      <formula>"T"</formula>
    </cfRule>
    <cfRule type="cellIs" dxfId="1298" priority="1676" operator="equal">
      <formula>"FOTS"</formula>
    </cfRule>
  </conditionalFormatting>
  <conditionalFormatting sqref="AF13:AH29 AF30:AG30 AF31:AH32 S42:AG47">
    <cfRule type="cellIs" dxfId="1297" priority="1659" operator="equal">
      <formula>"DISP"</formula>
    </cfRule>
  </conditionalFormatting>
  <conditionalFormatting sqref="AF13:AH29 AF30:AG30 AF31:AH32 S47:AG47">
    <cfRule type="cellIs" dxfId="1296" priority="1660" operator="equal">
      <formula>"FO"</formula>
    </cfRule>
  </conditionalFormatting>
  <conditionalFormatting sqref="AF13:AH29 AF30:AG30 AF31:AH32">
    <cfRule type="cellIs" dxfId="1295" priority="1643" operator="equal">
      <formula>"DC"</formula>
    </cfRule>
    <cfRule type="cellIs" dxfId="1294" priority="1644" operator="equal">
      <formula>"DS"</formula>
    </cfRule>
    <cfRule type="cellIs" dxfId="1293" priority="1645" operator="equal">
      <formula>"FE"</formula>
    </cfRule>
    <cfRule type="cellIs" dxfId="1292" priority="1646" operator="equal">
      <formula>"FES"</formula>
    </cfRule>
    <cfRule type="cellIs" dxfId="1291" priority="1647" operator="equal">
      <formula>"FED"</formula>
    </cfRule>
    <cfRule type="cellIs" dxfId="1290" priority="1648" operator="equal">
      <formula>"FEF"</formula>
    </cfRule>
    <cfRule type="cellIs" dxfId="1289" priority="1649" operator="equal">
      <formula>"B"</formula>
    </cfRule>
    <cfRule type="cellIs" dxfId="1288" priority="1650" operator="equal">
      <formula>"F"</formula>
    </cfRule>
    <cfRule type="cellIs" dxfId="1287" priority="1651" operator="equal">
      <formula>"L"</formula>
    </cfRule>
    <cfRule type="cellIs" dxfId="1286" priority="1652" operator="equal">
      <formula>"SA"</formula>
    </cfRule>
    <cfRule type="cellIs" dxfId="1285" priority="1653" operator="equal">
      <formula>"SE"</formula>
    </cfRule>
    <cfRule type="cellIs" dxfId="1284" priority="1654" operator="equal">
      <formula>"TR"</formula>
    </cfRule>
    <cfRule type="cellIs" dxfId="1283" priority="1655" operator="equal">
      <formula>"NT"</formula>
    </cfRule>
    <cfRule type="cellIs" dxfId="1282" priority="1656" operator="equal">
      <formula>"DT"</formula>
    </cfRule>
    <cfRule type="cellIs" dxfId="1281" priority="1657" operator="equal">
      <formula>"T"</formula>
    </cfRule>
    <cfRule type="cellIs" dxfId="1280" priority="1658" operator="equal">
      <formula>"FOTS"</formula>
    </cfRule>
  </conditionalFormatting>
  <conditionalFormatting sqref="AH34:AH54">
    <cfRule type="cellIs" dxfId="1279" priority="1641" operator="equal">
      <formula>"DISP"</formula>
    </cfRule>
    <cfRule type="cellIs" dxfId="1278" priority="1642" operator="equal">
      <formula>"FO"</formula>
    </cfRule>
  </conditionalFormatting>
  <conditionalFormatting sqref="AH56:AH75">
    <cfRule type="cellIs" dxfId="1277" priority="1607" operator="equal">
      <formula>"DC"</formula>
    </cfRule>
    <cfRule type="cellIs" dxfId="1276" priority="1608" operator="equal">
      <formula>"DS"</formula>
    </cfRule>
    <cfRule type="cellIs" dxfId="1275" priority="1609" operator="equal">
      <formula>"FE"</formula>
    </cfRule>
    <cfRule type="cellIs" dxfId="1274" priority="1610" operator="equal">
      <formula>"FES"</formula>
    </cfRule>
    <cfRule type="cellIs" dxfId="1273" priority="1611" operator="equal">
      <formula>"FED"</formula>
    </cfRule>
    <cfRule type="cellIs" dxfId="1272" priority="1612" operator="equal">
      <formula>"FEF"</formula>
    </cfRule>
    <cfRule type="cellIs" dxfId="1271" priority="1613" operator="equal">
      <formula>"B"</formula>
    </cfRule>
    <cfRule type="cellIs" dxfId="1270" priority="1614" operator="equal">
      <formula>"F"</formula>
    </cfRule>
    <cfRule type="cellIs" dxfId="1269" priority="1615" operator="equal">
      <formula>"L"</formula>
    </cfRule>
    <cfRule type="cellIs" dxfId="1268" priority="1616" operator="equal">
      <formula>"SA"</formula>
    </cfRule>
    <cfRule type="cellIs" dxfId="1267" priority="1617" operator="equal">
      <formula>"SE"</formula>
    </cfRule>
    <cfRule type="cellIs" dxfId="1266" priority="1618" operator="equal">
      <formula>"TR"</formula>
    </cfRule>
    <cfRule type="cellIs" dxfId="1265" priority="1619" operator="equal">
      <formula>"NT"</formula>
    </cfRule>
    <cfRule type="cellIs" dxfId="1264" priority="1620" operator="equal">
      <formula>"DT"</formula>
    </cfRule>
    <cfRule type="cellIs" dxfId="1263" priority="1621" operator="equal">
      <formula>"T"</formula>
    </cfRule>
    <cfRule type="cellIs" dxfId="1262" priority="1622" operator="equal">
      <formula>"FOTS"</formula>
    </cfRule>
    <cfRule type="cellIs" dxfId="1261" priority="1623" operator="equal">
      <formula>"DISP"</formula>
    </cfRule>
  </conditionalFormatting>
  <conditionalFormatting sqref="AH77:AH96">
    <cfRule type="cellIs" dxfId="1260" priority="1589" operator="equal">
      <formula>"DC"</formula>
    </cfRule>
    <cfRule type="cellIs" dxfId="1259" priority="1590" operator="equal">
      <formula>"DS"</formula>
    </cfRule>
    <cfRule type="cellIs" dxfId="1258" priority="1591" operator="equal">
      <formula>"FE"</formula>
    </cfRule>
    <cfRule type="cellIs" dxfId="1257" priority="1592" operator="equal">
      <formula>"FES"</formula>
    </cfRule>
    <cfRule type="cellIs" dxfId="1256" priority="1593" operator="equal">
      <formula>"FED"</formula>
    </cfRule>
    <cfRule type="cellIs" dxfId="1255" priority="1594" operator="equal">
      <formula>"FEF"</formula>
    </cfRule>
    <cfRule type="cellIs" dxfId="1254" priority="1595" operator="equal">
      <formula>"B"</formula>
    </cfRule>
    <cfRule type="cellIs" dxfId="1253" priority="1596" operator="equal">
      <formula>"F"</formula>
    </cfRule>
    <cfRule type="cellIs" dxfId="1252" priority="1597" operator="equal">
      <formula>"L"</formula>
    </cfRule>
    <cfRule type="cellIs" dxfId="1251" priority="1598" operator="equal">
      <formula>"SA"</formula>
    </cfRule>
    <cfRule type="cellIs" dxfId="1250" priority="1599" operator="equal">
      <formula>"SE"</formula>
    </cfRule>
    <cfRule type="cellIs" dxfId="1249" priority="1600" operator="equal">
      <formula>"TR"</formula>
    </cfRule>
    <cfRule type="cellIs" dxfId="1248" priority="1601" operator="equal">
      <formula>"NT"</formula>
    </cfRule>
    <cfRule type="cellIs" dxfId="1247" priority="1602" operator="equal">
      <formula>"DT"</formula>
    </cfRule>
    <cfRule type="cellIs" dxfId="1246" priority="1603" operator="equal">
      <formula>"T"</formula>
    </cfRule>
    <cfRule type="cellIs" dxfId="1245" priority="1604" operator="equal">
      <formula>"FOTS"</formula>
    </cfRule>
    <cfRule type="cellIs" dxfId="1244" priority="1605" operator="equal">
      <formula>"DISP"</formula>
    </cfRule>
    <cfRule type="cellIs" dxfId="1243" priority="1606" operator="equal">
      <formula>"FO"</formula>
    </cfRule>
  </conditionalFormatting>
  <conditionalFormatting sqref="BB13:BB96">
    <cfRule type="cellIs" dxfId="1242" priority="3102" operator="greaterThan">
      <formula>0</formula>
    </cfRule>
  </conditionalFormatting>
  <conditionalFormatting sqref="BC13:BC96">
    <cfRule type="cellIs" dxfId="1241" priority="3098" operator="between">
      <formula>#REF!-(12/24)</formula>
      <formula>#REF!+(12/24)</formula>
    </cfRule>
    <cfRule type="cellIs" dxfId="1240" priority="3099" operator="greaterThanOrEqual">
      <formula>#REF!+(12/24)</formula>
    </cfRule>
    <cfRule type="cellIs" dxfId="1239" priority="3100" operator="greaterThan">
      <formula>#REF!+(6/24)</formula>
    </cfRule>
    <cfRule type="cellIs" dxfId="1238" priority="3101" operator="lessThan">
      <formula>#REF!-(12/24)</formula>
    </cfRule>
  </conditionalFormatting>
  <pageMargins left="0.25" right="0.25" top="0.75" bottom="0.75" header="0.3" footer="0.3"/>
  <pageSetup paperSize="9" scale="19" orientation="landscape" r:id="rId1"/>
  <ignoredErrors>
    <ignoredError sqref="BQ91" formula="1"/>
  </ignoredError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DA38D-DD3C-4D9C-9A43-F517A2A0C828}">
  <sheetPr>
    <pageSetUpPr fitToPage="1"/>
  </sheetPr>
  <dimension ref="A1:L89"/>
  <sheetViews>
    <sheetView zoomScale="90" zoomScaleNormal="90" workbookViewId="0">
      <selection activeCell="O69" sqref="O69"/>
    </sheetView>
  </sheetViews>
  <sheetFormatPr defaultRowHeight="15" x14ac:dyDescent="0.25"/>
  <cols>
    <col min="2" max="2" width="18.85546875" style="315" customWidth="1"/>
    <col min="12" max="12" width="8.7109375" style="314"/>
  </cols>
  <sheetData>
    <row r="1" spans="1:12" ht="14.45" customHeight="1" thickBot="1" x14ac:dyDescent="0.3">
      <c r="A1" s="1748">
        <v>2025</v>
      </c>
      <c r="B1" s="1749"/>
      <c r="C1" s="209" t="s">
        <v>231</v>
      </c>
      <c r="D1" s="209" t="s">
        <v>232</v>
      </c>
      <c r="E1" s="209" t="s">
        <v>233</v>
      </c>
      <c r="F1" s="209" t="s">
        <v>234</v>
      </c>
      <c r="G1" s="209" t="s">
        <v>235</v>
      </c>
      <c r="H1" s="209" t="s">
        <v>236</v>
      </c>
      <c r="I1" s="1752" t="s">
        <v>237</v>
      </c>
      <c r="J1" s="1753"/>
      <c r="K1" s="209">
        <f>12/24</f>
        <v>0.5</v>
      </c>
    </row>
    <row r="2" spans="1:12" ht="14.45" customHeight="1" x14ac:dyDescent="0.25">
      <c r="A2" s="1750"/>
      <c r="B2" s="1751"/>
      <c r="C2" s="1754">
        <f>184/24</f>
        <v>7.666666666666667</v>
      </c>
      <c r="D2" s="1754">
        <f>160/24</f>
        <v>6.666666666666667</v>
      </c>
      <c r="E2" s="1754">
        <f>168/24</f>
        <v>7</v>
      </c>
      <c r="F2" s="1754">
        <f>176/24</f>
        <v>7.333333333333333</v>
      </c>
      <c r="G2" s="1754"/>
      <c r="H2" s="1754"/>
      <c r="I2" s="1756">
        <f>+C2+D2+E2+F2+G2+H2</f>
        <v>28.666666666666668</v>
      </c>
      <c r="J2" s="1757"/>
      <c r="K2" s="1742" t="s">
        <v>310</v>
      </c>
      <c r="L2" s="1740" t="s">
        <v>246</v>
      </c>
    </row>
    <row r="3" spans="1:12" x14ac:dyDescent="0.25">
      <c r="A3" s="210" t="s">
        <v>21</v>
      </c>
      <c r="B3" s="210" t="s">
        <v>203</v>
      </c>
      <c r="C3" s="1755"/>
      <c r="D3" s="1755"/>
      <c r="E3" s="1755"/>
      <c r="F3" s="1755"/>
      <c r="G3" s="1755"/>
      <c r="H3" s="1755"/>
      <c r="I3" s="1758"/>
      <c r="J3" s="1759"/>
      <c r="K3" s="1743"/>
      <c r="L3" s="1741"/>
    </row>
    <row r="4" spans="1:12" x14ac:dyDescent="0.25">
      <c r="A4" s="211" t="s">
        <v>204</v>
      </c>
      <c r="B4" s="316">
        <v>1</v>
      </c>
      <c r="C4" s="212">
        <f>+JAN!BO13</f>
        <v>7.5</v>
      </c>
      <c r="D4" s="212">
        <f>+FEV!BE13</f>
        <v>4.5</v>
      </c>
      <c r="E4" s="212">
        <f>+MAR!BE13</f>
        <v>8</v>
      </c>
      <c r="F4" s="212">
        <f>+ABR!BE13</f>
        <v>6.166666666666667</v>
      </c>
      <c r="G4" s="212"/>
      <c r="H4" s="212"/>
      <c r="I4" s="209">
        <f>SUM(C4:H4)</f>
        <v>26.166666666666668</v>
      </c>
      <c r="J4" s="209">
        <f>+I4-$I$2</f>
        <v>-2.5</v>
      </c>
      <c r="K4" s="1049">
        <f>+ABR!CL13</f>
        <v>96</v>
      </c>
      <c r="L4" s="1050">
        <f>ABR!BP13</f>
        <v>-0.5</v>
      </c>
    </row>
    <row r="5" spans="1:12" ht="15.75" thickBot="1" x14ac:dyDescent="0.3">
      <c r="A5" s="211" t="s">
        <v>204</v>
      </c>
      <c r="B5" s="989">
        <v>2</v>
      </c>
      <c r="C5" s="212">
        <f>+JAN!BO76</f>
        <v>7</v>
      </c>
      <c r="D5" s="212">
        <f>+FEV!BE14</f>
        <v>6.166666666666667</v>
      </c>
      <c r="E5" s="212">
        <f>+MAR!BE14</f>
        <v>6.5</v>
      </c>
      <c r="F5" s="212">
        <f>+ABR!BE14</f>
        <v>6.3333333333333339</v>
      </c>
      <c r="G5" s="212"/>
      <c r="H5" s="212"/>
      <c r="I5" s="209">
        <f t="shared" ref="I5" si="0">SUM(C5:H5)</f>
        <v>26</v>
      </c>
      <c r="J5" s="209">
        <f t="shared" ref="J5:J8" si="1">+I5-$I$2</f>
        <v>-2.6666666666666679</v>
      </c>
      <c r="K5" s="1049">
        <f>+ABR!CL14</f>
        <v>96</v>
      </c>
      <c r="L5" s="1050">
        <f>ABR!BP14</f>
        <v>-1.6666666666666679</v>
      </c>
    </row>
    <row r="6" spans="1:12" x14ac:dyDescent="0.25">
      <c r="A6" s="214" t="s">
        <v>37</v>
      </c>
      <c r="B6" s="318">
        <v>3</v>
      </c>
      <c r="C6" s="212">
        <f>+JAN!BO34</f>
        <v>7</v>
      </c>
      <c r="D6" s="212">
        <f>+FEV!BE34</f>
        <v>6.5</v>
      </c>
      <c r="E6" s="212">
        <f>+MAR!BE34</f>
        <v>8</v>
      </c>
      <c r="F6" s="212">
        <f>+ABR!BE34</f>
        <v>6.666666666666667</v>
      </c>
      <c r="G6" s="212"/>
      <c r="H6" s="212"/>
      <c r="I6" s="209">
        <f t="shared" ref="I6:I29" si="2">SUM(C6:H6)</f>
        <v>28.166666666666668</v>
      </c>
      <c r="J6" s="209">
        <f t="shared" si="1"/>
        <v>-0.5</v>
      </c>
      <c r="K6" s="1049">
        <f>+ABR!CL34</f>
        <v>112</v>
      </c>
      <c r="L6" s="1050">
        <f>ABR!BP34</f>
        <v>-0.5</v>
      </c>
    </row>
    <row r="7" spans="1:12" ht="15.75" thickBot="1" x14ac:dyDescent="0.3">
      <c r="A7" s="215" t="s">
        <v>205</v>
      </c>
      <c r="B7" s="1834">
        <v>4</v>
      </c>
      <c r="C7" s="212">
        <f>+JAN!BO54</f>
        <v>8</v>
      </c>
      <c r="D7" s="212">
        <f>+FEV!BE56</f>
        <v>6.5</v>
      </c>
      <c r="E7" s="212">
        <f>+MAR!BE56</f>
        <v>8</v>
      </c>
      <c r="F7" s="212">
        <f>+ABR!BE56</f>
        <v>5.8333333333333339</v>
      </c>
      <c r="G7" s="212"/>
      <c r="H7" s="212"/>
      <c r="I7" s="209">
        <f t="shared" si="2"/>
        <v>28.333333333333336</v>
      </c>
      <c r="J7" s="209">
        <f t="shared" si="1"/>
        <v>-0.33333333333333215</v>
      </c>
      <c r="K7" s="1049">
        <f>+ABR!CL56</f>
        <v>72</v>
      </c>
      <c r="L7" s="1050">
        <f>ABR!BP56</f>
        <v>0.16666666666666785</v>
      </c>
    </row>
    <row r="8" spans="1:12" x14ac:dyDescent="0.25">
      <c r="A8" s="216" t="s">
        <v>24</v>
      </c>
      <c r="B8" s="319">
        <v>5</v>
      </c>
      <c r="C8" s="212">
        <f>+JAN!BO75</f>
        <v>6.5</v>
      </c>
      <c r="D8" s="212">
        <f>+FEV!BE77</f>
        <v>7</v>
      </c>
      <c r="E8" s="212">
        <f>+MAR!BE77</f>
        <v>6.666666666666667</v>
      </c>
      <c r="F8" s="212">
        <f>+ABR!BE77</f>
        <v>8</v>
      </c>
      <c r="G8" s="212"/>
      <c r="H8" s="212"/>
      <c r="I8" s="209">
        <f t="shared" si="2"/>
        <v>28.166666666666668</v>
      </c>
      <c r="J8" s="209">
        <f t="shared" si="1"/>
        <v>-0.5</v>
      </c>
      <c r="K8" s="1049">
        <f>+ABR!CL77</f>
        <v>108</v>
      </c>
      <c r="L8" s="1050">
        <f>ABR!BP77</f>
        <v>2</v>
      </c>
    </row>
    <row r="9" spans="1:12" x14ac:dyDescent="0.25">
      <c r="A9" s="217"/>
      <c r="B9" s="218" t="s">
        <v>206</v>
      </c>
      <c r="C9" s="219">
        <f t="shared" ref="C9:I9" si="3">AVERAGE(C4:C8)</f>
        <v>7.2</v>
      </c>
      <c r="D9" s="219">
        <f t="shared" si="3"/>
        <v>6.1333333333333337</v>
      </c>
      <c r="E9" s="219">
        <f t="shared" si="3"/>
        <v>7.4333333333333327</v>
      </c>
      <c r="F9" s="219">
        <f t="shared" si="3"/>
        <v>6.6</v>
      </c>
      <c r="G9" s="219" t="e">
        <f t="shared" si="3"/>
        <v>#DIV/0!</v>
      </c>
      <c r="H9" s="219" t="e">
        <f t="shared" si="3"/>
        <v>#DIV/0!</v>
      </c>
      <c r="I9" s="219">
        <f t="shared" si="3"/>
        <v>27.366666666666667</v>
      </c>
      <c r="J9" s="219">
        <f>SUMIF(J4:J8,"&gt;0")</f>
        <v>0</v>
      </c>
      <c r="K9" s="322">
        <f>AVERAGE(K4:K8)</f>
        <v>96.8</v>
      </c>
      <c r="L9" s="397">
        <f>SUMIF(L4:L8,"&gt;0")</f>
        <v>2.1666666666666679</v>
      </c>
    </row>
    <row r="10" spans="1:12" x14ac:dyDescent="0.25">
      <c r="A10" s="211" t="s">
        <v>204</v>
      </c>
      <c r="B10" s="316">
        <v>6</v>
      </c>
      <c r="C10" s="212">
        <f>+JAN!BO15</f>
        <v>7.5</v>
      </c>
      <c r="D10" s="212">
        <f>+FEV!BE15</f>
        <v>6.166666666666667</v>
      </c>
      <c r="E10" s="212">
        <f>+MAR!BE15</f>
        <v>8</v>
      </c>
      <c r="F10" s="212">
        <f>+ABR!BE15</f>
        <v>7</v>
      </c>
      <c r="G10" s="212"/>
      <c r="H10" s="212"/>
      <c r="I10" s="209">
        <f t="shared" ref="I10" si="4">SUM(C10:H10)</f>
        <v>28.666666666666668</v>
      </c>
      <c r="J10" s="209">
        <f t="shared" ref="J10:J29" si="5">+I10-$I$2</f>
        <v>0</v>
      </c>
      <c r="K10" s="1049">
        <f>+ABR!CL15</f>
        <v>60</v>
      </c>
      <c r="L10" s="1050">
        <f>ABR!BP15</f>
        <v>0.5</v>
      </c>
    </row>
    <row r="11" spans="1:12" ht="14.45" customHeight="1" x14ac:dyDescent="0.25">
      <c r="A11" s="211" t="s">
        <v>204</v>
      </c>
      <c r="B11" s="317">
        <v>7</v>
      </c>
      <c r="C11" s="212">
        <f>+JAN!BO16</f>
        <v>6</v>
      </c>
      <c r="D11" s="212">
        <f>+FEV!BE16</f>
        <v>6.166666666666667</v>
      </c>
      <c r="E11" s="212">
        <f>+MAR!BE16</f>
        <v>7.5</v>
      </c>
      <c r="F11" s="212">
        <f>+ABR!BE16</f>
        <v>7.166666666666667</v>
      </c>
      <c r="G11" s="212"/>
      <c r="H11" s="212"/>
      <c r="I11" s="209">
        <f t="shared" si="2"/>
        <v>26.833333333333336</v>
      </c>
      <c r="J11" s="209">
        <f t="shared" si="5"/>
        <v>-1.8333333333333321</v>
      </c>
      <c r="K11" s="1049">
        <f>+ABR!CL16</f>
        <v>72</v>
      </c>
      <c r="L11" s="1050">
        <f>ABR!BP16</f>
        <v>-0.33333333333333215</v>
      </c>
    </row>
    <row r="12" spans="1:12" x14ac:dyDescent="0.25">
      <c r="A12" s="211" t="s">
        <v>204</v>
      </c>
      <c r="B12" s="316">
        <v>8</v>
      </c>
      <c r="C12" s="212">
        <f>+JAN!BO18</f>
        <v>6.5</v>
      </c>
      <c r="D12" s="212">
        <f>+FEV!BE17</f>
        <v>6.5</v>
      </c>
      <c r="E12" s="212">
        <f>+MAR!BE17</f>
        <v>7.5</v>
      </c>
      <c r="F12" s="212">
        <f>+ABR!BE17</f>
        <v>7.5</v>
      </c>
      <c r="G12" s="212"/>
      <c r="H12" s="212"/>
      <c r="I12" s="209">
        <f t="shared" si="2"/>
        <v>28</v>
      </c>
      <c r="J12" s="209">
        <f t="shared" si="5"/>
        <v>-0.66666666666666785</v>
      </c>
      <c r="K12" s="1049">
        <f>+ABR!CL17</f>
        <v>144</v>
      </c>
      <c r="L12" s="1050">
        <f>ABR!BP17</f>
        <v>-0.66666666666666785</v>
      </c>
    </row>
    <row r="13" spans="1:12" x14ac:dyDescent="0.25">
      <c r="A13" s="211" t="s">
        <v>204</v>
      </c>
      <c r="B13" s="317">
        <v>9</v>
      </c>
      <c r="C13" s="212">
        <f>+JAN!BO19</f>
        <v>6.5</v>
      </c>
      <c r="D13" s="212">
        <f>+FEV!BE18</f>
        <v>6.166666666666667</v>
      </c>
      <c r="E13" s="212">
        <f>+MAR!BE18</f>
        <v>7.5</v>
      </c>
      <c r="F13" s="212">
        <f>+ABR!BE18</f>
        <v>5.666666666666667</v>
      </c>
      <c r="G13" s="212"/>
      <c r="H13" s="212"/>
      <c r="I13" s="209">
        <f t="shared" si="2"/>
        <v>25.833333333333336</v>
      </c>
      <c r="J13" s="209">
        <f t="shared" si="5"/>
        <v>-2.8333333333333321</v>
      </c>
      <c r="K13" s="1049">
        <f>+ABR!CL18</f>
        <v>72</v>
      </c>
      <c r="L13" s="1050">
        <f>ABR!BP18</f>
        <v>-2.3333333333333321</v>
      </c>
    </row>
    <row r="14" spans="1:12" x14ac:dyDescent="0.25">
      <c r="A14" s="211" t="s">
        <v>204</v>
      </c>
      <c r="B14" s="316">
        <v>10</v>
      </c>
      <c r="C14" s="212">
        <f>+JAN!BO20</f>
        <v>6.5</v>
      </c>
      <c r="D14" s="212">
        <f>+FEV!BE19</f>
        <v>6.5</v>
      </c>
      <c r="E14" s="212">
        <f>+MAR!BE19</f>
        <v>8</v>
      </c>
      <c r="F14" s="212">
        <f>+ABR!BE19</f>
        <v>6.666666666666667</v>
      </c>
      <c r="G14" s="212"/>
      <c r="H14" s="212"/>
      <c r="I14" s="209">
        <f t="shared" si="2"/>
        <v>27.666666666666668</v>
      </c>
      <c r="J14" s="209">
        <f t="shared" si="5"/>
        <v>-1</v>
      </c>
      <c r="K14" s="1049">
        <f>+ABR!CL19</f>
        <v>84</v>
      </c>
      <c r="L14" s="1050">
        <f>ABR!BP19</f>
        <v>0</v>
      </c>
    </row>
    <row r="15" spans="1:12" x14ac:dyDescent="0.25">
      <c r="A15" s="214" t="s">
        <v>244</v>
      </c>
      <c r="B15" s="990">
        <v>11</v>
      </c>
      <c r="C15" s="212">
        <f>+JAN!BO35</f>
        <v>8</v>
      </c>
      <c r="D15" s="212">
        <f>+FEV!BE35</f>
        <v>6</v>
      </c>
      <c r="E15" s="212">
        <f>+MAR!BE35</f>
        <v>7.5</v>
      </c>
      <c r="F15" s="212">
        <f>+ABR!BE35</f>
        <v>5.5</v>
      </c>
      <c r="G15" s="212"/>
      <c r="H15" s="212"/>
      <c r="I15" s="209">
        <f t="shared" si="2"/>
        <v>27</v>
      </c>
      <c r="J15" s="209">
        <f t="shared" si="5"/>
        <v>-1.6666666666666679</v>
      </c>
      <c r="K15" s="1049">
        <f>+ABR!CL35</f>
        <v>60</v>
      </c>
      <c r="L15" s="1050">
        <f>ABR!BP35</f>
        <v>0.33333333333333215</v>
      </c>
    </row>
    <row r="16" spans="1:12" x14ac:dyDescent="0.25">
      <c r="A16" s="214" t="s">
        <v>37</v>
      </c>
      <c r="B16" s="318">
        <v>12</v>
      </c>
      <c r="C16" s="212">
        <f>+JAN!BO39</f>
        <v>7.5</v>
      </c>
      <c r="D16" s="212">
        <f>+FEV!BE38</f>
        <v>6.5</v>
      </c>
      <c r="E16" s="212">
        <f>+MAR!BE38</f>
        <v>8</v>
      </c>
      <c r="F16" s="212">
        <f>+ABR!BE38</f>
        <v>6.666666666666667</v>
      </c>
      <c r="G16" s="212"/>
      <c r="H16" s="212"/>
      <c r="I16" s="209">
        <f t="shared" si="2"/>
        <v>28.666666666666668</v>
      </c>
      <c r="J16" s="209">
        <f t="shared" si="5"/>
        <v>0</v>
      </c>
      <c r="K16" s="1049">
        <f>+ABR!CL38</f>
        <v>92</v>
      </c>
      <c r="L16" s="1050">
        <f>ABR!BP38</f>
        <v>0</v>
      </c>
    </row>
    <row r="17" spans="1:12" x14ac:dyDescent="0.25">
      <c r="A17" s="214" t="s">
        <v>37</v>
      </c>
      <c r="B17" s="990">
        <v>13</v>
      </c>
      <c r="C17" s="212">
        <f>+JAN!BO40</f>
        <v>7.333333333333333</v>
      </c>
      <c r="D17" s="212">
        <f>+FEV!BE39</f>
        <v>7</v>
      </c>
      <c r="E17" s="212">
        <f>+MAR!BE39</f>
        <v>7.5</v>
      </c>
      <c r="F17" s="212">
        <f>+ABR!BE39</f>
        <v>6.666666666666667</v>
      </c>
      <c r="G17" s="212"/>
      <c r="H17" s="212"/>
      <c r="I17" s="209">
        <f t="shared" si="2"/>
        <v>28.5</v>
      </c>
      <c r="J17" s="209">
        <f t="shared" si="5"/>
        <v>-0.16666666666666785</v>
      </c>
      <c r="K17" s="1049">
        <f>+ABR!CL39</f>
        <v>120</v>
      </c>
      <c r="L17" s="1050">
        <f>ABR!BP39</f>
        <v>-0.16666666666666785</v>
      </c>
    </row>
    <row r="18" spans="1:12" x14ac:dyDescent="0.25">
      <c r="A18" s="214" t="s">
        <v>37</v>
      </c>
      <c r="B18" s="318">
        <v>14</v>
      </c>
      <c r="C18" s="212">
        <f>+JAN!BO41</f>
        <v>8</v>
      </c>
      <c r="D18" s="212">
        <f>+FEV!BE40</f>
        <v>6</v>
      </c>
      <c r="E18" s="212">
        <f>+MAR!BE40</f>
        <v>8</v>
      </c>
      <c r="F18" s="212">
        <f>+ABR!BE40</f>
        <v>5.5000000000000009</v>
      </c>
      <c r="G18" s="212"/>
      <c r="H18" s="212"/>
      <c r="I18" s="209">
        <f t="shared" si="2"/>
        <v>27.5</v>
      </c>
      <c r="J18" s="209">
        <f t="shared" si="5"/>
        <v>-1.1666666666666679</v>
      </c>
      <c r="K18" s="1049">
        <f>+ABR!CL40</f>
        <v>149</v>
      </c>
      <c r="L18" s="1050">
        <f>ABR!BP40</f>
        <v>-1.1666666666666679</v>
      </c>
    </row>
    <row r="19" spans="1:12" x14ac:dyDescent="0.25">
      <c r="A19" s="214" t="s">
        <v>37</v>
      </c>
      <c r="B19" s="990">
        <v>15</v>
      </c>
      <c r="C19" s="212">
        <f>+JAN!BO42</f>
        <v>7</v>
      </c>
      <c r="D19" s="212">
        <f>+FEV!BE41</f>
        <v>7</v>
      </c>
      <c r="E19" s="212">
        <f>+MAR!BE41</f>
        <v>7</v>
      </c>
      <c r="F19" s="212">
        <f>+ABR!BE41</f>
        <v>6.666666666666667</v>
      </c>
      <c r="G19" s="212"/>
      <c r="H19" s="212"/>
      <c r="I19" s="209">
        <f t="shared" si="2"/>
        <v>27.666666666666668</v>
      </c>
      <c r="J19" s="209">
        <f t="shared" si="5"/>
        <v>-1</v>
      </c>
      <c r="K19" s="1049">
        <f>+ABR!CL41</f>
        <v>120</v>
      </c>
      <c r="L19" s="1050">
        <f>ABR!BP41</f>
        <v>-0.5</v>
      </c>
    </row>
    <row r="20" spans="1:12" x14ac:dyDescent="0.25">
      <c r="A20" s="215" t="s">
        <v>205</v>
      </c>
      <c r="B20" s="320">
        <v>16</v>
      </c>
      <c r="C20" s="212">
        <f>+JAN!BO56</f>
        <v>8</v>
      </c>
      <c r="D20" s="212">
        <f>+FEV!BE58</f>
        <v>6.5</v>
      </c>
      <c r="E20" s="212">
        <f>+MAR!BE58</f>
        <v>6.666666666666667</v>
      </c>
      <c r="F20" s="212">
        <f>+ABR!BE58</f>
        <v>7.166666666666667</v>
      </c>
      <c r="G20" s="212"/>
      <c r="H20" s="212"/>
      <c r="I20" s="209">
        <f t="shared" si="2"/>
        <v>28.333333333333336</v>
      </c>
      <c r="J20" s="209">
        <f t="shared" si="5"/>
        <v>-0.33333333333333215</v>
      </c>
      <c r="K20" s="1049">
        <f>+ABR!CL58</f>
        <v>96</v>
      </c>
      <c r="L20" s="1050">
        <f>ABR!BP58</f>
        <v>-0.33333333333333215</v>
      </c>
    </row>
    <row r="21" spans="1:12" x14ac:dyDescent="0.25">
      <c r="A21" s="215" t="s">
        <v>205</v>
      </c>
      <c r="B21" s="321">
        <v>17</v>
      </c>
      <c r="C21" s="212">
        <f>+JAN!BO57</f>
        <v>8</v>
      </c>
      <c r="D21" s="212">
        <f>+FEV!BE59</f>
        <v>6.5</v>
      </c>
      <c r="E21" s="212">
        <f>+MAR!BE59</f>
        <v>7</v>
      </c>
      <c r="F21" s="212">
        <f>+ABR!BE59</f>
        <v>7.333333333333333</v>
      </c>
      <c r="G21" s="212"/>
      <c r="H21" s="212"/>
      <c r="I21" s="209">
        <f t="shared" si="2"/>
        <v>28.833333333333332</v>
      </c>
      <c r="J21" s="209">
        <f t="shared" si="5"/>
        <v>0.1666666666666643</v>
      </c>
      <c r="K21" s="1049">
        <f>+ABR!CL59</f>
        <v>0</v>
      </c>
      <c r="L21" s="1050">
        <f>ABR!BP59</f>
        <v>0.1666666666666643</v>
      </c>
    </row>
    <row r="22" spans="1:12" x14ac:dyDescent="0.25">
      <c r="A22" s="215" t="s">
        <v>205</v>
      </c>
      <c r="B22" s="320">
        <v>18</v>
      </c>
      <c r="C22" s="212">
        <f>+JAN!BO58</f>
        <v>9</v>
      </c>
      <c r="D22" s="212">
        <f>+FEV!BE60</f>
        <v>7</v>
      </c>
      <c r="E22" s="212">
        <f>+MAR!BE60</f>
        <v>7</v>
      </c>
      <c r="F22" s="212">
        <f>+ABR!BE60</f>
        <v>6.5</v>
      </c>
      <c r="G22" s="212"/>
      <c r="H22" s="212"/>
      <c r="I22" s="209">
        <f t="shared" si="2"/>
        <v>29.5</v>
      </c>
      <c r="J22" s="209">
        <f t="shared" si="5"/>
        <v>0.83333333333333215</v>
      </c>
      <c r="K22" s="1049">
        <f>+ABR!CL60</f>
        <v>60</v>
      </c>
      <c r="L22" s="1050">
        <f>ABR!BP60</f>
        <v>1.3333333333333321</v>
      </c>
    </row>
    <row r="23" spans="1:12" x14ac:dyDescent="0.25">
      <c r="A23" s="215" t="s">
        <v>205</v>
      </c>
      <c r="B23" s="321">
        <v>19</v>
      </c>
      <c r="C23" s="212">
        <f>JAN!BO17</f>
        <v>7.5</v>
      </c>
      <c r="D23" s="212">
        <f>+FEV!BE61</f>
        <v>7</v>
      </c>
      <c r="E23" s="212">
        <f>+MAR!BE61</f>
        <v>7.166666666666667</v>
      </c>
      <c r="F23" s="212">
        <f>+ABR!BE61</f>
        <v>6.8333333333333339</v>
      </c>
      <c r="G23" s="212"/>
      <c r="H23" s="212"/>
      <c r="I23" s="209">
        <f t="shared" si="2"/>
        <v>28.5</v>
      </c>
      <c r="J23" s="209">
        <f t="shared" si="5"/>
        <v>-0.16666666666666785</v>
      </c>
      <c r="K23" s="1049">
        <f>+ABR!CL61</f>
        <v>61</v>
      </c>
      <c r="L23" s="1050">
        <f>ABR!BP61</f>
        <v>0.83333333333333215</v>
      </c>
    </row>
    <row r="24" spans="1:12" x14ac:dyDescent="0.25">
      <c r="A24" s="215" t="s">
        <v>205</v>
      </c>
      <c r="B24" s="320">
        <v>20</v>
      </c>
      <c r="C24" s="212">
        <f>+JAN!BO60</f>
        <v>7.833333333333333</v>
      </c>
      <c r="D24" s="212">
        <f>+FEV!BE62</f>
        <v>6.666666666666667</v>
      </c>
      <c r="E24" s="212">
        <f>+MAR!BE62</f>
        <v>6.666666666666667</v>
      </c>
      <c r="F24" s="212">
        <f>+ABR!BE62</f>
        <v>7.333333333333333</v>
      </c>
      <c r="G24" s="212"/>
      <c r="H24" s="212"/>
      <c r="I24" s="209">
        <f t="shared" si="2"/>
        <v>28.5</v>
      </c>
      <c r="J24" s="209">
        <f>+I24-$I$2</f>
        <v>-0.16666666666666785</v>
      </c>
      <c r="K24" s="1049">
        <f>+ABR!CL62</f>
        <v>12</v>
      </c>
      <c r="L24" s="1050">
        <f>ABR!BP62</f>
        <v>0.83333333333333215</v>
      </c>
    </row>
    <row r="25" spans="1:12" x14ac:dyDescent="0.25">
      <c r="A25" s="216" t="s">
        <v>24</v>
      </c>
      <c r="B25" s="991">
        <v>21</v>
      </c>
      <c r="C25" s="212">
        <f>+JAN!BO77</f>
        <v>7.5</v>
      </c>
      <c r="D25" s="212">
        <f>+FEV!BE79</f>
        <v>7</v>
      </c>
      <c r="E25" s="212">
        <f>+MAR!BE79</f>
        <v>6.8333333333333339</v>
      </c>
      <c r="F25" s="212">
        <f>+ABR!BE79</f>
        <v>5.666666666666667</v>
      </c>
      <c r="G25" s="212"/>
      <c r="H25" s="212"/>
      <c r="I25" s="209">
        <f t="shared" si="2"/>
        <v>27.000000000000004</v>
      </c>
      <c r="J25" s="209">
        <f t="shared" si="5"/>
        <v>-1.6666666666666643</v>
      </c>
      <c r="K25" s="1049">
        <f>+ABR!CL79</f>
        <v>84</v>
      </c>
      <c r="L25" s="1050">
        <f>ABR!BP79</f>
        <v>-1.1666666666666643</v>
      </c>
    </row>
    <row r="26" spans="1:12" x14ac:dyDescent="0.25">
      <c r="A26" s="216" t="s">
        <v>24</v>
      </c>
      <c r="B26" s="319">
        <v>22</v>
      </c>
      <c r="C26" s="212">
        <f>+JAN!BO78</f>
        <v>8.5</v>
      </c>
      <c r="D26" s="212">
        <f>+FEV!BE80</f>
        <v>6.166666666666667</v>
      </c>
      <c r="E26" s="212">
        <f>+MAR!BE80</f>
        <v>7.166666666666667</v>
      </c>
      <c r="F26" s="212">
        <f>+ABR!BE80</f>
        <v>8.5</v>
      </c>
      <c r="G26" s="212"/>
      <c r="H26" s="212"/>
      <c r="I26" s="209">
        <f t="shared" si="2"/>
        <v>30.333333333333336</v>
      </c>
      <c r="J26" s="209">
        <f t="shared" si="5"/>
        <v>1.6666666666666679</v>
      </c>
      <c r="K26" s="1049">
        <f>+ABR!CL80</f>
        <v>120</v>
      </c>
      <c r="L26" s="1050">
        <f>ABR!BP80</f>
        <v>2.6666666666666679</v>
      </c>
    </row>
    <row r="27" spans="1:12" x14ac:dyDescent="0.25">
      <c r="A27" s="216" t="s">
        <v>24</v>
      </c>
      <c r="B27" s="991">
        <v>23</v>
      </c>
      <c r="C27" s="212">
        <f>+JAN!BO38</f>
        <v>8</v>
      </c>
      <c r="D27" s="212">
        <f>+FEV!BE81</f>
        <v>7</v>
      </c>
      <c r="E27" s="212">
        <f>+MAR!BE81</f>
        <v>7.166666666666667</v>
      </c>
      <c r="F27" s="212">
        <f>+ABR!BE81</f>
        <v>8</v>
      </c>
      <c r="G27" s="212"/>
      <c r="H27" s="212"/>
      <c r="I27" s="209">
        <f t="shared" si="2"/>
        <v>30.166666666666668</v>
      </c>
      <c r="J27" s="209">
        <f t="shared" si="5"/>
        <v>1.5</v>
      </c>
      <c r="K27" s="1049">
        <f>+ABR!CL81</f>
        <v>84</v>
      </c>
      <c r="L27" s="1050">
        <f>ABR!BP81</f>
        <v>1.5</v>
      </c>
    </row>
    <row r="28" spans="1:12" x14ac:dyDescent="0.25">
      <c r="A28" s="216" t="s">
        <v>24</v>
      </c>
      <c r="B28" s="319">
        <v>24</v>
      </c>
      <c r="C28" s="212">
        <f>+JAN!BO79</f>
        <v>8</v>
      </c>
      <c r="D28" s="212">
        <f>+FEV!BE82</f>
        <v>6</v>
      </c>
      <c r="E28" s="212">
        <f>+MAR!BE82</f>
        <v>7.166666666666667</v>
      </c>
      <c r="F28" s="212">
        <f>+ABR!BE82</f>
        <v>8</v>
      </c>
      <c r="G28" s="212"/>
      <c r="H28" s="212"/>
      <c r="I28" s="209">
        <f t="shared" si="2"/>
        <v>29.166666666666668</v>
      </c>
      <c r="J28" s="209">
        <f t="shared" si="5"/>
        <v>0.5</v>
      </c>
      <c r="K28" s="1049">
        <f>+ABR!CL82</f>
        <v>137</v>
      </c>
      <c r="L28" s="1050">
        <f>ABR!BP82</f>
        <v>0.5</v>
      </c>
    </row>
    <row r="29" spans="1:12" x14ac:dyDescent="0.25">
      <c r="A29" s="216" t="s">
        <v>24</v>
      </c>
      <c r="B29" s="991">
        <v>25</v>
      </c>
      <c r="C29" s="212">
        <f>+JAN!BO82</f>
        <v>7</v>
      </c>
      <c r="D29" s="212">
        <f>+FEV!BE83</f>
        <v>6.333333333333333</v>
      </c>
      <c r="E29" s="212">
        <f>+MAR!BE83</f>
        <v>6.666666666666667</v>
      </c>
      <c r="F29" s="212">
        <f>+ABR!BE83</f>
        <v>7.666666666666667</v>
      </c>
      <c r="G29" s="212"/>
      <c r="H29" s="212"/>
      <c r="I29" s="209">
        <f t="shared" si="2"/>
        <v>27.666666666666668</v>
      </c>
      <c r="J29" s="209">
        <f t="shared" si="5"/>
        <v>-1</v>
      </c>
      <c r="K29" s="1049">
        <f>+ABR!CL83</f>
        <v>36</v>
      </c>
      <c r="L29" s="1050">
        <f>ABR!BP83</f>
        <v>0</v>
      </c>
    </row>
    <row r="30" spans="1:12" x14ac:dyDescent="0.25">
      <c r="A30" s="217"/>
      <c r="B30" s="218" t="s">
        <v>207</v>
      </c>
      <c r="C30" s="219">
        <f t="shared" ref="C30:K30" si="6">AVERAGE(C10:C29)</f>
        <v>7.5083333333333346</v>
      </c>
      <c r="D30" s="219">
        <f t="shared" si="6"/>
        <v>6.5083333333333346</v>
      </c>
      <c r="E30" s="219">
        <f t="shared" si="6"/>
        <v>7.3</v>
      </c>
      <c r="F30" s="219">
        <f t="shared" si="6"/>
        <v>6.8999999999999986</v>
      </c>
      <c r="G30" s="219" t="e">
        <f t="shared" si="6"/>
        <v>#DIV/0!</v>
      </c>
      <c r="H30" s="219" t="e">
        <f t="shared" si="6"/>
        <v>#DIV/0!</v>
      </c>
      <c r="I30" s="219">
        <f t="shared" si="6"/>
        <v>28.216666666666661</v>
      </c>
      <c r="J30" s="219">
        <f>SUMIF(J10:J29,"&gt;0")</f>
        <v>4.6666666666666643</v>
      </c>
      <c r="K30" s="322">
        <f t="shared" si="6"/>
        <v>83.15</v>
      </c>
      <c r="L30" s="397">
        <f>SUMIF(L10:L29,"&gt;0")</f>
        <v>8.6666666666666607</v>
      </c>
    </row>
    <row r="31" spans="1:12" x14ac:dyDescent="0.25">
      <c r="A31" s="211" t="s">
        <v>208</v>
      </c>
      <c r="B31" s="211">
        <v>26</v>
      </c>
      <c r="C31" s="212"/>
      <c r="D31" s="212"/>
      <c r="E31" s="212"/>
      <c r="F31" s="212"/>
      <c r="G31" s="212"/>
      <c r="H31" s="212"/>
      <c r="I31" s="209"/>
      <c r="J31" s="209"/>
      <c r="K31" s="1049"/>
      <c r="L31" s="1050"/>
    </row>
    <row r="32" spans="1:12" x14ac:dyDescent="0.25">
      <c r="A32" s="211" t="s">
        <v>208</v>
      </c>
      <c r="B32" s="211">
        <v>27</v>
      </c>
      <c r="C32" s="212"/>
      <c r="D32" s="212"/>
      <c r="E32" s="212"/>
      <c r="F32" s="212"/>
      <c r="G32" s="212"/>
      <c r="H32" s="212"/>
      <c r="I32" s="209"/>
      <c r="J32" s="209"/>
      <c r="K32" s="1049"/>
      <c r="L32" s="1050"/>
    </row>
    <row r="33" spans="1:12" x14ac:dyDescent="0.25">
      <c r="A33" s="211" t="s">
        <v>204</v>
      </c>
      <c r="B33" s="211">
        <v>28</v>
      </c>
      <c r="C33" s="212">
        <f>+JAN!BO23</f>
        <v>7.5</v>
      </c>
      <c r="D33" s="212">
        <f>+FEV!BE23</f>
        <v>6.666666666666667</v>
      </c>
      <c r="E33" s="212">
        <f>+MAR!BE23</f>
        <v>8</v>
      </c>
      <c r="F33" s="212">
        <f>+ABR!BE23</f>
        <v>7</v>
      </c>
      <c r="G33" s="212"/>
      <c r="H33" s="212"/>
      <c r="I33" s="209">
        <f t="shared" ref="I33:I45" si="7">SUM(C33:H33)</f>
        <v>29.166666666666668</v>
      </c>
      <c r="J33" s="209">
        <f t="shared" ref="J33:J45" si="8">+I33-$I$2</f>
        <v>0.5</v>
      </c>
      <c r="K33" s="1049">
        <f>+ABR!CL23</f>
        <v>60</v>
      </c>
      <c r="L33" s="1050">
        <f>ABR!BP23</f>
        <v>1</v>
      </c>
    </row>
    <row r="34" spans="1:12" x14ac:dyDescent="0.25">
      <c r="A34" s="211" t="s">
        <v>204</v>
      </c>
      <c r="B34" s="211">
        <v>29</v>
      </c>
      <c r="C34" s="212">
        <f>+JAN!BO24</f>
        <v>7.5</v>
      </c>
      <c r="D34" s="212">
        <f>+FEV!BE24</f>
        <v>5.166666666666667</v>
      </c>
      <c r="E34" s="212">
        <f>+MAR!BE24</f>
        <v>8</v>
      </c>
      <c r="F34" s="212">
        <f>+ABR!BE24</f>
        <v>7.166666666666667</v>
      </c>
      <c r="G34" s="212"/>
      <c r="H34" s="212"/>
      <c r="I34" s="209">
        <f t="shared" si="7"/>
        <v>27.833333333333336</v>
      </c>
      <c r="J34" s="209">
        <f t="shared" si="8"/>
        <v>-0.83333333333333215</v>
      </c>
      <c r="K34" s="1049">
        <f>+ABR!CL24</f>
        <v>84</v>
      </c>
      <c r="L34" s="1050">
        <f>ABR!BP24</f>
        <v>0.16666666666666785</v>
      </c>
    </row>
    <row r="35" spans="1:12" x14ac:dyDescent="0.25">
      <c r="A35" s="211" t="s">
        <v>204</v>
      </c>
      <c r="B35" s="211">
        <v>30</v>
      </c>
      <c r="C35" s="212">
        <f>+JAN!BO25</f>
        <v>8</v>
      </c>
      <c r="D35" s="212">
        <f>+FEV!BE25</f>
        <v>7.666666666666667</v>
      </c>
      <c r="E35" s="212">
        <f>+MAR!BE25</f>
        <v>7</v>
      </c>
      <c r="F35" s="212">
        <f>+ABR!BE25</f>
        <v>6.5</v>
      </c>
      <c r="G35" s="212"/>
      <c r="H35" s="212"/>
      <c r="I35" s="209">
        <f t="shared" si="7"/>
        <v>29.166666666666668</v>
      </c>
      <c r="J35" s="209">
        <f t="shared" si="8"/>
        <v>0.5</v>
      </c>
      <c r="K35" s="1049">
        <f>+ABR!CL25</f>
        <v>12</v>
      </c>
      <c r="L35" s="1050">
        <f>ABR!BP25</f>
        <v>0.5</v>
      </c>
    </row>
    <row r="36" spans="1:12" x14ac:dyDescent="0.25">
      <c r="A36" s="211" t="s">
        <v>204</v>
      </c>
      <c r="B36" s="211">
        <v>31</v>
      </c>
      <c r="C36" s="212">
        <f>+JAN!BO26</f>
        <v>8.3333333333333339</v>
      </c>
      <c r="D36" s="212">
        <f>+FEV!BE26</f>
        <v>6.166666666666667</v>
      </c>
      <c r="E36" s="212">
        <f>+MAR!BE26</f>
        <v>7</v>
      </c>
      <c r="F36" s="212">
        <f>+ABR!BE26</f>
        <v>7.333333333333333</v>
      </c>
      <c r="G36" s="212"/>
      <c r="H36" s="212"/>
      <c r="I36" s="209">
        <f t="shared" si="7"/>
        <v>28.833333333333332</v>
      </c>
      <c r="J36" s="209">
        <f t="shared" si="8"/>
        <v>0.1666666666666643</v>
      </c>
      <c r="K36" s="1049">
        <f>+ABR!CL26</f>
        <v>36</v>
      </c>
      <c r="L36" s="1050">
        <f>ABR!BP26</f>
        <v>0.1666666666666643</v>
      </c>
    </row>
    <row r="37" spans="1:12" x14ac:dyDescent="0.25">
      <c r="A37" s="211" t="s">
        <v>204</v>
      </c>
      <c r="B37" s="211">
        <v>32</v>
      </c>
      <c r="C37" s="212">
        <f>+JAN!BO28</f>
        <v>7.5</v>
      </c>
      <c r="D37" s="212">
        <f>+FEV!BE27</f>
        <v>6.666666666666667</v>
      </c>
      <c r="E37" s="212">
        <f>+MAR!BE27</f>
        <v>7.666666666666667</v>
      </c>
      <c r="F37" s="212">
        <f>+ABR!BE27</f>
        <v>7</v>
      </c>
      <c r="G37" s="212"/>
      <c r="H37" s="212"/>
      <c r="I37" s="209">
        <f t="shared" si="7"/>
        <v>28.833333333333336</v>
      </c>
      <c r="J37" s="209">
        <f t="shared" si="8"/>
        <v>0.16666666666666785</v>
      </c>
      <c r="K37" s="1049">
        <f>+ABR!CL27</f>
        <v>48</v>
      </c>
      <c r="L37" s="1050">
        <f>ABR!BP27</f>
        <v>0.66666666666666785</v>
      </c>
    </row>
    <row r="38" spans="1:12" x14ac:dyDescent="0.25">
      <c r="A38" s="211" t="s">
        <v>204</v>
      </c>
      <c r="B38" s="211">
        <v>33</v>
      </c>
      <c r="C38" s="212">
        <f>+JAN!BO29</f>
        <v>7.166666666666667</v>
      </c>
      <c r="D38" s="212">
        <f>+FEV!BE28</f>
        <v>6.166666666666667</v>
      </c>
      <c r="E38" s="212">
        <f>+MAR!BE28</f>
        <v>7</v>
      </c>
      <c r="F38" s="212">
        <f>+ABR!BE28</f>
        <v>7.333333333333333</v>
      </c>
      <c r="G38" s="212"/>
      <c r="H38" s="212"/>
      <c r="I38" s="209">
        <f t="shared" si="7"/>
        <v>27.666666666666668</v>
      </c>
      <c r="J38" s="209">
        <f t="shared" si="8"/>
        <v>-1</v>
      </c>
      <c r="K38" s="1049">
        <f>+ABR!CL28</f>
        <v>96</v>
      </c>
      <c r="L38" s="1050">
        <f>ABR!BP28</f>
        <v>-0.5</v>
      </c>
    </row>
    <row r="39" spans="1:12" x14ac:dyDescent="0.25">
      <c r="A39" s="211" t="s">
        <v>204</v>
      </c>
      <c r="B39" s="211">
        <v>34</v>
      </c>
      <c r="C39" s="212">
        <f>+JAN!BO30</f>
        <v>7.833333333333333</v>
      </c>
      <c r="D39" s="212">
        <f>+FEV!BE29</f>
        <v>6.5</v>
      </c>
      <c r="E39" s="212">
        <f>+MAR!BE29</f>
        <v>8</v>
      </c>
      <c r="F39" s="212">
        <f>+ABR!BE29</f>
        <v>7.166666666666667</v>
      </c>
      <c r="G39" s="212"/>
      <c r="H39" s="212"/>
      <c r="I39" s="209">
        <f t="shared" si="7"/>
        <v>29.5</v>
      </c>
      <c r="J39" s="209">
        <f t="shared" si="8"/>
        <v>0.83333333333333215</v>
      </c>
      <c r="K39" s="1049">
        <f>+ABR!CL29</f>
        <v>85</v>
      </c>
      <c r="L39" s="1050">
        <f>ABR!BP29</f>
        <v>0.83333333333333215</v>
      </c>
    </row>
    <row r="40" spans="1:12" x14ac:dyDescent="0.25">
      <c r="A40" s="211" t="s">
        <v>204</v>
      </c>
      <c r="B40" s="211">
        <v>35</v>
      </c>
      <c r="C40" s="212">
        <f>+JAN!BO31</f>
        <v>1.5</v>
      </c>
      <c r="D40" s="212">
        <f>+FEV!BE30</f>
        <v>6.666666666666667</v>
      </c>
      <c r="E40" s="212">
        <f>+MAR!BE30</f>
        <v>7.5</v>
      </c>
      <c r="F40" s="212">
        <f>+ABR!BE30</f>
        <v>7.5</v>
      </c>
      <c r="G40" s="212"/>
      <c r="H40" s="212"/>
      <c r="I40" s="209">
        <f t="shared" ref="I40:I41" si="9">SUM(C40:H40)</f>
        <v>23.166666666666668</v>
      </c>
      <c r="J40" s="209">
        <f>+I40-$I$2+"148:00"</f>
        <v>0.66666666666666696</v>
      </c>
      <c r="K40" s="1049">
        <f>+ABR!CL30</f>
        <v>96</v>
      </c>
      <c r="L40" s="1050">
        <f>ABR!BP30</f>
        <v>0.5</v>
      </c>
    </row>
    <row r="41" spans="1:12" x14ac:dyDescent="0.25">
      <c r="A41" s="211" t="s">
        <v>204</v>
      </c>
      <c r="B41" s="211">
        <v>36</v>
      </c>
      <c r="C41" s="212">
        <f>+JAN!BO32</f>
        <v>1.5</v>
      </c>
      <c r="D41" s="212">
        <f>+FEV!BE31</f>
        <v>7.166666666666667</v>
      </c>
      <c r="E41" s="212">
        <f>+MAR!BE31</f>
        <v>7.5</v>
      </c>
      <c r="F41" s="212">
        <f>+ABR!BE31</f>
        <v>7.5</v>
      </c>
      <c r="G41" s="212"/>
      <c r="H41" s="212"/>
      <c r="I41" s="209">
        <f t="shared" si="9"/>
        <v>23.666666666666668</v>
      </c>
      <c r="J41" s="209">
        <f>+I41-$I$2+"148:00"</f>
        <v>1.166666666666667</v>
      </c>
      <c r="K41" s="1049">
        <f>+ABR!CL31</f>
        <v>60</v>
      </c>
      <c r="L41" s="1050">
        <f>ABR!BP31</f>
        <v>1</v>
      </c>
    </row>
    <row r="42" spans="1:12" x14ac:dyDescent="0.25">
      <c r="A42" s="211" t="s">
        <v>204</v>
      </c>
      <c r="B42" s="211">
        <v>37</v>
      </c>
      <c r="C42" s="212"/>
      <c r="D42" s="212"/>
      <c r="E42" s="212"/>
      <c r="F42" s="212"/>
      <c r="G42" s="212"/>
      <c r="H42" s="212"/>
      <c r="I42" s="209"/>
      <c r="J42" s="209"/>
      <c r="K42" s="1049"/>
      <c r="L42" s="1050"/>
    </row>
    <row r="43" spans="1:12" x14ac:dyDescent="0.25">
      <c r="A43" s="214" t="s">
        <v>209</v>
      </c>
      <c r="B43" s="214">
        <v>38</v>
      </c>
      <c r="C43" s="212"/>
      <c r="D43" s="212"/>
      <c r="E43" s="212"/>
      <c r="F43" s="212"/>
      <c r="G43" s="212"/>
      <c r="H43" s="212"/>
      <c r="I43" s="209"/>
      <c r="J43" s="209"/>
      <c r="K43" s="1049"/>
      <c r="L43" s="1050"/>
    </row>
    <row r="44" spans="1:12" x14ac:dyDescent="0.25">
      <c r="A44" s="214" t="s">
        <v>209</v>
      </c>
      <c r="B44" s="214">
        <v>39</v>
      </c>
      <c r="C44" s="212"/>
      <c r="D44" s="212"/>
      <c r="E44" s="212"/>
      <c r="F44" s="212"/>
      <c r="G44" s="212"/>
      <c r="H44" s="212"/>
      <c r="I44" s="209"/>
      <c r="J44" s="209"/>
      <c r="K44" s="1049"/>
      <c r="L44" s="1050"/>
    </row>
    <row r="45" spans="1:12" x14ac:dyDescent="0.25">
      <c r="A45" s="214" t="s">
        <v>37</v>
      </c>
      <c r="B45" s="214">
        <v>40</v>
      </c>
      <c r="C45" s="212">
        <f>+JAN!BO43</f>
        <v>6.166666666666667</v>
      </c>
      <c r="D45" s="212">
        <f>+FEV!BE45</f>
        <v>6.5</v>
      </c>
      <c r="E45" s="212">
        <f>+MAR!BE45</f>
        <v>5.5</v>
      </c>
      <c r="F45" s="212">
        <f>+ABR!BE45</f>
        <v>6.666666666666667</v>
      </c>
      <c r="G45" s="212"/>
      <c r="H45" s="212"/>
      <c r="I45" s="209">
        <f t="shared" si="7"/>
        <v>24.833333333333336</v>
      </c>
      <c r="J45" s="209">
        <f t="shared" si="8"/>
        <v>-3.8333333333333321</v>
      </c>
      <c r="K45" s="1049">
        <f>+ABR!CL45</f>
        <v>108</v>
      </c>
      <c r="L45" s="1050">
        <f>ABR!BP45</f>
        <v>-0.83333333333333215</v>
      </c>
    </row>
    <row r="46" spans="1:12" x14ac:dyDescent="0.25">
      <c r="A46" s="214" t="s">
        <v>37</v>
      </c>
      <c r="B46" s="214">
        <v>41</v>
      </c>
      <c r="C46" s="212">
        <f>+JAN!BO44</f>
        <v>7.5</v>
      </c>
      <c r="D46" s="212">
        <f>+FEV!BE46</f>
        <v>6.5</v>
      </c>
      <c r="E46" s="212">
        <f>+MAR!BE46</f>
        <v>8</v>
      </c>
      <c r="F46" s="212">
        <f>+ABR!BE46</f>
        <v>6.666666666666667</v>
      </c>
      <c r="G46" s="212"/>
      <c r="H46" s="212"/>
      <c r="I46" s="209">
        <f t="shared" ref="I46" si="10">SUM(C46:H46)</f>
        <v>28.666666666666668</v>
      </c>
      <c r="J46" s="209">
        <v>0</v>
      </c>
      <c r="K46" s="1049">
        <f>+ABR!CL46</f>
        <v>72</v>
      </c>
      <c r="L46" s="1050">
        <f>ABR!BP46</f>
        <v>0</v>
      </c>
    </row>
    <row r="47" spans="1:12" x14ac:dyDescent="0.25">
      <c r="A47" s="214" t="s">
        <v>37</v>
      </c>
      <c r="B47" s="214">
        <v>42</v>
      </c>
      <c r="C47" s="212">
        <f>+JAN!BO45</f>
        <v>7.5</v>
      </c>
      <c r="D47" s="212">
        <f>+FEV!BE47</f>
        <v>6.5</v>
      </c>
      <c r="E47" s="212">
        <f>+MAR!BE47</f>
        <v>8</v>
      </c>
      <c r="F47" s="212">
        <f>+ABR!BE47</f>
        <v>5.666666666666667</v>
      </c>
      <c r="G47" s="212"/>
      <c r="H47" s="212"/>
      <c r="I47" s="209">
        <f t="shared" ref="I47:I57" si="11">SUM(C47:H47)</f>
        <v>27.666666666666668</v>
      </c>
      <c r="J47" s="209">
        <f t="shared" ref="J47:J57" si="12">+I47-$I$2</f>
        <v>-1</v>
      </c>
      <c r="K47" s="1049">
        <f>+ABR!CL47</f>
        <v>132</v>
      </c>
      <c r="L47" s="1050">
        <f>ABR!BP47</f>
        <v>0.5</v>
      </c>
    </row>
    <row r="48" spans="1:12" x14ac:dyDescent="0.25">
      <c r="A48" s="214" t="s">
        <v>37</v>
      </c>
      <c r="B48" s="214">
        <v>43</v>
      </c>
      <c r="C48" s="212">
        <f>+JAN!BO27</f>
        <v>7.5</v>
      </c>
      <c r="D48" s="212">
        <f>+FEV!BE48</f>
        <v>6</v>
      </c>
      <c r="E48" s="212">
        <f>+MAR!BE48</f>
        <v>9</v>
      </c>
      <c r="F48" s="212">
        <f>+ABR!BE48</f>
        <v>5.166666666666667</v>
      </c>
      <c r="G48" s="212"/>
      <c r="H48" s="212"/>
      <c r="I48" s="209">
        <f t="shared" si="11"/>
        <v>27.666666666666668</v>
      </c>
      <c r="J48" s="209">
        <f t="shared" si="12"/>
        <v>-1</v>
      </c>
      <c r="K48" s="1049">
        <f>+ABR!CL48</f>
        <v>96</v>
      </c>
      <c r="L48" s="1050">
        <f>ABR!BP48</f>
        <v>1</v>
      </c>
    </row>
    <row r="49" spans="1:12" x14ac:dyDescent="0.25">
      <c r="A49" s="214" t="s">
        <v>37</v>
      </c>
      <c r="B49" s="214">
        <v>44</v>
      </c>
      <c r="C49" s="212">
        <f>+JAN!BO46</f>
        <v>8</v>
      </c>
      <c r="D49" s="212">
        <f>+FEV!BE49</f>
        <v>7</v>
      </c>
      <c r="E49" s="212">
        <f>+MAR!BE49</f>
        <v>7.5</v>
      </c>
      <c r="F49" s="212">
        <f>+ABR!BE49</f>
        <v>6.666666666666667</v>
      </c>
      <c r="G49" s="212"/>
      <c r="H49" s="212"/>
      <c r="I49" s="209">
        <f t="shared" si="11"/>
        <v>29.166666666666668</v>
      </c>
      <c r="J49" s="209">
        <f t="shared" si="12"/>
        <v>0.5</v>
      </c>
      <c r="K49" s="1049">
        <f>+ABR!CL49</f>
        <v>174</v>
      </c>
      <c r="L49" s="1050">
        <f>ABR!BP49</f>
        <v>0.5</v>
      </c>
    </row>
    <row r="50" spans="1:12" x14ac:dyDescent="0.25">
      <c r="A50" s="214" t="s">
        <v>37</v>
      </c>
      <c r="B50" s="214">
        <v>45</v>
      </c>
      <c r="C50" s="212">
        <f>+JAN!BO48</f>
        <v>8</v>
      </c>
      <c r="D50" s="212">
        <f>+FEV!BE50</f>
        <v>6.166666666666667</v>
      </c>
      <c r="E50" s="212">
        <f>+MAR!BE50</f>
        <v>7.5</v>
      </c>
      <c r="F50" s="212">
        <f>+ABR!BE50</f>
        <v>6.666666666666667</v>
      </c>
      <c r="G50" s="212"/>
      <c r="H50" s="212"/>
      <c r="I50" s="209">
        <f t="shared" si="11"/>
        <v>28.333333333333336</v>
      </c>
      <c r="J50" s="209">
        <f t="shared" si="12"/>
        <v>-0.33333333333333215</v>
      </c>
      <c r="K50" s="1049">
        <f>+ABR!CL50</f>
        <v>60</v>
      </c>
      <c r="L50" s="1050">
        <f>ABR!BP50</f>
        <v>-0.33333333333333215</v>
      </c>
    </row>
    <row r="51" spans="1:12" x14ac:dyDescent="0.25">
      <c r="A51" s="214" t="s">
        <v>37</v>
      </c>
      <c r="B51" s="214">
        <v>46</v>
      </c>
      <c r="C51" s="212">
        <f>+JAN!BO49</f>
        <v>5.666666666666667</v>
      </c>
      <c r="D51" s="212">
        <f>+FEV!BE51</f>
        <v>7</v>
      </c>
      <c r="E51" s="212">
        <f>+MAR!BE51</f>
        <v>8</v>
      </c>
      <c r="F51" s="212">
        <f>+ABR!BE51</f>
        <v>6.666666666666667</v>
      </c>
      <c r="G51" s="212"/>
      <c r="H51" s="212"/>
      <c r="I51" s="209">
        <f t="shared" si="11"/>
        <v>27.333333333333336</v>
      </c>
      <c r="J51" s="209">
        <f t="shared" si="12"/>
        <v>-1.3333333333333321</v>
      </c>
      <c r="K51" s="1049">
        <f>+ABR!CL51</f>
        <v>96</v>
      </c>
      <c r="L51" s="1050">
        <f>ABR!BP51</f>
        <v>-0.33333333333333215</v>
      </c>
    </row>
    <row r="52" spans="1:12" x14ac:dyDescent="0.25">
      <c r="A52" s="214" t="s">
        <v>37</v>
      </c>
      <c r="B52" s="214">
        <v>47</v>
      </c>
      <c r="C52" s="212">
        <f>+JAN!BO50</f>
        <v>1.5</v>
      </c>
      <c r="D52" s="212">
        <f>+FEV!BE52</f>
        <v>7</v>
      </c>
      <c r="E52" s="212">
        <f>+MAR!BE52</f>
        <v>7.5</v>
      </c>
      <c r="F52" s="212">
        <f>+ABR!BE52</f>
        <v>6.166666666666667</v>
      </c>
      <c r="G52" s="212"/>
      <c r="H52" s="212"/>
      <c r="I52" s="209">
        <f t="shared" si="11"/>
        <v>22.166666666666668</v>
      </c>
      <c r="J52" s="209">
        <f>+I52-$I$2+"148:00"</f>
        <v>-0.33333333333333304</v>
      </c>
      <c r="K52" s="1049">
        <f>+ABR!CL52</f>
        <v>48</v>
      </c>
      <c r="L52" s="1050">
        <f>ABR!BP52</f>
        <v>-0.5</v>
      </c>
    </row>
    <row r="53" spans="1:12" x14ac:dyDescent="0.25">
      <c r="A53" s="214" t="s">
        <v>37</v>
      </c>
      <c r="B53" s="214">
        <v>48</v>
      </c>
      <c r="C53" s="212"/>
      <c r="D53" s="212"/>
      <c r="E53" s="212"/>
      <c r="F53" s="212"/>
      <c r="G53" s="212"/>
      <c r="H53" s="212"/>
      <c r="I53" s="209"/>
      <c r="J53" s="209"/>
      <c r="K53" s="1049"/>
      <c r="L53" s="1050"/>
    </row>
    <row r="54" spans="1:12" x14ac:dyDescent="0.25">
      <c r="A54" s="214" t="s">
        <v>37</v>
      </c>
      <c r="B54" s="214">
        <v>49</v>
      </c>
      <c r="C54" s="212"/>
      <c r="D54" s="212"/>
      <c r="E54" s="212"/>
      <c r="F54" s="212"/>
      <c r="G54" s="212"/>
      <c r="H54" s="212"/>
      <c r="I54" s="209"/>
      <c r="J54" s="209"/>
      <c r="K54" s="1049"/>
      <c r="L54" s="1050"/>
    </row>
    <row r="55" spans="1:12" x14ac:dyDescent="0.25">
      <c r="A55" s="215" t="s">
        <v>210</v>
      </c>
      <c r="B55" s="215">
        <v>50</v>
      </c>
      <c r="C55" s="212"/>
      <c r="D55" s="212"/>
      <c r="E55" s="212"/>
      <c r="F55" s="212"/>
      <c r="G55" s="212"/>
      <c r="H55" s="212"/>
      <c r="I55" s="209"/>
      <c r="J55" s="209"/>
      <c r="K55" s="1049"/>
      <c r="L55" s="1050"/>
    </row>
    <row r="56" spans="1:12" x14ac:dyDescent="0.25">
      <c r="A56" s="215" t="s">
        <v>210</v>
      </c>
      <c r="B56" s="215">
        <v>51</v>
      </c>
      <c r="C56" s="212"/>
      <c r="D56" s="212"/>
      <c r="E56" s="212"/>
      <c r="F56" s="212"/>
      <c r="G56" s="212"/>
      <c r="H56" s="212"/>
      <c r="I56" s="209"/>
      <c r="J56" s="209"/>
      <c r="K56" s="1049"/>
      <c r="L56" s="1050"/>
    </row>
    <row r="57" spans="1:12" x14ac:dyDescent="0.25">
      <c r="A57" s="215" t="s">
        <v>205</v>
      </c>
      <c r="B57" s="215">
        <v>52</v>
      </c>
      <c r="C57" s="212">
        <f>+JAN!BO64</f>
        <v>6.333333333333333</v>
      </c>
      <c r="D57" s="212">
        <f>+FEV!BE66</f>
        <v>6.1666666666666661</v>
      </c>
      <c r="E57" s="212">
        <f>+MAR!BE66</f>
        <v>7.166666666666667</v>
      </c>
      <c r="F57" s="212">
        <f>+ABR!BE66</f>
        <v>7.166666666666667</v>
      </c>
      <c r="G57" s="212"/>
      <c r="H57" s="212"/>
      <c r="I57" s="209">
        <f t="shared" si="11"/>
        <v>26.833333333333336</v>
      </c>
      <c r="J57" s="209">
        <f t="shared" si="12"/>
        <v>-1.8333333333333321</v>
      </c>
      <c r="K57" s="1049">
        <f>+ABR!CL66</f>
        <v>60</v>
      </c>
      <c r="L57" s="1050">
        <f>ABR!BP66</f>
        <v>-0.83333333333333215</v>
      </c>
    </row>
    <row r="58" spans="1:12" x14ac:dyDescent="0.25">
      <c r="A58" s="215" t="s">
        <v>205</v>
      </c>
      <c r="B58" s="215">
        <v>53</v>
      </c>
      <c r="C58" s="212">
        <f>+JAN!BO65</f>
        <v>8.5</v>
      </c>
      <c r="D58" s="212">
        <f>+FEV!BE67</f>
        <v>7</v>
      </c>
      <c r="E58" s="212">
        <f>+MAR!BE67</f>
        <v>7.5</v>
      </c>
      <c r="F58" s="212">
        <f>+ABR!BE67</f>
        <v>6.666666666666667</v>
      </c>
      <c r="G58" s="212"/>
      <c r="H58" s="212"/>
      <c r="I58" s="209">
        <f t="shared" ref="I58:I76" si="13">SUM(C58:H58)</f>
        <v>29.666666666666668</v>
      </c>
      <c r="J58" s="209">
        <f t="shared" ref="J58:J75" si="14">+I58-$I$2</f>
        <v>1</v>
      </c>
      <c r="K58" s="1049">
        <f>+ABR!CL67</f>
        <v>120</v>
      </c>
      <c r="L58" s="1050">
        <f>ABR!BP67</f>
        <v>1</v>
      </c>
    </row>
    <row r="59" spans="1:12" x14ac:dyDescent="0.25">
      <c r="A59" s="215" t="s">
        <v>205</v>
      </c>
      <c r="B59" s="215">
        <v>54</v>
      </c>
      <c r="C59" s="212">
        <f>+JAN!BO66</f>
        <v>7</v>
      </c>
      <c r="D59" s="212">
        <f>+FEV!BE68</f>
        <v>7</v>
      </c>
      <c r="E59" s="212">
        <f>+MAR!BE68</f>
        <v>7</v>
      </c>
      <c r="F59" s="212">
        <f>+ABR!BE68</f>
        <v>7.166666666666667</v>
      </c>
      <c r="G59" s="212"/>
      <c r="H59" s="212"/>
      <c r="I59" s="209">
        <f t="shared" si="13"/>
        <v>28.166666666666668</v>
      </c>
      <c r="J59" s="209">
        <f t="shared" si="14"/>
        <v>-0.5</v>
      </c>
      <c r="K59" s="1049">
        <f>+ABR!CL68</f>
        <v>108</v>
      </c>
      <c r="L59" s="1050">
        <f>ABR!BP68</f>
        <v>0</v>
      </c>
    </row>
    <row r="60" spans="1:12" x14ac:dyDescent="0.25">
      <c r="A60" s="215" t="s">
        <v>205</v>
      </c>
      <c r="B60" s="215">
        <v>55</v>
      </c>
      <c r="C60" s="212">
        <f>+JAN!BO67</f>
        <v>8</v>
      </c>
      <c r="D60" s="212">
        <f>+FEV!BE69</f>
        <v>7</v>
      </c>
      <c r="E60" s="212">
        <f>+MAR!BE69</f>
        <v>5.5</v>
      </c>
      <c r="F60" s="212">
        <f>+ABR!BE69</f>
        <v>6.166666666666667</v>
      </c>
      <c r="G60" s="212"/>
      <c r="H60" s="212"/>
      <c r="I60" s="209">
        <f t="shared" si="13"/>
        <v>26.666666666666668</v>
      </c>
      <c r="J60" s="209">
        <f t="shared" si="14"/>
        <v>-2</v>
      </c>
      <c r="K60" s="1049">
        <f>+ABR!CL69</f>
        <v>108</v>
      </c>
      <c r="L60" s="1050">
        <f>ABR!BP69</f>
        <v>-0.5</v>
      </c>
    </row>
    <row r="61" spans="1:12" x14ac:dyDescent="0.25">
      <c r="A61" s="215" t="s">
        <v>205</v>
      </c>
      <c r="B61" s="215">
        <v>56</v>
      </c>
      <c r="C61" s="212">
        <f>+JAN!BO68</f>
        <v>8.5</v>
      </c>
      <c r="D61" s="212">
        <f>+FEV!BE70</f>
        <v>6.6666666666666661</v>
      </c>
      <c r="E61" s="212">
        <f>+MAR!BE70</f>
        <v>7.5</v>
      </c>
      <c r="F61" s="212">
        <f>+ABR!BE70</f>
        <v>6.5</v>
      </c>
      <c r="G61" s="212"/>
      <c r="H61" s="212"/>
      <c r="I61" s="209">
        <f t="shared" si="13"/>
        <v>29.166666666666664</v>
      </c>
      <c r="J61" s="209">
        <f t="shared" si="14"/>
        <v>0.49999999999999645</v>
      </c>
      <c r="K61" s="1049">
        <f>+ABR!CL70</f>
        <v>84</v>
      </c>
      <c r="L61" s="1050">
        <f>ABR!BP70</f>
        <v>0.49999999999999645</v>
      </c>
    </row>
    <row r="62" spans="1:12" x14ac:dyDescent="0.25">
      <c r="A62" s="215" t="s">
        <v>205</v>
      </c>
      <c r="B62" s="215">
        <v>57</v>
      </c>
      <c r="C62" s="212">
        <f>+JAN!BO70</f>
        <v>6.5</v>
      </c>
      <c r="D62" s="212">
        <f>+FEV!BE71</f>
        <v>5.5</v>
      </c>
      <c r="E62" s="212">
        <f>+MAR!BE71</f>
        <v>6.916666666666667</v>
      </c>
      <c r="F62" s="212">
        <f>+ABR!BE71</f>
        <v>3.6666666666666665</v>
      </c>
      <c r="G62" s="212"/>
      <c r="H62" s="212"/>
      <c r="I62" s="209">
        <f t="shared" si="13"/>
        <v>22.583333333333336</v>
      </c>
      <c r="J62" s="209">
        <f t="shared" si="14"/>
        <v>-6.0833333333333321</v>
      </c>
      <c r="K62" s="1049">
        <f>+ABR!CL71</f>
        <v>0</v>
      </c>
      <c r="L62" s="1050">
        <f>ABR!BP71</f>
        <v>0</v>
      </c>
    </row>
    <row r="63" spans="1:12" x14ac:dyDescent="0.25">
      <c r="A63" s="215" t="s">
        <v>205</v>
      </c>
      <c r="B63" s="215">
        <v>58</v>
      </c>
      <c r="C63" s="212">
        <f>+JAN!BO71</f>
        <v>1.5</v>
      </c>
      <c r="D63" s="212">
        <f>+FEV!BE72</f>
        <v>7.5</v>
      </c>
      <c r="E63" s="212">
        <f>+MAR!BE72</f>
        <v>8</v>
      </c>
      <c r="F63" s="212">
        <f>+ABR!BE72</f>
        <v>6.666666666666667</v>
      </c>
      <c r="G63" s="212"/>
      <c r="H63" s="212"/>
      <c r="I63" s="209">
        <f t="shared" ref="I63:I64" si="15">SUM(C63:H63)</f>
        <v>23.666666666666668</v>
      </c>
      <c r="J63" s="209">
        <f>+I63-$I$2+"148:00"</f>
        <v>1.166666666666667</v>
      </c>
      <c r="K63" s="1049">
        <f>+ABR!CL72</f>
        <v>48</v>
      </c>
      <c r="L63" s="1050">
        <f>ABR!BP72</f>
        <v>1</v>
      </c>
    </row>
    <row r="64" spans="1:12" x14ac:dyDescent="0.25">
      <c r="A64" s="215" t="s">
        <v>205</v>
      </c>
      <c r="B64" s="215">
        <v>59</v>
      </c>
      <c r="C64" s="212">
        <f>+JAN!BO72</f>
        <v>1.5</v>
      </c>
      <c r="D64" s="212">
        <f>+FEV!BE73</f>
        <v>7.5</v>
      </c>
      <c r="E64" s="212">
        <f>+MAR!BE73</f>
        <v>7.5</v>
      </c>
      <c r="F64" s="212">
        <f>+ABR!BE73</f>
        <v>7.166666666666667</v>
      </c>
      <c r="G64" s="212"/>
      <c r="H64" s="212"/>
      <c r="I64" s="209">
        <f t="shared" si="15"/>
        <v>23.666666666666668</v>
      </c>
      <c r="J64" s="209">
        <f>+I64-$I$2+"148:00"</f>
        <v>1.166666666666667</v>
      </c>
      <c r="K64" s="1049">
        <f>+ABR!CL73</f>
        <v>72</v>
      </c>
      <c r="L64" s="1050">
        <f>ABR!BP73</f>
        <v>1</v>
      </c>
    </row>
    <row r="65" spans="1:12" x14ac:dyDescent="0.25">
      <c r="A65" s="215" t="s">
        <v>205</v>
      </c>
      <c r="B65" s="215">
        <v>60</v>
      </c>
      <c r="C65" s="212"/>
      <c r="D65" s="212"/>
      <c r="E65" s="212"/>
      <c r="F65" s="212"/>
      <c r="G65" s="212"/>
      <c r="H65" s="212"/>
      <c r="I65" s="209"/>
      <c r="J65" s="209"/>
      <c r="K65" s="1049"/>
      <c r="L65" s="1050"/>
    </row>
    <row r="66" spans="1:12" x14ac:dyDescent="0.25">
      <c r="A66" s="215" t="s">
        <v>205</v>
      </c>
      <c r="B66" s="215">
        <v>61</v>
      </c>
      <c r="C66" s="212"/>
      <c r="D66" s="212"/>
      <c r="E66" s="212"/>
      <c r="F66" s="212"/>
      <c r="G66" s="212"/>
      <c r="H66" s="212"/>
      <c r="I66" s="209"/>
      <c r="J66" s="209"/>
      <c r="K66" s="1049"/>
      <c r="L66" s="1050"/>
    </row>
    <row r="67" spans="1:12" x14ac:dyDescent="0.25">
      <c r="A67" s="216" t="s">
        <v>211</v>
      </c>
      <c r="B67" s="216">
        <v>62</v>
      </c>
      <c r="C67" s="212"/>
      <c r="D67" s="212"/>
      <c r="E67" s="212"/>
      <c r="F67" s="212"/>
      <c r="G67" s="212"/>
      <c r="H67" s="212"/>
      <c r="I67" s="209"/>
      <c r="J67" s="209"/>
      <c r="K67" s="1049"/>
      <c r="L67" s="1050"/>
    </row>
    <row r="68" spans="1:12" x14ac:dyDescent="0.25">
      <c r="A68" s="216" t="s">
        <v>211</v>
      </c>
      <c r="B68" s="216">
        <v>63</v>
      </c>
      <c r="C68" s="212"/>
      <c r="D68" s="212"/>
      <c r="E68" s="212"/>
      <c r="F68" s="212"/>
      <c r="G68" s="212"/>
      <c r="H68" s="212"/>
      <c r="I68" s="209"/>
      <c r="J68" s="209"/>
      <c r="K68" s="1049"/>
      <c r="L68" s="1050"/>
    </row>
    <row r="69" spans="1:12" x14ac:dyDescent="0.25">
      <c r="A69" s="216" t="s">
        <v>24</v>
      </c>
      <c r="B69" s="216">
        <v>64</v>
      </c>
      <c r="C69" s="212">
        <f>+JAN!BE85</f>
        <v>2</v>
      </c>
      <c r="D69" s="212">
        <f>+FEV!BE87</f>
        <v>1.5</v>
      </c>
      <c r="E69" s="212">
        <f>+MAR!BE87</f>
        <v>2</v>
      </c>
      <c r="F69" s="212">
        <f>+ABR!BE87</f>
        <v>3</v>
      </c>
      <c r="G69" s="212"/>
      <c r="H69" s="212"/>
      <c r="I69" s="209">
        <f t="shared" si="13"/>
        <v>8.5</v>
      </c>
      <c r="J69" s="209">
        <v>0</v>
      </c>
      <c r="K69" s="1049">
        <f>+ABR!CL87</f>
        <v>0</v>
      </c>
      <c r="L69" s="1050">
        <f>ABR!BP87</f>
        <v>0</v>
      </c>
    </row>
    <row r="70" spans="1:12" x14ac:dyDescent="0.25">
      <c r="A70" s="216" t="s">
        <v>24</v>
      </c>
      <c r="B70" s="216">
        <v>65</v>
      </c>
      <c r="C70" s="212">
        <f>+JAN!BO87</f>
        <v>8</v>
      </c>
      <c r="D70" s="212">
        <f>+FEV!BE88</f>
        <v>6.5</v>
      </c>
      <c r="E70" s="212">
        <f>+MAR!BE88</f>
        <v>7.625</v>
      </c>
      <c r="F70" s="212">
        <f>+ABR!BE88</f>
        <v>7.958333333333333</v>
      </c>
      <c r="G70" s="212"/>
      <c r="H70" s="212"/>
      <c r="I70" s="209">
        <f t="shared" si="13"/>
        <v>30.083333333333332</v>
      </c>
      <c r="J70" s="209">
        <f t="shared" si="14"/>
        <v>1.4166666666666643</v>
      </c>
      <c r="K70" s="1049">
        <f>+ABR!CL88</f>
        <v>72</v>
      </c>
      <c r="L70" s="1050">
        <f>ABR!BP88</f>
        <v>1.4166666666666643</v>
      </c>
    </row>
    <row r="71" spans="1:12" x14ac:dyDescent="0.25">
      <c r="A71" s="216" t="s">
        <v>24</v>
      </c>
      <c r="B71" s="216">
        <v>66</v>
      </c>
      <c r="C71" s="212">
        <f>+JAN!BO88</f>
        <v>8</v>
      </c>
      <c r="D71" s="212">
        <f>+FEV!BE89</f>
        <v>6.166666666666667</v>
      </c>
      <c r="E71" s="212">
        <f>+MAR!BE89</f>
        <v>6.166666666666667</v>
      </c>
      <c r="F71" s="212">
        <f>+ABR!BE89</f>
        <v>8</v>
      </c>
      <c r="G71" s="212"/>
      <c r="H71" s="212"/>
      <c r="I71" s="209">
        <f t="shared" si="13"/>
        <v>28.333333333333336</v>
      </c>
      <c r="J71" s="209">
        <f t="shared" si="14"/>
        <v>-0.33333333333333215</v>
      </c>
      <c r="K71" s="1049">
        <f>+ABR!CL89</f>
        <v>48</v>
      </c>
      <c r="L71" s="1050">
        <f>ABR!BP89</f>
        <v>1.1666666666666679</v>
      </c>
    </row>
    <row r="72" spans="1:12" x14ac:dyDescent="0.25">
      <c r="A72" s="216" t="s">
        <v>24</v>
      </c>
      <c r="B72" s="216">
        <v>67</v>
      </c>
      <c r="C72" s="212">
        <f>+JAN!BO89</f>
        <v>7.666666666666667</v>
      </c>
      <c r="D72" s="212">
        <f>+FEV!BE90</f>
        <v>6.666666666666667</v>
      </c>
      <c r="E72" s="212">
        <f>+MAR!BE90</f>
        <v>7</v>
      </c>
      <c r="F72" s="212">
        <f>+ABR!BE90</f>
        <v>7.333333333333333</v>
      </c>
      <c r="G72" s="212"/>
      <c r="H72" s="212"/>
      <c r="I72" s="209">
        <f t="shared" si="13"/>
        <v>28.666666666666668</v>
      </c>
      <c r="J72" s="209">
        <f t="shared" si="14"/>
        <v>0</v>
      </c>
      <c r="K72" s="1049">
        <f>+ABR!CL90</f>
        <v>0</v>
      </c>
      <c r="L72" s="1050">
        <f>ABR!BP90</f>
        <v>0</v>
      </c>
    </row>
    <row r="73" spans="1:12" x14ac:dyDescent="0.25">
      <c r="A73" s="216" t="s">
        <v>24</v>
      </c>
      <c r="B73" s="216">
        <v>68</v>
      </c>
      <c r="C73" s="212">
        <f>+JAN!BO90</f>
        <v>6.5</v>
      </c>
      <c r="D73" s="212">
        <f>+FEV!BE91</f>
        <v>6.5</v>
      </c>
      <c r="E73" s="212">
        <f>+MAR!BE91</f>
        <v>7.166666666666667</v>
      </c>
      <c r="F73" s="212">
        <f>+ABR!BE91</f>
        <v>7.666666666666667</v>
      </c>
      <c r="G73" s="212"/>
      <c r="H73" s="212"/>
      <c r="I73" s="209">
        <f t="shared" si="13"/>
        <v>27.833333333333336</v>
      </c>
      <c r="J73" s="209">
        <f t="shared" si="14"/>
        <v>-0.83333333333333215</v>
      </c>
      <c r="K73" s="1049">
        <f>+ABR!CL91</f>
        <v>108</v>
      </c>
      <c r="L73" s="1050">
        <f>ABR!BP91</f>
        <v>0.66666666666666785</v>
      </c>
    </row>
    <row r="74" spans="1:12" x14ac:dyDescent="0.25">
      <c r="A74" s="216" t="s">
        <v>24</v>
      </c>
      <c r="B74" s="216">
        <v>69</v>
      </c>
      <c r="C74" s="212">
        <f>+JAN!BO47</f>
        <v>7.833333333333333</v>
      </c>
      <c r="D74" s="212">
        <f>+FEV!BE92</f>
        <v>6.5</v>
      </c>
      <c r="E74" s="212">
        <f>+MAR!BE92</f>
        <v>6.666666666666667</v>
      </c>
      <c r="F74" s="212">
        <f>+ABR!BE92</f>
        <v>6.666666666666667</v>
      </c>
      <c r="G74" s="212"/>
      <c r="H74" s="212"/>
      <c r="I74" s="209">
        <f t="shared" si="13"/>
        <v>27.666666666666668</v>
      </c>
      <c r="J74" s="209">
        <f t="shared" si="14"/>
        <v>-1</v>
      </c>
      <c r="K74" s="1049">
        <f>+ABR!CL92</f>
        <v>72</v>
      </c>
      <c r="L74" s="1050">
        <f>ABR!BP92</f>
        <v>0</v>
      </c>
    </row>
    <row r="75" spans="1:12" x14ac:dyDescent="0.25">
      <c r="A75" s="216" t="s">
        <v>24</v>
      </c>
      <c r="B75" s="216">
        <v>70</v>
      </c>
      <c r="C75" s="212">
        <f>+JAN!BO91</f>
        <v>7</v>
      </c>
      <c r="D75" s="212">
        <f>+FEV!BE93</f>
        <v>7</v>
      </c>
      <c r="E75" s="212">
        <f>+MAR!BE93</f>
        <v>7.166666666666667</v>
      </c>
      <c r="F75" s="212">
        <f>+ABR!BE93</f>
        <v>7</v>
      </c>
      <c r="G75" s="212"/>
      <c r="H75" s="212"/>
      <c r="I75" s="209">
        <f t="shared" si="13"/>
        <v>28.166666666666668</v>
      </c>
      <c r="J75" s="209">
        <f t="shared" si="14"/>
        <v>-0.5</v>
      </c>
      <c r="K75" s="1049">
        <f>+ABR!CL93</f>
        <v>120</v>
      </c>
      <c r="L75" s="1050">
        <f>ABR!BP93</f>
        <v>-0.5</v>
      </c>
    </row>
    <row r="76" spans="1:12" x14ac:dyDescent="0.25">
      <c r="A76" s="216" t="s">
        <v>24</v>
      </c>
      <c r="B76" s="216">
        <v>71</v>
      </c>
      <c r="C76" s="212">
        <f>+JAN!BO92</f>
        <v>1.6666666666666667</v>
      </c>
      <c r="D76" s="212">
        <f>+FEV!BE94</f>
        <v>6.666666666666667</v>
      </c>
      <c r="E76" s="212">
        <f>+MAR!BE94</f>
        <v>7</v>
      </c>
      <c r="F76" s="212">
        <f>+ABR!BE94</f>
        <v>7.333333333333333</v>
      </c>
      <c r="G76" s="212"/>
      <c r="H76" s="212"/>
      <c r="I76" s="209">
        <f t="shared" si="13"/>
        <v>22.666666666666668</v>
      </c>
      <c r="J76" s="209">
        <f>+I76-$I$2+"148:00"</f>
        <v>0.16666666666666696</v>
      </c>
      <c r="K76" s="1049">
        <f>+ABR!CL94</f>
        <v>0</v>
      </c>
      <c r="L76" s="1050">
        <f>ABR!BP94</f>
        <v>0</v>
      </c>
    </row>
    <row r="77" spans="1:12" x14ac:dyDescent="0.25">
      <c r="A77" s="216" t="s">
        <v>24</v>
      </c>
      <c r="B77" s="216">
        <v>72</v>
      </c>
      <c r="C77" s="212">
        <f>+JAN!BO93</f>
        <v>1.5</v>
      </c>
      <c r="D77" s="212">
        <f>+FEV!BE95</f>
        <v>7</v>
      </c>
      <c r="E77" s="212">
        <f>+MAR!BE95</f>
        <v>7.166666666666667</v>
      </c>
      <c r="F77" s="212">
        <f>+ABR!BE95</f>
        <v>8</v>
      </c>
      <c r="G77" s="212"/>
      <c r="H77" s="212"/>
      <c r="I77" s="209">
        <f>SUM(C77:H77)</f>
        <v>23.666666666666668</v>
      </c>
      <c r="J77" s="209">
        <f>+I77-$I$2+"148:00"</f>
        <v>1.166666666666667</v>
      </c>
      <c r="K77" s="1049">
        <f>+ABR!CL95</f>
        <v>98</v>
      </c>
      <c r="L77" s="1050">
        <f>ABR!BP95</f>
        <v>1</v>
      </c>
    </row>
    <row r="78" spans="1:12" x14ac:dyDescent="0.25">
      <c r="A78" s="216" t="s">
        <v>24</v>
      </c>
      <c r="B78" s="216">
        <v>73</v>
      </c>
      <c r="C78" s="212">
        <f>+JAN!BO94</f>
        <v>1.5</v>
      </c>
      <c r="D78" s="212">
        <f>+FEV!BE96</f>
        <v>7.5</v>
      </c>
      <c r="E78" s="212">
        <f>+MAR!BE96</f>
        <v>7.166666666666667</v>
      </c>
      <c r="F78" s="212">
        <f>+ABR!BE96</f>
        <v>7.916666666666667</v>
      </c>
      <c r="G78" s="212"/>
      <c r="H78" s="212"/>
      <c r="I78" s="209">
        <f>SUM(C78:H78)</f>
        <v>24.083333333333336</v>
      </c>
      <c r="J78" s="209">
        <f>+I78-$I$2+"148:00"</f>
        <v>1.5833333333333348</v>
      </c>
      <c r="K78" s="1049">
        <f>+ABR!CL96</f>
        <v>72</v>
      </c>
      <c r="L78" s="1050">
        <f>ABR!BP96</f>
        <v>1.4166666666666679</v>
      </c>
    </row>
    <row r="79" spans="1:12" ht="21" customHeight="1" x14ac:dyDescent="0.25">
      <c r="A79" s="1744" t="s">
        <v>3</v>
      </c>
      <c r="B79" s="1745"/>
      <c r="C79" s="252">
        <f t="shared" ref="C79:H79" si="16">AVERAGE(C32:C78)</f>
        <v>5.9476190476190469</v>
      </c>
      <c r="D79" s="252">
        <f t="shared" si="16"/>
        <v>6.5095238095238086</v>
      </c>
      <c r="E79" s="252">
        <f t="shared" si="16"/>
        <v>7.16785714285714</v>
      </c>
      <c r="F79" s="252">
        <f t="shared" si="16"/>
        <v>6.7678571428571432</v>
      </c>
      <c r="G79" s="252" t="e">
        <f t="shared" si="16"/>
        <v>#DIV/0!</v>
      </c>
      <c r="H79" s="252" t="e">
        <f t="shared" si="16"/>
        <v>#DIV/0!</v>
      </c>
      <c r="I79" s="252">
        <f>AVERAGE(I31:I78)</f>
        <v>26.392857142857135</v>
      </c>
      <c r="J79" s="219">
        <f>SUMIF(J31:J78,"&gt;0")</f>
        <v>12.666666666666664</v>
      </c>
      <c r="K79" s="323">
        <f>AVERAGE(K32:K78)</f>
        <v>72.942857142857136</v>
      </c>
      <c r="L79" s="326">
        <f>SUMIF(L31:L78,"&gt;0")</f>
        <v>15.999999999999996</v>
      </c>
    </row>
    <row r="80" spans="1:12" ht="21" customHeight="1" x14ac:dyDescent="0.25">
      <c r="A80" s="1744" t="s">
        <v>42</v>
      </c>
      <c r="B80" s="1745"/>
      <c r="C80" s="252">
        <f>AVERAGE(C4:C78)</f>
        <v>6.5974462365591409</v>
      </c>
      <c r="D80" s="252">
        <f t="shared" ref="D80:I80" si="17">AVERAGE(D4:D78)</f>
        <v>6.4727150537634417</v>
      </c>
      <c r="E80" s="252">
        <f t="shared" si="17"/>
        <v>7.238306451612905</v>
      </c>
      <c r="F80" s="252">
        <f t="shared" si="17"/>
        <v>6.7963709677419404</v>
      </c>
      <c r="G80" s="252" t="e">
        <f t="shared" si="17"/>
        <v>#DIV/0!</v>
      </c>
      <c r="H80" s="252" t="e">
        <f t="shared" si="17"/>
        <v>#DIV/0!</v>
      </c>
      <c r="I80" s="252">
        <f t="shared" si="17"/>
        <v>27.104838709677427</v>
      </c>
      <c r="J80" s="252">
        <f>+J79+J30+J9</f>
        <v>17.333333333333329</v>
      </c>
      <c r="K80" s="323">
        <f>AVERAGE(K4:K78)</f>
        <v>78.708870967741944</v>
      </c>
      <c r="L80" s="326">
        <f>+L79+L30+L9</f>
        <v>26.833333333333325</v>
      </c>
    </row>
    <row r="81" spans="1:12" ht="32.450000000000003" customHeight="1" x14ac:dyDescent="0.25">
      <c r="A81" s="1746" t="s">
        <v>212</v>
      </c>
      <c r="B81" s="1747"/>
      <c r="C81" s="209">
        <f>260/24</f>
        <v>10.833333333333334</v>
      </c>
      <c r="D81" s="209">
        <f>424/24</f>
        <v>17.666666666666668</v>
      </c>
      <c r="E81" s="209">
        <f>843/24</f>
        <v>35.125</v>
      </c>
      <c r="F81" s="209">
        <f>+L81-C81-D81-E81</f>
        <v>-36.791666666666671</v>
      </c>
      <c r="G81" s="209"/>
      <c r="H81" s="209"/>
      <c r="I81" s="253" t="s">
        <v>212</v>
      </c>
      <c r="J81" s="254">
        <f>SUMIF(J4:J78,"&gt;0")-(J9+J30)</f>
        <v>17.333333333333332</v>
      </c>
      <c r="L81" s="398">
        <f>SUMIF(L4:L78,"&gt;0")-(L9+L30)</f>
        <v>26.833333333333329</v>
      </c>
    </row>
    <row r="82" spans="1:12" ht="30" customHeight="1" thickBot="1" x14ac:dyDescent="0.3">
      <c r="A82" s="222"/>
      <c r="B82" s="314"/>
      <c r="C82" s="223"/>
      <c r="D82" s="224"/>
      <c r="E82" s="223"/>
      <c r="F82" s="223"/>
      <c r="G82" s="223"/>
      <c r="H82" s="223"/>
      <c r="I82" s="253" t="s">
        <v>213</v>
      </c>
      <c r="J82" s="254">
        <f>SUM(J4:J78)-(J9+J30)</f>
        <v>-25.583333333333325</v>
      </c>
      <c r="K82" s="324"/>
      <c r="L82" s="327">
        <f>SUM(L4:L78)-(L9+L30)</f>
        <v>13.166666666666664</v>
      </c>
    </row>
    <row r="84" spans="1:12" x14ac:dyDescent="0.25">
      <c r="J84" s="230"/>
    </row>
    <row r="85" spans="1:12" x14ac:dyDescent="0.25">
      <c r="J85" s="230"/>
    </row>
    <row r="86" spans="1:12" x14ac:dyDescent="0.25">
      <c r="J86" s="230"/>
    </row>
    <row r="87" spans="1:12" x14ac:dyDescent="0.25">
      <c r="J87" s="230"/>
    </row>
    <row r="88" spans="1:12" x14ac:dyDescent="0.25">
      <c r="J88" s="230"/>
    </row>
    <row r="89" spans="1:12" x14ac:dyDescent="0.25">
      <c r="J89" s="230"/>
    </row>
  </sheetData>
  <mergeCells count="14">
    <mergeCell ref="L2:L3"/>
    <mergeCell ref="K2:K3"/>
    <mergeCell ref="A79:B79"/>
    <mergeCell ref="A80:B80"/>
    <mergeCell ref="A81:B81"/>
    <mergeCell ref="A1:B2"/>
    <mergeCell ref="I1:J1"/>
    <mergeCell ref="C2:C3"/>
    <mergeCell ref="D2:D3"/>
    <mergeCell ref="E2:E3"/>
    <mergeCell ref="F2:F3"/>
    <mergeCell ref="G2:G3"/>
    <mergeCell ref="H2:H3"/>
    <mergeCell ref="I2:J3"/>
  </mergeCells>
  <conditionalFormatting sqref="J81">
    <cfRule type="cellIs" dxfId="1237" priority="1" operator="equal">
      <formula>0</formula>
    </cfRule>
    <cfRule type="cellIs" dxfId="1236" priority="2" operator="lessThan">
      <formula>0</formula>
    </cfRule>
    <cfRule type="cellIs" dxfId="1235" priority="3" operator="greaterThan">
      <formula>0</formula>
    </cfRule>
  </conditionalFormatting>
  <pageMargins left="0.7" right="0.7" top="0.75" bottom="0.75" header="0.3" footer="0.3"/>
  <pageSetup paperSize="9" scale="54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26CB4-475A-428A-9C04-DF4BEF8AEE7F}">
  <sheetPr>
    <pageSetUpPr fitToPage="1"/>
  </sheetPr>
  <dimension ref="A1:L89"/>
  <sheetViews>
    <sheetView zoomScale="90" zoomScaleNormal="90" workbookViewId="0">
      <selection activeCell="O56" sqref="O56"/>
    </sheetView>
  </sheetViews>
  <sheetFormatPr defaultRowHeight="15" x14ac:dyDescent="0.25"/>
  <cols>
    <col min="2" max="2" width="18.85546875" style="315" customWidth="1"/>
    <col min="12" max="12" width="8.7109375" style="314"/>
  </cols>
  <sheetData>
    <row r="1" spans="1:12" ht="14.45" customHeight="1" thickBot="1" x14ac:dyDescent="0.3">
      <c r="A1" s="1748">
        <v>2024</v>
      </c>
      <c r="B1" s="1749"/>
      <c r="C1" s="209" t="s">
        <v>251</v>
      </c>
      <c r="D1" s="209" t="s">
        <v>252</v>
      </c>
      <c r="E1" s="209" t="s">
        <v>253</v>
      </c>
      <c r="F1" s="209" t="s">
        <v>254</v>
      </c>
      <c r="G1" s="209" t="s">
        <v>255</v>
      </c>
      <c r="H1" s="209" t="s">
        <v>256</v>
      </c>
      <c r="I1" s="1752" t="s">
        <v>257</v>
      </c>
      <c r="J1" s="1753"/>
      <c r="K1" s="209">
        <f>12/24</f>
        <v>0.5</v>
      </c>
    </row>
    <row r="2" spans="1:12" ht="14.45" customHeight="1" x14ac:dyDescent="0.25">
      <c r="A2" s="1750"/>
      <c r="B2" s="1751"/>
      <c r="C2" s="1754">
        <f>184/24</f>
        <v>7.666666666666667</v>
      </c>
      <c r="D2" s="1754">
        <f>176/24</f>
        <v>7.333333333333333</v>
      </c>
      <c r="E2" s="1754">
        <f>168/24</f>
        <v>7</v>
      </c>
      <c r="F2" s="1754">
        <f>184/24</f>
        <v>7.666666666666667</v>
      </c>
      <c r="G2" s="1754">
        <f>168/24</f>
        <v>7</v>
      </c>
      <c r="H2" s="1754"/>
      <c r="I2" s="1756">
        <f>+C2+D2+E2+F2+G2+H2</f>
        <v>36.666666666666671</v>
      </c>
      <c r="J2" s="1757"/>
      <c r="K2" s="1742" t="s">
        <v>202</v>
      </c>
      <c r="L2" s="1760" t="s">
        <v>246</v>
      </c>
    </row>
    <row r="3" spans="1:12" x14ac:dyDescent="0.25">
      <c r="A3" s="210" t="s">
        <v>21</v>
      </c>
      <c r="B3" s="210" t="s">
        <v>203</v>
      </c>
      <c r="C3" s="1755"/>
      <c r="D3" s="1755"/>
      <c r="E3" s="1755"/>
      <c r="F3" s="1755"/>
      <c r="G3" s="1755"/>
      <c r="H3" s="1755"/>
      <c r="I3" s="1758"/>
      <c r="J3" s="1759"/>
      <c r="K3" s="1743"/>
      <c r="L3" s="1761"/>
    </row>
    <row r="4" spans="1:12" x14ac:dyDescent="0.25">
      <c r="A4" s="211"/>
      <c r="B4" s="211"/>
      <c r="C4" s="212"/>
      <c r="D4" s="212"/>
      <c r="E4" s="212"/>
      <c r="F4" s="212"/>
      <c r="G4" s="212"/>
      <c r="H4" s="212"/>
      <c r="I4" s="209"/>
      <c r="J4" s="209"/>
      <c r="K4" s="418"/>
      <c r="L4" s="325"/>
    </row>
    <row r="5" spans="1:12" x14ac:dyDescent="0.25">
      <c r="A5" s="211" t="s">
        <v>204</v>
      </c>
      <c r="B5" s="213">
        <v>1</v>
      </c>
      <c r="C5" s="212" t="e">
        <f>+#REF!</f>
        <v>#REF!</v>
      </c>
      <c r="D5" s="212" t="e">
        <f>+#REF!</f>
        <v>#REF!</v>
      </c>
      <c r="E5" s="212" t="e">
        <f>+#REF!</f>
        <v>#REF!</v>
      </c>
      <c r="F5" s="642" t="e">
        <f>+#REF!</f>
        <v>#REF!</v>
      </c>
      <c r="G5" s="212">
        <f>+JAN!BE14</f>
        <v>0</v>
      </c>
      <c r="H5" s="212"/>
      <c r="I5" s="209" t="e">
        <f t="shared" ref="I5:I29" si="0">SUM(C5:H5)</f>
        <v>#REF!</v>
      </c>
      <c r="J5" s="209" t="e">
        <f t="shared" ref="J5:J8" si="1">+I5-$I$2</f>
        <v>#REF!</v>
      </c>
      <c r="K5" s="577">
        <f>JAN!CL14</f>
        <v>0</v>
      </c>
      <c r="L5" s="578">
        <f>JAN!BP14</f>
        <v>0</v>
      </c>
    </row>
    <row r="6" spans="1:12" x14ac:dyDescent="0.25">
      <c r="A6" s="214" t="s">
        <v>37</v>
      </c>
      <c r="B6" s="214">
        <v>2</v>
      </c>
      <c r="C6" s="212" t="e">
        <f>+#REF!</f>
        <v>#REF!</v>
      </c>
      <c r="D6" s="212" t="e">
        <f>+#REF!</f>
        <v>#REF!</v>
      </c>
      <c r="E6" s="212" t="e">
        <f>+#REF!</f>
        <v>#REF!</v>
      </c>
      <c r="F6" s="642" t="e">
        <f>+#REF!</f>
        <v>#REF!</v>
      </c>
      <c r="G6" s="212">
        <f>+JAN!BE34</f>
        <v>7</v>
      </c>
      <c r="H6" s="212"/>
      <c r="I6" s="209" t="e">
        <f t="shared" si="0"/>
        <v>#REF!</v>
      </c>
      <c r="J6" s="209" t="e">
        <f t="shared" si="1"/>
        <v>#REF!</v>
      </c>
      <c r="K6" s="577">
        <f>JAN!CL34</f>
        <v>14</v>
      </c>
      <c r="L6" s="578">
        <f>JAN!BP34</f>
        <v>-0.66666666666666696</v>
      </c>
    </row>
    <row r="7" spans="1:12" x14ac:dyDescent="0.25">
      <c r="A7" s="215" t="s">
        <v>205</v>
      </c>
      <c r="B7" s="215">
        <v>3</v>
      </c>
      <c r="C7" s="212" t="e">
        <f>+#REF!</f>
        <v>#REF!</v>
      </c>
      <c r="D7" s="212" t="e">
        <f>+#REF!</f>
        <v>#REF!</v>
      </c>
      <c r="E7" s="212" t="e">
        <f>+#REF!</f>
        <v>#REF!</v>
      </c>
      <c r="F7" s="642" t="e">
        <f>+#REF!</f>
        <v>#REF!</v>
      </c>
      <c r="G7" s="212">
        <f>+JAN!BE54</f>
        <v>8</v>
      </c>
      <c r="H7" s="212"/>
      <c r="I7" s="209" t="e">
        <f t="shared" si="0"/>
        <v>#REF!</v>
      </c>
      <c r="J7" s="209" t="e">
        <f t="shared" si="1"/>
        <v>#REF!</v>
      </c>
      <c r="K7" s="577">
        <f>JAN!CL54</f>
        <v>0</v>
      </c>
      <c r="L7" s="578">
        <f>JAN!BP54</f>
        <v>0.33333333333333304</v>
      </c>
    </row>
    <row r="8" spans="1:12" x14ac:dyDescent="0.25">
      <c r="A8" s="216" t="s">
        <v>24</v>
      </c>
      <c r="B8" s="216">
        <v>4</v>
      </c>
      <c r="C8" s="212" t="e">
        <f>+#REF!</f>
        <v>#REF!</v>
      </c>
      <c r="D8" s="212" t="e">
        <f>+#REF!</f>
        <v>#REF!</v>
      </c>
      <c r="E8" s="212" t="e">
        <f>+#REF!</f>
        <v>#REF!</v>
      </c>
      <c r="F8" s="642" t="e">
        <f>+#REF!</f>
        <v>#REF!</v>
      </c>
      <c r="G8" s="212">
        <f>+JAN!BE75</f>
        <v>6.5</v>
      </c>
      <c r="H8" s="212"/>
      <c r="I8" s="209" t="e">
        <f t="shared" si="0"/>
        <v>#REF!</v>
      </c>
      <c r="J8" s="209" t="e">
        <f t="shared" si="1"/>
        <v>#REF!</v>
      </c>
      <c r="K8" s="577">
        <f>JAN!CL75</f>
        <v>24</v>
      </c>
      <c r="L8" s="578">
        <f>JAN!BP75</f>
        <v>0.33333333333333304</v>
      </c>
    </row>
    <row r="9" spans="1:12" x14ac:dyDescent="0.25">
      <c r="A9" s="217"/>
      <c r="B9" s="218" t="s">
        <v>206</v>
      </c>
      <c r="C9" s="219" t="e">
        <f t="shared" ref="C9" si="2">AVERAGE(C4:C8)</f>
        <v>#REF!</v>
      </c>
      <c r="D9" s="219" t="e">
        <f t="shared" ref="D9:I9" si="3">AVERAGE(D4:D8)</f>
        <v>#REF!</v>
      </c>
      <c r="E9" s="219" t="e">
        <f t="shared" si="3"/>
        <v>#REF!</v>
      </c>
      <c r="F9" s="219" t="e">
        <f t="shared" si="3"/>
        <v>#REF!</v>
      </c>
      <c r="G9" s="219">
        <f t="shared" si="3"/>
        <v>5.375</v>
      </c>
      <c r="H9" s="219" t="e">
        <f t="shared" si="3"/>
        <v>#DIV/0!</v>
      </c>
      <c r="I9" s="219" t="e">
        <f t="shared" si="3"/>
        <v>#REF!</v>
      </c>
      <c r="J9" s="219">
        <f>SUMIF(J4:J8,"&gt;0")</f>
        <v>0</v>
      </c>
      <c r="K9" s="419">
        <f>AVERAGE(K4:K8)</f>
        <v>9.5</v>
      </c>
      <c r="L9" s="397">
        <f>SUMIF(L4:L8,"&gt;0")</f>
        <v>0.66666666666666607</v>
      </c>
    </row>
    <row r="10" spans="1:12" x14ac:dyDescent="0.25">
      <c r="A10" s="211" t="s">
        <v>204</v>
      </c>
      <c r="B10" s="316">
        <v>5</v>
      </c>
      <c r="C10" s="212" t="e">
        <f>+#REF!</f>
        <v>#REF!</v>
      </c>
      <c r="D10" s="212" t="e">
        <f>+#REF!</f>
        <v>#REF!</v>
      </c>
      <c r="E10" s="212" t="e">
        <f>+#REF!</f>
        <v>#REF!</v>
      </c>
      <c r="F10" s="642" t="e">
        <f>+#REF!</f>
        <v>#REF!</v>
      </c>
      <c r="G10" s="212">
        <f>+JAN!BE15</f>
        <v>7.5</v>
      </c>
      <c r="H10" s="212"/>
      <c r="I10" s="209" t="e">
        <f t="shared" ref="I10" si="4">SUM(C10:H10)</f>
        <v>#REF!</v>
      </c>
      <c r="J10" s="209" t="e">
        <f t="shared" ref="J10:J29" si="5">+I10-$I$2</f>
        <v>#REF!</v>
      </c>
      <c r="K10" s="577">
        <f>JAN!CL15</f>
        <v>12</v>
      </c>
      <c r="L10" s="578">
        <f>JAN!BP15</f>
        <v>-0.16666666666666696</v>
      </c>
    </row>
    <row r="11" spans="1:12" ht="14.45" customHeight="1" x14ac:dyDescent="0.25">
      <c r="A11" s="211" t="s">
        <v>204</v>
      </c>
      <c r="B11" s="316">
        <v>6</v>
      </c>
      <c r="C11" s="212" t="e">
        <f>+#REF!</f>
        <v>#REF!</v>
      </c>
      <c r="D11" s="212" t="e">
        <f>+#REF!</f>
        <v>#REF!</v>
      </c>
      <c r="E11" s="212" t="e">
        <f>+#REF!</f>
        <v>#REF!</v>
      </c>
      <c r="F11" s="642" t="e">
        <f>+#REF!</f>
        <v>#REF!</v>
      </c>
      <c r="G11" s="212">
        <f>+JAN!BE16</f>
        <v>6</v>
      </c>
      <c r="H11" s="212"/>
      <c r="I11" s="209" t="e">
        <f t="shared" si="0"/>
        <v>#REF!</v>
      </c>
      <c r="J11" s="209" t="e">
        <f t="shared" si="5"/>
        <v>#REF!</v>
      </c>
      <c r="K11" s="577">
        <f>JAN!CL16</f>
        <v>24</v>
      </c>
      <c r="L11" s="578">
        <f>JAN!BP16</f>
        <v>-0.66666666666666696</v>
      </c>
    </row>
    <row r="12" spans="1:12" x14ac:dyDescent="0.25">
      <c r="A12" s="211" t="s">
        <v>204</v>
      </c>
      <c r="B12" s="316">
        <v>7</v>
      </c>
      <c r="C12" s="212" t="e">
        <f>+#REF!</f>
        <v>#REF!</v>
      </c>
      <c r="D12" s="212" t="e">
        <f>+#REF!</f>
        <v>#REF!</v>
      </c>
      <c r="E12" s="212" t="e">
        <f>+#REF!</f>
        <v>#REF!</v>
      </c>
      <c r="F12" s="642" t="e">
        <f>+#REF!</f>
        <v>#REF!</v>
      </c>
      <c r="G12" s="212">
        <f>+JAN!BE17</f>
        <v>7.5</v>
      </c>
      <c r="H12" s="212"/>
      <c r="I12" s="209" t="e">
        <f t="shared" si="0"/>
        <v>#REF!</v>
      </c>
      <c r="J12" s="209" t="e">
        <f t="shared" si="5"/>
        <v>#REF!</v>
      </c>
      <c r="K12" s="577">
        <f>JAN!CL17</f>
        <v>12</v>
      </c>
      <c r="L12" s="578">
        <f>JAN!BP17</f>
        <v>0.83333333333333304</v>
      </c>
    </row>
    <row r="13" spans="1:12" x14ac:dyDescent="0.25">
      <c r="A13" s="211" t="s">
        <v>204</v>
      </c>
      <c r="B13" s="316">
        <v>8</v>
      </c>
      <c r="C13" s="212" t="e">
        <f>+#REF!</f>
        <v>#REF!</v>
      </c>
      <c r="D13" s="212" t="e">
        <f>+#REF!</f>
        <v>#REF!</v>
      </c>
      <c r="E13" s="212" t="e">
        <f>+#REF!</f>
        <v>#REF!</v>
      </c>
      <c r="F13" s="642" t="e">
        <f>+#REF!</f>
        <v>#REF!</v>
      </c>
      <c r="G13" s="212">
        <f>+JAN!BE18</f>
        <v>6.5</v>
      </c>
      <c r="H13" s="212"/>
      <c r="I13" s="209" t="e">
        <f>SUM(C13:H13)</f>
        <v>#REF!</v>
      </c>
      <c r="J13" s="209" t="e">
        <f t="shared" si="5"/>
        <v>#REF!</v>
      </c>
      <c r="K13" s="577">
        <f>JAN!CL18</f>
        <v>24</v>
      </c>
      <c r="L13" s="578">
        <f>JAN!BP18</f>
        <v>-1.166666666666667</v>
      </c>
    </row>
    <row r="14" spans="1:12" x14ac:dyDescent="0.25">
      <c r="A14" s="211" t="s">
        <v>204</v>
      </c>
      <c r="B14" s="316">
        <v>9</v>
      </c>
      <c r="C14" s="212" t="e">
        <f>+#REF!</f>
        <v>#REF!</v>
      </c>
      <c r="D14" s="212" t="e">
        <f>+#REF!</f>
        <v>#REF!</v>
      </c>
      <c r="E14" s="212" t="e">
        <f>+#REF!</f>
        <v>#REF!</v>
      </c>
      <c r="F14" s="642" t="e">
        <f>+#REF!</f>
        <v>#REF!</v>
      </c>
      <c r="G14" s="212">
        <f>+JAN!BE19</f>
        <v>6.5</v>
      </c>
      <c r="H14" s="212"/>
      <c r="I14" s="209" t="e">
        <f t="shared" si="0"/>
        <v>#REF!</v>
      </c>
      <c r="J14" s="209" t="e">
        <f t="shared" si="5"/>
        <v>#REF!</v>
      </c>
      <c r="K14" s="577">
        <f>JAN!CL19</f>
        <v>24</v>
      </c>
      <c r="L14" s="578">
        <f>JAN!BP19</f>
        <v>-1.166666666666667</v>
      </c>
    </row>
    <row r="15" spans="1:12" x14ac:dyDescent="0.25">
      <c r="A15" s="214" t="s">
        <v>244</v>
      </c>
      <c r="B15" s="220">
        <v>10</v>
      </c>
      <c r="C15" s="212" t="e">
        <f>+#REF!</f>
        <v>#REF!</v>
      </c>
      <c r="D15" s="212" t="e">
        <f>+#REF!</f>
        <v>#REF!</v>
      </c>
      <c r="E15" s="212" t="e">
        <f>+#REF!</f>
        <v>#REF!</v>
      </c>
      <c r="F15" s="642" t="e">
        <f>+#REF!</f>
        <v>#REF!</v>
      </c>
      <c r="G15" s="212">
        <f>+JAN!BE35</f>
        <v>8</v>
      </c>
      <c r="H15" s="212"/>
      <c r="I15" s="209" t="e">
        <f t="shared" si="0"/>
        <v>#REF!</v>
      </c>
      <c r="J15" s="209" t="e">
        <f t="shared" si="5"/>
        <v>#REF!</v>
      </c>
      <c r="K15" s="577">
        <f>JAN!CL35</f>
        <v>0</v>
      </c>
      <c r="L15" s="578">
        <f>JAN!BP35</f>
        <v>0.33333333333333304</v>
      </c>
    </row>
    <row r="16" spans="1:12" x14ac:dyDescent="0.25">
      <c r="A16" s="214" t="s">
        <v>37</v>
      </c>
      <c r="B16" s="318">
        <v>11</v>
      </c>
      <c r="C16" s="212" t="e">
        <f>+#REF!</f>
        <v>#REF!</v>
      </c>
      <c r="D16" s="212" t="e">
        <f>+#REF!</f>
        <v>#REF!</v>
      </c>
      <c r="E16" s="212" t="e">
        <f>+#REF!</f>
        <v>#REF!</v>
      </c>
      <c r="F16" s="642" t="e">
        <f>+#REF!</f>
        <v>#REF!</v>
      </c>
      <c r="G16" s="212">
        <f>+JAN!BE38</f>
        <v>8</v>
      </c>
      <c r="H16" s="212"/>
      <c r="I16" s="209" t="e">
        <f t="shared" si="0"/>
        <v>#REF!</v>
      </c>
      <c r="J16" s="209" t="e">
        <f t="shared" si="5"/>
        <v>#REF!</v>
      </c>
      <c r="K16" s="577">
        <f>JAN!CL38</f>
        <v>12</v>
      </c>
      <c r="L16" s="578">
        <f>JAN!BP38</f>
        <v>0.33333333333333304</v>
      </c>
    </row>
    <row r="17" spans="1:12" x14ac:dyDescent="0.25">
      <c r="A17" s="214" t="s">
        <v>37</v>
      </c>
      <c r="B17" s="220">
        <v>12</v>
      </c>
      <c r="C17" s="212" t="e">
        <f>+#REF!</f>
        <v>#REF!</v>
      </c>
      <c r="D17" s="212" t="e">
        <f>+#REF!</f>
        <v>#REF!</v>
      </c>
      <c r="E17" s="212" t="e">
        <f>+#REF!</f>
        <v>#REF!</v>
      </c>
      <c r="F17" s="642" t="e">
        <f>+#REF!</f>
        <v>#REF!</v>
      </c>
      <c r="G17" s="212">
        <f>+JAN!BE39</f>
        <v>7.5</v>
      </c>
      <c r="H17" s="212"/>
      <c r="I17" s="209" t="e">
        <f t="shared" si="0"/>
        <v>#REF!</v>
      </c>
      <c r="J17" s="209" t="e">
        <f t="shared" si="5"/>
        <v>#REF!</v>
      </c>
      <c r="K17" s="577">
        <f>JAN!CL39</f>
        <v>12</v>
      </c>
      <c r="L17" s="578">
        <f>JAN!BP39</f>
        <v>-0.16666666666666696</v>
      </c>
    </row>
    <row r="18" spans="1:12" x14ac:dyDescent="0.25">
      <c r="A18" s="214" t="s">
        <v>37</v>
      </c>
      <c r="B18" s="318">
        <v>13</v>
      </c>
      <c r="C18" s="212" t="e">
        <f>+#REF!</f>
        <v>#REF!</v>
      </c>
      <c r="D18" s="212" t="e">
        <f>+#REF!</f>
        <v>#REF!</v>
      </c>
      <c r="E18" s="212" t="e">
        <f>+#REF!</f>
        <v>#REF!</v>
      </c>
      <c r="F18" s="642" t="e">
        <f>+#REF!</f>
        <v>#REF!</v>
      </c>
      <c r="G18" s="212">
        <f>+JAN!BE40</f>
        <v>7.333333333333333</v>
      </c>
      <c r="H18" s="212"/>
      <c r="I18" s="209" t="e">
        <f t="shared" si="0"/>
        <v>#REF!</v>
      </c>
      <c r="J18" s="209" t="e">
        <f t="shared" si="5"/>
        <v>#REF!</v>
      </c>
      <c r="K18" s="577">
        <f>JAN!CL40</f>
        <v>24</v>
      </c>
      <c r="L18" s="578">
        <f>JAN!BP40</f>
        <v>-0.33333333333333393</v>
      </c>
    </row>
    <row r="19" spans="1:12" x14ac:dyDescent="0.25">
      <c r="A19" s="214" t="s">
        <v>37</v>
      </c>
      <c r="B19" s="220">
        <v>14</v>
      </c>
      <c r="C19" s="212" t="e">
        <f>+#REF!</f>
        <v>#REF!</v>
      </c>
      <c r="D19" s="212" t="e">
        <f>+#REF!</f>
        <v>#REF!</v>
      </c>
      <c r="E19" s="212" t="e">
        <f>+#REF!</f>
        <v>#REF!</v>
      </c>
      <c r="F19" s="642" t="e">
        <f>+#REF!</f>
        <v>#REF!</v>
      </c>
      <c r="G19" s="212">
        <f>+JAN!BE41</f>
        <v>8</v>
      </c>
      <c r="H19" s="212"/>
      <c r="I19" s="209" t="e">
        <f t="shared" si="0"/>
        <v>#REF!</v>
      </c>
      <c r="J19" s="209" t="e">
        <f t="shared" si="5"/>
        <v>#REF!</v>
      </c>
      <c r="K19" s="577">
        <f>JAN!CL41</f>
        <v>24</v>
      </c>
      <c r="L19" s="578">
        <f>JAN!BP41</f>
        <v>0.33333333333333304</v>
      </c>
    </row>
    <row r="20" spans="1:12" x14ac:dyDescent="0.25">
      <c r="A20" s="215" t="s">
        <v>205</v>
      </c>
      <c r="B20" s="320">
        <v>15</v>
      </c>
      <c r="C20" s="212" t="e">
        <f>+#REF!</f>
        <v>#REF!</v>
      </c>
      <c r="D20" s="212" t="e">
        <f>+#REF!</f>
        <v>#REF!</v>
      </c>
      <c r="E20" s="212" t="e">
        <f>+#REF!</f>
        <v>#REF!</v>
      </c>
      <c r="F20" s="642" t="e">
        <f>+#REF!</f>
        <v>#REF!</v>
      </c>
      <c r="G20" s="212">
        <f>+JAN!BE56</f>
        <v>8</v>
      </c>
      <c r="H20" s="212"/>
      <c r="I20" s="209" t="e">
        <f t="shared" si="0"/>
        <v>#REF!</v>
      </c>
      <c r="J20" s="209" t="e">
        <f t="shared" si="5"/>
        <v>#REF!</v>
      </c>
      <c r="K20" s="577">
        <f>JAN!CL56</f>
        <v>12</v>
      </c>
      <c r="L20" s="578">
        <f>JAN!BP56</f>
        <v>0.33333333333333304</v>
      </c>
    </row>
    <row r="21" spans="1:12" x14ac:dyDescent="0.25">
      <c r="A21" s="215" t="s">
        <v>205</v>
      </c>
      <c r="B21" s="320">
        <v>16</v>
      </c>
      <c r="C21" s="212" t="e">
        <f>+#REF!</f>
        <v>#REF!</v>
      </c>
      <c r="D21" s="212" t="e">
        <f>+#REF!</f>
        <v>#REF!</v>
      </c>
      <c r="E21" s="212" t="e">
        <f>+#REF!</f>
        <v>#REF!</v>
      </c>
      <c r="F21" s="642" t="e">
        <f>+#REF!</f>
        <v>#REF!</v>
      </c>
      <c r="G21" s="212">
        <f>+JAN!BE57</f>
        <v>8</v>
      </c>
      <c r="H21" s="212"/>
      <c r="I21" s="209" t="e">
        <f t="shared" si="0"/>
        <v>#REF!</v>
      </c>
      <c r="J21" s="209" t="e">
        <f t="shared" si="5"/>
        <v>#REF!</v>
      </c>
      <c r="K21" s="577">
        <f>JAN!CL57</f>
        <v>0</v>
      </c>
      <c r="L21" s="578">
        <f>JAN!BP57</f>
        <v>0.33333333333333304</v>
      </c>
    </row>
    <row r="22" spans="1:12" x14ac:dyDescent="0.25">
      <c r="A22" s="215" t="s">
        <v>205</v>
      </c>
      <c r="B22" s="320">
        <v>17</v>
      </c>
      <c r="C22" s="212" t="e">
        <f>+#REF!</f>
        <v>#REF!</v>
      </c>
      <c r="D22" s="212" t="e">
        <f>+#REF!</f>
        <v>#REF!</v>
      </c>
      <c r="E22" s="212" t="e">
        <f>+#REF!</f>
        <v>#REF!</v>
      </c>
      <c r="F22" s="642" t="e">
        <f>+#REF!</f>
        <v>#REF!</v>
      </c>
      <c r="G22" s="212">
        <f>+JAN!BE58</f>
        <v>9</v>
      </c>
      <c r="H22" s="212"/>
      <c r="I22" s="209" t="e">
        <f t="shared" si="0"/>
        <v>#REF!</v>
      </c>
      <c r="J22" s="209" t="e">
        <f t="shared" si="5"/>
        <v>#REF!</v>
      </c>
      <c r="K22" s="577">
        <f>JAN!CL58</f>
        <v>12</v>
      </c>
      <c r="L22" s="578">
        <f>JAN!BP58</f>
        <v>1.333333333333333</v>
      </c>
    </row>
    <row r="23" spans="1:12" x14ac:dyDescent="0.25">
      <c r="A23" s="215" t="s">
        <v>205</v>
      </c>
      <c r="B23" s="320">
        <v>18</v>
      </c>
      <c r="C23" s="212" t="e">
        <f>+#REF!</f>
        <v>#REF!</v>
      </c>
      <c r="D23" s="212" t="e">
        <f>+#REF!</f>
        <v>#REF!</v>
      </c>
      <c r="E23" s="212" t="e">
        <f>+#REF!</f>
        <v>#REF!</v>
      </c>
      <c r="F23" s="642" t="e">
        <f>+#REF!</f>
        <v>#REF!</v>
      </c>
      <c r="G23" s="212">
        <f>+JAN!BE59</f>
        <v>4</v>
      </c>
      <c r="H23" s="212"/>
      <c r="I23" s="209" t="e">
        <f t="shared" si="0"/>
        <v>#REF!</v>
      </c>
      <c r="J23" s="209" t="e">
        <f t="shared" si="5"/>
        <v>#REF!</v>
      </c>
      <c r="K23" s="577">
        <f>JAN!CL59</f>
        <v>0</v>
      </c>
      <c r="L23" s="578">
        <f>JAN!BP59</f>
        <v>0</v>
      </c>
    </row>
    <row r="24" spans="1:12" x14ac:dyDescent="0.25">
      <c r="A24" s="215" t="s">
        <v>205</v>
      </c>
      <c r="B24" s="320">
        <v>19</v>
      </c>
      <c r="C24" s="212" t="e">
        <f>+#REF!</f>
        <v>#REF!</v>
      </c>
      <c r="D24" s="212" t="e">
        <f>+#REF!</f>
        <v>#REF!</v>
      </c>
      <c r="E24" s="212" t="e">
        <f>+#REF!</f>
        <v>#REF!</v>
      </c>
      <c r="F24" s="642" t="e">
        <f>+#REF!</f>
        <v>#REF!</v>
      </c>
      <c r="G24" s="212">
        <f>+JAN!BE60</f>
        <v>7.833333333333333</v>
      </c>
      <c r="H24" s="212"/>
      <c r="I24" s="209" t="e">
        <f t="shared" si="0"/>
        <v>#REF!</v>
      </c>
      <c r="J24" s="209" t="e">
        <f>+I24-$I$2</f>
        <v>#REF!</v>
      </c>
      <c r="K24" s="577">
        <f>JAN!CL60</f>
        <v>12</v>
      </c>
      <c r="L24" s="578">
        <f>JAN!BP60</f>
        <v>0.16666666666666607</v>
      </c>
    </row>
    <row r="25" spans="1:12" x14ac:dyDescent="0.25">
      <c r="A25" s="216" t="s">
        <v>245</v>
      </c>
      <c r="B25" s="221">
        <v>20</v>
      </c>
      <c r="C25" s="212" t="e">
        <f>+#REF!</f>
        <v>#REF!</v>
      </c>
      <c r="D25" s="212" t="e">
        <f>+#REF!</f>
        <v>#REF!</v>
      </c>
      <c r="E25" s="212" t="e">
        <f>+#REF!</f>
        <v>#REF!</v>
      </c>
      <c r="F25" s="642" t="e">
        <f>+#REF!</f>
        <v>#REF!</v>
      </c>
      <c r="G25" s="212">
        <f>+JAN!BE76</f>
        <v>7</v>
      </c>
      <c r="H25" s="212"/>
      <c r="I25" s="209" t="e">
        <f t="shared" si="0"/>
        <v>#REF!</v>
      </c>
      <c r="J25" s="209" t="e">
        <f t="shared" si="5"/>
        <v>#REF!</v>
      </c>
      <c r="K25" s="577">
        <f>JAN!CL76</f>
        <v>36</v>
      </c>
      <c r="L25" s="578">
        <f>JAN!BP76</f>
        <v>-0.66666666666666696</v>
      </c>
    </row>
    <row r="26" spans="1:12" x14ac:dyDescent="0.25">
      <c r="A26" s="216" t="s">
        <v>24</v>
      </c>
      <c r="B26" s="319">
        <v>21</v>
      </c>
      <c r="C26" s="212" t="e">
        <f>+#REF!</f>
        <v>#REF!</v>
      </c>
      <c r="D26" s="212" t="e">
        <f>+#REF!</f>
        <v>#REF!</v>
      </c>
      <c r="E26" s="212" t="e">
        <f>+#REF!</f>
        <v>#REF!</v>
      </c>
      <c r="F26" s="642" t="e">
        <f>+#REF!</f>
        <v>#REF!</v>
      </c>
      <c r="G26" s="212">
        <f>+JAN!BE77</f>
        <v>7.5</v>
      </c>
      <c r="H26" s="212"/>
      <c r="I26" s="209" t="e">
        <f t="shared" si="0"/>
        <v>#REF!</v>
      </c>
      <c r="J26" s="209" t="e">
        <f t="shared" si="5"/>
        <v>#REF!</v>
      </c>
      <c r="K26" s="577">
        <f>JAN!CL77</f>
        <v>12</v>
      </c>
      <c r="L26" s="578">
        <f>JAN!BP77</f>
        <v>-0.16666666666666696</v>
      </c>
    </row>
    <row r="27" spans="1:12" x14ac:dyDescent="0.25">
      <c r="A27" s="216" t="s">
        <v>24</v>
      </c>
      <c r="B27" s="221">
        <v>22</v>
      </c>
      <c r="C27" s="212" t="e">
        <f>+#REF!</f>
        <v>#REF!</v>
      </c>
      <c r="D27" s="212" t="e">
        <f>+#REF!</f>
        <v>#REF!</v>
      </c>
      <c r="E27" s="212" t="e">
        <f>+#REF!</f>
        <v>#REF!</v>
      </c>
      <c r="F27" s="642" t="e">
        <f>+#REF!</f>
        <v>#REF!</v>
      </c>
      <c r="G27" s="212">
        <f>+JAN!BE78</f>
        <v>8.5</v>
      </c>
      <c r="H27" s="212"/>
      <c r="I27" s="209" t="e">
        <f t="shared" si="0"/>
        <v>#REF!</v>
      </c>
      <c r="J27" s="209" t="e">
        <f t="shared" si="5"/>
        <v>#REF!</v>
      </c>
      <c r="K27" s="577">
        <f>JAN!CL78</f>
        <v>36</v>
      </c>
      <c r="L27" s="578">
        <f>JAN!BP78</f>
        <v>0.83333333333333304</v>
      </c>
    </row>
    <row r="28" spans="1:12" x14ac:dyDescent="0.25">
      <c r="A28" s="216" t="s">
        <v>24</v>
      </c>
      <c r="B28" s="319">
        <v>23</v>
      </c>
      <c r="C28" s="212"/>
      <c r="D28" s="212"/>
      <c r="E28" s="212"/>
      <c r="F28" s="642"/>
      <c r="G28" s="212"/>
      <c r="H28" s="212"/>
      <c r="I28" s="209"/>
      <c r="J28" s="209"/>
      <c r="K28" s="577"/>
      <c r="L28" s="578"/>
    </row>
    <row r="29" spans="1:12" x14ac:dyDescent="0.25">
      <c r="A29" s="216" t="s">
        <v>24</v>
      </c>
      <c r="B29" s="221">
        <v>24</v>
      </c>
      <c r="C29" s="212" t="e">
        <f>+#REF!</f>
        <v>#REF!</v>
      </c>
      <c r="D29" s="212" t="e">
        <f>+#REF!</f>
        <v>#REF!</v>
      </c>
      <c r="E29" s="212" t="e">
        <f>+#REF!</f>
        <v>#REF!</v>
      </c>
      <c r="F29" s="642" t="e">
        <f>+#REF!</f>
        <v>#REF!</v>
      </c>
      <c r="G29" s="212">
        <f>+JAN!BE80</f>
        <v>0</v>
      </c>
      <c r="H29" s="212"/>
      <c r="I29" s="209" t="e">
        <f t="shared" si="0"/>
        <v>#REF!</v>
      </c>
      <c r="J29" s="209" t="e">
        <f t="shared" si="5"/>
        <v>#REF!</v>
      </c>
      <c r="K29" s="577">
        <f>JAN!CL80</f>
        <v>0</v>
      </c>
      <c r="L29" s="578">
        <f>JAN!BP80</f>
        <v>0</v>
      </c>
    </row>
    <row r="30" spans="1:12" x14ac:dyDescent="0.25">
      <c r="A30" s="217"/>
      <c r="B30" s="218" t="s">
        <v>207</v>
      </c>
      <c r="C30" s="219" t="e">
        <f t="shared" ref="C30" si="6">AVERAGE(C10:C29)</f>
        <v>#REF!</v>
      </c>
      <c r="D30" s="219" t="e">
        <f t="shared" ref="D30:K30" si="7">AVERAGE(D10:D29)</f>
        <v>#REF!</v>
      </c>
      <c r="E30" s="219" t="e">
        <f t="shared" si="7"/>
        <v>#REF!</v>
      </c>
      <c r="F30" s="219" t="e">
        <f t="shared" si="7"/>
        <v>#REF!</v>
      </c>
      <c r="G30" s="219">
        <f t="shared" si="7"/>
        <v>6.9824561403508767</v>
      </c>
      <c r="H30" s="219" t="e">
        <f t="shared" si="7"/>
        <v>#DIV/0!</v>
      </c>
      <c r="I30" s="219" t="e">
        <f t="shared" si="7"/>
        <v>#REF!</v>
      </c>
      <c r="J30" s="219">
        <f>SUMIF(J10:J29,"&gt;0")</f>
        <v>0</v>
      </c>
      <c r="K30" s="419">
        <f t="shared" si="7"/>
        <v>15.157894736842104</v>
      </c>
      <c r="L30" s="397">
        <f>SUMIF(L10:L29,"&gt;0")</f>
        <v>4.8333333333333304</v>
      </c>
    </row>
    <row r="31" spans="1:12" x14ac:dyDescent="0.25">
      <c r="A31" s="211" t="s">
        <v>208</v>
      </c>
      <c r="B31" s="211">
        <v>25</v>
      </c>
      <c r="C31" s="212" t="e">
        <f>+#REF!</f>
        <v>#REF!</v>
      </c>
      <c r="D31" s="212" t="e">
        <f>+#REF!</f>
        <v>#REF!</v>
      </c>
      <c r="E31" s="212" t="e">
        <f>+#REF!</f>
        <v>#REF!</v>
      </c>
      <c r="F31" s="642" t="e">
        <f>+#REF!</f>
        <v>#REF!</v>
      </c>
      <c r="G31" s="212">
        <f>+JAN!BE20</f>
        <v>6.5</v>
      </c>
      <c r="H31" s="212"/>
      <c r="I31" s="209" t="e">
        <f t="shared" ref="I31:I45" si="8">SUM(C31:H31)</f>
        <v>#REF!</v>
      </c>
      <c r="J31" s="209" t="e">
        <f t="shared" ref="J31:J45" si="9">+I31-$I$2</f>
        <v>#REF!</v>
      </c>
      <c r="K31" s="577">
        <f>JAN!CL20</f>
        <v>60</v>
      </c>
      <c r="L31" s="578">
        <f>JAN!BP20</f>
        <v>-1.166666666666667</v>
      </c>
    </row>
    <row r="32" spans="1:12" x14ac:dyDescent="0.25">
      <c r="A32" s="211" t="s">
        <v>208</v>
      </c>
      <c r="B32" s="211">
        <v>26</v>
      </c>
      <c r="C32" s="212"/>
      <c r="D32" s="212"/>
      <c r="E32" s="212"/>
      <c r="F32" s="642"/>
      <c r="G32" s="212"/>
      <c r="H32" s="212"/>
      <c r="I32" s="209"/>
      <c r="J32" s="209"/>
      <c r="K32" s="577"/>
      <c r="L32" s="578"/>
    </row>
    <row r="33" spans="1:12" x14ac:dyDescent="0.25">
      <c r="A33" s="211" t="s">
        <v>204</v>
      </c>
      <c r="B33" s="211">
        <v>27</v>
      </c>
      <c r="C33" s="212" t="e">
        <f>+#REF!</f>
        <v>#REF!</v>
      </c>
      <c r="D33" s="212" t="e">
        <f>+#REF!</f>
        <v>#REF!</v>
      </c>
      <c r="E33" s="212" t="e">
        <f>+#REF!</f>
        <v>#REF!</v>
      </c>
      <c r="F33" s="642" t="e">
        <f>+#REF!</f>
        <v>#REF!</v>
      </c>
      <c r="G33" s="212">
        <f>+JAN!BE23</f>
        <v>7.5</v>
      </c>
      <c r="H33" s="212"/>
      <c r="I33" s="209" t="e">
        <f t="shared" si="8"/>
        <v>#REF!</v>
      </c>
      <c r="J33" s="209" t="e">
        <f t="shared" si="9"/>
        <v>#REF!</v>
      </c>
      <c r="K33" s="577">
        <f>JAN!CL23</f>
        <v>0</v>
      </c>
      <c r="L33" s="578">
        <f>JAN!BP23</f>
        <v>-0.16666666666666696</v>
      </c>
    </row>
    <row r="34" spans="1:12" x14ac:dyDescent="0.25">
      <c r="A34" s="211" t="s">
        <v>204</v>
      </c>
      <c r="B34" s="211">
        <v>28</v>
      </c>
      <c r="C34" s="212" t="e">
        <f>+#REF!</f>
        <v>#REF!</v>
      </c>
      <c r="D34" s="212" t="e">
        <f>+#REF!</f>
        <v>#REF!</v>
      </c>
      <c r="E34" s="212" t="e">
        <f>+#REF!</f>
        <v>#REF!</v>
      </c>
      <c r="F34" s="642" t="e">
        <f>+#REF!</f>
        <v>#REF!</v>
      </c>
      <c r="G34" s="212">
        <f>+JAN!BE24</f>
        <v>7.5</v>
      </c>
      <c r="H34" s="212"/>
      <c r="I34" s="209" t="e">
        <f t="shared" si="8"/>
        <v>#REF!</v>
      </c>
      <c r="J34" s="209" t="e">
        <f t="shared" si="9"/>
        <v>#REF!</v>
      </c>
      <c r="K34" s="577">
        <f>JAN!CL24</f>
        <v>12</v>
      </c>
      <c r="L34" s="578">
        <f>JAN!BP24</f>
        <v>-0.16666666666666696</v>
      </c>
    </row>
    <row r="35" spans="1:12" x14ac:dyDescent="0.25">
      <c r="A35" s="211" t="s">
        <v>204</v>
      </c>
      <c r="B35" s="211">
        <v>29</v>
      </c>
      <c r="C35" s="212" t="e">
        <f>+#REF!</f>
        <v>#REF!</v>
      </c>
      <c r="D35" s="212" t="e">
        <f>+#REF!</f>
        <v>#REF!</v>
      </c>
      <c r="E35" s="212" t="e">
        <f>+#REF!</f>
        <v>#REF!</v>
      </c>
      <c r="F35" s="642" t="e">
        <f>+#REF!</f>
        <v>#REF!</v>
      </c>
      <c r="G35" s="212">
        <f>+JAN!BE25</f>
        <v>8</v>
      </c>
      <c r="H35" s="212"/>
      <c r="I35" s="209" t="e">
        <f t="shared" si="8"/>
        <v>#REF!</v>
      </c>
      <c r="J35" s="209" t="e">
        <f t="shared" si="9"/>
        <v>#REF!</v>
      </c>
      <c r="K35" s="577">
        <f>JAN!CL25</f>
        <v>12</v>
      </c>
      <c r="L35" s="578">
        <f>JAN!BP25</f>
        <v>0.33333333333333304</v>
      </c>
    </row>
    <row r="36" spans="1:12" x14ac:dyDescent="0.25">
      <c r="A36" s="211" t="s">
        <v>204</v>
      </c>
      <c r="B36" s="211">
        <v>30</v>
      </c>
      <c r="C36" s="212" t="e">
        <f>+#REF!</f>
        <v>#REF!</v>
      </c>
      <c r="D36" s="212" t="e">
        <f>+#REF!</f>
        <v>#REF!</v>
      </c>
      <c r="E36" s="212" t="e">
        <f>+#REF!</f>
        <v>#REF!</v>
      </c>
      <c r="F36" s="642" t="e">
        <f>+#REF!</f>
        <v>#REF!</v>
      </c>
      <c r="G36" s="212">
        <f>+JAN!BE26</f>
        <v>8.3333333333333339</v>
      </c>
      <c r="H36" s="212"/>
      <c r="I36" s="209" t="e">
        <f t="shared" si="8"/>
        <v>#REF!</v>
      </c>
      <c r="J36" s="209" t="e">
        <f t="shared" si="9"/>
        <v>#REF!</v>
      </c>
      <c r="K36" s="577">
        <f>JAN!CL26</f>
        <v>12</v>
      </c>
      <c r="L36" s="578">
        <f>JAN!BP26</f>
        <v>0.66666666666666696</v>
      </c>
    </row>
    <row r="37" spans="1:12" x14ac:dyDescent="0.25">
      <c r="A37" s="211" t="s">
        <v>204</v>
      </c>
      <c r="B37" s="211">
        <v>31</v>
      </c>
      <c r="C37" s="212"/>
      <c r="D37" s="212"/>
      <c r="E37" s="212"/>
      <c r="F37" s="642"/>
      <c r="G37" s="212"/>
      <c r="H37" s="212"/>
      <c r="I37" s="209"/>
      <c r="J37" s="209"/>
      <c r="K37" s="577"/>
      <c r="L37" s="578"/>
    </row>
    <row r="38" spans="1:12" x14ac:dyDescent="0.25">
      <c r="A38" s="211" t="s">
        <v>204</v>
      </c>
      <c r="B38" s="211">
        <v>32</v>
      </c>
      <c r="C38" s="212" t="e">
        <f>+#REF!</f>
        <v>#REF!</v>
      </c>
      <c r="D38" s="212" t="e">
        <f>+#REF!</f>
        <v>#REF!</v>
      </c>
      <c r="E38" s="212" t="e">
        <f>+#REF!</f>
        <v>#REF!</v>
      </c>
      <c r="F38" s="642" t="e">
        <f>+#REF!</f>
        <v>#REF!</v>
      </c>
      <c r="G38" s="212">
        <f>+JAN!BE28</f>
        <v>7.5</v>
      </c>
      <c r="H38" s="212"/>
      <c r="I38" s="209" t="e">
        <f t="shared" si="8"/>
        <v>#REF!</v>
      </c>
      <c r="J38" s="209" t="e">
        <f t="shared" si="9"/>
        <v>#REF!</v>
      </c>
      <c r="K38" s="577">
        <f>JAN!CL28</f>
        <v>0</v>
      </c>
      <c r="L38" s="578">
        <f>JAN!BP28</f>
        <v>-0.16666666666666696</v>
      </c>
    </row>
    <row r="39" spans="1:12" x14ac:dyDescent="0.25">
      <c r="A39" s="211" t="s">
        <v>204</v>
      </c>
      <c r="B39" s="211">
        <v>33</v>
      </c>
      <c r="C39" s="212" t="e">
        <f>+#REF!</f>
        <v>#REF!</v>
      </c>
      <c r="D39" s="212" t="e">
        <f>+#REF!</f>
        <v>#REF!</v>
      </c>
      <c r="E39" s="212" t="e">
        <f>+#REF!</f>
        <v>#REF!</v>
      </c>
      <c r="F39" s="642" t="e">
        <f>+#REF!</f>
        <v>#REF!</v>
      </c>
      <c r="G39" s="212">
        <f>+JAN!BE29</f>
        <v>7.166666666666667</v>
      </c>
      <c r="H39" s="212"/>
      <c r="I39" s="209" t="e">
        <f t="shared" si="8"/>
        <v>#REF!</v>
      </c>
      <c r="J39" s="209" t="e">
        <f t="shared" si="9"/>
        <v>#REF!</v>
      </c>
      <c r="K39" s="577">
        <f>JAN!CL29</f>
        <v>24</v>
      </c>
      <c r="L39" s="578">
        <f>JAN!BP29</f>
        <v>-0.5</v>
      </c>
    </row>
    <row r="40" spans="1:12" x14ac:dyDescent="0.25">
      <c r="A40" s="211" t="s">
        <v>204</v>
      </c>
      <c r="B40" s="211">
        <v>34</v>
      </c>
      <c r="C40" s="212" t="e">
        <f>+#REF!</f>
        <v>#REF!</v>
      </c>
      <c r="D40" s="212" t="e">
        <f>+#REF!</f>
        <v>#REF!</v>
      </c>
      <c r="E40" s="212" t="e">
        <f>+#REF!</f>
        <v>#REF!</v>
      </c>
      <c r="F40" s="642" t="e">
        <f>+#REF!</f>
        <v>#REF!</v>
      </c>
      <c r="G40" s="212">
        <f>+JAN!BE30</f>
        <v>7.833333333333333</v>
      </c>
      <c r="H40" s="212"/>
      <c r="I40" s="209" t="e">
        <f>SUM(C40:H40)</f>
        <v>#REF!</v>
      </c>
      <c r="J40" s="209" t="e">
        <f t="shared" si="9"/>
        <v>#REF!</v>
      </c>
      <c r="K40" s="577">
        <f>JAN!CL30</f>
        <v>0</v>
      </c>
      <c r="L40" s="578">
        <f>JAN!BP30</f>
        <v>0.16666666666666607</v>
      </c>
    </row>
    <row r="41" spans="1:12" x14ac:dyDescent="0.25">
      <c r="A41" s="211" t="s">
        <v>204</v>
      </c>
      <c r="B41" s="211">
        <v>35</v>
      </c>
      <c r="C41" s="212" t="e">
        <f>+#REF!</f>
        <v>#REF!</v>
      </c>
      <c r="D41" s="212" t="e">
        <f>+#REF!</f>
        <v>#REF!</v>
      </c>
      <c r="E41" s="212" t="e">
        <f>+#REF!</f>
        <v>#REF!</v>
      </c>
      <c r="F41" s="642" t="e">
        <f>+#REF!</f>
        <v>#REF!</v>
      </c>
      <c r="G41" s="212">
        <f>+JAN!BE31</f>
        <v>1.5</v>
      </c>
      <c r="H41" s="212"/>
      <c r="I41" s="209" t="e">
        <f>SUM(C41:H41)</f>
        <v>#REF!</v>
      </c>
      <c r="J41" s="209" t="e">
        <f t="shared" si="9"/>
        <v>#REF!</v>
      </c>
      <c r="K41" s="577">
        <f>JAN!CL31</f>
        <v>0</v>
      </c>
      <c r="L41" s="578">
        <f>JAN!BP31</f>
        <v>-6.166666666666667</v>
      </c>
    </row>
    <row r="42" spans="1:12" x14ac:dyDescent="0.25">
      <c r="A42" s="211" t="s">
        <v>204</v>
      </c>
      <c r="B42" s="211">
        <v>36</v>
      </c>
      <c r="C42" s="212"/>
      <c r="D42" s="212"/>
      <c r="E42" s="212"/>
      <c r="F42" s="642"/>
      <c r="G42" s="212"/>
      <c r="H42" s="212"/>
      <c r="I42" s="209"/>
      <c r="J42" s="209"/>
      <c r="K42" s="577"/>
      <c r="L42" s="578"/>
    </row>
    <row r="43" spans="1:12" x14ac:dyDescent="0.25">
      <c r="A43" s="214" t="s">
        <v>209</v>
      </c>
      <c r="B43" s="214">
        <v>37</v>
      </c>
      <c r="C43" s="212" t="e">
        <f>+#REF!</f>
        <v>#REF!</v>
      </c>
      <c r="D43" s="212" t="e">
        <f>+#REF!</f>
        <v>#REF!</v>
      </c>
      <c r="E43" s="212" t="e">
        <f>+#REF!</f>
        <v>#REF!</v>
      </c>
      <c r="F43" s="642" t="e">
        <f>+#REF!</f>
        <v>#REF!</v>
      </c>
      <c r="G43" s="212" t="e">
        <f>+JAN!#REF!</f>
        <v>#REF!</v>
      </c>
      <c r="H43" s="212"/>
      <c r="I43" s="209" t="e">
        <f t="shared" si="8"/>
        <v>#REF!</v>
      </c>
      <c r="J43" s="209" t="e">
        <f t="shared" si="9"/>
        <v>#REF!</v>
      </c>
      <c r="K43" s="577" t="e">
        <f>JAN!#REF!</f>
        <v>#REF!</v>
      </c>
      <c r="L43" s="578" t="e">
        <f>JAN!#REF!</f>
        <v>#REF!</v>
      </c>
    </row>
    <row r="44" spans="1:12" x14ac:dyDescent="0.25">
      <c r="A44" s="214" t="s">
        <v>209</v>
      </c>
      <c r="B44" s="214">
        <v>38</v>
      </c>
      <c r="C44" s="212"/>
      <c r="D44" s="212"/>
      <c r="E44" s="212"/>
      <c r="F44" s="642"/>
      <c r="G44" s="212"/>
      <c r="H44" s="212"/>
      <c r="I44" s="209"/>
      <c r="J44" s="209"/>
      <c r="K44" s="577"/>
      <c r="L44" s="578"/>
    </row>
    <row r="45" spans="1:12" x14ac:dyDescent="0.25">
      <c r="A45" s="214" t="s">
        <v>37</v>
      </c>
      <c r="B45" s="214">
        <v>39</v>
      </c>
      <c r="C45" s="212" t="e">
        <f>+#REF!</f>
        <v>#REF!</v>
      </c>
      <c r="D45" s="212" t="e">
        <f>+#REF!</f>
        <v>#REF!</v>
      </c>
      <c r="E45" s="212" t="e">
        <f>+#REF!</f>
        <v>#REF!</v>
      </c>
      <c r="F45" s="642" t="e">
        <f>+#REF!</f>
        <v>#REF!</v>
      </c>
      <c r="G45" s="212">
        <f>+JAN!BE43</f>
        <v>6.166666666666667</v>
      </c>
      <c r="H45" s="212"/>
      <c r="I45" s="209" t="e">
        <f t="shared" si="8"/>
        <v>#REF!</v>
      </c>
      <c r="J45" s="209" t="e">
        <f t="shared" si="9"/>
        <v>#REF!</v>
      </c>
      <c r="K45" s="577">
        <f>JAN!CL43</f>
        <v>36</v>
      </c>
      <c r="L45" s="578">
        <f>JAN!BP43</f>
        <v>-0.5</v>
      </c>
    </row>
    <row r="46" spans="1:12" x14ac:dyDescent="0.25">
      <c r="A46" s="214" t="s">
        <v>37</v>
      </c>
      <c r="B46" s="214">
        <v>40</v>
      </c>
      <c r="C46" s="212"/>
      <c r="D46" s="212"/>
      <c r="E46" s="212"/>
      <c r="F46" s="642"/>
      <c r="G46" s="212"/>
      <c r="H46" s="212"/>
      <c r="I46" s="209"/>
      <c r="J46" s="209"/>
      <c r="K46" s="577">
        <f>JAN!CL44</f>
        <v>24</v>
      </c>
      <c r="L46" s="578">
        <f>JAN!BP44</f>
        <v>-0.16666666666666696</v>
      </c>
    </row>
    <row r="47" spans="1:12" x14ac:dyDescent="0.25">
      <c r="A47" s="214" t="s">
        <v>37</v>
      </c>
      <c r="B47" s="214">
        <v>41</v>
      </c>
      <c r="C47" s="212" t="e">
        <f>+#REF!</f>
        <v>#REF!</v>
      </c>
      <c r="D47" s="212" t="e">
        <f>+#REF!</f>
        <v>#REF!</v>
      </c>
      <c r="E47" s="212" t="e">
        <f>+#REF!</f>
        <v>#REF!</v>
      </c>
      <c r="F47" s="642" t="e">
        <f>+#REF!</f>
        <v>#REF!</v>
      </c>
      <c r="G47" s="212">
        <f>+JAN!BE45</f>
        <v>7.5</v>
      </c>
      <c r="H47" s="212"/>
      <c r="I47" s="209" t="e">
        <f t="shared" ref="I47:I57" si="10">SUM(C47:H47)</f>
        <v>#REF!</v>
      </c>
      <c r="J47" s="209" t="e">
        <f t="shared" ref="J47:J77" si="11">+I47-$I$2</f>
        <v>#REF!</v>
      </c>
      <c r="K47" s="577">
        <f>JAN!CL45</f>
        <v>36</v>
      </c>
      <c r="L47" s="578">
        <f>JAN!BP45</f>
        <v>-0.16666666666666696</v>
      </c>
    </row>
    <row r="48" spans="1:12" x14ac:dyDescent="0.25">
      <c r="A48" s="214" t="s">
        <v>37</v>
      </c>
      <c r="B48" s="214">
        <v>42</v>
      </c>
      <c r="C48" s="212" t="e">
        <f>+#REF!</f>
        <v>#REF!</v>
      </c>
      <c r="D48" s="212" t="e">
        <f>+#REF!</f>
        <v>#REF!</v>
      </c>
      <c r="E48" s="212" t="e">
        <f>+#REF!</f>
        <v>#REF!</v>
      </c>
      <c r="F48" s="642" t="e">
        <f>+#REF!</f>
        <v>#REF!</v>
      </c>
      <c r="G48" s="212">
        <f>+JAN!BE46</f>
        <v>8</v>
      </c>
      <c r="H48" s="212"/>
      <c r="I48" s="209" t="e">
        <f t="shared" si="10"/>
        <v>#REF!</v>
      </c>
      <c r="J48" s="209" t="e">
        <f t="shared" si="11"/>
        <v>#REF!</v>
      </c>
      <c r="K48" s="577">
        <f>JAN!CL46</f>
        <v>36</v>
      </c>
      <c r="L48" s="578">
        <f>JAN!BP46</f>
        <v>0.33333333333333304</v>
      </c>
    </row>
    <row r="49" spans="1:12" x14ac:dyDescent="0.25">
      <c r="A49" s="214" t="s">
        <v>37</v>
      </c>
      <c r="B49" s="214">
        <v>43</v>
      </c>
      <c r="C49" s="212" t="e">
        <f>+#REF!</f>
        <v>#REF!</v>
      </c>
      <c r="D49" s="212" t="e">
        <f>+#REF!</f>
        <v>#REF!</v>
      </c>
      <c r="E49" s="212" t="e">
        <f>+#REF!</f>
        <v>#REF!</v>
      </c>
      <c r="F49" s="642" t="e">
        <f>+#REF!</f>
        <v>#REF!</v>
      </c>
      <c r="G49" s="212">
        <f>+JAN!BE47</f>
        <v>7.833333333333333</v>
      </c>
      <c r="H49" s="212"/>
      <c r="I49" s="209" t="e">
        <f t="shared" si="10"/>
        <v>#REF!</v>
      </c>
      <c r="J49" s="209" t="e">
        <f t="shared" si="11"/>
        <v>#REF!</v>
      </c>
      <c r="K49" s="577">
        <f>JAN!CL47</f>
        <v>12</v>
      </c>
      <c r="L49" s="578">
        <f>JAN!BP47</f>
        <v>0.16666666666666607</v>
      </c>
    </row>
    <row r="50" spans="1:12" x14ac:dyDescent="0.25">
      <c r="A50" s="214" t="s">
        <v>37</v>
      </c>
      <c r="B50" s="214">
        <v>44</v>
      </c>
      <c r="C50" s="212" t="e">
        <f>+#REF!</f>
        <v>#REF!</v>
      </c>
      <c r="D50" s="212" t="e">
        <f>+#REF!</f>
        <v>#REF!</v>
      </c>
      <c r="E50" s="212" t="e">
        <f>+#REF!</f>
        <v>#REF!</v>
      </c>
      <c r="F50" s="642" t="e">
        <f>+#REF!</f>
        <v>#REF!</v>
      </c>
      <c r="G50" s="212">
        <f>+JAN!BE48</f>
        <v>8</v>
      </c>
      <c r="H50" s="212"/>
      <c r="I50" s="209" t="e">
        <f t="shared" si="10"/>
        <v>#REF!</v>
      </c>
      <c r="J50" s="209" t="e">
        <f t="shared" si="11"/>
        <v>#REF!</v>
      </c>
      <c r="K50" s="577">
        <f>JAN!CL48</f>
        <v>12</v>
      </c>
      <c r="L50" s="578">
        <f>JAN!BP48</f>
        <v>0.33333333333333304</v>
      </c>
    </row>
    <row r="51" spans="1:12" x14ac:dyDescent="0.25">
      <c r="A51" s="214" t="s">
        <v>37</v>
      </c>
      <c r="B51" s="214">
        <v>45</v>
      </c>
      <c r="C51" s="212" t="e">
        <f>+#REF!</f>
        <v>#REF!</v>
      </c>
      <c r="D51" s="212" t="e">
        <f>+#REF!</f>
        <v>#REF!</v>
      </c>
      <c r="E51" s="212" t="e">
        <f>+#REF!</f>
        <v>#REF!</v>
      </c>
      <c r="F51" s="642" t="e">
        <f>+#REF!</f>
        <v>#REF!</v>
      </c>
      <c r="G51" s="212">
        <f>+JAN!BE49</f>
        <v>5.666666666666667</v>
      </c>
      <c r="H51" s="212"/>
      <c r="I51" s="209" t="e">
        <f t="shared" si="10"/>
        <v>#REF!</v>
      </c>
      <c r="J51" s="209" t="e">
        <f t="shared" si="11"/>
        <v>#REF!</v>
      </c>
      <c r="K51" s="577">
        <f>JAN!CL49</f>
        <v>24</v>
      </c>
      <c r="L51" s="578">
        <f>JAN!BP49</f>
        <v>-1</v>
      </c>
    </row>
    <row r="52" spans="1:12" x14ac:dyDescent="0.25">
      <c r="A52" s="214" t="s">
        <v>37</v>
      </c>
      <c r="B52" s="214">
        <v>46</v>
      </c>
      <c r="C52" s="212" t="e">
        <f>+#REF!</f>
        <v>#REF!</v>
      </c>
      <c r="D52" s="212" t="e">
        <f>+#REF!</f>
        <v>#REF!</v>
      </c>
      <c r="E52" s="212" t="e">
        <f>+#REF!</f>
        <v>#REF!</v>
      </c>
      <c r="F52" s="642" t="e">
        <f>+#REF!</f>
        <v>#REF!</v>
      </c>
      <c r="G52" s="212">
        <f>+JAN!BE50</f>
        <v>1.5</v>
      </c>
      <c r="H52" s="212"/>
      <c r="I52" s="209" t="e">
        <f t="shared" si="10"/>
        <v>#REF!</v>
      </c>
      <c r="J52" s="209" t="e">
        <f t="shared" si="11"/>
        <v>#REF!</v>
      </c>
      <c r="K52" s="577">
        <f>JAN!CL50</f>
        <v>0</v>
      </c>
      <c r="L52" s="578">
        <f>JAN!BP50</f>
        <v>-6.166666666666667</v>
      </c>
    </row>
    <row r="53" spans="1:12" x14ac:dyDescent="0.25">
      <c r="A53" s="214" t="s">
        <v>37</v>
      </c>
      <c r="B53" s="214">
        <v>47</v>
      </c>
      <c r="C53" s="212" t="e">
        <f>+#REF!</f>
        <v>#REF!</v>
      </c>
      <c r="D53" s="212" t="e">
        <f>+#REF!</f>
        <v>#REF!</v>
      </c>
      <c r="E53" s="212" t="e">
        <f>+#REF!</f>
        <v>#REF!</v>
      </c>
      <c r="F53" s="642" t="e">
        <f>+#REF!</f>
        <v>#REF!</v>
      </c>
      <c r="G53" s="212">
        <f>+JAN!BE51</f>
        <v>0</v>
      </c>
      <c r="H53" s="212"/>
      <c r="I53" s="209" t="e">
        <f>SUM(C53:H53)</f>
        <v>#REF!</v>
      </c>
      <c r="J53" s="209" t="e">
        <f t="shared" si="11"/>
        <v>#REF!</v>
      </c>
      <c r="K53" s="577">
        <f>JAN!CL51</f>
        <v>0</v>
      </c>
      <c r="L53" s="578">
        <f>JAN!BP51</f>
        <v>0</v>
      </c>
    </row>
    <row r="54" spans="1:12" x14ac:dyDescent="0.25">
      <c r="A54" s="214" t="s">
        <v>37</v>
      </c>
      <c r="B54" s="214">
        <v>48</v>
      </c>
      <c r="C54" s="212" t="e">
        <f>+#REF!</f>
        <v>#REF!</v>
      </c>
      <c r="D54" s="212" t="e">
        <f>+#REF!</f>
        <v>#REF!</v>
      </c>
      <c r="E54" s="212" t="e">
        <f>+#REF!</f>
        <v>#REF!</v>
      </c>
      <c r="F54" s="642" t="e">
        <f>+#REF!</f>
        <v>#REF!</v>
      </c>
      <c r="G54" s="212">
        <f>+JAN!BE52</f>
        <v>0</v>
      </c>
      <c r="H54" s="212"/>
      <c r="I54" s="209" t="e">
        <f>SUM(C54:H54)</f>
        <v>#REF!</v>
      </c>
      <c r="J54" s="209" t="e">
        <f t="shared" si="11"/>
        <v>#REF!</v>
      </c>
      <c r="K54" s="577">
        <f>JAN!CL52</f>
        <v>0</v>
      </c>
      <c r="L54" s="578">
        <f>JAN!BP52</f>
        <v>0</v>
      </c>
    </row>
    <row r="55" spans="1:12" x14ac:dyDescent="0.25">
      <c r="A55" s="215" t="s">
        <v>210</v>
      </c>
      <c r="B55" s="215">
        <v>49</v>
      </c>
      <c r="C55" s="212" t="e">
        <f>+#REF!</f>
        <v>#REF!</v>
      </c>
      <c r="D55" s="212" t="e">
        <f>+#REF!</f>
        <v>#REF!</v>
      </c>
      <c r="E55" s="212" t="e">
        <f>+#REF!</f>
        <v>#REF!</v>
      </c>
      <c r="F55" s="642" t="e">
        <f>+#REF!</f>
        <v>#REF!</v>
      </c>
      <c r="G55" s="212">
        <f>+JAN!BE61</f>
        <v>1.5</v>
      </c>
      <c r="H55" s="212"/>
      <c r="I55" s="209" t="e">
        <f t="shared" si="10"/>
        <v>#REF!</v>
      </c>
      <c r="J55" s="209" t="e">
        <f t="shared" si="11"/>
        <v>#REF!</v>
      </c>
      <c r="K55" s="577">
        <f>JAN!CL61</f>
        <v>0</v>
      </c>
      <c r="L55" s="578">
        <f>JAN!BP61</f>
        <v>0</v>
      </c>
    </row>
    <row r="56" spans="1:12" x14ac:dyDescent="0.25">
      <c r="A56" s="215" t="s">
        <v>210</v>
      </c>
      <c r="B56" s="215">
        <v>50</v>
      </c>
      <c r="C56" s="212"/>
      <c r="D56" s="212"/>
      <c r="E56" s="212"/>
      <c r="F56" s="642"/>
      <c r="G56" s="212"/>
      <c r="H56" s="212"/>
      <c r="I56" s="209"/>
      <c r="J56" s="209"/>
      <c r="K56" s="577"/>
      <c r="L56" s="578"/>
    </row>
    <row r="57" spans="1:12" x14ac:dyDescent="0.25">
      <c r="A57" s="215" t="s">
        <v>205</v>
      </c>
      <c r="B57" s="215">
        <v>51</v>
      </c>
      <c r="C57" s="212" t="e">
        <f>+#REF!</f>
        <v>#REF!</v>
      </c>
      <c r="D57" s="212" t="e">
        <f>+#REF!</f>
        <v>#REF!</v>
      </c>
      <c r="E57" s="212" t="e">
        <f>+#REF!</f>
        <v>#REF!</v>
      </c>
      <c r="F57" s="642" t="e">
        <f>+#REF!</f>
        <v>#REF!</v>
      </c>
      <c r="G57" s="212">
        <f>+JAN!BE64</f>
        <v>6.333333333333333</v>
      </c>
      <c r="H57" s="212"/>
      <c r="I57" s="209" t="e">
        <f t="shared" si="10"/>
        <v>#REF!</v>
      </c>
      <c r="J57" s="209" t="e">
        <f t="shared" si="11"/>
        <v>#REF!</v>
      </c>
      <c r="K57" s="577">
        <f>JAN!CL64</f>
        <v>12</v>
      </c>
      <c r="L57" s="578">
        <f>JAN!BP64</f>
        <v>-0.83333333333333393</v>
      </c>
    </row>
    <row r="58" spans="1:12" x14ac:dyDescent="0.25">
      <c r="A58" s="215" t="s">
        <v>205</v>
      </c>
      <c r="B58" s="215">
        <v>52</v>
      </c>
      <c r="C58" s="212" t="e">
        <f>+#REF!</f>
        <v>#REF!</v>
      </c>
      <c r="D58" s="212" t="e">
        <f>+#REF!</f>
        <v>#REF!</v>
      </c>
      <c r="E58" s="212" t="e">
        <f>+#REF!</f>
        <v>#REF!</v>
      </c>
      <c r="F58" s="642" t="e">
        <f>+#REF!</f>
        <v>#REF!</v>
      </c>
      <c r="G58" s="212">
        <f>+JAN!BE65</f>
        <v>8.5</v>
      </c>
      <c r="H58" s="212"/>
      <c r="I58" s="209" t="e">
        <f t="shared" ref="I58:I76" si="12">SUM(C58:H58)</f>
        <v>#REF!</v>
      </c>
      <c r="J58" s="209" t="e">
        <f t="shared" si="11"/>
        <v>#REF!</v>
      </c>
      <c r="K58" s="577">
        <f>JAN!CL65</f>
        <v>24</v>
      </c>
      <c r="L58" s="578">
        <f>JAN!BP65</f>
        <v>0.83333333333333304</v>
      </c>
    </row>
    <row r="59" spans="1:12" x14ac:dyDescent="0.25">
      <c r="A59" s="215" t="s">
        <v>205</v>
      </c>
      <c r="B59" s="215">
        <v>53</v>
      </c>
      <c r="C59" s="212" t="e">
        <f>+#REF!</f>
        <v>#REF!</v>
      </c>
      <c r="D59" s="212" t="e">
        <f>+#REF!</f>
        <v>#REF!</v>
      </c>
      <c r="E59" s="212" t="e">
        <f>+#REF!</f>
        <v>#REF!</v>
      </c>
      <c r="F59" s="642" t="e">
        <f>+#REF!</f>
        <v>#REF!</v>
      </c>
      <c r="G59" s="212">
        <f>+JAN!BE66</f>
        <v>7</v>
      </c>
      <c r="H59" s="212"/>
      <c r="I59" s="209" t="e">
        <f t="shared" si="12"/>
        <v>#REF!</v>
      </c>
      <c r="J59" s="209" t="e">
        <f t="shared" si="11"/>
        <v>#REF!</v>
      </c>
      <c r="K59" s="577">
        <f>JAN!CL66</f>
        <v>12</v>
      </c>
      <c r="L59" s="578">
        <f>JAN!BP66</f>
        <v>-0.66666666666666696</v>
      </c>
    </row>
    <row r="60" spans="1:12" x14ac:dyDescent="0.25">
      <c r="A60" s="215" t="s">
        <v>205</v>
      </c>
      <c r="B60" s="215">
        <v>54</v>
      </c>
      <c r="C60" s="212" t="e">
        <f>+#REF!</f>
        <v>#REF!</v>
      </c>
      <c r="D60" s="212" t="e">
        <f>+#REF!</f>
        <v>#REF!</v>
      </c>
      <c r="E60" s="212" t="e">
        <f>+#REF!</f>
        <v>#REF!</v>
      </c>
      <c r="F60" s="642" t="e">
        <f>+#REF!</f>
        <v>#REF!</v>
      </c>
      <c r="G60" s="212">
        <f>+JAN!BE67</f>
        <v>8</v>
      </c>
      <c r="H60" s="212"/>
      <c r="I60" s="209" t="e">
        <f t="shared" si="12"/>
        <v>#REF!</v>
      </c>
      <c r="J60" s="209" t="e">
        <f t="shared" si="11"/>
        <v>#REF!</v>
      </c>
      <c r="K60" s="577">
        <f>JAN!CL67</f>
        <v>0</v>
      </c>
      <c r="L60" s="578">
        <f>JAN!BP67</f>
        <v>0.33333333333333304</v>
      </c>
    </row>
    <row r="61" spans="1:12" x14ac:dyDescent="0.25">
      <c r="A61" s="215" t="s">
        <v>205</v>
      </c>
      <c r="B61" s="215">
        <v>55</v>
      </c>
      <c r="C61" s="212" t="e">
        <f>+#REF!</f>
        <v>#REF!</v>
      </c>
      <c r="D61" s="212" t="e">
        <f>+#REF!</f>
        <v>#REF!</v>
      </c>
      <c r="E61" s="212" t="e">
        <f>+#REF!</f>
        <v>#REF!</v>
      </c>
      <c r="F61" s="642" t="e">
        <f>+#REF!</f>
        <v>#REF!</v>
      </c>
      <c r="G61" s="212">
        <f>+JAN!BE68</f>
        <v>8.5</v>
      </c>
      <c r="H61" s="212"/>
      <c r="I61" s="209" t="e">
        <f t="shared" si="12"/>
        <v>#REF!</v>
      </c>
      <c r="J61" s="209" t="e">
        <f t="shared" si="11"/>
        <v>#REF!</v>
      </c>
      <c r="K61" s="577">
        <f>JAN!CL68</f>
        <v>12</v>
      </c>
      <c r="L61" s="578">
        <f>JAN!BP68</f>
        <v>0.83333333333333304</v>
      </c>
    </row>
    <row r="62" spans="1:12" x14ac:dyDescent="0.25">
      <c r="A62" s="215" t="s">
        <v>205</v>
      </c>
      <c r="B62" s="215">
        <v>56</v>
      </c>
      <c r="C62" s="212" t="e">
        <f>+#REF!</f>
        <v>#REF!</v>
      </c>
      <c r="D62" s="212" t="e">
        <f>+#REF!</f>
        <v>#REF!</v>
      </c>
      <c r="E62" s="212" t="e">
        <f>+#REF!</f>
        <v>#REF!</v>
      </c>
      <c r="F62" s="642" t="e">
        <f>+#REF!</f>
        <v>#REF!</v>
      </c>
      <c r="G62" s="212">
        <f>+JAN!BE69</f>
        <v>7.666666666666667</v>
      </c>
      <c r="H62" s="212"/>
      <c r="I62" s="209" t="e">
        <f t="shared" si="12"/>
        <v>#REF!</v>
      </c>
      <c r="J62" s="209" t="e">
        <f t="shared" si="11"/>
        <v>#REF!</v>
      </c>
      <c r="K62" s="577">
        <f>JAN!CL69</f>
        <v>0</v>
      </c>
      <c r="L62" s="578">
        <f>JAN!BP69</f>
        <v>0</v>
      </c>
    </row>
    <row r="63" spans="1:12" x14ac:dyDescent="0.25">
      <c r="A63" s="215" t="s">
        <v>205</v>
      </c>
      <c r="B63" s="215">
        <v>57</v>
      </c>
      <c r="C63" s="212" t="e">
        <f>+#REF!</f>
        <v>#REF!</v>
      </c>
      <c r="D63" s="212" t="e">
        <f>+#REF!</f>
        <v>#REF!</v>
      </c>
      <c r="E63" s="212" t="e">
        <f>+#REF!</f>
        <v>#REF!</v>
      </c>
      <c r="F63" s="642" t="e">
        <f>+#REF!</f>
        <v>#REF!</v>
      </c>
      <c r="G63" s="212">
        <f>+JAN!BE70</f>
        <v>6.5</v>
      </c>
      <c r="H63" s="212"/>
      <c r="I63" s="209" t="e">
        <f>SUM(C63:H63)</f>
        <v>#REF!</v>
      </c>
      <c r="J63" s="209" t="e">
        <f t="shared" si="11"/>
        <v>#REF!</v>
      </c>
      <c r="K63" s="577">
        <f>JAN!CL70</f>
        <v>12</v>
      </c>
      <c r="L63" s="578">
        <f>JAN!BP70</f>
        <v>-1.166666666666667</v>
      </c>
    </row>
    <row r="64" spans="1:12" x14ac:dyDescent="0.25">
      <c r="A64" s="215" t="s">
        <v>205</v>
      </c>
      <c r="B64" s="215">
        <v>58</v>
      </c>
      <c r="C64" s="212" t="e">
        <f>+#REF!</f>
        <v>#REF!</v>
      </c>
      <c r="D64" s="212" t="e">
        <f>+#REF!</f>
        <v>#REF!</v>
      </c>
      <c r="E64" s="212" t="e">
        <f>+#REF!</f>
        <v>#REF!</v>
      </c>
      <c r="F64" s="642" t="e">
        <f>+#REF!</f>
        <v>#REF!</v>
      </c>
      <c r="G64" s="212">
        <f>+JAN!BE71</f>
        <v>1.5</v>
      </c>
      <c r="H64" s="212"/>
      <c r="I64" s="209" t="e">
        <f>SUM(C64:H64)</f>
        <v>#REF!</v>
      </c>
      <c r="J64" s="209" t="e">
        <f t="shared" si="11"/>
        <v>#REF!</v>
      </c>
      <c r="K64" s="577">
        <f>JAN!CL71</f>
        <v>0</v>
      </c>
      <c r="L64" s="578">
        <f>JAN!BP71</f>
        <v>-6.166666666666667</v>
      </c>
    </row>
    <row r="65" spans="1:12" x14ac:dyDescent="0.25">
      <c r="A65" s="215" t="s">
        <v>205</v>
      </c>
      <c r="B65" s="215">
        <v>59</v>
      </c>
      <c r="C65" s="212"/>
      <c r="D65" s="212"/>
      <c r="E65" s="212"/>
      <c r="F65" s="642"/>
      <c r="G65" s="212"/>
      <c r="H65" s="212"/>
      <c r="I65" s="209"/>
      <c r="J65" s="209"/>
      <c r="K65" s="577"/>
      <c r="L65" s="578"/>
    </row>
    <row r="66" spans="1:12" x14ac:dyDescent="0.25">
      <c r="A66" s="215" t="s">
        <v>205</v>
      </c>
      <c r="B66" s="215">
        <v>60</v>
      </c>
      <c r="C66" s="212"/>
      <c r="D66" s="212"/>
      <c r="E66" s="212"/>
      <c r="F66" s="642"/>
      <c r="G66" s="212"/>
      <c r="H66" s="212"/>
      <c r="I66" s="209"/>
      <c r="J66" s="209"/>
      <c r="K66" s="577"/>
      <c r="L66" s="578"/>
    </row>
    <row r="67" spans="1:12" x14ac:dyDescent="0.25">
      <c r="A67" s="216" t="s">
        <v>211</v>
      </c>
      <c r="B67" s="216">
        <v>61</v>
      </c>
      <c r="C67" s="212" t="e">
        <f>+#REF!</f>
        <v>#REF!</v>
      </c>
      <c r="D67" s="212" t="e">
        <f>+#REF!</f>
        <v>#REF!</v>
      </c>
      <c r="E67" s="212" t="e">
        <f>+#REF!</f>
        <v>#REF!</v>
      </c>
      <c r="F67" s="642" t="e">
        <f>+#REF!</f>
        <v>#REF!</v>
      </c>
      <c r="G67" s="212">
        <f>+JAN!BE82</f>
        <v>7</v>
      </c>
      <c r="H67" s="212"/>
      <c r="I67" s="209" t="e">
        <f t="shared" si="12"/>
        <v>#REF!</v>
      </c>
      <c r="J67" s="209" t="e">
        <f t="shared" si="11"/>
        <v>#REF!</v>
      </c>
      <c r="K67" s="577">
        <f>JAN!CL82</f>
        <v>0</v>
      </c>
      <c r="L67" s="578">
        <f>JAN!BP82</f>
        <v>-0.66666666666666696</v>
      </c>
    </row>
    <row r="68" spans="1:12" x14ac:dyDescent="0.25">
      <c r="A68" s="216" t="s">
        <v>211</v>
      </c>
      <c r="B68" s="216">
        <v>62</v>
      </c>
      <c r="C68" s="212"/>
      <c r="D68" s="212"/>
      <c r="E68" s="212"/>
      <c r="F68" s="642"/>
      <c r="G68" s="212"/>
      <c r="H68" s="212"/>
      <c r="I68" s="209"/>
      <c r="J68" s="209"/>
      <c r="K68" s="577"/>
      <c r="L68" s="578"/>
    </row>
    <row r="69" spans="1:12" x14ac:dyDescent="0.25">
      <c r="A69" s="216" t="s">
        <v>24</v>
      </c>
      <c r="B69" s="216">
        <v>63</v>
      </c>
      <c r="C69" s="212"/>
      <c r="D69" s="212"/>
      <c r="E69" s="212"/>
      <c r="F69" s="642"/>
      <c r="G69" s="212"/>
      <c r="H69" s="212"/>
      <c r="I69" s="209"/>
      <c r="J69" s="209"/>
      <c r="K69" s="577"/>
      <c r="L69" s="578"/>
    </row>
    <row r="70" spans="1:12" x14ac:dyDescent="0.25">
      <c r="A70" s="216" t="s">
        <v>24</v>
      </c>
      <c r="B70" s="216">
        <v>64</v>
      </c>
      <c r="C70" s="212"/>
      <c r="D70" s="212"/>
      <c r="E70" s="212"/>
      <c r="F70" s="642"/>
      <c r="G70" s="212"/>
      <c r="H70" s="212"/>
      <c r="I70" s="209"/>
      <c r="J70" s="209"/>
      <c r="K70" s="577"/>
      <c r="L70" s="578"/>
    </row>
    <row r="71" spans="1:12" x14ac:dyDescent="0.25">
      <c r="A71" s="216" t="s">
        <v>24</v>
      </c>
      <c r="B71" s="216">
        <v>65</v>
      </c>
      <c r="C71" s="212"/>
      <c r="D71" s="212"/>
      <c r="E71" s="212"/>
      <c r="F71" s="642" t="e">
        <f>+#REF!</f>
        <v>#REF!</v>
      </c>
      <c r="G71" s="642">
        <f>+JAN!BE87</f>
        <v>8</v>
      </c>
      <c r="H71" s="212"/>
      <c r="I71" s="209"/>
      <c r="J71" s="209"/>
      <c r="K71" s="577">
        <f>JAN!CL87</f>
        <v>12</v>
      </c>
      <c r="L71" s="578">
        <f>JAN!BP87</f>
        <v>0.33333333333333304</v>
      </c>
    </row>
    <row r="72" spans="1:12" x14ac:dyDescent="0.25">
      <c r="A72" s="216" t="s">
        <v>24</v>
      </c>
      <c r="B72" s="216">
        <v>66</v>
      </c>
      <c r="C72" s="212" t="e">
        <f>+#REF!</f>
        <v>#REF!</v>
      </c>
      <c r="D72" s="212" t="e">
        <f>+#REF!</f>
        <v>#REF!</v>
      </c>
      <c r="E72" s="212" t="e">
        <f>+#REF!</f>
        <v>#REF!</v>
      </c>
      <c r="F72" s="642" t="e">
        <f>+#REF!</f>
        <v>#REF!</v>
      </c>
      <c r="G72" s="642">
        <f>+JAN!BE88</f>
        <v>8</v>
      </c>
      <c r="H72" s="212"/>
      <c r="I72" s="209" t="e">
        <f t="shared" si="12"/>
        <v>#REF!</v>
      </c>
      <c r="J72" s="209" t="e">
        <f t="shared" si="11"/>
        <v>#REF!</v>
      </c>
      <c r="K72" s="577">
        <f>JAN!CL88</f>
        <v>0</v>
      </c>
      <c r="L72" s="578">
        <f>JAN!BP88</f>
        <v>0.33333333333333304</v>
      </c>
    </row>
    <row r="73" spans="1:12" x14ac:dyDescent="0.25">
      <c r="A73" s="216" t="s">
        <v>24</v>
      </c>
      <c r="B73" s="216">
        <v>67</v>
      </c>
      <c r="C73" s="212"/>
      <c r="D73" s="212"/>
      <c r="E73" s="212"/>
      <c r="F73" s="642"/>
      <c r="G73" s="642"/>
      <c r="H73" s="212"/>
      <c r="I73" s="209"/>
      <c r="J73" s="209"/>
      <c r="K73" s="577"/>
      <c r="L73" s="578"/>
    </row>
    <row r="74" spans="1:12" x14ac:dyDescent="0.25">
      <c r="A74" s="216" t="s">
        <v>24</v>
      </c>
      <c r="B74" s="216">
        <v>68</v>
      </c>
      <c r="C74" s="212" t="e">
        <f>+#REF!</f>
        <v>#REF!</v>
      </c>
      <c r="D74" s="212" t="e">
        <f>+#REF!</f>
        <v>#REF!</v>
      </c>
      <c r="E74" s="212" t="e">
        <f>+#REF!</f>
        <v>#REF!</v>
      </c>
      <c r="F74" s="642" t="e">
        <f>+#REF!</f>
        <v>#REF!</v>
      </c>
      <c r="G74" s="642">
        <f>+JAN!BE90</f>
        <v>6.5</v>
      </c>
      <c r="H74" s="212"/>
      <c r="I74" s="209" t="e">
        <f t="shared" si="12"/>
        <v>#REF!</v>
      </c>
      <c r="J74" s="209" t="e">
        <f t="shared" si="11"/>
        <v>#REF!</v>
      </c>
      <c r="K74" s="577">
        <f>JAN!CL90</f>
        <v>12</v>
      </c>
      <c r="L74" s="578">
        <f>JAN!BP90</f>
        <v>-0.16666666666666696</v>
      </c>
    </row>
    <row r="75" spans="1:12" x14ac:dyDescent="0.25">
      <c r="A75" s="216" t="s">
        <v>24</v>
      </c>
      <c r="B75" s="216">
        <v>69</v>
      </c>
      <c r="C75" s="212" t="e">
        <f>+#REF!</f>
        <v>#REF!</v>
      </c>
      <c r="D75" s="212" t="e">
        <f>+#REF!</f>
        <v>#REF!</v>
      </c>
      <c r="E75" s="212" t="e">
        <f>+#REF!</f>
        <v>#REF!</v>
      </c>
      <c r="F75" s="642" t="e">
        <f>+#REF!</f>
        <v>#REF!</v>
      </c>
      <c r="G75" s="642">
        <f>+JAN!BE91</f>
        <v>7</v>
      </c>
      <c r="H75" s="212"/>
      <c r="I75" s="209" t="e">
        <f t="shared" si="12"/>
        <v>#REF!</v>
      </c>
      <c r="J75" s="209" t="e">
        <f t="shared" si="11"/>
        <v>#REF!</v>
      </c>
      <c r="K75" s="577">
        <f>JAN!CL91</f>
        <v>36</v>
      </c>
      <c r="L75" s="578">
        <f>JAN!BP91</f>
        <v>-0.66666666666666696</v>
      </c>
    </row>
    <row r="76" spans="1:12" x14ac:dyDescent="0.25">
      <c r="A76" s="216" t="s">
        <v>24</v>
      </c>
      <c r="B76" s="216">
        <v>70</v>
      </c>
      <c r="C76" s="212" t="e">
        <f>+#REF!</f>
        <v>#REF!</v>
      </c>
      <c r="D76" s="212" t="e">
        <f>+#REF!</f>
        <v>#REF!</v>
      </c>
      <c r="E76" s="212" t="e">
        <f>+#REF!</f>
        <v>#REF!</v>
      </c>
      <c r="F76" s="642" t="e">
        <f>+#REF!</f>
        <v>#REF!</v>
      </c>
      <c r="G76" s="642">
        <f>+JAN!BE92</f>
        <v>1.6666666666666667</v>
      </c>
      <c r="H76" s="212"/>
      <c r="I76" s="209" t="e">
        <f t="shared" si="12"/>
        <v>#REF!</v>
      </c>
      <c r="J76" s="209" t="e">
        <f t="shared" si="11"/>
        <v>#REF!</v>
      </c>
      <c r="K76" s="577">
        <f>JAN!CL92</f>
        <v>0</v>
      </c>
      <c r="L76" s="578">
        <f>JAN!BP92</f>
        <v>-6</v>
      </c>
    </row>
    <row r="77" spans="1:12" x14ac:dyDescent="0.25">
      <c r="A77" s="216" t="s">
        <v>24</v>
      </c>
      <c r="B77" s="216">
        <v>71</v>
      </c>
      <c r="C77" s="212" t="e">
        <f>+#REF!</f>
        <v>#REF!</v>
      </c>
      <c r="D77" s="212" t="e">
        <f>+#REF!</f>
        <v>#REF!</v>
      </c>
      <c r="E77" s="212" t="e">
        <f>+#REF!</f>
        <v>#REF!</v>
      </c>
      <c r="F77" s="642" t="e">
        <f>+#REF!</f>
        <v>#REF!</v>
      </c>
      <c r="G77" s="642">
        <f>+JAN!BE93</f>
        <v>1.5</v>
      </c>
      <c r="H77" s="212"/>
      <c r="I77" s="209" t="e">
        <f>SUM(C77:H77)</f>
        <v>#REF!</v>
      </c>
      <c r="J77" s="209" t="e">
        <f t="shared" si="11"/>
        <v>#REF!</v>
      </c>
      <c r="K77" s="577">
        <f>JAN!CL93</f>
        <v>0</v>
      </c>
      <c r="L77" s="578">
        <f>JAN!BP93</f>
        <v>-6.166666666666667</v>
      </c>
    </row>
    <row r="78" spans="1:12" x14ac:dyDescent="0.25">
      <c r="A78" s="216" t="s">
        <v>24</v>
      </c>
      <c r="B78" s="216">
        <v>72</v>
      </c>
      <c r="C78" s="212"/>
      <c r="D78" s="212"/>
      <c r="E78" s="212"/>
      <c r="F78" s="212"/>
      <c r="G78" s="212"/>
      <c r="H78" s="212"/>
      <c r="I78" s="209"/>
      <c r="J78" s="209"/>
      <c r="K78" s="415"/>
      <c r="L78" s="325"/>
    </row>
    <row r="79" spans="1:12" ht="21" customHeight="1" x14ac:dyDescent="0.25">
      <c r="A79" s="1744" t="s">
        <v>3</v>
      </c>
      <c r="B79" s="1745"/>
      <c r="C79" s="252" t="e">
        <f t="shared" ref="C79:H79" si="13">AVERAGE(C32:C78)</f>
        <v>#REF!</v>
      </c>
      <c r="D79" s="252" t="e">
        <f t="shared" si="13"/>
        <v>#REF!</v>
      </c>
      <c r="E79" s="252" t="e">
        <f t="shared" si="13"/>
        <v>#REF!</v>
      </c>
      <c r="F79" s="252" t="e">
        <f t="shared" si="13"/>
        <v>#REF!</v>
      </c>
      <c r="G79" s="252" t="e">
        <f t="shared" si="13"/>
        <v>#REF!</v>
      </c>
      <c r="H79" s="252" t="e">
        <f t="shared" si="13"/>
        <v>#DIV/0!</v>
      </c>
      <c r="I79" s="252" t="e">
        <f>AVERAGE(I31:I78)</f>
        <v>#REF!</v>
      </c>
      <c r="J79" s="219">
        <f>SUMIF(J31:J78,"&gt;0")</f>
        <v>0</v>
      </c>
      <c r="K79" s="420" t="e">
        <f>AVERAGE(K32:K78)</f>
        <v>#REF!</v>
      </c>
      <c r="L79" s="326">
        <f>SUMIF(L31:L78,"&gt;0")</f>
        <v>4.6666666666666634</v>
      </c>
    </row>
    <row r="80" spans="1:12" ht="21" customHeight="1" x14ac:dyDescent="0.25">
      <c r="A80" s="1744" t="s">
        <v>42</v>
      </c>
      <c r="B80" s="1745"/>
      <c r="C80" s="252" t="e">
        <f>AVERAGE(C4:C78)</f>
        <v>#REF!</v>
      </c>
      <c r="D80" s="252" t="e">
        <f t="shared" ref="D80:I80" si="14">AVERAGE(D4:D78)</f>
        <v>#REF!</v>
      </c>
      <c r="E80" s="252" t="e">
        <f t="shared" si="14"/>
        <v>#REF!</v>
      </c>
      <c r="F80" s="252" t="e">
        <f t="shared" si="14"/>
        <v>#REF!</v>
      </c>
      <c r="G80" s="252" t="e">
        <f t="shared" si="14"/>
        <v>#REF!</v>
      </c>
      <c r="H80" s="252" t="e">
        <f t="shared" si="14"/>
        <v>#DIV/0!</v>
      </c>
      <c r="I80" s="252" t="e">
        <f t="shared" si="14"/>
        <v>#REF!</v>
      </c>
      <c r="J80" s="252">
        <f>+J79+J30+J9</f>
        <v>0</v>
      </c>
      <c r="K80" s="420" t="e">
        <f>AVERAGE(K4:K78)</f>
        <v>#REF!</v>
      </c>
      <c r="L80" s="326">
        <f>+L79+L30+L9</f>
        <v>10.166666666666659</v>
      </c>
    </row>
    <row r="81" spans="1:12" ht="32.450000000000003" customHeight="1" x14ac:dyDescent="0.25">
      <c r="A81" s="1746" t="s">
        <v>212</v>
      </c>
      <c r="B81" s="1747"/>
      <c r="C81" s="209">
        <f>516/24</f>
        <v>21.5</v>
      </c>
      <c r="D81" s="209">
        <f>796/24</f>
        <v>33.166666666666664</v>
      </c>
      <c r="E81" s="209">
        <f>832/24</f>
        <v>34.666666666666664</v>
      </c>
      <c r="F81" s="579">
        <f>396/24</f>
        <v>16.5</v>
      </c>
      <c r="G81" s="254">
        <f>684/24</f>
        <v>28.5</v>
      </c>
      <c r="H81" s="209"/>
      <c r="I81" s="253" t="s">
        <v>212</v>
      </c>
      <c r="J81" s="254">
        <f>SUMIF(J4:J78,"&gt;0")-(J9+J30)</f>
        <v>0</v>
      </c>
      <c r="L81" s="398">
        <f>SUMIF(L4:L78,"&gt;0")-(L9+L30)</f>
        <v>10.166666666666657</v>
      </c>
    </row>
    <row r="82" spans="1:12" ht="30" customHeight="1" thickBot="1" x14ac:dyDescent="0.3">
      <c r="A82" s="222"/>
      <c r="B82" s="314"/>
      <c r="C82" s="223"/>
      <c r="D82" s="224"/>
      <c r="E82" s="223"/>
      <c r="F82" s="223"/>
      <c r="G82" s="223"/>
      <c r="H82" s="223"/>
      <c r="I82" s="253" t="s">
        <v>213</v>
      </c>
      <c r="J82" s="254" t="e">
        <f>SUM(J4:J78)-(J9+J30)</f>
        <v>#REF!</v>
      </c>
      <c r="K82" s="324"/>
      <c r="L82" s="327" t="e">
        <f>SUM(L4:L78)-(L9+L30)</f>
        <v>#REF!</v>
      </c>
    </row>
    <row r="84" spans="1:12" x14ac:dyDescent="0.25">
      <c r="J84" s="230"/>
    </row>
    <row r="85" spans="1:12" x14ac:dyDescent="0.25">
      <c r="J85" s="230"/>
    </row>
    <row r="86" spans="1:12" x14ac:dyDescent="0.25">
      <c r="J86" s="230"/>
    </row>
    <row r="87" spans="1:12" x14ac:dyDescent="0.25">
      <c r="J87" s="230"/>
    </row>
    <row r="88" spans="1:12" x14ac:dyDescent="0.25">
      <c r="J88" s="230"/>
    </row>
    <row r="89" spans="1:12" x14ac:dyDescent="0.25">
      <c r="J89" s="230"/>
    </row>
  </sheetData>
  <mergeCells count="14">
    <mergeCell ref="K2:K3"/>
    <mergeCell ref="L2:L3"/>
    <mergeCell ref="A79:B79"/>
    <mergeCell ref="A80:B80"/>
    <mergeCell ref="A81:B81"/>
    <mergeCell ref="A1:B2"/>
    <mergeCell ref="I1:J1"/>
    <mergeCell ref="C2:C3"/>
    <mergeCell ref="D2:D3"/>
    <mergeCell ref="E2:E3"/>
    <mergeCell ref="F2:F3"/>
    <mergeCell ref="G2:G3"/>
    <mergeCell ref="H2:H3"/>
    <mergeCell ref="I2:J3"/>
  </mergeCells>
  <conditionalFormatting sqref="J81">
    <cfRule type="cellIs" dxfId="1234" priority="1" operator="equal">
      <formula>0</formula>
    </cfRule>
    <cfRule type="cellIs" dxfId="1233" priority="2" operator="lessThan">
      <formula>0</formula>
    </cfRule>
    <cfRule type="cellIs" dxfId="1232" priority="3" operator="greaterThan">
      <formula>0</formula>
    </cfRule>
  </conditionalFormatting>
  <pageMargins left="0.7" right="0.7" top="0.75" bottom="0.75" header="0.3" footer="0.3"/>
  <pageSetup paperSize="9" scale="54" orientation="portrait" r:id="rId1"/>
  <ignoredErrors>
    <ignoredError sqref="J9" formula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0411C-D176-46B0-97B5-B89B29E27C30}">
  <dimension ref="A1:BD50"/>
  <sheetViews>
    <sheetView showZeros="0" zoomScale="80" zoomScaleNormal="80" workbookViewId="0">
      <selection activeCell="BI8" sqref="BI8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8.42578125" hidden="1" customWidth="1"/>
    <col min="35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f>'Horas_JUL-DEZ'!B5</f>
        <v>1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1403" t="str">
        <f>+JAN!D13</f>
        <v>D</v>
      </c>
      <c r="C5" s="259" t="str">
        <f>+JAN!E13</f>
        <v>D</v>
      </c>
      <c r="D5" s="259">
        <f>+JAN!F13</f>
        <v>0</v>
      </c>
      <c r="E5" s="259" t="str">
        <f>+JAN!G13</f>
        <v>D</v>
      </c>
      <c r="F5" s="259" t="str">
        <f>+JAN!H13</f>
        <v>N</v>
      </c>
      <c r="G5" s="259">
        <f>+JAN!I13</f>
        <v>0</v>
      </c>
      <c r="H5" s="259">
        <f>+JAN!J13</f>
        <v>0</v>
      </c>
      <c r="I5" s="259" t="str">
        <f>+JAN!K13</f>
        <v>D</v>
      </c>
      <c r="J5" s="259" t="str">
        <f>+JAN!L13</f>
        <v>N</v>
      </c>
      <c r="K5" s="259" t="str">
        <f>+JAN!M13</f>
        <v>NTS</v>
      </c>
      <c r="L5" s="259">
        <f>+JAN!N13</f>
        <v>0</v>
      </c>
      <c r="M5" s="259" t="str">
        <f>+JAN!O13</f>
        <v>D</v>
      </c>
      <c r="N5" s="259" t="str">
        <f>+JAN!P13</f>
        <v>T</v>
      </c>
      <c r="O5" s="259" t="str">
        <f>+JAN!Q13</f>
        <v>DT</v>
      </c>
      <c r="P5" s="259">
        <f>+JAN!R13</f>
        <v>0</v>
      </c>
      <c r="Q5" s="259" t="str">
        <f>+JAN!S13</f>
        <v>D</v>
      </c>
      <c r="R5" s="259" t="str">
        <f>+JAN!T13</f>
        <v>D</v>
      </c>
      <c r="S5" s="259">
        <f>+JAN!U13</f>
        <v>0</v>
      </c>
      <c r="T5" s="259">
        <f>+JAN!V13</f>
        <v>0</v>
      </c>
      <c r="U5" s="259" t="str">
        <f>+JAN!W13</f>
        <v>FOTS</v>
      </c>
      <c r="V5" s="259" t="str">
        <f>+JAN!X13</f>
        <v>T</v>
      </c>
      <c r="W5" s="259" t="str">
        <f>+JAN!Y13</f>
        <v>DT</v>
      </c>
      <c r="X5" s="259">
        <f>+JAN!Z13</f>
        <v>0</v>
      </c>
      <c r="Y5" s="259" t="str">
        <f>+JAN!AA13</f>
        <v>D</v>
      </c>
      <c r="Z5" s="259" t="str">
        <f>+JAN!AB13</f>
        <v>N</v>
      </c>
      <c r="AA5" s="259">
        <f>+JAN!AC13</f>
        <v>0</v>
      </c>
      <c r="AB5" s="259">
        <f>+JAN!AD13</f>
        <v>0</v>
      </c>
      <c r="AC5" s="259" t="str">
        <f>+JAN!AE13</f>
        <v>D</v>
      </c>
      <c r="AD5" s="259" t="str">
        <f>+JAN!AF13</f>
        <v>T</v>
      </c>
      <c r="AE5" s="259">
        <f>+JAN!AG13</f>
        <v>0</v>
      </c>
      <c r="AF5" s="259" t="str">
        <f>+JAN!AH13</f>
        <v>NT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+JAN!BE13</f>
        <v>7.5</v>
      </c>
    </row>
    <row r="7" spans="1:33" ht="21" customHeight="1" x14ac:dyDescent="0.25">
      <c r="A7" s="382" t="s">
        <v>232</v>
      </c>
      <c r="B7" s="259">
        <f>+FEV!D13</f>
        <v>0</v>
      </c>
      <c r="C7" s="259" t="str">
        <f>+FEV!E13</f>
        <v>FE</v>
      </c>
      <c r="D7" s="259">
        <f>+FEV!F13</f>
        <v>0</v>
      </c>
      <c r="E7" s="259">
        <f>+FEV!G13</f>
        <v>0</v>
      </c>
      <c r="F7" s="259" t="str">
        <f>+FEV!H13</f>
        <v>FOTS</v>
      </c>
      <c r="G7" s="259" t="str">
        <f>+FEV!I13</f>
        <v>FOTS</v>
      </c>
      <c r="H7" s="259">
        <f>+FEV!J13</f>
        <v>0</v>
      </c>
      <c r="I7" s="259">
        <f>+FEV!K13</f>
        <v>0</v>
      </c>
      <c r="J7" s="259" t="str">
        <f>+FEV!L13</f>
        <v>D</v>
      </c>
      <c r="K7" s="259" t="str">
        <f>+FEV!M13</f>
        <v>N</v>
      </c>
      <c r="L7" s="259">
        <f>+FEV!N13</f>
        <v>0</v>
      </c>
      <c r="M7" s="259">
        <f>+FEV!O13</f>
        <v>0</v>
      </c>
      <c r="N7" s="259" t="str">
        <f>+FEV!P13</f>
        <v>D</v>
      </c>
      <c r="O7" s="259" t="str">
        <f>+FEV!Q13</f>
        <v>D</v>
      </c>
      <c r="P7" s="259">
        <f>+FEV!R13</f>
        <v>0</v>
      </c>
      <c r="Q7" s="259">
        <f>+FEV!S13</f>
        <v>0</v>
      </c>
      <c r="R7" s="259" t="str">
        <f>+FEV!T13</f>
        <v>DISP</v>
      </c>
      <c r="S7" s="259" t="str">
        <f>+FEV!U13</f>
        <v>T</v>
      </c>
      <c r="T7" s="259" t="str">
        <f>+FEV!V13</f>
        <v>DT</v>
      </c>
      <c r="U7" s="259">
        <f>+FEV!W13</f>
        <v>0</v>
      </c>
      <c r="V7" s="259" t="str">
        <f>+FEV!X13</f>
        <v>N</v>
      </c>
      <c r="W7" s="259" t="str">
        <f>+FEV!Y13</f>
        <v>N</v>
      </c>
      <c r="X7" s="259">
        <f>+FEV!Z13</f>
        <v>0</v>
      </c>
      <c r="Y7" s="259" t="str">
        <f>+FEV!AA13</f>
        <v>DTS5S</v>
      </c>
      <c r="Z7" s="259" t="str">
        <f>+FEV!AB13</f>
        <v>TR</v>
      </c>
      <c r="AA7" s="259" t="str">
        <f>+FEV!AC13</f>
        <v>TR</v>
      </c>
      <c r="AB7" s="259">
        <f>+FEV!AD13</f>
        <v>0</v>
      </c>
      <c r="AC7" s="259" t="str">
        <f>+FEV!AE13</f>
        <v>DTSDS</v>
      </c>
      <c r="AD7" s="259">
        <f>+FEV!AF13</f>
        <v>0</v>
      </c>
      <c r="AE7" s="259">
        <f>+FEV!AG13</f>
        <v>0</v>
      </c>
      <c r="AF7" s="259">
        <f>+FEV!AH13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+FEV!BE13</f>
        <v>4.5</v>
      </c>
    </row>
    <row r="9" spans="1:33" ht="21" customHeight="1" x14ac:dyDescent="0.25">
      <c r="A9" s="382" t="s">
        <v>233</v>
      </c>
      <c r="B9" s="259" t="str">
        <f>+MAR!D13</f>
        <v>D</v>
      </c>
      <c r="C9" s="259" t="str">
        <f>+MAR!E13</f>
        <v>N</v>
      </c>
      <c r="D9" s="259">
        <f>+MAR!F13</f>
        <v>0</v>
      </c>
      <c r="E9" s="259">
        <f>+MAR!G13</f>
        <v>0</v>
      </c>
      <c r="F9" s="259" t="str">
        <f>+MAR!H13</f>
        <v>D</v>
      </c>
      <c r="G9" s="259" t="str">
        <f>+MAR!I13</f>
        <v>N</v>
      </c>
      <c r="H9" s="259">
        <f>+MAR!J13</f>
        <v>0</v>
      </c>
      <c r="I9" s="259">
        <f>+MAR!K13</f>
        <v>0</v>
      </c>
      <c r="J9" s="259" t="str">
        <f>+MAR!L13</f>
        <v>D</v>
      </c>
      <c r="K9" s="259" t="str">
        <f>+MAR!M13</f>
        <v>N</v>
      </c>
      <c r="L9" s="259">
        <f>+MAR!N13</f>
        <v>0</v>
      </c>
      <c r="M9" s="259">
        <f>+MAR!O13</f>
        <v>0</v>
      </c>
      <c r="N9" s="259" t="str">
        <f>+MAR!P13</f>
        <v>D</v>
      </c>
      <c r="O9" s="259" t="str">
        <f>+MAR!Q13</f>
        <v>D</v>
      </c>
      <c r="P9" s="259">
        <f>+MAR!R13</f>
        <v>0</v>
      </c>
      <c r="Q9" s="259">
        <f>+MAR!S13</f>
        <v>0</v>
      </c>
      <c r="R9" s="259" t="str">
        <f>+MAR!T13</f>
        <v>D</v>
      </c>
      <c r="S9" s="259" t="str">
        <f>+MAR!U13</f>
        <v>N</v>
      </c>
      <c r="T9" s="259">
        <f>+MAR!V13</f>
        <v>0</v>
      </c>
      <c r="U9" s="259" t="str">
        <f>+MAR!W13</f>
        <v>NTSDS</v>
      </c>
      <c r="V9" s="259" t="str">
        <f>+MAR!X13</f>
        <v>N</v>
      </c>
      <c r="W9" s="259" t="str">
        <f>+MAR!Y13</f>
        <v>N</v>
      </c>
      <c r="X9" s="259">
        <f>+MAR!Z13</f>
        <v>0</v>
      </c>
      <c r="Y9" s="259" t="str">
        <f>+MAR!AA13</f>
        <v>DTS5S</v>
      </c>
      <c r="Z9" s="259" t="str">
        <f>+MAR!AB13</f>
        <v>D</v>
      </c>
      <c r="AA9" s="259" t="str">
        <f>+MAR!AC13</f>
        <v>T</v>
      </c>
      <c r="AB9" s="259" t="str">
        <f>+MAR!AD13</f>
        <v>DT</v>
      </c>
      <c r="AC9" s="259">
        <f>+MAR!AE13</f>
        <v>0</v>
      </c>
      <c r="AD9" s="259" t="str">
        <f>+MAR!AF13</f>
        <v>D</v>
      </c>
      <c r="AE9" s="259" t="str">
        <f>+MAR!AG13</f>
        <v>N</v>
      </c>
      <c r="AF9" s="259">
        <f>+MAR!AH13</f>
        <v>0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+MAR!BE13</f>
        <v>8</v>
      </c>
    </row>
    <row r="11" spans="1:33" ht="21" customHeight="1" x14ac:dyDescent="0.25">
      <c r="A11" s="382" t="s">
        <v>234</v>
      </c>
      <c r="B11" s="250" t="str">
        <f>+ABR!D13</f>
        <v>NT</v>
      </c>
      <c r="C11" s="250" t="str">
        <f>+ABR!E13</f>
        <v>T</v>
      </c>
      <c r="D11" s="250" t="str">
        <f>+ABR!F13</f>
        <v>N</v>
      </c>
      <c r="E11" s="250">
        <f>+ABR!G13</f>
        <v>0</v>
      </c>
      <c r="F11" s="250">
        <f>+ABR!H13</f>
        <v>0</v>
      </c>
      <c r="G11" s="250" t="str">
        <f>+ABR!I13</f>
        <v>D</v>
      </c>
      <c r="H11" s="250" t="str">
        <f>+ABR!J13</f>
        <v>N</v>
      </c>
      <c r="I11" s="250" t="str">
        <f>+ABR!K13</f>
        <v>NTS</v>
      </c>
      <c r="J11" s="250">
        <f>+ABR!L13</f>
        <v>0</v>
      </c>
      <c r="K11" s="250" t="str">
        <f>+ABR!M13</f>
        <v>D</v>
      </c>
      <c r="L11" s="250" t="str">
        <f>+ABR!N13</f>
        <v>FOTS</v>
      </c>
      <c r="M11" s="250">
        <f>+ABR!O13</f>
        <v>0</v>
      </c>
      <c r="N11" s="250">
        <f>+ABR!P13</f>
        <v>0</v>
      </c>
      <c r="O11" s="250" t="str">
        <f>+ABR!Q13</f>
        <v>FE</v>
      </c>
      <c r="P11" s="250" t="str">
        <f>+ABR!R13</f>
        <v>FE</v>
      </c>
      <c r="Q11" s="250" t="str">
        <f>+ABR!S13</f>
        <v>FES</v>
      </c>
      <c r="R11" s="250" t="str">
        <f>+ABR!T13</f>
        <v>FED</v>
      </c>
      <c r="S11" s="250" t="str">
        <f>+ABR!U13</f>
        <v>FEF</v>
      </c>
      <c r="T11" s="250" t="str">
        <f>+ABR!V13</f>
        <v>FE</v>
      </c>
      <c r="U11" s="250" t="str">
        <f>+ABR!W13</f>
        <v>FEF</v>
      </c>
      <c r="V11" s="250" t="str">
        <f>+ABR!X13</f>
        <v>FE</v>
      </c>
      <c r="W11" s="250" t="str">
        <f>+ABR!Y13</f>
        <v>FE</v>
      </c>
      <c r="X11" s="250" t="str">
        <f>+ABR!Z13</f>
        <v>T</v>
      </c>
      <c r="Y11" s="250" t="str">
        <f>+ABR!AA13</f>
        <v>DT</v>
      </c>
      <c r="Z11" s="250" t="str">
        <f>+ABR!AB13</f>
        <v>DTSDS</v>
      </c>
      <c r="AA11" s="250" t="str">
        <f>+ABR!AC13</f>
        <v>D</v>
      </c>
      <c r="AB11" s="250" t="str">
        <f>+ABR!AD13</f>
        <v>N</v>
      </c>
      <c r="AC11" s="250" t="str">
        <f>+ABR!AE13</f>
        <v>NTS5S</v>
      </c>
      <c r="AD11" s="250">
        <f>+ABR!AF13</f>
        <v>0</v>
      </c>
      <c r="AE11" s="250" t="str">
        <f>+ABR!AG13</f>
        <v>D</v>
      </c>
      <c r="AF11" s="250">
        <f>+ABR!AH13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+ABR!BE13</f>
        <v>6.166666666666667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26.166666666666668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-2.5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2</v>
      </c>
      <c r="E20" s="1777"/>
      <c r="I20" s="1776" t="s">
        <v>219</v>
      </c>
      <c r="J20" s="1776"/>
      <c r="K20" s="1776"/>
      <c r="L20" s="1777">
        <f>COUNTIF($B$4:$AF$15,"=FE")</f>
        <v>6</v>
      </c>
      <c r="M20" s="1777"/>
      <c r="Q20" s="1778" t="s">
        <v>57</v>
      </c>
      <c r="R20" s="1779"/>
      <c r="S20" s="1779"/>
      <c r="T20" s="1780"/>
      <c r="U20" s="1781">
        <f>+ABR!CB13</f>
        <v>5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3</v>
      </c>
      <c r="E21" s="1777"/>
      <c r="I21" s="1776" t="s">
        <v>57</v>
      </c>
      <c r="J21" s="1776"/>
      <c r="K21" s="1776"/>
      <c r="L21" s="1777">
        <f>COUNTIF($B$4:$AF$15,"=FOTS")</f>
        <v>4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3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8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1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/>
    <row r="26" spans="1:33" ht="18" customHeight="1" x14ac:dyDescent="0.25"/>
    <row r="27" spans="1:33" ht="36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33" ht="21.95" customHeight="1" x14ac:dyDescent="0.25">
      <c r="A28" s="1764">
        <v>2024</v>
      </c>
      <c r="B28" s="1771" t="s">
        <v>214</v>
      </c>
      <c r="C28" s="1772"/>
      <c r="D28" s="1773"/>
      <c r="E28" s="1810">
        <f>E3</f>
        <v>1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35.666666666666671</v>
      </c>
    </row>
    <row r="29" spans="1:33" ht="21.95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33" ht="21.95" customHeight="1" x14ac:dyDescent="0.25">
      <c r="A30" s="1764" t="s">
        <v>251</v>
      </c>
      <c r="B30" s="259" t="e">
        <f>+#REF!</f>
        <v>#REF!</v>
      </c>
      <c r="C30" s="259" t="e">
        <f>+#REF!</f>
        <v>#REF!</v>
      </c>
      <c r="D30" s="259" t="e">
        <f>+#REF!</f>
        <v>#REF!</v>
      </c>
      <c r="E30" s="259" t="e">
        <f>+#REF!</f>
        <v>#REF!</v>
      </c>
      <c r="F30" s="259" t="e">
        <f>+#REF!</f>
        <v>#REF!</v>
      </c>
      <c r="G30" s="259" t="e">
        <f>+#REF!</f>
        <v>#REF!</v>
      </c>
      <c r="H30" s="259" t="e">
        <f>+#REF!</f>
        <v>#REF!</v>
      </c>
      <c r="I30" s="259" t="e">
        <f>+#REF!</f>
        <v>#REF!</v>
      </c>
      <c r="J30" s="259" t="e">
        <f>+#REF!</f>
        <v>#REF!</v>
      </c>
      <c r="K30" s="259" t="e">
        <f>+#REF!</f>
        <v>#REF!</v>
      </c>
      <c r="L30" s="259" t="e">
        <f>+#REF!</f>
        <v>#REF!</v>
      </c>
      <c r="M30" s="259" t="e">
        <f>+#REF!</f>
        <v>#REF!</v>
      </c>
      <c r="N30" s="259" t="e">
        <f>+#REF!</f>
        <v>#REF!</v>
      </c>
      <c r="O30" s="259" t="e">
        <f>+#REF!</f>
        <v>#REF!</v>
      </c>
      <c r="P30" s="259" t="e">
        <f>+#REF!</f>
        <v>#REF!</v>
      </c>
      <c r="Q30" s="259" t="e">
        <f>+#REF!</f>
        <v>#REF!</v>
      </c>
      <c r="R30" s="259" t="e">
        <f>+#REF!</f>
        <v>#REF!</v>
      </c>
      <c r="S30" s="259" t="e">
        <f>+#REF!</f>
        <v>#REF!</v>
      </c>
      <c r="T30" s="259" t="e">
        <f>+#REF!</f>
        <v>#REF!</v>
      </c>
      <c r="U30" s="259" t="e">
        <f>+#REF!</f>
        <v>#REF!</v>
      </c>
      <c r="V30" s="259" t="e">
        <f>+#REF!</f>
        <v>#REF!</v>
      </c>
      <c r="W30" s="259" t="e">
        <f>+#REF!</f>
        <v>#REF!</v>
      </c>
      <c r="X30" s="259" t="e">
        <f>+#REF!</f>
        <v>#REF!</v>
      </c>
      <c r="Y30" s="259" t="e">
        <f>+#REF!</f>
        <v>#REF!</v>
      </c>
      <c r="Z30" s="259" t="e">
        <f>+#REF!</f>
        <v>#REF!</v>
      </c>
      <c r="AA30" s="259" t="e">
        <f>+#REF!</f>
        <v>#REF!</v>
      </c>
      <c r="AB30" s="259" t="e">
        <f>+#REF!</f>
        <v>#REF!</v>
      </c>
      <c r="AC30" s="259" t="e">
        <f>+#REF!</f>
        <v>#REF!</v>
      </c>
      <c r="AD30" s="259" t="e">
        <f>+#REF!</f>
        <v>#REF!</v>
      </c>
      <c r="AE30" s="259" t="e">
        <f>+#REF!</f>
        <v>#REF!</v>
      </c>
      <c r="AF30" s="259" t="e">
        <f>+#REF!</f>
        <v>#REF!</v>
      </c>
      <c r="AG30" s="427">
        <f>184/24</f>
        <v>7.666666666666667</v>
      </c>
    </row>
    <row r="31" spans="1:33" ht="21.95" customHeight="1" x14ac:dyDescent="0.25">
      <c r="A31" s="1765"/>
      <c r="B31" s="259"/>
      <c r="C31" s="259"/>
      <c r="D31" s="259"/>
      <c r="E31" s="259"/>
      <c r="F31" s="259"/>
      <c r="G31" s="259"/>
      <c r="H31" s="259"/>
      <c r="I31" s="259"/>
      <c r="J31" s="259"/>
      <c r="K31" s="259"/>
      <c r="L31" s="259"/>
      <c r="M31" s="259"/>
      <c r="N31" s="259"/>
      <c r="O31" s="259"/>
      <c r="P31" s="259"/>
      <c r="Q31" s="259"/>
      <c r="R31" s="259"/>
      <c r="S31" s="259"/>
      <c r="T31" s="259"/>
      <c r="U31" s="259"/>
      <c r="V31" s="259"/>
      <c r="W31" s="259"/>
      <c r="X31" s="259"/>
      <c r="Y31" s="259"/>
      <c r="Z31" s="259"/>
      <c r="AA31" s="259"/>
      <c r="AB31" s="259"/>
      <c r="AC31" s="259"/>
      <c r="AD31" s="259"/>
      <c r="AE31" s="259"/>
      <c r="AF31" s="259"/>
      <c r="AG31" s="245" t="e">
        <f>#REF!</f>
        <v>#REF!</v>
      </c>
    </row>
    <row r="32" spans="1:33" ht="21.95" customHeight="1" x14ac:dyDescent="0.25">
      <c r="A32" s="1764" t="s">
        <v>252</v>
      </c>
      <c r="B32" s="250" t="e">
        <f>+#REF!</f>
        <v>#REF!</v>
      </c>
      <c r="C32" s="250" t="e">
        <f>+#REF!</f>
        <v>#REF!</v>
      </c>
      <c r="D32" s="250" t="e">
        <f>+#REF!</f>
        <v>#REF!</v>
      </c>
      <c r="E32" s="250" t="e">
        <f>+#REF!</f>
        <v>#REF!</v>
      </c>
      <c r="F32" s="250" t="e">
        <f>+#REF!</f>
        <v>#REF!</v>
      </c>
      <c r="G32" s="250" t="e">
        <f>+#REF!</f>
        <v>#REF!</v>
      </c>
      <c r="H32" s="250" t="e">
        <f>+#REF!</f>
        <v>#REF!</v>
      </c>
      <c r="I32" s="250" t="e">
        <f>+#REF!</f>
        <v>#REF!</v>
      </c>
      <c r="J32" s="250" t="e">
        <f>+#REF!</f>
        <v>#REF!</v>
      </c>
      <c r="K32" s="250" t="e">
        <f>+#REF!</f>
        <v>#REF!</v>
      </c>
      <c r="L32" s="250" t="e">
        <f>+#REF!</f>
        <v>#REF!</v>
      </c>
      <c r="M32" s="250" t="e">
        <f>+#REF!</f>
        <v>#REF!</v>
      </c>
      <c r="N32" s="250" t="e">
        <f>+#REF!</f>
        <v>#REF!</v>
      </c>
      <c r="O32" s="250" t="e">
        <f>+#REF!</f>
        <v>#REF!</v>
      </c>
      <c r="P32" s="250" t="e">
        <f>+#REF!</f>
        <v>#REF!</v>
      </c>
      <c r="Q32" s="250" t="e">
        <f>+#REF!</f>
        <v>#REF!</v>
      </c>
      <c r="R32" s="250" t="e">
        <f>+#REF!</f>
        <v>#REF!</v>
      </c>
      <c r="S32" s="250" t="e">
        <f>+#REF!</f>
        <v>#REF!</v>
      </c>
      <c r="T32" s="250" t="e">
        <f>+#REF!</f>
        <v>#REF!</v>
      </c>
      <c r="U32" s="250" t="e">
        <f>+#REF!</f>
        <v>#REF!</v>
      </c>
      <c r="V32" s="250" t="e">
        <f>+#REF!</f>
        <v>#REF!</v>
      </c>
      <c r="W32" s="250" t="e">
        <f>+#REF!</f>
        <v>#REF!</v>
      </c>
      <c r="X32" s="250" t="e">
        <f>+#REF!</f>
        <v>#REF!</v>
      </c>
      <c r="Y32" s="250" t="e">
        <f>+#REF!</f>
        <v>#REF!</v>
      </c>
      <c r="Z32" s="250" t="e">
        <f>+#REF!</f>
        <v>#REF!</v>
      </c>
      <c r="AA32" s="250" t="e">
        <f>+#REF!</f>
        <v>#REF!</v>
      </c>
      <c r="AB32" s="250" t="e">
        <f>+#REF!</f>
        <v>#REF!</v>
      </c>
      <c r="AC32" s="250" t="e">
        <f>+#REF!</f>
        <v>#REF!</v>
      </c>
      <c r="AD32" s="250" t="e">
        <f>+#REF!</f>
        <v>#REF!</v>
      </c>
      <c r="AE32" s="250" t="e">
        <f>+#REF!</f>
        <v>#REF!</v>
      </c>
      <c r="AF32" s="250" t="e">
        <f>+#REF!</f>
        <v>#REF!</v>
      </c>
      <c r="AG32" s="244">
        <f>176/24</f>
        <v>7.333333333333333</v>
      </c>
    </row>
    <row r="33" spans="1:33" ht="21.95" customHeight="1" x14ac:dyDescent="0.25">
      <c r="A33" s="1765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45" t="e">
        <f>#REF!</f>
        <v>#REF!</v>
      </c>
    </row>
    <row r="34" spans="1:33" ht="21.95" customHeight="1" x14ac:dyDescent="0.25">
      <c r="A34" s="1764" t="s">
        <v>253</v>
      </c>
      <c r="B34" s="250" t="e">
        <f>+#REF!</f>
        <v>#REF!</v>
      </c>
      <c r="C34" s="250" t="e">
        <f>+#REF!</f>
        <v>#REF!</v>
      </c>
      <c r="D34" s="250" t="e">
        <f>+#REF!</f>
        <v>#REF!</v>
      </c>
      <c r="E34" s="250" t="e">
        <f>+#REF!</f>
        <v>#REF!</v>
      </c>
      <c r="F34" s="250" t="e">
        <f>+#REF!</f>
        <v>#REF!</v>
      </c>
      <c r="G34" s="250" t="e">
        <f>+#REF!</f>
        <v>#REF!</v>
      </c>
      <c r="H34" s="250" t="e">
        <f>+#REF!</f>
        <v>#REF!</v>
      </c>
      <c r="I34" s="250" t="e">
        <f>+#REF!</f>
        <v>#REF!</v>
      </c>
      <c r="J34" s="250" t="e">
        <f>+#REF!</f>
        <v>#REF!</v>
      </c>
      <c r="K34" s="250" t="e">
        <f>+#REF!</f>
        <v>#REF!</v>
      </c>
      <c r="L34" s="250" t="e">
        <f>+#REF!</f>
        <v>#REF!</v>
      </c>
      <c r="M34" s="250" t="e">
        <f>+#REF!</f>
        <v>#REF!</v>
      </c>
      <c r="N34" s="250" t="e">
        <f>+#REF!</f>
        <v>#REF!</v>
      </c>
      <c r="O34" s="250" t="e">
        <f>+#REF!</f>
        <v>#REF!</v>
      </c>
      <c r="P34" s="250" t="e">
        <f>+#REF!</f>
        <v>#REF!</v>
      </c>
      <c r="Q34" s="250" t="e">
        <f>+#REF!</f>
        <v>#REF!</v>
      </c>
      <c r="R34" s="250" t="e">
        <f>+#REF!</f>
        <v>#REF!</v>
      </c>
      <c r="S34" s="250" t="e">
        <f>+#REF!</f>
        <v>#REF!</v>
      </c>
      <c r="T34" s="250" t="e">
        <f>+#REF!</f>
        <v>#REF!</v>
      </c>
      <c r="U34" s="250" t="e">
        <f>+#REF!</f>
        <v>#REF!</v>
      </c>
      <c r="V34" s="250" t="e">
        <f>+#REF!</f>
        <v>#REF!</v>
      </c>
      <c r="W34" s="250" t="e">
        <f>+#REF!</f>
        <v>#REF!</v>
      </c>
      <c r="X34" s="250" t="e">
        <f>+#REF!</f>
        <v>#REF!</v>
      </c>
      <c r="Y34" s="250" t="e">
        <f>+#REF!</f>
        <v>#REF!</v>
      </c>
      <c r="Z34" s="250" t="e">
        <f>+#REF!</f>
        <v>#REF!</v>
      </c>
      <c r="AA34" s="250" t="e">
        <f>+#REF!</f>
        <v>#REF!</v>
      </c>
      <c r="AB34" s="250" t="e">
        <f>+#REF!</f>
        <v>#REF!</v>
      </c>
      <c r="AC34" s="250" t="e">
        <f>+#REF!</f>
        <v>#REF!</v>
      </c>
      <c r="AD34" s="250" t="e">
        <f>+#REF!</f>
        <v>#REF!</v>
      </c>
      <c r="AE34" s="250" t="e">
        <f>+#REF!</f>
        <v>#REF!</v>
      </c>
      <c r="AF34" s="250" t="e">
        <f>+#REF!</f>
        <v>#REF!</v>
      </c>
      <c r="AG34" s="244">
        <f>168/24</f>
        <v>7</v>
      </c>
    </row>
    <row r="35" spans="1:33" ht="21.95" customHeight="1" x14ac:dyDescent="0.25">
      <c r="A35" s="1765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  <c r="AD35" s="250"/>
      <c r="AE35" s="250"/>
      <c r="AF35" s="250"/>
      <c r="AG35" s="245" t="e">
        <f>#REF!</f>
        <v>#REF!</v>
      </c>
    </row>
    <row r="36" spans="1:33" ht="21.95" customHeight="1" x14ac:dyDescent="0.25">
      <c r="A36" s="1764" t="s">
        <v>254</v>
      </c>
      <c r="B36" s="250" t="e">
        <f>+#REF!</f>
        <v>#REF!</v>
      </c>
      <c r="C36" s="250" t="e">
        <f>+#REF!</f>
        <v>#REF!</v>
      </c>
      <c r="D36" s="250" t="e">
        <f>+#REF!</f>
        <v>#REF!</v>
      </c>
      <c r="E36" s="250" t="e">
        <f>+#REF!</f>
        <v>#REF!</v>
      </c>
      <c r="F36" s="250" t="e">
        <f>+#REF!</f>
        <v>#REF!</v>
      </c>
      <c r="G36" s="250" t="e">
        <f>+#REF!</f>
        <v>#REF!</v>
      </c>
      <c r="H36" s="250" t="e">
        <f>+#REF!</f>
        <v>#REF!</v>
      </c>
      <c r="I36" s="250" t="e">
        <f>+#REF!</f>
        <v>#REF!</v>
      </c>
      <c r="J36" s="250" t="e">
        <f>+#REF!</f>
        <v>#REF!</v>
      </c>
      <c r="K36" s="250" t="e">
        <f>+#REF!</f>
        <v>#REF!</v>
      </c>
      <c r="L36" s="250" t="e">
        <f>+#REF!</f>
        <v>#REF!</v>
      </c>
      <c r="M36" s="250" t="e">
        <f>+#REF!</f>
        <v>#REF!</v>
      </c>
      <c r="N36" s="250" t="e">
        <f>+#REF!</f>
        <v>#REF!</v>
      </c>
      <c r="O36" s="250" t="e">
        <f>+#REF!</f>
        <v>#REF!</v>
      </c>
      <c r="P36" s="250" t="e">
        <f>+#REF!</f>
        <v>#REF!</v>
      </c>
      <c r="Q36" s="250" t="e">
        <f>+#REF!</f>
        <v>#REF!</v>
      </c>
      <c r="R36" s="250" t="e">
        <f>+#REF!</f>
        <v>#REF!</v>
      </c>
      <c r="S36" s="250" t="e">
        <f>+#REF!</f>
        <v>#REF!</v>
      </c>
      <c r="T36" s="250" t="e">
        <f>+#REF!</f>
        <v>#REF!</v>
      </c>
      <c r="U36" s="250" t="e">
        <f>+#REF!</f>
        <v>#REF!</v>
      </c>
      <c r="V36" s="250" t="e">
        <f>+#REF!</f>
        <v>#REF!</v>
      </c>
      <c r="W36" s="250" t="e">
        <f>+#REF!</f>
        <v>#REF!</v>
      </c>
      <c r="X36" s="250" t="e">
        <f>+#REF!</f>
        <v>#REF!</v>
      </c>
      <c r="Y36" s="250" t="e">
        <f>+#REF!</f>
        <v>#REF!</v>
      </c>
      <c r="Z36" s="250" t="e">
        <f>+#REF!</f>
        <v>#REF!</v>
      </c>
      <c r="AA36" s="250" t="e">
        <f>+#REF!</f>
        <v>#REF!</v>
      </c>
      <c r="AB36" s="250" t="e">
        <f>+#REF!</f>
        <v>#REF!</v>
      </c>
      <c r="AC36" s="250" t="e">
        <f>+#REF!</f>
        <v>#REF!</v>
      </c>
      <c r="AD36" s="250" t="e">
        <f>+#REF!</f>
        <v>#REF!</v>
      </c>
      <c r="AE36" s="250" t="e">
        <f>+#REF!</f>
        <v>#REF!</v>
      </c>
      <c r="AF36" s="250" t="e">
        <f>+#REF!</f>
        <v>#REF!</v>
      </c>
      <c r="AG36" s="244">
        <f>184/24-"24:00"</f>
        <v>6.666666666666667</v>
      </c>
    </row>
    <row r="37" spans="1:33" ht="21.95" customHeight="1" x14ac:dyDescent="0.25">
      <c r="A37" s="1765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  <c r="AA37" s="250"/>
      <c r="AB37" s="250"/>
      <c r="AC37" s="250"/>
      <c r="AD37" s="250"/>
      <c r="AE37" s="250"/>
      <c r="AF37" s="250"/>
      <c r="AG37" s="245" t="e">
        <f>#REF!</f>
        <v>#REF!</v>
      </c>
    </row>
    <row r="38" spans="1:33" ht="21.95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>
        <f>168/24</f>
        <v>7</v>
      </c>
    </row>
    <row r="39" spans="1:33" ht="21.95" customHeight="1" x14ac:dyDescent="0.25">
      <c r="A39" s="1765"/>
      <c r="B39" s="278"/>
      <c r="C39" s="278"/>
      <c r="D39" s="278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  <c r="S39" s="278"/>
      <c r="T39" s="278"/>
      <c r="U39" s="278"/>
      <c r="V39" s="278"/>
      <c r="W39" s="278"/>
      <c r="X39" s="278"/>
      <c r="Y39" s="278"/>
      <c r="Z39" s="278"/>
      <c r="AA39" s="278"/>
      <c r="AB39" s="278"/>
      <c r="AC39" s="278"/>
      <c r="AD39" s="278"/>
      <c r="AE39" s="278"/>
      <c r="AF39" s="278"/>
      <c r="AG39" s="245"/>
    </row>
    <row r="40" spans="1:33" ht="21.95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21.95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4.95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4.95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4" spans="1:33" ht="10.5" customHeight="1" x14ac:dyDescent="0.25"/>
    <row r="45" spans="1:33" ht="17.100000000000001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7.100000000000001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7.100000000000001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17.100000000000001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17.100000000000001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39.950000000000003" customHeight="1" x14ac:dyDescent="0.25">
      <c r="A50" s="1822" t="s">
        <v>262</v>
      </c>
      <c r="B50" s="1822"/>
      <c r="C50" s="1822"/>
      <c r="D50" s="1822"/>
      <c r="E50" s="1822"/>
      <c r="F50" s="1822"/>
      <c r="G50" s="1822"/>
      <c r="H50" s="1822"/>
      <c r="I50" s="1822"/>
      <c r="J50" s="1822"/>
      <c r="K50" s="1822"/>
      <c r="L50" s="1822"/>
      <c r="M50" s="1822"/>
      <c r="N50" s="1822"/>
      <c r="O50" s="1822"/>
      <c r="P50" s="1822"/>
      <c r="Q50" s="1822"/>
      <c r="R50" s="1822"/>
      <c r="S50" s="1822"/>
      <c r="T50" s="1822"/>
      <c r="U50" s="1822"/>
      <c r="V50" s="1822"/>
      <c r="W50" s="1822"/>
      <c r="X50" s="1822"/>
      <c r="Y50" s="1822"/>
      <c r="Z50" s="1822"/>
      <c r="AA50" s="1822"/>
      <c r="AB50" s="1822"/>
      <c r="AC50" s="1822"/>
      <c r="AD50" s="1822"/>
      <c r="AE50" s="1822"/>
      <c r="AF50" s="1822"/>
      <c r="AG50" s="1822"/>
      <c r="AH50" s="1822"/>
      <c r="AI50" s="1822"/>
      <c r="AJ50" s="1822"/>
      <c r="AK50" s="1822"/>
      <c r="AL50" s="1822"/>
      <c r="AM50" s="1822"/>
      <c r="AN50" s="1822"/>
      <c r="AO50" s="1822"/>
      <c r="AP50" s="1822"/>
      <c r="AQ50" s="1822"/>
      <c r="AR50" s="1822"/>
      <c r="AS50" s="1822"/>
      <c r="AT50" s="1822"/>
      <c r="AU50" s="1822"/>
      <c r="AV50" s="1822"/>
      <c r="AW50" s="1822"/>
      <c r="AX50" s="1822"/>
      <c r="AY50" s="1822"/>
      <c r="AZ50" s="1822"/>
      <c r="BA50" s="1822"/>
      <c r="BB50" s="1822"/>
      <c r="BC50" s="1822"/>
      <c r="BD50" s="1822"/>
    </row>
  </sheetData>
  <mergeCells count="89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1231" priority="1" operator="equal">
      <formula>"FOTS"</formula>
    </cfRule>
    <cfRule type="cellIs" dxfId="1230" priority="2" operator="equal">
      <formula>"FO"</formula>
    </cfRule>
    <cfRule type="cellIs" dxfId="1229" priority="3" operator="equal">
      <formula>"F"</formula>
    </cfRule>
    <cfRule type="cellIs" dxfId="1228" priority="4" operator="equal">
      <formula>"NTSDS"</formula>
    </cfRule>
    <cfRule type="cellIs" dxfId="1227" priority="5" operator="equal">
      <formula>"DTSDS"</formula>
    </cfRule>
    <cfRule type="cellIs" dxfId="1226" priority="6" operator="equal">
      <formula>"NTS5S"</formula>
    </cfRule>
    <cfRule type="cellIs" dxfId="1225" priority="7" operator="equal">
      <formula>"DTS5S"</formula>
    </cfRule>
    <cfRule type="cellIs" dxfId="1224" priority="8" operator="equal">
      <formula>"NTS"</formula>
    </cfRule>
    <cfRule type="cellIs" dxfId="1223" priority="9" operator="equal">
      <formula>"DTS"</formula>
    </cfRule>
    <cfRule type="cellIs" dxfId="1222" priority="10" operator="equal">
      <formula>"FEF"</formula>
    </cfRule>
    <cfRule type="cellIs" dxfId="1221" priority="11" operator="equal">
      <formula>"FED"</formula>
    </cfRule>
    <cfRule type="cellIs" dxfId="1220" priority="12" operator="equal">
      <formula>"FES"</formula>
    </cfRule>
    <cfRule type="cellIs" dxfId="1219" priority="13" operator="equal">
      <formula>"FE"</formula>
    </cfRule>
    <cfRule type="cellIs" dxfId="1218" priority="14" operator="equal">
      <formula>"DS"</formula>
    </cfRule>
  </conditionalFormatting>
  <conditionalFormatting sqref="B30:AF41">
    <cfRule type="cellIs" dxfId="1217" priority="29" operator="equal">
      <formula>"FOTS"</formula>
    </cfRule>
    <cfRule type="cellIs" dxfId="1216" priority="30" operator="equal">
      <formula>"FO"</formula>
    </cfRule>
    <cfRule type="cellIs" dxfId="1215" priority="31" operator="equal">
      <formula>"F"</formula>
    </cfRule>
    <cfRule type="cellIs" dxfId="1214" priority="32" operator="equal">
      <formula>"NTSDS"</formula>
    </cfRule>
    <cfRule type="cellIs" dxfId="1213" priority="33" operator="equal">
      <formula>"DTSDS"</formula>
    </cfRule>
    <cfRule type="cellIs" dxfId="1212" priority="34" operator="equal">
      <formula>"NTS5S"</formula>
    </cfRule>
    <cfRule type="cellIs" dxfId="1211" priority="35" operator="equal">
      <formula>"DTS5S"</formula>
    </cfRule>
    <cfRule type="cellIs" dxfId="1210" priority="36" operator="equal">
      <formula>"NTS"</formula>
    </cfRule>
    <cfRule type="cellIs" dxfId="1209" priority="37" operator="equal">
      <formula>"DTS"</formula>
    </cfRule>
    <cfRule type="cellIs" dxfId="1208" priority="38" operator="equal">
      <formula>"FEF"</formula>
    </cfRule>
    <cfRule type="cellIs" dxfId="1207" priority="39" operator="equal">
      <formula>"FED"</formula>
    </cfRule>
    <cfRule type="cellIs" dxfId="1206" priority="40" operator="equal">
      <formula>"FES"</formula>
    </cfRule>
    <cfRule type="cellIs" dxfId="1205" priority="41" operator="equal">
      <formula>"FE"</formula>
    </cfRule>
    <cfRule type="cellIs" dxfId="1204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F8574-F4BC-48D3-9DC1-134F48A14A6A}">
  <dimension ref="A1:BD50"/>
  <sheetViews>
    <sheetView showZeros="0" topLeftCell="A20" workbookViewId="0">
      <selection activeCell="R34" sqref="R34:S34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8" width="8.7109375" hidden="1" customWidth="1"/>
    <col min="39" max="39" width="1.1406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2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>
        <f>+JAN!D76</f>
        <v>0</v>
      </c>
      <c r="C5" s="259" t="str">
        <f>+JAN!E76</f>
        <v>DT</v>
      </c>
      <c r="D5" s="259" t="str">
        <f>+JAN!F76</f>
        <v>T</v>
      </c>
      <c r="E5" s="259" t="str">
        <f>+JAN!G76</f>
        <v>T</v>
      </c>
      <c r="F5" s="259" t="str">
        <f>+JAN!H76</f>
        <v>NT</v>
      </c>
      <c r="G5" s="259">
        <f>+JAN!I76</f>
        <v>0</v>
      </c>
      <c r="H5" s="259" t="str">
        <f>+JAN!J76</f>
        <v>D</v>
      </c>
      <c r="I5" s="259" t="str">
        <f>+JAN!K76</f>
        <v>DT</v>
      </c>
      <c r="J5" s="259">
        <f>+JAN!L76</f>
        <v>0</v>
      </c>
      <c r="K5" s="259">
        <f>+JAN!M76</f>
        <v>0</v>
      </c>
      <c r="L5" s="259" t="str">
        <f>+JAN!N76</f>
        <v>D</v>
      </c>
      <c r="M5" s="259" t="str">
        <f>+JAN!O76</f>
        <v>N</v>
      </c>
      <c r="N5" s="259" t="str">
        <f>+JAN!P76</f>
        <v>NTS</v>
      </c>
      <c r="O5" s="259" t="str">
        <f>+JAN!Q76</f>
        <v>T</v>
      </c>
      <c r="P5" s="259" t="str">
        <f>+JAN!R76</f>
        <v>D</v>
      </c>
      <c r="Q5" s="259" t="str">
        <f>+JAN!S76</f>
        <v>N</v>
      </c>
      <c r="R5" s="259">
        <f>+JAN!T76</f>
        <v>0</v>
      </c>
      <c r="S5" s="259" t="str">
        <f>+JAN!U76</f>
        <v>NTSDS</v>
      </c>
      <c r="T5" s="259">
        <f>+JAN!V76</f>
        <v>0</v>
      </c>
      <c r="U5" s="259" t="str">
        <f>+JAN!W76</f>
        <v>NT</v>
      </c>
      <c r="V5" s="259">
        <f>+JAN!X76</f>
        <v>0</v>
      </c>
      <c r="W5" s="259" t="str">
        <f>+JAN!Y76</f>
        <v>DTS</v>
      </c>
      <c r="X5" s="259" t="str">
        <f>+JAN!Z76</f>
        <v>D</v>
      </c>
      <c r="Y5" s="259" t="str">
        <f>+JAN!AA76</f>
        <v>NT</v>
      </c>
      <c r="Z5" s="259">
        <f>+JAN!AB76</f>
        <v>0</v>
      </c>
      <c r="AA5" s="259">
        <f>+JAN!AC76</f>
        <v>0</v>
      </c>
      <c r="AB5" s="259" t="str">
        <f>+JAN!AD76</f>
        <v>D</v>
      </c>
      <c r="AC5" s="259" t="str">
        <f>+JAN!AE76</f>
        <v>N</v>
      </c>
      <c r="AD5" s="259" t="str">
        <f>+JAN!AF76</f>
        <v>NT</v>
      </c>
      <c r="AE5" s="259">
        <f>+JAN!AG76</f>
        <v>0</v>
      </c>
      <c r="AF5" s="259" t="str">
        <f>+JAN!AH76</f>
        <v>T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+JAN!BE76</f>
        <v>7</v>
      </c>
    </row>
    <row r="7" spans="1:33" ht="21" customHeight="1" x14ac:dyDescent="0.25">
      <c r="A7" s="382" t="s">
        <v>232</v>
      </c>
      <c r="B7" s="259" t="str">
        <f>+FEV!D14</f>
        <v>N</v>
      </c>
      <c r="C7" s="259" t="str">
        <f>+FEV!E14</f>
        <v>N</v>
      </c>
      <c r="D7" s="259">
        <f>+FEV!F14</f>
        <v>0</v>
      </c>
      <c r="E7" s="259">
        <f>+FEV!G14</f>
        <v>0</v>
      </c>
      <c r="F7" s="259" t="str">
        <f>+FEV!H14</f>
        <v>D</v>
      </c>
      <c r="G7" s="259" t="str">
        <f>+FEV!I14</f>
        <v>N</v>
      </c>
      <c r="H7" s="259">
        <f>+FEV!J14</f>
        <v>0</v>
      </c>
      <c r="I7" s="259">
        <f>+FEV!K14</f>
        <v>0</v>
      </c>
      <c r="J7" s="259" t="str">
        <f>+FEV!L14</f>
        <v>D</v>
      </c>
      <c r="K7" s="259" t="str">
        <f>+FEV!M14</f>
        <v>N</v>
      </c>
      <c r="L7" s="259">
        <f>+FEV!N14</f>
        <v>0</v>
      </c>
      <c r="M7" s="259">
        <f>+FEV!O14</f>
        <v>0</v>
      </c>
      <c r="N7" s="259" t="str">
        <f>+FEV!P14</f>
        <v>D</v>
      </c>
      <c r="O7" s="259" t="str">
        <f>+FEV!Q14</f>
        <v>D</v>
      </c>
      <c r="P7" s="259">
        <f>+FEV!R14</f>
        <v>0</v>
      </c>
      <c r="Q7" s="259">
        <f>+FEV!S14</f>
        <v>0</v>
      </c>
      <c r="R7" s="259" t="str">
        <f>+FEV!T14</f>
        <v>D</v>
      </c>
      <c r="S7" s="259" t="str">
        <f>+FEV!U14</f>
        <v>DISP</v>
      </c>
      <c r="T7" s="259">
        <f>+FEV!V14</f>
        <v>0</v>
      </c>
      <c r="U7" s="259">
        <f>+FEV!W14</f>
        <v>0</v>
      </c>
      <c r="V7" s="259" t="str">
        <f>+FEV!X14</f>
        <v>N</v>
      </c>
      <c r="W7" s="259" t="str">
        <f>+FEV!Y14</f>
        <v>N</v>
      </c>
      <c r="X7" s="259">
        <f>+FEV!Z14</f>
        <v>0</v>
      </c>
      <c r="Y7" s="259" t="str">
        <f>+FEV!AA14</f>
        <v>DTS5S</v>
      </c>
      <c r="Z7" s="259" t="str">
        <f>+FEV!AB14</f>
        <v>TR</v>
      </c>
      <c r="AA7" s="259" t="str">
        <f>+FEV!AC14</f>
        <v>TR</v>
      </c>
      <c r="AB7" s="259">
        <f>+FEV!AD14</f>
        <v>0</v>
      </c>
      <c r="AC7" s="259">
        <f>+FEV!AE14</f>
        <v>0</v>
      </c>
      <c r="AD7" s="259">
        <f>+FEV!AF14</f>
        <v>0</v>
      </c>
      <c r="AE7" s="259">
        <f>+FEV!AG14</f>
        <v>0</v>
      </c>
      <c r="AF7" s="259">
        <f>+FEV!AH14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+FEV!BE14</f>
        <v>6.166666666666667</v>
      </c>
    </row>
    <row r="9" spans="1:33" ht="21" customHeight="1" x14ac:dyDescent="0.25">
      <c r="A9" s="382" t="s">
        <v>233</v>
      </c>
      <c r="B9" s="259" t="str">
        <f>+MAR!D14</f>
        <v>D</v>
      </c>
      <c r="C9" s="259" t="str">
        <f>+MAR!E14</f>
        <v>N</v>
      </c>
      <c r="D9" s="259">
        <f>+MAR!F14</f>
        <v>0</v>
      </c>
      <c r="E9" s="259">
        <f>+MAR!G14</f>
        <v>0</v>
      </c>
      <c r="F9" s="259" t="str">
        <f>+MAR!H14</f>
        <v>D</v>
      </c>
      <c r="G9" s="259" t="str">
        <f>+MAR!I14</f>
        <v>N</v>
      </c>
      <c r="H9" s="259">
        <f>+MAR!J14</f>
        <v>0</v>
      </c>
      <c r="I9" s="259" t="str">
        <f>+MAR!K14</f>
        <v>DTSDS</v>
      </c>
      <c r="J9" s="259" t="str">
        <f>+MAR!L14</f>
        <v>D</v>
      </c>
      <c r="K9" s="259" t="str">
        <f>+MAR!M14</f>
        <v>N</v>
      </c>
      <c r="L9" s="259">
        <f>+MAR!N14</f>
        <v>0</v>
      </c>
      <c r="M9" s="259">
        <f>+MAR!O14</f>
        <v>0</v>
      </c>
      <c r="N9" s="259" t="str">
        <f>+MAR!P14</f>
        <v>D</v>
      </c>
      <c r="O9" s="259" t="str">
        <f>+MAR!Q14</f>
        <v>D</v>
      </c>
      <c r="P9" s="259">
        <f>+MAR!R14</f>
        <v>0</v>
      </c>
      <c r="Q9" s="259">
        <f>+MAR!S14</f>
        <v>0</v>
      </c>
      <c r="R9" s="259" t="str">
        <f>+MAR!T14</f>
        <v>D</v>
      </c>
      <c r="S9" s="259" t="str">
        <f>+MAR!U14</f>
        <v>T</v>
      </c>
      <c r="T9" s="259" t="str">
        <f>+MAR!V14</f>
        <v>DT</v>
      </c>
      <c r="U9" s="259">
        <f>+MAR!W14</f>
        <v>0</v>
      </c>
      <c r="V9" s="259" t="str">
        <f>+MAR!X14</f>
        <v>FOTS</v>
      </c>
      <c r="W9" s="259" t="str">
        <f>+MAR!Y14</f>
        <v>FOTS</v>
      </c>
      <c r="X9" s="259">
        <f>+MAR!Z14</f>
        <v>0</v>
      </c>
      <c r="Y9" s="259" t="str">
        <f>+MAR!AA14</f>
        <v>DTS5S</v>
      </c>
      <c r="Z9" s="259" t="str">
        <f>+MAR!AB14</f>
        <v>D</v>
      </c>
      <c r="AA9" s="259" t="str">
        <f>+MAR!AC14</f>
        <v>N</v>
      </c>
      <c r="AB9" s="259" t="str">
        <f>+MAR!AD14</f>
        <v>NTS5S</v>
      </c>
      <c r="AC9" s="259">
        <f>+MAR!AE14</f>
        <v>0</v>
      </c>
      <c r="AD9" s="259" t="str">
        <f>+MAR!AF14</f>
        <v>D</v>
      </c>
      <c r="AE9" s="259" t="str">
        <f>+MAR!AG14</f>
        <v>T</v>
      </c>
      <c r="AF9" s="259">
        <f>+MAR!AH14</f>
        <v>0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+MAR!BE14</f>
        <v>6.5</v>
      </c>
    </row>
    <row r="11" spans="1:33" ht="21" customHeight="1" x14ac:dyDescent="0.25">
      <c r="A11" s="382" t="s">
        <v>234</v>
      </c>
      <c r="B11" s="250">
        <f>+ABR!D14</f>
        <v>0</v>
      </c>
      <c r="C11" s="250" t="str">
        <f>+ABR!E14</f>
        <v>T</v>
      </c>
      <c r="D11" s="250" t="str">
        <f>+ABR!F14</f>
        <v>FE</v>
      </c>
      <c r="E11" s="250" t="str">
        <f>+ABR!G14</f>
        <v>FES</v>
      </c>
      <c r="F11" s="250" t="str">
        <f>+ABR!H14</f>
        <v>FED</v>
      </c>
      <c r="G11" s="250" t="str">
        <f>+ABR!I14</f>
        <v>FE</v>
      </c>
      <c r="H11" s="250" t="str">
        <f>+ABR!J14</f>
        <v>FE</v>
      </c>
      <c r="I11" s="250" t="str">
        <f>+ABR!K14</f>
        <v>FE</v>
      </c>
      <c r="J11" s="250" t="str">
        <f>+ABR!L14</f>
        <v>FE</v>
      </c>
      <c r="K11" s="250" t="str">
        <f>+ABR!M14</f>
        <v>FE</v>
      </c>
      <c r="L11" s="250" t="str">
        <f>+ABR!N14</f>
        <v>FE</v>
      </c>
      <c r="M11" s="250" t="str">
        <f>+ABR!O14</f>
        <v>FES</v>
      </c>
      <c r="N11" s="250" t="str">
        <f>+ABR!P14</f>
        <v>FED</v>
      </c>
      <c r="O11" s="250">
        <f>+ABR!Q14</f>
        <v>0</v>
      </c>
      <c r="P11" s="250" t="str">
        <f>+ABR!R14</f>
        <v>T</v>
      </c>
      <c r="Q11" s="250">
        <f>+ABR!S14</f>
        <v>0</v>
      </c>
      <c r="R11" s="250" t="str">
        <f>+ABR!T14</f>
        <v>DT</v>
      </c>
      <c r="S11" s="250" t="str">
        <f>+ABR!U14</f>
        <v>N</v>
      </c>
      <c r="T11" s="250" t="str">
        <f>+ABR!V14</f>
        <v>N</v>
      </c>
      <c r="U11" s="250">
        <f>+ABR!W14</f>
        <v>0</v>
      </c>
      <c r="V11" s="250">
        <f>+ABR!X14</f>
        <v>0</v>
      </c>
      <c r="W11" s="250" t="str">
        <f>+ABR!Y14</f>
        <v>D</v>
      </c>
      <c r="X11" s="250" t="str">
        <f>+ABR!Z14</f>
        <v>NT</v>
      </c>
      <c r="Y11" s="250" t="str">
        <f>+ABR!AA14</f>
        <v>T</v>
      </c>
      <c r="Z11" s="250" t="str">
        <f>+ABR!AB14</f>
        <v>DT</v>
      </c>
      <c r="AA11" s="250" t="str">
        <f>+ABR!AC14</f>
        <v>D</v>
      </c>
      <c r="AB11" s="250">
        <f>+ABR!AD14</f>
        <v>0</v>
      </c>
      <c r="AC11" s="250" t="str">
        <f>+ABR!AE14</f>
        <v>D</v>
      </c>
      <c r="AD11" s="250" t="str">
        <f>+ABR!AF14</f>
        <v>NTS</v>
      </c>
      <c r="AE11" s="250">
        <f>+ABR!AG14</f>
        <v>0</v>
      </c>
      <c r="AF11" s="250">
        <f>+ABR!AH14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+ABR!BE14</f>
        <v>6.3333333333333339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26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-2.6666666666666679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3</v>
      </c>
      <c r="E20" s="1777"/>
      <c r="I20" s="1776" t="s">
        <v>219</v>
      </c>
      <c r="J20" s="1776"/>
      <c r="K20" s="1776"/>
      <c r="L20" s="1777">
        <f>COUNTIF($B$4:$AF$15,"=FE")</f>
        <v>7</v>
      </c>
      <c r="M20" s="1777"/>
      <c r="Q20" s="1778" t="s">
        <v>57</v>
      </c>
      <c r="R20" s="1779"/>
      <c r="S20" s="1779"/>
      <c r="T20" s="1780"/>
      <c r="U20" s="1781">
        <f>+ABR!CB14</f>
        <v>6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3</v>
      </c>
      <c r="E21" s="1777"/>
      <c r="I21" s="1776" t="s">
        <v>57</v>
      </c>
      <c r="J21" s="1776"/>
      <c r="K21" s="1776"/>
      <c r="L21" s="1777">
        <f>COUNTIF($B$4:$AF$15,"=FOTS")</f>
        <v>2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2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8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1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/>
    <row r="26" spans="1:33" ht="18" customHeight="1" x14ac:dyDescent="0.25"/>
    <row r="27" spans="1:33" ht="42.95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33" ht="26.1" customHeight="1" x14ac:dyDescent="0.25">
      <c r="A28" s="1764">
        <v>2024</v>
      </c>
      <c r="B28" s="1771" t="s">
        <v>214</v>
      </c>
      <c r="C28" s="1772"/>
      <c r="D28" s="1773"/>
      <c r="E28" s="1810">
        <v>2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29.166666666666668</v>
      </c>
    </row>
    <row r="29" spans="1:33" ht="17.45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33" ht="17.45" customHeight="1" x14ac:dyDescent="0.25">
      <c r="A30" s="1764" t="s">
        <v>251</v>
      </c>
      <c r="B30" s="259" t="e">
        <f>+#REF!</f>
        <v>#REF!</v>
      </c>
      <c r="C30" s="259" t="e">
        <f>+#REF!</f>
        <v>#REF!</v>
      </c>
      <c r="D30" s="259" t="e">
        <f>+#REF!</f>
        <v>#REF!</v>
      </c>
      <c r="E30" s="259" t="e">
        <f>+#REF!</f>
        <v>#REF!</v>
      </c>
      <c r="F30" s="259" t="e">
        <f>+#REF!</f>
        <v>#REF!</v>
      </c>
      <c r="G30" s="259" t="e">
        <f>+#REF!</f>
        <v>#REF!</v>
      </c>
      <c r="H30" s="259" t="e">
        <f>+#REF!</f>
        <v>#REF!</v>
      </c>
      <c r="I30" s="259" t="e">
        <f>+#REF!</f>
        <v>#REF!</v>
      </c>
      <c r="J30" s="259" t="e">
        <f>+#REF!</f>
        <v>#REF!</v>
      </c>
      <c r="K30" s="259" t="e">
        <f>+#REF!</f>
        <v>#REF!</v>
      </c>
      <c r="L30" s="259" t="e">
        <f>+#REF!</f>
        <v>#REF!</v>
      </c>
      <c r="M30" s="259" t="e">
        <f>+#REF!</f>
        <v>#REF!</v>
      </c>
      <c r="N30" s="259" t="e">
        <f>+#REF!</f>
        <v>#REF!</v>
      </c>
      <c r="O30" s="259" t="e">
        <f>+#REF!</f>
        <v>#REF!</v>
      </c>
      <c r="P30" s="259" t="e">
        <f>+#REF!</f>
        <v>#REF!</v>
      </c>
      <c r="Q30" s="259" t="e">
        <f>+#REF!</f>
        <v>#REF!</v>
      </c>
      <c r="R30" s="259" t="e">
        <f>+#REF!</f>
        <v>#REF!</v>
      </c>
      <c r="S30" s="259" t="e">
        <f>+#REF!</f>
        <v>#REF!</v>
      </c>
      <c r="T30" s="259" t="e">
        <f>+#REF!</f>
        <v>#REF!</v>
      </c>
      <c r="U30" s="259" t="e">
        <f>+#REF!</f>
        <v>#REF!</v>
      </c>
      <c r="V30" s="259" t="e">
        <f>+#REF!</f>
        <v>#REF!</v>
      </c>
      <c r="W30" s="259" t="e">
        <f>+#REF!</f>
        <v>#REF!</v>
      </c>
      <c r="X30" s="259" t="e">
        <f>+#REF!</f>
        <v>#REF!</v>
      </c>
      <c r="Y30" s="259" t="e">
        <f>+#REF!</f>
        <v>#REF!</v>
      </c>
      <c r="Z30" s="259" t="e">
        <f>+#REF!</f>
        <v>#REF!</v>
      </c>
      <c r="AA30" s="259" t="e">
        <f>+#REF!</f>
        <v>#REF!</v>
      </c>
      <c r="AB30" s="259" t="e">
        <f>+#REF!</f>
        <v>#REF!</v>
      </c>
      <c r="AC30" s="259" t="e">
        <f>+#REF!</f>
        <v>#REF!</v>
      </c>
      <c r="AD30" s="259" t="e">
        <f>+#REF!</f>
        <v>#REF!</v>
      </c>
      <c r="AE30" s="259" t="e">
        <f>+#REF!</f>
        <v>#REF!</v>
      </c>
      <c r="AF30" s="259" t="e">
        <f>+#REF!</f>
        <v>#REF!</v>
      </c>
      <c r="AG30" s="427">
        <f>184/24</f>
        <v>7.666666666666667</v>
      </c>
    </row>
    <row r="31" spans="1:33" ht="17.45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33" ht="17.45" customHeight="1" x14ac:dyDescent="0.25">
      <c r="A32" s="1764" t="s">
        <v>252</v>
      </c>
      <c r="B32" s="250" t="e">
        <f>+#REF!</f>
        <v>#REF!</v>
      </c>
      <c r="C32" s="250" t="e">
        <f>+#REF!</f>
        <v>#REF!</v>
      </c>
      <c r="D32" s="250" t="e">
        <f>+#REF!</f>
        <v>#REF!</v>
      </c>
      <c r="E32" s="250" t="e">
        <f>+#REF!</f>
        <v>#REF!</v>
      </c>
      <c r="F32" s="250" t="e">
        <f>+#REF!</f>
        <v>#REF!</v>
      </c>
      <c r="G32" s="250" t="e">
        <f>+#REF!</f>
        <v>#REF!</v>
      </c>
      <c r="H32" s="250" t="e">
        <f>+#REF!</f>
        <v>#REF!</v>
      </c>
      <c r="I32" s="250" t="e">
        <f>+#REF!</f>
        <v>#REF!</v>
      </c>
      <c r="J32" s="250" t="e">
        <f>+#REF!</f>
        <v>#REF!</v>
      </c>
      <c r="K32" s="250" t="e">
        <f>+#REF!</f>
        <v>#REF!</v>
      </c>
      <c r="L32" s="250" t="e">
        <f>+#REF!</f>
        <v>#REF!</v>
      </c>
      <c r="M32" s="250" t="e">
        <f>+#REF!</f>
        <v>#REF!</v>
      </c>
      <c r="N32" s="250" t="e">
        <f>+#REF!</f>
        <v>#REF!</v>
      </c>
      <c r="O32" s="250" t="e">
        <f>+#REF!</f>
        <v>#REF!</v>
      </c>
      <c r="P32" s="250" t="e">
        <f>+#REF!</f>
        <v>#REF!</v>
      </c>
      <c r="Q32" s="250" t="e">
        <f>+#REF!</f>
        <v>#REF!</v>
      </c>
      <c r="R32" s="250" t="e">
        <f>+#REF!</f>
        <v>#REF!</v>
      </c>
      <c r="S32" s="250" t="e">
        <f>+#REF!</f>
        <v>#REF!</v>
      </c>
      <c r="T32" s="250" t="e">
        <f>+#REF!</f>
        <v>#REF!</v>
      </c>
      <c r="U32" s="250" t="e">
        <f>+#REF!</f>
        <v>#REF!</v>
      </c>
      <c r="V32" s="250" t="e">
        <f>+#REF!</f>
        <v>#REF!</v>
      </c>
      <c r="W32" s="250" t="e">
        <f>+#REF!</f>
        <v>#REF!</v>
      </c>
      <c r="X32" s="250" t="e">
        <f>+#REF!</f>
        <v>#REF!</v>
      </c>
      <c r="Y32" s="250" t="e">
        <f>+#REF!</f>
        <v>#REF!</v>
      </c>
      <c r="Z32" s="250" t="e">
        <f>+#REF!</f>
        <v>#REF!</v>
      </c>
      <c r="AA32" s="250" t="e">
        <f>+#REF!</f>
        <v>#REF!</v>
      </c>
      <c r="AB32" s="250" t="e">
        <f>+#REF!</f>
        <v>#REF!</v>
      </c>
      <c r="AC32" s="250" t="e">
        <f>+#REF!</f>
        <v>#REF!</v>
      </c>
      <c r="AD32" s="250" t="e">
        <f>+#REF!</f>
        <v>#REF!</v>
      </c>
      <c r="AE32" s="250" t="e">
        <f>+#REF!</f>
        <v>#REF!</v>
      </c>
      <c r="AF32" s="250" t="e">
        <f>+#REF!</f>
        <v>#REF!</v>
      </c>
      <c r="AG32" s="244">
        <f>176/24</f>
        <v>7.333333333333333</v>
      </c>
    </row>
    <row r="33" spans="1:33" ht="17.45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17.45" customHeight="1" x14ac:dyDescent="0.25">
      <c r="A34" s="1764" t="s">
        <v>253</v>
      </c>
      <c r="B34" s="250" t="e">
        <f>+#REF!</f>
        <v>#REF!</v>
      </c>
      <c r="C34" s="250" t="e">
        <f>+#REF!</f>
        <v>#REF!</v>
      </c>
      <c r="D34" s="250" t="e">
        <f>+#REF!</f>
        <v>#REF!</v>
      </c>
      <c r="E34" s="250" t="e">
        <f>+#REF!</f>
        <v>#REF!</v>
      </c>
      <c r="F34" s="250" t="e">
        <f>+#REF!</f>
        <v>#REF!</v>
      </c>
      <c r="G34" s="250" t="e">
        <f>+#REF!</f>
        <v>#REF!</v>
      </c>
      <c r="H34" s="250" t="e">
        <f>+#REF!</f>
        <v>#REF!</v>
      </c>
      <c r="I34" s="250" t="e">
        <f>+#REF!</f>
        <v>#REF!</v>
      </c>
      <c r="J34" s="250" t="e">
        <f>+#REF!</f>
        <v>#REF!</v>
      </c>
      <c r="K34" s="250" t="e">
        <f>+#REF!</f>
        <v>#REF!</v>
      </c>
      <c r="L34" s="250" t="e">
        <f>+#REF!</f>
        <v>#REF!</v>
      </c>
      <c r="M34" s="250" t="e">
        <f>+#REF!</f>
        <v>#REF!</v>
      </c>
      <c r="N34" s="250" t="e">
        <f>+#REF!</f>
        <v>#REF!</v>
      </c>
      <c r="O34" s="250" t="e">
        <f>+#REF!</f>
        <v>#REF!</v>
      </c>
      <c r="P34" s="250" t="e">
        <f>+#REF!</f>
        <v>#REF!</v>
      </c>
      <c r="Q34" s="250" t="e">
        <f>+#REF!</f>
        <v>#REF!</v>
      </c>
      <c r="R34" s="250" t="e">
        <f>+#REF!</f>
        <v>#REF!</v>
      </c>
      <c r="S34" s="250" t="e">
        <f>+#REF!</f>
        <v>#REF!</v>
      </c>
      <c r="T34" s="250" t="e">
        <f>+#REF!</f>
        <v>#REF!</v>
      </c>
      <c r="U34" s="250" t="e">
        <f>+#REF!</f>
        <v>#REF!</v>
      </c>
      <c r="V34" s="250" t="e">
        <f>+#REF!</f>
        <v>#REF!</v>
      </c>
      <c r="W34" s="250" t="e">
        <f>+#REF!</f>
        <v>#REF!</v>
      </c>
      <c r="X34" s="250" t="e">
        <f>+#REF!</f>
        <v>#REF!</v>
      </c>
      <c r="Y34" s="250" t="e">
        <f>+#REF!</f>
        <v>#REF!</v>
      </c>
      <c r="Z34" s="250" t="e">
        <f>+#REF!</f>
        <v>#REF!</v>
      </c>
      <c r="AA34" s="250" t="e">
        <f>+#REF!</f>
        <v>#REF!</v>
      </c>
      <c r="AB34" s="250" t="e">
        <f>+#REF!</f>
        <v>#REF!</v>
      </c>
      <c r="AC34" s="250" t="e">
        <f>+#REF!</f>
        <v>#REF!</v>
      </c>
      <c r="AD34" s="250" t="e">
        <f>+#REF!</f>
        <v>#REF!</v>
      </c>
      <c r="AE34" s="250" t="e">
        <f>+#REF!</f>
        <v>#REF!</v>
      </c>
      <c r="AF34" s="250" t="e">
        <f>+#REF!</f>
        <v>#REF!</v>
      </c>
      <c r="AG34" s="244">
        <f>168/24-"12:00"</f>
        <v>6.5</v>
      </c>
    </row>
    <row r="35" spans="1:33" ht="17.45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17.45" customHeight="1" x14ac:dyDescent="0.25">
      <c r="A36" s="1764" t="s">
        <v>254</v>
      </c>
      <c r="B36" s="250" t="e">
        <f>+#REF!</f>
        <v>#REF!</v>
      </c>
      <c r="C36" s="250" t="e">
        <f>+#REF!</f>
        <v>#REF!</v>
      </c>
      <c r="D36" s="250" t="e">
        <f>+#REF!</f>
        <v>#REF!</v>
      </c>
      <c r="E36" s="250" t="e">
        <f>+#REF!</f>
        <v>#REF!</v>
      </c>
      <c r="F36" s="250" t="e">
        <f>+#REF!</f>
        <v>#REF!</v>
      </c>
      <c r="G36" s="250" t="e">
        <f>+#REF!</f>
        <v>#REF!</v>
      </c>
      <c r="H36" s="250" t="e">
        <f>+#REF!</f>
        <v>#REF!</v>
      </c>
      <c r="I36" s="250" t="e">
        <f>+#REF!</f>
        <v>#REF!</v>
      </c>
      <c r="J36" s="250" t="e">
        <f>+#REF!</f>
        <v>#REF!</v>
      </c>
      <c r="K36" s="250" t="e">
        <f>+#REF!</f>
        <v>#REF!</v>
      </c>
      <c r="L36" s="250" t="e">
        <f>+#REF!</f>
        <v>#REF!</v>
      </c>
      <c r="M36" s="250" t="e">
        <f>+#REF!</f>
        <v>#REF!</v>
      </c>
      <c r="N36" s="250" t="e">
        <f>+#REF!</f>
        <v>#REF!</v>
      </c>
      <c r="O36" s="250" t="e">
        <f>+#REF!</f>
        <v>#REF!</v>
      </c>
      <c r="P36" s="250" t="e">
        <f>+#REF!</f>
        <v>#REF!</v>
      </c>
      <c r="Q36" s="250" t="e">
        <f>+#REF!</f>
        <v>#REF!</v>
      </c>
      <c r="R36" s="250" t="e">
        <f>+#REF!</f>
        <v>#REF!</v>
      </c>
      <c r="S36" s="250" t="e">
        <f>+#REF!</f>
        <v>#REF!</v>
      </c>
      <c r="T36" s="250" t="e">
        <f>+#REF!</f>
        <v>#REF!</v>
      </c>
      <c r="U36" s="250" t="e">
        <f>+#REF!</f>
        <v>#REF!</v>
      </c>
      <c r="V36" s="250" t="e">
        <f>+#REF!</f>
        <v>#REF!</v>
      </c>
      <c r="W36" s="250" t="e">
        <f>+#REF!</f>
        <v>#REF!</v>
      </c>
      <c r="X36" s="250" t="e">
        <f>+#REF!</f>
        <v>#REF!</v>
      </c>
      <c r="Y36" s="250" t="e">
        <f>+#REF!</f>
        <v>#REF!</v>
      </c>
      <c r="Z36" s="250" t="e">
        <f>+#REF!</f>
        <v>#REF!</v>
      </c>
      <c r="AA36" s="250" t="e">
        <f>+#REF!</f>
        <v>#REF!</v>
      </c>
      <c r="AB36" s="250" t="e">
        <f>+#REF!</f>
        <v>#REF!</v>
      </c>
      <c r="AC36" s="250" t="e">
        <f>+#REF!</f>
        <v>#REF!</v>
      </c>
      <c r="AD36" s="250" t="e">
        <f>+#REF!</f>
        <v>#REF!</v>
      </c>
      <c r="AE36" s="250" t="e">
        <f>+#REF!</f>
        <v>#REF!</v>
      </c>
      <c r="AF36" s="250" t="e">
        <f>+#REF!</f>
        <v>#REF!</v>
      </c>
      <c r="AG36" s="244">
        <f>184/24</f>
        <v>7.666666666666667</v>
      </c>
    </row>
    <row r="37" spans="1:33" ht="17.45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17.45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17.45" customHeight="1" x14ac:dyDescent="0.25">
      <c r="A39" s="1765"/>
      <c r="B39" s="277"/>
      <c r="C39" s="277"/>
      <c r="D39" s="277"/>
      <c r="E39" s="277"/>
      <c r="F39" s="277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277"/>
      <c r="V39" s="277"/>
      <c r="W39" s="277"/>
      <c r="X39" s="277"/>
      <c r="Y39" s="277"/>
      <c r="Z39" s="277"/>
      <c r="AA39" s="277"/>
      <c r="AB39" s="277"/>
      <c r="AC39" s="277"/>
      <c r="AD39" s="277"/>
      <c r="AE39" s="277"/>
      <c r="AF39" s="277"/>
      <c r="AG39" s="245"/>
    </row>
    <row r="40" spans="1:33" ht="17.45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17.45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0.100000000000001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0.100000000000001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17.45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7.45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7.45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17.45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17.45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51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89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1203" priority="1" operator="equal">
      <formula>"FOTS"</formula>
    </cfRule>
    <cfRule type="cellIs" dxfId="1202" priority="2" operator="equal">
      <formula>"FO"</formula>
    </cfRule>
    <cfRule type="cellIs" dxfId="1201" priority="3" operator="equal">
      <formula>"F"</formula>
    </cfRule>
    <cfRule type="cellIs" dxfId="1200" priority="4" operator="equal">
      <formula>"NTSDS"</formula>
    </cfRule>
    <cfRule type="cellIs" dxfId="1199" priority="5" operator="equal">
      <formula>"DTSDS"</formula>
    </cfRule>
    <cfRule type="cellIs" dxfId="1198" priority="6" operator="equal">
      <formula>"NTS5S"</formula>
    </cfRule>
    <cfRule type="cellIs" dxfId="1197" priority="7" operator="equal">
      <formula>"DTS5S"</formula>
    </cfRule>
    <cfRule type="cellIs" dxfId="1196" priority="8" operator="equal">
      <formula>"NTS"</formula>
    </cfRule>
    <cfRule type="cellIs" dxfId="1195" priority="9" operator="equal">
      <formula>"DTS"</formula>
    </cfRule>
    <cfRule type="cellIs" dxfId="1194" priority="10" operator="equal">
      <formula>"FEF"</formula>
    </cfRule>
    <cfRule type="cellIs" dxfId="1193" priority="11" operator="equal">
      <formula>"FED"</formula>
    </cfRule>
    <cfRule type="cellIs" dxfId="1192" priority="12" operator="equal">
      <formula>"FES"</formula>
    </cfRule>
    <cfRule type="cellIs" dxfId="1191" priority="13" operator="equal">
      <formula>"FE"</formula>
    </cfRule>
    <cfRule type="cellIs" dxfId="1190" priority="14" operator="equal">
      <formula>"DS"</formula>
    </cfRule>
  </conditionalFormatting>
  <conditionalFormatting sqref="B30:AF41">
    <cfRule type="cellIs" dxfId="1189" priority="29" operator="equal">
      <formula>"FOTS"</formula>
    </cfRule>
    <cfRule type="cellIs" dxfId="1188" priority="30" operator="equal">
      <formula>"FO"</formula>
    </cfRule>
    <cfRule type="cellIs" dxfId="1187" priority="31" operator="equal">
      <formula>"F"</formula>
    </cfRule>
    <cfRule type="cellIs" dxfId="1186" priority="32" operator="equal">
      <formula>"NTSDS"</formula>
    </cfRule>
    <cfRule type="cellIs" dxfId="1185" priority="33" operator="equal">
      <formula>"DTSDS"</formula>
    </cfRule>
    <cfRule type="cellIs" dxfId="1184" priority="34" operator="equal">
      <formula>"NTS5S"</formula>
    </cfRule>
    <cfRule type="cellIs" dxfId="1183" priority="35" operator="equal">
      <formula>"DTS5S"</formula>
    </cfRule>
    <cfRule type="cellIs" dxfId="1182" priority="36" operator="equal">
      <formula>"NTS"</formula>
    </cfRule>
    <cfRule type="cellIs" dxfId="1181" priority="37" operator="equal">
      <formula>"DTS"</formula>
    </cfRule>
    <cfRule type="cellIs" dxfId="1180" priority="38" operator="equal">
      <formula>"FEF"</formula>
    </cfRule>
    <cfRule type="cellIs" dxfId="1179" priority="39" operator="equal">
      <formula>"FED"</formula>
    </cfRule>
    <cfRule type="cellIs" dxfId="1178" priority="40" operator="equal">
      <formula>"FES"</formula>
    </cfRule>
    <cfRule type="cellIs" dxfId="1177" priority="41" operator="equal">
      <formula>"FE"</formula>
    </cfRule>
    <cfRule type="cellIs" dxfId="1176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CF514-B7C5-4330-BD0E-C2654C2B372B}">
  <dimension ref="A1:BD49"/>
  <sheetViews>
    <sheetView showZeros="0" topLeftCell="A18" workbookViewId="0">
      <selection activeCell="E27" sqref="E27:K27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8" width="8.7109375" hidden="1" customWidth="1"/>
    <col min="39" max="39" width="7.425781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3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 t="str">
        <f>+JAN!D15</f>
        <v>D</v>
      </c>
      <c r="C5" s="259">
        <f>+JAN!E15</f>
        <v>0</v>
      </c>
      <c r="D5" s="259">
        <f>+JAN!F15</f>
        <v>0</v>
      </c>
      <c r="E5" s="259" t="str">
        <f>+JAN!G15</f>
        <v>D</v>
      </c>
      <c r="F5" s="259" t="str">
        <f>+JAN!H15</f>
        <v>N</v>
      </c>
      <c r="G5" s="259">
        <f>+JAN!I15</f>
        <v>0</v>
      </c>
      <c r="H5" s="259" t="str">
        <f>+JAN!J15</f>
        <v>NTS</v>
      </c>
      <c r="I5" s="259" t="str">
        <f>+JAN!K15</f>
        <v>NT</v>
      </c>
      <c r="J5" s="259" t="str">
        <f>+JAN!L15</f>
        <v>N</v>
      </c>
      <c r="K5" s="259">
        <f>+JAN!M15</f>
        <v>0</v>
      </c>
      <c r="L5" s="259">
        <f>+JAN!N15</f>
        <v>0</v>
      </c>
      <c r="M5" s="259" t="str">
        <f>+JAN!O15</f>
        <v>D</v>
      </c>
      <c r="N5" s="259" t="str">
        <f>+JAN!P15</f>
        <v>N</v>
      </c>
      <c r="O5" s="259">
        <f>+JAN!Q15</f>
        <v>0</v>
      </c>
      <c r="P5" s="259">
        <f>+JAN!R15</f>
        <v>0</v>
      </c>
      <c r="Q5" s="259" t="str">
        <f>+JAN!S15</f>
        <v>NT</v>
      </c>
      <c r="R5" s="259" t="str">
        <f>+JAN!T15</f>
        <v>NT</v>
      </c>
      <c r="S5" s="259">
        <f>+JAN!U15</f>
        <v>0</v>
      </c>
      <c r="T5" s="259">
        <f>+JAN!V15</f>
        <v>0</v>
      </c>
      <c r="U5" s="259" t="str">
        <f>+JAN!W15</f>
        <v>D</v>
      </c>
      <c r="V5" s="259" t="str">
        <f>+JAN!X15</f>
        <v>N</v>
      </c>
      <c r="W5" s="259">
        <f>+JAN!Y15</f>
        <v>0</v>
      </c>
      <c r="X5" s="259">
        <f>+JAN!Z15</f>
        <v>0</v>
      </c>
      <c r="Y5" s="259" t="str">
        <f>+JAN!AA15</f>
        <v>N</v>
      </c>
      <c r="Z5" s="259" t="str">
        <f>+JAN!AB15</f>
        <v>N</v>
      </c>
      <c r="AA5" s="259">
        <f>+JAN!AC15</f>
        <v>0</v>
      </c>
      <c r="AB5" s="259">
        <f>+JAN!AD15</f>
        <v>0</v>
      </c>
      <c r="AC5" s="259" t="str">
        <f>+JAN!AE15</f>
        <v>NT</v>
      </c>
      <c r="AD5" s="259" t="str">
        <f>+JAN!AF15</f>
        <v>N</v>
      </c>
      <c r="AE5" s="259">
        <f>+JAN!AG15</f>
        <v>0</v>
      </c>
      <c r="AF5" s="259">
        <f>+JAN!AH15</f>
        <v>0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+JAN!BE15</f>
        <v>7.5</v>
      </c>
    </row>
    <row r="7" spans="1:33" ht="21" customHeight="1" x14ac:dyDescent="0.25">
      <c r="A7" s="382" t="s">
        <v>232</v>
      </c>
      <c r="B7" s="259" t="str">
        <f>+FEV!D15</f>
        <v>D</v>
      </c>
      <c r="C7" s="259" t="str">
        <f>+FEV!E15</f>
        <v>N</v>
      </c>
      <c r="D7" s="259">
        <f>+FEV!F15</f>
        <v>0</v>
      </c>
      <c r="E7" s="259">
        <f>+FEV!G15</f>
        <v>0</v>
      </c>
      <c r="F7" s="259" t="str">
        <f>+FEV!H15</f>
        <v>D</v>
      </c>
      <c r="G7" s="259" t="str">
        <f>+FEV!I15</f>
        <v>N</v>
      </c>
      <c r="H7" s="259">
        <f>+FEV!J15</f>
        <v>0</v>
      </c>
      <c r="I7" s="259">
        <f>+FEV!K15</f>
        <v>0</v>
      </c>
      <c r="J7" s="259" t="str">
        <f>+FEV!L15</f>
        <v>D</v>
      </c>
      <c r="K7" s="259" t="str">
        <f>+FEV!M15</f>
        <v>N</v>
      </c>
      <c r="L7" s="259">
        <f>+FEV!N15</f>
        <v>0</v>
      </c>
      <c r="M7" s="259">
        <f>+FEV!O15</f>
        <v>0</v>
      </c>
      <c r="N7" s="259" t="str">
        <f>+FEV!P15</f>
        <v>D</v>
      </c>
      <c r="O7" s="259" t="str">
        <f>+FEV!Q15</f>
        <v>DISP</v>
      </c>
      <c r="P7" s="259">
        <f>+FEV!R15</f>
        <v>0</v>
      </c>
      <c r="Q7" s="259">
        <f>+FEV!S15</f>
        <v>0</v>
      </c>
      <c r="R7" s="259" t="str">
        <f>+FEV!T15</f>
        <v>D</v>
      </c>
      <c r="S7" s="259" t="str">
        <f>+FEV!U15</f>
        <v>N</v>
      </c>
      <c r="T7" s="259">
        <f>+FEV!V15</f>
        <v>0</v>
      </c>
      <c r="U7" s="259">
        <f>+FEV!W15</f>
        <v>0</v>
      </c>
      <c r="V7" s="259" t="str">
        <f>+FEV!X15</f>
        <v>N</v>
      </c>
      <c r="W7" s="259" t="str">
        <f>+FEV!Y15</f>
        <v>N</v>
      </c>
      <c r="X7" s="259">
        <f>+FEV!Z15</f>
        <v>0</v>
      </c>
      <c r="Y7" s="259" t="str">
        <f>+FEV!AA15</f>
        <v>DTS5S</v>
      </c>
      <c r="Z7" s="259" t="str">
        <f>+FEV!AB15</f>
        <v>TR</v>
      </c>
      <c r="AA7" s="259" t="str">
        <f>+FEV!AC15</f>
        <v>TR</v>
      </c>
      <c r="AB7" s="259">
        <f>+FEV!AD15</f>
        <v>0</v>
      </c>
      <c r="AC7" s="259">
        <f>+FEV!AE15</f>
        <v>0</v>
      </c>
      <c r="AD7" s="259">
        <f>+FEV!AF15</f>
        <v>0</v>
      </c>
      <c r="AE7" s="259">
        <f>+FEV!AG15</f>
        <v>0</v>
      </c>
      <c r="AF7" s="259">
        <f>+FEV!AH15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+FEV!BE15</f>
        <v>6.166666666666667</v>
      </c>
    </row>
    <row r="9" spans="1:33" ht="21" customHeight="1" x14ac:dyDescent="0.25">
      <c r="A9" s="382" t="s">
        <v>233</v>
      </c>
      <c r="B9" s="259" t="str">
        <f>+MAR!D15</f>
        <v>D</v>
      </c>
      <c r="C9" s="259" t="str">
        <f>+MAR!E15</f>
        <v>N</v>
      </c>
      <c r="D9" s="259">
        <f>+MAR!F15</f>
        <v>0</v>
      </c>
      <c r="E9" s="259">
        <f>+MAR!G15</f>
        <v>0</v>
      </c>
      <c r="F9" s="259" t="str">
        <f>+MAR!H15</f>
        <v>D</v>
      </c>
      <c r="G9" s="259" t="str">
        <f>+MAR!I15</f>
        <v>N</v>
      </c>
      <c r="H9" s="259">
        <f>+MAR!J15</f>
        <v>0</v>
      </c>
      <c r="I9" s="259" t="str">
        <f>+MAR!K15</f>
        <v>DTSDS</v>
      </c>
      <c r="J9" s="259" t="str">
        <f>+MAR!L15</f>
        <v>D</v>
      </c>
      <c r="K9" s="259" t="str">
        <f>+MAR!M15</f>
        <v>N</v>
      </c>
      <c r="L9" s="259">
        <f>+MAR!N15</f>
        <v>0</v>
      </c>
      <c r="M9" s="259">
        <f>+MAR!O15</f>
        <v>0</v>
      </c>
      <c r="N9" s="259" t="str">
        <f>+MAR!P15</f>
        <v>D</v>
      </c>
      <c r="O9" s="259" t="str">
        <f>+MAR!Q15</f>
        <v>D</v>
      </c>
      <c r="P9" s="259">
        <f>+MAR!R15</f>
        <v>0</v>
      </c>
      <c r="Q9" s="259">
        <f>+MAR!S15</f>
        <v>0</v>
      </c>
      <c r="R9" s="259" t="str">
        <f>+MAR!T15</f>
        <v>D</v>
      </c>
      <c r="S9" s="259" t="str">
        <f>+MAR!U15</f>
        <v>N</v>
      </c>
      <c r="T9" s="259">
        <f>+MAR!V15</f>
        <v>0</v>
      </c>
      <c r="U9" s="259">
        <f>+MAR!W15</f>
        <v>0</v>
      </c>
      <c r="V9" s="259" t="str">
        <f>+MAR!X15</f>
        <v>N</v>
      </c>
      <c r="W9" s="259" t="str">
        <f>+MAR!Y15</f>
        <v>N</v>
      </c>
      <c r="X9" s="259">
        <f>+MAR!Z15</f>
        <v>0</v>
      </c>
      <c r="Y9" s="259" t="str">
        <f>+MAR!AA15</f>
        <v>DTS5S</v>
      </c>
      <c r="Z9" s="259" t="str">
        <f>+MAR!AB15</f>
        <v>D</v>
      </c>
      <c r="AA9" s="259" t="str">
        <f>+MAR!AC15</f>
        <v>N</v>
      </c>
      <c r="AB9" s="259">
        <f>+MAR!AD15</f>
        <v>0</v>
      </c>
      <c r="AC9" s="259">
        <f>+MAR!AE15</f>
        <v>0</v>
      </c>
      <c r="AD9" s="259" t="str">
        <f>+MAR!AF15</f>
        <v>D</v>
      </c>
      <c r="AE9" s="259" t="str">
        <f>+MAR!AG15</f>
        <v>N</v>
      </c>
      <c r="AF9" s="259">
        <f>+MAR!AH15</f>
        <v>0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+MAR!BE15</f>
        <v>8</v>
      </c>
    </row>
    <row r="11" spans="1:33" ht="21" customHeight="1" x14ac:dyDescent="0.25">
      <c r="A11" s="382" t="s">
        <v>234</v>
      </c>
      <c r="B11" s="250">
        <f>+ABR!D15</f>
        <v>0</v>
      </c>
      <c r="C11" s="250" t="str">
        <f>+ABR!E15</f>
        <v>D</v>
      </c>
      <c r="D11" s="250" t="str">
        <f>+ABR!F15</f>
        <v>N</v>
      </c>
      <c r="E11" s="250">
        <f>+ABR!G15</f>
        <v>0</v>
      </c>
      <c r="F11" s="250">
        <f>+ABR!H15</f>
        <v>0</v>
      </c>
      <c r="G11" s="250" t="str">
        <f>+ABR!I15</f>
        <v>FOTS</v>
      </c>
      <c r="H11" s="250" t="str">
        <f>+ABR!J15</f>
        <v>N</v>
      </c>
      <c r="I11" s="250">
        <f>+ABR!K15</f>
        <v>0</v>
      </c>
      <c r="J11" s="250">
        <f>+ABR!L15</f>
        <v>0</v>
      </c>
      <c r="K11" s="250" t="str">
        <f>+ABR!M15</f>
        <v>D</v>
      </c>
      <c r="L11" s="250" t="str">
        <f>+ABR!N15</f>
        <v>D</v>
      </c>
      <c r="M11" s="250">
        <f>+ABR!O15</f>
        <v>0</v>
      </c>
      <c r="N11" s="250">
        <f>+ABR!P15</f>
        <v>0</v>
      </c>
      <c r="O11" s="250" t="str">
        <f>+ABR!Q15</f>
        <v>D</v>
      </c>
      <c r="P11" s="250" t="str">
        <f>+ABR!R15</f>
        <v>N</v>
      </c>
      <c r="Q11" s="250">
        <f>+ABR!S15</f>
        <v>0</v>
      </c>
      <c r="R11" s="250">
        <f>+ABR!T15</f>
        <v>0</v>
      </c>
      <c r="S11" s="250" t="str">
        <f>+ABR!U15</f>
        <v>DT</v>
      </c>
      <c r="T11" s="250" t="str">
        <f>+ABR!V15</f>
        <v>N</v>
      </c>
      <c r="U11" s="250">
        <f>+ABR!W15</f>
        <v>0</v>
      </c>
      <c r="V11" s="250" t="str">
        <f>+ABR!X15</f>
        <v>DTS5S</v>
      </c>
      <c r="W11" s="250" t="str">
        <f>+ABR!Y15</f>
        <v>D</v>
      </c>
      <c r="X11" s="250" t="str">
        <f>+ABR!Z15</f>
        <v>N</v>
      </c>
      <c r="Y11" s="250">
        <f>+ABR!AA15</f>
        <v>0</v>
      </c>
      <c r="Z11" s="250">
        <f>+ABR!AB15</f>
        <v>0</v>
      </c>
      <c r="AA11" s="250" t="str">
        <f>+ABR!AC15</f>
        <v>D</v>
      </c>
      <c r="AB11" s="250" t="str">
        <f>+ABR!AD15</f>
        <v>N</v>
      </c>
      <c r="AC11" s="250">
        <f>+ABR!AE15</f>
        <v>0</v>
      </c>
      <c r="AD11" s="250" t="str">
        <f>+ABR!AF15</f>
        <v>T</v>
      </c>
      <c r="AE11" s="250" t="str">
        <f>+ABR!AG15</f>
        <v>D</v>
      </c>
      <c r="AF11" s="250">
        <f>+ABR!AH15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+ABR!BE15</f>
        <v>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28.666666666666668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0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1</v>
      </c>
      <c r="E20" s="1777"/>
      <c r="I20" s="1776" t="s">
        <v>219</v>
      </c>
      <c r="J20" s="1776"/>
      <c r="K20" s="1776"/>
      <c r="L20" s="1777">
        <f>COUNTIF($B$4:$AF$15,"=FE")</f>
        <v>0</v>
      </c>
      <c r="M20" s="1777"/>
      <c r="Q20" s="1778" t="s">
        <v>57</v>
      </c>
      <c r="R20" s="1779"/>
      <c r="S20" s="1779"/>
      <c r="T20" s="1780"/>
      <c r="U20" s="1781">
        <f>+ABR!CB15</f>
        <v>5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3</v>
      </c>
      <c r="E21" s="1777"/>
      <c r="I21" s="1776" t="s">
        <v>57</v>
      </c>
      <c r="J21" s="1776"/>
      <c r="K21" s="1776"/>
      <c r="L21" s="1777">
        <f>COUNTIF($B$4:$AF$15,"=FOTS")</f>
        <v>1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1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5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1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/>
    <row r="26" spans="1:33" ht="36" customHeight="1" x14ac:dyDescent="0.25">
      <c r="A26" s="241"/>
      <c r="B26" s="31"/>
      <c r="C26" s="242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1809"/>
      <c r="AB26" s="1809"/>
      <c r="AC26" s="1809"/>
      <c r="AD26" s="1809"/>
      <c r="AE26" s="1809"/>
      <c r="AF26" s="1809"/>
      <c r="AG26" s="243"/>
    </row>
    <row r="27" spans="1:33" ht="22.5" customHeight="1" x14ac:dyDescent="0.25">
      <c r="A27" s="1764">
        <v>2024</v>
      </c>
      <c r="B27" s="1771" t="s">
        <v>214</v>
      </c>
      <c r="C27" s="1772"/>
      <c r="D27" s="1773"/>
      <c r="E27" s="1810">
        <v>3</v>
      </c>
      <c r="F27" s="1811"/>
      <c r="G27" s="1811"/>
      <c r="H27" s="1811"/>
      <c r="I27" s="1811"/>
      <c r="J27" s="1811"/>
      <c r="K27" s="1812"/>
      <c r="L27" s="1771" t="s">
        <v>215</v>
      </c>
      <c r="M27" s="1772"/>
      <c r="N27" s="1773"/>
      <c r="O27" s="1768"/>
      <c r="P27" s="1769"/>
      <c r="Q27" s="1769"/>
      <c r="R27" s="1769"/>
      <c r="S27" s="1769"/>
      <c r="T27" s="1769"/>
      <c r="U27" s="1769"/>
      <c r="V27" s="1770"/>
      <c r="W27" s="1771" t="s">
        <v>216</v>
      </c>
      <c r="X27" s="1772"/>
      <c r="Y27" s="1773"/>
      <c r="Z27" s="1768"/>
      <c r="AA27" s="1769"/>
      <c r="AB27" s="1769"/>
      <c r="AC27" s="1769"/>
      <c r="AD27" s="1769"/>
      <c r="AE27" s="1769"/>
      <c r="AF27" s="1770"/>
      <c r="AG27" s="255">
        <f>+AG29+AG31+AG33+AG35+AG37+AG39</f>
        <v>35.666666666666671</v>
      </c>
    </row>
    <row r="28" spans="1:33" ht="22.5" customHeight="1" x14ac:dyDescent="0.25">
      <c r="A28" s="1765"/>
      <c r="B28" s="257">
        <v>1</v>
      </c>
      <c r="C28" s="257">
        <v>2</v>
      </c>
      <c r="D28" s="257">
        <v>3</v>
      </c>
      <c r="E28" s="257">
        <v>4</v>
      </c>
      <c r="F28" s="257">
        <v>5</v>
      </c>
      <c r="G28" s="257">
        <v>6</v>
      </c>
      <c r="H28" s="257">
        <v>7</v>
      </c>
      <c r="I28" s="257">
        <v>8</v>
      </c>
      <c r="J28" s="257">
        <v>9</v>
      </c>
      <c r="K28" s="257">
        <v>10</v>
      </c>
      <c r="L28" s="257">
        <v>11</v>
      </c>
      <c r="M28" s="257">
        <v>12</v>
      </c>
      <c r="N28" s="257">
        <v>13</v>
      </c>
      <c r="O28" s="257">
        <v>14</v>
      </c>
      <c r="P28" s="257">
        <v>15</v>
      </c>
      <c r="Q28" s="257">
        <v>16</v>
      </c>
      <c r="R28" s="257">
        <v>17</v>
      </c>
      <c r="S28" s="257">
        <v>18</v>
      </c>
      <c r="T28" s="257">
        <v>19</v>
      </c>
      <c r="U28" s="257">
        <v>20</v>
      </c>
      <c r="V28" s="257">
        <v>21</v>
      </c>
      <c r="W28" s="263">
        <v>22</v>
      </c>
      <c r="X28" s="263">
        <v>23</v>
      </c>
      <c r="Y28" s="263">
        <v>24</v>
      </c>
      <c r="Z28" s="263">
        <v>25</v>
      </c>
      <c r="AA28" s="263">
        <v>26</v>
      </c>
      <c r="AB28" s="263">
        <v>27</v>
      </c>
      <c r="AC28" s="263">
        <v>28</v>
      </c>
      <c r="AD28" s="263">
        <v>29</v>
      </c>
      <c r="AE28" s="263">
        <v>30</v>
      </c>
      <c r="AF28" s="257">
        <v>31</v>
      </c>
      <c r="AG28" s="258" t="s">
        <v>8</v>
      </c>
    </row>
    <row r="29" spans="1:33" ht="22.5" customHeight="1" x14ac:dyDescent="0.25">
      <c r="A29" s="1764" t="s">
        <v>251</v>
      </c>
      <c r="B29" s="259" t="e">
        <f>+#REF!</f>
        <v>#REF!</v>
      </c>
      <c r="C29" s="259" t="e">
        <f>+#REF!</f>
        <v>#REF!</v>
      </c>
      <c r="D29" s="259" t="e">
        <f>+#REF!</f>
        <v>#REF!</v>
      </c>
      <c r="E29" s="259" t="e">
        <f>+#REF!</f>
        <v>#REF!</v>
      </c>
      <c r="F29" s="259" t="e">
        <f>+#REF!</f>
        <v>#REF!</v>
      </c>
      <c r="G29" s="259" t="e">
        <f>+#REF!</f>
        <v>#REF!</v>
      </c>
      <c r="H29" s="259" t="e">
        <f>+#REF!</f>
        <v>#REF!</v>
      </c>
      <c r="I29" s="259" t="e">
        <f>+#REF!</f>
        <v>#REF!</v>
      </c>
      <c r="J29" s="259" t="e">
        <f>+#REF!</f>
        <v>#REF!</v>
      </c>
      <c r="K29" s="259" t="e">
        <f>+#REF!</f>
        <v>#REF!</v>
      </c>
      <c r="L29" s="259" t="e">
        <f>+#REF!</f>
        <v>#REF!</v>
      </c>
      <c r="M29" s="259" t="e">
        <f>+#REF!</f>
        <v>#REF!</v>
      </c>
      <c r="N29" s="259" t="e">
        <f>+#REF!</f>
        <v>#REF!</v>
      </c>
      <c r="O29" s="259" t="e">
        <f>+#REF!</f>
        <v>#REF!</v>
      </c>
      <c r="P29" s="259" t="e">
        <f>+#REF!</f>
        <v>#REF!</v>
      </c>
      <c r="Q29" s="259" t="e">
        <f>+#REF!</f>
        <v>#REF!</v>
      </c>
      <c r="R29" s="259" t="e">
        <f>+#REF!</f>
        <v>#REF!</v>
      </c>
      <c r="S29" s="259" t="e">
        <f>+#REF!</f>
        <v>#REF!</v>
      </c>
      <c r="T29" s="259" t="e">
        <f>+#REF!</f>
        <v>#REF!</v>
      </c>
      <c r="U29" s="259" t="e">
        <f>+#REF!</f>
        <v>#REF!</v>
      </c>
      <c r="V29" s="259" t="e">
        <f>+#REF!</f>
        <v>#REF!</v>
      </c>
      <c r="W29" s="259" t="e">
        <f>+#REF!</f>
        <v>#REF!</v>
      </c>
      <c r="X29" s="259" t="e">
        <f>+#REF!</f>
        <v>#REF!</v>
      </c>
      <c r="Y29" s="259" t="e">
        <f>+#REF!</f>
        <v>#REF!</v>
      </c>
      <c r="Z29" s="259" t="e">
        <f>+#REF!</f>
        <v>#REF!</v>
      </c>
      <c r="AA29" s="259" t="e">
        <f>+#REF!</f>
        <v>#REF!</v>
      </c>
      <c r="AB29" s="259" t="e">
        <f>+#REF!</f>
        <v>#REF!</v>
      </c>
      <c r="AC29" s="259" t="e">
        <f>+#REF!</f>
        <v>#REF!</v>
      </c>
      <c r="AD29" s="259" t="e">
        <f>+#REF!</f>
        <v>#REF!</v>
      </c>
      <c r="AE29" s="259" t="e">
        <f>+#REF!</f>
        <v>#REF!</v>
      </c>
      <c r="AF29" s="259" t="e">
        <f>+#REF!</f>
        <v>#REF!</v>
      </c>
      <c r="AG29" s="427">
        <f>184/24-"12:00"</f>
        <v>7.166666666666667</v>
      </c>
    </row>
    <row r="30" spans="1:33" ht="22.5" customHeight="1" x14ac:dyDescent="0.25">
      <c r="A30" s="1765"/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245" t="e">
        <f>#REF!</f>
        <v>#REF!</v>
      </c>
    </row>
    <row r="31" spans="1:33" ht="22.5" customHeight="1" x14ac:dyDescent="0.25">
      <c r="A31" s="1764" t="s">
        <v>252</v>
      </c>
      <c r="B31" s="250" t="e">
        <f>+#REF!</f>
        <v>#REF!</v>
      </c>
      <c r="C31" s="250" t="e">
        <f>+#REF!</f>
        <v>#REF!</v>
      </c>
      <c r="D31" s="250" t="e">
        <f>+#REF!</f>
        <v>#REF!</v>
      </c>
      <c r="E31" s="250" t="e">
        <f>+#REF!</f>
        <v>#REF!</v>
      </c>
      <c r="F31" s="250" t="e">
        <f>+#REF!</f>
        <v>#REF!</v>
      </c>
      <c r="G31" s="250" t="e">
        <f>+#REF!</f>
        <v>#REF!</v>
      </c>
      <c r="H31" s="250" t="e">
        <f>+#REF!</f>
        <v>#REF!</v>
      </c>
      <c r="I31" s="250" t="e">
        <f>+#REF!</f>
        <v>#REF!</v>
      </c>
      <c r="J31" s="250" t="e">
        <f>+#REF!</f>
        <v>#REF!</v>
      </c>
      <c r="K31" s="250" t="e">
        <f>+#REF!</f>
        <v>#REF!</v>
      </c>
      <c r="L31" s="250" t="e">
        <f>+#REF!</f>
        <v>#REF!</v>
      </c>
      <c r="M31" s="250" t="e">
        <f>+#REF!</f>
        <v>#REF!</v>
      </c>
      <c r="N31" s="250" t="e">
        <f>+#REF!</f>
        <v>#REF!</v>
      </c>
      <c r="O31" s="250" t="e">
        <f>+#REF!</f>
        <v>#REF!</v>
      </c>
      <c r="P31" s="250" t="e">
        <f>+#REF!</f>
        <v>#REF!</v>
      </c>
      <c r="Q31" s="250" t="e">
        <f>+#REF!</f>
        <v>#REF!</v>
      </c>
      <c r="R31" s="250" t="e">
        <f>+#REF!</f>
        <v>#REF!</v>
      </c>
      <c r="S31" s="250" t="e">
        <f>+#REF!</f>
        <v>#REF!</v>
      </c>
      <c r="T31" s="250" t="e">
        <f>+#REF!</f>
        <v>#REF!</v>
      </c>
      <c r="U31" s="250" t="e">
        <f>+#REF!</f>
        <v>#REF!</v>
      </c>
      <c r="V31" s="250" t="e">
        <f>+#REF!</f>
        <v>#REF!</v>
      </c>
      <c r="W31" s="250" t="e">
        <f>+#REF!</f>
        <v>#REF!</v>
      </c>
      <c r="X31" s="250" t="e">
        <f>+#REF!</f>
        <v>#REF!</v>
      </c>
      <c r="Y31" s="250" t="e">
        <f>+#REF!</f>
        <v>#REF!</v>
      </c>
      <c r="Z31" s="250" t="e">
        <f>+#REF!</f>
        <v>#REF!</v>
      </c>
      <c r="AA31" s="250" t="e">
        <f>+#REF!</f>
        <v>#REF!</v>
      </c>
      <c r="AB31" s="250" t="e">
        <f>+#REF!</f>
        <v>#REF!</v>
      </c>
      <c r="AC31" s="250" t="e">
        <f>+#REF!</f>
        <v>#REF!</v>
      </c>
      <c r="AD31" s="250" t="e">
        <f>+#REF!</f>
        <v>#REF!</v>
      </c>
      <c r="AE31" s="250" t="e">
        <f>+#REF!</f>
        <v>#REF!</v>
      </c>
      <c r="AF31" s="250" t="e">
        <f>+#REF!</f>
        <v>#REF!</v>
      </c>
      <c r="AG31" s="244">
        <f>176/24-"12:00"</f>
        <v>6.833333333333333</v>
      </c>
    </row>
    <row r="32" spans="1:33" ht="22.5" customHeight="1" x14ac:dyDescent="0.25">
      <c r="A32" s="1765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5" t="e">
        <f>#REF!</f>
        <v>#REF!</v>
      </c>
    </row>
    <row r="33" spans="1:33" ht="22.5" customHeight="1" x14ac:dyDescent="0.25">
      <c r="A33" s="1764" t="s">
        <v>253</v>
      </c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4">
        <f>168/24</f>
        <v>7</v>
      </c>
    </row>
    <row r="34" spans="1:33" ht="22.5" customHeight="1" x14ac:dyDescent="0.25">
      <c r="A34" s="1765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5" t="e">
        <f>#REF!</f>
        <v>#REF!</v>
      </c>
    </row>
    <row r="35" spans="1:33" ht="22.5" customHeight="1" x14ac:dyDescent="0.25">
      <c r="A35" s="1764" t="s">
        <v>254</v>
      </c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4">
        <f>184/24</f>
        <v>7.666666666666667</v>
      </c>
    </row>
    <row r="36" spans="1:33" ht="22.5" customHeight="1" x14ac:dyDescent="0.25">
      <c r="A36" s="1765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5" t="e">
        <f>#REF!</f>
        <v>#REF!</v>
      </c>
    </row>
    <row r="37" spans="1:33" ht="22.5" customHeight="1" x14ac:dyDescent="0.25">
      <c r="A37" s="1764" t="s">
        <v>255</v>
      </c>
      <c r="B37" s="277"/>
      <c r="C37" s="277"/>
      <c r="D37" s="277"/>
      <c r="E37" s="277"/>
      <c r="F37" s="277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277"/>
      <c r="V37" s="277"/>
      <c r="W37" s="277"/>
      <c r="X37" s="277"/>
      <c r="Y37" s="277"/>
      <c r="Z37" s="277"/>
      <c r="AA37" s="277"/>
      <c r="AB37" s="277"/>
      <c r="AC37" s="277"/>
      <c r="AD37" s="277"/>
      <c r="AE37" s="277"/>
      <c r="AF37" s="277"/>
      <c r="AG37" s="244">
        <f>168/24</f>
        <v>7</v>
      </c>
    </row>
    <row r="38" spans="1:33" ht="22.5" customHeight="1" x14ac:dyDescent="0.25">
      <c r="A38" s="1765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  <c r="T38" s="278"/>
      <c r="U38" s="278"/>
      <c r="V38" s="278"/>
      <c r="W38" s="278"/>
      <c r="X38" s="278"/>
      <c r="Y38" s="278"/>
      <c r="Z38" s="278"/>
      <c r="AA38" s="278"/>
      <c r="AB38" s="278"/>
      <c r="AC38" s="278"/>
      <c r="AD38" s="278"/>
      <c r="AE38" s="278"/>
      <c r="AF38" s="278"/>
      <c r="AG38" s="245"/>
    </row>
    <row r="39" spans="1:33" ht="22.5" customHeight="1" x14ac:dyDescent="0.25">
      <c r="A39" s="1764" t="s">
        <v>256</v>
      </c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  <c r="AD39" s="250"/>
      <c r="AE39" s="250"/>
      <c r="AF39" s="250"/>
      <c r="AG39" s="244"/>
    </row>
    <row r="40" spans="1:33" ht="22.5" customHeight="1" x14ac:dyDescent="0.25">
      <c r="A40" s="1765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5"/>
    </row>
    <row r="41" spans="1:33" ht="25.5" customHeight="1" x14ac:dyDescent="0.25">
      <c r="A41" s="1774" t="s">
        <v>217</v>
      </c>
      <c r="B41" s="1774"/>
      <c r="C41" s="1774"/>
      <c r="D41" s="1774"/>
      <c r="E41" s="1774"/>
      <c r="F41" s="1774"/>
      <c r="G41" s="1774"/>
      <c r="H41" s="1774"/>
      <c r="I41" s="1774"/>
      <c r="J41" s="1774"/>
      <c r="K41" s="1774"/>
      <c r="L41" s="1774"/>
      <c r="M41" s="1774"/>
      <c r="N41" s="1774"/>
      <c r="O41" s="1774"/>
      <c r="P41" s="1774"/>
      <c r="Q41" s="1774"/>
      <c r="R41" s="1774"/>
      <c r="S41" s="1774"/>
      <c r="T41" s="1774"/>
      <c r="U41" s="1774"/>
      <c r="V41" s="1774"/>
      <c r="W41" s="1774"/>
      <c r="X41" s="1774"/>
      <c r="Y41" s="1774"/>
      <c r="Z41" s="1774"/>
      <c r="AA41" s="1774"/>
      <c r="AB41" s="1774"/>
      <c r="AC41" s="1774"/>
      <c r="AD41" s="1774"/>
      <c r="AE41" s="1774"/>
      <c r="AF41" s="1813"/>
      <c r="AG41" s="260" t="e">
        <f>+AG30+AG32+AG34+AG36+AG38+AG40</f>
        <v>#REF!</v>
      </c>
    </row>
    <row r="42" spans="1:33" ht="25.5" customHeight="1" x14ac:dyDescent="0.25">
      <c r="A42" s="1775"/>
      <c r="B42" s="1775"/>
      <c r="C42" s="1775"/>
      <c r="D42" s="1775"/>
      <c r="E42" s="1775"/>
      <c r="F42" s="1775"/>
      <c r="G42" s="1775"/>
      <c r="H42" s="1775"/>
      <c r="I42" s="1775"/>
      <c r="J42" s="1775"/>
      <c r="K42" s="1775"/>
      <c r="L42" s="1775"/>
      <c r="M42" s="1775"/>
      <c r="N42" s="1775"/>
      <c r="O42" s="1775"/>
      <c r="P42" s="1775"/>
      <c r="Q42" s="1775"/>
      <c r="R42" s="1775"/>
      <c r="S42" s="1775"/>
      <c r="T42" s="1775"/>
      <c r="U42" s="1775"/>
      <c r="V42" s="1775"/>
      <c r="W42" s="1775"/>
      <c r="X42" s="1775"/>
      <c r="Y42" s="1775"/>
      <c r="Z42" s="1775"/>
      <c r="AA42" s="1775"/>
      <c r="AB42" s="1775"/>
      <c r="AC42" s="1775"/>
      <c r="AD42" s="1775"/>
      <c r="AE42" s="1775"/>
      <c r="AF42" s="1814"/>
      <c r="AG42" s="261" t="e">
        <f>+AG41-AG27</f>
        <v>#REF!</v>
      </c>
    </row>
    <row r="44" spans="1:33" ht="18.600000000000001" customHeight="1" x14ac:dyDescent="0.25">
      <c r="A44" s="1793" t="s">
        <v>218</v>
      </c>
      <c r="B44" s="1794"/>
      <c r="C44" s="1795"/>
      <c r="D44" s="1815">
        <f>COUNTIF($B$29:$AF$40,"=DTS")+COUNTIF($B$29:$AF$40,"=NTS")+COUNTIF($B$29:$AF$40,"=DTS1")+COUNTIF($B$29:$AF$40,"=NTS1")</f>
        <v>0</v>
      </c>
      <c r="E44" s="1816"/>
      <c r="F44" s="53"/>
      <c r="G44" s="53"/>
      <c r="H44" s="53"/>
      <c r="I44" s="1793" t="s">
        <v>219</v>
      </c>
      <c r="J44" s="1794"/>
      <c r="K44" s="1795"/>
      <c r="L44" s="1815">
        <f>COUNTIF($B$29:$AF$40,"=FE")</f>
        <v>0</v>
      </c>
      <c r="M44" s="1816"/>
      <c r="N44" s="53"/>
      <c r="O44" s="53"/>
      <c r="P44" s="53"/>
      <c r="Q44" s="1778" t="s">
        <v>258</v>
      </c>
      <c r="R44" s="1779"/>
      <c r="S44" s="1779"/>
      <c r="T44" s="1780"/>
      <c r="U44" s="1824">
        <f>+ABR!CB37</f>
        <v>0</v>
      </c>
      <c r="V44" s="1782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246"/>
    </row>
    <row r="45" spans="1:33" ht="18.600000000000001" customHeight="1" x14ac:dyDescent="0.25">
      <c r="A45" s="1793" t="s">
        <v>220</v>
      </c>
      <c r="B45" s="1794"/>
      <c r="C45" s="1795"/>
      <c r="D45" s="1815">
        <f>COUNTIF($B$29:$AF$40,"=DTS5S")+COUNTIF($B$29:$AF$40,"=NTS5S")+COUNTIF($B$29:$AF$40,"=DTS5S1")+COUNTIF($B$29:$AF$40,"=NTS5S1")</f>
        <v>0</v>
      </c>
      <c r="E45" s="1816"/>
      <c r="F45" s="53"/>
      <c r="G45" s="53"/>
      <c r="H45" s="53"/>
      <c r="I45" s="1793" t="s">
        <v>57</v>
      </c>
      <c r="J45" s="1794"/>
      <c r="K45" s="1795"/>
      <c r="L45" s="1815">
        <f>COUNTIF($B$29:$AF$40,"=FOTS")</f>
        <v>0</v>
      </c>
      <c r="M45" s="1816"/>
      <c r="N45" s="53"/>
      <c r="O45" s="53"/>
      <c r="P45" s="53"/>
      <c r="Q45" s="1785" t="s">
        <v>247</v>
      </c>
      <c r="R45" s="1786"/>
      <c r="S45" s="1786"/>
      <c r="T45" s="1787"/>
      <c r="U45" s="1783"/>
      <c r="V45" s="1784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8.600000000000001" customHeight="1" x14ac:dyDescent="0.25">
      <c r="A46" s="1793" t="s">
        <v>221</v>
      </c>
      <c r="B46" s="1794"/>
      <c r="C46" s="1795"/>
      <c r="D46" s="1815">
        <f>COUNTIF($B$29:$AF$40,"=DTSDS")+COUNTIF($B$29:$AF$40,"=NTSDS")+COUNTIF($B$29:$AF$40,"=DTSDS1")+COUNTIF($B$29:$AF$40,"=NTSDS1")</f>
        <v>0</v>
      </c>
      <c r="E46" s="1816"/>
      <c r="F46" s="53"/>
      <c r="G46" s="53"/>
      <c r="H46" s="53"/>
      <c r="I46" s="1793" t="s">
        <v>222</v>
      </c>
      <c r="J46" s="1794"/>
      <c r="K46" s="1795"/>
      <c r="L46" s="1815">
        <f>COUNTIF($B$29:$AF$40,"=L")</f>
        <v>0</v>
      </c>
      <c r="M46" s="1816"/>
      <c r="N46" s="53"/>
      <c r="O46" s="53"/>
      <c r="P46" s="53"/>
      <c r="Q46" s="1778" t="s">
        <v>223</v>
      </c>
      <c r="R46" s="1779"/>
      <c r="S46" s="1779"/>
      <c r="T46" s="1780"/>
      <c r="U46" s="1801" t="e">
        <f>IF(AG42&gt;0,AG42-(T44*(12/24)),0)</f>
        <v>#REF!</v>
      </c>
      <c r="V46" s="1802"/>
      <c r="W46" s="1805"/>
      <c r="X46" s="1806"/>
      <c r="Y46" s="1807" t="e">
        <f>IF(U46&gt;0,(IF(U46&lt;(12/24),1/24,(INT(U46/(12/24)))/24)),0)</f>
        <v>#REF!</v>
      </c>
      <c r="Z46" s="1808"/>
      <c r="AA46" s="1791" t="e">
        <f>((Y46*24)*1.25*U48)</f>
        <v>#REF!</v>
      </c>
      <c r="AB46" s="1792"/>
      <c r="AC46" s="53"/>
      <c r="AD46" s="53"/>
      <c r="AE46" s="53"/>
      <c r="AF46" s="53"/>
      <c r="AG46" s="246"/>
    </row>
    <row r="47" spans="1:33" ht="18.600000000000001" customHeight="1" x14ac:dyDescent="0.25">
      <c r="A47" s="1793" t="s">
        <v>225</v>
      </c>
      <c r="B47" s="1794"/>
      <c r="C47" s="1795"/>
      <c r="D47" s="1820">
        <f>+D44+D45+D46</f>
        <v>0</v>
      </c>
      <c r="E47" s="1821"/>
      <c r="F47" s="53"/>
      <c r="G47" s="53"/>
      <c r="H47" s="53"/>
      <c r="I47" s="1793" t="s">
        <v>226</v>
      </c>
      <c r="J47" s="1794"/>
      <c r="K47" s="1795"/>
      <c r="L47" s="1815">
        <f>COUNTIF($B$29:$AF$40,"=B")</f>
        <v>0</v>
      </c>
      <c r="M47" s="1816"/>
      <c r="N47" s="53"/>
      <c r="O47" s="53"/>
      <c r="P47" s="53"/>
      <c r="Q47" s="1785"/>
      <c r="R47" s="1786"/>
      <c r="S47" s="1786"/>
      <c r="T47" s="1787"/>
      <c r="U47" s="1803"/>
      <c r="V47" s="1804"/>
      <c r="W47" s="1789"/>
      <c r="X47" s="1790"/>
      <c r="Y47" s="1807" t="e">
        <f>IF(U46&lt;(12/24),U46-Y46,U46-(INT(U46/(12/24)))/24)</f>
        <v>#REF!</v>
      </c>
      <c r="Z47" s="1808"/>
      <c r="AA47" s="1791" t="e">
        <f>+((Y47*24)*1.375*U48)</f>
        <v>#REF!</v>
      </c>
      <c r="AB47" s="1792"/>
      <c r="AC47" s="53"/>
      <c r="AD47" s="53"/>
      <c r="AE47" s="53"/>
      <c r="AF47" s="53"/>
      <c r="AG47" s="246"/>
    </row>
    <row r="48" spans="1:33" ht="18.600000000000001" customHeight="1" x14ac:dyDescent="0.25">
      <c r="A48" s="247"/>
      <c r="B48" s="53"/>
      <c r="C48" s="53"/>
      <c r="D48" s="53"/>
      <c r="E48" s="53"/>
      <c r="F48" s="53"/>
      <c r="G48" s="53"/>
      <c r="H48" s="53"/>
      <c r="I48" s="1793" t="s">
        <v>227</v>
      </c>
      <c r="J48" s="1794"/>
      <c r="K48" s="1795"/>
      <c r="L48" s="1815">
        <f>COUNTIF($B$29:$AF$40,"=Disp")</f>
        <v>0</v>
      </c>
      <c r="M48" s="1816"/>
      <c r="N48" s="53"/>
      <c r="O48" s="53"/>
      <c r="P48" s="53"/>
      <c r="Q48" s="1793" t="s">
        <v>228</v>
      </c>
      <c r="R48" s="1794"/>
      <c r="S48" s="1794"/>
      <c r="T48" s="1795"/>
      <c r="U48" s="1796"/>
      <c r="V48" s="1797"/>
      <c r="W48" s="248" t="s">
        <v>42</v>
      </c>
      <c r="X48" s="249"/>
      <c r="Y48" s="1798" t="e">
        <f>+AA46+AA47</f>
        <v>#REF!</v>
      </c>
      <c r="Z48" s="1799"/>
      <c r="AA48" s="1799"/>
      <c r="AB48" s="1800"/>
      <c r="AC48" s="53"/>
      <c r="AD48" s="53"/>
      <c r="AE48" s="53"/>
      <c r="AF48" s="53"/>
      <c r="AG48" s="246"/>
    </row>
    <row r="49" spans="1:56" ht="44.1" customHeight="1" x14ac:dyDescent="0.25">
      <c r="A49" s="1822" t="s">
        <v>262</v>
      </c>
      <c r="B49" s="1822"/>
      <c r="C49" s="1822"/>
      <c r="D49" s="1822"/>
      <c r="E49" s="1822"/>
      <c r="F49" s="1822"/>
      <c r="G49" s="1822"/>
      <c r="H49" s="1822"/>
      <c r="I49" s="1822"/>
      <c r="J49" s="1822"/>
      <c r="K49" s="1822"/>
      <c r="L49" s="1822"/>
      <c r="M49" s="1822"/>
      <c r="N49" s="1822"/>
      <c r="O49" s="1822"/>
      <c r="P49" s="1822"/>
      <c r="Q49" s="1822"/>
      <c r="R49" s="1822"/>
      <c r="S49" s="1822"/>
      <c r="T49" s="1822"/>
      <c r="U49" s="1822"/>
      <c r="V49" s="1822"/>
      <c r="W49" s="1822"/>
      <c r="X49" s="1822"/>
      <c r="Y49" s="1822"/>
      <c r="Z49" s="1822"/>
      <c r="AA49" s="1822"/>
      <c r="AB49" s="1822"/>
      <c r="AC49" s="1822"/>
      <c r="AD49" s="1822"/>
      <c r="AE49" s="1822"/>
      <c r="AF49" s="1822"/>
      <c r="AG49" s="1822"/>
      <c r="AH49" s="1822"/>
      <c r="AI49" s="1822"/>
      <c r="AJ49" s="1822"/>
      <c r="AK49" s="1822"/>
      <c r="AL49" s="1822"/>
      <c r="AM49" s="1822"/>
      <c r="AN49" s="1822"/>
      <c r="AO49" s="1822"/>
      <c r="AP49" s="1822"/>
      <c r="AQ49" s="1822"/>
      <c r="AR49" s="1822"/>
      <c r="AS49" s="1822"/>
      <c r="AT49" s="1822"/>
      <c r="AU49" s="1822"/>
      <c r="AV49" s="1822"/>
      <c r="AW49" s="1822"/>
      <c r="AX49" s="1822"/>
      <c r="AY49" s="1822"/>
      <c r="AZ49" s="1822"/>
      <c r="BA49" s="1822"/>
      <c r="BB49" s="1822"/>
      <c r="BC49" s="1822"/>
      <c r="BD49" s="1822"/>
    </row>
  </sheetData>
  <mergeCells count="89"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1175" priority="1" operator="equal">
      <formula>"FOTS"</formula>
    </cfRule>
    <cfRule type="cellIs" dxfId="1174" priority="2" operator="equal">
      <formula>"FO"</formula>
    </cfRule>
    <cfRule type="cellIs" dxfId="1173" priority="3" operator="equal">
      <formula>"F"</formula>
    </cfRule>
    <cfRule type="cellIs" dxfId="1172" priority="4" operator="equal">
      <formula>"NTSDS"</formula>
    </cfRule>
    <cfRule type="cellIs" dxfId="1171" priority="5" operator="equal">
      <formula>"DTSDS"</formula>
    </cfRule>
    <cfRule type="cellIs" dxfId="1170" priority="6" operator="equal">
      <formula>"NTS5S"</formula>
    </cfRule>
    <cfRule type="cellIs" dxfId="1169" priority="7" operator="equal">
      <formula>"DTS5S"</formula>
    </cfRule>
    <cfRule type="cellIs" dxfId="1168" priority="8" operator="equal">
      <formula>"NTS"</formula>
    </cfRule>
    <cfRule type="cellIs" dxfId="1167" priority="9" operator="equal">
      <formula>"DTS"</formula>
    </cfRule>
    <cfRule type="cellIs" dxfId="1166" priority="10" operator="equal">
      <formula>"FEF"</formula>
    </cfRule>
    <cfRule type="cellIs" dxfId="1165" priority="11" operator="equal">
      <formula>"FED"</formula>
    </cfRule>
    <cfRule type="cellIs" dxfId="1164" priority="12" operator="equal">
      <formula>"FES"</formula>
    </cfRule>
    <cfRule type="cellIs" dxfId="1163" priority="13" operator="equal">
      <formula>"FE"</formula>
    </cfRule>
    <cfRule type="cellIs" dxfId="1162" priority="14" operator="equal">
      <formula>"DS"</formula>
    </cfRule>
  </conditionalFormatting>
  <conditionalFormatting sqref="B29:AF40">
    <cfRule type="cellIs" dxfId="1161" priority="29" operator="equal">
      <formula>"FOTS"</formula>
    </cfRule>
    <cfRule type="cellIs" dxfId="1160" priority="30" operator="equal">
      <formula>"FO"</formula>
    </cfRule>
    <cfRule type="cellIs" dxfId="1159" priority="31" operator="equal">
      <formula>"F"</formula>
    </cfRule>
    <cfRule type="cellIs" dxfId="1158" priority="32" operator="equal">
      <formula>"NTSDS"</formula>
    </cfRule>
    <cfRule type="cellIs" dxfId="1157" priority="33" operator="equal">
      <formula>"DTSDS"</formula>
    </cfRule>
    <cfRule type="cellIs" dxfId="1156" priority="34" operator="equal">
      <formula>"NTS5S"</formula>
    </cfRule>
    <cfRule type="cellIs" dxfId="1155" priority="35" operator="equal">
      <formula>"DTS5S"</formula>
    </cfRule>
    <cfRule type="cellIs" dxfId="1154" priority="36" operator="equal">
      <formula>"NTS"</formula>
    </cfRule>
    <cfRule type="cellIs" dxfId="1153" priority="37" operator="equal">
      <formula>"DTS"</formula>
    </cfRule>
    <cfRule type="cellIs" dxfId="1152" priority="38" operator="equal">
      <formula>"FEF"</formula>
    </cfRule>
    <cfRule type="cellIs" dxfId="1151" priority="39" operator="equal">
      <formula>"FED"</formula>
    </cfRule>
    <cfRule type="cellIs" dxfId="1150" priority="40" operator="equal">
      <formula>"FES"</formula>
    </cfRule>
    <cfRule type="cellIs" dxfId="1149" priority="41" operator="equal">
      <formula>"FE"</formula>
    </cfRule>
    <cfRule type="cellIs" dxfId="1148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BE150-A89E-4302-8D9D-8F36305D1CD0}">
  <dimension ref="A1:BD49"/>
  <sheetViews>
    <sheetView showZeros="0" zoomScale="106" zoomScaleNormal="106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28515625" style="240" customWidth="1"/>
    <col min="34" max="39" width="8.7109375" hidden="1" customWidth="1"/>
    <col min="40" max="40" width="7.28515625" hidden="1" customWidth="1"/>
    <col min="41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4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>
        <f>+JAN!D16</f>
        <v>0</v>
      </c>
      <c r="C5" s="259">
        <f>+JAN!E16</f>
        <v>0</v>
      </c>
      <c r="D5" s="259" t="str">
        <f>+JAN!F16</f>
        <v>T</v>
      </c>
      <c r="E5" s="259" t="str">
        <f>+JAN!G16</f>
        <v>D</v>
      </c>
      <c r="F5" s="259" t="str">
        <f>+JAN!H16</f>
        <v>N</v>
      </c>
      <c r="G5" s="259">
        <f>+JAN!I16</f>
        <v>0</v>
      </c>
      <c r="H5" s="259">
        <f>+JAN!J16</f>
        <v>0</v>
      </c>
      <c r="I5" s="259" t="str">
        <f>+JAN!K16</f>
        <v>D</v>
      </c>
      <c r="J5" s="259" t="str">
        <f>+JAN!L16</f>
        <v>N</v>
      </c>
      <c r="K5" s="259">
        <f>+JAN!M16</f>
        <v>0</v>
      </c>
      <c r="L5" s="259">
        <f>+JAN!N16</f>
        <v>0</v>
      </c>
      <c r="M5" s="259" t="str">
        <f>+JAN!O16</f>
        <v>D</v>
      </c>
      <c r="N5" s="259" t="str">
        <f>+JAN!P16</f>
        <v>N</v>
      </c>
      <c r="O5" s="259">
        <f>+JAN!Q16</f>
        <v>0</v>
      </c>
      <c r="P5" s="259">
        <f>+JAN!R16</f>
        <v>0</v>
      </c>
      <c r="Q5" s="259" t="str">
        <f>+JAN!S16</f>
        <v>FOTS</v>
      </c>
      <c r="R5" s="259" t="str">
        <f>+JAN!T16</f>
        <v>FOTS</v>
      </c>
      <c r="S5" s="259">
        <f>+JAN!U16</f>
        <v>0</v>
      </c>
      <c r="T5" s="259">
        <f>+JAN!V16</f>
        <v>0</v>
      </c>
      <c r="U5" s="259" t="str">
        <f>+JAN!W16</f>
        <v>D</v>
      </c>
      <c r="V5" s="259" t="str">
        <f>+JAN!X16</f>
        <v>N</v>
      </c>
      <c r="W5" s="259">
        <f>+JAN!Y16</f>
        <v>0</v>
      </c>
      <c r="X5" s="259">
        <f>+JAN!Z16</f>
        <v>0</v>
      </c>
      <c r="Y5" s="259" t="str">
        <f>+JAN!AA16</f>
        <v>N</v>
      </c>
      <c r="Z5" s="259" t="str">
        <f>+JAN!AB16</f>
        <v>N</v>
      </c>
      <c r="AA5" s="259">
        <f>+JAN!AC16</f>
        <v>0</v>
      </c>
      <c r="AB5" s="259" t="str">
        <f>+JAN!AD16</f>
        <v>DTS5S</v>
      </c>
      <c r="AC5" s="259" t="str">
        <f>+JAN!AE16</f>
        <v>D</v>
      </c>
      <c r="AD5" s="259" t="str">
        <f>+JAN!AF16</f>
        <v>T</v>
      </c>
      <c r="AE5" s="259" t="str">
        <f>+JAN!AG16</f>
        <v>DT</v>
      </c>
      <c r="AF5" s="259" t="str">
        <f>+JAN!AH16</f>
        <v>DTSDS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+JAN!BE16</f>
        <v>6</v>
      </c>
    </row>
    <row r="7" spans="1:33" ht="21" customHeight="1" x14ac:dyDescent="0.25">
      <c r="A7" s="382" t="s">
        <v>232</v>
      </c>
      <c r="B7" s="259" t="str">
        <f>+FEV!D16</f>
        <v>D</v>
      </c>
      <c r="C7" s="259" t="str">
        <f>+FEV!E16</f>
        <v>N</v>
      </c>
      <c r="D7" s="259">
        <f>+FEV!F16</f>
        <v>0</v>
      </c>
      <c r="E7" s="259">
        <f>+FEV!G16</f>
        <v>0</v>
      </c>
      <c r="F7" s="259" t="str">
        <f>+FEV!H16</f>
        <v>D</v>
      </c>
      <c r="G7" s="259" t="str">
        <f>+FEV!I16</f>
        <v>N</v>
      </c>
      <c r="H7" s="259">
        <f>+FEV!J16</f>
        <v>0</v>
      </c>
      <c r="I7" s="259">
        <f>+FEV!K16</f>
        <v>0</v>
      </c>
      <c r="J7" s="259" t="str">
        <f>+FEV!L16</f>
        <v>D</v>
      </c>
      <c r="K7" s="259" t="str">
        <f>+FEV!M16</f>
        <v>N</v>
      </c>
      <c r="L7" s="259">
        <f>+FEV!N16</f>
        <v>0</v>
      </c>
      <c r="M7" s="259">
        <f>+FEV!O16</f>
        <v>0</v>
      </c>
      <c r="N7" s="259" t="str">
        <f>+FEV!P16</f>
        <v>D</v>
      </c>
      <c r="O7" s="259" t="str">
        <f>+FEV!Q16</f>
        <v>D</v>
      </c>
      <c r="P7" s="259">
        <f>+FEV!R16</f>
        <v>0</v>
      </c>
      <c r="Q7" s="259">
        <f>+FEV!S16</f>
        <v>0</v>
      </c>
      <c r="R7" s="259" t="str">
        <f>+FEV!T16</f>
        <v>D</v>
      </c>
      <c r="S7" s="259" t="str">
        <f>+FEV!U16</f>
        <v>N</v>
      </c>
      <c r="T7" s="259">
        <f>+FEV!V16</f>
        <v>0</v>
      </c>
      <c r="U7" s="259">
        <f>+FEV!W16</f>
        <v>0</v>
      </c>
      <c r="V7" s="259" t="str">
        <f>+FEV!X16</f>
        <v>N</v>
      </c>
      <c r="W7" s="259" t="str">
        <f>+FEV!Y16</f>
        <v>DISP</v>
      </c>
      <c r="X7" s="259">
        <f>+FEV!Z16</f>
        <v>0</v>
      </c>
      <c r="Y7" s="259" t="str">
        <f>+FEV!AA16</f>
        <v>DTS5S</v>
      </c>
      <c r="Z7" s="259" t="str">
        <f>+FEV!AB16</f>
        <v>TR</v>
      </c>
      <c r="AA7" s="259" t="str">
        <f>+FEV!AC16</f>
        <v>TR</v>
      </c>
      <c r="AB7" s="259">
        <f>+FEV!AD16</f>
        <v>0</v>
      </c>
      <c r="AC7" s="259">
        <f>+FEV!AE16</f>
        <v>0</v>
      </c>
      <c r="AD7" s="259">
        <f>+FEV!AF16</f>
        <v>0</v>
      </c>
      <c r="AE7" s="259">
        <f>+FEV!AG16</f>
        <v>0</v>
      </c>
      <c r="AF7" s="259">
        <f>+FEV!AH16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+FEV!BE16</f>
        <v>6.166666666666667</v>
      </c>
    </row>
    <row r="9" spans="1:33" ht="21" customHeight="1" x14ac:dyDescent="0.25">
      <c r="A9" s="382" t="s">
        <v>233</v>
      </c>
      <c r="B9" s="259" t="str">
        <f>+MAR!D16</f>
        <v>D</v>
      </c>
      <c r="C9" s="259" t="str">
        <f>+MAR!E16</f>
        <v>N</v>
      </c>
      <c r="D9" s="259">
        <f>+MAR!F16</f>
        <v>0</v>
      </c>
      <c r="E9" s="259">
        <f>+MAR!G16</f>
        <v>0</v>
      </c>
      <c r="F9" s="259" t="str">
        <f>+MAR!H16</f>
        <v>FOTS</v>
      </c>
      <c r="G9" s="259" t="str">
        <f>+MAR!I16</f>
        <v>N</v>
      </c>
      <c r="H9" s="259">
        <f>+MAR!J16</f>
        <v>0</v>
      </c>
      <c r="I9" s="259">
        <f>+MAR!K16</f>
        <v>0</v>
      </c>
      <c r="J9" s="259" t="str">
        <f>+MAR!L16</f>
        <v>D</v>
      </c>
      <c r="K9" s="259" t="str">
        <f>+MAR!M16</f>
        <v>N</v>
      </c>
      <c r="L9" s="259">
        <f>+MAR!N16</f>
        <v>0</v>
      </c>
      <c r="M9" s="259">
        <f>+MAR!O16</f>
        <v>0</v>
      </c>
      <c r="N9" s="259" t="str">
        <f>+MAR!P16</f>
        <v>D</v>
      </c>
      <c r="O9" s="259" t="str">
        <f>+MAR!Q16</f>
        <v>D</v>
      </c>
      <c r="P9" s="259">
        <f>+MAR!R16</f>
        <v>0</v>
      </c>
      <c r="Q9" s="259">
        <f>+MAR!S16</f>
        <v>0</v>
      </c>
      <c r="R9" s="259" t="str">
        <f>+MAR!T16</f>
        <v>D</v>
      </c>
      <c r="S9" s="259" t="str">
        <f>+MAR!U16</f>
        <v>N</v>
      </c>
      <c r="T9" s="259">
        <f>+MAR!V16</f>
        <v>0</v>
      </c>
      <c r="U9" s="259">
        <f>+MAR!W16</f>
        <v>0</v>
      </c>
      <c r="V9" s="259" t="str">
        <f>+MAR!X16</f>
        <v>DT</v>
      </c>
      <c r="W9" s="259" t="str">
        <f>+MAR!Y16</f>
        <v>N</v>
      </c>
      <c r="X9" s="259">
        <f>+MAR!Z16</f>
        <v>0</v>
      </c>
      <c r="Y9" s="259" t="str">
        <f>+MAR!AA16</f>
        <v>DTS5S</v>
      </c>
      <c r="Z9" s="259" t="str">
        <f>+MAR!AB16</f>
        <v>DT</v>
      </c>
      <c r="AA9" s="259" t="str">
        <f>+MAR!AC16</f>
        <v>N</v>
      </c>
      <c r="AB9" s="259">
        <f>+MAR!AD16</f>
        <v>0</v>
      </c>
      <c r="AC9" s="259">
        <f>+MAR!AE16</f>
        <v>0</v>
      </c>
      <c r="AD9" s="259" t="str">
        <f>+MAR!AF16</f>
        <v>D</v>
      </c>
      <c r="AE9" s="259" t="str">
        <f>+MAR!AG16</f>
        <v>N</v>
      </c>
      <c r="AF9" s="259">
        <f>+MAR!AH16</f>
        <v>0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+MAR!BE16</f>
        <v>7.5</v>
      </c>
    </row>
    <row r="11" spans="1:33" ht="21" customHeight="1" x14ac:dyDescent="0.25">
      <c r="A11" s="382" t="s">
        <v>234</v>
      </c>
      <c r="B11" s="250">
        <f>+ABR!D16</f>
        <v>0</v>
      </c>
      <c r="C11" s="250" t="str">
        <f>+ABR!E16</f>
        <v>D</v>
      </c>
      <c r="D11" s="250" t="str">
        <f>+ABR!F16</f>
        <v>N</v>
      </c>
      <c r="E11" s="250">
        <f>+ABR!G16</f>
        <v>0</v>
      </c>
      <c r="F11" s="250">
        <f>+ABR!H16</f>
        <v>0</v>
      </c>
      <c r="G11" s="250" t="str">
        <f>+ABR!I16</f>
        <v>D</v>
      </c>
      <c r="H11" s="250" t="str">
        <f>+ABR!J16</f>
        <v>DT</v>
      </c>
      <c r="I11" s="250" t="str">
        <f>+ABR!K16</f>
        <v>NTS</v>
      </c>
      <c r="J11" s="250">
        <f>+ABR!L16</f>
        <v>0</v>
      </c>
      <c r="K11" s="250" t="str">
        <f>+ABR!M16</f>
        <v>D</v>
      </c>
      <c r="L11" s="250" t="str">
        <f>+ABR!N16</f>
        <v>D</v>
      </c>
      <c r="M11" s="250">
        <f>+ABR!O16</f>
        <v>0</v>
      </c>
      <c r="N11" s="250" t="str">
        <f>+ABR!P16</f>
        <v>DTSDS</v>
      </c>
      <c r="O11" s="250" t="str">
        <f>+ABR!Q16</f>
        <v>D</v>
      </c>
      <c r="P11" s="250" t="str">
        <f>+ABR!R16</f>
        <v>N</v>
      </c>
      <c r="Q11" s="250">
        <f>+ABR!S16</f>
        <v>0</v>
      </c>
      <c r="R11" s="250">
        <f>+ABR!T16</f>
        <v>0</v>
      </c>
      <c r="S11" s="250" t="str">
        <f>+ABR!U16</f>
        <v>N</v>
      </c>
      <c r="T11" s="250" t="str">
        <f>+ABR!V16</f>
        <v>N</v>
      </c>
      <c r="U11" s="250">
        <f>+ABR!W16</f>
        <v>0</v>
      </c>
      <c r="V11" s="250">
        <f>+ABR!X16</f>
        <v>0</v>
      </c>
      <c r="W11" s="250" t="str">
        <f>+ABR!Y16</f>
        <v>FE</v>
      </c>
      <c r="X11" s="250" t="str">
        <f>+ABR!Z16</f>
        <v>FE</v>
      </c>
      <c r="Y11" s="250" t="str">
        <f>+ABR!AA16</f>
        <v>FES</v>
      </c>
      <c r="Z11" s="250" t="str">
        <f>+ABR!AB16</f>
        <v>FED</v>
      </c>
      <c r="AA11" s="250" t="str">
        <f>+ABR!AC16</f>
        <v>FE</v>
      </c>
      <c r="AB11" s="250" t="str">
        <f>+ABR!AD16</f>
        <v>FE</v>
      </c>
      <c r="AC11" s="250" t="str">
        <f>+ABR!AE16</f>
        <v>FE</v>
      </c>
      <c r="AD11" s="250">
        <f>+ABR!AF16</f>
        <v>0</v>
      </c>
      <c r="AE11" s="250" t="str">
        <f>+ABR!AG16</f>
        <v>D</v>
      </c>
      <c r="AF11" s="250">
        <f>+ABR!AH16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+ABR!BE16</f>
        <v>7.166666666666667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26.833333333333336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-1.8333333333333321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1</v>
      </c>
      <c r="E20" s="1777"/>
      <c r="I20" s="1776" t="s">
        <v>219</v>
      </c>
      <c r="J20" s="1776"/>
      <c r="K20" s="1776"/>
      <c r="L20" s="1777">
        <f>COUNTIF($B$4:$AF$15,"=FE")</f>
        <v>5</v>
      </c>
      <c r="M20" s="1777"/>
      <c r="Q20" s="1778" t="s">
        <v>57</v>
      </c>
      <c r="R20" s="1779"/>
      <c r="S20" s="1779"/>
      <c r="T20" s="1780"/>
      <c r="U20" s="1781">
        <f>+ABR!CB16</f>
        <v>6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3</v>
      </c>
      <c r="E21" s="1777"/>
      <c r="I21" s="1776" t="s">
        <v>57</v>
      </c>
      <c r="J21" s="1776"/>
      <c r="K21" s="1776"/>
      <c r="L21" s="1777">
        <f>COUNTIF($B$4:$AF$15,"=FOTS")</f>
        <v>3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2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6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1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/>
    <row r="26" spans="1:33" ht="39" customHeight="1" x14ac:dyDescent="0.25">
      <c r="A26" s="241"/>
      <c r="B26" s="31"/>
      <c r="C26" s="242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1809"/>
      <c r="AB26" s="1809"/>
      <c r="AC26" s="1809"/>
      <c r="AD26" s="1809"/>
      <c r="AE26" s="1809"/>
      <c r="AF26" s="1809"/>
      <c r="AG26" s="243"/>
    </row>
    <row r="27" spans="1:33" ht="21.6" customHeight="1" x14ac:dyDescent="0.25">
      <c r="A27" s="1764">
        <v>2024</v>
      </c>
      <c r="B27" s="1771" t="s">
        <v>214</v>
      </c>
      <c r="C27" s="1772"/>
      <c r="D27" s="1773"/>
      <c r="E27" s="1810">
        <v>4</v>
      </c>
      <c r="F27" s="1811"/>
      <c r="G27" s="1811"/>
      <c r="H27" s="1811"/>
      <c r="I27" s="1811"/>
      <c r="J27" s="1811"/>
      <c r="K27" s="1812"/>
      <c r="L27" s="1771" t="s">
        <v>215</v>
      </c>
      <c r="M27" s="1772"/>
      <c r="N27" s="1773"/>
      <c r="O27" s="1768"/>
      <c r="P27" s="1769"/>
      <c r="Q27" s="1769"/>
      <c r="R27" s="1769"/>
      <c r="S27" s="1769"/>
      <c r="T27" s="1769"/>
      <c r="U27" s="1769"/>
      <c r="V27" s="1770"/>
      <c r="W27" s="1771" t="s">
        <v>216</v>
      </c>
      <c r="X27" s="1772"/>
      <c r="Y27" s="1773"/>
      <c r="Z27" s="1768"/>
      <c r="AA27" s="1769"/>
      <c r="AB27" s="1769"/>
      <c r="AC27" s="1769"/>
      <c r="AD27" s="1769"/>
      <c r="AE27" s="1769"/>
      <c r="AF27" s="1770"/>
      <c r="AG27" s="255">
        <f>+AG29+AG31+AG33+AG35+AG37+AG39</f>
        <v>35.666666666666671</v>
      </c>
    </row>
    <row r="28" spans="1:33" ht="21.6" customHeight="1" x14ac:dyDescent="0.25">
      <c r="A28" s="1765"/>
      <c r="B28" s="257">
        <v>1</v>
      </c>
      <c r="C28" s="257">
        <v>2</v>
      </c>
      <c r="D28" s="257">
        <v>3</v>
      </c>
      <c r="E28" s="257">
        <v>4</v>
      </c>
      <c r="F28" s="257">
        <v>5</v>
      </c>
      <c r="G28" s="257">
        <v>6</v>
      </c>
      <c r="H28" s="257">
        <v>7</v>
      </c>
      <c r="I28" s="257">
        <v>8</v>
      </c>
      <c r="J28" s="257">
        <v>9</v>
      </c>
      <c r="K28" s="257">
        <v>10</v>
      </c>
      <c r="L28" s="257">
        <v>11</v>
      </c>
      <c r="M28" s="257">
        <v>12</v>
      </c>
      <c r="N28" s="257">
        <v>13</v>
      </c>
      <c r="O28" s="257">
        <v>14</v>
      </c>
      <c r="P28" s="257">
        <v>15</v>
      </c>
      <c r="Q28" s="257">
        <v>16</v>
      </c>
      <c r="R28" s="257">
        <v>17</v>
      </c>
      <c r="S28" s="257">
        <v>18</v>
      </c>
      <c r="T28" s="257">
        <v>19</v>
      </c>
      <c r="U28" s="257">
        <v>20</v>
      </c>
      <c r="V28" s="257">
        <v>21</v>
      </c>
      <c r="W28" s="263">
        <v>22</v>
      </c>
      <c r="X28" s="263">
        <v>23</v>
      </c>
      <c r="Y28" s="263">
        <v>24</v>
      </c>
      <c r="Z28" s="263">
        <v>25</v>
      </c>
      <c r="AA28" s="263">
        <v>26</v>
      </c>
      <c r="AB28" s="263">
        <v>27</v>
      </c>
      <c r="AC28" s="263">
        <v>28</v>
      </c>
      <c r="AD28" s="263">
        <v>29</v>
      </c>
      <c r="AE28" s="263">
        <v>30</v>
      </c>
      <c r="AF28" s="257">
        <v>31</v>
      </c>
      <c r="AG28" s="258" t="s">
        <v>8</v>
      </c>
    </row>
    <row r="29" spans="1:33" ht="21.6" customHeight="1" x14ac:dyDescent="0.25">
      <c r="A29" s="1764" t="s">
        <v>251</v>
      </c>
      <c r="B29" s="259" t="e">
        <f>+#REF!</f>
        <v>#REF!</v>
      </c>
      <c r="C29" s="259" t="e">
        <f>+#REF!</f>
        <v>#REF!</v>
      </c>
      <c r="D29" s="259" t="e">
        <f>+#REF!</f>
        <v>#REF!</v>
      </c>
      <c r="E29" s="259" t="e">
        <f>+#REF!</f>
        <v>#REF!</v>
      </c>
      <c r="F29" s="259" t="e">
        <f>+#REF!</f>
        <v>#REF!</v>
      </c>
      <c r="G29" s="259" t="e">
        <f>+#REF!</f>
        <v>#REF!</v>
      </c>
      <c r="H29" s="259" t="e">
        <f>+#REF!</f>
        <v>#REF!</v>
      </c>
      <c r="I29" s="259" t="e">
        <f>+#REF!</f>
        <v>#REF!</v>
      </c>
      <c r="J29" s="259" t="e">
        <f>+#REF!</f>
        <v>#REF!</v>
      </c>
      <c r="K29" s="259" t="e">
        <f>+#REF!</f>
        <v>#REF!</v>
      </c>
      <c r="L29" s="259" t="e">
        <f>+#REF!</f>
        <v>#REF!</v>
      </c>
      <c r="M29" s="259" t="e">
        <f>+#REF!</f>
        <v>#REF!</v>
      </c>
      <c r="N29" s="259" t="e">
        <f>+#REF!</f>
        <v>#REF!</v>
      </c>
      <c r="O29" s="259" t="e">
        <f>+#REF!</f>
        <v>#REF!</v>
      </c>
      <c r="P29" s="259" t="e">
        <f>+#REF!</f>
        <v>#REF!</v>
      </c>
      <c r="Q29" s="259" t="e">
        <f>+#REF!</f>
        <v>#REF!</v>
      </c>
      <c r="R29" s="259" t="e">
        <f>+#REF!</f>
        <v>#REF!</v>
      </c>
      <c r="S29" s="259" t="e">
        <f>+#REF!</f>
        <v>#REF!</v>
      </c>
      <c r="T29" s="259" t="e">
        <f>+#REF!</f>
        <v>#REF!</v>
      </c>
      <c r="U29" s="259" t="e">
        <f>+#REF!</f>
        <v>#REF!</v>
      </c>
      <c r="V29" s="259" t="e">
        <f>+#REF!</f>
        <v>#REF!</v>
      </c>
      <c r="W29" s="259" t="e">
        <f>+#REF!</f>
        <v>#REF!</v>
      </c>
      <c r="X29" s="259" t="e">
        <f>+#REF!</f>
        <v>#REF!</v>
      </c>
      <c r="Y29" s="259" t="e">
        <f>+#REF!</f>
        <v>#REF!</v>
      </c>
      <c r="Z29" s="259" t="e">
        <f>+#REF!</f>
        <v>#REF!</v>
      </c>
      <c r="AA29" s="259" t="e">
        <f>+#REF!</f>
        <v>#REF!</v>
      </c>
      <c r="AB29" s="259" t="e">
        <f>+#REF!</f>
        <v>#REF!</v>
      </c>
      <c r="AC29" s="259" t="e">
        <f>+#REF!</f>
        <v>#REF!</v>
      </c>
      <c r="AD29" s="259" t="e">
        <f>+#REF!</f>
        <v>#REF!</v>
      </c>
      <c r="AE29" s="259" t="e">
        <f>+#REF!</f>
        <v>#REF!</v>
      </c>
      <c r="AF29" s="259" t="e">
        <f>+#REF!</f>
        <v>#REF!</v>
      </c>
      <c r="AG29" s="427">
        <f>184/24</f>
        <v>7.666666666666667</v>
      </c>
    </row>
    <row r="30" spans="1:33" ht="21.6" customHeight="1" x14ac:dyDescent="0.25">
      <c r="A30" s="1765"/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245" t="e">
        <f>#REF!</f>
        <v>#REF!</v>
      </c>
    </row>
    <row r="31" spans="1:33" ht="21.6" customHeight="1" x14ac:dyDescent="0.25">
      <c r="A31" s="1764" t="s">
        <v>252</v>
      </c>
      <c r="B31" s="250" t="e">
        <f>+#REF!</f>
        <v>#REF!</v>
      </c>
      <c r="C31" s="250" t="e">
        <f>+#REF!</f>
        <v>#REF!</v>
      </c>
      <c r="D31" s="250" t="e">
        <f>+#REF!</f>
        <v>#REF!</v>
      </c>
      <c r="E31" s="250" t="e">
        <f>+#REF!</f>
        <v>#REF!</v>
      </c>
      <c r="F31" s="250" t="e">
        <f>+#REF!</f>
        <v>#REF!</v>
      </c>
      <c r="G31" s="250" t="e">
        <f>+#REF!</f>
        <v>#REF!</v>
      </c>
      <c r="H31" s="250" t="e">
        <f>+#REF!</f>
        <v>#REF!</v>
      </c>
      <c r="I31" s="250" t="e">
        <f>+#REF!</f>
        <v>#REF!</v>
      </c>
      <c r="J31" s="250" t="e">
        <f>+#REF!</f>
        <v>#REF!</v>
      </c>
      <c r="K31" s="250" t="e">
        <f>+#REF!</f>
        <v>#REF!</v>
      </c>
      <c r="L31" s="250" t="e">
        <f>+#REF!</f>
        <v>#REF!</v>
      </c>
      <c r="M31" s="250" t="e">
        <f>+#REF!</f>
        <v>#REF!</v>
      </c>
      <c r="N31" s="250" t="e">
        <f>+#REF!</f>
        <v>#REF!</v>
      </c>
      <c r="O31" s="250" t="e">
        <f>+#REF!</f>
        <v>#REF!</v>
      </c>
      <c r="P31" s="250" t="e">
        <f>+#REF!</f>
        <v>#REF!</v>
      </c>
      <c r="Q31" s="250" t="e">
        <f>+#REF!</f>
        <v>#REF!</v>
      </c>
      <c r="R31" s="250" t="e">
        <f>+#REF!</f>
        <v>#REF!</v>
      </c>
      <c r="S31" s="250" t="e">
        <f>+#REF!</f>
        <v>#REF!</v>
      </c>
      <c r="T31" s="250" t="e">
        <f>+#REF!</f>
        <v>#REF!</v>
      </c>
      <c r="U31" s="250" t="e">
        <f>+#REF!</f>
        <v>#REF!</v>
      </c>
      <c r="V31" s="250" t="e">
        <f>+#REF!</f>
        <v>#REF!</v>
      </c>
      <c r="W31" s="250" t="e">
        <f>+#REF!</f>
        <v>#REF!</v>
      </c>
      <c r="X31" s="250" t="e">
        <f>+#REF!</f>
        <v>#REF!</v>
      </c>
      <c r="Y31" s="250" t="e">
        <f>+#REF!</f>
        <v>#REF!</v>
      </c>
      <c r="Z31" s="250" t="e">
        <f>+#REF!</f>
        <v>#REF!</v>
      </c>
      <c r="AA31" s="250" t="e">
        <f>+#REF!</f>
        <v>#REF!</v>
      </c>
      <c r="AB31" s="250" t="e">
        <f>+#REF!</f>
        <v>#REF!</v>
      </c>
      <c r="AC31" s="250" t="e">
        <f>+#REF!</f>
        <v>#REF!</v>
      </c>
      <c r="AD31" s="250" t="e">
        <f>+#REF!</f>
        <v>#REF!</v>
      </c>
      <c r="AE31" s="250" t="e">
        <f>+#REF!</f>
        <v>#REF!</v>
      </c>
      <c r="AF31" s="250" t="e">
        <f>+#REF!</f>
        <v>#REF!</v>
      </c>
      <c r="AG31" s="244">
        <f>176/24</f>
        <v>7.333333333333333</v>
      </c>
    </row>
    <row r="32" spans="1:33" ht="21.6" customHeight="1" x14ac:dyDescent="0.25">
      <c r="A32" s="1765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5" t="e">
        <f>#REF!</f>
        <v>#REF!</v>
      </c>
    </row>
    <row r="33" spans="1:33" ht="21.6" customHeight="1" x14ac:dyDescent="0.25">
      <c r="A33" s="1764" t="s">
        <v>253</v>
      </c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4">
        <f>168/24-"24:00"</f>
        <v>6</v>
      </c>
    </row>
    <row r="34" spans="1:33" ht="21.6" customHeight="1" x14ac:dyDescent="0.25">
      <c r="A34" s="1765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5" t="e">
        <f>#REF!</f>
        <v>#REF!</v>
      </c>
    </row>
    <row r="35" spans="1:33" ht="21.6" customHeight="1" x14ac:dyDescent="0.25">
      <c r="A35" s="1764" t="s">
        <v>254</v>
      </c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4">
        <f>184/24</f>
        <v>7.666666666666667</v>
      </c>
    </row>
    <row r="36" spans="1:33" ht="21.6" customHeight="1" x14ac:dyDescent="0.25">
      <c r="A36" s="1765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5" t="e">
        <f>#REF!</f>
        <v>#REF!</v>
      </c>
    </row>
    <row r="37" spans="1:33" ht="21.6" customHeight="1" x14ac:dyDescent="0.25">
      <c r="A37" s="1764" t="s">
        <v>255</v>
      </c>
      <c r="B37" s="277"/>
      <c r="C37" s="277"/>
      <c r="D37" s="277"/>
      <c r="E37" s="277"/>
      <c r="F37" s="277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277"/>
      <c r="V37" s="277"/>
      <c r="W37" s="277"/>
      <c r="X37" s="277"/>
      <c r="Y37" s="277"/>
      <c r="Z37" s="277"/>
      <c r="AA37" s="277"/>
      <c r="AB37" s="277"/>
      <c r="AC37" s="277"/>
      <c r="AD37" s="277"/>
      <c r="AE37" s="277"/>
      <c r="AF37" s="277" t="str">
        <f>+JAN!AH16</f>
        <v>DTSDS</v>
      </c>
      <c r="AG37" s="244">
        <f>168/24</f>
        <v>7</v>
      </c>
    </row>
    <row r="38" spans="1:33" ht="21.6" customHeight="1" x14ac:dyDescent="0.25">
      <c r="A38" s="1765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  <c r="T38" s="278"/>
      <c r="U38" s="278"/>
      <c r="V38" s="278"/>
      <c r="W38" s="278"/>
      <c r="X38" s="278"/>
      <c r="Y38" s="278"/>
      <c r="Z38" s="278"/>
      <c r="AA38" s="278"/>
      <c r="AB38" s="278"/>
      <c r="AC38" s="278"/>
      <c r="AD38" s="278"/>
      <c r="AE38" s="278"/>
      <c r="AF38" s="278"/>
      <c r="AG38" s="245"/>
    </row>
    <row r="39" spans="1:33" ht="21.6" customHeight="1" x14ac:dyDescent="0.25">
      <c r="A39" s="1764" t="s">
        <v>256</v>
      </c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  <c r="AD39" s="250"/>
      <c r="AE39" s="250"/>
      <c r="AF39" s="250"/>
      <c r="AG39" s="244"/>
    </row>
    <row r="40" spans="1:33" ht="21.6" customHeight="1" x14ac:dyDescent="0.25">
      <c r="A40" s="1765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5"/>
    </row>
    <row r="41" spans="1:33" ht="21.6" customHeight="1" x14ac:dyDescent="0.25">
      <c r="A41" s="1774" t="s">
        <v>217</v>
      </c>
      <c r="B41" s="1774"/>
      <c r="C41" s="1774"/>
      <c r="D41" s="1774"/>
      <c r="E41" s="1774"/>
      <c r="F41" s="1774"/>
      <c r="G41" s="1774"/>
      <c r="H41" s="1774"/>
      <c r="I41" s="1774"/>
      <c r="J41" s="1774"/>
      <c r="K41" s="1774"/>
      <c r="L41" s="1774"/>
      <c r="M41" s="1774"/>
      <c r="N41" s="1774"/>
      <c r="O41" s="1774"/>
      <c r="P41" s="1774"/>
      <c r="Q41" s="1774"/>
      <c r="R41" s="1774"/>
      <c r="S41" s="1774"/>
      <c r="T41" s="1774"/>
      <c r="U41" s="1774"/>
      <c r="V41" s="1774"/>
      <c r="W41" s="1774"/>
      <c r="X41" s="1774"/>
      <c r="Y41" s="1774"/>
      <c r="Z41" s="1774"/>
      <c r="AA41" s="1774"/>
      <c r="AB41" s="1774"/>
      <c r="AC41" s="1774"/>
      <c r="AD41" s="1774"/>
      <c r="AE41" s="1774"/>
      <c r="AF41" s="1813"/>
      <c r="AG41" s="260" t="e">
        <f>+AG30+AG32+AG34+AG36+AG38+AG40</f>
        <v>#REF!</v>
      </c>
    </row>
    <row r="42" spans="1:33" ht="21.6" customHeight="1" x14ac:dyDescent="0.25">
      <c r="A42" s="1775"/>
      <c r="B42" s="1775"/>
      <c r="C42" s="1775"/>
      <c r="D42" s="1775"/>
      <c r="E42" s="1775"/>
      <c r="F42" s="1775"/>
      <c r="G42" s="1775"/>
      <c r="H42" s="1775"/>
      <c r="I42" s="1775"/>
      <c r="J42" s="1775"/>
      <c r="K42" s="1775"/>
      <c r="L42" s="1775"/>
      <c r="M42" s="1775"/>
      <c r="N42" s="1775"/>
      <c r="O42" s="1775"/>
      <c r="P42" s="1775"/>
      <c r="Q42" s="1775"/>
      <c r="R42" s="1775"/>
      <c r="S42" s="1775"/>
      <c r="T42" s="1775"/>
      <c r="U42" s="1775"/>
      <c r="V42" s="1775"/>
      <c r="W42" s="1775"/>
      <c r="X42" s="1775"/>
      <c r="Y42" s="1775"/>
      <c r="Z42" s="1775"/>
      <c r="AA42" s="1775"/>
      <c r="AB42" s="1775"/>
      <c r="AC42" s="1775"/>
      <c r="AD42" s="1775"/>
      <c r="AE42" s="1775"/>
      <c r="AF42" s="1814"/>
      <c r="AG42" s="261" t="e">
        <f>+AG41-AG27</f>
        <v>#REF!</v>
      </c>
    </row>
    <row r="43" spans="1:33" ht="12.6" customHeight="1" x14ac:dyDescent="0.25"/>
    <row r="44" spans="1:33" ht="20.45" customHeight="1" x14ac:dyDescent="0.25">
      <c r="A44" s="1793" t="s">
        <v>218</v>
      </c>
      <c r="B44" s="1794"/>
      <c r="C44" s="1795"/>
      <c r="D44" s="1815">
        <f>COUNTIF($B$29:$AF$40,"=DTS")+COUNTIF($B$29:$AF$40,"=NTS")+COUNTIF($B$29:$AF$40,"=DTS1")+COUNTIF($B$29:$AF$40,"=NTS1")</f>
        <v>0</v>
      </c>
      <c r="E44" s="1816"/>
      <c r="F44" s="53"/>
      <c r="G44" s="53"/>
      <c r="H44" s="53"/>
      <c r="I44" s="1793" t="s">
        <v>219</v>
      </c>
      <c r="J44" s="1794"/>
      <c r="K44" s="1795"/>
      <c r="L44" s="1815">
        <f>COUNTIF($B$29:$AF$40,"=FE")</f>
        <v>0</v>
      </c>
      <c r="M44" s="1816"/>
      <c r="N44" s="53"/>
      <c r="O44" s="53"/>
      <c r="P44" s="53"/>
      <c r="Q44" s="1778" t="s">
        <v>258</v>
      </c>
      <c r="R44" s="1779"/>
      <c r="S44" s="1779"/>
      <c r="T44" s="1780"/>
      <c r="U44" s="1781" t="e">
        <f>#REF!</f>
        <v>#REF!</v>
      </c>
      <c r="V44" s="1817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246"/>
    </row>
    <row r="45" spans="1:33" ht="20.45" customHeight="1" x14ac:dyDescent="0.25">
      <c r="A45" s="1793" t="s">
        <v>220</v>
      </c>
      <c r="B45" s="1794"/>
      <c r="C45" s="1795"/>
      <c r="D45" s="1815">
        <f>COUNTIF($B$29:$AF$40,"=DTS5S")+COUNTIF($B$29:$AF$40,"=NTS5S")+COUNTIF($B$29:$AF$40,"=DTS5S1")+COUNTIF($B$29:$AF$40,"=NTS5S1")</f>
        <v>0</v>
      </c>
      <c r="E45" s="1816"/>
      <c r="F45" s="53"/>
      <c r="G45" s="53"/>
      <c r="H45" s="53"/>
      <c r="I45" s="1793" t="s">
        <v>57</v>
      </c>
      <c r="J45" s="1794"/>
      <c r="K45" s="1795"/>
      <c r="L45" s="1815">
        <f>COUNTIF($B$29:$AF$40,"=FOTS")</f>
        <v>0</v>
      </c>
      <c r="M45" s="1816"/>
      <c r="N45" s="53"/>
      <c r="O45" s="53"/>
      <c r="P45" s="53"/>
      <c r="Q45" s="1785" t="s">
        <v>247</v>
      </c>
      <c r="R45" s="1786"/>
      <c r="S45" s="1786"/>
      <c r="T45" s="1787"/>
      <c r="U45" s="1818"/>
      <c r="V45" s="1819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20.45" customHeight="1" x14ac:dyDescent="0.25">
      <c r="A46" s="1793" t="s">
        <v>221</v>
      </c>
      <c r="B46" s="1794"/>
      <c r="C46" s="1795"/>
      <c r="D46" s="1815">
        <f>COUNTIF($B$29:$AF$40,"=DTSDS")+COUNTIF($B$29:$AF$40,"=NTSDS")+COUNTIF($B$29:$AF$40,"=DTSDS1")+COUNTIF($B$29:$AF$40,"=NTSDS1")</f>
        <v>1</v>
      </c>
      <c r="E46" s="1816"/>
      <c r="F46" s="53"/>
      <c r="G46" s="53"/>
      <c r="H46" s="53"/>
      <c r="I46" s="1793" t="s">
        <v>222</v>
      </c>
      <c r="J46" s="1794"/>
      <c r="K46" s="1795"/>
      <c r="L46" s="1815">
        <f>COUNTIF($B$29:$AF$40,"=L")</f>
        <v>0</v>
      </c>
      <c r="M46" s="1816"/>
      <c r="N46" s="53"/>
      <c r="O46" s="53"/>
      <c r="P46" s="53"/>
      <c r="Q46" s="1778" t="s">
        <v>223</v>
      </c>
      <c r="R46" s="1779"/>
      <c r="S46" s="1779"/>
      <c r="T46" s="1780"/>
      <c r="U46" s="1801" t="e">
        <f>IF(AG42&gt;0,AG42-(T44*(12/24)),0)</f>
        <v>#REF!</v>
      </c>
      <c r="V46" s="1802"/>
      <c r="W46" s="1805"/>
      <c r="X46" s="1806"/>
      <c r="Y46" s="1807" t="e">
        <f>IF(U46&gt;0,(IF(U46&lt;(12/24),1/24,(INT(U46/(12/24)))/24)),0)</f>
        <v>#REF!</v>
      </c>
      <c r="Z46" s="1808"/>
      <c r="AA46" s="1791" t="e">
        <f>((Y46*24)*1.25*U48)</f>
        <v>#REF!</v>
      </c>
      <c r="AB46" s="1792"/>
      <c r="AC46" s="53"/>
      <c r="AD46" s="53"/>
      <c r="AE46" s="53"/>
      <c r="AF46" s="53"/>
      <c r="AG46" s="246"/>
    </row>
    <row r="47" spans="1:33" ht="20.45" customHeight="1" x14ac:dyDescent="0.25">
      <c r="A47" s="1793" t="s">
        <v>225</v>
      </c>
      <c r="B47" s="1794"/>
      <c r="C47" s="1795"/>
      <c r="D47" s="1820">
        <f>+D44+D45+D46</f>
        <v>1</v>
      </c>
      <c r="E47" s="1821"/>
      <c r="F47" s="53"/>
      <c r="G47" s="53"/>
      <c r="H47" s="53"/>
      <c r="I47" s="1793" t="s">
        <v>226</v>
      </c>
      <c r="J47" s="1794"/>
      <c r="K47" s="1795"/>
      <c r="L47" s="1815">
        <f>COUNTIF($B$29:$AF$40,"=B")</f>
        <v>0</v>
      </c>
      <c r="M47" s="1816"/>
      <c r="N47" s="53"/>
      <c r="O47" s="53"/>
      <c r="P47" s="53"/>
      <c r="Q47" s="1785"/>
      <c r="R47" s="1786"/>
      <c r="S47" s="1786"/>
      <c r="T47" s="1787"/>
      <c r="U47" s="1803"/>
      <c r="V47" s="1804"/>
      <c r="W47" s="1789"/>
      <c r="X47" s="1790"/>
      <c r="Y47" s="1807" t="e">
        <f>IF(U46&lt;(12/24),U46-Y46,U46-(INT(U46/(12/24)))/24)</f>
        <v>#REF!</v>
      </c>
      <c r="Z47" s="1808"/>
      <c r="AA47" s="1791" t="e">
        <f>+((Y47*24)*1.375*U48)</f>
        <v>#REF!</v>
      </c>
      <c r="AB47" s="1792"/>
      <c r="AC47" s="53"/>
      <c r="AD47" s="53"/>
      <c r="AE47" s="53"/>
      <c r="AF47" s="53"/>
      <c r="AG47" s="246"/>
    </row>
    <row r="48" spans="1:33" ht="20.45" customHeight="1" x14ac:dyDescent="0.25">
      <c r="A48" s="247"/>
      <c r="B48" s="53"/>
      <c r="C48" s="53"/>
      <c r="D48" s="53"/>
      <c r="E48" s="53"/>
      <c r="F48" s="53"/>
      <c r="G48" s="53"/>
      <c r="H48" s="53"/>
      <c r="I48" s="1793" t="s">
        <v>227</v>
      </c>
      <c r="J48" s="1794"/>
      <c r="K48" s="1795"/>
      <c r="L48" s="1815">
        <f>COUNTIF($B$29:$AF$40,"=Disp")</f>
        <v>0</v>
      </c>
      <c r="M48" s="1816"/>
      <c r="N48" s="53"/>
      <c r="O48" s="53"/>
      <c r="P48" s="53"/>
      <c r="Q48" s="1793" t="s">
        <v>228</v>
      </c>
      <c r="R48" s="1794"/>
      <c r="S48" s="1794"/>
      <c r="T48" s="1795"/>
      <c r="U48" s="1796"/>
      <c r="V48" s="1797"/>
      <c r="W48" s="248" t="s">
        <v>42</v>
      </c>
      <c r="X48" s="249"/>
      <c r="Y48" s="1798" t="e">
        <f>+AA46+AA47</f>
        <v>#REF!</v>
      </c>
      <c r="Z48" s="1799"/>
      <c r="AA48" s="1799"/>
      <c r="AB48" s="1800"/>
      <c r="AC48" s="53"/>
      <c r="AD48" s="53"/>
      <c r="AE48" s="53"/>
      <c r="AF48" s="53"/>
      <c r="AG48" s="246"/>
    </row>
    <row r="49" spans="1:56" ht="39" customHeight="1" x14ac:dyDescent="0.25">
      <c r="A49" s="1822" t="s">
        <v>262</v>
      </c>
      <c r="B49" s="1822"/>
      <c r="C49" s="1822"/>
      <c r="D49" s="1822"/>
      <c r="E49" s="1822"/>
      <c r="F49" s="1822"/>
      <c r="G49" s="1822"/>
      <c r="H49" s="1822"/>
      <c r="I49" s="1822"/>
      <c r="J49" s="1822"/>
      <c r="K49" s="1822"/>
      <c r="L49" s="1822"/>
      <c r="M49" s="1822"/>
      <c r="N49" s="1822"/>
      <c r="O49" s="1822"/>
      <c r="P49" s="1822"/>
      <c r="Q49" s="1822"/>
      <c r="R49" s="1822"/>
      <c r="S49" s="1822"/>
      <c r="T49" s="1822"/>
      <c r="U49" s="1822"/>
      <c r="V49" s="1822"/>
      <c r="W49" s="1822"/>
      <c r="X49" s="1822"/>
      <c r="Y49" s="1822"/>
      <c r="Z49" s="1822"/>
      <c r="AA49" s="1822"/>
      <c r="AB49" s="1822"/>
      <c r="AC49" s="1822"/>
      <c r="AD49" s="1822"/>
      <c r="AE49" s="1822"/>
      <c r="AF49" s="1822"/>
      <c r="AG49" s="1822"/>
      <c r="AH49" s="1822"/>
      <c r="AI49" s="1822"/>
      <c r="AJ49" s="1822"/>
      <c r="AK49" s="1822"/>
      <c r="AL49" s="1822"/>
      <c r="AM49" s="1822"/>
      <c r="AN49" s="1822"/>
      <c r="AO49" s="1822"/>
      <c r="AP49" s="1822"/>
      <c r="AQ49" s="1822"/>
      <c r="AR49" s="1822"/>
      <c r="AS49" s="1822"/>
      <c r="AT49" s="1822"/>
      <c r="AU49" s="1822"/>
      <c r="AV49" s="1822"/>
      <c r="AW49" s="1822"/>
      <c r="AX49" s="1822"/>
      <c r="AY49" s="1822"/>
      <c r="AZ49" s="1822"/>
      <c r="BA49" s="1822"/>
      <c r="BB49" s="1822"/>
      <c r="BC49" s="1822"/>
      <c r="BD49" s="1822"/>
    </row>
  </sheetData>
  <mergeCells count="89"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1147" priority="1" operator="equal">
      <formula>"FOTS"</formula>
    </cfRule>
    <cfRule type="cellIs" dxfId="1146" priority="2" operator="equal">
      <formula>"FO"</formula>
    </cfRule>
    <cfRule type="cellIs" dxfId="1145" priority="3" operator="equal">
      <formula>"F"</formula>
    </cfRule>
    <cfRule type="cellIs" dxfId="1144" priority="4" operator="equal">
      <formula>"NTSDS"</formula>
    </cfRule>
    <cfRule type="cellIs" dxfId="1143" priority="5" operator="equal">
      <formula>"DTSDS"</formula>
    </cfRule>
    <cfRule type="cellIs" dxfId="1142" priority="6" operator="equal">
      <formula>"NTS5S"</formula>
    </cfRule>
    <cfRule type="cellIs" dxfId="1141" priority="7" operator="equal">
      <formula>"DTS5S"</formula>
    </cfRule>
    <cfRule type="cellIs" dxfId="1140" priority="8" operator="equal">
      <formula>"NTS"</formula>
    </cfRule>
    <cfRule type="cellIs" dxfId="1139" priority="9" operator="equal">
      <formula>"DTS"</formula>
    </cfRule>
    <cfRule type="cellIs" dxfId="1138" priority="10" operator="equal">
      <formula>"FEF"</formula>
    </cfRule>
    <cfRule type="cellIs" dxfId="1137" priority="11" operator="equal">
      <formula>"FED"</formula>
    </cfRule>
    <cfRule type="cellIs" dxfId="1136" priority="12" operator="equal">
      <formula>"FES"</formula>
    </cfRule>
    <cfRule type="cellIs" dxfId="1135" priority="13" operator="equal">
      <formula>"FE"</formula>
    </cfRule>
    <cfRule type="cellIs" dxfId="1134" priority="14" operator="equal">
      <formula>"DS"</formula>
    </cfRule>
  </conditionalFormatting>
  <conditionalFormatting sqref="B29:AF40">
    <cfRule type="cellIs" dxfId="1133" priority="29" operator="equal">
      <formula>"FOTS"</formula>
    </cfRule>
    <cfRule type="cellIs" dxfId="1132" priority="30" operator="equal">
      <formula>"FO"</formula>
    </cfRule>
    <cfRule type="cellIs" dxfId="1131" priority="31" operator="equal">
      <formula>"F"</formula>
    </cfRule>
    <cfRule type="cellIs" dxfId="1130" priority="32" operator="equal">
      <formula>"NTSDS"</formula>
    </cfRule>
    <cfRule type="cellIs" dxfId="1129" priority="33" operator="equal">
      <formula>"DTSDS"</formula>
    </cfRule>
    <cfRule type="cellIs" dxfId="1128" priority="34" operator="equal">
      <formula>"NTS5S"</formula>
    </cfRule>
    <cfRule type="cellIs" dxfId="1127" priority="35" operator="equal">
      <formula>"DTS5S"</formula>
    </cfRule>
    <cfRule type="cellIs" dxfId="1126" priority="36" operator="equal">
      <formula>"NTS"</formula>
    </cfRule>
    <cfRule type="cellIs" dxfId="1125" priority="37" operator="equal">
      <formula>"DTS"</formula>
    </cfRule>
    <cfRule type="cellIs" dxfId="1124" priority="38" operator="equal">
      <formula>"FEF"</formula>
    </cfRule>
    <cfRule type="cellIs" dxfId="1123" priority="39" operator="equal">
      <formula>"FED"</formula>
    </cfRule>
    <cfRule type="cellIs" dxfId="1122" priority="40" operator="equal">
      <formula>"FES"</formula>
    </cfRule>
    <cfRule type="cellIs" dxfId="1121" priority="41" operator="equal">
      <formula>"FE"</formula>
    </cfRule>
    <cfRule type="cellIs" dxfId="1120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24FAA-2A69-42C2-A11E-0694F300DF3E}">
  <dimension ref="A1:BD50"/>
  <sheetViews>
    <sheetView showZeros="0" workbookViewId="0">
      <selection activeCell="AA22" sqref="AA22:AB22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42578125" customWidth="1"/>
    <col min="35" max="39" width="8.7109375" hidden="1" customWidth="1"/>
    <col min="40" max="40" width="1.42578125" hidden="1" customWidth="1"/>
    <col min="41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2024</v>
      </c>
      <c r="B3" s="1766" t="s">
        <v>214</v>
      </c>
      <c r="C3" s="1766"/>
      <c r="D3" s="1766"/>
      <c r="E3" s="1767">
        <v>5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>
        <f>+JAN!D18</f>
        <v>0</v>
      </c>
      <c r="C5" s="259">
        <f>+JAN!E18</f>
        <v>0</v>
      </c>
      <c r="D5" s="259" t="str">
        <f>+JAN!F18</f>
        <v>N</v>
      </c>
      <c r="E5" s="259">
        <f>+JAN!G18</f>
        <v>0</v>
      </c>
      <c r="F5" s="259" t="str">
        <f>+JAN!H18</f>
        <v>DT</v>
      </c>
      <c r="G5" s="259">
        <f>+JAN!I18</f>
        <v>0</v>
      </c>
      <c r="H5" s="259">
        <f>+JAN!J18</f>
        <v>0</v>
      </c>
      <c r="I5" s="259" t="str">
        <f>+JAN!K18</f>
        <v>T</v>
      </c>
      <c r="J5" s="259" t="str">
        <f>+JAN!L18</f>
        <v>T</v>
      </c>
      <c r="K5" s="259" t="str">
        <f>+JAN!M18</f>
        <v>NTS</v>
      </c>
      <c r="L5" s="259">
        <f>+JAN!N18</f>
        <v>0</v>
      </c>
      <c r="M5" s="259" t="str">
        <f>+JAN!O18</f>
        <v>D</v>
      </c>
      <c r="N5" s="259" t="str">
        <f>+JAN!P18</f>
        <v>N</v>
      </c>
      <c r="O5" s="259">
        <f>+JAN!Q18</f>
        <v>0</v>
      </c>
      <c r="P5" s="259">
        <f>+JAN!R18</f>
        <v>0</v>
      </c>
      <c r="Q5" s="259" t="str">
        <f>+JAN!S18</f>
        <v>NT</v>
      </c>
      <c r="R5" s="259" t="str">
        <f>+JAN!T18</f>
        <v>T</v>
      </c>
      <c r="S5" s="259">
        <f>+JAN!U18</f>
        <v>0</v>
      </c>
      <c r="T5" s="259" t="str">
        <f>+JAN!V18</f>
        <v>DTSDS</v>
      </c>
      <c r="U5" s="259" t="str">
        <f>+JAN!W18</f>
        <v>D</v>
      </c>
      <c r="V5" s="259" t="str">
        <f>+JAN!X18</f>
        <v>N</v>
      </c>
      <c r="W5" s="259">
        <f>+JAN!Y18</f>
        <v>0</v>
      </c>
      <c r="X5" s="259" t="str">
        <f>+JAN!Z18</f>
        <v>NT</v>
      </c>
      <c r="Y5" s="259" t="str">
        <f>+JAN!AA18</f>
        <v>N</v>
      </c>
      <c r="Z5" s="259" t="str">
        <f>+JAN!AB18</f>
        <v>N</v>
      </c>
      <c r="AA5" s="259" t="str">
        <f>+JAN!AC18</f>
        <v>NT</v>
      </c>
      <c r="AB5" s="259">
        <f>+JAN!AD18</f>
        <v>0</v>
      </c>
      <c r="AC5" s="259" t="str">
        <f>+JAN!AE18</f>
        <v>NT</v>
      </c>
      <c r="AD5" s="259" t="str">
        <f>+JAN!AF18</f>
        <v>N</v>
      </c>
      <c r="AE5" s="259">
        <f>+JAN!AG18</f>
        <v>0</v>
      </c>
      <c r="AF5" s="259">
        <f>+JAN!AH18</f>
        <v>0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+JAN!BE18</f>
        <v>6.5</v>
      </c>
    </row>
    <row r="7" spans="1:33" ht="21" customHeight="1" x14ac:dyDescent="0.25">
      <c r="A7" s="382" t="s">
        <v>232</v>
      </c>
      <c r="B7" s="259" t="str">
        <f>+FEV!D17</f>
        <v>D</v>
      </c>
      <c r="C7" s="259" t="str">
        <f>+FEV!E17</f>
        <v>N</v>
      </c>
      <c r="D7" s="259" t="str">
        <f>+FEV!F17</f>
        <v>NT</v>
      </c>
      <c r="E7" s="259" t="str">
        <f>+FEV!G17</f>
        <v>NTS</v>
      </c>
      <c r="F7" s="259" t="str">
        <f>+FEV!H17</f>
        <v>T</v>
      </c>
      <c r="G7" s="259" t="str">
        <f>+FEV!I17</f>
        <v>N</v>
      </c>
      <c r="H7" s="259">
        <f>+FEV!J17</f>
        <v>0</v>
      </c>
      <c r="I7" s="259">
        <f>+FEV!K17</f>
        <v>0</v>
      </c>
      <c r="J7" s="259" t="str">
        <f>+FEV!L17</f>
        <v>FE</v>
      </c>
      <c r="K7" s="259" t="str">
        <f>+FEV!M17</f>
        <v>N</v>
      </c>
      <c r="L7" s="259" t="str">
        <f>+FEV!N17</f>
        <v>NT</v>
      </c>
      <c r="M7" s="259" t="str">
        <f>+FEV!O17</f>
        <v>NTS</v>
      </c>
      <c r="N7" s="259">
        <f>+FEV!P17</f>
        <v>0</v>
      </c>
      <c r="O7" s="259" t="str">
        <f>+FEV!Q17</f>
        <v>T</v>
      </c>
      <c r="P7" s="259" t="str">
        <f>+FEV!R17</f>
        <v>NT</v>
      </c>
      <c r="Q7" s="259">
        <f>+FEV!S17</f>
        <v>0</v>
      </c>
      <c r="R7" s="259" t="str">
        <f>+FEV!T17</f>
        <v>D</v>
      </c>
      <c r="S7" s="259" t="str">
        <f>+FEV!U17</f>
        <v>N</v>
      </c>
      <c r="T7" s="259">
        <f>+FEV!V17</f>
        <v>0</v>
      </c>
      <c r="U7" s="259">
        <f>+FEV!W17</f>
        <v>0</v>
      </c>
      <c r="V7" s="259" t="str">
        <f>+FEV!X17</f>
        <v>N</v>
      </c>
      <c r="W7" s="259" t="str">
        <f>+FEV!Y17</f>
        <v>N</v>
      </c>
      <c r="X7" s="259">
        <f>+FEV!Z17</f>
        <v>0</v>
      </c>
      <c r="Y7" s="259" t="str">
        <f>+FEV!AA17</f>
        <v>DTS5S</v>
      </c>
      <c r="Z7" s="259" t="str">
        <f>+FEV!AB17</f>
        <v>TR</v>
      </c>
      <c r="AA7" s="259" t="str">
        <f>+FEV!AC17</f>
        <v>TR</v>
      </c>
      <c r="AB7" s="259">
        <f>+FEV!AD17</f>
        <v>0</v>
      </c>
      <c r="AC7" s="259">
        <f>+FEV!AE17</f>
        <v>0</v>
      </c>
      <c r="AD7" s="259">
        <f>+FEV!AF17</f>
        <v>0</v>
      </c>
      <c r="AE7" s="259">
        <f>+FEV!AG17</f>
        <v>0</v>
      </c>
      <c r="AF7" s="259">
        <f>+FEV!AH17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+FEV!BE17</f>
        <v>6.5</v>
      </c>
    </row>
    <row r="9" spans="1:33" ht="21" customHeight="1" x14ac:dyDescent="0.25">
      <c r="A9" s="382" t="s">
        <v>233</v>
      </c>
      <c r="B9" s="259" t="str">
        <f>+MAR!D17</f>
        <v>DT</v>
      </c>
      <c r="C9" s="259" t="str">
        <f>+MAR!E17</f>
        <v>DT</v>
      </c>
      <c r="D9" s="259">
        <f>+MAR!F17</f>
        <v>0</v>
      </c>
      <c r="E9" s="259">
        <f>+MAR!G17</f>
        <v>0</v>
      </c>
      <c r="F9" s="259" t="str">
        <f>+MAR!H17</f>
        <v>NT</v>
      </c>
      <c r="G9" s="259" t="str">
        <f>+MAR!I17</f>
        <v>N</v>
      </c>
      <c r="H9" s="259" t="str">
        <f>+MAR!J17</f>
        <v>NTS</v>
      </c>
      <c r="I9" s="259">
        <f>+MAR!K17</f>
        <v>0</v>
      </c>
      <c r="J9" s="259" t="str">
        <f>+MAR!L17</f>
        <v>D</v>
      </c>
      <c r="K9" s="259" t="str">
        <f>+MAR!M17</f>
        <v>N</v>
      </c>
      <c r="L9" s="259">
        <f>+MAR!N17</f>
        <v>0</v>
      </c>
      <c r="M9" s="259" t="str">
        <f>+MAR!O17</f>
        <v>NT</v>
      </c>
      <c r="N9" s="259" t="str">
        <f>+MAR!P17</f>
        <v>T</v>
      </c>
      <c r="O9" s="259" t="str">
        <f>+MAR!Q17</f>
        <v>T</v>
      </c>
      <c r="P9" s="259">
        <f>+MAR!R17</f>
        <v>0</v>
      </c>
      <c r="Q9" s="259">
        <f>+MAR!S17</f>
        <v>0</v>
      </c>
      <c r="R9" s="259" t="str">
        <f>+MAR!T17</f>
        <v>NT</v>
      </c>
      <c r="S9" s="259" t="str">
        <f>+MAR!U17</f>
        <v>NT</v>
      </c>
      <c r="T9" s="259">
        <f>+MAR!V17</f>
        <v>0</v>
      </c>
      <c r="U9" s="259">
        <f>+MAR!W17</f>
        <v>0</v>
      </c>
      <c r="V9" s="259" t="str">
        <f>+MAR!X17</f>
        <v>N</v>
      </c>
      <c r="W9" s="259" t="str">
        <f>+MAR!Y17</f>
        <v>N</v>
      </c>
      <c r="X9" s="259" t="str">
        <f>+MAR!Z17</f>
        <v>NT</v>
      </c>
      <c r="Y9" s="259">
        <f>+MAR!AA17</f>
        <v>0</v>
      </c>
      <c r="Z9" s="259" t="str">
        <f>+MAR!AB17</f>
        <v>T</v>
      </c>
      <c r="AA9" s="259" t="str">
        <f>+MAR!AC17</f>
        <v>DT</v>
      </c>
      <c r="AB9" s="259">
        <f>+MAR!AD17</f>
        <v>0</v>
      </c>
      <c r="AC9" s="259">
        <f>+MAR!AE17</f>
        <v>0</v>
      </c>
      <c r="AD9" s="259" t="str">
        <f>+MAR!AF17</f>
        <v>D</v>
      </c>
      <c r="AE9" s="259" t="str">
        <f>+MAR!AG17</f>
        <v>N</v>
      </c>
      <c r="AF9" s="259">
        <f>+MAR!AH17</f>
        <v>0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+MAR!BE17</f>
        <v>7.5</v>
      </c>
    </row>
    <row r="11" spans="1:33" ht="21" customHeight="1" x14ac:dyDescent="0.25">
      <c r="A11" s="382" t="s">
        <v>234</v>
      </c>
      <c r="B11" s="250">
        <f>+ABR!D17</f>
        <v>0</v>
      </c>
      <c r="C11" s="250" t="str">
        <f>+ABR!E17</f>
        <v>D</v>
      </c>
      <c r="D11" s="250" t="str">
        <f>+ABR!F17</f>
        <v>N</v>
      </c>
      <c r="E11" s="250">
        <f>+ABR!G17</f>
        <v>0</v>
      </c>
      <c r="F11" s="250">
        <f>+ABR!H17</f>
        <v>0</v>
      </c>
      <c r="G11" s="250" t="str">
        <f>+ABR!I17</f>
        <v>N</v>
      </c>
      <c r="H11" s="250" t="str">
        <f>+ABR!J17</f>
        <v>N</v>
      </c>
      <c r="I11" s="250" t="str">
        <f>+ABR!K17</f>
        <v>NTS</v>
      </c>
      <c r="J11" s="250" t="str">
        <f>+ABR!L17</f>
        <v>NTS5S1</v>
      </c>
      <c r="K11" s="250" t="str">
        <f>+ABR!M17</f>
        <v>T</v>
      </c>
      <c r="L11" s="250" t="str">
        <f>+ABR!N17</f>
        <v>T</v>
      </c>
      <c r="M11" s="250" t="str">
        <f>+ABR!O17</f>
        <v>NT</v>
      </c>
      <c r="N11" s="250" t="str">
        <f>+ABR!P17</f>
        <v>NT</v>
      </c>
      <c r="O11" s="250" t="str">
        <f>+ABR!Q17</f>
        <v>T</v>
      </c>
      <c r="P11" s="250" t="str">
        <f>+ABR!R17</f>
        <v>N</v>
      </c>
      <c r="Q11" s="250">
        <f>+ABR!S17</f>
        <v>0</v>
      </c>
      <c r="R11" s="250" t="str">
        <f>+ABR!T17</f>
        <v>NTSDS1</v>
      </c>
      <c r="S11" s="250" t="str">
        <f>+ABR!U17</f>
        <v>N</v>
      </c>
      <c r="T11" s="250" t="str">
        <f>+ABR!V17</f>
        <v>N</v>
      </c>
      <c r="U11" s="250" t="str">
        <f>+ABR!W17</f>
        <v>NTS5S1</v>
      </c>
      <c r="V11" s="250">
        <f>+ABR!X17</f>
        <v>0</v>
      </c>
      <c r="W11" s="250" t="str">
        <f>+ABR!Y17</f>
        <v>D</v>
      </c>
      <c r="X11" s="250" t="str">
        <f>+ABR!Z17</f>
        <v>N</v>
      </c>
      <c r="Y11" s="250" t="str">
        <f>+ABR!AA17</f>
        <v>NTS5S1</v>
      </c>
      <c r="Z11" s="250">
        <f>+ABR!AB17</f>
        <v>0</v>
      </c>
      <c r="AA11" s="250" t="str">
        <f>+ABR!AC17</f>
        <v>D</v>
      </c>
      <c r="AB11" s="250" t="str">
        <f>+ABR!AD17</f>
        <v>D</v>
      </c>
      <c r="AC11" s="250" t="str">
        <f>+ABR!AE17</f>
        <v>NT</v>
      </c>
      <c r="AD11" s="250">
        <f>+ABR!AF17</f>
        <v>0</v>
      </c>
      <c r="AE11" s="250" t="str">
        <f>+ABR!AG17</f>
        <v>D</v>
      </c>
      <c r="AF11" s="250">
        <f>+ABR!AH17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+ABR!BE17</f>
        <v>7.5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28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-0.66666666666666785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5</v>
      </c>
      <c r="E20" s="1777"/>
      <c r="I20" s="1776" t="s">
        <v>219</v>
      </c>
      <c r="J20" s="1776"/>
      <c r="K20" s="1776"/>
      <c r="L20" s="1777">
        <f>COUNTIF($B$4:$AF$15,"=FE")</f>
        <v>1</v>
      </c>
      <c r="M20" s="1777"/>
      <c r="Q20" s="1778" t="s">
        <v>57</v>
      </c>
      <c r="R20" s="1779"/>
      <c r="S20" s="1779"/>
      <c r="T20" s="1780"/>
      <c r="U20" s="1781">
        <f>+ABR!CB17</f>
        <v>6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4</v>
      </c>
      <c r="E21" s="1777"/>
      <c r="I21" s="1776" t="s">
        <v>57</v>
      </c>
      <c r="J21" s="1776"/>
      <c r="K21" s="1776"/>
      <c r="L21" s="1777">
        <f>COUNTIF($B$4:$AF$15,"=FOTS")</f>
        <v>0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2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11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0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/>
    <row r="26" spans="1:33" ht="18" customHeight="1" x14ac:dyDescent="0.25"/>
    <row r="27" spans="1:33" ht="42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33" ht="24.6" customHeight="1" x14ac:dyDescent="0.25">
      <c r="A28" s="1764">
        <v>2024</v>
      </c>
      <c r="B28" s="1771" t="s">
        <v>214</v>
      </c>
      <c r="C28" s="1772"/>
      <c r="D28" s="1773"/>
      <c r="E28" s="1810">
        <v>5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25.666666666666668</v>
      </c>
    </row>
    <row r="29" spans="1:33" ht="21.95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33" ht="21.95" customHeight="1" x14ac:dyDescent="0.25">
      <c r="A30" s="1764" t="s">
        <v>251</v>
      </c>
      <c r="B30" s="259" t="e">
        <f>+#REF!</f>
        <v>#REF!</v>
      </c>
      <c r="C30" s="259" t="e">
        <f>+#REF!</f>
        <v>#REF!</v>
      </c>
      <c r="D30" s="259" t="e">
        <f>+#REF!</f>
        <v>#REF!</v>
      </c>
      <c r="E30" s="259" t="e">
        <f>+#REF!</f>
        <v>#REF!</v>
      </c>
      <c r="F30" s="259" t="e">
        <f>+#REF!</f>
        <v>#REF!</v>
      </c>
      <c r="G30" s="259" t="e">
        <f>+#REF!</f>
        <v>#REF!</v>
      </c>
      <c r="H30" s="259" t="e">
        <f>+#REF!</f>
        <v>#REF!</v>
      </c>
      <c r="I30" s="259" t="e">
        <f>+#REF!</f>
        <v>#REF!</v>
      </c>
      <c r="J30" s="259" t="e">
        <f>+#REF!</f>
        <v>#REF!</v>
      </c>
      <c r="K30" s="259" t="e">
        <f>+#REF!</f>
        <v>#REF!</v>
      </c>
      <c r="L30" s="259" t="e">
        <f>+#REF!</f>
        <v>#REF!</v>
      </c>
      <c r="M30" s="259" t="e">
        <f>+#REF!</f>
        <v>#REF!</v>
      </c>
      <c r="N30" s="259" t="e">
        <f>+#REF!</f>
        <v>#REF!</v>
      </c>
      <c r="O30" s="259" t="e">
        <f>+#REF!</f>
        <v>#REF!</v>
      </c>
      <c r="P30" s="259" t="e">
        <f>+#REF!</f>
        <v>#REF!</v>
      </c>
      <c r="Q30" s="259" t="e">
        <f>+#REF!</f>
        <v>#REF!</v>
      </c>
      <c r="R30" s="259" t="e">
        <f>+#REF!</f>
        <v>#REF!</v>
      </c>
      <c r="S30" s="259" t="e">
        <f>+#REF!</f>
        <v>#REF!</v>
      </c>
      <c r="T30" s="259" t="e">
        <f>+#REF!</f>
        <v>#REF!</v>
      </c>
      <c r="U30" s="259" t="e">
        <f>+#REF!</f>
        <v>#REF!</v>
      </c>
      <c r="V30" s="259" t="e">
        <f>+#REF!</f>
        <v>#REF!</v>
      </c>
      <c r="W30" s="259" t="e">
        <f>+#REF!</f>
        <v>#REF!</v>
      </c>
      <c r="X30" s="259" t="e">
        <f>+#REF!</f>
        <v>#REF!</v>
      </c>
      <c r="Y30" s="259" t="e">
        <f>+#REF!</f>
        <v>#REF!</v>
      </c>
      <c r="Z30" s="259" t="e">
        <f>+#REF!</f>
        <v>#REF!</v>
      </c>
      <c r="AA30" s="259" t="e">
        <f>+#REF!</f>
        <v>#REF!</v>
      </c>
      <c r="AB30" s="259" t="e">
        <f>+#REF!</f>
        <v>#REF!</v>
      </c>
      <c r="AC30" s="259" t="e">
        <f>+#REF!</f>
        <v>#REF!</v>
      </c>
      <c r="AD30" s="259" t="e">
        <f>+#REF!</f>
        <v>#REF!</v>
      </c>
      <c r="AE30" s="259" t="e">
        <f>+#REF!</f>
        <v>#REF!</v>
      </c>
      <c r="AF30" s="259" t="e">
        <f>+#REF!</f>
        <v>#REF!</v>
      </c>
      <c r="AG30" s="427">
        <f>184/24-"48:00"</f>
        <v>5.666666666666667</v>
      </c>
    </row>
    <row r="31" spans="1:33" ht="21.95" customHeight="1" x14ac:dyDescent="0.25">
      <c r="A31" s="1765"/>
      <c r="B31" s="259"/>
      <c r="C31" s="259"/>
      <c r="D31" s="259"/>
      <c r="E31" s="259"/>
      <c r="F31" s="259"/>
      <c r="G31" s="259"/>
      <c r="H31" s="259"/>
      <c r="I31" s="259"/>
      <c r="J31" s="259"/>
      <c r="K31" s="259"/>
      <c r="L31" s="259"/>
      <c r="M31" s="259"/>
      <c r="N31" s="259"/>
      <c r="O31" s="259"/>
      <c r="P31" s="259"/>
      <c r="Q31" s="259"/>
      <c r="R31" s="259"/>
      <c r="S31" s="259"/>
      <c r="T31" s="259"/>
      <c r="U31" s="259"/>
      <c r="V31" s="259"/>
      <c r="W31" s="259"/>
      <c r="X31" s="259"/>
      <c r="Y31" s="259"/>
      <c r="Z31" s="259"/>
      <c r="AA31" s="259"/>
      <c r="AB31" s="259"/>
      <c r="AC31" s="259"/>
      <c r="AD31" s="259"/>
      <c r="AE31" s="259"/>
      <c r="AF31" s="259"/>
      <c r="AG31" s="245" t="e">
        <f>#REF!</f>
        <v>#REF!</v>
      </c>
    </row>
    <row r="32" spans="1:33" ht="21.95" customHeight="1" x14ac:dyDescent="0.25">
      <c r="A32" s="1764" t="s">
        <v>252</v>
      </c>
      <c r="B32" s="250" t="e">
        <f>+#REF!</f>
        <v>#REF!</v>
      </c>
      <c r="C32" s="250" t="e">
        <f>+#REF!</f>
        <v>#REF!</v>
      </c>
      <c r="D32" s="250" t="e">
        <f>+#REF!</f>
        <v>#REF!</v>
      </c>
      <c r="E32" s="250" t="e">
        <f>+#REF!</f>
        <v>#REF!</v>
      </c>
      <c r="F32" s="250" t="e">
        <f>+#REF!</f>
        <v>#REF!</v>
      </c>
      <c r="G32" s="250" t="e">
        <f>+#REF!</f>
        <v>#REF!</v>
      </c>
      <c r="H32" s="250" t="e">
        <f>+#REF!</f>
        <v>#REF!</v>
      </c>
      <c r="I32" s="250" t="e">
        <f>+#REF!</f>
        <v>#REF!</v>
      </c>
      <c r="J32" s="250" t="e">
        <f>+#REF!</f>
        <v>#REF!</v>
      </c>
      <c r="K32" s="250" t="e">
        <f>+#REF!</f>
        <v>#REF!</v>
      </c>
      <c r="L32" s="250" t="e">
        <f>+#REF!</f>
        <v>#REF!</v>
      </c>
      <c r="M32" s="250" t="e">
        <f>+#REF!</f>
        <v>#REF!</v>
      </c>
      <c r="N32" s="250" t="e">
        <f>+#REF!</f>
        <v>#REF!</v>
      </c>
      <c r="O32" s="250" t="e">
        <f>+#REF!</f>
        <v>#REF!</v>
      </c>
      <c r="P32" s="250" t="e">
        <f>+#REF!</f>
        <v>#REF!</v>
      </c>
      <c r="Q32" s="250" t="e">
        <f>+#REF!</f>
        <v>#REF!</v>
      </c>
      <c r="R32" s="250" t="e">
        <f>+#REF!</f>
        <v>#REF!</v>
      </c>
      <c r="S32" s="250" t="e">
        <f>+#REF!</f>
        <v>#REF!</v>
      </c>
      <c r="T32" s="250" t="e">
        <f>+#REF!</f>
        <v>#REF!</v>
      </c>
      <c r="U32" s="250" t="e">
        <f>+#REF!</f>
        <v>#REF!</v>
      </c>
      <c r="V32" s="250" t="e">
        <f>+#REF!</f>
        <v>#REF!</v>
      </c>
      <c r="W32" s="250" t="e">
        <f>+#REF!</f>
        <v>#REF!</v>
      </c>
      <c r="X32" s="250" t="e">
        <f>+#REF!</f>
        <v>#REF!</v>
      </c>
      <c r="Y32" s="250" t="e">
        <f>+#REF!</f>
        <v>#REF!</v>
      </c>
      <c r="Z32" s="250" t="e">
        <f>+#REF!</f>
        <v>#REF!</v>
      </c>
      <c r="AA32" s="250" t="e">
        <f>+#REF!</f>
        <v>#REF!</v>
      </c>
      <c r="AB32" s="250" t="e">
        <f>+#REF!</f>
        <v>#REF!</v>
      </c>
      <c r="AC32" s="250" t="e">
        <f>+#REF!</f>
        <v>#REF!</v>
      </c>
      <c r="AD32" s="250" t="e">
        <f>+#REF!</f>
        <v>#REF!</v>
      </c>
      <c r="AE32" s="250" t="e">
        <f>+#REF!</f>
        <v>#REF!</v>
      </c>
      <c r="AF32" s="250" t="e">
        <f>+#REF!</f>
        <v>#REF!</v>
      </c>
      <c r="AG32" s="244">
        <f>176/24-"48:00"</f>
        <v>5.333333333333333</v>
      </c>
    </row>
    <row r="33" spans="1:33" ht="21.95" customHeight="1" x14ac:dyDescent="0.25">
      <c r="A33" s="1765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45" t="e">
        <f>#REF!</f>
        <v>#REF!</v>
      </c>
    </row>
    <row r="34" spans="1:33" ht="21.95" customHeight="1" x14ac:dyDescent="0.25">
      <c r="A34" s="1764" t="s">
        <v>253</v>
      </c>
      <c r="B34" s="250" t="e">
        <f>+#REF!</f>
        <v>#REF!</v>
      </c>
      <c r="C34" s="250" t="e">
        <f>+#REF!</f>
        <v>#REF!</v>
      </c>
      <c r="D34" s="250" t="e">
        <f>+#REF!</f>
        <v>#REF!</v>
      </c>
      <c r="E34" s="250" t="e">
        <f>+#REF!</f>
        <v>#REF!</v>
      </c>
      <c r="F34" s="250" t="e">
        <f>+#REF!</f>
        <v>#REF!</v>
      </c>
      <c r="G34" s="250" t="e">
        <f>+#REF!</f>
        <v>#REF!</v>
      </c>
      <c r="H34" s="250" t="e">
        <f>+#REF!</f>
        <v>#REF!</v>
      </c>
      <c r="I34" s="250" t="e">
        <f>+#REF!</f>
        <v>#REF!</v>
      </c>
      <c r="J34" s="250" t="e">
        <f>+#REF!</f>
        <v>#REF!</v>
      </c>
      <c r="K34" s="250" t="e">
        <f>+#REF!</f>
        <v>#REF!</v>
      </c>
      <c r="L34" s="250" t="e">
        <f>+#REF!</f>
        <v>#REF!</v>
      </c>
      <c r="M34" s="250" t="e">
        <f>+#REF!</f>
        <v>#REF!</v>
      </c>
      <c r="N34" s="250" t="e">
        <f>+#REF!</f>
        <v>#REF!</v>
      </c>
      <c r="O34" s="250" t="e">
        <f>+#REF!</f>
        <v>#REF!</v>
      </c>
      <c r="P34" s="250" t="e">
        <f>+#REF!</f>
        <v>#REF!</v>
      </c>
      <c r="Q34" s="250" t="e">
        <f>+#REF!</f>
        <v>#REF!</v>
      </c>
      <c r="R34" s="250" t="e">
        <f>+#REF!</f>
        <v>#REF!</v>
      </c>
      <c r="S34" s="250" t="e">
        <f>+#REF!</f>
        <v>#REF!</v>
      </c>
      <c r="T34" s="250" t="e">
        <f>+#REF!</f>
        <v>#REF!</v>
      </c>
      <c r="U34" s="250" t="e">
        <f>+#REF!</f>
        <v>#REF!</v>
      </c>
      <c r="V34" s="250" t="e">
        <f>+#REF!</f>
        <v>#REF!</v>
      </c>
      <c r="W34" s="250" t="e">
        <f>+#REF!</f>
        <v>#REF!</v>
      </c>
      <c r="X34" s="250" t="e">
        <f>+#REF!</f>
        <v>#REF!</v>
      </c>
      <c r="Y34" s="250" t="e">
        <f>+#REF!</f>
        <v>#REF!</v>
      </c>
      <c r="Z34" s="250" t="e">
        <f>+#REF!</f>
        <v>#REF!</v>
      </c>
      <c r="AA34" s="250" t="e">
        <f>+#REF!</f>
        <v>#REF!</v>
      </c>
      <c r="AB34" s="250" t="e">
        <f>+#REF!</f>
        <v>#REF!</v>
      </c>
      <c r="AC34" s="250" t="e">
        <f>+#REF!</f>
        <v>#REF!</v>
      </c>
      <c r="AD34" s="250" t="e">
        <f>+#REF!</f>
        <v>#REF!</v>
      </c>
      <c r="AE34" s="250" t="e">
        <f>+#REF!</f>
        <v>#REF!</v>
      </c>
      <c r="AF34" s="250" t="e">
        <f>+#REF!</f>
        <v>#REF!</v>
      </c>
      <c r="AG34" s="244">
        <f>168/24</f>
        <v>7</v>
      </c>
    </row>
    <row r="35" spans="1:33" ht="21.95" customHeight="1" x14ac:dyDescent="0.25">
      <c r="A35" s="1765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  <c r="AD35" s="250"/>
      <c r="AE35" s="250"/>
      <c r="AF35" s="250"/>
      <c r="AG35" s="245" t="e">
        <f>#REF!</f>
        <v>#REF!</v>
      </c>
    </row>
    <row r="36" spans="1:33" ht="21.95" customHeight="1" x14ac:dyDescent="0.25">
      <c r="A36" s="1764" t="s">
        <v>254</v>
      </c>
      <c r="B36" s="250" t="e">
        <f>+#REF!</f>
        <v>#REF!</v>
      </c>
      <c r="C36" s="250" t="e">
        <f>+#REF!</f>
        <v>#REF!</v>
      </c>
      <c r="D36" s="250" t="e">
        <f>+#REF!</f>
        <v>#REF!</v>
      </c>
      <c r="E36" s="250" t="e">
        <f>+#REF!</f>
        <v>#REF!</v>
      </c>
      <c r="F36" s="250" t="e">
        <f>+#REF!</f>
        <v>#REF!</v>
      </c>
      <c r="G36" s="250" t="e">
        <f>+#REF!</f>
        <v>#REF!</v>
      </c>
      <c r="H36" s="250" t="e">
        <f>+#REF!</f>
        <v>#REF!</v>
      </c>
      <c r="I36" s="250" t="e">
        <f>+#REF!</f>
        <v>#REF!</v>
      </c>
      <c r="J36" s="250" t="e">
        <f>+#REF!</f>
        <v>#REF!</v>
      </c>
      <c r="K36" s="250" t="e">
        <f>+#REF!</f>
        <v>#REF!</v>
      </c>
      <c r="L36" s="250" t="e">
        <f>+#REF!</f>
        <v>#REF!</v>
      </c>
      <c r="M36" s="250" t="e">
        <f>+#REF!</f>
        <v>#REF!</v>
      </c>
      <c r="N36" s="250" t="e">
        <f>+#REF!</f>
        <v>#REF!</v>
      </c>
      <c r="O36" s="250" t="e">
        <f>+#REF!</f>
        <v>#REF!</v>
      </c>
      <c r="P36" s="250" t="e">
        <f>+#REF!</f>
        <v>#REF!</v>
      </c>
      <c r="Q36" s="250" t="e">
        <f>+#REF!</f>
        <v>#REF!</v>
      </c>
      <c r="R36" s="250" t="e">
        <f>+#REF!</f>
        <v>#REF!</v>
      </c>
      <c r="S36" s="250" t="e">
        <f>+#REF!</f>
        <v>#REF!</v>
      </c>
      <c r="T36" s="250" t="e">
        <f>+#REF!</f>
        <v>#REF!</v>
      </c>
      <c r="U36" s="250" t="e">
        <f>+#REF!</f>
        <v>#REF!</v>
      </c>
      <c r="V36" s="250" t="e">
        <f>+#REF!</f>
        <v>#REF!</v>
      </c>
      <c r="W36" s="250" t="e">
        <f>+#REF!</f>
        <v>#REF!</v>
      </c>
      <c r="X36" s="250" t="e">
        <f>+#REF!</f>
        <v>#REF!</v>
      </c>
      <c r="Y36" s="250" t="e">
        <f>+#REF!</f>
        <v>#REF!</v>
      </c>
      <c r="Z36" s="250" t="e">
        <f>+#REF!</f>
        <v>#REF!</v>
      </c>
      <c r="AA36" s="250" t="e">
        <f>+#REF!</f>
        <v>#REF!</v>
      </c>
      <c r="AB36" s="250" t="e">
        <f>+#REF!</f>
        <v>#REF!</v>
      </c>
      <c r="AC36" s="250" t="e">
        <f>+#REF!</f>
        <v>#REF!</v>
      </c>
      <c r="AD36" s="250" t="e">
        <f>+#REF!</f>
        <v>#REF!</v>
      </c>
      <c r="AE36" s="250" t="e">
        <f>+#REF!</f>
        <v>#REF!</v>
      </c>
      <c r="AF36" s="250" t="e">
        <f>+#REF!</f>
        <v>#REF!</v>
      </c>
      <c r="AG36" s="244">
        <f>184/24</f>
        <v>7.666666666666667</v>
      </c>
    </row>
    <row r="37" spans="1:33" ht="21.95" customHeight="1" x14ac:dyDescent="0.25">
      <c r="A37" s="1765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  <c r="AA37" s="250"/>
      <c r="AB37" s="250"/>
      <c r="AC37" s="250"/>
      <c r="AD37" s="250"/>
      <c r="AE37" s="250"/>
      <c r="AF37" s="250"/>
      <c r="AG37" s="245" t="e">
        <f>#REF!</f>
        <v>#REF!</v>
      </c>
    </row>
    <row r="38" spans="1:33" ht="21.95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21.95" customHeight="1" x14ac:dyDescent="0.25">
      <c r="A39" s="1765"/>
      <c r="B39" s="278"/>
      <c r="C39" s="278"/>
      <c r="D39" s="278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  <c r="S39" s="278"/>
      <c r="T39" s="278"/>
      <c r="U39" s="278"/>
      <c r="V39" s="278"/>
      <c r="W39" s="278"/>
      <c r="X39" s="278"/>
      <c r="Y39" s="278"/>
      <c r="Z39" s="278"/>
      <c r="AA39" s="278"/>
      <c r="AB39" s="278"/>
      <c r="AC39" s="278"/>
      <c r="AD39" s="278"/>
      <c r="AE39" s="278"/>
      <c r="AF39" s="278"/>
      <c r="AG39" s="245"/>
    </row>
    <row r="40" spans="1:33" ht="21.95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21.95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1.95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1.95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15.95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5.95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5.95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15.95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15.95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44.45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89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1119" priority="1" operator="equal">
      <formula>"FOTS"</formula>
    </cfRule>
    <cfRule type="cellIs" dxfId="1118" priority="2" operator="equal">
      <formula>"FO"</formula>
    </cfRule>
    <cfRule type="cellIs" dxfId="1117" priority="3" operator="equal">
      <formula>"F"</formula>
    </cfRule>
    <cfRule type="cellIs" dxfId="1116" priority="4" operator="equal">
      <formula>"NTSDS"</formula>
    </cfRule>
    <cfRule type="cellIs" dxfId="1115" priority="5" operator="equal">
      <formula>"DTSDS"</formula>
    </cfRule>
    <cfRule type="cellIs" dxfId="1114" priority="6" operator="equal">
      <formula>"NTS5S"</formula>
    </cfRule>
    <cfRule type="cellIs" dxfId="1113" priority="7" operator="equal">
      <formula>"DTS5S"</formula>
    </cfRule>
    <cfRule type="cellIs" dxfId="1112" priority="8" operator="equal">
      <formula>"NTS"</formula>
    </cfRule>
    <cfRule type="cellIs" dxfId="1111" priority="9" operator="equal">
      <formula>"DTS"</formula>
    </cfRule>
    <cfRule type="cellIs" dxfId="1110" priority="10" operator="equal">
      <formula>"FEF"</formula>
    </cfRule>
    <cfRule type="cellIs" dxfId="1109" priority="11" operator="equal">
      <formula>"FED"</formula>
    </cfRule>
    <cfRule type="cellIs" dxfId="1108" priority="12" operator="equal">
      <formula>"FES"</formula>
    </cfRule>
    <cfRule type="cellIs" dxfId="1107" priority="13" operator="equal">
      <formula>"FE"</formula>
    </cfRule>
    <cfRule type="cellIs" dxfId="1106" priority="14" operator="equal">
      <formula>"DS"</formula>
    </cfRule>
  </conditionalFormatting>
  <conditionalFormatting sqref="B30:AF41">
    <cfRule type="cellIs" dxfId="1105" priority="29" operator="equal">
      <formula>"FOTS"</formula>
    </cfRule>
    <cfRule type="cellIs" dxfId="1104" priority="30" operator="equal">
      <formula>"FO"</formula>
    </cfRule>
    <cfRule type="cellIs" dxfId="1103" priority="31" operator="equal">
      <formula>"F"</formula>
    </cfRule>
    <cfRule type="cellIs" dxfId="1102" priority="32" operator="equal">
      <formula>"NTSDS"</formula>
    </cfRule>
    <cfRule type="cellIs" dxfId="1101" priority="33" operator="equal">
      <formula>"DTSDS"</formula>
    </cfRule>
    <cfRule type="cellIs" dxfId="1100" priority="34" operator="equal">
      <formula>"NTS5S"</formula>
    </cfRule>
    <cfRule type="cellIs" dxfId="1099" priority="35" operator="equal">
      <formula>"DTS5S"</formula>
    </cfRule>
    <cfRule type="cellIs" dxfId="1098" priority="36" operator="equal">
      <formula>"NTS"</formula>
    </cfRule>
    <cfRule type="cellIs" dxfId="1097" priority="37" operator="equal">
      <formula>"DTS"</formula>
    </cfRule>
    <cfRule type="cellIs" dxfId="1096" priority="38" operator="equal">
      <formula>"FEF"</formula>
    </cfRule>
    <cfRule type="cellIs" dxfId="1095" priority="39" operator="equal">
      <formula>"FED"</formula>
    </cfRule>
    <cfRule type="cellIs" dxfId="1094" priority="40" operator="equal">
      <formula>"FES"</formula>
    </cfRule>
    <cfRule type="cellIs" dxfId="1093" priority="41" operator="equal">
      <formula>"FE"</formula>
    </cfRule>
    <cfRule type="cellIs" dxfId="109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95FA1-D747-47A8-A69B-A61F0313C676}">
  <dimension ref="A1:BE49"/>
  <sheetViews>
    <sheetView showZeros="0" topLeftCell="A5" workbookViewId="0">
      <selection activeCell="BG5" sqref="BG5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28515625" customWidth="1"/>
    <col min="35" max="40" width="8.7109375" hidden="1" customWidth="1"/>
    <col min="41" max="41" width="1.42578125" hidden="1" customWidth="1"/>
    <col min="42" max="57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6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>
        <f>+JAN!D19</f>
        <v>0</v>
      </c>
      <c r="C5" s="259">
        <f>+JAN!E19</f>
        <v>0</v>
      </c>
      <c r="D5" s="259" t="str">
        <f>+JAN!F19</f>
        <v>T</v>
      </c>
      <c r="E5" s="259" t="str">
        <f>+JAN!G19</f>
        <v>DT</v>
      </c>
      <c r="F5" s="259" t="str">
        <f>+JAN!H19</f>
        <v>DT</v>
      </c>
      <c r="G5" s="259">
        <f>+JAN!I19</f>
        <v>0</v>
      </c>
      <c r="H5" s="259">
        <f>+JAN!J19</f>
        <v>0</v>
      </c>
      <c r="I5" s="259" t="str">
        <f>+JAN!K19</f>
        <v>D</v>
      </c>
      <c r="J5" s="259" t="str">
        <f>+JAN!L19</f>
        <v>D</v>
      </c>
      <c r="K5" s="259" t="str">
        <f>+JAN!M19</f>
        <v>NTS</v>
      </c>
      <c r="L5" s="259">
        <f>+JAN!N19</f>
        <v>0</v>
      </c>
      <c r="M5" s="259" t="str">
        <f>+JAN!O19</f>
        <v>D</v>
      </c>
      <c r="N5" s="259" t="str">
        <f>+JAN!P19</f>
        <v>T</v>
      </c>
      <c r="O5" s="259" t="str">
        <f>+JAN!Q19</f>
        <v>DT</v>
      </c>
      <c r="P5" s="259">
        <f>+JAN!R19</f>
        <v>0</v>
      </c>
      <c r="Q5" s="259" t="str">
        <f>+JAN!S19</f>
        <v>D</v>
      </c>
      <c r="R5" s="259" t="str">
        <f>+JAN!T19</f>
        <v>D</v>
      </c>
      <c r="S5" s="259" t="str">
        <f>+JAN!U19</f>
        <v>DT</v>
      </c>
      <c r="T5" s="259" t="str">
        <f>+JAN!V19</f>
        <v>DTSDS</v>
      </c>
      <c r="U5" s="259">
        <f>+JAN!W19</f>
        <v>0</v>
      </c>
      <c r="V5" s="259" t="str">
        <f>+JAN!X19</f>
        <v>T</v>
      </c>
      <c r="W5" s="259" t="str">
        <f>+JAN!Y19</f>
        <v>DT</v>
      </c>
      <c r="X5" s="259">
        <f>+JAN!Z19</f>
        <v>0</v>
      </c>
      <c r="Y5" s="259" t="str">
        <f>+JAN!AA19</f>
        <v>D</v>
      </c>
      <c r="Z5" s="259" t="str">
        <f>+JAN!AB19</f>
        <v>T</v>
      </c>
      <c r="AA5" s="259">
        <f>+JAN!AC19</f>
        <v>0</v>
      </c>
      <c r="AB5" s="259">
        <f>+JAN!AD19</f>
        <v>0</v>
      </c>
      <c r="AC5" s="259" t="str">
        <f>+JAN!AE19</f>
        <v>D</v>
      </c>
      <c r="AD5" s="259" t="str">
        <f>+JAN!AF19</f>
        <v>DT</v>
      </c>
      <c r="AE5" s="259">
        <f>+JAN!AG19</f>
        <v>0</v>
      </c>
      <c r="AF5" s="259">
        <f>+JAN!AH19</f>
        <v>0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+JAN!BE19</f>
        <v>6.5</v>
      </c>
    </row>
    <row r="7" spans="1:33" ht="21" customHeight="1" x14ac:dyDescent="0.25">
      <c r="A7" s="382" t="s">
        <v>232</v>
      </c>
      <c r="B7" s="259" t="str">
        <f>+FEV!D18</f>
        <v>FE</v>
      </c>
      <c r="C7" s="259" t="str">
        <f>+FEV!E18</f>
        <v>D</v>
      </c>
      <c r="D7" s="259">
        <f>+FEV!F18</f>
        <v>0</v>
      </c>
      <c r="E7" s="259">
        <f>+FEV!G18</f>
        <v>0</v>
      </c>
      <c r="F7" s="259" t="str">
        <f>+FEV!H18</f>
        <v>FE</v>
      </c>
      <c r="G7" s="259" t="str">
        <f>+FEV!I18</f>
        <v>FE</v>
      </c>
      <c r="H7" s="259">
        <f>+FEV!J18</f>
        <v>0</v>
      </c>
      <c r="I7" s="259">
        <f>+FEV!K18</f>
        <v>0</v>
      </c>
      <c r="J7" s="259" t="str">
        <f>+FEV!L18</f>
        <v>T</v>
      </c>
      <c r="K7" s="259" t="str">
        <f>+FEV!M18</f>
        <v>DT</v>
      </c>
      <c r="L7" s="259" t="str">
        <f>+FEV!N18</f>
        <v>DT</v>
      </c>
      <c r="M7" s="259">
        <f>+FEV!O18</f>
        <v>0</v>
      </c>
      <c r="N7" s="259" t="str">
        <f>+FEV!P18</f>
        <v>D</v>
      </c>
      <c r="O7" s="259" t="str">
        <f>+FEV!Q18</f>
        <v>D</v>
      </c>
      <c r="P7" s="259">
        <f>+FEV!R18</f>
        <v>0</v>
      </c>
      <c r="Q7" s="259">
        <f>+FEV!S18</f>
        <v>0</v>
      </c>
      <c r="R7" s="259" t="str">
        <f>+FEV!T18</f>
        <v>T</v>
      </c>
      <c r="S7" s="259" t="str">
        <f>+FEV!U18</f>
        <v>DT</v>
      </c>
      <c r="T7" s="259" t="str">
        <f>+FEV!V18</f>
        <v>DT</v>
      </c>
      <c r="U7" s="259" t="str">
        <f>+FEV!W18</f>
        <v>DT</v>
      </c>
      <c r="V7" s="259" t="str">
        <f>+FEV!X18</f>
        <v>T</v>
      </c>
      <c r="W7" s="259" t="str">
        <f>+FEV!Y18</f>
        <v>T</v>
      </c>
      <c r="X7" s="259" t="str">
        <f>+FEV!Z18</f>
        <v>DT</v>
      </c>
      <c r="Y7" s="259" t="str">
        <f>+FEV!AA18</f>
        <v>DTS5S</v>
      </c>
      <c r="Z7" s="259" t="str">
        <f>+FEV!AB18</f>
        <v>TR</v>
      </c>
      <c r="AA7" s="259" t="str">
        <f>+FEV!AC18</f>
        <v>TR</v>
      </c>
      <c r="AB7" s="259">
        <f>+FEV!AD18</f>
        <v>0</v>
      </c>
      <c r="AC7" s="259">
        <f>+FEV!AE18</f>
        <v>0</v>
      </c>
      <c r="AD7" s="259">
        <f>+FEV!AF18</f>
        <v>0</v>
      </c>
      <c r="AE7" s="259">
        <f>+FEV!AG18</f>
        <v>0</v>
      </c>
      <c r="AF7" s="259">
        <f>+FEV!AH18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+FEV!BE18</f>
        <v>6.166666666666667</v>
      </c>
    </row>
    <row r="9" spans="1:33" ht="21" customHeight="1" x14ac:dyDescent="0.25">
      <c r="A9" s="382" t="s">
        <v>233</v>
      </c>
      <c r="B9" s="259" t="str">
        <f>+MAR!D18</f>
        <v>D</v>
      </c>
      <c r="C9" s="259" t="str">
        <f>+MAR!E18</f>
        <v>DT</v>
      </c>
      <c r="D9" s="259">
        <f>+MAR!F18</f>
        <v>0</v>
      </c>
      <c r="E9" s="259">
        <f>+MAR!G18</f>
        <v>0</v>
      </c>
      <c r="F9" s="259" t="str">
        <f>+MAR!H18</f>
        <v>D</v>
      </c>
      <c r="G9" s="259" t="str">
        <f>+MAR!I18</f>
        <v>N</v>
      </c>
      <c r="H9" s="259" t="str">
        <f>+MAR!J18</f>
        <v>NTS</v>
      </c>
      <c r="I9" s="259">
        <f>+MAR!K18</f>
        <v>0</v>
      </c>
      <c r="J9" s="259" t="str">
        <f>+MAR!L18</f>
        <v>D</v>
      </c>
      <c r="K9" s="259" t="str">
        <f>+MAR!M18</f>
        <v>T</v>
      </c>
      <c r="L9" s="259">
        <f>+MAR!N18</f>
        <v>0</v>
      </c>
      <c r="M9" s="259">
        <f>+MAR!O18</f>
        <v>0</v>
      </c>
      <c r="N9" s="259" t="str">
        <f>+MAR!P18</f>
        <v>D</v>
      </c>
      <c r="O9" s="259" t="str">
        <f>+MAR!Q18</f>
        <v>DISP</v>
      </c>
      <c r="P9" s="259">
        <f>+MAR!R18</f>
        <v>0</v>
      </c>
      <c r="Q9" s="259">
        <f>+MAR!S18</f>
        <v>0</v>
      </c>
      <c r="R9" s="259" t="str">
        <f>+MAR!T18</f>
        <v>D</v>
      </c>
      <c r="S9" s="259" t="str">
        <f>+MAR!U18</f>
        <v>DT</v>
      </c>
      <c r="T9" s="259">
        <f>+MAR!V18</f>
        <v>0</v>
      </c>
      <c r="U9" s="259" t="str">
        <f>+MAR!W18</f>
        <v>DT</v>
      </c>
      <c r="V9" s="259" t="str">
        <f>+MAR!X18</f>
        <v>DT</v>
      </c>
      <c r="W9" s="259" t="str">
        <f>+MAR!Y18</f>
        <v>T</v>
      </c>
      <c r="X9" s="259" t="str">
        <f>+MAR!Z18</f>
        <v>DT</v>
      </c>
      <c r="Y9" s="259" t="str">
        <f>+MAR!AA18</f>
        <v>DTS5S</v>
      </c>
      <c r="Z9" s="259" t="str">
        <f>+MAR!AB18</f>
        <v>D</v>
      </c>
      <c r="AA9" s="259" t="str">
        <f>+MAR!AC18</f>
        <v>N</v>
      </c>
      <c r="AB9" s="259">
        <f>+MAR!AD18</f>
        <v>0</v>
      </c>
      <c r="AC9" s="259" t="str">
        <f>+MAR!AE18</f>
        <v>DT</v>
      </c>
      <c r="AD9" s="259" t="str">
        <f>+MAR!AF18</f>
        <v>D</v>
      </c>
      <c r="AE9" s="259" t="str">
        <f>+MAR!AG18</f>
        <v>T</v>
      </c>
      <c r="AF9" s="259">
        <f>+MAR!AH18</f>
        <v>0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+MAR!BE18</f>
        <v>7.5</v>
      </c>
    </row>
    <row r="11" spans="1:33" ht="21" customHeight="1" x14ac:dyDescent="0.25">
      <c r="A11" s="382" t="s">
        <v>234</v>
      </c>
      <c r="B11" s="250">
        <f>+ABR!D18</f>
        <v>0</v>
      </c>
      <c r="C11" s="250" t="str">
        <f>+ABR!E18</f>
        <v>D</v>
      </c>
      <c r="D11" s="250" t="str">
        <f>+ABR!F18</f>
        <v>N</v>
      </c>
      <c r="E11" s="250" t="str">
        <f>+ABR!G18</f>
        <v>T</v>
      </c>
      <c r="F11" s="250">
        <f>+ABR!H18</f>
        <v>0</v>
      </c>
      <c r="G11" s="250" t="str">
        <f>+ABR!I18</f>
        <v>FOTS</v>
      </c>
      <c r="H11" s="250" t="str">
        <f>+ABR!J18</f>
        <v>N</v>
      </c>
      <c r="I11" s="250">
        <f>+ABR!K18</f>
        <v>0</v>
      </c>
      <c r="J11" s="250">
        <f>+ABR!L18</f>
        <v>0</v>
      </c>
      <c r="K11" s="250" t="str">
        <f>+ABR!M18</f>
        <v>FE</v>
      </c>
      <c r="L11" s="250" t="str">
        <f>+ABR!N18</f>
        <v>FE</v>
      </c>
      <c r="M11" s="250" t="str">
        <f>+ABR!O18</f>
        <v>FES</v>
      </c>
      <c r="N11" s="250" t="str">
        <f>+ABR!P18</f>
        <v>FED</v>
      </c>
      <c r="O11" s="250" t="str">
        <f>+ABR!Q18</f>
        <v>FE</v>
      </c>
      <c r="P11" s="250" t="str">
        <f>+ABR!R18</f>
        <v>FE</v>
      </c>
      <c r="Q11" s="250" t="str">
        <f>+ABR!S18</f>
        <v>FES</v>
      </c>
      <c r="R11" s="250" t="str">
        <f>+ABR!T18</f>
        <v>FED</v>
      </c>
      <c r="S11" s="250" t="str">
        <f>+ABR!U18</f>
        <v>FEF</v>
      </c>
      <c r="T11" s="250" t="str">
        <f>+ABR!V18</f>
        <v>FE</v>
      </c>
      <c r="U11" s="250" t="str">
        <f>+ABR!W18</f>
        <v>FEF</v>
      </c>
      <c r="V11" s="250" t="str">
        <f>+ABR!X18</f>
        <v>D</v>
      </c>
      <c r="W11" s="250">
        <f>+ABR!Y18</f>
        <v>0</v>
      </c>
      <c r="X11" s="250" t="str">
        <f>+ABR!Z18</f>
        <v>DT</v>
      </c>
      <c r="Y11" s="250" t="str">
        <f>+ABR!AA18</f>
        <v>DT</v>
      </c>
      <c r="Z11" s="250" t="str">
        <f>+ABR!AB18</f>
        <v>DTSDS</v>
      </c>
      <c r="AA11" s="250" t="str">
        <f>+ABR!AC18</f>
        <v>T</v>
      </c>
      <c r="AB11" s="250" t="str">
        <f>+ABR!AD18</f>
        <v>N</v>
      </c>
      <c r="AC11" s="250">
        <f>+ABR!AE18</f>
        <v>0</v>
      </c>
      <c r="AD11" s="250">
        <f>+ABR!AF18</f>
        <v>0</v>
      </c>
      <c r="AE11" s="250" t="str">
        <f>+ABR!AG18</f>
        <v>D</v>
      </c>
      <c r="AF11" s="250">
        <f>+ABR!AH18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+ABR!BE18</f>
        <v>5.666666666666667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25.833333333333336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-2.8333333333333321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2</v>
      </c>
      <c r="E20" s="1777"/>
      <c r="I20" s="1776" t="s">
        <v>219</v>
      </c>
      <c r="J20" s="1776"/>
      <c r="K20" s="1776"/>
      <c r="L20" s="1777">
        <f>COUNTIF($B$4:$AF$15,"=FE")</f>
        <v>8</v>
      </c>
      <c r="M20" s="1777"/>
      <c r="Q20" s="1778" t="s">
        <v>57</v>
      </c>
      <c r="R20" s="1779"/>
      <c r="S20" s="1779"/>
      <c r="T20" s="1780"/>
      <c r="U20" s="1781">
        <f>+ABR!CB18</f>
        <v>7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2</v>
      </c>
      <c r="E21" s="1777"/>
      <c r="I21" s="1776" t="s">
        <v>57</v>
      </c>
      <c r="J21" s="1776"/>
      <c r="K21" s="1776"/>
      <c r="L21" s="1777">
        <f>COUNTIF($B$4:$AF$15,"=FOTS")</f>
        <v>1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2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6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1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/>
    <row r="26" spans="1:33" ht="32.1" customHeight="1" x14ac:dyDescent="0.25">
      <c r="A26" s="241"/>
      <c r="B26" s="31"/>
      <c r="C26" s="242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1809"/>
      <c r="AB26" s="1809"/>
      <c r="AC26" s="1809"/>
      <c r="AD26" s="1809"/>
      <c r="AE26" s="1809"/>
      <c r="AF26" s="1809"/>
      <c r="AG26" s="243"/>
    </row>
    <row r="27" spans="1:33" ht="29.45" customHeight="1" x14ac:dyDescent="0.25">
      <c r="A27" s="1764">
        <v>2024</v>
      </c>
      <c r="B27" s="1771" t="s">
        <v>214</v>
      </c>
      <c r="C27" s="1772"/>
      <c r="D27" s="1773"/>
      <c r="E27" s="1810">
        <v>6</v>
      </c>
      <c r="F27" s="1811"/>
      <c r="G27" s="1811"/>
      <c r="H27" s="1811"/>
      <c r="I27" s="1811"/>
      <c r="J27" s="1811"/>
      <c r="K27" s="1812"/>
      <c r="L27" s="1771" t="s">
        <v>215</v>
      </c>
      <c r="M27" s="1772"/>
      <c r="N27" s="1773"/>
      <c r="O27" s="1768"/>
      <c r="P27" s="1769"/>
      <c r="Q27" s="1769"/>
      <c r="R27" s="1769"/>
      <c r="S27" s="1769"/>
      <c r="T27" s="1769"/>
      <c r="U27" s="1769"/>
      <c r="V27" s="1770"/>
      <c r="W27" s="1771" t="s">
        <v>216</v>
      </c>
      <c r="X27" s="1772"/>
      <c r="Y27" s="1773"/>
      <c r="Z27" s="1768"/>
      <c r="AA27" s="1769"/>
      <c r="AB27" s="1769"/>
      <c r="AC27" s="1769"/>
      <c r="AD27" s="1769"/>
      <c r="AE27" s="1769"/>
      <c r="AF27" s="1770"/>
      <c r="AG27" s="255">
        <f>+AG29+AG31+AG33+AG35+AG37+AG39</f>
        <v>36.666666666666671</v>
      </c>
    </row>
    <row r="28" spans="1:33" ht="21.6" customHeight="1" x14ac:dyDescent="0.25">
      <c r="A28" s="1765"/>
      <c r="B28" s="257">
        <v>1</v>
      </c>
      <c r="C28" s="257">
        <v>2</v>
      </c>
      <c r="D28" s="257">
        <v>3</v>
      </c>
      <c r="E28" s="257">
        <v>4</v>
      </c>
      <c r="F28" s="257">
        <v>5</v>
      </c>
      <c r="G28" s="257">
        <v>6</v>
      </c>
      <c r="H28" s="257">
        <v>7</v>
      </c>
      <c r="I28" s="257">
        <v>8</v>
      </c>
      <c r="J28" s="257">
        <v>9</v>
      </c>
      <c r="K28" s="257">
        <v>10</v>
      </c>
      <c r="L28" s="257">
        <v>11</v>
      </c>
      <c r="M28" s="257">
        <v>12</v>
      </c>
      <c r="N28" s="257">
        <v>13</v>
      </c>
      <c r="O28" s="257">
        <v>14</v>
      </c>
      <c r="P28" s="257">
        <v>15</v>
      </c>
      <c r="Q28" s="257">
        <v>16</v>
      </c>
      <c r="R28" s="257">
        <v>17</v>
      </c>
      <c r="S28" s="257">
        <v>18</v>
      </c>
      <c r="T28" s="257">
        <v>19</v>
      </c>
      <c r="U28" s="257">
        <v>20</v>
      </c>
      <c r="V28" s="257">
        <v>21</v>
      </c>
      <c r="W28" s="263">
        <v>22</v>
      </c>
      <c r="X28" s="263">
        <v>23</v>
      </c>
      <c r="Y28" s="263">
        <v>24</v>
      </c>
      <c r="Z28" s="263">
        <v>25</v>
      </c>
      <c r="AA28" s="263">
        <v>26</v>
      </c>
      <c r="AB28" s="263">
        <v>27</v>
      </c>
      <c r="AC28" s="263">
        <v>28</v>
      </c>
      <c r="AD28" s="263">
        <v>29</v>
      </c>
      <c r="AE28" s="263">
        <v>30</v>
      </c>
      <c r="AF28" s="257">
        <v>31</v>
      </c>
      <c r="AG28" s="258" t="s">
        <v>8</v>
      </c>
    </row>
    <row r="29" spans="1:33" ht="21.6" customHeight="1" x14ac:dyDescent="0.25">
      <c r="A29" s="1764" t="s">
        <v>251</v>
      </c>
      <c r="B29" s="259" t="e">
        <f>+#REF!</f>
        <v>#REF!</v>
      </c>
      <c r="C29" s="259" t="e">
        <f>+#REF!</f>
        <v>#REF!</v>
      </c>
      <c r="D29" s="259" t="e">
        <f>+#REF!</f>
        <v>#REF!</v>
      </c>
      <c r="E29" s="259" t="e">
        <f>+#REF!</f>
        <v>#REF!</v>
      </c>
      <c r="F29" s="259" t="e">
        <f>+#REF!</f>
        <v>#REF!</v>
      </c>
      <c r="G29" s="259" t="e">
        <f>+#REF!</f>
        <v>#REF!</v>
      </c>
      <c r="H29" s="259" t="e">
        <f>+#REF!</f>
        <v>#REF!</v>
      </c>
      <c r="I29" s="259" t="e">
        <f>+#REF!</f>
        <v>#REF!</v>
      </c>
      <c r="J29" s="259" t="e">
        <f>+#REF!</f>
        <v>#REF!</v>
      </c>
      <c r="K29" s="259" t="e">
        <f>+#REF!</f>
        <v>#REF!</v>
      </c>
      <c r="L29" s="259" t="e">
        <f>+#REF!</f>
        <v>#REF!</v>
      </c>
      <c r="M29" s="259" t="e">
        <f>+#REF!</f>
        <v>#REF!</v>
      </c>
      <c r="N29" s="259" t="e">
        <f>+#REF!</f>
        <v>#REF!</v>
      </c>
      <c r="O29" s="259" t="e">
        <f>+#REF!</f>
        <v>#REF!</v>
      </c>
      <c r="P29" s="259" t="e">
        <f>+#REF!</f>
        <v>#REF!</v>
      </c>
      <c r="Q29" s="259" t="e">
        <f>+#REF!</f>
        <v>#REF!</v>
      </c>
      <c r="R29" s="259" t="e">
        <f>+#REF!</f>
        <v>#REF!</v>
      </c>
      <c r="S29" s="259" t="e">
        <f>+#REF!</f>
        <v>#REF!</v>
      </c>
      <c r="T29" s="259" t="e">
        <f>+#REF!</f>
        <v>#REF!</v>
      </c>
      <c r="U29" s="259" t="e">
        <f>+#REF!</f>
        <v>#REF!</v>
      </c>
      <c r="V29" s="259" t="e">
        <f>+#REF!</f>
        <v>#REF!</v>
      </c>
      <c r="W29" s="259" t="e">
        <f>+#REF!</f>
        <v>#REF!</v>
      </c>
      <c r="X29" s="259" t="e">
        <f>+#REF!</f>
        <v>#REF!</v>
      </c>
      <c r="Y29" s="259" t="e">
        <f>+#REF!</f>
        <v>#REF!</v>
      </c>
      <c r="Z29" s="259" t="e">
        <f>+#REF!</f>
        <v>#REF!</v>
      </c>
      <c r="AA29" s="259" t="e">
        <f>+#REF!</f>
        <v>#REF!</v>
      </c>
      <c r="AB29" s="259" t="e">
        <f>+#REF!</f>
        <v>#REF!</v>
      </c>
      <c r="AC29" s="259" t="e">
        <f>+#REF!</f>
        <v>#REF!</v>
      </c>
      <c r="AD29" s="259" t="e">
        <f>+#REF!</f>
        <v>#REF!</v>
      </c>
      <c r="AE29" s="259" t="e">
        <f>+#REF!</f>
        <v>#REF!</v>
      </c>
      <c r="AF29" s="259" t="e">
        <f>+#REF!</f>
        <v>#REF!</v>
      </c>
      <c r="AG29" s="427">
        <f>184/24</f>
        <v>7.666666666666667</v>
      </c>
    </row>
    <row r="30" spans="1:33" ht="21.6" customHeight="1" x14ac:dyDescent="0.25">
      <c r="A30" s="1765"/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245" t="e">
        <f>#REF!</f>
        <v>#REF!</v>
      </c>
    </row>
    <row r="31" spans="1:33" ht="21.6" customHeight="1" x14ac:dyDescent="0.25">
      <c r="A31" s="1764" t="s">
        <v>252</v>
      </c>
      <c r="B31" s="250" t="e">
        <f>+#REF!</f>
        <v>#REF!</v>
      </c>
      <c r="C31" s="250" t="e">
        <f>+#REF!</f>
        <v>#REF!</v>
      </c>
      <c r="D31" s="250" t="e">
        <f>+#REF!</f>
        <v>#REF!</v>
      </c>
      <c r="E31" s="250" t="e">
        <f>+#REF!</f>
        <v>#REF!</v>
      </c>
      <c r="F31" s="250" t="e">
        <f>+#REF!</f>
        <v>#REF!</v>
      </c>
      <c r="G31" s="250" t="e">
        <f>+#REF!</f>
        <v>#REF!</v>
      </c>
      <c r="H31" s="250" t="e">
        <f>+#REF!</f>
        <v>#REF!</v>
      </c>
      <c r="I31" s="250" t="e">
        <f>+#REF!</f>
        <v>#REF!</v>
      </c>
      <c r="J31" s="250" t="e">
        <f>+#REF!</f>
        <v>#REF!</v>
      </c>
      <c r="K31" s="250" t="e">
        <f>+#REF!</f>
        <v>#REF!</v>
      </c>
      <c r="L31" s="250" t="e">
        <f>+#REF!</f>
        <v>#REF!</v>
      </c>
      <c r="M31" s="250" t="e">
        <f>+#REF!</f>
        <v>#REF!</v>
      </c>
      <c r="N31" s="250" t="e">
        <f>+#REF!</f>
        <v>#REF!</v>
      </c>
      <c r="O31" s="250" t="e">
        <f>+#REF!</f>
        <v>#REF!</v>
      </c>
      <c r="P31" s="250" t="e">
        <f>+#REF!</f>
        <v>#REF!</v>
      </c>
      <c r="Q31" s="250" t="e">
        <f>+#REF!</f>
        <v>#REF!</v>
      </c>
      <c r="R31" s="250" t="e">
        <f>+#REF!</f>
        <v>#REF!</v>
      </c>
      <c r="S31" s="250" t="e">
        <f>+#REF!</f>
        <v>#REF!</v>
      </c>
      <c r="T31" s="250" t="e">
        <f>+#REF!</f>
        <v>#REF!</v>
      </c>
      <c r="U31" s="250" t="e">
        <f>+#REF!</f>
        <v>#REF!</v>
      </c>
      <c r="V31" s="250" t="e">
        <f>+#REF!</f>
        <v>#REF!</v>
      </c>
      <c r="W31" s="250" t="e">
        <f>+#REF!</f>
        <v>#REF!</v>
      </c>
      <c r="X31" s="250" t="e">
        <f>+#REF!</f>
        <v>#REF!</v>
      </c>
      <c r="Y31" s="250" t="e">
        <f>+#REF!</f>
        <v>#REF!</v>
      </c>
      <c r="Z31" s="250" t="e">
        <f>+#REF!</f>
        <v>#REF!</v>
      </c>
      <c r="AA31" s="250" t="e">
        <f>+#REF!</f>
        <v>#REF!</v>
      </c>
      <c r="AB31" s="250" t="e">
        <f>+#REF!</f>
        <v>#REF!</v>
      </c>
      <c r="AC31" s="250" t="e">
        <f>+#REF!</f>
        <v>#REF!</v>
      </c>
      <c r="AD31" s="250" t="e">
        <f>+#REF!</f>
        <v>#REF!</v>
      </c>
      <c r="AE31" s="250" t="e">
        <f>+#REF!</f>
        <v>#REF!</v>
      </c>
      <c r="AF31" s="250" t="e">
        <f>+#REF!</f>
        <v>#REF!</v>
      </c>
      <c r="AG31" s="244">
        <f>176/24</f>
        <v>7.333333333333333</v>
      </c>
    </row>
    <row r="32" spans="1:33" ht="21.6" customHeight="1" x14ac:dyDescent="0.25">
      <c r="A32" s="1765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5" t="e">
        <f>#REF!</f>
        <v>#REF!</v>
      </c>
    </row>
    <row r="33" spans="1:33" ht="21.6" customHeight="1" x14ac:dyDescent="0.25">
      <c r="A33" s="1764" t="s">
        <v>253</v>
      </c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4">
        <f>168/24</f>
        <v>7</v>
      </c>
    </row>
    <row r="34" spans="1:33" ht="21.6" customHeight="1" x14ac:dyDescent="0.25">
      <c r="A34" s="1765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5" t="e">
        <f>#REF!</f>
        <v>#REF!</v>
      </c>
    </row>
    <row r="35" spans="1:33" ht="21.6" customHeight="1" x14ac:dyDescent="0.25">
      <c r="A35" s="1764" t="s">
        <v>254</v>
      </c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4">
        <f>184/24</f>
        <v>7.666666666666667</v>
      </c>
    </row>
    <row r="36" spans="1:33" ht="21.6" customHeight="1" x14ac:dyDescent="0.25">
      <c r="A36" s="1765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5" t="e">
        <f>#REF!</f>
        <v>#REF!</v>
      </c>
    </row>
    <row r="37" spans="1:33" ht="21.6" customHeight="1" x14ac:dyDescent="0.25">
      <c r="A37" s="1764" t="s">
        <v>255</v>
      </c>
      <c r="B37" s="277"/>
      <c r="C37" s="277"/>
      <c r="D37" s="277"/>
      <c r="E37" s="277"/>
      <c r="F37" s="277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277"/>
      <c r="V37" s="277"/>
      <c r="W37" s="277"/>
      <c r="X37" s="277"/>
      <c r="Y37" s="277"/>
      <c r="Z37" s="277"/>
      <c r="AA37" s="277"/>
      <c r="AB37" s="277"/>
      <c r="AC37" s="277"/>
      <c r="AD37" s="277"/>
      <c r="AE37" s="277"/>
      <c r="AF37" s="277"/>
      <c r="AG37" s="244">
        <f>168/24</f>
        <v>7</v>
      </c>
    </row>
    <row r="38" spans="1:33" ht="21.6" customHeight="1" x14ac:dyDescent="0.25">
      <c r="A38" s="1765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  <c r="T38" s="278"/>
      <c r="U38" s="278"/>
      <c r="V38" s="278"/>
      <c r="W38" s="278"/>
      <c r="X38" s="278"/>
      <c r="Y38" s="278"/>
      <c r="Z38" s="278"/>
      <c r="AA38" s="278"/>
      <c r="AB38" s="278"/>
      <c r="AC38" s="278"/>
      <c r="AD38" s="278"/>
      <c r="AE38" s="278"/>
      <c r="AF38" s="278"/>
      <c r="AG38" s="245"/>
    </row>
    <row r="39" spans="1:33" ht="21.6" customHeight="1" x14ac:dyDescent="0.25">
      <c r="A39" s="1764" t="s">
        <v>256</v>
      </c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  <c r="AD39" s="250"/>
      <c r="AE39" s="250"/>
      <c r="AF39" s="250"/>
      <c r="AG39" s="244"/>
    </row>
    <row r="40" spans="1:33" ht="21.6" customHeight="1" x14ac:dyDescent="0.25">
      <c r="A40" s="1765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5"/>
    </row>
    <row r="41" spans="1:33" ht="21.6" customHeight="1" x14ac:dyDescent="0.25">
      <c r="A41" s="1774" t="s">
        <v>217</v>
      </c>
      <c r="B41" s="1774"/>
      <c r="C41" s="1774"/>
      <c r="D41" s="1774"/>
      <c r="E41" s="1774"/>
      <c r="F41" s="1774"/>
      <c r="G41" s="1774"/>
      <c r="H41" s="1774"/>
      <c r="I41" s="1774"/>
      <c r="J41" s="1774"/>
      <c r="K41" s="1774"/>
      <c r="L41" s="1774"/>
      <c r="M41" s="1774"/>
      <c r="N41" s="1774"/>
      <c r="O41" s="1774"/>
      <c r="P41" s="1774"/>
      <c r="Q41" s="1774"/>
      <c r="R41" s="1774"/>
      <c r="S41" s="1774"/>
      <c r="T41" s="1774"/>
      <c r="U41" s="1774"/>
      <c r="V41" s="1774"/>
      <c r="W41" s="1774"/>
      <c r="X41" s="1774"/>
      <c r="Y41" s="1774"/>
      <c r="Z41" s="1774"/>
      <c r="AA41" s="1774"/>
      <c r="AB41" s="1774"/>
      <c r="AC41" s="1774"/>
      <c r="AD41" s="1774"/>
      <c r="AE41" s="1774"/>
      <c r="AF41" s="1813"/>
      <c r="AG41" s="260" t="e">
        <f>+AG30+AG32+AG34+AG36+AG38+AG40</f>
        <v>#REF!</v>
      </c>
    </row>
    <row r="42" spans="1:33" ht="21.6" customHeight="1" x14ac:dyDescent="0.25">
      <c r="A42" s="1775"/>
      <c r="B42" s="1775"/>
      <c r="C42" s="1775"/>
      <c r="D42" s="1775"/>
      <c r="E42" s="1775"/>
      <c r="F42" s="1775"/>
      <c r="G42" s="1775"/>
      <c r="H42" s="1775"/>
      <c r="I42" s="1775"/>
      <c r="J42" s="1775"/>
      <c r="K42" s="1775"/>
      <c r="L42" s="1775"/>
      <c r="M42" s="1775"/>
      <c r="N42" s="1775"/>
      <c r="O42" s="1775"/>
      <c r="P42" s="1775"/>
      <c r="Q42" s="1775"/>
      <c r="R42" s="1775"/>
      <c r="S42" s="1775"/>
      <c r="T42" s="1775"/>
      <c r="U42" s="1775"/>
      <c r="V42" s="1775"/>
      <c r="W42" s="1775"/>
      <c r="X42" s="1775"/>
      <c r="Y42" s="1775"/>
      <c r="Z42" s="1775"/>
      <c r="AA42" s="1775"/>
      <c r="AB42" s="1775"/>
      <c r="AC42" s="1775"/>
      <c r="AD42" s="1775"/>
      <c r="AE42" s="1775"/>
      <c r="AF42" s="1814"/>
      <c r="AG42" s="261" t="e">
        <f>+AG41-AG27</f>
        <v>#REF!</v>
      </c>
    </row>
    <row r="44" spans="1:33" ht="18.600000000000001" customHeight="1" x14ac:dyDescent="0.25">
      <c r="A44" s="1793" t="s">
        <v>218</v>
      </c>
      <c r="B44" s="1794"/>
      <c r="C44" s="1795"/>
      <c r="D44" s="1815">
        <f>COUNTIF($B$29:$AF$40,"=DTS")+COUNTIF($B$29:$AF$40,"=NTS")+COUNTIF($B$29:$AF$40,"=DTS1")+COUNTIF($B$29:$AF$40,"=NTS1")</f>
        <v>0</v>
      </c>
      <c r="E44" s="1816"/>
      <c r="F44" s="53"/>
      <c r="G44" s="53"/>
      <c r="H44" s="53"/>
      <c r="I44" s="1793" t="s">
        <v>219</v>
      </c>
      <c r="J44" s="1794"/>
      <c r="K44" s="1795"/>
      <c r="L44" s="1815">
        <f>COUNTIF($B$29:$AF$40,"=FE")</f>
        <v>0</v>
      </c>
      <c r="M44" s="1816"/>
      <c r="N44" s="53"/>
      <c r="O44" s="53"/>
      <c r="P44" s="53"/>
      <c r="Q44" s="1778" t="s">
        <v>258</v>
      </c>
      <c r="R44" s="1779"/>
      <c r="S44" s="1779"/>
      <c r="T44" s="1780"/>
      <c r="U44" s="1781" t="e">
        <f>#REF!</f>
        <v>#REF!</v>
      </c>
      <c r="V44" s="1817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246"/>
    </row>
    <row r="45" spans="1:33" ht="18.600000000000001" customHeight="1" x14ac:dyDescent="0.25">
      <c r="A45" s="1793" t="s">
        <v>220</v>
      </c>
      <c r="B45" s="1794"/>
      <c r="C45" s="1795"/>
      <c r="D45" s="1815">
        <f>COUNTIF($B$29:$AF$40,"=DTS5S")+COUNTIF($B$29:$AF$40,"=NTS5S")+COUNTIF($B$29:$AF$40,"=DTS5S1")+COUNTIF($B$29:$AF$40,"=NTS5S1")</f>
        <v>0</v>
      </c>
      <c r="E45" s="1816"/>
      <c r="F45" s="53"/>
      <c r="G45" s="53"/>
      <c r="H45" s="53"/>
      <c r="I45" s="1793" t="s">
        <v>57</v>
      </c>
      <c r="J45" s="1794"/>
      <c r="K45" s="1795"/>
      <c r="L45" s="1815">
        <f>COUNTIF($B$29:$AF$40,"=FOTS")</f>
        <v>0</v>
      </c>
      <c r="M45" s="1816"/>
      <c r="N45" s="53"/>
      <c r="O45" s="53"/>
      <c r="P45" s="53"/>
      <c r="Q45" s="1785" t="s">
        <v>247</v>
      </c>
      <c r="R45" s="1786"/>
      <c r="S45" s="1786"/>
      <c r="T45" s="1787"/>
      <c r="U45" s="1818"/>
      <c r="V45" s="1819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8.600000000000001" customHeight="1" x14ac:dyDescent="0.25">
      <c r="A46" s="1793" t="s">
        <v>221</v>
      </c>
      <c r="B46" s="1794"/>
      <c r="C46" s="1795"/>
      <c r="D46" s="1815">
        <f>COUNTIF($B$29:$AF$40,"=DTSDS")+COUNTIF($B$29:$AF$40,"=NTSDS")+COUNTIF($B$29:$AF$40,"=DTSDS1")+COUNTIF($B$29:$AF$40,"=NTSDS1")</f>
        <v>0</v>
      </c>
      <c r="E46" s="1816"/>
      <c r="F46" s="53"/>
      <c r="G46" s="53"/>
      <c r="H46" s="53"/>
      <c r="I46" s="1793" t="s">
        <v>222</v>
      </c>
      <c r="J46" s="1794"/>
      <c r="K46" s="1795"/>
      <c r="L46" s="1815">
        <f>COUNTIF($B$29:$AF$40,"=L")</f>
        <v>0</v>
      </c>
      <c r="M46" s="1816"/>
      <c r="N46" s="53"/>
      <c r="O46" s="53"/>
      <c r="P46" s="53"/>
      <c r="Q46" s="1778" t="s">
        <v>223</v>
      </c>
      <c r="R46" s="1779"/>
      <c r="S46" s="1779"/>
      <c r="T46" s="1780"/>
      <c r="U46" s="1801" t="e">
        <f>IF(AG42&gt;0,AG42-(T44*(12/24)),0)</f>
        <v>#REF!</v>
      </c>
      <c r="V46" s="1802"/>
      <c r="W46" s="1805"/>
      <c r="X46" s="1806"/>
      <c r="Y46" s="1807" t="e">
        <f>IF(U46&gt;0,(IF(U46&lt;(12/24),1/24,(INT(U46/(12/24)))/24)),0)</f>
        <v>#REF!</v>
      </c>
      <c r="Z46" s="1808"/>
      <c r="AA46" s="1791" t="e">
        <f>((Y46*24)*1.25*U48)</f>
        <v>#REF!</v>
      </c>
      <c r="AB46" s="1792"/>
      <c r="AC46" s="53"/>
      <c r="AD46" s="53"/>
      <c r="AE46" s="53"/>
      <c r="AF46" s="53"/>
      <c r="AG46" s="246"/>
    </row>
    <row r="47" spans="1:33" ht="18.600000000000001" customHeight="1" x14ac:dyDescent="0.25">
      <c r="A47" s="1793" t="s">
        <v>225</v>
      </c>
      <c r="B47" s="1794"/>
      <c r="C47" s="1795"/>
      <c r="D47" s="1820">
        <f>+D44+D45+D46</f>
        <v>0</v>
      </c>
      <c r="E47" s="1821"/>
      <c r="F47" s="53"/>
      <c r="G47" s="53"/>
      <c r="H47" s="53"/>
      <c r="I47" s="1793" t="s">
        <v>226</v>
      </c>
      <c r="J47" s="1794"/>
      <c r="K47" s="1795"/>
      <c r="L47" s="1815">
        <f>COUNTIF($B$29:$AF$40,"=B")</f>
        <v>0</v>
      </c>
      <c r="M47" s="1816"/>
      <c r="N47" s="53"/>
      <c r="O47" s="53"/>
      <c r="P47" s="53"/>
      <c r="Q47" s="1785"/>
      <c r="R47" s="1786"/>
      <c r="S47" s="1786"/>
      <c r="T47" s="1787"/>
      <c r="U47" s="1803"/>
      <c r="V47" s="1804"/>
      <c r="W47" s="1789"/>
      <c r="X47" s="1790"/>
      <c r="Y47" s="1807" t="e">
        <f>IF(U46&lt;(12/24),U46-Y46,U46-(INT(U46/(12/24)))/24)</f>
        <v>#REF!</v>
      </c>
      <c r="Z47" s="1808"/>
      <c r="AA47" s="1791" t="e">
        <f>+((Y47*24)*1.375*U48)</f>
        <v>#REF!</v>
      </c>
      <c r="AB47" s="1792"/>
      <c r="AC47" s="53"/>
      <c r="AD47" s="53"/>
      <c r="AE47" s="53"/>
      <c r="AF47" s="53"/>
      <c r="AG47" s="246"/>
    </row>
    <row r="48" spans="1:33" ht="18.600000000000001" customHeight="1" x14ac:dyDescent="0.25">
      <c r="A48" s="247"/>
      <c r="B48" s="53"/>
      <c r="C48" s="53"/>
      <c r="D48" s="53"/>
      <c r="E48" s="53"/>
      <c r="F48" s="53"/>
      <c r="G48" s="53"/>
      <c r="H48" s="53"/>
      <c r="I48" s="1793" t="s">
        <v>227</v>
      </c>
      <c r="J48" s="1794"/>
      <c r="K48" s="1795"/>
      <c r="L48" s="1815">
        <f>COUNTIF($B$29:$AF$40,"=Disp")</f>
        <v>0</v>
      </c>
      <c r="M48" s="1816"/>
      <c r="N48" s="53"/>
      <c r="O48" s="53"/>
      <c r="P48" s="53"/>
      <c r="Q48" s="1793" t="s">
        <v>228</v>
      </c>
      <c r="R48" s="1794"/>
      <c r="S48" s="1794"/>
      <c r="T48" s="1795"/>
      <c r="U48" s="1796"/>
      <c r="V48" s="1797"/>
      <c r="W48" s="248" t="s">
        <v>42</v>
      </c>
      <c r="X48" s="249"/>
      <c r="Y48" s="1798" t="e">
        <f>+AA46+AA47</f>
        <v>#REF!</v>
      </c>
      <c r="Z48" s="1799"/>
      <c r="AA48" s="1799"/>
      <c r="AB48" s="1800"/>
      <c r="AC48" s="53"/>
      <c r="AD48" s="53"/>
      <c r="AE48" s="53"/>
      <c r="AF48" s="53"/>
      <c r="AG48" s="246"/>
    </row>
    <row r="49" spans="1:56" ht="36.950000000000003" customHeight="1" x14ac:dyDescent="0.25">
      <c r="A49" s="1822" t="s">
        <v>262</v>
      </c>
      <c r="B49" s="1822"/>
      <c r="C49" s="1822"/>
      <c r="D49" s="1822"/>
      <c r="E49" s="1822"/>
      <c r="F49" s="1822"/>
      <c r="G49" s="1822"/>
      <c r="H49" s="1822"/>
      <c r="I49" s="1822"/>
      <c r="J49" s="1822"/>
      <c r="K49" s="1822"/>
      <c r="L49" s="1822"/>
      <c r="M49" s="1822"/>
      <c r="N49" s="1822"/>
      <c r="O49" s="1822"/>
      <c r="P49" s="1822"/>
      <c r="Q49" s="1822"/>
      <c r="R49" s="1822"/>
      <c r="S49" s="1822"/>
      <c r="T49" s="1822"/>
      <c r="U49" s="1822"/>
      <c r="V49" s="1822"/>
      <c r="W49" s="1822"/>
      <c r="X49" s="1822"/>
      <c r="Y49" s="1822"/>
      <c r="Z49" s="1822"/>
      <c r="AA49" s="1822"/>
      <c r="AB49" s="1822"/>
      <c r="AC49" s="1822"/>
      <c r="AD49" s="1822"/>
      <c r="AE49" s="1822"/>
      <c r="AF49" s="1822"/>
      <c r="AG49" s="1822"/>
      <c r="AH49" s="1822"/>
      <c r="AI49" s="1822"/>
      <c r="AJ49" s="1822"/>
      <c r="AK49" s="1822"/>
      <c r="AL49" s="1822"/>
      <c r="AM49" s="1822"/>
      <c r="AN49" s="1822"/>
      <c r="AO49" s="1822"/>
      <c r="AP49" s="1822"/>
      <c r="AQ49" s="1822"/>
      <c r="AR49" s="1822"/>
      <c r="AS49" s="1822"/>
      <c r="AT49" s="1822"/>
      <c r="AU49" s="1822"/>
      <c r="AV49" s="1822"/>
      <c r="AW49" s="1822"/>
      <c r="AX49" s="1822"/>
      <c r="AY49" s="1822"/>
      <c r="AZ49" s="1822"/>
      <c r="BA49" s="1822"/>
      <c r="BB49" s="1822"/>
      <c r="BC49" s="1822"/>
      <c r="BD49" s="1822"/>
    </row>
  </sheetData>
  <mergeCells count="89"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1091" priority="1" operator="equal">
      <formula>"FOTS"</formula>
    </cfRule>
    <cfRule type="cellIs" dxfId="1090" priority="2" operator="equal">
      <formula>"FO"</formula>
    </cfRule>
    <cfRule type="cellIs" dxfId="1089" priority="3" operator="equal">
      <formula>"F"</formula>
    </cfRule>
    <cfRule type="cellIs" dxfId="1088" priority="4" operator="equal">
      <formula>"NTSDS"</formula>
    </cfRule>
    <cfRule type="cellIs" dxfId="1087" priority="5" operator="equal">
      <formula>"DTSDS"</formula>
    </cfRule>
    <cfRule type="cellIs" dxfId="1086" priority="6" operator="equal">
      <formula>"NTS5S"</formula>
    </cfRule>
    <cfRule type="cellIs" dxfId="1085" priority="7" operator="equal">
      <formula>"DTS5S"</formula>
    </cfRule>
    <cfRule type="cellIs" dxfId="1084" priority="8" operator="equal">
      <formula>"NTS"</formula>
    </cfRule>
    <cfRule type="cellIs" dxfId="1083" priority="9" operator="equal">
      <formula>"DTS"</formula>
    </cfRule>
    <cfRule type="cellIs" dxfId="1082" priority="10" operator="equal">
      <formula>"FEF"</formula>
    </cfRule>
    <cfRule type="cellIs" dxfId="1081" priority="11" operator="equal">
      <formula>"FED"</formula>
    </cfRule>
    <cfRule type="cellIs" dxfId="1080" priority="12" operator="equal">
      <formula>"FES"</formula>
    </cfRule>
    <cfRule type="cellIs" dxfId="1079" priority="13" operator="equal">
      <formula>"FE"</formula>
    </cfRule>
    <cfRule type="cellIs" dxfId="1078" priority="14" operator="equal">
      <formula>"DS"</formula>
    </cfRule>
  </conditionalFormatting>
  <conditionalFormatting sqref="B29:AF40">
    <cfRule type="cellIs" dxfId="1077" priority="29" operator="equal">
      <formula>"FOTS"</formula>
    </cfRule>
    <cfRule type="cellIs" dxfId="1076" priority="30" operator="equal">
      <formula>"FO"</formula>
    </cfRule>
    <cfRule type="cellIs" dxfId="1075" priority="31" operator="equal">
      <formula>"F"</formula>
    </cfRule>
    <cfRule type="cellIs" dxfId="1074" priority="32" operator="equal">
      <formula>"NTSDS"</formula>
    </cfRule>
    <cfRule type="cellIs" dxfId="1073" priority="33" operator="equal">
      <formula>"DTSDS"</formula>
    </cfRule>
    <cfRule type="cellIs" dxfId="1072" priority="34" operator="equal">
      <formula>"NTS5S"</formula>
    </cfRule>
    <cfRule type="cellIs" dxfId="1071" priority="35" operator="equal">
      <formula>"DTS5S"</formula>
    </cfRule>
    <cfRule type="cellIs" dxfId="1070" priority="36" operator="equal">
      <formula>"NTS"</formula>
    </cfRule>
    <cfRule type="cellIs" dxfId="1069" priority="37" operator="equal">
      <formula>"DTS"</formula>
    </cfRule>
    <cfRule type="cellIs" dxfId="1068" priority="38" operator="equal">
      <formula>"FEF"</formula>
    </cfRule>
    <cfRule type="cellIs" dxfId="1067" priority="39" operator="equal">
      <formula>"FED"</formula>
    </cfRule>
    <cfRule type="cellIs" dxfId="1066" priority="40" operator="equal">
      <formula>"FES"</formula>
    </cfRule>
    <cfRule type="cellIs" dxfId="1065" priority="41" operator="equal">
      <formula>"FE"</formula>
    </cfRule>
    <cfRule type="cellIs" dxfId="1064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2A141-40B5-4780-9CBC-26F688ABB0AC}">
  <dimension ref="A1:BD48"/>
  <sheetViews>
    <sheetView showZeros="0" workbookViewId="0">
      <selection activeCell="N4" sqref="N4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140625" style="240" customWidth="1"/>
    <col min="34" max="38" width="8.7109375" hidden="1" customWidth="1"/>
    <col min="39" max="39" width="1.85546875" hidden="1" customWidth="1"/>
    <col min="40" max="56" width="8.7109375" hidden="1" customWidth="1"/>
  </cols>
  <sheetData>
    <row r="1" spans="1:33" ht="36.6" customHeight="1" x14ac:dyDescent="0.25"/>
    <row r="2" spans="1:33" s="256" customFormat="1" ht="30" customHeight="1" x14ac:dyDescent="0.2">
      <c r="A2" s="1764">
        <v>2025</v>
      </c>
      <c r="B2" s="1766" t="s">
        <v>214</v>
      </c>
      <c r="C2" s="1766"/>
      <c r="D2" s="1766"/>
      <c r="E2" s="1767">
        <v>7</v>
      </c>
      <c r="F2" s="1767"/>
      <c r="G2" s="1767"/>
      <c r="H2" s="1767"/>
      <c r="I2" s="1767"/>
      <c r="J2" s="1767"/>
      <c r="K2" s="1767"/>
      <c r="L2" s="1766" t="s">
        <v>215</v>
      </c>
      <c r="M2" s="1766"/>
      <c r="N2" s="1766"/>
      <c r="O2" s="1768"/>
      <c r="P2" s="1769"/>
      <c r="Q2" s="1769"/>
      <c r="R2" s="1769"/>
      <c r="S2" s="1769"/>
      <c r="T2" s="1769"/>
      <c r="U2" s="1769"/>
      <c r="V2" s="1770"/>
      <c r="W2" s="1771" t="s">
        <v>216</v>
      </c>
      <c r="X2" s="1772"/>
      <c r="Y2" s="1773"/>
      <c r="Z2" s="1768"/>
      <c r="AA2" s="1769"/>
      <c r="AB2" s="1769"/>
      <c r="AC2" s="1769"/>
      <c r="AD2" s="1769"/>
      <c r="AE2" s="1769"/>
      <c r="AF2" s="1770"/>
      <c r="AG2" s="255">
        <f>+AG4+AG6+AG8+AG10+AG12+AG14</f>
        <v>28.666666666666668</v>
      </c>
    </row>
    <row r="3" spans="1:33" s="41" customFormat="1" ht="27" customHeight="1" x14ac:dyDescent="0.25">
      <c r="A3" s="1765"/>
      <c r="B3" s="257">
        <v>1</v>
      </c>
      <c r="C3" s="257">
        <v>2</v>
      </c>
      <c r="D3" s="257">
        <v>3</v>
      </c>
      <c r="E3" s="257">
        <v>4</v>
      </c>
      <c r="F3" s="257">
        <v>5</v>
      </c>
      <c r="G3" s="257">
        <v>6</v>
      </c>
      <c r="H3" s="257">
        <v>7</v>
      </c>
      <c r="I3" s="257">
        <v>8</v>
      </c>
      <c r="J3" s="257">
        <v>9</v>
      </c>
      <c r="K3" s="257">
        <v>10</v>
      </c>
      <c r="L3" s="257">
        <v>11</v>
      </c>
      <c r="M3" s="257">
        <v>12</v>
      </c>
      <c r="N3" s="257">
        <v>13</v>
      </c>
      <c r="O3" s="257">
        <v>14</v>
      </c>
      <c r="P3" s="257">
        <v>15</v>
      </c>
      <c r="Q3" s="257">
        <v>16</v>
      </c>
      <c r="R3" s="257">
        <v>17</v>
      </c>
      <c r="S3" s="257">
        <v>18</v>
      </c>
      <c r="T3" s="257">
        <v>19</v>
      </c>
      <c r="U3" s="257">
        <v>20</v>
      </c>
      <c r="V3" s="257">
        <v>21</v>
      </c>
      <c r="W3" s="263">
        <v>22</v>
      </c>
      <c r="X3" s="263">
        <v>23</v>
      </c>
      <c r="Y3" s="263">
        <v>24</v>
      </c>
      <c r="Z3" s="263">
        <v>25</v>
      </c>
      <c r="AA3" s="263">
        <v>26</v>
      </c>
      <c r="AB3" s="263">
        <v>27</v>
      </c>
      <c r="AC3" s="263">
        <v>28</v>
      </c>
      <c r="AD3" s="263">
        <v>29</v>
      </c>
      <c r="AE3" s="263">
        <v>30</v>
      </c>
      <c r="AF3" s="257">
        <v>31</v>
      </c>
      <c r="AG3" s="258" t="s">
        <v>8</v>
      </c>
    </row>
    <row r="4" spans="1:33" ht="21" customHeight="1" x14ac:dyDescent="0.25">
      <c r="A4" s="382" t="s">
        <v>231</v>
      </c>
      <c r="B4" s="259">
        <f>+JAN!D20</f>
        <v>0</v>
      </c>
      <c r="C4" s="259">
        <f>+JAN!E20</f>
        <v>0</v>
      </c>
      <c r="D4" s="259" t="str">
        <f>+JAN!F20</f>
        <v>T</v>
      </c>
      <c r="E4" s="259">
        <f>+JAN!G20</f>
        <v>0</v>
      </c>
      <c r="F4" s="259" t="str">
        <f>+JAN!H20</f>
        <v>N</v>
      </c>
      <c r="G4" s="259">
        <f>+JAN!I20</f>
        <v>0</v>
      </c>
      <c r="H4" s="259">
        <f>+JAN!J20</f>
        <v>0</v>
      </c>
      <c r="I4" s="259">
        <f>+JAN!K20</f>
        <v>0</v>
      </c>
      <c r="J4" s="259" t="str">
        <f>+JAN!L20</f>
        <v>N</v>
      </c>
      <c r="K4" s="259">
        <f>+JAN!M20</f>
        <v>0</v>
      </c>
      <c r="L4" s="259">
        <f>+JAN!N20</f>
        <v>0</v>
      </c>
      <c r="M4" s="259" t="str">
        <f>+JAN!O20</f>
        <v>D</v>
      </c>
      <c r="N4" s="259" t="str">
        <f>+JAN!P20</f>
        <v>N</v>
      </c>
      <c r="O4" s="259">
        <f>+JAN!Q20</f>
        <v>0</v>
      </c>
      <c r="P4" s="259">
        <f>+JAN!R20</f>
        <v>0</v>
      </c>
      <c r="Q4" s="259">
        <f>+JAN!S20</f>
        <v>0</v>
      </c>
      <c r="R4" s="259">
        <f>+JAN!T20</f>
        <v>0</v>
      </c>
      <c r="S4" s="259">
        <f>+JAN!U20</f>
        <v>0</v>
      </c>
      <c r="T4" s="259">
        <f>+JAN!V20</f>
        <v>0</v>
      </c>
      <c r="U4" s="259" t="str">
        <f>+JAN!W20</f>
        <v>D</v>
      </c>
      <c r="V4" s="259" t="str">
        <f>+JAN!X20</f>
        <v>N</v>
      </c>
      <c r="W4" s="259">
        <f>+JAN!Y20</f>
        <v>0</v>
      </c>
      <c r="X4" s="259">
        <f>+JAN!Z20</f>
        <v>0</v>
      </c>
      <c r="Y4" s="259">
        <f>+JAN!AA20</f>
        <v>0</v>
      </c>
      <c r="Z4" s="259" t="str">
        <f>+JAN!AB20</f>
        <v>N</v>
      </c>
      <c r="AA4" s="259">
        <f>+JAN!AC20</f>
        <v>0</v>
      </c>
      <c r="AB4" s="259">
        <f>+JAN!AD20</f>
        <v>0</v>
      </c>
      <c r="AC4" s="259" t="str">
        <f>+JAN!AE20</f>
        <v>D</v>
      </c>
      <c r="AD4" s="259">
        <f>+JAN!AF20</f>
        <v>0</v>
      </c>
      <c r="AE4" s="259">
        <f>+JAN!AG20</f>
        <v>0</v>
      </c>
      <c r="AF4" s="259">
        <f>+JAN!AH20</f>
        <v>0</v>
      </c>
      <c r="AG4" s="244">
        <f>184/24</f>
        <v>7.666666666666667</v>
      </c>
    </row>
    <row r="5" spans="1:33" ht="21" customHeight="1" x14ac:dyDescent="0.25">
      <c r="A5" s="383"/>
      <c r="B5" s="259">
        <f>+JAN!D22</f>
        <v>0</v>
      </c>
      <c r="C5" s="259">
        <f>+JAN!E22</f>
        <v>0</v>
      </c>
      <c r="D5" s="259">
        <f>+JAN!F22</f>
        <v>0</v>
      </c>
      <c r="E5" s="259">
        <f>+JAN!G22</f>
        <v>0</v>
      </c>
      <c r="F5" s="259">
        <f>+JAN!H22</f>
        <v>0</v>
      </c>
      <c r="G5" s="259">
        <f>+JAN!I22</f>
        <v>0</v>
      </c>
      <c r="H5" s="259" t="str">
        <f>+JAN!J22</f>
        <v>DTS</v>
      </c>
      <c r="I5" s="259" t="str">
        <f>+JAN!K22</f>
        <v>D</v>
      </c>
      <c r="J5" s="259">
        <f>+JAN!L22</f>
        <v>0</v>
      </c>
      <c r="K5" s="259">
        <f>+JAN!M22</f>
        <v>0</v>
      </c>
      <c r="L5" s="259">
        <f>+JAN!N22</f>
        <v>0</v>
      </c>
      <c r="M5" s="259">
        <f>+JAN!O22</f>
        <v>0</v>
      </c>
      <c r="N5" s="259">
        <f>+JAN!P22</f>
        <v>0</v>
      </c>
      <c r="O5" s="259">
        <f>+JAN!Q22</f>
        <v>0</v>
      </c>
      <c r="P5" s="259" t="str">
        <f>+JAN!R22</f>
        <v>DTS</v>
      </c>
      <c r="Q5" s="259" t="str">
        <f>+JAN!S22</f>
        <v>D</v>
      </c>
      <c r="R5" s="259" t="str">
        <f>+JAN!T22</f>
        <v>D</v>
      </c>
      <c r="S5" s="259">
        <f>+JAN!U22</f>
        <v>0</v>
      </c>
      <c r="T5" s="259" t="str">
        <f>+JAN!V22</f>
        <v>DTSDS</v>
      </c>
      <c r="U5" s="259">
        <f>+JAN!W22</f>
        <v>0</v>
      </c>
      <c r="V5" s="259">
        <f>+JAN!X22</f>
        <v>0</v>
      </c>
      <c r="W5" s="259">
        <f>+JAN!Y22</f>
        <v>0</v>
      </c>
      <c r="X5" s="259">
        <f>+JAN!Z22</f>
        <v>0</v>
      </c>
      <c r="Y5" s="259" t="str">
        <f>+JAN!AA22</f>
        <v>N</v>
      </c>
      <c r="Z5" s="259">
        <f>+JAN!AB22</f>
        <v>0</v>
      </c>
      <c r="AA5" s="259">
        <f>+JAN!AC22</f>
        <v>0</v>
      </c>
      <c r="AB5" s="259">
        <f>+JAN!AD22</f>
        <v>0</v>
      </c>
      <c r="AC5" s="259">
        <f>+JAN!AE22</f>
        <v>0</v>
      </c>
      <c r="AD5" s="259" t="str">
        <f>+JAN!AF22</f>
        <v>D</v>
      </c>
      <c r="AE5" s="259" t="str">
        <f>+JAN!AG22</f>
        <v>DTS5S</v>
      </c>
      <c r="AF5" s="259" t="str">
        <f>+JAN!AH22</f>
        <v>DTSDS</v>
      </c>
      <c r="AG5" s="245">
        <f>+JAN!BE20</f>
        <v>6.5</v>
      </c>
    </row>
    <row r="6" spans="1:33" ht="21" customHeight="1" x14ac:dyDescent="0.25">
      <c r="A6" s="382" t="s">
        <v>232</v>
      </c>
      <c r="B6" s="259" t="str">
        <f>+FEV!D19</f>
        <v>D</v>
      </c>
      <c r="C6" s="259" t="str">
        <f>+FEV!E19</f>
        <v>N</v>
      </c>
      <c r="D6" s="259">
        <f>+FEV!F19</f>
        <v>0</v>
      </c>
      <c r="E6" s="259">
        <f>+FEV!G19</f>
        <v>0</v>
      </c>
      <c r="F6" s="259" t="str">
        <f>+FEV!H19</f>
        <v>D</v>
      </c>
      <c r="G6" s="259" t="str">
        <f>+FEV!I19</f>
        <v>N</v>
      </c>
      <c r="H6" s="259" t="str">
        <f>+FEV!J19</f>
        <v>NTS</v>
      </c>
      <c r="I6" s="259">
        <f>+FEV!K19</f>
        <v>0</v>
      </c>
      <c r="J6" s="259" t="str">
        <f>+FEV!L19</f>
        <v>D</v>
      </c>
      <c r="K6" s="259" t="str">
        <f>+FEV!M19</f>
        <v>N</v>
      </c>
      <c r="L6" s="259">
        <f>+FEV!N19</f>
        <v>0</v>
      </c>
      <c r="M6" s="259" t="str">
        <f>+FEV!O19</f>
        <v>DT</v>
      </c>
      <c r="N6" s="259" t="str">
        <f>+FEV!P19</f>
        <v>D</v>
      </c>
      <c r="O6" s="259" t="str">
        <f>+FEV!Q19</f>
        <v>D</v>
      </c>
      <c r="P6" s="259">
        <f>+FEV!R19</f>
        <v>0</v>
      </c>
      <c r="Q6" s="259">
        <f>+FEV!S19</f>
        <v>0</v>
      </c>
      <c r="R6" s="259" t="str">
        <f>+FEV!T19</f>
        <v>D</v>
      </c>
      <c r="S6" s="259" t="str">
        <f>+FEV!U19</f>
        <v>N</v>
      </c>
      <c r="T6" s="259">
        <f>+FEV!V19</f>
        <v>0</v>
      </c>
      <c r="U6" s="259">
        <f>+FEV!W19</f>
        <v>0</v>
      </c>
      <c r="V6" s="259" t="str">
        <f>+FEV!X19</f>
        <v>DISP</v>
      </c>
      <c r="W6" s="259" t="str">
        <f>+FEV!Y19</f>
        <v>T</v>
      </c>
      <c r="X6" s="259">
        <f>+FEV!Z19</f>
        <v>0</v>
      </c>
      <c r="Y6" s="259" t="str">
        <f>+FEV!AA19</f>
        <v>TR</v>
      </c>
      <c r="Z6" s="259" t="str">
        <f>+FEV!AB19</f>
        <v>TR</v>
      </c>
      <c r="AA6" s="259" t="str">
        <f>+FEV!AC19</f>
        <v>TR</v>
      </c>
      <c r="AB6" s="259">
        <f>+FEV!AD19</f>
        <v>0</v>
      </c>
      <c r="AC6" s="259" t="str">
        <f>+FEV!AE19</f>
        <v>DTSDS</v>
      </c>
      <c r="AD6" s="259">
        <f>+FEV!AF19</f>
        <v>0</v>
      </c>
      <c r="AE6" s="259">
        <f>+FEV!AG19</f>
        <v>0</v>
      </c>
      <c r="AF6" s="259">
        <f>+FEV!AH19</f>
        <v>0</v>
      </c>
      <c r="AG6" s="244">
        <f>160/24</f>
        <v>6.666666666666667</v>
      </c>
    </row>
    <row r="7" spans="1:33" ht="21" customHeight="1" x14ac:dyDescent="0.25">
      <c r="A7" s="383"/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5">
        <f>+FEV!BE19</f>
        <v>6.5</v>
      </c>
    </row>
    <row r="8" spans="1:33" ht="21" customHeight="1" x14ac:dyDescent="0.25">
      <c r="A8" s="382" t="s">
        <v>233</v>
      </c>
      <c r="B8" s="259" t="str">
        <f>+MAR!D19</f>
        <v>D</v>
      </c>
      <c r="C8" s="259" t="str">
        <f>+MAR!E19</f>
        <v>D</v>
      </c>
      <c r="D8" s="259" t="str">
        <f>+MAR!F19</f>
        <v>FE</v>
      </c>
      <c r="E8" s="259" t="str">
        <f>+MAR!G19</f>
        <v>FE</v>
      </c>
      <c r="F8" s="259" t="str">
        <f>+MAR!H19</f>
        <v>FE</v>
      </c>
      <c r="G8" s="259" t="str">
        <f>+MAR!I19</f>
        <v>FE</v>
      </c>
      <c r="H8" s="259" t="str">
        <f>+MAR!J19</f>
        <v>FES</v>
      </c>
      <c r="I8" s="259" t="str">
        <f>+MAR!K19</f>
        <v>FED</v>
      </c>
      <c r="J8" s="259" t="str">
        <f>+MAR!L19</f>
        <v>FE</v>
      </c>
      <c r="K8" s="259" t="str">
        <f>+MAR!M19</f>
        <v>FE</v>
      </c>
      <c r="L8" s="259" t="str">
        <f>+MAR!N19</f>
        <v>FE</v>
      </c>
      <c r="M8" s="259" t="str">
        <f>+MAR!O19</f>
        <v>FE</v>
      </c>
      <c r="N8" s="259" t="str">
        <f>+MAR!P19</f>
        <v>FE</v>
      </c>
      <c r="O8" s="259" t="str">
        <f>+MAR!Q19</f>
        <v>FE</v>
      </c>
      <c r="P8" s="259" t="str">
        <f>+MAR!R19</f>
        <v>FES</v>
      </c>
      <c r="Q8" s="259" t="str">
        <f>+MAR!S19</f>
        <v>FED</v>
      </c>
      <c r="R8" s="259" t="str">
        <f>+MAR!T19</f>
        <v>FE</v>
      </c>
      <c r="S8" s="259" t="str">
        <f>+MAR!U19</f>
        <v>FE</v>
      </c>
      <c r="T8" s="259" t="str">
        <f>+MAR!V19</f>
        <v>FES</v>
      </c>
      <c r="U8" s="259" t="str">
        <f>+MAR!W19</f>
        <v>FED</v>
      </c>
      <c r="V8" s="259" t="str">
        <f>+MAR!X19</f>
        <v>FE</v>
      </c>
      <c r="W8" s="259" t="str">
        <f>+MAR!Y19</f>
        <v>FE</v>
      </c>
      <c r="X8" s="259" t="str">
        <f>+MAR!Z19</f>
        <v>FE</v>
      </c>
      <c r="Y8" s="259" t="str">
        <f>+MAR!AA19</f>
        <v>FE</v>
      </c>
      <c r="Z8" s="259" t="str">
        <f>+MAR!AB19</f>
        <v>FE</v>
      </c>
      <c r="AA8" s="259" t="str">
        <f>+MAR!AC19</f>
        <v>FE</v>
      </c>
      <c r="AB8" s="259" t="str">
        <f>+MAR!AD19</f>
        <v>FES</v>
      </c>
      <c r="AC8" s="259" t="str">
        <f>+MAR!AE19</f>
        <v>FED</v>
      </c>
      <c r="AD8" s="259" t="str">
        <f>+MAR!AF19</f>
        <v>FE</v>
      </c>
      <c r="AE8" s="259" t="str">
        <f>+MAR!AG19</f>
        <v>FE</v>
      </c>
      <c r="AF8" s="259" t="str">
        <f>+MAR!AH19</f>
        <v>FE</v>
      </c>
      <c r="AG8" s="244">
        <f>168/24</f>
        <v>7</v>
      </c>
    </row>
    <row r="9" spans="1:33" ht="21" customHeight="1" x14ac:dyDescent="0.25">
      <c r="A9" s="383"/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5">
        <f>+MAR!BE19</f>
        <v>8</v>
      </c>
    </row>
    <row r="10" spans="1:33" ht="21" customHeight="1" x14ac:dyDescent="0.25">
      <c r="A10" s="382" t="s">
        <v>234</v>
      </c>
      <c r="B10" s="250" t="str">
        <f>+ABR!D19</f>
        <v>FE</v>
      </c>
      <c r="C10" s="250" t="str">
        <f>+ABR!E19</f>
        <v>FE</v>
      </c>
      <c r="D10" s="250" t="str">
        <f>+ABR!F19</f>
        <v>FE</v>
      </c>
      <c r="E10" s="250">
        <f>+ABR!G19</f>
        <v>0</v>
      </c>
      <c r="F10" s="250">
        <f>+ABR!H19</f>
        <v>0</v>
      </c>
      <c r="G10" s="250" t="str">
        <f>+ABR!I19</f>
        <v>FE</v>
      </c>
      <c r="H10" s="250" t="str">
        <f>+ABR!J19</f>
        <v>FE</v>
      </c>
      <c r="I10" s="250" t="str">
        <f>+ABR!K19</f>
        <v>FE</v>
      </c>
      <c r="J10" s="250" t="str">
        <f>+ABR!L19</f>
        <v>FE</v>
      </c>
      <c r="K10" s="250" t="str">
        <f>+ABR!M19</f>
        <v>FE</v>
      </c>
      <c r="L10" s="250" t="str">
        <f>+ABR!N19</f>
        <v>FE</v>
      </c>
      <c r="M10" s="250">
        <f>+ABR!O19</f>
        <v>0</v>
      </c>
      <c r="N10" s="250">
        <f>+ABR!P19</f>
        <v>0</v>
      </c>
      <c r="O10" s="250" t="str">
        <f>+ABR!Q19</f>
        <v>FE</v>
      </c>
      <c r="P10" s="250" t="str">
        <f>+ABR!R19</f>
        <v>FE</v>
      </c>
      <c r="Q10" s="250">
        <f>+ABR!S19</f>
        <v>0</v>
      </c>
      <c r="R10" s="250">
        <f>+ABR!T19</f>
        <v>0</v>
      </c>
      <c r="S10" s="250" t="str">
        <f>+ABR!U19</f>
        <v>FEF</v>
      </c>
      <c r="T10" s="250" t="str">
        <f>+ABR!V19</f>
        <v>FE</v>
      </c>
      <c r="U10" s="250" t="str">
        <f>+ABR!W19</f>
        <v>FEF</v>
      </c>
      <c r="V10" s="250" t="str">
        <f>+ABR!X19</f>
        <v>FE</v>
      </c>
      <c r="W10" s="250" t="str">
        <f>+ABR!Y19</f>
        <v>FE</v>
      </c>
      <c r="X10" s="250" t="str">
        <f>+ABR!Z19</f>
        <v>FE</v>
      </c>
      <c r="Y10" s="250">
        <f>+ABR!AA19</f>
        <v>0</v>
      </c>
      <c r="Z10" s="250">
        <f>+ABR!AB19</f>
        <v>0</v>
      </c>
      <c r="AA10" s="250" t="str">
        <f>+ABR!AC19</f>
        <v>FE</v>
      </c>
      <c r="AB10" s="250" t="str">
        <f>+ABR!AD19</f>
        <v>FE</v>
      </c>
      <c r="AC10" s="250" t="str">
        <f>+ABR!AE19</f>
        <v>FE</v>
      </c>
      <c r="AD10" s="250" t="str">
        <f>+ABR!AF19</f>
        <v>FE</v>
      </c>
      <c r="AE10" s="250" t="str">
        <f>+ABR!AG19</f>
        <v>FE</v>
      </c>
      <c r="AF10" s="250">
        <f>+ABR!AH19</f>
        <v>0</v>
      </c>
      <c r="AG10" s="244">
        <f>176/24</f>
        <v>7.333333333333333</v>
      </c>
    </row>
    <row r="11" spans="1:33" ht="21" customHeight="1" x14ac:dyDescent="0.25">
      <c r="A11" s="383"/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5">
        <f>+ABR!BE19</f>
        <v>6.666666666666667</v>
      </c>
    </row>
    <row r="12" spans="1:33" ht="21" customHeight="1" x14ac:dyDescent="0.25">
      <c r="A12" s="382" t="s">
        <v>235</v>
      </c>
      <c r="B12" s="277"/>
      <c r="C12" s="277"/>
      <c r="D12" s="277"/>
      <c r="E12" s="277"/>
      <c r="F12" s="277"/>
      <c r="G12" s="277"/>
      <c r="H12" s="277"/>
      <c r="I12" s="277"/>
      <c r="J12" s="277"/>
      <c r="K12" s="277"/>
      <c r="L12" s="277"/>
      <c r="M12" s="277"/>
      <c r="N12" s="277"/>
      <c r="O12" s="277"/>
      <c r="P12" s="277"/>
      <c r="Q12" s="277"/>
      <c r="R12" s="277"/>
      <c r="S12" s="277"/>
      <c r="T12" s="277"/>
      <c r="U12" s="277"/>
      <c r="V12" s="277"/>
      <c r="W12" s="277"/>
      <c r="X12" s="277"/>
      <c r="Y12" s="277"/>
      <c r="Z12" s="277"/>
      <c r="AA12" s="277"/>
      <c r="AB12" s="277"/>
      <c r="AC12" s="277"/>
      <c r="AD12" s="277"/>
      <c r="AE12" s="277"/>
      <c r="AF12" s="277"/>
      <c r="AG12" s="244"/>
    </row>
    <row r="13" spans="1:33" ht="21" customHeight="1" x14ac:dyDescent="0.25">
      <c r="A13" s="383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78"/>
      <c r="M13" s="278"/>
      <c r="N13" s="278"/>
      <c r="O13" s="278"/>
      <c r="P13" s="278"/>
      <c r="Q13" s="278"/>
      <c r="R13" s="278"/>
      <c r="S13" s="278"/>
      <c r="T13" s="278"/>
      <c r="U13" s="278"/>
      <c r="V13" s="278"/>
      <c r="W13" s="278"/>
      <c r="X13" s="278"/>
      <c r="Y13" s="278"/>
      <c r="Z13" s="278"/>
      <c r="AA13" s="278"/>
      <c r="AB13" s="278"/>
      <c r="AC13" s="278"/>
      <c r="AD13" s="278"/>
      <c r="AE13" s="278"/>
      <c r="AF13" s="278"/>
      <c r="AG13" s="245"/>
    </row>
    <row r="14" spans="1:33" ht="21" customHeight="1" x14ac:dyDescent="0.25">
      <c r="A14" s="382" t="s">
        <v>236</v>
      </c>
      <c r="B14" s="250"/>
      <c r="C14" s="250"/>
      <c r="D14" s="250"/>
      <c r="E14" s="250"/>
      <c r="F14" s="250"/>
      <c r="G14" s="250"/>
      <c r="H14" s="250"/>
      <c r="I14" s="250"/>
      <c r="J14" s="250"/>
      <c r="K14" s="250"/>
      <c r="L14" s="250"/>
      <c r="M14" s="250"/>
      <c r="N14" s="250"/>
      <c r="O14" s="250"/>
      <c r="P14" s="250"/>
      <c r="Q14" s="250"/>
      <c r="R14" s="250"/>
      <c r="S14" s="250"/>
      <c r="T14" s="250"/>
      <c r="U14" s="250"/>
      <c r="V14" s="250"/>
      <c r="W14" s="250"/>
      <c r="X14" s="250"/>
      <c r="Y14" s="250"/>
      <c r="Z14" s="250"/>
      <c r="AA14" s="250"/>
      <c r="AB14" s="250"/>
      <c r="AC14" s="250"/>
      <c r="AD14" s="250"/>
      <c r="AE14" s="250"/>
      <c r="AF14" s="250"/>
      <c r="AG14" s="244"/>
    </row>
    <row r="15" spans="1:33" ht="21" customHeight="1" x14ac:dyDescent="0.25">
      <c r="A15" s="383"/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5"/>
    </row>
    <row r="16" spans="1:33" s="53" customFormat="1" ht="23.45" customHeight="1" x14ac:dyDescent="0.15">
      <c r="A16" s="1774" t="s">
        <v>217</v>
      </c>
      <c r="B16" s="1774"/>
      <c r="C16" s="1774"/>
      <c r="D16" s="1774"/>
      <c r="E16" s="1774"/>
      <c r="F16" s="1774"/>
      <c r="G16" s="1774"/>
      <c r="H16" s="1774"/>
      <c r="I16" s="1774"/>
      <c r="J16" s="1774"/>
      <c r="K16" s="1774"/>
      <c r="L16" s="1774"/>
      <c r="M16" s="1774"/>
      <c r="N16" s="1774"/>
      <c r="O16" s="1774"/>
      <c r="P16" s="1774"/>
      <c r="Q16" s="1774"/>
      <c r="R16" s="1774"/>
      <c r="S16" s="1774"/>
      <c r="T16" s="1774"/>
      <c r="U16" s="1774"/>
      <c r="V16" s="1774"/>
      <c r="W16" s="1774"/>
      <c r="X16" s="1774"/>
      <c r="Y16" s="1774"/>
      <c r="Z16" s="1774"/>
      <c r="AA16" s="1774"/>
      <c r="AB16" s="1774"/>
      <c r="AC16" s="1774"/>
      <c r="AD16" s="1774"/>
      <c r="AE16" s="1774"/>
      <c r="AF16" s="1774"/>
      <c r="AG16" s="260">
        <f>+AG5+AG7+AG9+AG11+AG13+AG15</f>
        <v>27.666666666666668</v>
      </c>
    </row>
    <row r="17" spans="1:33" ht="23.45" customHeight="1" x14ac:dyDescent="0.25">
      <c r="A17" s="1775"/>
      <c r="B17" s="1775"/>
      <c r="C17" s="1775"/>
      <c r="D17" s="1775"/>
      <c r="E17" s="1775"/>
      <c r="F17" s="1775"/>
      <c r="G17" s="1775"/>
      <c r="H17" s="1775"/>
      <c r="I17" s="1775"/>
      <c r="J17" s="1775"/>
      <c r="K17" s="1775"/>
      <c r="L17" s="1775"/>
      <c r="M17" s="1775"/>
      <c r="N17" s="1775"/>
      <c r="O17" s="1775"/>
      <c r="P17" s="1775"/>
      <c r="Q17" s="1775"/>
      <c r="R17" s="1775"/>
      <c r="S17" s="1775"/>
      <c r="T17" s="1775"/>
      <c r="U17" s="1775"/>
      <c r="V17" s="1775"/>
      <c r="W17" s="1775"/>
      <c r="X17" s="1775"/>
      <c r="Y17" s="1775"/>
      <c r="Z17" s="1775"/>
      <c r="AA17" s="1775"/>
      <c r="AB17" s="1775"/>
      <c r="AC17" s="1775"/>
      <c r="AD17" s="1775"/>
      <c r="AE17" s="1775"/>
      <c r="AF17" s="1775"/>
      <c r="AG17" s="261">
        <f>+AG16-AG2</f>
        <v>-1</v>
      </c>
    </row>
    <row r="19" spans="1:33" s="53" customFormat="1" ht="18" customHeight="1" x14ac:dyDescent="0.15">
      <c r="A19" s="1776" t="s">
        <v>218</v>
      </c>
      <c r="B19" s="1776"/>
      <c r="C19" s="1776"/>
      <c r="D19" s="1777">
        <f>COUNTIF($B$4:$AF$15,"=DTS")+COUNTIF($B$4:$AF$15,"=NTS")+COUNTIF($B$4:$AF$15,"=DTS1")+COUNTIF($B$4:$AF$15,"=NTS1")</f>
        <v>3</v>
      </c>
      <c r="E19" s="1777"/>
      <c r="I19" s="1776" t="s">
        <v>219</v>
      </c>
      <c r="J19" s="1776"/>
      <c r="K19" s="1776"/>
      <c r="L19" s="1777">
        <f>COUNTIF($B$4:$AF$15,"=FE")</f>
        <v>41</v>
      </c>
      <c r="M19" s="1777"/>
      <c r="Q19" s="1778" t="s">
        <v>57</v>
      </c>
      <c r="R19" s="1779"/>
      <c r="S19" s="1779"/>
      <c r="T19" s="1780"/>
      <c r="U19" s="1825" t="s">
        <v>306</v>
      </c>
      <c r="V19" s="1782"/>
      <c r="AG19" s="246"/>
    </row>
    <row r="20" spans="1:33" s="53" customFormat="1" ht="18" customHeight="1" x14ac:dyDescent="0.15">
      <c r="A20" s="1776" t="s">
        <v>220</v>
      </c>
      <c r="B20" s="1776"/>
      <c r="C20" s="1776"/>
      <c r="D20" s="1777">
        <f>COUNTIF($B$4:$AF$15,"=DTS5S")+COUNTIF($B$4:$AF$15,"=NTS5S")+COUNTIF($B$4:$AF$15,"=DTS5S1")+COUNTIF($B$4:$AF$15,"=NTS5S1")</f>
        <v>1</v>
      </c>
      <c r="E20" s="1777"/>
      <c r="I20" s="1776" t="s">
        <v>57</v>
      </c>
      <c r="J20" s="1776"/>
      <c r="K20" s="1776"/>
      <c r="L20" s="1777">
        <f>COUNTIF($B$4:$AF$15,"=FOTS")</f>
        <v>0</v>
      </c>
      <c r="M20" s="1777"/>
      <c r="Q20" s="1785" t="s">
        <v>295</v>
      </c>
      <c r="R20" s="1786"/>
      <c r="S20" s="1786"/>
      <c r="T20" s="1787"/>
      <c r="U20" s="1783"/>
      <c r="V20" s="1784"/>
      <c r="AG20" s="246"/>
    </row>
    <row r="21" spans="1:33" s="53" customFormat="1" ht="18" customHeight="1" x14ac:dyDescent="0.15">
      <c r="A21" s="1776" t="s">
        <v>221</v>
      </c>
      <c r="B21" s="1776"/>
      <c r="C21" s="1776"/>
      <c r="D21" s="1777">
        <f>COUNTIF($B$4:$AF$15,"=DTSDS")+COUNTIF($B$4:$AF$15,"=NTSDS")+COUNTIF($B$4:$AF$15,"=DTSDS1")+COUNTIF($B$4:$AF$15,"=NTSDS1")</f>
        <v>3</v>
      </c>
      <c r="E21" s="1777"/>
      <c r="I21" s="1776" t="s">
        <v>222</v>
      </c>
      <c r="J21" s="1776"/>
      <c r="K21" s="1776"/>
      <c r="L21" s="1777">
        <f>COUNTIF($B$4:$AF$15,"=L")</f>
        <v>0</v>
      </c>
      <c r="M21" s="1777"/>
      <c r="Q21" s="1778" t="s">
        <v>223</v>
      </c>
      <c r="R21" s="1779"/>
      <c r="S21" s="1779"/>
      <c r="T21" s="1780"/>
      <c r="U21" s="1801">
        <f>IF(AG17&gt;0,AG17-(T19*(12/24)),0)</f>
        <v>0</v>
      </c>
      <c r="V21" s="1802"/>
      <c r="W21" s="1805" t="s">
        <v>224</v>
      </c>
      <c r="X21" s="1806"/>
      <c r="Y21" s="1807">
        <f>IF(U21&gt;0,(IF(U21&lt;(12/24),1/24,(INT(U21/(12/24)))/24)),0)</f>
        <v>0</v>
      </c>
      <c r="Z21" s="1808"/>
      <c r="AA21" s="1791">
        <f>((Y21*24)*1.25*U23)</f>
        <v>0</v>
      </c>
      <c r="AB21" s="1792"/>
      <c r="AG21" s="246"/>
    </row>
    <row r="22" spans="1:33" s="53" customFormat="1" ht="18" customHeight="1" x14ac:dyDescent="0.15">
      <c r="A22" s="1776" t="s">
        <v>225</v>
      </c>
      <c r="B22" s="1776"/>
      <c r="C22" s="1776"/>
      <c r="D22" s="1788">
        <f>+D19+D20+D21</f>
        <v>7</v>
      </c>
      <c r="E22" s="1788"/>
      <c r="I22" s="1776" t="s">
        <v>226</v>
      </c>
      <c r="J22" s="1776"/>
      <c r="K22" s="1776"/>
      <c r="L22" s="1777">
        <f>COUNTIF($B$4:$AF$15,"=B")</f>
        <v>0</v>
      </c>
      <c r="M22" s="1777"/>
      <c r="Q22" s="1785"/>
      <c r="R22" s="1786"/>
      <c r="S22" s="1786"/>
      <c r="T22" s="1787"/>
      <c r="U22" s="1803"/>
      <c r="V22" s="1804"/>
      <c r="W22" s="1789">
        <v>0.375</v>
      </c>
      <c r="X22" s="1790"/>
      <c r="Y22" s="1807">
        <f>IF(U21&lt;(12/24),U21-Y21,U21-(INT(U21/(12/24)))/24)</f>
        <v>0</v>
      </c>
      <c r="Z22" s="1808"/>
      <c r="AA22" s="1791">
        <f>+((Y22*24)*1.375*U23)</f>
        <v>0</v>
      </c>
      <c r="AB22" s="1792"/>
      <c r="AG22" s="246"/>
    </row>
    <row r="23" spans="1:33" s="53" customFormat="1" ht="18" customHeight="1" x14ac:dyDescent="0.15">
      <c r="A23" s="247"/>
      <c r="I23" s="1776" t="s">
        <v>227</v>
      </c>
      <c r="J23" s="1776"/>
      <c r="K23" s="1776"/>
      <c r="L23" s="1777">
        <f>COUNTIF($B$4:$AF$15,"=Disp")</f>
        <v>1</v>
      </c>
      <c r="M23" s="1777"/>
      <c r="Q23" s="1793" t="s">
        <v>228</v>
      </c>
      <c r="R23" s="1794"/>
      <c r="S23" s="1794"/>
      <c r="T23" s="1795"/>
      <c r="U23" s="1796"/>
      <c r="V23" s="1797"/>
      <c r="W23" s="248" t="s">
        <v>42</v>
      </c>
      <c r="X23" s="249"/>
      <c r="Y23" s="1798">
        <f>+AA21+AA22</f>
        <v>0</v>
      </c>
      <c r="Z23" s="1799"/>
      <c r="AA23" s="1799"/>
      <c r="AB23" s="1800"/>
      <c r="AG23" s="246"/>
    </row>
    <row r="24" spans="1:33" ht="53.45" customHeight="1" x14ac:dyDescent="0.25">
      <c r="A24" s="1826" t="s">
        <v>262</v>
      </c>
      <c r="B24" s="1826"/>
      <c r="C24" s="1826"/>
      <c r="D24" s="1826"/>
      <c r="E24" s="1826"/>
      <c r="F24" s="1826"/>
      <c r="G24" s="1826"/>
      <c r="H24" s="1826"/>
      <c r="I24" s="1826"/>
      <c r="J24" s="1826"/>
      <c r="K24" s="1826"/>
      <c r="L24" s="1826"/>
      <c r="M24" s="1826"/>
      <c r="N24" s="1826"/>
      <c r="O24" s="1826"/>
      <c r="P24" s="1826"/>
      <c r="Q24" s="1826"/>
      <c r="R24" s="1826"/>
      <c r="S24" s="1826"/>
      <c r="T24" s="1826"/>
      <c r="U24" s="1826"/>
      <c r="V24" s="1826"/>
      <c r="W24" s="1826"/>
      <c r="X24" s="1826"/>
      <c r="Y24" s="1826"/>
      <c r="Z24" s="1826"/>
      <c r="AA24" s="1826"/>
      <c r="AB24" s="1826"/>
      <c r="AC24" s="1826"/>
      <c r="AD24" s="1826"/>
      <c r="AE24" s="1826"/>
      <c r="AF24" s="1826"/>
      <c r="AG24" s="1826"/>
    </row>
    <row r="25" spans="1:33" ht="36" customHeigh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29.1" customHeigh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</row>
    <row r="27" spans="1:33" ht="21.6" customHeigh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</row>
    <row r="28" spans="1:33" ht="21.6" customHeigh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</row>
    <row r="29" spans="1:33" ht="21.6" customHeigh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</row>
    <row r="30" spans="1:33" ht="21.6" customHeigh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</row>
    <row r="31" spans="1:33" ht="21.6" customHeigh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</row>
    <row r="32" spans="1:33" ht="21.6" customHeigh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</row>
    <row r="33" customFormat="1" ht="21.6" customHeight="1" x14ac:dyDescent="0.25"/>
    <row r="34" customFormat="1" ht="21.6" customHeight="1" x14ac:dyDescent="0.25"/>
    <row r="35" customFormat="1" ht="21.6" customHeight="1" x14ac:dyDescent="0.25"/>
    <row r="36" customFormat="1" ht="21.6" customHeight="1" x14ac:dyDescent="0.25"/>
    <row r="37" customFormat="1" ht="21.6" customHeight="1" x14ac:dyDescent="0.25"/>
    <row r="38" customFormat="1" ht="21.6" customHeight="1" x14ac:dyDescent="0.25"/>
    <row r="39" customFormat="1" ht="21.6" customHeight="1" x14ac:dyDescent="0.25"/>
    <row r="40" customFormat="1" ht="21.6" customHeight="1" x14ac:dyDescent="0.25"/>
    <row r="41" customFormat="1" ht="21.6" customHeight="1" x14ac:dyDescent="0.25"/>
    <row r="42" customFormat="1" x14ac:dyDescent="0.25"/>
    <row r="43" customFormat="1" ht="20.100000000000001" customHeight="1" x14ac:dyDescent="0.25"/>
    <row r="44" customFormat="1" ht="20.100000000000001" customHeight="1" x14ac:dyDescent="0.25"/>
    <row r="45" customFormat="1" ht="20.100000000000001" customHeight="1" x14ac:dyDescent="0.25"/>
    <row r="46" customFormat="1" ht="20.100000000000001" customHeight="1" x14ac:dyDescent="0.25"/>
    <row r="47" customFormat="1" ht="20.100000000000001" customHeight="1" x14ac:dyDescent="0.25"/>
    <row r="48" customFormat="1" ht="44.1" customHeight="1" x14ac:dyDescent="0.25"/>
  </sheetData>
  <mergeCells count="41">
    <mergeCell ref="A24:AG24"/>
    <mergeCell ref="W22:X22"/>
    <mergeCell ref="AA22:AB22"/>
    <mergeCell ref="I23:K23"/>
    <mergeCell ref="L23:M23"/>
    <mergeCell ref="Q23:T23"/>
    <mergeCell ref="U23:V23"/>
    <mergeCell ref="Y23:AB23"/>
    <mergeCell ref="U21:V22"/>
    <mergeCell ref="W21:X21"/>
    <mergeCell ref="Y21:Z21"/>
    <mergeCell ref="AA21:AB21"/>
    <mergeCell ref="Y22:Z22"/>
    <mergeCell ref="A21:C21"/>
    <mergeCell ref="D21:E21"/>
    <mergeCell ref="I21:K21"/>
    <mergeCell ref="A22:C22"/>
    <mergeCell ref="D22:E22"/>
    <mergeCell ref="I22:K22"/>
    <mergeCell ref="L22:M22"/>
    <mergeCell ref="W2:Y2"/>
    <mergeCell ref="I20:K20"/>
    <mergeCell ref="L20:M20"/>
    <mergeCell ref="Q20:T20"/>
    <mergeCell ref="L21:M21"/>
    <mergeCell ref="Q21:T22"/>
    <mergeCell ref="Z2:AF2"/>
    <mergeCell ref="A16:AF17"/>
    <mergeCell ref="A19:C19"/>
    <mergeCell ref="D19:E19"/>
    <mergeCell ref="I19:K19"/>
    <mergeCell ref="L19:M19"/>
    <mergeCell ref="Q19:T19"/>
    <mergeCell ref="U19:V20"/>
    <mergeCell ref="A2:A3"/>
    <mergeCell ref="B2:D2"/>
    <mergeCell ref="E2:K2"/>
    <mergeCell ref="L2:N2"/>
    <mergeCell ref="O2:V2"/>
    <mergeCell ref="A20:C20"/>
    <mergeCell ref="D20:E20"/>
  </mergeCells>
  <conditionalFormatting sqref="B4:AF15">
    <cfRule type="cellIs" dxfId="1063" priority="589" operator="equal">
      <formula>"FOTS"</formula>
    </cfRule>
    <cfRule type="cellIs" dxfId="1062" priority="590" operator="equal">
      <formula>"FO"</formula>
    </cfRule>
    <cfRule type="cellIs" dxfId="1061" priority="591" operator="equal">
      <formula>"F"</formula>
    </cfRule>
    <cfRule type="cellIs" dxfId="1060" priority="592" operator="equal">
      <formula>"NTSDS"</formula>
    </cfRule>
    <cfRule type="cellIs" dxfId="1059" priority="593" operator="equal">
      <formula>"DTSDS"</formula>
    </cfRule>
    <cfRule type="cellIs" dxfId="1058" priority="594" operator="equal">
      <formula>"NTS5S"</formula>
    </cfRule>
    <cfRule type="cellIs" dxfId="1057" priority="595" operator="equal">
      <formula>"DTS5S"</formula>
    </cfRule>
    <cfRule type="cellIs" dxfId="1056" priority="596" operator="equal">
      <formula>"NTS"</formula>
    </cfRule>
    <cfRule type="cellIs" dxfId="1055" priority="597" operator="equal">
      <formula>"DTS"</formula>
    </cfRule>
    <cfRule type="cellIs" dxfId="1054" priority="598" operator="equal">
      <formula>"FEF"</formula>
    </cfRule>
    <cfRule type="cellIs" dxfId="1053" priority="599" operator="equal">
      <formula>"FED"</formula>
    </cfRule>
    <cfRule type="cellIs" dxfId="1052" priority="600" operator="equal">
      <formula>"FES"</formula>
    </cfRule>
    <cfRule type="cellIs" dxfId="1051" priority="601" operator="equal">
      <formula>"FE"</formula>
    </cfRule>
    <cfRule type="cellIs" dxfId="1050" priority="60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BC4CB-77DA-4A8E-99AE-46A3ACFD6937}">
  <dimension ref="A1:BD49"/>
  <sheetViews>
    <sheetView showZeros="0" topLeftCell="A8" zoomScale="90" zoomScaleNormal="90" workbookViewId="0">
      <selection activeCell="BH22" sqref="BH22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6" width="8.7109375" hidden="1" customWidth="1"/>
    <col min="37" max="37" width="1.85546875" hidden="1" customWidth="1"/>
    <col min="38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8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>
        <f>+JAN!D23</f>
        <v>0</v>
      </c>
      <c r="C6" s="259">
        <f>+JAN!E23</f>
        <v>0</v>
      </c>
      <c r="D6" s="259" t="str">
        <f>+JAN!F23</f>
        <v>N</v>
      </c>
      <c r="E6" s="259">
        <f>+JAN!G23</f>
        <v>0</v>
      </c>
      <c r="F6" s="259" t="str">
        <f>+JAN!H23</f>
        <v>D</v>
      </c>
      <c r="G6" s="259" t="str">
        <f>+JAN!I23</f>
        <v>N</v>
      </c>
      <c r="H6" s="259">
        <f>+JAN!J23</f>
        <v>0</v>
      </c>
      <c r="I6" s="259" t="str">
        <f>+JAN!K23</f>
        <v>D</v>
      </c>
      <c r="J6" s="259" t="str">
        <f>+JAN!L23</f>
        <v>N</v>
      </c>
      <c r="K6" s="259">
        <f>+JAN!M23</f>
        <v>0</v>
      </c>
      <c r="L6" s="259">
        <f>+JAN!N23</f>
        <v>0</v>
      </c>
      <c r="M6" s="259" t="str">
        <f>+JAN!O23</f>
        <v>D</v>
      </c>
      <c r="N6" s="259" t="str">
        <f>+JAN!P23</f>
        <v>N</v>
      </c>
      <c r="O6" s="259">
        <f>+JAN!Q23</f>
        <v>0</v>
      </c>
      <c r="P6" s="259">
        <f>+JAN!R23</f>
        <v>0</v>
      </c>
      <c r="Q6" s="259" t="str">
        <f>+JAN!S23</f>
        <v>D</v>
      </c>
      <c r="R6" s="259" t="str">
        <f>+JAN!T23</f>
        <v>D</v>
      </c>
      <c r="S6" s="259">
        <f>+JAN!U23</f>
        <v>0</v>
      </c>
      <c r="T6" s="259">
        <f>+JAN!V23</f>
        <v>0</v>
      </c>
      <c r="U6" s="259" t="str">
        <f>+JAN!W23</f>
        <v>D</v>
      </c>
      <c r="V6" s="259" t="str">
        <f>+JAN!X23</f>
        <v>N</v>
      </c>
      <c r="W6" s="259">
        <f>+JAN!Y23</f>
        <v>0</v>
      </c>
      <c r="X6" s="259">
        <f>+JAN!Z23</f>
        <v>0</v>
      </c>
      <c r="Y6" s="259" t="str">
        <f>+JAN!AA23</f>
        <v>N</v>
      </c>
      <c r="Z6" s="259" t="str">
        <f>+JAN!AB23</f>
        <v>N</v>
      </c>
      <c r="AA6" s="259">
        <f>+JAN!AC23</f>
        <v>0</v>
      </c>
      <c r="AB6" s="259">
        <f>+JAN!AD23</f>
        <v>0</v>
      </c>
      <c r="AC6" s="259" t="str">
        <f>+JAN!AE23</f>
        <v>D</v>
      </c>
      <c r="AD6" s="259" t="str">
        <f>+JAN!AF23</f>
        <v>N</v>
      </c>
      <c r="AE6" s="259">
        <f>+JAN!AG23</f>
        <v>0</v>
      </c>
      <c r="AF6" s="259">
        <f>+JAN!AH23</f>
        <v>0</v>
      </c>
      <c r="AG6" s="245">
        <f>+JAN!BE23</f>
        <v>7.5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 t="str">
        <f>+FEV!D23</f>
        <v>D</v>
      </c>
      <c r="C8" s="259" t="str">
        <f>+FEV!E23</f>
        <v>N</v>
      </c>
      <c r="D8" s="259">
        <f>+FEV!F23</f>
        <v>0</v>
      </c>
      <c r="E8" s="259">
        <f>+FEV!G23</f>
        <v>0</v>
      </c>
      <c r="F8" s="259" t="str">
        <f>+FEV!H23</f>
        <v>D</v>
      </c>
      <c r="G8" s="259" t="str">
        <f>+FEV!I23</f>
        <v>N</v>
      </c>
      <c r="H8" s="259">
        <f>+FEV!J23</f>
        <v>0</v>
      </c>
      <c r="I8" s="259">
        <f>+FEV!K23</f>
        <v>0</v>
      </c>
      <c r="J8" s="259" t="str">
        <f>+FEV!L23</f>
        <v>D</v>
      </c>
      <c r="K8" s="259" t="str">
        <f>+FEV!M23</f>
        <v>N</v>
      </c>
      <c r="L8" s="259">
        <f>+FEV!N23</f>
        <v>0</v>
      </c>
      <c r="M8" s="259">
        <f>+FEV!O23</f>
        <v>0</v>
      </c>
      <c r="N8" s="259" t="str">
        <f>+FEV!P23</f>
        <v>D</v>
      </c>
      <c r="O8" s="259" t="str">
        <f>+FEV!Q23</f>
        <v>D</v>
      </c>
      <c r="P8" s="259">
        <f>+FEV!R23</f>
        <v>0</v>
      </c>
      <c r="Q8" s="259">
        <f>+FEV!S23</f>
        <v>0</v>
      </c>
      <c r="R8" s="259" t="str">
        <f>+FEV!T23</f>
        <v>D</v>
      </c>
      <c r="S8" s="259" t="str">
        <f>+FEV!U23</f>
        <v>N</v>
      </c>
      <c r="T8" s="259">
        <f>+FEV!V23</f>
        <v>0</v>
      </c>
      <c r="U8" s="259">
        <f>+FEV!W23</f>
        <v>0</v>
      </c>
      <c r="V8" s="259" t="str">
        <f>+FEV!X23</f>
        <v>N</v>
      </c>
      <c r="W8" s="259" t="str">
        <f>+FEV!Y23</f>
        <v>N</v>
      </c>
      <c r="X8" s="259">
        <f>+FEV!Z23</f>
        <v>0</v>
      </c>
      <c r="Y8" s="259" t="str">
        <f>+FEV!AA23</f>
        <v>DTS5S</v>
      </c>
      <c r="Z8" s="259" t="str">
        <f>+FEV!AB23</f>
        <v>TR</v>
      </c>
      <c r="AA8" s="259" t="str">
        <f>+FEV!AC23</f>
        <v>TR</v>
      </c>
      <c r="AB8" s="259">
        <f>+FEV!AD23</f>
        <v>0</v>
      </c>
      <c r="AC8" s="259">
        <f>+FEV!AE23</f>
        <v>0</v>
      </c>
      <c r="AD8" s="259">
        <f>+FEV!AF23</f>
        <v>0</v>
      </c>
      <c r="AE8" s="259">
        <f>+FEV!AG23</f>
        <v>0</v>
      </c>
      <c r="AF8" s="259">
        <f>+FEV!AH23</f>
        <v>0</v>
      </c>
      <c r="AG8" s="245">
        <f>+FEV!BE23</f>
        <v>6.666666666666667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 t="str">
        <f>+MAR!D23</f>
        <v>D</v>
      </c>
      <c r="C10" s="259" t="str">
        <f>+MAR!E23</f>
        <v>N</v>
      </c>
      <c r="D10" s="259">
        <f>+MAR!F23</f>
        <v>0</v>
      </c>
      <c r="E10" s="259">
        <f>+MAR!G23</f>
        <v>0</v>
      </c>
      <c r="F10" s="259" t="str">
        <f>+MAR!H23</f>
        <v>D</v>
      </c>
      <c r="G10" s="259" t="str">
        <f>+MAR!I23</f>
        <v>N</v>
      </c>
      <c r="H10" s="259">
        <f>+MAR!J23</f>
        <v>0</v>
      </c>
      <c r="I10" s="259" t="str">
        <f>+MAR!K23</f>
        <v>DTSDS</v>
      </c>
      <c r="J10" s="259" t="str">
        <f>+MAR!L23</f>
        <v>D</v>
      </c>
      <c r="K10" s="259" t="str">
        <f>+MAR!M23</f>
        <v>N</v>
      </c>
      <c r="L10" s="259">
        <f>+MAR!N23</f>
        <v>0</v>
      </c>
      <c r="M10" s="259">
        <f>+MAR!O23</f>
        <v>0</v>
      </c>
      <c r="N10" s="259" t="str">
        <f>+MAR!P23</f>
        <v>D</v>
      </c>
      <c r="O10" s="259" t="str">
        <f>+MAR!Q23</f>
        <v>D</v>
      </c>
      <c r="P10" s="259">
        <f>+MAR!R23</f>
        <v>0</v>
      </c>
      <c r="Q10" s="259">
        <f>+MAR!S23</f>
        <v>0</v>
      </c>
      <c r="R10" s="259" t="str">
        <f>+MAR!T23</f>
        <v>D</v>
      </c>
      <c r="S10" s="259" t="str">
        <f>+MAR!U23</f>
        <v>N</v>
      </c>
      <c r="T10" s="259">
        <f>+MAR!V23</f>
        <v>0</v>
      </c>
      <c r="U10" s="259">
        <f>+MAR!W23</f>
        <v>0</v>
      </c>
      <c r="V10" s="259" t="str">
        <f>+MAR!X23</f>
        <v>N</v>
      </c>
      <c r="W10" s="259" t="str">
        <f>+MAR!Y23</f>
        <v>N</v>
      </c>
      <c r="X10" s="259">
        <f>+MAR!Z23</f>
        <v>0</v>
      </c>
      <c r="Y10" s="259" t="str">
        <f>+MAR!AA23</f>
        <v>DTS5S</v>
      </c>
      <c r="Z10" s="259" t="str">
        <f>+MAR!AB23</f>
        <v>D</v>
      </c>
      <c r="AA10" s="259" t="str">
        <f>+MAR!AC23</f>
        <v>N</v>
      </c>
      <c r="AB10" s="259">
        <f>+MAR!AD23</f>
        <v>0</v>
      </c>
      <c r="AC10" s="259">
        <f>+MAR!AE23</f>
        <v>0</v>
      </c>
      <c r="AD10" s="259" t="str">
        <f>+MAR!AF23</f>
        <v>D</v>
      </c>
      <c r="AE10" s="259" t="str">
        <f>+MAR!AG23</f>
        <v>N</v>
      </c>
      <c r="AF10" s="259">
        <f>+MAR!AH23</f>
        <v>0</v>
      </c>
      <c r="AG10" s="245">
        <f>+MAR!BE23</f>
        <v>8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>
        <f>+ABR!D23</f>
        <v>0</v>
      </c>
      <c r="C12" s="250" t="str">
        <f>+ABR!E23</f>
        <v>D</v>
      </c>
      <c r="D12" s="250" t="str">
        <f>+ABR!F23</f>
        <v>N</v>
      </c>
      <c r="E12" s="250">
        <f>+ABR!G23</f>
        <v>0</v>
      </c>
      <c r="F12" s="250">
        <f>+ABR!H23</f>
        <v>0</v>
      </c>
      <c r="G12" s="250" t="str">
        <f>+ABR!I23</f>
        <v>D</v>
      </c>
      <c r="H12" s="250" t="str">
        <f>+ABR!J23</f>
        <v>N</v>
      </c>
      <c r="I12" s="250" t="str">
        <f>+ABR!K23</f>
        <v>NTS</v>
      </c>
      <c r="J12" s="250">
        <f>+ABR!L23</f>
        <v>0</v>
      </c>
      <c r="K12" s="250" t="str">
        <f>+ABR!M23</f>
        <v>D</v>
      </c>
      <c r="L12" s="250" t="str">
        <f>+ABR!N23</f>
        <v>D</v>
      </c>
      <c r="M12" s="250">
        <f>+ABR!O23</f>
        <v>0</v>
      </c>
      <c r="N12" s="250">
        <f>+ABR!P23</f>
        <v>0</v>
      </c>
      <c r="O12" s="250" t="str">
        <f>+ABR!Q23</f>
        <v>D</v>
      </c>
      <c r="P12" s="250" t="str">
        <f>+ABR!R23</f>
        <v>N</v>
      </c>
      <c r="Q12" s="250">
        <f>+ABR!S23</f>
        <v>0</v>
      </c>
      <c r="R12" s="250">
        <f>+ABR!T23</f>
        <v>0</v>
      </c>
      <c r="S12" s="250" t="str">
        <f>+ABR!U23</f>
        <v>N</v>
      </c>
      <c r="T12" s="250" t="str">
        <f>+ABR!V23</f>
        <v>N</v>
      </c>
      <c r="U12" s="250">
        <f>+ABR!W23</f>
        <v>0</v>
      </c>
      <c r="V12" s="250">
        <f>+ABR!X23</f>
        <v>0</v>
      </c>
      <c r="W12" s="250" t="str">
        <f>+ABR!Y23</f>
        <v>D</v>
      </c>
      <c r="X12" s="250" t="str">
        <f>+ABR!Z23</f>
        <v>FOTS</v>
      </c>
      <c r="Y12" s="250">
        <f>+ABR!AA23</f>
        <v>0</v>
      </c>
      <c r="Z12" s="250">
        <f>+ABR!AB23</f>
        <v>0</v>
      </c>
      <c r="AA12" s="250" t="str">
        <f>+ABR!AC23</f>
        <v>D</v>
      </c>
      <c r="AB12" s="250" t="str">
        <f>+ABR!AD23</f>
        <v>N</v>
      </c>
      <c r="AC12" s="250" t="str">
        <f>+ABR!AE23</f>
        <v>NTS</v>
      </c>
      <c r="AD12" s="250">
        <f>+ABR!AF23</f>
        <v>0</v>
      </c>
      <c r="AE12" s="250" t="str">
        <f>+ABR!AG23</f>
        <v>D</v>
      </c>
      <c r="AF12" s="250">
        <f>+ABR!AH23</f>
        <v>0</v>
      </c>
      <c r="AG12" s="245">
        <f>+ABR!BE23</f>
        <v>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29.166666666666668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0.5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2</v>
      </c>
      <c r="E20" s="1777"/>
      <c r="I20" s="1776" t="s">
        <v>219</v>
      </c>
      <c r="J20" s="1776"/>
      <c r="K20" s="1776"/>
      <c r="L20" s="1777">
        <f>COUNTIF($B$4:$AF$15,"=FE")</f>
        <v>0</v>
      </c>
      <c r="M20" s="1777"/>
      <c r="Q20" s="1778" t="s">
        <v>57</v>
      </c>
      <c r="R20" s="1779"/>
      <c r="S20" s="1779"/>
      <c r="T20" s="1780"/>
      <c r="U20" s="1781">
        <f>+ABR!CB23</f>
        <v>16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2</v>
      </c>
      <c r="E21" s="1777"/>
      <c r="I21" s="1776" t="s">
        <v>57</v>
      </c>
      <c r="J21" s="1776"/>
      <c r="K21" s="1776"/>
      <c r="L21" s="1777">
        <f>COUNTIF($B$4:$AF$15,"=FOTS")</f>
        <v>1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1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0.5</v>
      </c>
      <c r="V22" s="1802"/>
      <c r="W22" s="1805" t="s">
        <v>224</v>
      </c>
      <c r="X22" s="1806"/>
      <c r="Y22" s="1807">
        <f>IF(U22&gt;0,(IF(U22&lt;(12/24),1/24,(INT(U22/(12/24)))/24)),0)</f>
        <v>4.1666666666666664E-2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5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0.45833333333333331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0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/>
    <row r="26" spans="1:33" ht="33.6" customHeight="1" x14ac:dyDescent="0.25">
      <c r="A26" s="241"/>
      <c r="B26" s="31"/>
      <c r="C26" s="242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1809"/>
      <c r="AB26" s="1809"/>
      <c r="AC26" s="1809"/>
      <c r="AD26" s="1809"/>
      <c r="AE26" s="1809"/>
      <c r="AF26" s="1809"/>
      <c r="AG26" s="243"/>
    </row>
    <row r="27" spans="1:33" ht="26.45" customHeight="1" x14ac:dyDescent="0.25">
      <c r="A27" s="1764">
        <v>2024</v>
      </c>
      <c r="B27" s="1771" t="s">
        <v>214</v>
      </c>
      <c r="C27" s="1772"/>
      <c r="D27" s="1773"/>
      <c r="E27" s="1810">
        <v>8</v>
      </c>
      <c r="F27" s="1811"/>
      <c r="G27" s="1811"/>
      <c r="H27" s="1811"/>
      <c r="I27" s="1811"/>
      <c r="J27" s="1811"/>
      <c r="K27" s="1812"/>
      <c r="L27" s="1771" t="s">
        <v>215</v>
      </c>
      <c r="M27" s="1772"/>
      <c r="N27" s="1773"/>
      <c r="O27" s="1768"/>
      <c r="P27" s="1769"/>
      <c r="Q27" s="1769"/>
      <c r="R27" s="1769"/>
      <c r="S27" s="1769"/>
      <c r="T27" s="1769"/>
      <c r="U27" s="1769"/>
      <c r="V27" s="1770"/>
      <c r="W27" s="1771" t="s">
        <v>216</v>
      </c>
      <c r="X27" s="1772"/>
      <c r="Y27" s="1773"/>
      <c r="Z27" s="1768"/>
      <c r="AA27" s="1769"/>
      <c r="AB27" s="1769"/>
      <c r="AC27" s="1769"/>
      <c r="AD27" s="1769"/>
      <c r="AE27" s="1769"/>
      <c r="AF27" s="1770"/>
      <c r="AG27" s="255">
        <f>+AG29+AG31+AG33+AG35+AG37+AG39</f>
        <v>36.166666666666671</v>
      </c>
    </row>
    <row r="28" spans="1:33" ht="23.1" customHeight="1" x14ac:dyDescent="0.25">
      <c r="A28" s="1765"/>
      <c r="B28" s="257">
        <v>1</v>
      </c>
      <c r="C28" s="257">
        <v>2</v>
      </c>
      <c r="D28" s="257">
        <v>3</v>
      </c>
      <c r="E28" s="257">
        <v>4</v>
      </c>
      <c r="F28" s="257">
        <v>5</v>
      </c>
      <c r="G28" s="257">
        <v>6</v>
      </c>
      <c r="H28" s="257">
        <v>7</v>
      </c>
      <c r="I28" s="257">
        <v>8</v>
      </c>
      <c r="J28" s="257">
        <v>9</v>
      </c>
      <c r="K28" s="257">
        <v>10</v>
      </c>
      <c r="L28" s="257">
        <v>11</v>
      </c>
      <c r="M28" s="257">
        <v>12</v>
      </c>
      <c r="N28" s="257">
        <v>13</v>
      </c>
      <c r="O28" s="257">
        <v>14</v>
      </c>
      <c r="P28" s="257">
        <v>15</v>
      </c>
      <c r="Q28" s="257">
        <v>16</v>
      </c>
      <c r="R28" s="257">
        <v>17</v>
      </c>
      <c r="S28" s="257">
        <v>18</v>
      </c>
      <c r="T28" s="257">
        <v>19</v>
      </c>
      <c r="U28" s="257">
        <v>20</v>
      </c>
      <c r="V28" s="257">
        <v>21</v>
      </c>
      <c r="W28" s="263">
        <v>22</v>
      </c>
      <c r="X28" s="263">
        <v>23</v>
      </c>
      <c r="Y28" s="263">
        <v>24</v>
      </c>
      <c r="Z28" s="263">
        <v>25</v>
      </c>
      <c r="AA28" s="263">
        <v>26</v>
      </c>
      <c r="AB28" s="263">
        <v>27</v>
      </c>
      <c r="AC28" s="263">
        <v>28</v>
      </c>
      <c r="AD28" s="263">
        <v>29</v>
      </c>
      <c r="AE28" s="263">
        <v>30</v>
      </c>
      <c r="AF28" s="257">
        <v>31</v>
      </c>
      <c r="AG28" s="258" t="s">
        <v>8</v>
      </c>
    </row>
    <row r="29" spans="1:33" ht="23.1" customHeight="1" x14ac:dyDescent="0.25">
      <c r="A29" s="1764" t="s">
        <v>251</v>
      </c>
      <c r="B29" s="259"/>
      <c r="C29" s="259"/>
      <c r="D29" s="259"/>
      <c r="E29" s="259"/>
      <c r="F29" s="259"/>
      <c r="G29" s="259"/>
      <c r="H29" s="259"/>
      <c r="I29" s="259"/>
      <c r="J29" s="259"/>
      <c r="K29" s="259"/>
      <c r="L29" s="259"/>
      <c r="M29" s="259"/>
      <c r="N29" s="259"/>
      <c r="O29" s="259"/>
      <c r="P29" s="259"/>
      <c r="Q29" s="259"/>
      <c r="R29" s="259"/>
      <c r="S29" s="259"/>
      <c r="T29" s="259"/>
      <c r="U29" s="259"/>
      <c r="V29" s="259"/>
      <c r="W29" s="259"/>
      <c r="X29" s="259"/>
      <c r="Y29" s="259"/>
      <c r="Z29" s="259"/>
      <c r="AA29" s="259"/>
      <c r="AB29" s="259"/>
      <c r="AC29" s="259"/>
      <c r="AD29" s="259"/>
      <c r="AE29" s="259"/>
      <c r="AF29" s="259"/>
      <c r="AG29" s="427">
        <f>184/24-"12:00"</f>
        <v>7.166666666666667</v>
      </c>
    </row>
    <row r="30" spans="1:33" ht="23.1" customHeight="1" x14ac:dyDescent="0.25">
      <c r="A30" s="1765"/>
      <c r="B30" s="259" t="e">
        <f>+#REF!</f>
        <v>#REF!</v>
      </c>
      <c r="C30" s="259" t="e">
        <f>+#REF!</f>
        <v>#REF!</v>
      </c>
      <c r="D30" s="259" t="e">
        <f>+#REF!</f>
        <v>#REF!</v>
      </c>
      <c r="E30" s="259" t="e">
        <f>+#REF!</f>
        <v>#REF!</v>
      </c>
      <c r="F30" s="259" t="e">
        <f>+#REF!</f>
        <v>#REF!</v>
      </c>
      <c r="G30" s="259" t="e">
        <f>+#REF!</f>
        <v>#REF!</v>
      </c>
      <c r="H30" s="259" t="e">
        <f>+#REF!</f>
        <v>#REF!</v>
      </c>
      <c r="I30" s="259" t="e">
        <f>+#REF!</f>
        <v>#REF!</v>
      </c>
      <c r="J30" s="259" t="e">
        <f>+#REF!</f>
        <v>#REF!</v>
      </c>
      <c r="K30" s="259" t="e">
        <f>+#REF!</f>
        <v>#REF!</v>
      </c>
      <c r="L30" s="259" t="e">
        <f>+#REF!</f>
        <v>#REF!</v>
      </c>
      <c r="M30" s="259" t="e">
        <f>+#REF!</f>
        <v>#REF!</v>
      </c>
      <c r="N30" s="259" t="e">
        <f>+#REF!</f>
        <v>#REF!</v>
      </c>
      <c r="O30" s="259" t="e">
        <f>+#REF!</f>
        <v>#REF!</v>
      </c>
      <c r="P30" s="259" t="e">
        <f>+#REF!</f>
        <v>#REF!</v>
      </c>
      <c r="Q30" s="259" t="e">
        <f>+#REF!</f>
        <v>#REF!</v>
      </c>
      <c r="R30" s="259" t="e">
        <f>+#REF!</f>
        <v>#REF!</v>
      </c>
      <c r="S30" s="259" t="e">
        <f>+#REF!</f>
        <v>#REF!</v>
      </c>
      <c r="T30" s="259" t="e">
        <f>+#REF!</f>
        <v>#REF!</v>
      </c>
      <c r="U30" s="259" t="e">
        <f>+#REF!</f>
        <v>#REF!</v>
      </c>
      <c r="V30" s="259" t="e">
        <f>+#REF!</f>
        <v>#REF!</v>
      </c>
      <c r="W30" s="259" t="e">
        <f>+#REF!</f>
        <v>#REF!</v>
      </c>
      <c r="X30" s="259" t="e">
        <f>+#REF!</f>
        <v>#REF!</v>
      </c>
      <c r="Y30" s="259" t="e">
        <f>+#REF!</f>
        <v>#REF!</v>
      </c>
      <c r="Z30" s="259" t="e">
        <f>+#REF!</f>
        <v>#REF!</v>
      </c>
      <c r="AA30" s="259" t="e">
        <f>+#REF!</f>
        <v>#REF!</v>
      </c>
      <c r="AB30" s="259" t="e">
        <f>+#REF!</f>
        <v>#REF!</v>
      </c>
      <c r="AC30" s="259" t="e">
        <f>+#REF!</f>
        <v>#REF!</v>
      </c>
      <c r="AD30" s="259" t="e">
        <f>+#REF!</f>
        <v>#REF!</v>
      </c>
      <c r="AE30" s="259" t="e">
        <f>+#REF!</f>
        <v>#REF!</v>
      </c>
      <c r="AF30" s="259" t="e">
        <f>+#REF!</f>
        <v>#REF!</v>
      </c>
      <c r="AG30" s="245" t="e">
        <f>#REF!</f>
        <v>#REF!</v>
      </c>
    </row>
    <row r="31" spans="1:33" ht="23.1" customHeight="1" x14ac:dyDescent="0.25">
      <c r="A31" s="1764" t="s">
        <v>252</v>
      </c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  <c r="AA31" s="250"/>
      <c r="AB31" s="250"/>
      <c r="AC31" s="250"/>
      <c r="AD31" s="250"/>
      <c r="AE31" s="250"/>
      <c r="AF31" s="250"/>
      <c r="AG31" s="244">
        <f>176/24</f>
        <v>7.333333333333333</v>
      </c>
    </row>
    <row r="32" spans="1:33" ht="23.1" customHeight="1" x14ac:dyDescent="0.25">
      <c r="A32" s="1765"/>
      <c r="B32" s="250" t="e">
        <f>+#REF!</f>
        <v>#REF!</v>
      </c>
      <c r="C32" s="250" t="e">
        <f>+#REF!</f>
        <v>#REF!</v>
      </c>
      <c r="D32" s="250" t="e">
        <f>+#REF!</f>
        <v>#REF!</v>
      </c>
      <c r="E32" s="250" t="e">
        <f>+#REF!</f>
        <v>#REF!</v>
      </c>
      <c r="F32" s="250" t="e">
        <f>+#REF!</f>
        <v>#REF!</v>
      </c>
      <c r="G32" s="250" t="e">
        <f>+#REF!</f>
        <v>#REF!</v>
      </c>
      <c r="H32" s="250" t="e">
        <f>+#REF!</f>
        <v>#REF!</v>
      </c>
      <c r="I32" s="407" t="e">
        <f>+#REF!</f>
        <v>#REF!</v>
      </c>
      <c r="J32" s="250" t="e">
        <f>+#REF!</f>
        <v>#REF!</v>
      </c>
      <c r="K32" s="250" t="e">
        <f>+#REF!</f>
        <v>#REF!</v>
      </c>
      <c r="L32" s="250" t="e">
        <f>+#REF!</f>
        <v>#REF!</v>
      </c>
      <c r="M32" s="250" t="e">
        <f>+#REF!</f>
        <v>#REF!</v>
      </c>
      <c r="N32" s="250" t="e">
        <f>+#REF!</f>
        <v>#REF!</v>
      </c>
      <c r="O32" s="250" t="e">
        <f>+#REF!</f>
        <v>#REF!</v>
      </c>
      <c r="P32" s="250" t="e">
        <f>+#REF!</f>
        <v>#REF!</v>
      </c>
      <c r="Q32" s="407" t="e">
        <f>+#REF!</f>
        <v>#REF!</v>
      </c>
      <c r="R32" s="250" t="e">
        <f>+#REF!</f>
        <v>#REF!</v>
      </c>
      <c r="S32" s="250" t="e">
        <f>+#REF!</f>
        <v>#REF!</v>
      </c>
      <c r="T32" s="250" t="e">
        <f>+#REF!</f>
        <v>#REF!</v>
      </c>
      <c r="U32" s="250" t="e">
        <f>+#REF!</f>
        <v>#REF!</v>
      </c>
      <c r="V32" s="250" t="e">
        <f>+#REF!</f>
        <v>#REF!</v>
      </c>
      <c r="W32" s="250" t="e">
        <f>+#REF!</f>
        <v>#REF!</v>
      </c>
      <c r="X32" s="250" t="e">
        <f>+#REF!</f>
        <v>#REF!</v>
      </c>
      <c r="Y32" s="250" t="e">
        <f>+#REF!</f>
        <v>#REF!</v>
      </c>
      <c r="Z32" s="250" t="e">
        <f>+#REF!</f>
        <v>#REF!</v>
      </c>
      <c r="AA32" s="250" t="e">
        <f>+#REF!</f>
        <v>#REF!</v>
      </c>
      <c r="AB32" s="250" t="e">
        <f>+#REF!</f>
        <v>#REF!</v>
      </c>
      <c r="AC32" s="250" t="e">
        <f>+#REF!</f>
        <v>#REF!</v>
      </c>
      <c r="AD32" s="250" t="e">
        <f>+#REF!</f>
        <v>#REF!</v>
      </c>
      <c r="AE32" s="250" t="e">
        <f>+#REF!</f>
        <v>#REF!</v>
      </c>
      <c r="AF32" s="250" t="e">
        <f>+#REF!</f>
        <v>#REF!</v>
      </c>
      <c r="AG32" s="245" t="e">
        <f>#REF!</f>
        <v>#REF!</v>
      </c>
    </row>
    <row r="33" spans="1:33" ht="23.1" customHeight="1" x14ac:dyDescent="0.25">
      <c r="A33" s="1764" t="s">
        <v>253</v>
      </c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44">
        <f>168/24</f>
        <v>7</v>
      </c>
    </row>
    <row r="34" spans="1:33" ht="23.1" customHeight="1" x14ac:dyDescent="0.25">
      <c r="A34" s="1765"/>
      <c r="B34" s="250" t="e">
        <f>+#REF!</f>
        <v>#REF!</v>
      </c>
      <c r="C34" s="250" t="e">
        <f>+#REF!</f>
        <v>#REF!</v>
      </c>
      <c r="D34" s="250" t="e">
        <f>+#REF!</f>
        <v>#REF!</v>
      </c>
      <c r="E34" s="250" t="e">
        <f>+#REF!</f>
        <v>#REF!</v>
      </c>
      <c r="F34" s="250" t="e">
        <f>+#REF!</f>
        <v>#REF!</v>
      </c>
      <c r="G34" s="250" t="e">
        <f>+#REF!</f>
        <v>#REF!</v>
      </c>
      <c r="H34" s="250" t="e">
        <f>+#REF!</f>
        <v>#REF!</v>
      </c>
      <c r="I34" s="250" t="e">
        <f>+#REF!</f>
        <v>#REF!</v>
      </c>
      <c r="J34" s="407" t="e">
        <f>+#REF!</f>
        <v>#REF!</v>
      </c>
      <c r="K34" s="250" t="e">
        <f>+#REF!</f>
        <v>#REF!</v>
      </c>
      <c r="L34" s="250" t="e">
        <f>+#REF!</f>
        <v>#REF!</v>
      </c>
      <c r="M34" s="250" t="e">
        <f>+#REF!</f>
        <v>#REF!</v>
      </c>
      <c r="N34" s="250" t="e">
        <f>+#REF!</f>
        <v>#REF!</v>
      </c>
      <c r="O34" s="250" t="e">
        <f>+#REF!</f>
        <v>#REF!</v>
      </c>
      <c r="P34" s="250" t="e">
        <f>+#REF!</f>
        <v>#REF!</v>
      </c>
      <c r="Q34" s="250" t="e">
        <f>+#REF!</f>
        <v>#REF!</v>
      </c>
      <c r="R34" s="250" t="e">
        <f>+#REF!</f>
        <v>#REF!</v>
      </c>
      <c r="S34" s="250" t="e">
        <f>+#REF!</f>
        <v>#REF!</v>
      </c>
      <c r="T34" s="250" t="e">
        <f>+#REF!</f>
        <v>#REF!</v>
      </c>
      <c r="U34" s="250" t="e">
        <f>+#REF!</f>
        <v>#REF!</v>
      </c>
      <c r="V34" s="407" t="e">
        <f>+#REF!</f>
        <v>#REF!</v>
      </c>
      <c r="W34" s="250" t="e">
        <f>+#REF!</f>
        <v>#REF!</v>
      </c>
      <c r="X34" s="250" t="e">
        <f>+#REF!</f>
        <v>#REF!</v>
      </c>
      <c r="Y34" s="250" t="e">
        <f>+#REF!</f>
        <v>#REF!</v>
      </c>
      <c r="Z34" s="250" t="e">
        <f>+#REF!</f>
        <v>#REF!</v>
      </c>
      <c r="AA34" s="250" t="e">
        <f>+#REF!</f>
        <v>#REF!</v>
      </c>
      <c r="AB34" s="250" t="e">
        <f>+#REF!</f>
        <v>#REF!</v>
      </c>
      <c r="AC34" s="250" t="e">
        <f>+#REF!</f>
        <v>#REF!</v>
      </c>
      <c r="AD34" s="250" t="e">
        <f>+#REF!</f>
        <v>#REF!</v>
      </c>
      <c r="AE34" s="250" t="e">
        <f>+#REF!</f>
        <v>#REF!</v>
      </c>
      <c r="AF34" s="250" t="e">
        <f>+#REF!</f>
        <v>#REF!</v>
      </c>
      <c r="AG34" s="245" t="e">
        <f>#REF!</f>
        <v>#REF!</v>
      </c>
    </row>
    <row r="35" spans="1:33" ht="23.1" customHeight="1" x14ac:dyDescent="0.25">
      <c r="A35" s="1764" t="s">
        <v>254</v>
      </c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  <c r="AD35" s="250"/>
      <c r="AE35" s="250"/>
      <c r="AF35" s="250"/>
      <c r="AG35" s="244">
        <f>184/24</f>
        <v>7.666666666666667</v>
      </c>
    </row>
    <row r="36" spans="1:33" ht="23.1" customHeight="1" x14ac:dyDescent="0.25">
      <c r="A36" s="1765"/>
      <c r="B36" s="250" t="e">
        <f>+#REF!</f>
        <v>#REF!</v>
      </c>
      <c r="C36" s="250" t="e">
        <f>+#REF!</f>
        <v>#REF!</v>
      </c>
      <c r="D36" s="407" t="e">
        <f>+#REF!</f>
        <v>#REF!</v>
      </c>
      <c r="E36" s="250" t="e">
        <f>+#REF!</f>
        <v>#REF!</v>
      </c>
      <c r="F36" s="250" t="e">
        <f>+#REF!</f>
        <v>#REF!</v>
      </c>
      <c r="G36" s="250" t="e">
        <f>+#REF!</f>
        <v>#REF!</v>
      </c>
      <c r="H36" s="407" t="e">
        <f>+#REF!</f>
        <v>#REF!</v>
      </c>
      <c r="I36" s="250" t="e">
        <f>+#REF!</f>
        <v>#REF!</v>
      </c>
      <c r="J36" s="250" t="e">
        <f>+#REF!</f>
        <v>#REF!</v>
      </c>
      <c r="K36" s="250" t="e">
        <f>+#REF!</f>
        <v>#REF!</v>
      </c>
      <c r="L36" s="250" t="e">
        <f>+#REF!</f>
        <v>#REF!</v>
      </c>
      <c r="M36" s="250" t="e">
        <f>+#REF!</f>
        <v>#REF!</v>
      </c>
      <c r="N36" s="250" t="e">
        <f>+#REF!</f>
        <v>#REF!</v>
      </c>
      <c r="O36" s="250" t="e">
        <f>+#REF!</f>
        <v>#REF!</v>
      </c>
      <c r="P36" s="250" t="e">
        <f>+#REF!</f>
        <v>#REF!</v>
      </c>
      <c r="Q36" s="250" t="e">
        <f>+#REF!</f>
        <v>#REF!</v>
      </c>
      <c r="R36" s="250" t="e">
        <f>+#REF!</f>
        <v>#REF!</v>
      </c>
      <c r="S36" s="250" t="e">
        <f>+#REF!</f>
        <v>#REF!</v>
      </c>
      <c r="T36" s="250" t="e">
        <f>+#REF!</f>
        <v>#REF!</v>
      </c>
      <c r="U36" s="250" t="e">
        <f>+#REF!</f>
        <v>#REF!</v>
      </c>
      <c r="V36" s="250" t="e">
        <f>+#REF!</f>
        <v>#REF!</v>
      </c>
      <c r="W36" s="250" t="e">
        <f>+#REF!</f>
        <v>#REF!</v>
      </c>
      <c r="X36" s="250" t="e">
        <f>+#REF!</f>
        <v>#REF!</v>
      </c>
      <c r="Y36" s="250" t="e">
        <f>+#REF!</f>
        <v>#REF!</v>
      </c>
      <c r="Z36" s="250" t="e">
        <f>+#REF!</f>
        <v>#REF!</v>
      </c>
      <c r="AA36" s="250" t="e">
        <f>+#REF!</f>
        <v>#REF!</v>
      </c>
      <c r="AB36" s="250" t="e">
        <f>+#REF!</f>
        <v>#REF!</v>
      </c>
      <c r="AC36" s="250" t="e">
        <f>+#REF!</f>
        <v>#REF!</v>
      </c>
      <c r="AD36" s="250" t="e">
        <f>+#REF!</f>
        <v>#REF!</v>
      </c>
      <c r="AE36" s="250" t="e">
        <f>+#REF!</f>
        <v>#REF!</v>
      </c>
      <c r="AF36" s="250" t="e">
        <f>+#REF!</f>
        <v>#REF!</v>
      </c>
      <c r="AG36" s="245" t="e">
        <f>#REF!</f>
        <v>#REF!</v>
      </c>
    </row>
    <row r="37" spans="1:33" ht="23.1" customHeight="1" x14ac:dyDescent="0.25">
      <c r="A37" s="1764" t="s">
        <v>255</v>
      </c>
      <c r="B37" s="277"/>
      <c r="C37" s="277"/>
      <c r="D37" s="277"/>
      <c r="E37" s="277"/>
      <c r="F37" s="277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277"/>
      <c r="V37" s="277"/>
      <c r="W37" s="277"/>
      <c r="X37" s="277"/>
      <c r="Y37" s="277"/>
      <c r="Z37" s="277"/>
      <c r="AA37" s="277"/>
      <c r="AB37" s="277"/>
      <c r="AC37" s="277"/>
      <c r="AD37" s="277"/>
      <c r="AE37" s="277"/>
      <c r="AF37" s="277"/>
      <c r="AG37" s="244">
        <f>168/24</f>
        <v>7</v>
      </c>
    </row>
    <row r="38" spans="1:33" ht="23.1" customHeight="1" x14ac:dyDescent="0.25">
      <c r="A38" s="1765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  <c r="T38" s="278"/>
      <c r="U38" s="278"/>
      <c r="V38" s="278"/>
      <c r="W38" s="278"/>
      <c r="X38" s="278"/>
      <c r="Y38" s="278"/>
      <c r="Z38" s="278"/>
      <c r="AA38" s="278"/>
      <c r="AB38" s="278"/>
      <c r="AC38" s="278"/>
      <c r="AD38" s="278"/>
      <c r="AE38" s="278"/>
      <c r="AF38" s="278"/>
      <c r="AG38" s="245"/>
    </row>
    <row r="39" spans="1:33" ht="23.1" customHeight="1" x14ac:dyDescent="0.25">
      <c r="A39" s="1764" t="s">
        <v>256</v>
      </c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  <c r="AD39" s="250"/>
      <c r="AE39" s="250"/>
      <c r="AF39" s="250"/>
      <c r="AG39" s="244"/>
    </row>
    <row r="40" spans="1:33" ht="23.1" customHeight="1" x14ac:dyDescent="0.25">
      <c r="A40" s="1765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5"/>
    </row>
    <row r="41" spans="1:33" ht="23.1" customHeight="1" x14ac:dyDescent="0.25">
      <c r="A41" s="1774" t="s">
        <v>217</v>
      </c>
      <c r="B41" s="1774"/>
      <c r="C41" s="1774"/>
      <c r="D41" s="1774"/>
      <c r="E41" s="1774"/>
      <c r="F41" s="1774"/>
      <c r="G41" s="1774"/>
      <c r="H41" s="1774"/>
      <c r="I41" s="1774"/>
      <c r="J41" s="1774"/>
      <c r="K41" s="1774"/>
      <c r="L41" s="1774"/>
      <c r="M41" s="1774"/>
      <c r="N41" s="1774"/>
      <c r="O41" s="1774"/>
      <c r="P41" s="1774"/>
      <c r="Q41" s="1774"/>
      <c r="R41" s="1774"/>
      <c r="S41" s="1774"/>
      <c r="T41" s="1774"/>
      <c r="U41" s="1774"/>
      <c r="V41" s="1774"/>
      <c r="W41" s="1774"/>
      <c r="X41" s="1774"/>
      <c r="Y41" s="1774"/>
      <c r="Z41" s="1774"/>
      <c r="AA41" s="1774"/>
      <c r="AB41" s="1774"/>
      <c r="AC41" s="1774"/>
      <c r="AD41" s="1774"/>
      <c r="AE41" s="1774"/>
      <c r="AF41" s="1813"/>
      <c r="AG41" s="260" t="e">
        <f>+AG30+AG32+AG34+AG36+AG38+AG40</f>
        <v>#REF!</v>
      </c>
    </row>
    <row r="42" spans="1:33" ht="23.1" customHeight="1" x14ac:dyDescent="0.25">
      <c r="A42" s="1775"/>
      <c r="B42" s="1775"/>
      <c r="C42" s="1775"/>
      <c r="D42" s="1775"/>
      <c r="E42" s="1775"/>
      <c r="F42" s="1775"/>
      <c r="G42" s="1775"/>
      <c r="H42" s="1775"/>
      <c r="I42" s="1775"/>
      <c r="J42" s="1775"/>
      <c r="K42" s="1775"/>
      <c r="L42" s="1775"/>
      <c r="M42" s="1775"/>
      <c r="N42" s="1775"/>
      <c r="O42" s="1775"/>
      <c r="P42" s="1775"/>
      <c r="Q42" s="1775"/>
      <c r="R42" s="1775"/>
      <c r="S42" s="1775"/>
      <c r="T42" s="1775"/>
      <c r="U42" s="1775"/>
      <c r="V42" s="1775"/>
      <c r="W42" s="1775"/>
      <c r="X42" s="1775"/>
      <c r="Y42" s="1775"/>
      <c r="Z42" s="1775"/>
      <c r="AA42" s="1775"/>
      <c r="AB42" s="1775"/>
      <c r="AC42" s="1775"/>
      <c r="AD42" s="1775"/>
      <c r="AE42" s="1775"/>
      <c r="AF42" s="1814"/>
      <c r="AG42" s="261" t="e">
        <f>+AG41-AG27</f>
        <v>#REF!</v>
      </c>
    </row>
    <row r="44" spans="1:33" ht="18.600000000000001" customHeight="1" x14ac:dyDescent="0.25">
      <c r="A44" s="1793" t="s">
        <v>218</v>
      </c>
      <c r="B44" s="1794"/>
      <c r="C44" s="1795"/>
      <c r="D44" s="1815">
        <f>COUNTIF($B$29:$AF$40,"=DTS")+COUNTIF($B$29:$AF$40,"=NTS")+COUNTIF($B$29:$AF$40,"=DTS1")+COUNTIF($B$29:$AF$40,"=NTS1")</f>
        <v>0</v>
      </c>
      <c r="E44" s="1816"/>
      <c r="F44" s="53"/>
      <c r="G44" s="53"/>
      <c r="H44" s="53"/>
      <c r="I44" s="1793" t="s">
        <v>219</v>
      </c>
      <c r="J44" s="1794"/>
      <c r="K44" s="1795"/>
      <c r="L44" s="1815">
        <f>COUNTIF($B$29:$AF$40,"=FE")</f>
        <v>0</v>
      </c>
      <c r="M44" s="1816"/>
      <c r="N44" s="53"/>
      <c r="O44" s="53"/>
      <c r="P44" s="53"/>
      <c r="Q44" s="1778" t="s">
        <v>258</v>
      </c>
      <c r="R44" s="1779"/>
      <c r="S44" s="1779"/>
      <c r="T44" s="1780"/>
      <c r="U44" s="1781" t="e">
        <f>#REF!</f>
        <v>#REF!</v>
      </c>
      <c r="V44" s="1817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246"/>
    </row>
    <row r="45" spans="1:33" ht="18.600000000000001" customHeight="1" x14ac:dyDescent="0.25">
      <c r="A45" s="1793" t="s">
        <v>220</v>
      </c>
      <c r="B45" s="1794"/>
      <c r="C45" s="1795"/>
      <c r="D45" s="1815">
        <f>COUNTIF($B$29:$AF$40,"=DTS5S")+COUNTIF($B$29:$AF$40,"=NTS5S")+COUNTIF($B$29:$AF$40,"=DTS5S1")+COUNTIF($B$29:$AF$40,"=NTS5S1")</f>
        <v>0</v>
      </c>
      <c r="E45" s="1816"/>
      <c r="F45" s="53"/>
      <c r="G45" s="53"/>
      <c r="H45" s="53"/>
      <c r="I45" s="1793" t="s">
        <v>57</v>
      </c>
      <c r="J45" s="1794"/>
      <c r="K45" s="1795"/>
      <c r="L45" s="1815">
        <f>COUNTIF($B$29:$AF$40,"=FOTS")</f>
        <v>0</v>
      </c>
      <c r="M45" s="1816"/>
      <c r="N45" s="53"/>
      <c r="O45" s="53"/>
      <c r="P45" s="53"/>
      <c r="Q45" s="1785" t="s">
        <v>247</v>
      </c>
      <c r="R45" s="1786"/>
      <c r="S45" s="1786"/>
      <c r="T45" s="1787"/>
      <c r="U45" s="1818"/>
      <c r="V45" s="1819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8.600000000000001" customHeight="1" x14ac:dyDescent="0.25">
      <c r="A46" s="1793" t="s">
        <v>221</v>
      </c>
      <c r="B46" s="1794"/>
      <c r="C46" s="1795"/>
      <c r="D46" s="1815">
        <f>COUNTIF($B$29:$AF$40,"=DTSDS")+COUNTIF($B$29:$AF$40,"=NTSDS")+COUNTIF($B$29:$AF$40,"=DTSDS1")+COUNTIF($B$29:$AF$40,"=NTSDS1")</f>
        <v>0</v>
      </c>
      <c r="E46" s="1816"/>
      <c r="F46" s="53"/>
      <c r="G46" s="53"/>
      <c r="H46" s="53"/>
      <c r="I46" s="1793" t="s">
        <v>222</v>
      </c>
      <c r="J46" s="1794"/>
      <c r="K46" s="1795"/>
      <c r="L46" s="1815">
        <f>COUNTIF($B$29:$AF$40,"=L")</f>
        <v>0</v>
      </c>
      <c r="M46" s="1816"/>
      <c r="N46" s="53"/>
      <c r="O46" s="53"/>
      <c r="P46" s="53"/>
      <c r="Q46" s="1778" t="s">
        <v>223</v>
      </c>
      <c r="R46" s="1779"/>
      <c r="S46" s="1779"/>
      <c r="T46" s="1780"/>
      <c r="U46" s="1801" t="e">
        <f>IF(AG42&gt;0,AG42-(T44*(12/24)),0)</f>
        <v>#REF!</v>
      </c>
      <c r="V46" s="1802"/>
      <c r="W46" s="1805"/>
      <c r="X46" s="1806"/>
      <c r="Y46" s="1807" t="e">
        <f>IF(U46&gt;0,(IF(U46&lt;(12/24),1/24,(INT(U46/(12/24)))/24)),0)</f>
        <v>#REF!</v>
      </c>
      <c r="Z46" s="1808"/>
      <c r="AA46" s="1791" t="e">
        <f>((Y46*24)*1.25*U48)</f>
        <v>#REF!</v>
      </c>
      <c r="AB46" s="1792"/>
      <c r="AC46" s="53"/>
      <c r="AD46" s="53"/>
      <c r="AE46" s="53"/>
      <c r="AF46" s="53"/>
      <c r="AG46" s="246"/>
    </row>
    <row r="47" spans="1:33" ht="18.600000000000001" customHeight="1" x14ac:dyDescent="0.25">
      <c r="A47" s="1793" t="s">
        <v>225</v>
      </c>
      <c r="B47" s="1794"/>
      <c r="C47" s="1795"/>
      <c r="D47" s="1820">
        <f>+D44+D45+D46</f>
        <v>0</v>
      </c>
      <c r="E47" s="1821"/>
      <c r="F47" s="53"/>
      <c r="G47" s="53"/>
      <c r="H47" s="53"/>
      <c r="I47" s="1793" t="s">
        <v>226</v>
      </c>
      <c r="J47" s="1794"/>
      <c r="K47" s="1795"/>
      <c r="L47" s="1815">
        <f>COUNTIF($B$29:$AF$40,"=B")</f>
        <v>0</v>
      </c>
      <c r="M47" s="1816"/>
      <c r="N47" s="53"/>
      <c r="O47" s="53"/>
      <c r="P47" s="53"/>
      <c r="Q47" s="1785"/>
      <c r="R47" s="1786"/>
      <c r="S47" s="1786"/>
      <c r="T47" s="1787"/>
      <c r="U47" s="1803"/>
      <c r="V47" s="1804"/>
      <c r="W47" s="1789"/>
      <c r="X47" s="1790"/>
      <c r="Y47" s="1807" t="e">
        <f>IF(U46&lt;(12/24),U46-Y46,U46-(INT(U46/(12/24)))/24)</f>
        <v>#REF!</v>
      </c>
      <c r="Z47" s="1808"/>
      <c r="AA47" s="1791" t="e">
        <f>+((Y47*24)*1.375*U48)</f>
        <v>#REF!</v>
      </c>
      <c r="AB47" s="1792"/>
      <c r="AC47" s="53"/>
      <c r="AD47" s="53"/>
      <c r="AE47" s="53"/>
      <c r="AF47" s="53"/>
      <c r="AG47" s="246"/>
    </row>
    <row r="48" spans="1:33" ht="18.600000000000001" customHeight="1" x14ac:dyDescent="0.25">
      <c r="A48" s="247"/>
      <c r="B48" s="53"/>
      <c r="C48" s="53"/>
      <c r="D48" s="53"/>
      <c r="E48" s="53"/>
      <c r="F48" s="53"/>
      <c r="G48" s="53"/>
      <c r="H48" s="53"/>
      <c r="I48" s="1793" t="s">
        <v>227</v>
      </c>
      <c r="J48" s="1794"/>
      <c r="K48" s="1795"/>
      <c r="L48" s="1815">
        <f>COUNTIF($B$29:$AF$40,"=Disp")</f>
        <v>0</v>
      </c>
      <c r="M48" s="1816"/>
      <c r="N48" s="53"/>
      <c r="O48" s="53"/>
      <c r="P48" s="53"/>
      <c r="Q48" s="1793" t="s">
        <v>228</v>
      </c>
      <c r="R48" s="1794"/>
      <c r="S48" s="1794"/>
      <c r="T48" s="1795"/>
      <c r="U48" s="1796"/>
      <c r="V48" s="1797"/>
      <c r="W48" s="248" t="s">
        <v>42</v>
      </c>
      <c r="X48" s="249"/>
      <c r="Y48" s="1798" t="e">
        <f>+AA46+AA47</f>
        <v>#REF!</v>
      </c>
      <c r="Z48" s="1799"/>
      <c r="AA48" s="1799"/>
      <c r="AB48" s="1800"/>
      <c r="AC48" s="53"/>
      <c r="AD48" s="53"/>
      <c r="AE48" s="53"/>
      <c r="AF48" s="53"/>
      <c r="AG48" s="246"/>
    </row>
    <row r="49" spans="1:56" ht="36.6" customHeight="1" x14ac:dyDescent="0.25">
      <c r="A49" s="1822" t="s">
        <v>262</v>
      </c>
      <c r="B49" s="1822"/>
      <c r="C49" s="1822"/>
      <c r="D49" s="1822"/>
      <c r="E49" s="1822"/>
      <c r="F49" s="1822"/>
      <c r="G49" s="1822"/>
      <c r="H49" s="1822"/>
      <c r="I49" s="1822"/>
      <c r="J49" s="1822"/>
      <c r="K49" s="1822"/>
      <c r="L49" s="1822"/>
      <c r="M49" s="1822"/>
      <c r="N49" s="1822"/>
      <c r="O49" s="1822"/>
      <c r="P49" s="1822"/>
      <c r="Q49" s="1822"/>
      <c r="R49" s="1822"/>
      <c r="S49" s="1822"/>
      <c r="T49" s="1822"/>
      <c r="U49" s="1822"/>
      <c r="V49" s="1822"/>
      <c r="W49" s="1822"/>
      <c r="X49" s="1822"/>
      <c r="Y49" s="1822"/>
      <c r="Z49" s="1822"/>
      <c r="AA49" s="1822"/>
      <c r="AB49" s="1822"/>
      <c r="AC49" s="1822"/>
      <c r="AD49" s="1822"/>
      <c r="AE49" s="1822"/>
      <c r="AF49" s="1822"/>
      <c r="AG49" s="1822"/>
      <c r="AH49" s="1822"/>
      <c r="AI49" s="1822"/>
      <c r="AJ49" s="1822"/>
      <c r="AK49" s="1822"/>
      <c r="AL49" s="1822"/>
      <c r="AM49" s="1822"/>
      <c r="AN49" s="1822"/>
      <c r="AO49" s="1822"/>
      <c r="AP49" s="1822"/>
      <c r="AQ49" s="1822"/>
      <c r="AR49" s="1822"/>
      <c r="AS49" s="1822"/>
      <c r="AT49" s="1822"/>
      <c r="AU49" s="1822"/>
      <c r="AV49" s="1822"/>
      <c r="AW49" s="1822"/>
      <c r="AX49" s="1822"/>
      <c r="AY49" s="1822"/>
      <c r="AZ49" s="1822"/>
      <c r="BA49" s="1822"/>
      <c r="BB49" s="1822"/>
      <c r="BC49" s="1822"/>
      <c r="BD49" s="1822"/>
    </row>
  </sheetData>
  <mergeCells count="89"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1049" priority="1" operator="equal">
      <formula>"FOTS"</formula>
    </cfRule>
    <cfRule type="cellIs" dxfId="1048" priority="2" operator="equal">
      <formula>"FO"</formula>
    </cfRule>
    <cfRule type="cellIs" dxfId="1047" priority="3" operator="equal">
      <formula>"F"</formula>
    </cfRule>
    <cfRule type="cellIs" dxfId="1046" priority="4" operator="equal">
      <formula>"NTSDS"</formula>
    </cfRule>
    <cfRule type="cellIs" dxfId="1045" priority="5" operator="equal">
      <formula>"DTSDS"</formula>
    </cfRule>
    <cfRule type="cellIs" dxfId="1044" priority="6" operator="equal">
      <formula>"NTS5S"</formula>
    </cfRule>
    <cfRule type="cellIs" dxfId="1043" priority="7" operator="equal">
      <formula>"DTS5S"</formula>
    </cfRule>
    <cfRule type="cellIs" dxfId="1042" priority="8" operator="equal">
      <formula>"NTS"</formula>
    </cfRule>
    <cfRule type="cellIs" dxfId="1041" priority="9" operator="equal">
      <formula>"DTS"</formula>
    </cfRule>
    <cfRule type="cellIs" dxfId="1040" priority="10" operator="equal">
      <formula>"FEF"</formula>
    </cfRule>
    <cfRule type="cellIs" dxfId="1039" priority="11" operator="equal">
      <formula>"FED"</formula>
    </cfRule>
    <cfRule type="cellIs" dxfId="1038" priority="12" operator="equal">
      <formula>"FES"</formula>
    </cfRule>
    <cfRule type="cellIs" dxfId="1037" priority="13" operator="equal">
      <formula>"FE"</formula>
    </cfRule>
    <cfRule type="cellIs" dxfId="1036" priority="14" operator="equal">
      <formula>"DS"</formula>
    </cfRule>
  </conditionalFormatting>
  <conditionalFormatting sqref="B29:AF40">
    <cfRule type="cellIs" dxfId="1035" priority="29" operator="equal">
      <formula>"FOTS"</formula>
    </cfRule>
    <cfRule type="cellIs" dxfId="1034" priority="30" operator="equal">
      <formula>"FO"</formula>
    </cfRule>
    <cfRule type="cellIs" dxfId="1033" priority="31" operator="equal">
      <formula>"F"</formula>
    </cfRule>
    <cfRule type="cellIs" dxfId="1032" priority="32" operator="equal">
      <formula>"NTSDS"</formula>
    </cfRule>
    <cfRule type="cellIs" dxfId="1031" priority="33" operator="equal">
      <formula>"DTSDS"</formula>
    </cfRule>
    <cfRule type="cellIs" dxfId="1030" priority="34" operator="equal">
      <formula>"NTS5S"</formula>
    </cfRule>
    <cfRule type="cellIs" dxfId="1029" priority="35" operator="equal">
      <formula>"DTS5S"</formula>
    </cfRule>
    <cfRule type="cellIs" dxfId="1028" priority="36" operator="equal">
      <formula>"NTS"</formula>
    </cfRule>
    <cfRule type="cellIs" dxfId="1027" priority="37" operator="equal">
      <formula>"DTS"</formula>
    </cfRule>
    <cfRule type="cellIs" dxfId="1026" priority="38" operator="equal">
      <formula>"FEF"</formula>
    </cfRule>
    <cfRule type="cellIs" dxfId="1025" priority="39" operator="equal">
      <formula>"FED"</formula>
    </cfRule>
    <cfRule type="cellIs" dxfId="1024" priority="40" operator="equal">
      <formula>"FES"</formula>
    </cfRule>
    <cfRule type="cellIs" dxfId="1023" priority="41" operator="equal">
      <formula>"FE"</formula>
    </cfRule>
    <cfRule type="cellIs" dxfId="102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18E40-8BD3-4AA0-85B2-99D1099E1CFF}">
  <dimension ref="A1:BD50"/>
  <sheetViews>
    <sheetView showZeros="0" topLeftCell="A22" workbookViewId="0">
      <selection activeCell="BH33" sqref="BH3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42578125" customWidth="1"/>
    <col min="35" max="38" width="8.7109375" hidden="1" customWidth="1"/>
    <col min="39" max="39" width="2.57031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9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>
        <f>+JAN!D24</f>
        <v>0</v>
      </c>
      <c r="C6" s="259">
        <f>+JAN!E24</f>
        <v>0</v>
      </c>
      <c r="D6" s="259" t="str">
        <f>+JAN!F24</f>
        <v>D</v>
      </c>
      <c r="E6" s="259" t="str">
        <f>+JAN!G24</f>
        <v>D</v>
      </c>
      <c r="F6" s="259" t="str">
        <f>+JAN!H24</f>
        <v>N</v>
      </c>
      <c r="G6" s="259">
        <f>+JAN!I24</f>
        <v>0</v>
      </c>
      <c r="H6" s="259">
        <f>+JAN!J24</f>
        <v>0</v>
      </c>
      <c r="I6" s="259" t="str">
        <f>+JAN!K24</f>
        <v>D</v>
      </c>
      <c r="J6" s="259" t="str">
        <f>+JAN!L24</f>
        <v>N</v>
      </c>
      <c r="K6" s="259" t="str">
        <f>+JAN!M24</f>
        <v>NTS</v>
      </c>
      <c r="L6" s="259">
        <f>+JAN!N24</f>
        <v>0</v>
      </c>
      <c r="M6" s="259" t="str">
        <f>+JAN!O24</f>
        <v>D</v>
      </c>
      <c r="N6" s="259" t="str">
        <f>+JAN!P24</f>
        <v>N</v>
      </c>
      <c r="O6" s="259">
        <f>+JAN!Q24</f>
        <v>0</v>
      </c>
      <c r="P6" s="259">
        <f>+JAN!R24</f>
        <v>0</v>
      </c>
      <c r="Q6" s="259" t="str">
        <f>+JAN!S24</f>
        <v>D</v>
      </c>
      <c r="R6" s="259" t="str">
        <f>+JAN!T24</f>
        <v>D</v>
      </c>
      <c r="S6" s="259">
        <f>+JAN!U24</f>
        <v>0</v>
      </c>
      <c r="T6" s="259">
        <f>+JAN!V24</f>
        <v>0</v>
      </c>
      <c r="U6" s="259" t="str">
        <f>+JAN!W24</f>
        <v>D</v>
      </c>
      <c r="V6" s="259" t="str">
        <f>+JAN!X24</f>
        <v>N</v>
      </c>
      <c r="W6" s="259">
        <f>+JAN!Y24</f>
        <v>0</v>
      </c>
      <c r="X6" s="259">
        <f>+JAN!Z24</f>
        <v>0</v>
      </c>
      <c r="Y6" s="259" t="str">
        <f>+JAN!AA24</f>
        <v>N</v>
      </c>
      <c r="Z6" s="259" t="str">
        <f>+JAN!AB24</f>
        <v>N</v>
      </c>
      <c r="AA6" s="259">
        <f>+JAN!AC24</f>
        <v>0</v>
      </c>
      <c r="AB6" s="259">
        <f>+JAN!AD24</f>
        <v>0</v>
      </c>
      <c r="AC6" s="259" t="str">
        <f>+JAN!AE24</f>
        <v>D</v>
      </c>
      <c r="AD6" s="259" t="str">
        <f>+JAN!AF24</f>
        <v>N</v>
      </c>
      <c r="AE6" s="259">
        <f>+JAN!AG24</f>
        <v>0</v>
      </c>
      <c r="AF6" s="259">
        <f>+JAN!AH24</f>
        <v>0</v>
      </c>
      <c r="AG6" s="245">
        <f>+JAN!BE24</f>
        <v>7.5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 t="str">
        <f>+FEV!D24</f>
        <v>FOTS</v>
      </c>
      <c r="C8" s="259" t="str">
        <f>+FEV!E24</f>
        <v>FOTS</v>
      </c>
      <c r="D8" s="259" t="str">
        <f>+FEV!F24</f>
        <v>DTS</v>
      </c>
      <c r="E8" s="259">
        <f>+FEV!G24</f>
        <v>0</v>
      </c>
      <c r="F8" s="259" t="str">
        <f>+FEV!H24</f>
        <v>D</v>
      </c>
      <c r="G8" s="259" t="str">
        <f>+FEV!I24</f>
        <v>N</v>
      </c>
      <c r="H8" s="259">
        <f>+FEV!J24</f>
        <v>0</v>
      </c>
      <c r="I8" s="259">
        <f>+FEV!K24</f>
        <v>0</v>
      </c>
      <c r="J8" s="259" t="str">
        <f>+FEV!L24</f>
        <v>D</v>
      </c>
      <c r="K8" s="259">
        <f>+FEV!M24</f>
        <v>0</v>
      </c>
      <c r="L8" s="259" t="str">
        <f>+FEV!N24</f>
        <v>D</v>
      </c>
      <c r="M8" s="259">
        <f>+FEV!O24</f>
        <v>0</v>
      </c>
      <c r="N8" s="259" t="str">
        <f>+FEV!P24</f>
        <v>D</v>
      </c>
      <c r="O8" s="259" t="str">
        <f>+FEV!Q24</f>
        <v>DISP</v>
      </c>
      <c r="P8" s="259" t="str">
        <f>+FEV!R24</f>
        <v>DTS</v>
      </c>
      <c r="Q8" s="259">
        <f>+FEV!S24</f>
        <v>0</v>
      </c>
      <c r="R8" s="259" t="str">
        <f>+FEV!T24</f>
        <v>D</v>
      </c>
      <c r="S8" s="259" t="str">
        <f>+FEV!U24</f>
        <v>N</v>
      </c>
      <c r="T8" s="259">
        <f>+FEV!V24</f>
        <v>0</v>
      </c>
      <c r="U8" s="259">
        <f>+FEV!W24</f>
        <v>0</v>
      </c>
      <c r="V8" s="259" t="str">
        <f>+FEV!X24</f>
        <v>N</v>
      </c>
      <c r="W8" s="259" t="str">
        <f>+FEV!Y24</f>
        <v>N</v>
      </c>
      <c r="X8" s="259">
        <f>+FEV!Z24</f>
        <v>0</v>
      </c>
      <c r="Y8" s="259" t="str">
        <f>+FEV!AA24</f>
        <v>DTS5S</v>
      </c>
      <c r="Z8" s="259" t="str">
        <f>+FEV!AB24</f>
        <v>TR</v>
      </c>
      <c r="AA8" s="259" t="str">
        <f>+FEV!AC24</f>
        <v>TR</v>
      </c>
      <c r="AB8" s="259">
        <f>+FEV!AD24</f>
        <v>0</v>
      </c>
      <c r="AC8" s="259">
        <f>+FEV!AE24</f>
        <v>0</v>
      </c>
      <c r="AD8" s="259">
        <f>+FEV!AF24</f>
        <v>0</v>
      </c>
      <c r="AE8" s="259">
        <f>+FEV!AG24</f>
        <v>0</v>
      </c>
      <c r="AF8" s="259">
        <f>+FEV!AH24</f>
        <v>0</v>
      </c>
      <c r="AG8" s="245">
        <f>+FEV!BE24</f>
        <v>5.166666666666667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 t="str">
        <f>+MAR!D24</f>
        <v>D</v>
      </c>
      <c r="C10" s="259" t="str">
        <f>+MAR!E24</f>
        <v>N</v>
      </c>
      <c r="D10" s="259">
        <f>+MAR!F24</f>
        <v>0</v>
      </c>
      <c r="E10" s="259">
        <f>+MAR!G24</f>
        <v>0</v>
      </c>
      <c r="F10" s="259" t="str">
        <f>+MAR!H24</f>
        <v>D</v>
      </c>
      <c r="G10" s="259" t="str">
        <f>+MAR!I24</f>
        <v>N</v>
      </c>
      <c r="H10" s="259">
        <f>+MAR!J24</f>
        <v>0</v>
      </c>
      <c r="I10" s="259">
        <f>+MAR!K24</f>
        <v>0</v>
      </c>
      <c r="J10" s="259" t="str">
        <f>+MAR!L24</f>
        <v>D</v>
      </c>
      <c r="K10" s="259" t="str">
        <f>+MAR!M24</f>
        <v>N</v>
      </c>
      <c r="L10" s="259">
        <f>+MAR!N24</f>
        <v>0</v>
      </c>
      <c r="M10" s="259">
        <f>+MAR!O24</f>
        <v>0</v>
      </c>
      <c r="N10" s="259" t="str">
        <f>+MAR!P24</f>
        <v>D</v>
      </c>
      <c r="O10" s="259" t="str">
        <f>+MAR!Q24</f>
        <v>D</v>
      </c>
      <c r="P10" s="259">
        <f>+MAR!R24</f>
        <v>0</v>
      </c>
      <c r="Q10" s="259">
        <f>+MAR!S24</f>
        <v>0</v>
      </c>
      <c r="R10" s="259" t="str">
        <f>+MAR!T24</f>
        <v>D</v>
      </c>
      <c r="S10" s="259" t="str">
        <f>+MAR!U24</f>
        <v>N</v>
      </c>
      <c r="T10" s="259">
        <f>+MAR!V24</f>
        <v>0</v>
      </c>
      <c r="U10" s="259">
        <f>+MAR!W24</f>
        <v>0</v>
      </c>
      <c r="V10" s="259" t="str">
        <f>+MAR!X24</f>
        <v>N</v>
      </c>
      <c r="W10" s="259" t="str">
        <f>+MAR!Y24</f>
        <v>N</v>
      </c>
      <c r="X10" s="259">
        <f>+MAR!Z24</f>
        <v>0</v>
      </c>
      <c r="Y10" s="259" t="str">
        <f>+MAR!AA24</f>
        <v>DTS5S</v>
      </c>
      <c r="Z10" s="259" t="str">
        <f>+MAR!AB24</f>
        <v>D</v>
      </c>
      <c r="AA10" s="259" t="str">
        <f>+MAR!AC24</f>
        <v>N</v>
      </c>
      <c r="AB10" s="259">
        <f>+MAR!AD24</f>
        <v>0</v>
      </c>
      <c r="AC10" s="259">
        <f>+MAR!AE24</f>
        <v>0</v>
      </c>
      <c r="AD10" s="259" t="str">
        <f>+MAR!AF24</f>
        <v>D</v>
      </c>
      <c r="AE10" s="259" t="str">
        <f>+MAR!AG24</f>
        <v>N</v>
      </c>
      <c r="AF10" s="259">
        <f>+MAR!AH24</f>
        <v>0</v>
      </c>
      <c r="AG10" s="245">
        <f>+MAR!BE24</f>
        <v>8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>
        <f>+ABR!D24</f>
        <v>0</v>
      </c>
      <c r="C12" s="250" t="str">
        <f>+ABR!E24</f>
        <v>FE</v>
      </c>
      <c r="D12" s="250" t="str">
        <f>+ABR!F24</f>
        <v>FE</v>
      </c>
      <c r="E12" s="250" t="str">
        <f>+ABR!G24</f>
        <v>FES</v>
      </c>
      <c r="F12" s="250" t="str">
        <f>+ABR!H24</f>
        <v>FED</v>
      </c>
      <c r="G12" s="250" t="str">
        <f>+ABR!I24</f>
        <v>FE</v>
      </c>
      <c r="H12" s="250" t="str">
        <f>+ABR!J24</f>
        <v>FE</v>
      </c>
      <c r="I12" s="250" t="str">
        <f>+ABR!K24</f>
        <v>FE</v>
      </c>
      <c r="J12" s="250" t="str">
        <f>+ABR!L24</f>
        <v>DTS5S</v>
      </c>
      <c r="K12" s="250" t="str">
        <f>+ABR!M24</f>
        <v>D</v>
      </c>
      <c r="L12" s="250" t="str">
        <f>+ABR!N24</f>
        <v>D</v>
      </c>
      <c r="M12" s="250">
        <f>+ABR!O24</f>
        <v>0</v>
      </c>
      <c r="N12" s="250">
        <f>+ABR!P24</f>
        <v>0</v>
      </c>
      <c r="O12" s="250" t="str">
        <f>+ABR!Q24</f>
        <v>D</v>
      </c>
      <c r="P12" s="250" t="str">
        <f>+ABR!R24</f>
        <v>N</v>
      </c>
      <c r="Q12" s="250">
        <f>+ABR!S24</f>
        <v>0</v>
      </c>
      <c r="R12" s="250">
        <f>+ABR!T24</f>
        <v>0</v>
      </c>
      <c r="S12" s="250" t="str">
        <f>+ABR!U24</f>
        <v>N</v>
      </c>
      <c r="T12" s="250" t="str">
        <f>+ABR!V24</f>
        <v>N</v>
      </c>
      <c r="U12" s="250" t="str">
        <f>+ABR!W24</f>
        <v>NTS5S</v>
      </c>
      <c r="V12" s="250">
        <f>+ABR!X24</f>
        <v>0</v>
      </c>
      <c r="W12" s="250" t="str">
        <f>+ABR!Y24</f>
        <v>D</v>
      </c>
      <c r="X12" s="250" t="str">
        <f>+ABR!Z24</f>
        <v>N</v>
      </c>
      <c r="Y12" s="250">
        <f>+ABR!AA24</f>
        <v>0</v>
      </c>
      <c r="Z12" s="250">
        <f>+ABR!AB24</f>
        <v>0</v>
      </c>
      <c r="AA12" s="250" t="str">
        <f>+ABR!AC24</f>
        <v>D</v>
      </c>
      <c r="AB12" s="250" t="str">
        <f>+ABR!AD24</f>
        <v>N</v>
      </c>
      <c r="AC12" s="250">
        <f>+ABR!AE24</f>
        <v>0</v>
      </c>
      <c r="AD12" s="250">
        <f>+ABR!AF24</f>
        <v>0</v>
      </c>
      <c r="AE12" s="250" t="str">
        <f>+ABR!AG24</f>
        <v>D</v>
      </c>
      <c r="AF12" s="250">
        <f>+ABR!AH24</f>
        <v>0</v>
      </c>
      <c r="AG12" s="245">
        <f>+ABR!BE24</f>
        <v>7.166666666666667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27.833333333333336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-0.83333333333333215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3</v>
      </c>
      <c r="E20" s="1777"/>
      <c r="I20" s="1776" t="s">
        <v>219</v>
      </c>
      <c r="J20" s="1776"/>
      <c r="K20" s="1776"/>
      <c r="L20" s="1777">
        <f>COUNTIF($B$4:$AF$15,"=FE")</f>
        <v>5</v>
      </c>
      <c r="M20" s="1777"/>
      <c r="Q20" s="1778" t="s">
        <v>57</v>
      </c>
      <c r="R20" s="1779"/>
      <c r="S20" s="1779"/>
      <c r="T20" s="1780"/>
      <c r="U20" s="1781">
        <f>+ABR!CB24</f>
        <v>3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4</v>
      </c>
      <c r="E21" s="1777"/>
      <c r="I21" s="1776" t="s">
        <v>57</v>
      </c>
      <c r="J21" s="1776"/>
      <c r="K21" s="1776"/>
      <c r="L21" s="1777">
        <f>COUNTIF($B$4:$AF$15,"=FOTS")</f>
        <v>2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0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7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1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/>
    <row r="26" spans="1:33" ht="18" customHeight="1" x14ac:dyDescent="0.25"/>
    <row r="27" spans="1:33" ht="44.45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33" ht="32.1" customHeight="1" x14ac:dyDescent="0.25">
      <c r="A28" s="1764">
        <v>2024</v>
      </c>
      <c r="B28" s="1771" t="s">
        <v>214</v>
      </c>
      <c r="C28" s="1772"/>
      <c r="D28" s="1773"/>
      <c r="E28" s="1810">
        <v>9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28.166666666666668</v>
      </c>
    </row>
    <row r="29" spans="1:33" ht="18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33" ht="21.95" customHeight="1" x14ac:dyDescent="0.25">
      <c r="A30" s="1764" t="s">
        <v>251</v>
      </c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427">
        <f>184/24</f>
        <v>7.666666666666667</v>
      </c>
    </row>
    <row r="31" spans="1:33" ht="21.95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33" ht="21.95" customHeight="1" x14ac:dyDescent="0.25">
      <c r="A32" s="1764" t="s">
        <v>252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4">
        <f>176/24</f>
        <v>7.333333333333333</v>
      </c>
    </row>
    <row r="33" spans="1:33" ht="21.95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21.95" customHeight="1" x14ac:dyDescent="0.25">
      <c r="A34" s="1764" t="s">
        <v>253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4">
        <f>168/24-"12:00"</f>
        <v>6.5</v>
      </c>
    </row>
    <row r="35" spans="1:33" ht="21.95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21.95" customHeight="1" x14ac:dyDescent="0.25">
      <c r="A36" s="1764" t="s">
        <v>254</v>
      </c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4">
        <f>184/24-"24:00"</f>
        <v>6.666666666666667</v>
      </c>
    </row>
    <row r="37" spans="1:33" ht="21.95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21.95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21.95" customHeight="1" x14ac:dyDescent="0.25">
      <c r="A39" s="1765"/>
      <c r="B39" s="277"/>
      <c r="C39" s="277"/>
      <c r="D39" s="277"/>
      <c r="E39" s="277"/>
      <c r="F39" s="277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277"/>
      <c r="V39" s="277"/>
      <c r="W39" s="277"/>
      <c r="X39" s="277"/>
      <c r="Y39" s="277"/>
      <c r="Z39" s="277"/>
      <c r="AA39" s="277"/>
      <c r="AB39" s="277"/>
      <c r="AC39" s="277"/>
      <c r="AD39" s="277"/>
      <c r="AE39" s="277"/>
      <c r="AF39" s="277"/>
      <c r="AG39" s="245"/>
    </row>
    <row r="40" spans="1:33" ht="21.95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21.95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1.95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1.95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14.1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4.1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4.1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14.1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14.1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48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89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1021" priority="1" operator="equal">
      <formula>"FOTS"</formula>
    </cfRule>
    <cfRule type="cellIs" dxfId="1020" priority="2" operator="equal">
      <formula>"FO"</formula>
    </cfRule>
    <cfRule type="cellIs" dxfId="1019" priority="3" operator="equal">
      <formula>"F"</formula>
    </cfRule>
    <cfRule type="cellIs" dxfId="1018" priority="4" operator="equal">
      <formula>"NTSDS"</formula>
    </cfRule>
    <cfRule type="cellIs" dxfId="1017" priority="5" operator="equal">
      <formula>"DTSDS"</formula>
    </cfRule>
    <cfRule type="cellIs" dxfId="1016" priority="6" operator="equal">
      <formula>"NTS5S"</formula>
    </cfRule>
    <cfRule type="cellIs" dxfId="1015" priority="7" operator="equal">
      <formula>"DTS5S"</formula>
    </cfRule>
    <cfRule type="cellIs" dxfId="1014" priority="8" operator="equal">
      <formula>"NTS"</formula>
    </cfRule>
    <cfRule type="cellIs" dxfId="1013" priority="9" operator="equal">
      <formula>"DTS"</formula>
    </cfRule>
    <cfRule type="cellIs" dxfId="1012" priority="10" operator="equal">
      <formula>"FEF"</formula>
    </cfRule>
    <cfRule type="cellIs" dxfId="1011" priority="11" operator="equal">
      <formula>"FED"</formula>
    </cfRule>
    <cfRule type="cellIs" dxfId="1010" priority="12" operator="equal">
      <formula>"FES"</formula>
    </cfRule>
    <cfRule type="cellIs" dxfId="1009" priority="13" operator="equal">
      <formula>"FE"</formula>
    </cfRule>
    <cfRule type="cellIs" dxfId="1008" priority="14" operator="equal">
      <formula>"DS"</formula>
    </cfRule>
  </conditionalFormatting>
  <conditionalFormatting sqref="B30:AF41">
    <cfRule type="cellIs" dxfId="1007" priority="29" operator="equal">
      <formula>"FOTS"</formula>
    </cfRule>
    <cfRule type="cellIs" dxfId="1006" priority="30" operator="equal">
      <formula>"FO"</formula>
    </cfRule>
    <cfRule type="cellIs" dxfId="1005" priority="31" operator="equal">
      <formula>"F"</formula>
    </cfRule>
    <cfRule type="cellIs" dxfId="1004" priority="32" operator="equal">
      <formula>"NTSDS"</formula>
    </cfRule>
    <cfRule type="cellIs" dxfId="1003" priority="33" operator="equal">
      <formula>"DTSDS"</formula>
    </cfRule>
    <cfRule type="cellIs" dxfId="1002" priority="34" operator="equal">
      <formula>"NTS5S"</formula>
    </cfRule>
    <cfRule type="cellIs" dxfId="1001" priority="35" operator="equal">
      <formula>"DTS5S"</formula>
    </cfRule>
    <cfRule type="cellIs" dxfId="1000" priority="36" operator="equal">
      <formula>"NTS"</formula>
    </cfRule>
    <cfRule type="cellIs" dxfId="999" priority="37" operator="equal">
      <formula>"DTS"</formula>
    </cfRule>
    <cfRule type="cellIs" dxfId="998" priority="38" operator="equal">
      <formula>"FEF"</formula>
    </cfRule>
    <cfRule type="cellIs" dxfId="997" priority="39" operator="equal">
      <formula>"FED"</formula>
    </cfRule>
    <cfRule type="cellIs" dxfId="996" priority="40" operator="equal">
      <formula>"FES"</formula>
    </cfRule>
    <cfRule type="cellIs" dxfId="995" priority="41" operator="equal">
      <formula>"FE"</formula>
    </cfRule>
    <cfRule type="cellIs" dxfId="994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A35A0-FEA6-4756-A8AE-629B943B694B}">
  <dimension ref="A1:BD50"/>
  <sheetViews>
    <sheetView showZeros="0" workbookViewId="0">
      <selection activeCell="BH9" sqref="BH9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8" width="8.7109375" hidden="1" customWidth="1"/>
    <col min="39" max="39" width="7.1406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10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 t="str">
        <f>+JAN!D25</f>
        <v>D</v>
      </c>
      <c r="C6" s="259" t="str">
        <f>+JAN!E25</f>
        <v>D</v>
      </c>
      <c r="D6" s="259" t="str">
        <f>+JAN!F25</f>
        <v>DT</v>
      </c>
      <c r="E6" s="259" t="str">
        <f>+JAN!G25</f>
        <v>D</v>
      </c>
      <c r="F6" s="259" t="str">
        <f>+JAN!H25</f>
        <v>N</v>
      </c>
      <c r="G6" s="259">
        <f>+JAN!I25</f>
        <v>0</v>
      </c>
      <c r="H6" s="259">
        <f>+JAN!J25</f>
        <v>0</v>
      </c>
      <c r="I6" s="259" t="str">
        <f>+JAN!K25</f>
        <v>NT</v>
      </c>
      <c r="J6" s="259" t="str">
        <f>+JAN!L25</f>
        <v>N</v>
      </c>
      <c r="K6" s="259">
        <f>+JAN!M25</f>
        <v>0</v>
      </c>
      <c r="L6" s="259">
        <f>+JAN!N25</f>
        <v>0</v>
      </c>
      <c r="M6" s="259" t="str">
        <f>+JAN!O25</f>
        <v>N</v>
      </c>
      <c r="N6" s="259" t="str">
        <f>+JAN!P25</f>
        <v>N</v>
      </c>
      <c r="O6" s="259">
        <f>+JAN!Q25</f>
        <v>0</v>
      </c>
      <c r="P6" s="259">
        <f>+JAN!R25</f>
        <v>0</v>
      </c>
      <c r="Q6" s="259" t="str">
        <f>+JAN!S25</f>
        <v>T</v>
      </c>
      <c r="R6" s="259" t="str">
        <f>+JAN!T25</f>
        <v>T</v>
      </c>
      <c r="S6" s="259">
        <f>+JAN!U25</f>
        <v>0</v>
      </c>
      <c r="T6" s="259">
        <f>+JAN!V25</f>
        <v>0</v>
      </c>
      <c r="U6" s="259" t="str">
        <f>+JAN!W25</f>
        <v>N</v>
      </c>
      <c r="V6" s="259" t="str">
        <f>+JAN!X25</f>
        <v>N</v>
      </c>
      <c r="W6" s="259">
        <f>+JAN!Y25</f>
        <v>0</v>
      </c>
      <c r="X6" s="259">
        <f>+JAN!Z25</f>
        <v>0</v>
      </c>
      <c r="Y6" s="259" t="str">
        <f>+JAN!AA25</f>
        <v>N</v>
      </c>
      <c r="Z6" s="259" t="str">
        <f>+JAN!AB25</f>
        <v>N</v>
      </c>
      <c r="AA6" s="259" t="str">
        <f>+JAN!AC25</f>
        <v>NT</v>
      </c>
      <c r="AB6" s="259">
        <f>+JAN!AD25</f>
        <v>0</v>
      </c>
      <c r="AC6" s="259" t="str">
        <f>+JAN!AE25</f>
        <v>D</v>
      </c>
      <c r="AD6" s="259" t="str">
        <f>+JAN!AF25</f>
        <v>N</v>
      </c>
      <c r="AE6" s="259" t="str">
        <f>+JAN!AG25</f>
        <v>NTS5S</v>
      </c>
      <c r="AF6" s="259">
        <f>+JAN!AH25</f>
        <v>0</v>
      </c>
      <c r="AG6" s="245">
        <f>+JAN!BE25</f>
        <v>8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 t="str">
        <f>+FEV!D25</f>
        <v>D</v>
      </c>
      <c r="C8" s="259" t="str">
        <f>+FEV!E25</f>
        <v>N</v>
      </c>
      <c r="D8" s="259">
        <f>+FEV!F25</f>
        <v>0</v>
      </c>
      <c r="E8" s="259">
        <f>+FEV!G25</f>
        <v>0</v>
      </c>
      <c r="F8" s="259" t="str">
        <f>+FEV!H25</f>
        <v>NT</v>
      </c>
      <c r="G8" s="259" t="str">
        <f>+FEV!I25</f>
        <v>N</v>
      </c>
      <c r="H8" s="259">
        <f>+FEV!J25</f>
        <v>0</v>
      </c>
      <c r="I8" s="259">
        <f>+FEV!K25</f>
        <v>0</v>
      </c>
      <c r="J8" s="259" t="str">
        <f>+FEV!L25</f>
        <v>D</v>
      </c>
      <c r="K8" s="259" t="str">
        <f>+FEV!M25</f>
        <v>DT</v>
      </c>
      <c r="L8" s="259" t="str">
        <f>+FEV!N25</f>
        <v>L</v>
      </c>
      <c r="M8" s="259" t="str">
        <f>+FEV!O25</f>
        <v>L</v>
      </c>
      <c r="N8" s="259" t="str">
        <f>+FEV!P25</f>
        <v>L</v>
      </c>
      <c r="O8" s="259" t="str">
        <f>+FEV!Q25</f>
        <v>L</v>
      </c>
      <c r="P8" s="259">
        <f>+FEV!R25</f>
        <v>0</v>
      </c>
      <c r="Q8" s="259">
        <f>+FEV!S25</f>
        <v>0</v>
      </c>
      <c r="R8" s="259" t="str">
        <f>+FEV!T25</f>
        <v>L</v>
      </c>
      <c r="S8" s="259" t="str">
        <f>+FEV!U25</f>
        <v>L</v>
      </c>
      <c r="T8" s="259" t="str">
        <f>+FEV!V25</f>
        <v>L</v>
      </c>
      <c r="U8" s="259" t="str">
        <f>+FEV!W25</f>
        <v>L</v>
      </c>
      <c r="V8" s="259" t="str">
        <f>+FEV!X25</f>
        <v>L</v>
      </c>
      <c r="W8" s="259">
        <f>+FEV!Y25</f>
        <v>0</v>
      </c>
      <c r="X8" s="259">
        <f>+FEV!Z25</f>
        <v>0</v>
      </c>
      <c r="Y8" s="259" t="str">
        <f>+FEV!AA25</f>
        <v>L</v>
      </c>
      <c r="Z8" s="259" t="str">
        <f>+FEV!AB25</f>
        <v>L</v>
      </c>
      <c r="AA8" s="259" t="str">
        <f>+FEV!AC25</f>
        <v>L</v>
      </c>
      <c r="AB8" s="259" t="str">
        <f>+FEV!AD25</f>
        <v>L</v>
      </c>
      <c r="AC8" s="259" t="str">
        <f>+FEV!AE25</f>
        <v>L</v>
      </c>
      <c r="AD8" s="259">
        <f>+FEV!AF25</f>
        <v>0</v>
      </c>
      <c r="AE8" s="259">
        <f>+FEV!AG25</f>
        <v>0</v>
      </c>
      <c r="AF8" s="259">
        <f>+FEV!AH25</f>
        <v>0</v>
      </c>
      <c r="AG8" s="245">
        <f>+FEV!BE25</f>
        <v>7.666666666666667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>
        <f>+MAR!D25</f>
        <v>0</v>
      </c>
      <c r="C10" s="259">
        <f>+MAR!E25</f>
        <v>0</v>
      </c>
      <c r="D10" s="259" t="str">
        <f>+MAR!F25</f>
        <v>L</v>
      </c>
      <c r="E10" s="259" t="str">
        <f>+MAR!G25</f>
        <v>L</v>
      </c>
      <c r="F10" s="259" t="str">
        <f>+MAR!H25</f>
        <v>L</v>
      </c>
      <c r="G10" s="259" t="str">
        <f>+MAR!I25</f>
        <v>L</v>
      </c>
      <c r="H10" s="259" t="str">
        <f>+MAR!J25</f>
        <v>L</v>
      </c>
      <c r="I10" s="259">
        <f>+MAR!K25</f>
        <v>0</v>
      </c>
      <c r="J10" s="259">
        <f>+MAR!L25</f>
        <v>0</v>
      </c>
      <c r="K10" s="259" t="str">
        <f>+MAR!M25</f>
        <v>L</v>
      </c>
      <c r="L10" s="259" t="str">
        <f>+MAR!N25</f>
        <v>L</v>
      </c>
      <c r="M10" s="259" t="str">
        <f>+MAR!O25</f>
        <v>L</v>
      </c>
      <c r="N10" s="259" t="str">
        <f>+MAR!P25</f>
        <v>L</v>
      </c>
      <c r="O10" s="259" t="str">
        <f>+MAR!Q25</f>
        <v>L</v>
      </c>
      <c r="P10" s="259">
        <f>+MAR!R25</f>
        <v>0</v>
      </c>
      <c r="Q10" s="259">
        <f>+MAR!S25</f>
        <v>0</v>
      </c>
      <c r="R10" s="259" t="str">
        <f>+MAR!T25</f>
        <v>FE</v>
      </c>
      <c r="S10" s="259" t="str">
        <f>+MAR!U25</f>
        <v>FE</v>
      </c>
      <c r="T10" s="259" t="str">
        <f>+MAR!V25</f>
        <v>FES</v>
      </c>
      <c r="U10" s="259" t="str">
        <f>+MAR!W25</f>
        <v>FED</v>
      </c>
      <c r="V10" s="259" t="str">
        <f>+MAR!X25</f>
        <v>FE</v>
      </c>
      <c r="W10" s="259" t="str">
        <f>+MAR!Y25</f>
        <v>FE</v>
      </c>
      <c r="X10" s="259" t="str">
        <f>+MAR!Z25</f>
        <v>FE</v>
      </c>
      <c r="Y10" s="259" t="str">
        <f>+MAR!AA25</f>
        <v>FE</v>
      </c>
      <c r="Z10" s="259" t="str">
        <f>+MAR!AB25</f>
        <v>FE</v>
      </c>
      <c r="AA10" s="259" t="str">
        <f>+MAR!AC25</f>
        <v>FE</v>
      </c>
      <c r="AB10" s="259" t="str">
        <f>+MAR!AD25</f>
        <v>FES</v>
      </c>
      <c r="AC10" s="259" t="str">
        <f>+MAR!AE25</f>
        <v>FED</v>
      </c>
      <c r="AD10" s="259" t="str">
        <f>+MAR!AF25</f>
        <v>FE</v>
      </c>
      <c r="AE10" s="259" t="str">
        <f>+MAR!AG25</f>
        <v>FE</v>
      </c>
      <c r="AF10" s="259" t="str">
        <f>+MAR!AH25</f>
        <v>FE</v>
      </c>
      <c r="AG10" s="245">
        <f>+MAR!BE25</f>
        <v>7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>
        <f>+ABR!D25</f>
        <v>0</v>
      </c>
      <c r="C12" s="250" t="str">
        <f>+ABR!E25</f>
        <v>NT</v>
      </c>
      <c r="D12" s="250" t="str">
        <f>+ABR!F25</f>
        <v>N</v>
      </c>
      <c r="E12" s="250">
        <f>+ABR!G25</f>
        <v>0</v>
      </c>
      <c r="F12" s="250">
        <f>+ABR!H25</f>
        <v>0</v>
      </c>
      <c r="G12" s="250">
        <f>+ABR!I25</f>
        <v>0</v>
      </c>
      <c r="H12" s="250" t="str">
        <f>+ABR!J25</f>
        <v>D</v>
      </c>
      <c r="I12" s="250" t="str">
        <f>+ABR!K25</f>
        <v>D</v>
      </c>
      <c r="J12" s="250">
        <f>+ABR!L25</f>
        <v>0</v>
      </c>
      <c r="K12" s="250" t="str">
        <f>+ABR!M25</f>
        <v>D</v>
      </c>
      <c r="L12" s="250" t="str">
        <f>+ABR!N25</f>
        <v>D</v>
      </c>
      <c r="M12" s="250">
        <f>+ABR!O25</f>
        <v>0</v>
      </c>
      <c r="N12" s="250">
        <f>+ABR!P25</f>
        <v>0</v>
      </c>
      <c r="O12" s="250" t="str">
        <f>+ABR!Q25</f>
        <v>N</v>
      </c>
      <c r="P12" s="250" t="str">
        <f>+ABR!R25</f>
        <v>N</v>
      </c>
      <c r="Q12" s="250">
        <f>+ABR!S25</f>
        <v>0</v>
      </c>
      <c r="R12" s="250">
        <f>+ABR!T25</f>
        <v>0</v>
      </c>
      <c r="S12" s="250">
        <f>+ABR!U25</f>
        <v>0</v>
      </c>
      <c r="T12" s="250">
        <f>+ABR!V25</f>
        <v>0</v>
      </c>
      <c r="U12" s="250" t="str">
        <f>+ABR!W25</f>
        <v>D</v>
      </c>
      <c r="V12" s="250" t="str">
        <f>+ABR!X25</f>
        <v>D</v>
      </c>
      <c r="W12" s="250" t="str">
        <f>+ABR!Y25</f>
        <v>D</v>
      </c>
      <c r="X12" s="250">
        <f>+ABR!Z25</f>
        <v>0</v>
      </c>
      <c r="Y12" s="250" t="str">
        <f>+ABR!AA25</f>
        <v>D</v>
      </c>
      <c r="Z12" s="250" t="str">
        <f>+ABR!AB25</f>
        <v>D</v>
      </c>
      <c r="AA12" s="250">
        <f>+ABR!AC25</f>
        <v>0</v>
      </c>
      <c r="AB12" s="250">
        <f>+ABR!AD25</f>
        <v>0</v>
      </c>
      <c r="AC12" s="250">
        <f>+ABR!AE25</f>
        <v>0</v>
      </c>
      <c r="AD12" s="250">
        <f>+ABR!AF25</f>
        <v>0</v>
      </c>
      <c r="AE12" s="250">
        <f>+ABR!AG25</f>
        <v>0</v>
      </c>
      <c r="AF12" s="250">
        <f>+ABR!AH25</f>
        <v>0</v>
      </c>
      <c r="AG12" s="245">
        <f>+ABR!BE25</f>
        <v>6.5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56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29.166666666666668</v>
      </c>
    </row>
    <row r="18" spans="1:56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0.5</v>
      </c>
    </row>
    <row r="20" spans="1:56" s="53" customFormat="1" ht="15.95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0</v>
      </c>
      <c r="E20" s="1777"/>
      <c r="I20" s="1776" t="s">
        <v>219</v>
      </c>
      <c r="J20" s="1776"/>
      <c r="K20" s="1776"/>
      <c r="L20" s="1777">
        <f>COUNTIF($B$4:$AF$15,"=FE")</f>
        <v>11</v>
      </c>
      <c r="M20" s="1777"/>
      <c r="Q20" s="1778" t="s">
        <v>57</v>
      </c>
      <c r="R20" s="1779"/>
      <c r="S20" s="1779"/>
      <c r="T20" s="1780"/>
      <c r="U20" s="1781">
        <f>+ABR!CB25</f>
        <v>0</v>
      </c>
      <c r="V20" s="1782"/>
      <c r="AG20" s="246"/>
    </row>
    <row r="21" spans="1:56" s="53" customFormat="1" ht="15.95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1</v>
      </c>
      <c r="E21" s="1777"/>
      <c r="I21" s="1776" t="s">
        <v>57</v>
      </c>
      <c r="J21" s="1776"/>
      <c r="K21" s="1776"/>
      <c r="L21" s="1777">
        <f>COUNTIF($B$4:$AF$15,"=FOTS")</f>
        <v>0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56" s="53" customFormat="1" ht="15.95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0</v>
      </c>
      <c r="E22" s="1777"/>
      <c r="I22" s="1776" t="s">
        <v>222</v>
      </c>
      <c r="J22" s="1776"/>
      <c r="K22" s="1776"/>
      <c r="L22" s="1777">
        <f>COUNTIF($B$4:$AF$15,"=L")</f>
        <v>24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0.5</v>
      </c>
      <c r="V22" s="1802"/>
      <c r="W22" s="1805" t="s">
        <v>224</v>
      </c>
      <c r="X22" s="1806"/>
      <c r="Y22" s="1807">
        <f>IF(U22&gt;0,(IF(U22&lt;(12/24),1/24,(INT(U22/(12/24)))/24)),0)</f>
        <v>4.1666666666666664E-2</v>
      </c>
      <c r="Z22" s="1808"/>
      <c r="AA22" s="1791">
        <f>((Y22*24)*1.25*U24)</f>
        <v>0</v>
      </c>
      <c r="AB22" s="1792"/>
      <c r="AG22" s="246"/>
    </row>
    <row r="23" spans="1:56" s="53" customFormat="1" ht="15.95" customHeight="1" x14ac:dyDescent="0.15">
      <c r="A23" s="1776" t="s">
        <v>225</v>
      </c>
      <c r="B23" s="1776"/>
      <c r="C23" s="1776"/>
      <c r="D23" s="1788">
        <f>+D20+D21+D22</f>
        <v>1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0.45833333333333331</v>
      </c>
      <c r="Z23" s="1808"/>
      <c r="AA23" s="1791">
        <f>+((Y23*24)*1.375*U24)</f>
        <v>0</v>
      </c>
      <c r="AB23" s="1792"/>
      <c r="AG23" s="246"/>
    </row>
    <row r="24" spans="1:56" s="53" customFormat="1" ht="15.95" customHeight="1" x14ac:dyDescent="0.15">
      <c r="A24" s="247"/>
      <c r="I24" s="1776" t="s">
        <v>227</v>
      </c>
      <c r="J24" s="1776"/>
      <c r="K24" s="1776"/>
      <c r="L24" s="1777">
        <f>COUNTIF($B$4:$AF$15,"=Disp")</f>
        <v>0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56" ht="43.5" customHeight="1" x14ac:dyDescent="0.25">
      <c r="A25" s="1823" t="s">
        <v>262</v>
      </c>
      <c r="B25" s="1823"/>
      <c r="C25" s="1823"/>
      <c r="D25" s="1823"/>
      <c r="E25" s="1823"/>
      <c r="F25" s="1823"/>
      <c r="G25" s="1823"/>
      <c r="H25" s="1823"/>
      <c r="I25" s="1823"/>
      <c r="J25" s="1823"/>
      <c r="K25" s="1823"/>
      <c r="L25" s="1823"/>
      <c r="M25" s="1823"/>
      <c r="N25" s="1823"/>
      <c r="O25" s="1823"/>
      <c r="P25" s="1823"/>
      <c r="Q25" s="1823"/>
      <c r="R25" s="1823"/>
      <c r="S25" s="1823"/>
      <c r="T25" s="1823"/>
      <c r="U25" s="1823"/>
      <c r="V25" s="1823"/>
      <c r="W25" s="1823"/>
      <c r="X25" s="1823"/>
      <c r="Y25" s="1823"/>
      <c r="Z25" s="1823"/>
      <c r="AA25" s="1823"/>
      <c r="AB25" s="1823"/>
      <c r="AC25" s="1823"/>
      <c r="AD25" s="1823"/>
      <c r="AE25" s="1823"/>
      <c r="AF25" s="1823"/>
      <c r="AG25" s="1823"/>
      <c r="AH25" s="1823"/>
      <c r="AI25" s="1823"/>
      <c r="AJ25" s="1823"/>
      <c r="AK25" s="1823"/>
      <c r="AL25" s="1823"/>
      <c r="AM25" s="1823"/>
      <c r="AN25" s="1823"/>
      <c r="AO25" s="1823"/>
      <c r="AP25" s="1823"/>
      <c r="AQ25" s="1823"/>
      <c r="AR25" s="1823"/>
      <c r="AS25" s="1823"/>
      <c r="AT25" s="1823"/>
      <c r="AU25" s="1823"/>
      <c r="AV25" s="1823"/>
      <c r="AW25" s="1823"/>
      <c r="AX25" s="1823"/>
      <c r="AY25" s="1823"/>
      <c r="AZ25" s="1823"/>
      <c r="BA25" s="1823"/>
      <c r="BB25" s="1823"/>
      <c r="BC25" s="1823"/>
      <c r="BD25" s="1823"/>
    </row>
    <row r="26" spans="1:56" ht="14.1" customHeight="1" x14ac:dyDescent="0.25"/>
    <row r="27" spans="1:56" ht="36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56" ht="21" customHeight="1" x14ac:dyDescent="0.25">
      <c r="A28" s="1764">
        <v>2024</v>
      </c>
      <c r="B28" s="1771" t="s">
        <v>214</v>
      </c>
      <c r="C28" s="1772"/>
      <c r="D28" s="1773"/>
      <c r="E28" s="1810">
        <v>10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36.666666666666671</v>
      </c>
    </row>
    <row r="29" spans="1:56" ht="21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56" ht="21" customHeight="1" x14ac:dyDescent="0.25">
      <c r="A30" s="1764" t="s">
        <v>251</v>
      </c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427">
        <f>184/24</f>
        <v>7.666666666666667</v>
      </c>
    </row>
    <row r="31" spans="1:56" ht="21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56" ht="21" customHeight="1" x14ac:dyDescent="0.25">
      <c r="A32" s="1764" t="s">
        <v>252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4">
        <f>176/24</f>
        <v>7.333333333333333</v>
      </c>
    </row>
    <row r="33" spans="1:33" ht="21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21" customHeight="1" x14ac:dyDescent="0.25">
      <c r="A34" s="1764" t="s">
        <v>253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4">
        <f>168/24</f>
        <v>7</v>
      </c>
    </row>
    <row r="35" spans="1:33" ht="21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21" customHeight="1" x14ac:dyDescent="0.25">
      <c r="A36" s="1764" t="s">
        <v>254</v>
      </c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4">
        <f>184/24</f>
        <v>7.666666666666667</v>
      </c>
    </row>
    <row r="37" spans="1:33" ht="21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21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>
        <f>168/24</f>
        <v>7</v>
      </c>
    </row>
    <row r="39" spans="1:33" ht="21" customHeight="1" x14ac:dyDescent="0.25">
      <c r="A39" s="1765"/>
      <c r="B39" s="278"/>
      <c r="C39" s="278"/>
      <c r="D39" s="278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  <c r="S39" s="278"/>
      <c r="T39" s="278"/>
      <c r="U39" s="278"/>
      <c r="V39" s="278"/>
      <c r="W39" s="278"/>
      <c r="X39" s="278"/>
      <c r="Y39" s="278"/>
      <c r="Z39" s="278"/>
      <c r="AA39" s="278"/>
      <c r="AB39" s="278"/>
      <c r="AC39" s="278"/>
      <c r="AD39" s="278"/>
      <c r="AE39" s="278"/>
      <c r="AF39" s="278"/>
      <c r="AG39" s="245"/>
    </row>
    <row r="40" spans="1:33" ht="21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21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2.5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2.5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4" spans="1:33" ht="22.5" customHeight="1" x14ac:dyDescent="0.25"/>
    <row r="45" spans="1:33" ht="20.45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>
        <f>JAN!CB25</f>
        <v>0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20.45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20.45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20.45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20.45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42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0">
    <mergeCell ref="A25:BD25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50:BD50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993" priority="1" operator="equal">
      <formula>"FOTS"</formula>
    </cfRule>
    <cfRule type="cellIs" dxfId="992" priority="2" operator="equal">
      <formula>"FO"</formula>
    </cfRule>
    <cfRule type="cellIs" dxfId="991" priority="3" operator="equal">
      <formula>"F"</formula>
    </cfRule>
    <cfRule type="cellIs" dxfId="990" priority="4" operator="equal">
      <formula>"NTSDS"</formula>
    </cfRule>
    <cfRule type="cellIs" dxfId="989" priority="5" operator="equal">
      <formula>"DTSDS"</formula>
    </cfRule>
    <cfRule type="cellIs" dxfId="988" priority="6" operator="equal">
      <formula>"NTS5S"</formula>
    </cfRule>
    <cfRule type="cellIs" dxfId="987" priority="7" operator="equal">
      <formula>"DTS5S"</formula>
    </cfRule>
    <cfRule type="cellIs" dxfId="986" priority="8" operator="equal">
      <formula>"NTS"</formula>
    </cfRule>
    <cfRule type="cellIs" dxfId="985" priority="9" operator="equal">
      <formula>"DTS"</formula>
    </cfRule>
    <cfRule type="cellIs" dxfId="984" priority="10" operator="equal">
      <formula>"FEF"</formula>
    </cfRule>
    <cfRule type="cellIs" dxfId="983" priority="11" operator="equal">
      <formula>"FED"</formula>
    </cfRule>
    <cfRule type="cellIs" dxfId="982" priority="12" operator="equal">
      <formula>"FES"</formula>
    </cfRule>
    <cfRule type="cellIs" dxfId="981" priority="13" operator="equal">
      <formula>"FE"</formula>
    </cfRule>
    <cfRule type="cellIs" dxfId="980" priority="14" operator="equal">
      <formula>"DS"</formula>
    </cfRule>
  </conditionalFormatting>
  <conditionalFormatting sqref="B30:AF41">
    <cfRule type="cellIs" dxfId="979" priority="29" operator="equal">
      <formula>"FOTS"</formula>
    </cfRule>
    <cfRule type="cellIs" dxfId="978" priority="30" operator="equal">
      <formula>"FO"</formula>
    </cfRule>
    <cfRule type="cellIs" dxfId="977" priority="31" operator="equal">
      <formula>"F"</formula>
    </cfRule>
    <cfRule type="cellIs" dxfId="976" priority="32" operator="equal">
      <formula>"NTSDS"</formula>
    </cfRule>
    <cfRule type="cellIs" dxfId="975" priority="33" operator="equal">
      <formula>"DTSDS"</formula>
    </cfRule>
    <cfRule type="cellIs" dxfId="974" priority="34" operator="equal">
      <formula>"NTS5S"</formula>
    </cfRule>
    <cfRule type="cellIs" dxfId="973" priority="35" operator="equal">
      <formula>"DTS5S"</formula>
    </cfRule>
    <cfRule type="cellIs" dxfId="972" priority="36" operator="equal">
      <formula>"NTS"</formula>
    </cfRule>
    <cfRule type="cellIs" dxfId="971" priority="37" operator="equal">
      <formula>"DTS"</formula>
    </cfRule>
    <cfRule type="cellIs" dxfId="970" priority="38" operator="equal">
      <formula>"FEF"</formula>
    </cfRule>
    <cfRule type="cellIs" dxfId="969" priority="39" operator="equal">
      <formula>"FED"</formula>
    </cfRule>
    <cfRule type="cellIs" dxfId="968" priority="40" operator="equal">
      <formula>"FES"</formula>
    </cfRule>
    <cfRule type="cellIs" dxfId="967" priority="41" operator="equal">
      <formula>"FE"</formula>
    </cfRule>
    <cfRule type="cellIs" dxfId="966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C06D-6842-4FAA-8DA0-2CF0DB6123F3}">
  <dimension ref="A1:BD50"/>
  <sheetViews>
    <sheetView showZeros="0" topLeftCell="A37" workbookViewId="0">
      <selection activeCell="K29" sqref="K29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8" width="8.7109375" hidden="1" customWidth="1"/>
    <col min="39" max="39" width="3.1406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11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 t="str">
        <f>+JAN!D26</f>
        <v>N</v>
      </c>
      <c r="C6" s="259" t="str">
        <f>+JAN!E26</f>
        <v>N</v>
      </c>
      <c r="D6" s="259">
        <f>+JAN!F26</f>
        <v>0</v>
      </c>
      <c r="E6" s="259" t="str">
        <f>+JAN!G26</f>
        <v>B</v>
      </c>
      <c r="F6" s="259" t="str">
        <f>+JAN!H26</f>
        <v>N</v>
      </c>
      <c r="G6" s="259">
        <f>+JAN!I26</f>
        <v>0</v>
      </c>
      <c r="H6" s="259" t="str">
        <f>+JAN!J26</f>
        <v>D</v>
      </c>
      <c r="I6" s="259" t="str">
        <f>+JAN!K26</f>
        <v>N</v>
      </c>
      <c r="J6" s="259">
        <f>+JAN!L26</f>
        <v>0</v>
      </c>
      <c r="K6" s="259">
        <f>+JAN!M26</f>
        <v>0</v>
      </c>
      <c r="L6" s="259" t="str">
        <f>+JAN!N26</f>
        <v>D</v>
      </c>
      <c r="M6" s="259" t="str">
        <f>+JAN!O26</f>
        <v>D</v>
      </c>
      <c r="N6" s="259">
        <f>+JAN!P26</f>
        <v>0</v>
      </c>
      <c r="O6" s="259">
        <f>+JAN!Q26</f>
        <v>0</v>
      </c>
      <c r="P6" s="259" t="str">
        <f>+JAN!R26</f>
        <v>NT</v>
      </c>
      <c r="Q6" s="259" t="str">
        <f>+JAN!S26</f>
        <v>N</v>
      </c>
      <c r="R6" s="259">
        <f>+JAN!T26</f>
        <v>0</v>
      </c>
      <c r="S6" s="259">
        <f>+JAN!U26</f>
        <v>0</v>
      </c>
      <c r="T6" s="259" t="str">
        <f>+JAN!V26</f>
        <v>D</v>
      </c>
      <c r="U6" s="259" t="str">
        <f>+JAN!W26</f>
        <v>N</v>
      </c>
      <c r="V6" s="259">
        <f>+JAN!X26</f>
        <v>0</v>
      </c>
      <c r="W6" s="259">
        <f>+JAN!Y26</f>
        <v>0</v>
      </c>
      <c r="X6" s="259" t="str">
        <f>+JAN!Z26</f>
        <v>D</v>
      </c>
      <c r="Y6" s="259" t="str">
        <f>+JAN!AA26</f>
        <v>D</v>
      </c>
      <c r="Z6" s="259">
        <f>+JAN!AB26</f>
        <v>0</v>
      </c>
      <c r="AA6" s="259" t="str">
        <f>+JAN!AC26</f>
        <v>DTSDS</v>
      </c>
      <c r="AB6" s="259" t="str">
        <f>+JAN!AD26</f>
        <v>D</v>
      </c>
      <c r="AC6" s="259" t="str">
        <f>+JAN!AE26</f>
        <v>N</v>
      </c>
      <c r="AD6" s="259">
        <f>+JAN!AF26</f>
        <v>0</v>
      </c>
      <c r="AE6" s="259">
        <f>+JAN!AG26</f>
        <v>0</v>
      </c>
      <c r="AF6" s="259" t="str">
        <f>+JAN!AH26</f>
        <v>N</v>
      </c>
      <c r="AG6" s="245">
        <f>+JAN!BE26</f>
        <v>8.3333333333333339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>
        <f>+FEV!D26</f>
        <v>0</v>
      </c>
      <c r="C8" s="259" t="str">
        <f>+FEV!E26</f>
        <v>N</v>
      </c>
      <c r="D8" s="259">
        <f>+FEV!F26</f>
        <v>0</v>
      </c>
      <c r="E8" s="259">
        <f>+FEV!G26</f>
        <v>0</v>
      </c>
      <c r="F8" s="259" t="str">
        <f>+FEV!H26</f>
        <v>D</v>
      </c>
      <c r="G8" s="259" t="str">
        <f>+FEV!I26</f>
        <v>N</v>
      </c>
      <c r="H8" s="259" t="str">
        <f>+FEV!J26</f>
        <v>NTS</v>
      </c>
      <c r="I8" s="259">
        <f>+FEV!K26</f>
        <v>0</v>
      </c>
      <c r="J8" s="259" t="str">
        <f>+FEV!L26</f>
        <v>D</v>
      </c>
      <c r="K8" s="259" t="str">
        <f>+FEV!M26</f>
        <v>N</v>
      </c>
      <c r="L8" s="259">
        <f>+FEV!N26</f>
        <v>0</v>
      </c>
      <c r="M8" s="259">
        <f>+FEV!O26</f>
        <v>0</v>
      </c>
      <c r="N8" s="259" t="str">
        <f>+FEV!P26</f>
        <v>D</v>
      </c>
      <c r="O8" s="259" t="str">
        <f>+FEV!Q26</f>
        <v>D</v>
      </c>
      <c r="P8" s="259">
        <f>+FEV!R26</f>
        <v>0</v>
      </c>
      <c r="Q8" s="259">
        <f>+FEV!S26</f>
        <v>0</v>
      </c>
      <c r="R8" s="259" t="str">
        <f>+FEV!T26</f>
        <v>D</v>
      </c>
      <c r="S8" s="259" t="str">
        <f>+FEV!U26</f>
        <v>N</v>
      </c>
      <c r="T8" s="259">
        <f>+FEV!V26</f>
        <v>0</v>
      </c>
      <c r="U8" s="259">
        <f>+FEV!W26</f>
        <v>0</v>
      </c>
      <c r="V8" s="259" t="str">
        <f>+FEV!X26</f>
        <v>N</v>
      </c>
      <c r="W8" s="259" t="str">
        <f>+FEV!Y26</f>
        <v>N</v>
      </c>
      <c r="X8" s="259">
        <f>+FEV!Z26</f>
        <v>0</v>
      </c>
      <c r="Y8" s="259" t="str">
        <f>+FEV!AA26</f>
        <v>DTS5S</v>
      </c>
      <c r="Z8" s="259" t="str">
        <f>+FEV!AB26</f>
        <v>TR</v>
      </c>
      <c r="AA8" s="259" t="str">
        <f>+FEV!AC26</f>
        <v>TR</v>
      </c>
      <c r="AB8" s="259">
        <f>+FEV!AD26</f>
        <v>0</v>
      </c>
      <c r="AC8" s="259">
        <f>+FEV!AE26</f>
        <v>0</v>
      </c>
      <c r="AD8" s="259">
        <f>+FEV!AF26</f>
        <v>0</v>
      </c>
      <c r="AE8" s="259">
        <f>+FEV!AG26</f>
        <v>0</v>
      </c>
      <c r="AF8" s="259">
        <f>+FEV!AH26</f>
        <v>0</v>
      </c>
      <c r="AG8" s="245">
        <f>+FEV!BE26</f>
        <v>6.166666666666667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>
        <f>+MAR!D26</f>
        <v>0</v>
      </c>
      <c r="C10" s="259">
        <f>+MAR!E26</f>
        <v>0</v>
      </c>
      <c r="D10" s="259" t="str">
        <f>+MAR!F26</f>
        <v>D</v>
      </c>
      <c r="E10" s="259" t="str">
        <f>+MAR!G26</f>
        <v>N</v>
      </c>
      <c r="F10" s="259">
        <f>+MAR!H26</f>
        <v>0</v>
      </c>
      <c r="G10" s="259">
        <f>+MAR!I26</f>
        <v>0</v>
      </c>
      <c r="H10" s="259" t="str">
        <f>+MAR!J26</f>
        <v>N</v>
      </c>
      <c r="I10" s="259" t="str">
        <f>+MAR!K26</f>
        <v>F</v>
      </c>
      <c r="J10" s="259">
        <f>+MAR!L26</f>
        <v>0</v>
      </c>
      <c r="K10" s="259">
        <f>+MAR!M26</f>
        <v>0</v>
      </c>
      <c r="L10" s="259" t="str">
        <f>+MAR!N26</f>
        <v>NT</v>
      </c>
      <c r="M10" s="259" t="str">
        <f>+MAR!O26</f>
        <v>N</v>
      </c>
      <c r="N10" s="259">
        <f>+MAR!P26</f>
        <v>0</v>
      </c>
      <c r="O10" s="259">
        <f>+MAR!Q26</f>
        <v>0</v>
      </c>
      <c r="P10" s="259" t="str">
        <f>+MAR!R26</f>
        <v>D</v>
      </c>
      <c r="Q10" s="259" t="str">
        <f>+MAR!S26</f>
        <v>B</v>
      </c>
      <c r="R10" s="259" t="str">
        <f>+MAR!T26</f>
        <v>B</v>
      </c>
      <c r="S10" s="259" t="str">
        <f>+MAR!U26</f>
        <v>B</v>
      </c>
      <c r="T10" s="259" t="str">
        <f>+MAR!V26</f>
        <v>B</v>
      </c>
      <c r="U10" s="259" t="str">
        <f>+MAR!W26</f>
        <v>B</v>
      </c>
      <c r="V10" s="259" t="str">
        <f>+MAR!X26</f>
        <v>B</v>
      </c>
      <c r="W10" s="259">
        <f>+MAR!Y26</f>
        <v>0</v>
      </c>
      <c r="X10" s="259">
        <f>+MAR!Z26</f>
        <v>0</v>
      </c>
      <c r="Y10" s="259" t="str">
        <f>+MAR!AA26</f>
        <v>B</v>
      </c>
      <c r="Z10" s="259" t="str">
        <f>+MAR!AB26</f>
        <v>B</v>
      </c>
      <c r="AA10" s="259" t="str">
        <f>+MAR!AC26</f>
        <v>B</v>
      </c>
      <c r="AB10" s="259" t="str">
        <f>+MAR!AD26</f>
        <v>B</v>
      </c>
      <c r="AC10" s="259" t="str">
        <f>+MAR!AE26</f>
        <v>B</v>
      </c>
      <c r="AD10" s="259">
        <f>+MAR!AF26</f>
        <v>0</v>
      </c>
      <c r="AE10" s="259">
        <f>+MAR!AG26</f>
        <v>0</v>
      </c>
      <c r="AF10" s="259" t="str">
        <f>+MAR!AH26</f>
        <v>B</v>
      </c>
      <c r="AG10" s="245">
        <f>+MAR!BE26</f>
        <v>7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 t="str">
        <f>+ABR!D26</f>
        <v>B</v>
      </c>
      <c r="C12" s="250" t="str">
        <f>+ABR!E26</f>
        <v>B</v>
      </c>
      <c r="D12" s="250" t="str">
        <f>+ABR!F26</f>
        <v>B</v>
      </c>
      <c r="E12" s="250" t="str">
        <f>+ABR!G26</f>
        <v>B</v>
      </c>
      <c r="F12" s="250">
        <f>+ABR!H26</f>
        <v>0</v>
      </c>
      <c r="G12" s="250">
        <f>+ABR!I26</f>
        <v>0</v>
      </c>
      <c r="H12" s="250" t="str">
        <f>+ABR!J26</f>
        <v>B</v>
      </c>
      <c r="I12" s="250" t="str">
        <f>+ABR!K26</f>
        <v>B</v>
      </c>
      <c r="J12" s="250" t="str">
        <f>+ABR!L26</f>
        <v>B</v>
      </c>
      <c r="K12" s="250" t="str">
        <f>+ABR!M26</f>
        <v>B</v>
      </c>
      <c r="L12" s="250" t="str">
        <f>+ABR!N26</f>
        <v>B</v>
      </c>
      <c r="M12" s="250">
        <f>+ABR!O26</f>
        <v>0</v>
      </c>
      <c r="N12" s="250">
        <f>+ABR!P26</f>
        <v>0</v>
      </c>
      <c r="O12" s="250" t="str">
        <f>+ABR!Q26</f>
        <v>B</v>
      </c>
      <c r="P12" s="250" t="str">
        <f>+ABR!R26</f>
        <v>B</v>
      </c>
      <c r="Q12" s="250" t="str">
        <f>+ABR!S26</f>
        <v>B</v>
      </c>
      <c r="R12" s="250" t="str">
        <f>+ABR!T26</f>
        <v>B</v>
      </c>
      <c r="S12" s="250" t="str">
        <f>+ABR!U26</f>
        <v>B</v>
      </c>
      <c r="T12" s="250">
        <f>+ABR!V26</f>
        <v>0</v>
      </c>
      <c r="U12" s="250">
        <f>+ABR!W26</f>
        <v>0</v>
      </c>
      <c r="V12" s="250" t="str">
        <f>+ABR!X26</f>
        <v>B</v>
      </c>
      <c r="W12" s="250" t="str">
        <f>+ABR!Y26</f>
        <v>B</v>
      </c>
      <c r="X12" s="250" t="str">
        <f>+ABR!Z26</f>
        <v>B</v>
      </c>
      <c r="Y12" s="250" t="str">
        <f>+ABR!AA26</f>
        <v>B</v>
      </c>
      <c r="Z12" s="250" t="str">
        <f>+ABR!AB26</f>
        <v>B</v>
      </c>
      <c r="AA12" s="250">
        <f>+ABR!AC26</f>
        <v>0</v>
      </c>
      <c r="AB12" s="250">
        <f>+ABR!AD26</f>
        <v>0</v>
      </c>
      <c r="AC12" s="250" t="str">
        <f>+ABR!AE26</f>
        <v>B</v>
      </c>
      <c r="AD12" s="250" t="str">
        <f>+ABR!AF26</f>
        <v>B</v>
      </c>
      <c r="AE12" s="250" t="str">
        <f>+ABR!AG26</f>
        <v>B</v>
      </c>
      <c r="AF12" s="250">
        <f>+ABR!AH26</f>
        <v>0</v>
      </c>
      <c r="AG12" s="245">
        <f>+ABR!BE26</f>
        <v>7.333333333333333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28.833333333333332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0.1666666666666643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1</v>
      </c>
      <c r="E20" s="1777"/>
      <c r="I20" s="1776" t="s">
        <v>219</v>
      </c>
      <c r="J20" s="1776"/>
      <c r="K20" s="1776"/>
      <c r="L20" s="1777">
        <f>COUNTIF($B$4:$AF$15,"=FE")</f>
        <v>0</v>
      </c>
      <c r="M20" s="1777"/>
      <c r="Q20" s="1778" t="s">
        <v>57</v>
      </c>
      <c r="R20" s="1779"/>
      <c r="S20" s="1779"/>
      <c r="T20" s="1780"/>
      <c r="U20" s="1781">
        <f>+ABR!CB26</f>
        <v>5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1</v>
      </c>
      <c r="E21" s="1777"/>
      <c r="I21" s="1776" t="s">
        <v>57</v>
      </c>
      <c r="J21" s="1776"/>
      <c r="K21" s="1776"/>
      <c r="L21" s="1777">
        <f>COUNTIF($B$4:$AF$15,"=FOTS")</f>
        <v>0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1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0.1666666666666643</v>
      </c>
      <c r="V22" s="1802"/>
      <c r="W22" s="1805" t="s">
        <v>224</v>
      </c>
      <c r="X22" s="1806"/>
      <c r="Y22" s="1807">
        <f>IF(U22&gt;0,(IF(U22&lt;(12/24),1/24,(INT(U22/(12/24)))/24)),0)</f>
        <v>4.1666666666666664E-2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3</v>
      </c>
      <c r="E23" s="1788"/>
      <c r="I23" s="1776" t="s">
        <v>226</v>
      </c>
      <c r="J23" s="1776"/>
      <c r="K23" s="1776"/>
      <c r="L23" s="1777">
        <f>COUNTIF($B$4:$AF$15,"=B")</f>
        <v>35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0.12499999999999764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0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/>
    <row r="26" spans="1:33" ht="18" customHeight="1" x14ac:dyDescent="0.25"/>
    <row r="27" spans="1:33" ht="31.5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33" ht="23.45" customHeight="1" x14ac:dyDescent="0.25">
      <c r="A28" s="1764">
        <v>2024</v>
      </c>
      <c r="B28" s="1771" t="s">
        <v>214</v>
      </c>
      <c r="C28" s="1772"/>
      <c r="D28" s="1773"/>
      <c r="E28" s="1810">
        <v>11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29.666666666666668</v>
      </c>
    </row>
    <row r="29" spans="1:33" ht="18.600000000000001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33" ht="18.600000000000001" customHeight="1" x14ac:dyDescent="0.25">
      <c r="A30" s="1764" t="s">
        <v>251</v>
      </c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427">
        <f>184/24</f>
        <v>7.666666666666667</v>
      </c>
    </row>
    <row r="31" spans="1:33" ht="18.600000000000001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33" ht="18.600000000000001" customHeight="1" x14ac:dyDescent="0.25">
      <c r="A32" s="1764" t="s">
        <v>252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4">
        <f>176/24</f>
        <v>7.333333333333333</v>
      </c>
    </row>
    <row r="33" spans="1:33" ht="18.600000000000001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18.600000000000001" customHeight="1" x14ac:dyDescent="0.25">
      <c r="A34" s="1764" t="s">
        <v>253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4">
        <f>168/24</f>
        <v>7</v>
      </c>
    </row>
    <row r="35" spans="1:33" ht="18.600000000000001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18.600000000000001" customHeight="1" x14ac:dyDescent="0.25">
      <c r="A36" s="1764" t="s">
        <v>254</v>
      </c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4">
        <f>184/24</f>
        <v>7.666666666666667</v>
      </c>
    </row>
    <row r="37" spans="1:33" ht="18.600000000000001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18.600000000000001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18.600000000000001" customHeight="1" x14ac:dyDescent="0.25">
      <c r="A39" s="1765"/>
      <c r="B39" s="277"/>
      <c r="C39" s="277"/>
      <c r="D39" s="277"/>
      <c r="E39" s="277"/>
      <c r="F39" s="277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277"/>
      <c r="V39" s="277"/>
      <c r="W39" s="277"/>
      <c r="X39" s="277"/>
      <c r="Y39" s="277"/>
      <c r="Z39" s="277"/>
      <c r="AA39" s="277"/>
      <c r="AB39" s="277"/>
      <c r="AC39" s="277"/>
      <c r="AD39" s="277"/>
      <c r="AE39" s="277"/>
      <c r="AF39" s="277"/>
      <c r="AG39" s="245"/>
    </row>
    <row r="40" spans="1:33" ht="18.600000000000001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18.600000000000001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4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4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21.6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>
        <f>JAN!CB26</f>
        <v>5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21.6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21.6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21.6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21.6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49.5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89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965" priority="1" operator="equal">
      <formula>"FOTS"</formula>
    </cfRule>
    <cfRule type="cellIs" dxfId="964" priority="2" operator="equal">
      <formula>"FO"</formula>
    </cfRule>
    <cfRule type="cellIs" dxfId="963" priority="3" operator="equal">
      <formula>"F"</formula>
    </cfRule>
    <cfRule type="cellIs" dxfId="962" priority="4" operator="equal">
      <formula>"NTSDS"</formula>
    </cfRule>
    <cfRule type="cellIs" dxfId="961" priority="5" operator="equal">
      <formula>"DTSDS"</formula>
    </cfRule>
    <cfRule type="cellIs" dxfId="960" priority="6" operator="equal">
      <formula>"NTS5S"</formula>
    </cfRule>
    <cfRule type="cellIs" dxfId="959" priority="7" operator="equal">
      <formula>"DTS5S"</formula>
    </cfRule>
    <cfRule type="cellIs" dxfId="958" priority="8" operator="equal">
      <formula>"NTS"</formula>
    </cfRule>
    <cfRule type="cellIs" dxfId="957" priority="9" operator="equal">
      <formula>"DTS"</formula>
    </cfRule>
    <cfRule type="cellIs" dxfId="956" priority="10" operator="equal">
      <formula>"FEF"</formula>
    </cfRule>
    <cfRule type="cellIs" dxfId="955" priority="11" operator="equal">
      <formula>"FED"</formula>
    </cfRule>
    <cfRule type="cellIs" dxfId="954" priority="12" operator="equal">
      <formula>"FES"</formula>
    </cfRule>
    <cfRule type="cellIs" dxfId="953" priority="13" operator="equal">
      <formula>"FE"</formula>
    </cfRule>
    <cfRule type="cellIs" dxfId="952" priority="14" operator="equal">
      <formula>"DS"</formula>
    </cfRule>
  </conditionalFormatting>
  <conditionalFormatting sqref="B30:AF41">
    <cfRule type="cellIs" dxfId="951" priority="29" operator="equal">
      <formula>"FOTS"</formula>
    </cfRule>
    <cfRule type="cellIs" dxfId="950" priority="30" operator="equal">
      <formula>"FO"</formula>
    </cfRule>
    <cfRule type="cellIs" dxfId="949" priority="31" operator="equal">
      <formula>"F"</formula>
    </cfRule>
    <cfRule type="cellIs" dxfId="948" priority="32" operator="equal">
      <formula>"NTSDS"</formula>
    </cfRule>
    <cfRule type="cellIs" dxfId="947" priority="33" operator="equal">
      <formula>"DTSDS"</formula>
    </cfRule>
    <cfRule type="cellIs" dxfId="946" priority="34" operator="equal">
      <formula>"NTS5S"</formula>
    </cfRule>
    <cfRule type="cellIs" dxfId="945" priority="35" operator="equal">
      <formula>"DTS5S"</formula>
    </cfRule>
    <cfRule type="cellIs" dxfId="944" priority="36" operator="equal">
      <formula>"NTS"</formula>
    </cfRule>
    <cfRule type="cellIs" dxfId="943" priority="37" operator="equal">
      <formula>"DTS"</formula>
    </cfRule>
    <cfRule type="cellIs" dxfId="942" priority="38" operator="equal">
      <formula>"FEF"</formula>
    </cfRule>
    <cfRule type="cellIs" dxfId="941" priority="39" operator="equal">
      <formula>"FED"</formula>
    </cfRule>
    <cfRule type="cellIs" dxfId="940" priority="40" operator="equal">
      <formula>"FES"</formula>
    </cfRule>
    <cfRule type="cellIs" dxfId="939" priority="41" operator="equal">
      <formula>"FE"</formula>
    </cfRule>
    <cfRule type="cellIs" dxfId="938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CD530-2486-4C58-997E-41B4ABF45CEC}">
  <dimension ref="A1:BD50"/>
  <sheetViews>
    <sheetView showZeros="0" workbookViewId="0">
      <selection activeCell="BH4" sqref="BH4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28515625" customWidth="1"/>
    <col min="35" max="38" width="8.7109375" hidden="1" customWidth="1"/>
    <col min="39" max="39" width="6.425781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12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>
        <f>+JAN!D28</f>
        <v>0</v>
      </c>
      <c r="C6" s="259">
        <f>+JAN!E28</f>
        <v>0</v>
      </c>
      <c r="D6" s="259" t="str">
        <f>+JAN!F28</f>
        <v>N</v>
      </c>
      <c r="E6" s="259">
        <f>+JAN!G28</f>
        <v>0</v>
      </c>
      <c r="F6" s="259" t="str">
        <f>+JAN!H28</f>
        <v>N</v>
      </c>
      <c r="G6" s="259" t="str">
        <f>+JAN!I28</f>
        <v>N</v>
      </c>
      <c r="H6" s="259">
        <f>+JAN!J28</f>
        <v>0</v>
      </c>
      <c r="I6" s="259" t="str">
        <f>+JAN!K28</f>
        <v>D</v>
      </c>
      <c r="J6" s="259" t="str">
        <f>+JAN!L28</f>
        <v>N</v>
      </c>
      <c r="K6" s="259">
        <f>+JAN!M28</f>
        <v>0</v>
      </c>
      <c r="L6" s="259">
        <f>+JAN!N28</f>
        <v>0</v>
      </c>
      <c r="M6" s="259" t="str">
        <f>+JAN!O28</f>
        <v>D</v>
      </c>
      <c r="N6" s="259" t="str">
        <f>+JAN!P28</f>
        <v>N</v>
      </c>
      <c r="O6" s="259">
        <f>+JAN!Q28</f>
        <v>0</v>
      </c>
      <c r="P6" s="259">
        <f>+JAN!R28</f>
        <v>0</v>
      </c>
      <c r="Q6" s="259" t="str">
        <f>+JAN!S28</f>
        <v>D</v>
      </c>
      <c r="R6" s="259" t="str">
        <f>+JAN!T28</f>
        <v>D</v>
      </c>
      <c r="S6" s="259">
        <f>+JAN!U28</f>
        <v>0</v>
      </c>
      <c r="T6" s="259">
        <f>+JAN!V28</f>
        <v>0</v>
      </c>
      <c r="U6" s="259" t="str">
        <f>+JAN!W28</f>
        <v>D</v>
      </c>
      <c r="V6" s="259" t="str">
        <f>+JAN!X28</f>
        <v>N</v>
      </c>
      <c r="W6" s="259">
        <f>+JAN!Y28</f>
        <v>0</v>
      </c>
      <c r="X6" s="259">
        <f>+JAN!Z28</f>
        <v>0</v>
      </c>
      <c r="Y6" s="259" t="str">
        <f>+JAN!AA28</f>
        <v>N</v>
      </c>
      <c r="Z6" s="259" t="str">
        <f>+JAN!AB28</f>
        <v>N</v>
      </c>
      <c r="AA6" s="259">
        <f>+JAN!AC28</f>
        <v>0</v>
      </c>
      <c r="AB6" s="259">
        <f>+JAN!AD28</f>
        <v>0</v>
      </c>
      <c r="AC6" s="259" t="str">
        <f>+JAN!AE28</f>
        <v>D</v>
      </c>
      <c r="AD6" s="259" t="str">
        <f>+JAN!AF28</f>
        <v>N</v>
      </c>
      <c r="AE6" s="259">
        <f>+JAN!AG28</f>
        <v>0</v>
      </c>
      <c r="AF6" s="259">
        <f>+JAN!AH28</f>
        <v>0</v>
      </c>
      <c r="AG6" s="245">
        <f>+JAN!BE28</f>
        <v>7.5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 t="str">
        <f>+FEV!D27</f>
        <v>D</v>
      </c>
      <c r="C8" s="259" t="str">
        <f>+FEV!E27</f>
        <v>N</v>
      </c>
      <c r="D8" s="259">
        <f>+FEV!F27</f>
        <v>0</v>
      </c>
      <c r="E8" s="259">
        <f>+FEV!G27</f>
        <v>0</v>
      </c>
      <c r="F8" s="259" t="str">
        <f>+FEV!H27</f>
        <v>D</v>
      </c>
      <c r="G8" s="259" t="str">
        <f>+FEV!I27</f>
        <v>N</v>
      </c>
      <c r="H8" s="259">
        <f>+FEV!J27</f>
        <v>0</v>
      </c>
      <c r="I8" s="259">
        <f>+FEV!K27</f>
        <v>0</v>
      </c>
      <c r="J8" s="259" t="str">
        <f>+FEV!L27</f>
        <v>D</v>
      </c>
      <c r="K8" s="259" t="str">
        <f>+FEV!M27</f>
        <v>N</v>
      </c>
      <c r="L8" s="259">
        <f>+FEV!N27</f>
        <v>0</v>
      </c>
      <c r="M8" s="259">
        <f>+FEV!O27</f>
        <v>0</v>
      </c>
      <c r="N8" s="259" t="str">
        <f>+FEV!P27</f>
        <v>D</v>
      </c>
      <c r="O8" s="259" t="str">
        <f>+FEV!Q27</f>
        <v>D</v>
      </c>
      <c r="P8" s="259">
        <f>+FEV!R27</f>
        <v>0</v>
      </c>
      <c r="Q8" s="259">
        <f>+FEV!S27</f>
        <v>0</v>
      </c>
      <c r="R8" s="259" t="str">
        <f>+FEV!T27</f>
        <v>D</v>
      </c>
      <c r="S8" s="259" t="str">
        <f>+FEV!U27</f>
        <v>N</v>
      </c>
      <c r="T8" s="259">
        <f>+FEV!V27</f>
        <v>0</v>
      </c>
      <c r="U8" s="259">
        <f>+FEV!W27</f>
        <v>0</v>
      </c>
      <c r="V8" s="259" t="str">
        <f>+FEV!X27</f>
        <v>N</v>
      </c>
      <c r="W8" s="259" t="str">
        <f>+FEV!Y27</f>
        <v>N</v>
      </c>
      <c r="X8" s="259">
        <f>+FEV!Z27</f>
        <v>0</v>
      </c>
      <c r="Y8" s="259" t="str">
        <f>+FEV!AA27</f>
        <v>DTS5S</v>
      </c>
      <c r="Z8" s="259" t="str">
        <f>+FEV!AB27</f>
        <v>TR</v>
      </c>
      <c r="AA8" s="259" t="str">
        <f>+FEV!AC27</f>
        <v>TR</v>
      </c>
      <c r="AB8" s="259">
        <f>+FEV!AD27</f>
        <v>0</v>
      </c>
      <c r="AC8" s="259">
        <f>+FEV!AE27</f>
        <v>0</v>
      </c>
      <c r="AD8" s="259">
        <f>+FEV!AF27</f>
        <v>0</v>
      </c>
      <c r="AE8" s="259">
        <f>+FEV!AG27</f>
        <v>0</v>
      </c>
      <c r="AF8" s="259">
        <f>+FEV!AH27</f>
        <v>0</v>
      </c>
      <c r="AG8" s="245">
        <f>+FEV!BE27</f>
        <v>6.666666666666667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 t="str">
        <f>+MAR!D27</f>
        <v>D</v>
      </c>
      <c r="C10" s="259" t="str">
        <f>+MAR!E27</f>
        <v>N</v>
      </c>
      <c r="D10" s="259">
        <f>+MAR!F27</f>
        <v>0</v>
      </c>
      <c r="E10" s="259">
        <f>+MAR!G27</f>
        <v>0</v>
      </c>
      <c r="F10" s="259" t="str">
        <f>+MAR!H27</f>
        <v>D</v>
      </c>
      <c r="G10" s="259" t="str">
        <f>+MAR!I27</f>
        <v>N</v>
      </c>
      <c r="H10" s="259">
        <f>+MAR!J27</f>
        <v>0</v>
      </c>
      <c r="I10" s="259">
        <f>+MAR!K27</f>
        <v>0</v>
      </c>
      <c r="J10" s="259" t="str">
        <f>+MAR!L27</f>
        <v>D</v>
      </c>
      <c r="K10" s="259" t="str">
        <f>+MAR!M27</f>
        <v>N</v>
      </c>
      <c r="L10" s="259">
        <f>+MAR!N27</f>
        <v>0</v>
      </c>
      <c r="M10" s="259">
        <f>+MAR!O27</f>
        <v>0</v>
      </c>
      <c r="N10" s="259" t="str">
        <f>+MAR!P27</f>
        <v>D</v>
      </c>
      <c r="O10" s="259" t="str">
        <f>+MAR!Q27</f>
        <v>D</v>
      </c>
      <c r="P10" s="259" t="str">
        <f>+MAR!R27</f>
        <v>DTS</v>
      </c>
      <c r="Q10" s="259">
        <f>+MAR!S27</f>
        <v>0</v>
      </c>
      <c r="R10" s="259" t="str">
        <f>+MAR!T27</f>
        <v>D</v>
      </c>
      <c r="S10" s="259" t="str">
        <f>+MAR!U27</f>
        <v>N</v>
      </c>
      <c r="T10" s="259">
        <f>+MAR!V27</f>
        <v>0</v>
      </c>
      <c r="U10" s="259">
        <f>+MAR!W27</f>
        <v>0</v>
      </c>
      <c r="V10" s="259" t="str">
        <f>+MAR!X27</f>
        <v>N</v>
      </c>
      <c r="W10" s="259" t="str">
        <f>+MAR!Y27</f>
        <v>N</v>
      </c>
      <c r="X10" s="259">
        <f>+MAR!Z27</f>
        <v>0</v>
      </c>
      <c r="Y10" s="259">
        <f>+MAR!AA27</f>
        <v>0</v>
      </c>
      <c r="Z10" s="259" t="str">
        <f>+MAR!AB27</f>
        <v>FE</v>
      </c>
      <c r="AA10" s="259" t="str">
        <f>+MAR!AC27</f>
        <v>FE</v>
      </c>
      <c r="AB10" s="259" t="str">
        <f>+MAR!AD27</f>
        <v>FES</v>
      </c>
      <c r="AC10" s="259" t="str">
        <f>+MAR!AE27</f>
        <v>FED</v>
      </c>
      <c r="AD10" s="259" t="str">
        <f>+MAR!AF27</f>
        <v>FE</v>
      </c>
      <c r="AE10" s="259" t="str">
        <f>+MAR!AG27</f>
        <v>FE</v>
      </c>
      <c r="AF10" s="259" t="str">
        <f>+MAR!AH27</f>
        <v>FE</v>
      </c>
      <c r="AG10" s="245">
        <f>+MAR!BE27</f>
        <v>7.666666666666667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 t="str">
        <f>+ABR!D27</f>
        <v>FE</v>
      </c>
      <c r="C12" s="250" t="str">
        <f>+ABR!E27</f>
        <v>FE</v>
      </c>
      <c r="D12" s="250" t="str">
        <f>+ABR!F27</f>
        <v>FE</v>
      </c>
      <c r="E12" s="250">
        <f>+ABR!G27</f>
        <v>0</v>
      </c>
      <c r="F12" s="250">
        <f>+ABR!H27</f>
        <v>0</v>
      </c>
      <c r="G12" s="250" t="str">
        <f>+ABR!I27</f>
        <v>D</v>
      </c>
      <c r="H12" s="250" t="str">
        <f>+ABR!J27</f>
        <v>N</v>
      </c>
      <c r="I12" s="250" t="str">
        <f>+ABR!K27</f>
        <v>NTS</v>
      </c>
      <c r="J12" s="250">
        <f>+ABR!L27</f>
        <v>0</v>
      </c>
      <c r="K12" s="250" t="str">
        <f>+ABR!M27</f>
        <v>D</v>
      </c>
      <c r="L12" s="250" t="str">
        <f>+ABR!N27</f>
        <v>D</v>
      </c>
      <c r="M12" s="250">
        <f>+ABR!O27</f>
        <v>0</v>
      </c>
      <c r="N12" s="250">
        <f>+ABR!P27</f>
        <v>0</v>
      </c>
      <c r="O12" s="250" t="str">
        <f>+ABR!Q27</f>
        <v>D</v>
      </c>
      <c r="P12" s="250" t="str">
        <f>+ABR!R27</f>
        <v>N</v>
      </c>
      <c r="Q12" s="250">
        <f>+ABR!S27</f>
        <v>0</v>
      </c>
      <c r="R12" s="250">
        <f>+ABR!T27</f>
        <v>0</v>
      </c>
      <c r="S12" s="250" t="str">
        <f>+ABR!U27</f>
        <v>N</v>
      </c>
      <c r="T12" s="250" t="str">
        <f>+ABR!V27</f>
        <v>N</v>
      </c>
      <c r="U12" s="250">
        <f>+ABR!W27</f>
        <v>0</v>
      </c>
      <c r="V12" s="250">
        <f>+ABR!X27</f>
        <v>0</v>
      </c>
      <c r="W12" s="250" t="str">
        <f>+ABR!Y27</f>
        <v>D</v>
      </c>
      <c r="X12" s="250" t="str">
        <f>+ABR!Z27</f>
        <v>FOTS</v>
      </c>
      <c r="Y12" s="250">
        <f>+ABR!AA27</f>
        <v>0</v>
      </c>
      <c r="Z12" s="250">
        <f>+ABR!AB27</f>
        <v>0</v>
      </c>
      <c r="AA12" s="250" t="str">
        <f>+ABR!AC27</f>
        <v>D</v>
      </c>
      <c r="AB12" s="250" t="str">
        <f>+ABR!AD27</f>
        <v>N</v>
      </c>
      <c r="AC12" s="250" t="str">
        <f>+ABR!AE27</f>
        <v>NTS</v>
      </c>
      <c r="AD12" s="250">
        <f>+ABR!AF27</f>
        <v>0</v>
      </c>
      <c r="AE12" s="250" t="str">
        <f>+ABR!AG27</f>
        <v>D</v>
      </c>
      <c r="AF12" s="250">
        <f>+ABR!AH27</f>
        <v>0</v>
      </c>
      <c r="AG12" s="245">
        <f>+ABR!BE27</f>
        <v>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28.833333333333336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0.16666666666666785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3</v>
      </c>
      <c r="E20" s="1777"/>
      <c r="I20" s="1776" t="s">
        <v>219</v>
      </c>
      <c r="J20" s="1776"/>
      <c r="K20" s="1776"/>
      <c r="L20" s="1777">
        <f>COUNTIF($B$4:$AF$15,"=FE")</f>
        <v>8</v>
      </c>
      <c r="M20" s="1777"/>
      <c r="Q20" s="1778" t="s">
        <v>57</v>
      </c>
      <c r="R20" s="1779"/>
      <c r="S20" s="1779"/>
      <c r="T20" s="1780"/>
      <c r="U20" s="1781">
        <f>+ABR!CB27</f>
        <v>15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1</v>
      </c>
      <c r="E21" s="1777"/>
      <c r="I21" s="1776" t="s">
        <v>57</v>
      </c>
      <c r="J21" s="1776"/>
      <c r="K21" s="1776"/>
      <c r="L21" s="1777">
        <f>COUNTIF($B$4:$AF$15,"=FOTS")</f>
        <v>1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0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0.16666666666666785</v>
      </c>
      <c r="V22" s="1802"/>
      <c r="W22" s="1805" t="s">
        <v>224</v>
      </c>
      <c r="X22" s="1806"/>
      <c r="Y22" s="1807">
        <f>IF(U22&gt;0,(IF(U22&lt;(12/24),1/24,(INT(U22/(12/24)))/24)),0)</f>
        <v>4.1666666666666664E-2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4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0.12500000000000119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0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/>
    <row r="26" spans="1:33" ht="18" customHeight="1" x14ac:dyDescent="0.25"/>
    <row r="27" spans="1:33" ht="36.950000000000003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33" ht="24.95" customHeight="1" x14ac:dyDescent="0.25">
      <c r="A28" s="1764">
        <v>2024</v>
      </c>
      <c r="B28" s="1771" t="s">
        <v>214</v>
      </c>
      <c r="C28" s="1772"/>
      <c r="D28" s="1773"/>
      <c r="E28" s="1810">
        <v>12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29.666666666666668</v>
      </c>
    </row>
    <row r="29" spans="1:33" ht="20.100000000000001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33" ht="20.100000000000001" customHeight="1" x14ac:dyDescent="0.25">
      <c r="A30" s="1764" t="s">
        <v>251</v>
      </c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427">
        <f>184/24</f>
        <v>7.666666666666667</v>
      </c>
    </row>
    <row r="31" spans="1:33" ht="20.100000000000001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33" ht="20.100000000000001" customHeight="1" x14ac:dyDescent="0.25">
      <c r="A32" s="1764" t="s">
        <v>252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4">
        <f>176/24</f>
        <v>7.333333333333333</v>
      </c>
    </row>
    <row r="33" spans="1:33" ht="20.100000000000001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20.100000000000001" customHeight="1" x14ac:dyDescent="0.25">
      <c r="A34" s="1764" t="s">
        <v>253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4">
        <f>168/24</f>
        <v>7</v>
      </c>
    </row>
    <row r="35" spans="1:33" ht="20.100000000000001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20.100000000000001" customHeight="1" x14ac:dyDescent="0.25">
      <c r="A36" s="1764" t="s">
        <v>254</v>
      </c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4">
        <f>184/24</f>
        <v>7.666666666666667</v>
      </c>
    </row>
    <row r="37" spans="1:33" ht="20.100000000000001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20.100000000000001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20.100000000000001" customHeight="1" x14ac:dyDescent="0.25">
      <c r="A39" s="1765"/>
      <c r="B39" s="277"/>
      <c r="C39" s="277"/>
      <c r="D39" s="277"/>
      <c r="E39" s="277"/>
      <c r="F39" s="277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277"/>
      <c r="V39" s="277"/>
      <c r="W39" s="277"/>
      <c r="X39" s="277"/>
      <c r="Y39" s="277"/>
      <c r="Z39" s="277"/>
      <c r="AA39" s="277"/>
      <c r="AB39" s="277"/>
      <c r="AC39" s="277"/>
      <c r="AD39" s="277"/>
      <c r="AE39" s="277"/>
      <c r="AF39" s="277"/>
      <c r="AG39" s="245"/>
    </row>
    <row r="40" spans="1:33" ht="20.100000000000001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20.100000000000001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3.45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3.45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16.5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6.5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6.5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16.5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16.5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45.6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89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937" priority="1" operator="equal">
      <formula>"FOTS"</formula>
    </cfRule>
    <cfRule type="cellIs" dxfId="936" priority="2" operator="equal">
      <formula>"FO"</formula>
    </cfRule>
    <cfRule type="cellIs" dxfId="935" priority="3" operator="equal">
      <formula>"F"</formula>
    </cfRule>
    <cfRule type="cellIs" dxfId="934" priority="4" operator="equal">
      <formula>"NTSDS"</formula>
    </cfRule>
    <cfRule type="cellIs" dxfId="933" priority="5" operator="equal">
      <formula>"DTSDS"</formula>
    </cfRule>
    <cfRule type="cellIs" dxfId="932" priority="6" operator="equal">
      <formula>"NTS5S"</formula>
    </cfRule>
    <cfRule type="cellIs" dxfId="931" priority="7" operator="equal">
      <formula>"DTS5S"</formula>
    </cfRule>
    <cfRule type="cellIs" dxfId="930" priority="8" operator="equal">
      <formula>"NTS"</formula>
    </cfRule>
    <cfRule type="cellIs" dxfId="929" priority="9" operator="equal">
      <formula>"DTS"</formula>
    </cfRule>
    <cfRule type="cellIs" dxfId="928" priority="10" operator="equal">
      <formula>"FEF"</formula>
    </cfRule>
    <cfRule type="cellIs" dxfId="927" priority="11" operator="equal">
      <formula>"FED"</formula>
    </cfRule>
    <cfRule type="cellIs" dxfId="926" priority="12" operator="equal">
      <formula>"FES"</formula>
    </cfRule>
    <cfRule type="cellIs" dxfId="925" priority="13" operator="equal">
      <formula>"FE"</formula>
    </cfRule>
    <cfRule type="cellIs" dxfId="924" priority="14" operator="equal">
      <formula>"DS"</formula>
    </cfRule>
  </conditionalFormatting>
  <conditionalFormatting sqref="B30:AF41">
    <cfRule type="cellIs" dxfId="923" priority="29" operator="equal">
      <formula>"FOTS"</formula>
    </cfRule>
    <cfRule type="cellIs" dxfId="922" priority="30" operator="equal">
      <formula>"FO"</formula>
    </cfRule>
    <cfRule type="cellIs" dxfId="921" priority="31" operator="equal">
      <formula>"F"</formula>
    </cfRule>
    <cfRule type="cellIs" dxfId="920" priority="32" operator="equal">
      <formula>"NTSDS"</formula>
    </cfRule>
    <cfRule type="cellIs" dxfId="919" priority="33" operator="equal">
      <formula>"DTSDS"</formula>
    </cfRule>
    <cfRule type="cellIs" dxfId="918" priority="34" operator="equal">
      <formula>"NTS5S"</formula>
    </cfRule>
    <cfRule type="cellIs" dxfId="917" priority="35" operator="equal">
      <formula>"DTS5S"</formula>
    </cfRule>
    <cfRule type="cellIs" dxfId="916" priority="36" operator="equal">
      <formula>"NTS"</formula>
    </cfRule>
    <cfRule type="cellIs" dxfId="915" priority="37" operator="equal">
      <formula>"DTS"</formula>
    </cfRule>
    <cfRule type="cellIs" dxfId="914" priority="38" operator="equal">
      <formula>"FEF"</formula>
    </cfRule>
    <cfRule type="cellIs" dxfId="913" priority="39" operator="equal">
      <formula>"FED"</formula>
    </cfRule>
    <cfRule type="cellIs" dxfId="912" priority="40" operator="equal">
      <formula>"FES"</formula>
    </cfRule>
    <cfRule type="cellIs" dxfId="911" priority="41" operator="equal">
      <formula>"FE"</formula>
    </cfRule>
    <cfRule type="cellIs" dxfId="910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803D6-2D6B-4B24-9696-27EB42BA0B58}">
  <dimension ref="A1:BD49"/>
  <sheetViews>
    <sheetView showZeros="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8" width="8.7109375" hidden="1" customWidth="1"/>
    <col min="39" max="39" width="1.57031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13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>
        <f>+JAN!D29</f>
        <v>0</v>
      </c>
      <c r="C6" s="259">
        <f>+JAN!E29</f>
        <v>0</v>
      </c>
      <c r="D6" s="259" t="str">
        <f>+JAN!F29</f>
        <v>D</v>
      </c>
      <c r="E6" s="259" t="str">
        <f>+JAN!G29</f>
        <v>NT</v>
      </c>
      <c r="F6" s="259" t="str">
        <f>+JAN!H29</f>
        <v>N</v>
      </c>
      <c r="G6" s="259">
        <f>+JAN!I29</f>
        <v>0</v>
      </c>
      <c r="H6" s="259" t="str">
        <f>+JAN!J29</f>
        <v>NT</v>
      </c>
      <c r="I6" s="259" t="str">
        <f>+JAN!K29</f>
        <v>NT</v>
      </c>
      <c r="J6" s="259" t="str">
        <f>+JAN!L29</f>
        <v>N</v>
      </c>
      <c r="K6" s="259">
        <f>+JAN!M29</f>
        <v>0</v>
      </c>
      <c r="L6" s="259" t="str">
        <f>+JAN!N29</f>
        <v>DTSDS</v>
      </c>
      <c r="M6" s="259" t="str">
        <f>+JAN!O29</f>
        <v>NT</v>
      </c>
      <c r="N6" s="259" t="str">
        <f>+JAN!P29</f>
        <v>N</v>
      </c>
      <c r="O6" s="259">
        <f>+JAN!Q29</f>
        <v>0</v>
      </c>
      <c r="P6" s="259">
        <f>+JAN!R29</f>
        <v>0</v>
      </c>
      <c r="Q6" s="259" t="str">
        <f>+JAN!S29</f>
        <v>FE</v>
      </c>
      <c r="R6" s="259" t="str">
        <f>+JAN!T29</f>
        <v>FE</v>
      </c>
      <c r="S6" s="259">
        <f>+JAN!U29</f>
        <v>0</v>
      </c>
      <c r="T6" s="259">
        <f>+JAN!V29</f>
        <v>0</v>
      </c>
      <c r="U6" s="259" t="str">
        <f>+JAN!W29</f>
        <v>T</v>
      </c>
      <c r="V6" s="259" t="str">
        <f>+JAN!X29</f>
        <v>N</v>
      </c>
      <c r="W6" s="259">
        <f>+JAN!Y29</f>
        <v>0</v>
      </c>
      <c r="X6" s="259">
        <f>+JAN!Z29</f>
        <v>0</v>
      </c>
      <c r="Y6" s="259" t="str">
        <f>+JAN!AA29</f>
        <v>N</v>
      </c>
      <c r="Z6" s="259" t="str">
        <f>+JAN!AB29</f>
        <v>N</v>
      </c>
      <c r="AA6" s="259">
        <f>+JAN!AC29</f>
        <v>0</v>
      </c>
      <c r="AB6" s="259">
        <f>+JAN!AD29</f>
        <v>0</v>
      </c>
      <c r="AC6" s="259" t="str">
        <f>+JAN!AE29</f>
        <v>N</v>
      </c>
      <c r="AD6" s="259" t="str">
        <f>+JAN!AF29</f>
        <v>N</v>
      </c>
      <c r="AE6" s="259">
        <f>+JAN!AG29</f>
        <v>0</v>
      </c>
      <c r="AF6" s="259" t="str">
        <f>+JAN!AH29</f>
        <v>DTSDS</v>
      </c>
      <c r="AG6" s="245">
        <f>+JAN!BE29</f>
        <v>7.166666666666667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 t="str">
        <f>+FEV!D28</f>
        <v>D</v>
      </c>
      <c r="C8" s="259" t="str">
        <f>+FEV!E28</f>
        <v>N</v>
      </c>
      <c r="D8" s="259">
        <f>+FEV!F28</f>
        <v>0</v>
      </c>
      <c r="E8" s="259">
        <f>+FEV!G28</f>
        <v>0</v>
      </c>
      <c r="F8" s="259" t="str">
        <f>+FEV!H28</f>
        <v>NT</v>
      </c>
      <c r="G8" s="259" t="str">
        <f>+FEV!I28</f>
        <v>N</v>
      </c>
      <c r="H8" s="259">
        <f>+FEV!J28</f>
        <v>0</v>
      </c>
      <c r="I8" s="259" t="str">
        <f>+FEV!K28</f>
        <v>NTSDS</v>
      </c>
      <c r="J8" s="259" t="str">
        <f>+FEV!L28</f>
        <v>N</v>
      </c>
      <c r="K8" s="259">
        <f>+FEV!M28</f>
        <v>0</v>
      </c>
      <c r="L8" s="259">
        <f>+FEV!N28</f>
        <v>0</v>
      </c>
      <c r="M8" s="259" t="str">
        <f>+FEV!O28</f>
        <v>N</v>
      </c>
      <c r="N8" s="259">
        <f>+FEV!P28</f>
        <v>0</v>
      </c>
      <c r="O8" s="259" t="str">
        <f>+FEV!Q28</f>
        <v>NT</v>
      </c>
      <c r="P8" s="259">
        <f>+FEV!R28</f>
        <v>0</v>
      </c>
      <c r="Q8" s="259">
        <f>+FEV!S28</f>
        <v>0</v>
      </c>
      <c r="R8" s="259" t="str">
        <f>+FEV!T28</f>
        <v>D</v>
      </c>
      <c r="S8" s="259" t="str">
        <f>+FEV!U28</f>
        <v>N</v>
      </c>
      <c r="T8" s="259">
        <f>+FEV!V28</f>
        <v>0</v>
      </c>
      <c r="U8" s="259">
        <f>+FEV!W28</f>
        <v>0</v>
      </c>
      <c r="V8" s="259" t="str">
        <f>+FEV!X28</f>
        <v>N</v>
      </c>
      <c r="W8" s="259" t="str">
        <f>+FEV!Y28</f>
        <v>N</v>
      </c>
      <c r="X8" s="259">
        <f>+FEV!Z28</f>
        <v>0</v>
      </c>
      <c r="Y8" s="259" t="str">
        <f>+FEV!AA28</f>
        <v>DTS5S</v>
      </c>
      <c r="Z8" s="259" t="str">
        <f>+FEV!AB28</f>
        <v>TR</v>
      </c>
      <c r="AA8" s="259" t="str">
        <f>+FEV!AC28</f>
        <v>TR</v>
      </c>
      <c r="AB8" s="259">
        <f>+FEV!AD28</f>
        <v>0</v>
      </c>
      <c r="AC8" s="259" t="str">
        <f>+FEV!AE28</f>
        <v>DTSDS</v>
      </c>
      <c r="AD8" s="259">
        <f>+FEV!AF28</f>
        <v>0</v>
      </c>
      <c r="AE8" s="259">
        <f>+FEV!AG28</f>
        <v>0</v>
      </c>
      <c r="AF8" s="259">
        <f>+FEV!AH28</f>
        <v>0</v>
      </c>
      <c r="AG8" s="245">
        <f>+FEV!BE28</f>
        <v>6.166666666666667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 t="str">
        <f>+MAR!D28</f>
        <v>NT</v>
      </c>
      <c r="C10" s="259" t="str">
        <f>+MAR!E28</f>
        <v>N</v>
      </c>
      <c r="D10" s="259">
        <f>+MAR!F28</f>
        <v>0</v>
      </c>
      <c r="E10" s="259" t="str">
        <f>+MAR!G28</f>
        <v>DISP</v>
      </c>
      <c r="F10" s="259" t="str">
        <f>+MAR!H28</f>
        <v>NT</v>
      </c>
      <c r="G10" s="259" t="str">
        <f>+MAR!I28</f>
        <v>N</v>
      </c>
      <c r="H10" s="259">
        <f>+MAR!J28</f>
        <v>0</v>
      </c>
      <c r="I10" s="259">
        <f>+MAR!K28</f>
        <v>0</v>
      </c>
      <c r="J10" s="259" t="str">
        <f>+MAR!L28</f>
        <v>D</v>
      </c>
      <c r="K10" s="259" t="str">
        <f>+MAR!M28</f>
        <v>N</v>
      </c>
      <c r="L10" s="259">
        <f>+MAR!N28</f>
        <v>0</v>
      </c>
      <c r="M10" s="259">
        <f>+MAR!O28</f>
        <v>0</v>
      </c>
      <c r="N10" s="259" t="str">
        <f>+MAR!P28</f>
        <v>NT</v>
      </c>
      <c r="O10" s="259" t="str">
        <f>+MAR!Q28</f>
        <v>T</v>
      </c>
      <c r="P10" s="259">
        <f>+MAR!R28</f>
        <v>0</v>
      </c>
      <c r="Q10" s="259">
        <f>+MAR!S28</f>
        <v>0</v>
      </c>
      <c r="R10" s="259" t="str">
        <f>+MAR!T28</f>
        <v>FOTS</v>
      </c>
      <c r="S10" s="259" t="str">
        <f>+MAR!U28</f>
        <v>N</v>
      </c>
      <c r="T10" s="259">
        <f>+MAR!V28</f>
        <v>0</v>
      </c>
      <c r="U10" s="259" t="str">
        <f>+MAR!W28</f>
        <v>DT</v>
      </c>
      <c r="V10" s="259" t="str">
        <f>+MAR!X28</f>
        <v>DT</v>
      </c>
      <c r="W10" s="259" t="str">
        <f>+MAR!Y28</f>
        <v>N</v>
      </c>
      <c r="X10" s="259">
        <f>+MAR!Z28</f>
        <v>0</v>
      </c>
      <c r="Y10" s="259" t="str">
        <f>+MAR!AA28</f>
        <v>DTS5S</v>
      </c>
      <c r="Z10" s="259" t="str">
        <f>+MAR!AB28</f>
        <v>NT</v>
      </c>
      <c r="AA10" s="259" t="str">
        <f>+MAR!AC28</f>
        <v>N</v>
      </c>
      <c r="AB10" s="259">
        <f>+MAR!AD28</f>
        <v>0</v>
      </c>
      <c r="AC10" s="259">
        <f>+MAR!AE28</f>
        <v>0</v>
      </c>
      <c r="AD10" s="259" t="str">
        <f>+MAR!AF28</f>
        <v>T</v>
      </c>
      <c r="AE10" s="259" t="str">
        <f>+MAR!AG28</f>
        <v>N</v>
      </c>
      <c r="AF10" s="259">
        <f>+MAR!AH28</f>
        <v>0</v>
      </c>
      <c r="AG10" s="245">
        <f>+MAR!BE28</f>
        <v>7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>
        <f>+ABR!D28</f>
        <v>0</v>
      </c>
      <c r="C12" s="250" t="str">
        <f>+ABR!E28</f>
        <v>T</v>
      </c>
      <c r="D12" s="250" t="str">
        <f>+ABR!F28</f>
        <v>N</v>
      </c>
      <c r="E12" s="250">
        <f>+ABR!G28</f>
        <v>0</v>
      </c>
      <c r="F12" s="250">
        <f>+ABR!H28</f>
        <v>0</v>
      </c>
      <c r="G12" s="250" t="str">
        <f>+ABR!I28</f>
        <v>NT</v>
      </c>
      <c r="H12" s="250" t="str">
        <f>+ABR!J28</f>
        <v>N</v>
      </c>
      <c r="I12" s="250" t="str">
        <f>+ABR!K28</f>
        <v>NTS</v>
      </c>
      <c r="J12" s="250">
        <f>+ABR!L28</f>
        <v>0</v>
      </c>
      <c r="K12" s="250" t="str">
        <f>+ABR!M28</f>
        <v>D</v>
      </c>
      <c r="L12" s="250" t="str">
        <f>+ABR!N28</f>
        <v>D</v>
      </c>
      <c r="M12" s="250">
        <f>+ABR!O28</f>
        <v>0</v>
      </c>
      <c r="N12" s="250">
        <f>+ABR!P28</f>
        <v>0</v>
      </c>
      <c r="O12" s="250" t="str">
        <f>+ABR!Q28</f>
        <v>NT</v>
      </c>
      <c r="P12" s="250" t="str">
        <f>+ABR!R28</f>
        <v>N</v>
      </c>
      <c r="Q12" s="250" t="str">
        <f>+ABR!S28</f>
        <v>NT</v>
      </c>
      <c r="R12" s="250">
        <f>+ABR!T28</f>
        <v>0</v>
      </c>
      <c r="S12" s="250" t="str">
        <f>+ABR!U28</f>
        <v>N</v>
      </c>
      <c r="T12" s="250" t="str">
        <f>+ABR!V28</f>
        <v>N</v>
      </c>
      <c r="U12" s="250" t="str">
        <f>+ABR!W28</f>
        <v>NTS5S</v>
      </c>
      <c r="V12" s="250">
        <f>+ABR!X28</f>
        <v>0</v>
      </c>
      <c r="W12" s="250" t="str">
        <f>+ABR!Y28</f>
        <v>D</v>
      </c>
      <c r="X12" s="250" t="str">
        <f>+ABR!Z28</f>
        <v>N</v>
      </c>
      <c r="Y12" s="250">
        <f>+ABR!AA28</f>
        <v>0</v>
      </c>
      <c r="Z12" s="250">
        <f>+ABR!AB28</f>
        <v>0</v>
      </c>
      <c r="AA12" s="250" t="str">
        <f>+ABR!AC28</f>
        <v>D</v>
      </c>
      <c r="AB12" s="250" t="str">
        <f>+ABR!AD28</f>
        <v>N</v>
      </c>
      <c r="AC12" s="250">
        <f>+ABR!AE28</f>
        <v>0</v>
      </c>
      <c r="AD12" s="250">
        <f>+ABR!AF28</f>
        <v>0</v>
      </c>
      <c r="AE12" s="250" t="str">
        <f>+ABR!AG28</f>
        <v>FE</v>
      </c>
      <c r="AF12" s="250">
        <f>+ABR!AH28</f>
        <v>0</v>
      </c>
      <c r="AG12" s="245">
        <f>+ABR!BE28</f>
        <v>7.333333333333333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27.666666666666668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-1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1</v>
      </c>
      <c r="E20" s="1777"/>
      <c r="I20" s="1776" t="s">
        <v>219</v>
      </c>
      <c r="J20" s="1776"/>
      <c r="K20" s="1776"/>
      <c r="L20" s="1777">
        <f>COUNTIF($B$4:$AF$15,"=FE")</f>
        <v>3</v>
      </c>
      <c r="M20" s="1777"/>
      <c r="Q20" s="1778" t="s">
        <v>57</v>
      </c>
      <c r="R20" s="1779"/>
      <c r="S20" s="1779"/>
      <c r="T20" s="1780"/>
      <c r="U20" s="1781">
        <f>+ABR!CB28</f>
        <v>8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3</v>
      </c>
      <c r="E21" s="1777"/>
      <c r="I21" s="1776" t="s">
        <v>57</v>
      </c>
      <c r="J21" s="1776"/>
      <c r="K21" s="1776"/>
      <c r="L21" s="1777">
        <f>COUNTIF($B$4:$AF$15,"=FOTS")</f>
        <v>1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4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8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1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42" customHeight="1" x14ac:dyDescent="0.25">
      <c r="A26" s="241"/>
      <c r="B26" s="31"/>
      <c r="C26" s="242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1809"/>
      <c r="AB26" s="1809"/>
      <c r="AC26" s="1809"/>
      <c r="AD26" s="1809"/>
      <c r="AE26" s="1809"/>
      <c r="AF26" s="1809"/>
      <c r="AG26" s="243"/>
    </row>
    <row r="27" spans="1:33" ht="29.45" customHeight="1" x14ac:dyDescent="0.25">
      <c r="A27" s="1764">
        <v>2024</v>
      </c>
      <c r="B27" s="1771" t="s">
        <v>214</v>
      </c>
      <c r="C27" s="1772"/>
      <c r="D27" s="1773"/>
      <c r="E27" s="1810">
        <v>13</v>
      </c>
      <c r="F27" s="1811"/>
      <c r="G27" s="1811"/>
      <c r="H27" s="1811"/>
      <c r="I27" s="1811"/>
      <c r="J27" s="1811"/>
      <c r="K27" s="1812"/>
      <c r="L27" s="1771" t="s">
        <v>215</v>
      </c>
      <c r="M27" s="1772"/>
      <c r="N27" s="1773"/>
      <c r="O27" s="1768"/>
      <c r="P27" s="1769"/>
      <c r="Q27" s="1769"/>
      <c r="R27" s="1769"/>
      <c r="S27" s="1769"/>
      <c r="T27" s="1769"/>
      <c r="U27" s="1769"/>
      <c r="V27" s="1770"/>
      <c r="W27" s="1771" t="s">
        <v>216</v>
      </c>
      <c r="X27" s="1772"/>
      <c r="Y27" s="1773"/>
      <c r="Z27" s="1768"/>
      <c r="AA27" s="1769"/>
      <c r="AB27" s="1769"/>
      <c r="AC27" s="1769"/>
      <c r="AD27" s="1769"/>
      <c r="AE27" s="1769"/>
      <c r="AF27" s="1770"/>
      <c r="AG27" s="255">
        <f>+AG29+AG31+AG33+AG35+AG37+AG39</f>
        <v>28.666666666666668</v>
      </c>
    </row>
    <row r="28" spans="1:33" ht="21.6" customHeight="1" x14ac:dyDescent="0.25">
      <c r="A28" s="1765"/>
      <c r="B28" s="257">
        <v>1</v>
      </c>
      <c r="C28" s="257">
        <v>2</v>
      </c>
      <c r="D28" s="257">
        <v>3</v>
      </c>
      <c r="E28" s="257">
        <v>4</v>
      </c>
      <c r="F28" s="257">
        <v>5</v>
      </c>
      <c r="G28" s="257">
        <v>6</v>
      </c>
      <c r="H28" s="257">
        <v>7</v>
      </c>
      <c r="I28" s="257">
        <v>8</v>
      </c>
      <c r="J28" s="257">
        <v>9</v>
      </c>
      <c r="K28" s="257">
        <v>10</v>
      </c>
      <c r="L28" s="257">
        <v>11</v>
      </c>
      <c r="M28" s="257">
        <v>12</v>
      </c>
      <c r="N28" s="257">
        <v>13</v>
      </c>
      <c r="O28" s="257">
        <v>14</v>
      </c>
      <c r="P28" s="257">
        <v>15</v>
      </c>
      <c r="Q28" s="257">
        <v>16</v>
      </c>
      <c r="R28" s="257">
        <v>17</v>
      </c>
      <c r="S28" s="257">
        <v>18</v>
      </c>
      <c r="T28" s="257">
        <v>19</v>
      </c>
      <c r="U28" s="257">
        <v>20</v>
      </c>
      <c r="V28" s="257">
        <v>21</v>
      </c>
      <c r="W28" s="263">
        <v>22</v>
      </c>
      <c r="X28" s="263">
        <v>23</v>
      </c>
      <c r="Y28" s="263">
        <v>24</v>
      </c>
      <c r="Z28" s="263">
        <v>25</v>
      </c>
      <c r="AA28" s="263">
        <v>26</v>
      </c>
      <c r="AB28" s="263">
        <v>27</v>
      </c>
      <c r="AC28" s="263">
        <v>28</v>
      </c>
      <c r="AD28" s="263">
        <v>29</v>
      </c>
      <c r="AE28" s="263">
        <v>30</v>
      </c>
      <c r="AF28" s="257">
        <v>31</v>
      </c>
      <c r="AG28" s="258" t="s">
        <v>8</v>
      </c>
    </row>
    <row r="29" spans="1:33" ht="21.6" customHeight="1" x14ac:dyDescent="0.25">
      <c r="A29" s="1764" t="s">
        <v>251</v>
      </c>
      <c r="B29" s="259"/>
      <c r="C29" s="259"/>
      <c r="D29" s="259"/>
      <c r="E29" s="259"/>
      <c r="F29" s="259"/>
      <c r="G29" s="259"/>
      <c r="H29" s="259"/>
      <c r="I29" s="259"/>
      <c r="J29" s="259"/>
      <c r="K29" s="259"/>
      <c r="L29" s="259"/>
      <c r="M29" s="259"/>
      <c r="N29" s="259"/>
      <c r="O29" s="259"/>
      <c r="P29" s="259"/>
      <c r="Q29" s="259"/>
      <c r="R29" s="259"/>
      <c r="S29" s="259"/>
      <c r="T29" s="259"/>
      <c r="U29" s="259"/>
      <c r="V29" s="259"/>
      <c r="W29" s="259"/>
      <c r="X29" s="259"/>
      <c r="Y29" s="259"/>
      <c r="Z29" s="259"/>
      <c r="AA29" s="259"/>
      <c r="AB29" s="259"/>
      <c r="AC29" s="259"/>
      <c r="AD29" s="259"/>
      <c r="AE29" s="259"/>
      <c r="AF29" s="259"/>
      <c r="AG29" s="427">
        <f>184/24</f>
        <v>7.666666666666667</v>
      </c>
    </row>
    <row r="30" spans="1:33" ht="21.6" customHeight="1" x14ac:dyDescent="0.25">
      <c r="A30" s="1765"/>
      <c r="B30" s="259" t="e">
        <f>+#REF!</f>
        <v>#REF!</v>
      </c>
      <c r="C30" s="259" t="e">
        <f>+#REF!</f>
        <v>#REF!</v>
      </c>
      <c r="D30" s="259" t="e">
        <f>+#REF!</f>
        <v>#REF!</v>
      </c>
      <c r="E30" s="259" t="e">
        <f>+#REF!</f>
        <v>#REF!</v>
      </c>
      <c r="F30" s="259" t="e">
        <f>+#REF!</f>
        <v>#REF!</v>
      </c>
      <c r="G30" s="259" t="e">
        <f>+#REF!</f>
        <v>#REF!</v>
      </c>
      <c r="H30" s="259" t="e">
        <f>+#REF!</f>
        <v>#REF!</v>
      </c>
      <c r="I30" s="259" t="e">
        <f>+#REF!</f>
        <v>#REF!</v>
      </c>
      <c r="J30" s="259" t="e">
        <f>+#REF!</f>
        <v>#REF!</v>
      </c>
      <c r="K30" s="259" t="e">
        <f>+#REF!</f>
        <v>#REF!</v>
      </c>
      <c r="L30" s="259" t="e">
        <f>+#REF!</f>
        <v>#REF!</v>
      </c>
      <c r="M30" s="259" t="e">
        <f>+#REF!</f>
        <v>#REF!</v>
      </c>
      <c r="N30" s="259" t="e">
        <f>+#REF!</f>
        <v>#REF!</v>
      </c>
      <c r="O30" s="259" t="e">
        <f>+#REF!</f>
        <v>#REF!</v>
      </c>
      <c r="P30" s="259" t="e">
        <f>+#REF!</f>
        <v>#REF!</v>
      </c>
      <c r="Q30" s="259" t="e">
        <f>+#REF!</f>
        <v>#REF!</v>
      </c>
      <c r="R30" s="259" t="e">
        <f>+#REF!</f>
        <v>#REF!</v>
      </c>
      <c r="S30" s="259" t="e">
        <f>+#REF!</f>
        <v>#REF!</v>
      </c>
      <c r="T30" s="259" t="e">
        <f>+#REF!</f>
        <v>#REF!</v>
      </c>
      <c r="U30" s="259" t="e">
        <f>+#REF!</f>
        <v>#REF!</v>
      </c>
      <c r="V30" s="259" t="e">
        <f>+#REF!</f>
        <v>#REF!</v>
      </c>
      <c r="W30" s="259" t="e">
        <f>+#REF!</f>
        <v>#REF!</v>
      </c>
      <c r="X30" s="259" t="e">
        <f>+#REF!</f>
        <v>#REF!</v>
      </c>
      <c r="Y30" s="259" t="e">
        <f>+#REF!</f>
        <v>#REF!</v>
      </c>
      <c r="Z30" s="259" t="e">
        <f>+#REF!</f>
        <v>#REF!</v>
      </c>
      <c r="AA30" s="259" t="e">
        <f>+#REF!</f>
        <v>#REF!</v>
      </c>
      <c r="AB30" s="259" t="e">
        <f>+#REF!</f>
        <v>#REF!</v>
      </c>
      <c r="AC30" s="259" t="e">
        <f>+#REF!</f>
        <v>#REF!</v>
      </c>
      <c r="AD30" s="259" t="e">
        <f>+#REF!</f>
        <v>#REF!</v>
      </c>
      <c r="AE30" s="259" t="e">
        <f>+#REF!</f>
        <v>#REF!</v>
      </c>
      <c r="AF30" s="259" t="e">
        <f>+#REF!</f>
        <v>#REF!</v>
      </c>
      <c r="AG30" s="245" t="e">
        <f>#REF!</f>
        <v>#REF!</v>
      </c>
    </row>
    <row r="31" spans="1:33" ht="21.6" customHeight="1" x14ac:dyDescent="0.25">
      <c r="A31" s="1764" t="s">
        <v>252</v>
      </c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  <c r="AA31" s="250"/>
      <c r="AB31" s="250"/>
      <c r="AC31" s="250"/>
      <c r="AD31" s="250"/>
      <c r="AE31" s="250"/>
      <c r="AF31" s="250"/>
      <c r="AG31" s="244">
        <f>176/24-"24:00"</f>
        <v>6.333333333333333</v>
      </c>
    </row>
    <row r="32" spans="1:33" ht="21.6" customHeight="1" x14ac:dyDescent="0.25">
      <c r="A32" s="1765"/>
      <c r="B32" s="250" t="e">
        <f>+#REF!</f>
        <v>#REF!</v>
      </c>
      <c r="C32" s="250" t="e">
        <f>+#REF!</f>
        <v>#REF!</v>
      </c>
      <c r="D32" s="250" t="e">
        <f>+#REF!</f>
        <v>#REF!</v>
      </c>
      <c r="E32" s="250" t="e">
        <f>+#REF!</f>
        <v>#REF!</v>
      </c>
      <c r="F32" s="250" t="e">
        <f>+#REF!</f>
        <v>#REF!</v>
      </c>
      <c r="G32" s="250" t="e">
        <f>+#REF!</f>
        <v>#REF!</v>
      </c>
      <c r="H32" s="250" t="e">
        <f>+#REF!</f>
        <v>#REF!</v>
      </c>
      <c r="I32" s="250" t="e">
        <f>+#REF!</f>
        <v>#REF!</v>
      </c>
      <c r="J32" s="250" t="e">
        <f>+#REF!</f>
        <v>#REF!</v>
      </c>
      <c r="K32" s="250" t="e">
        <f>+#REF!</f>
        <v>#REF!</v>
      </c>
      <c r="L32" s="250" t="e">
        <f>+#REF!</f>
        <v>#REF!</v>
      </c>
      <c r="M32" s="250" t="e">
        <f>+#REF!</f>
        <v>#REF!</v>
      </c>
      <c r="N32" s="250" t="e">
        <f>+#REF!</f>
        <v>#REF!</v>
      </c>
      <c r="O32" s="250" t="e">
        <f>+#REF!</f>
        <v>#REF!</v>
      </c>
      <c r="P32" s="250" t="e">
        <f>+#REF!</f>
        <v>#REF!</v>
      </c>
      <c r="Q32" s="250" t="e">
        <f>+#REF!</f>
        <v>#REF!</v>
      </c>
      <c r="R32" s="250" t="e">
        <f>+#REF!</f>
        <v>#REF!</v>
      </c>
      <c r="S32" s="250" t="e">
        <f>+#REF!</f>
        <v>#REF!</v>
      </c>
      <c r="T32" s="250" t="e">
        <f>+#REF!</f>
        <v>#REF!</v>
      </c>
      <c r="U32" s="250" t="e">
        <f>+#REF!</f>
        <v>#REF!</v>
      </c>
      <c r="V32" s="250" t="e">
        <f>+#REF!</f>
        <v>#REF!</v>
      </c>
      <c r="W32" s="250" t="e">
        <f>+#REF!</f>
        <v>#REF!</v>
      </c>
      <c r="X32" s="250" t="e">
        <f>+#REF!</f>
        <v>#REF!</v>
      </c>
      <c r="Y32" s="250" t="e">
        <f>+#REF!</f>
        <v>#REF!</v>
      </c>
      <c r="Z32" s="250" t="e">
        <f>+#REF!</f>
        <v>#REF!</v>
      </c>
      <c r="AA32" s="250" t="e">
        <f>+#REF!</f>
        <v>#REF!</v>
      </c>
      <c r="AB32" s="250" t="e">
        <f>+#REF!</f>
        <v>#REF!</v>
      </c>
      <c r="AC32" s="250" t="e">
        <f>+#REF!</f>
        <v>#REF!</v>
      </c>
      <c r="AD32" s="250" t="e">
        <f>+#REF!</f>
        <v>#REF!</v>
      </c>
      <c r="AE32" s="250" t="e">
        <f>+#REF!</f>
        <v>#REF!</v>
      </c>
      <c r="AF32" s="250" t="e">
        <f>+#REF!</f>
        <v>#REF!</v>
      </c>
      <c r="AG32" s="245" t="e">
        <f>#REF!</f>
        <v>#REF!</v>
      </c>
    </row>
    <row r="33" spans="1:33" ht="21.6" customHeight="1" x14ac:dyDescent="0.25">
      <c r="A33" s="1764" t="s">
        <v>253</v>
      </c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44">
        <f>168/24</f>
        <v>7</v>
      </c>
    </row>
    <row r="34" spans="1:33" ht="21.6" customHeight="1" x14ac:dyDescent="0.25">
      <c r="A34" s="1765"/>
      <c r="B34" s="250" t="e">
        <f>+#REF!</f>
        <v>#REF!</v>
      </c>
      <c r="C34" s="250" t="e">
        <f>+#REF!</f>
        <v>#REF!</v>
      </c>
      <c r="D34" s="250" t="e">
        <f>+#REF!</f>
        <v>#REF!</v>
      </c>
      <c r="E34" s="250" t="e">
        <f>+#REF!</f>
        <v>#REF!</v>
      </c>
      <c r="F34" s="250" t="e">
        <f>+#REF!</f>
        <v>#REF!</v>
      </c>
      <c r="G34" s="250" t="e">
        <f>+#REF!</f>
        <v>#REF!</v>
      </c>
      <c r="H34" s="250" t="e">
        <f>+#REF!</f>
        <v>#REF!</v>
      </c>
      <c r="I34" s="250" t="e">
        <f>+#REF!</f>
        <v>#REF!</v>
      </c>
      <c r="J34" s="250" t="e">
        <f>+#REF!</f>
        <v>#REF!</v>
      </c>
      <c r="K34" s="250" t="e">
        <f>+#REF!</f>
        <v>#REF!</v>
      </c>
      <c r="L34" s="250" t="e">
        <f>+#REF!</f>
        <v>#REF!</v>
      </c>
      <c r="M34" s="250" t="e">
        <f>+#REF!</f>
        <v>#REF!</v>
      </c>
      <c r="N34" s="250" t="e">
        <f>+#REF!</f>
        <v>#REF!</v>
      </c>
      <c r="O34" s="250" t="e">
        <f>+#REF!</f>
        <v>#REF!</v>
      </c>
      <c r="P34" s="250" t="e">
        <f>+#REF!</f>
        <v>#REF!</v>
      </c>
      <c r="Q34" s="250" t="e">
        <f>+#REF!</f>
        <v>#REF!</v>
      </c>
      <c r="R34" s="250" t="e">
        <f>+#REF!</f>
        <v>#REF!</v>
      </c>
      <c r="S34" s="250" t="e">
        <f>+#REF!</f>
        <v>#REF!</v>
      </c>
      <c r="T34" s="250" t="e">
        <f>+#REF!</f>
        <v>#REF!</v>
      </c>
      <c r="U34" s="250" t="e">
        <f>+#REF!</f>
        <v>#REF!</v>
      </c>
      <c r="V34" s="250" t="e">
        <f>+#REF!</f>
        <v>#REF!</v>
      </c>
      <c r="W34" s="250" t="e">
        <f>+#REF!</f>
        <v>#REF!</v>
      </c>
      <c r="X34" s="250" t="e">
        <f>+#REF!</f>
        <v>#REF!</v>
      </c>
      <c r="Y34" s="250" t="e">
        <f>+#REF!</f>
        <v>#REF!</v>
      </c>
      <c r="Z34" s="250" t="e">
        <f>+#REF!</f>
        <v>#REF!</v>
      </c>
      <c r="AA34" s="250" t="e">
        <f>+#REF!</f>
        <v>#REF!</v>
      </c>
      <c r="AB34" s="250" t="e">
        <f>+#REF!</f>
        <v>#REF!</v>
      </c>
      <c r="AC34" s="250" t="e">
        <f>+#REF!</f>
        <v>#REF!</v>
      </c>
      <c r="AD34" s="250" t="e">
        <f>+#REF!</f>
        <v>#REF!</v>
      </c>
      <c r="AE34" s="250" t="e">
        <f>+#REF!</f>
        <v>#REF!</v>
      </c>
      <c r="AF34" s="250" t="e">
        <f>+#REF!</f>
        <v>#REF!</v>
      </c>
      <c r="AG34" s="245" t="e">
        <f>#REF!</f>
        <v>#REF!</v>
      </c>
    </row>
    <row r="35" spans="1:33" ht="21.6" customHeight="1" x14ac:dyDescent="0.25">
      <c r="A35" s="1764" t="s">
        <v>254</v>
      </c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  <c r="AD35" s="250"/>
      <c r="AE35" s="250"/>
      <c r="AF35" s="250"/>
      <c r="AG35" s="244">
        <f>184/24</f>
        <v>7.666666666666667</v>
      </c>
    </row>
    <row r="36" spans="1:33" ht="21.6" customHeight="1" x14ac:dyDescent="0.25">
      <c r="A36" s="1765"/>
      <c r="B36" s="250" t="e">
        <f>+#REF!</f>
        <v>#REF!</v>
      </c>
      <c r="C36" s="250" t="e">
        <f>+#REF!</f>
        <v>#REF!</v>
      </c>
      <c r="D36" s="250" t="e">
        <f>+#REF!</f>
        <v>#REF!</v>
      </c>
      <c r="E36" s="250" t="e">
        <f>+#REF!</f>
        <v>#REF!</v>
      </c>
      <c r="F36" s="250" t="e">
        <f>+#REF!</f>
        <v>#REF!</v>
      </c>
      <c r="G36" s="250" t="e">
        <f>+#REF!</f>
        <v>#REF!</v>
      </c>
      <c r="H36" s="250" t="e">
        <f>+#REF!</f>
        <v>#REF!</v>
      </c>
      <c r="I36" s="250" t="e">
        <f>+#REF!</f>
        <v>#REF!</v>
      </c>
      <c r="J36" s="250" t="e">
        <f>+#REF!</f>
        <v>#REF!</v>
      </c>
      <c r="K36" s="250" t="e">
        <f>+#REF!</f>
        <v>#REF!</v>
      </c>
      <c r="L36" s="250" t="e">
        <f>+#REF!</f>
        <v>#REF!</v>
      </c>
      <c r="M36" s="250" t="e">
        <f>+#REF!</f>
        <v>#REF!</v>
      </c>
      <c r="N36" s="250" t="e">
        <f>+#REF!</f>
        <v>#REF!</v>
      </c>
      <c r="O36" s="250" t="e">
        <f>+#REF!</f>
        <v>#REF!</v>
      </c>
      <c r="P36" s="250" t="e">
        <f>+#REF!</f>
        <v>#REF!</v>
      </c>
      <c r="Q36" s="250" t="e">
        <f>+#REF!</f>
        <v>#REF!</v>
      </c>
      <c r="R36" s="250" t="e">
        <f>+#REF!</f>
        <v>#REF!</v>
      </c>
      <c r="S36" s="250" t="e">
        <f>+#REF!</f>
        <v>#REF!</v>
      </c>
      <c r="T36" s="250" t="e">
        <f>+#REF!</f>
        <v>#REF!</v>
      </c>
      <c r="U36" s="250" t="e">
        <f>+#REF!</f>
        <v>#REF!</v>
      </c>
      <c r="V36" s="250" t="e">
        <f>+#REF!</f>
        <v>#REF!</v>
      </c>
      <c r="W36" s="250" t="e">
        <f>+#REF!</f>
        <v>#REF!</v>
      </c>
      <c r="X36" s="250" t="e">
        <f>+#REF!</f>
        <v>#REF!</v>
      </c>
      <c r="Y36" s="250" t="e">
        <f>+#REF!</f>
        <v>#REF!</v>
      </c>
      <c r="Z36" s="250" t="e">
        <f>+#REF!</f>
        <v>#REF!</v>
      </c>
      <c r="AA36" s="250" t="e">
        <f>+#REF!</f>
        <v>#REF!</v>
      </c>
      <c r="AB36" s="250" t="e">
        <f>+#REF!</f>
        <v>#REF!</v>
      </c>
      <c r="AC36" s="250" t="e">
        <f>+#REF!</f>
        <v>#REF!</v>
      </c>
      <c r="AD36" s="250" t="e">
        <f>+#REF!</f>
        <v>#REF!</v>
      </c>
      <c r="AE36" s="250" t="e">
        <f>+#REF!</f>
        <v>#REF!</v>
      </c>
      <c r="AF36" s="250" t="e">
        <f>+#REF!</f>
        <v>#REF!</v>
      </c>
      <c r="AG36" s="245" t="e">
        <f>#REF!</f>
        <v>#REF!</v>
      </c>
    </row>
    <row r="37" spans="1:33" ht="21.6" customHeight="1" x14ac:dyDescent="0.25">
      <c r="A37" s="1764" t="s">
        <v>255</v>
      </c>
      <c r="B37" s="277"/>
      <c r="C37" s="277"/>
      <c r="D37" s="277"/>
      <c r="E37" s="277"/>
      <c r="F37" s="277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277"/>
      <c r="V37" s="277"/>
      <c r="W37" s="277"/>
      <c r="X37" s="277"/>
      <c r="Y37" s="277"/>
      <c r="Z37" s="277"/>
      <c r="AA37" s="277"/>
      <c r="AB37" s="277"/>
      <c r="AC37" s="277"/>
      <c r="AD37" s="277"/>
      <c r="AE37" s="277"/>
      <c r="AF37" s="277"/>
      <c r="AG37" s="244"/>
    </row>
    <row r="38" spans="1:33" ht="21.6" customHeight="1" x14ac:dyDescent="0.25">
      <c r="A38" s="1765"/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5"/>
    </row>
    <row r="39" spans="1:33" ht="21.6" customHeight="1" x14ac:dyDescent="0.25">
      <c r="A39" s="1764" t="s">
        <v>256</v>
      </c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  <c r="AD39" s="250"/>
      <c r="AE39" s="250"/>
      <c r="AF39" s="250"/>
      <c r="AG39" s="244"/>
    </row>
    <row r="40" spans="1:33" ht="21.6" customHeight="1" x14ac:dyDescent="0.25">
      <c r="A40" s="1765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5"/>
    </row>
    <row r="41" spans="1:33" ht="21.6" customHeight="1" x14ac:dyDescent="0.25">
      <c r="A41" s="1774" t="s">
        <v>217</v>
      </c>
      <c r="B41" s="1774"/>
      <c r="C41" s="1774"/>
      <c r="D41" s="1774"/>
      <c r="E41" s="1774"/>
      <c r="F41" s="1774"/>
      <c r="G41" s="1774"/>
      <c r="H41" s="1774"/>
      <c r="I41" s="1774"/>
      <c r="J41" s="1774"/>
      <c r="K41" s="1774"/>
      <c r="L41" s="1774"/>
      <c r="M41" s="1774"/>
      <c r="N41" s="1774"/>
      <c r="O41" s="1774"/>
      <c r="P41" s="1774"/>
      <c r="Q41" s="1774"/>
      <c r="R41" s="1774"/>
      <c r="S41" s="1774"/>
      <c r="T41" s="1774"/>
      <c r="U41" s="1774"/>
      <c r="V41" s="1774"/>
      <c r="W41" s="1774"/>
      <c r="X41" s="1774"/>
      <c r="Y41" s="1774"/>
      <c r="Z41" s="1774"/>
      <c r="AA41" s="1774"/>
      <c r="AB41" s="1774"/>
      <c r="AC41" s="1774"/>
      <c r="AD41" s="1774"/>
      <c r="AE41" s="1774"/>
      <c r="AF41" s="1813"/>
      <c r="AG41" s="260" t="e">
        <f>+AG30+AG32+AG34+AG36+AG38+AG40</f>
        <v>#REF!</v>
      </c>
    </row>
    <row r="42" spans="1:33" ht="21.6" customHeight="1" x14ac:dyDescent="0.25">
      <c r="A42" s="1775"/>
      <c r="B42" s="1775"/>
      <c r="C42" s="1775"/>
      <c r="D42" s="1775"/>
      <c r="E42" s="1775"/>
      <c r="F42" s="1775"/>
      <c r="G42" s="1775"/>
      <c r="H42" s="1775"/>
      <c r="I42" s="1775"/>
      <c r="J42" s="1775"/>
      <c r="K42" s="1775"/>
      <c r="L42" s="1775"/>
      <c r="M42" s="1775"/>
      <c r="N42" s="1775"/>
      <c r="O42" s="1775"/>
      <c r="P42" s="1775"/>
      <c r="Q42" s="1775"/>
      <c r="R42" s="1775"/>
      <c r="S42" s="1775"/>
      <c r="T42" s="1775"/>
      <c r="U42" s="1775"/>
      <c r="V42" s="1775"/>
      <c r="W42" s="1775"/>
      <c r="X42" s="1775"/>
      <c r="Y42" s="1775"/>
      <c r="Z42" s="1775"/>
      <c r="AA42" s="1775"/>
      <c r="AB42" s="1775"/>
      <c r="AC42" s="1775"/>
      <c r="AD42" s="1775"/>
      <c r="AE42" s="1775"/>
      <c r="AF42" s="1814"/>
      <c r="AG42" s="261" t="e">
        <f>+AG41-AG27</f>
        <v>#REF!</v>
      </c>
    </row>
    <row r="44" spans="1:33" ht="17.100000000000001" customHeight="1" x14ac:dyDescent="0.25">
      <c r="A44" s="1793" t="s">
        <v>218</v>
      </c>
      <c r="B44" s="1794"/>
      <c r="C44" s="1795"/>
      <c r="D44" s="1815">
        <f>COUNTIF($B$29:$AF$40,"=DTS")+COUNTIF($B$29:$AF$40,"=NTS")+COUNTIF($B$29:$AF$40,"=DTS1")+COUNTIF($B$29:$AF$40,"=NTS1")</f>
        <v>0</v>
      </c>
      <c r="E44" s="1816"/>
      <c r="F44" s="53"/>
      <c r="G44" s="53"/>
      <c r="H44" s="53"/>
      <c r="I44" s="1793" t="s">
        <v>219</v>
      </c>
      <c r="J44" s="1794"/>
      <c r="K44" s="1795"/>
      <c r="L44" s="1815">
        <f>COUNTIF($B$29:$AF$40,"=FE")</f>
        <v>0</v>
      </c>
      <c r="M44" s="1816"/>
      <c r="N44" s="53"/>
      <c r="O44" s="53"/>
      <c r="P44" s="53"/>
      <c r="Q44" s="1778" t="s">
        <v>258</v>
      </c>
      <c r="R44" s="1779"/>
      <c r="S44" s="1779"/>
      <c r="T44" s="1780"/>
      <c r="U44" s="1781" t="e">
        <f>#REF!</f>
        <v>#REF!</v>
      </c>
      <c r="V44" s="1817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246"/>
    </row>
    <row r="45" spans="1:33" ht="17.100000000000001" customHeight="1" x14ac:dyDescent="0.25">
      <c r="A45" s="1793" t="s">
        <v>220</v>
      </c>
      <c r="B45" s="1794"/>
      <c r="C45" s="1795"/>
      <c r="D45" s="1815">
        <f>COUNTIF($B$29:$AF$40,"=DTS5S")+COUNTIF($B$29:$AF$40,"=NTS5S")+COUNTIF($B$29:$AF$40,"=DTS5S1")+COUNTIF($B$29:$AF$40,"=NTS5S1")</f>
        <v>0</v>
      </c>
      <c r="E45" s="1816"/>
      <c r="F45" s="53"/>
      <c r="G45" s="53"/>
      <c r="H45" s="53"/>
      <c r="I45" s="1793" t="s">
        <v>57</v>
      </c>
      <c r="J45" s="1794"/>
      <c r="K45" s="1795"/>
      <c r="L45" s="1815">
        <f>COUNTIF($B$29:$AF$40,"=FOTS")</f>
        <v>0</v>
      </c>
      <c r="M45" s="1816"/>
      <c r="N45" s="53"/>
      <c r="O45" s="53"/>
      <c r="P45" s="53"/>
      <c r="Q45" s="1785" t="s">
        <v>247</v>
      </c>
      <c r="R45" s="1786"/>
      <c r="S45" s="1786"/>
      <c r="T45" s="1787"/>
      <c r="U45" s="1818"/>
      <c r="V45" s="1819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7.100000000000001" customHeight="1" x14ac:dyDescent="0.25">
      <c r="A46" s="1793" t="s">
        <v>221</v>
      </c>
      <c r="B46" s="1794"/>
      <c r="C46" s="1795"/>
      <c r="D46" s="1815">
        <f>COUNTIF($B$29:$AF$40,"=DTSDS")+COUNTIF($B$29:$AF$40,"=NTSDS")+COUNTIF($B$29:$AF$40,"=DTSDS1")+COUNTIF($B$29:$AF$40,"=NTSDS1")</f>
        <v>0</v>
      </c>
      <c r="E46" s="1816"/>
      <c r="F46" s="53"/>
      <c r="G46" s="53"/>
      <c r="H46" s="53"/>
      <c r="I46" s="1793" t="s">
        <v>222</v>
      </c>
      <c r="J46" s="1794"/>
      <c r="K46" s="1795"/>
      <c r="L46" s="1815">
        <f>COUNTIF($B$29:$AF$40,"=L")</f>
        <v>0</v>
      </c>
      <c r="M46" s="1816"/>
      <c r="N46" s="53"/>
      <c r="O46" s="53"/>
      <c r="P46" s="53"/>
      <c r="Q46" s="1778" t="s">
        <v>223</v>
      </c>
      <c r="R46" s="1779"/>
      <c r="S46" s="1779"/>
      <c r="T46" s="1780"/>
      <c r="U46" s="1801" t="e">
        <f>IF(AG42&gt;0,AG42-(T44*(12/24)),0)</f>
        <v>#REF!</v>
      </c>
      <c r="V46" s="1802"/>
      <c r="W46" s="1805"/>
      <c r="X46" s="1806"/>
      <c r="Y46" s="1807" t="e">
        <f>IF(U46&gt;0,(IF(U46&lt;(12/24),1/24,(INT(U46/(12/24)))/24)),0)</f>
        <v>#REF!</v>
      </c>
      <c r="Z46" s="1808"/>
      <c r="AA46" s="1791" t="e">
        <f>((Y46*24)*1.25*U48)</f>
        <v>#REF!</v>
      </c>
      <c r="AB46" s="1792"/>
      <c r="AC46" s="53"/>
      <c r="AD46" s="53"/>
      <c r="AE46" s="53"/>
      <c r="AF46" s="53"/>
      <c r="AG46" s="246"/>
    </row>
    <row r="47" spans="1:33" ht="17.100000000000001" customHeight="1" x14ac:dyDescent="0.25">
      <c r="A47" s="1793" t="s">
        <v>225</v>
      </c>
      <c r="B47" s="1794"/>
      <c r="C47" s="1795"/>
      <c r="D47" s="1820">
        <f>+D44+D45+D46</f>
        <v>0</v>
      </c>
      <c r="E47" s="1821"/>
      <c r="F47" s="53"/>
      <c r="G47" s="53"/>
      <c r="H47" s="53"/>
      <c r="I47" s="1793" t="s">
        <v>226</v>
      </c>
      <c r="J47" s="1794"/>
      <c r="K47" s="1795"/>
      <c r="L47" s="1815">
        <f>COUNTIF($B$29:$AF$40,"=B")</f>
        <v>0</v>
      </c>
      <c r="M47" s="1816"/>
      <c r="N47" s="53"/>
      <c r="O47" s="53"/>
      <c r="P47" s="53"/>
      <c r="Q47" s="1785"/>
      <c r="R47" s="1786"/>
      <c r="S47" s="1786"/>
      <c r="T47" s="1787"/>
      <c r="U47" s="1803"/>
      <c r="V47" s="1804"/>
      <c r="W47" s="1789"/>
      <c r="X47" s="1790"/>
      <c r="Y47" s="1807" t="e">
        <f>IF(U46&lt;(12/24),U46-Y46,U46-(INT(U46/(12/24)))/24)</f>
        <v>#REF!</v>
      </c>
      <c r="Z47" s="1808"/>
      <c r="AA47" s="1791" t="e">
        <f>+((Y47*24)*1.375*U48)</f>
        <v>#REF!</v>
      </c>
      <c r="AB47" s="1792"/>
      <c r="AC47" s="53"/>
      <c r="AD47" s="53"/>
      <c r="AE47" s="53"/>
      <c r="AF47" s="53"/>
      <c r="AG47" s="246"/>
    </row>
    <row r="48" spans="1:33" ht="17.100000000000001" customHeight="1" x14ac:dyDescent="0.25">
      <c r="A48" s="247"/>
      <c r="B48" s="53"/>
      <c r="C48" s="53"/>
      <c r="D48" s="53"/>
      <c r="E48" s="53"/>
      <c r="F48" s="53"/>
      <c r="G48" s="53"/>
      <c r="H48" s="53"/>
      <c r="I48" s="1793" t="s">
        <v>227</v>
      </c>
      <c r="J48" s="1794"/>
      <c r="K48" s="1795"/>
      <c r="L48" s="1815">
        <f>COUNTIF($B$29:$AF$40,"=Disp")</f>
        <v>0</v>
      </c>
      <c r="M48" s="1816"/>
      <c r="N48" s="53"/>
      <c r="O48" s="53"/>
      <c r="P48" s="53"/>
      <c r="Q48" s="1793" t="s">
        <v>228</v>
      </c>
      <c r="R48" s="1794"/>
      <c r="S48" s="1794"/>
      <c r="T48" s="1795"/>
      <c r="U48" s="1796"/>
      <c r="V48" s="1797"/>
      <c r="W48" s="248" t="s">
        <v>42</v>
      </c>
      <c r="X48" s="249"/>
      <c r="Y48" s="1798" t="e">
        <f>+AA46+AA47</f>
        <v>#REF!</v>
      </c>
      <c r="Z48" s="1799"/>
      <c r="AA48" s="1799"/>
      <c r="AB48" s="1800"/>
      <c r="AC48" s="53"/>
      <c r="AD48" s="53"/>
      <c r="AE48" s="53"/>
      <c r="AF48" s="53"/>
      <c r="AG48" s="246"/>
    </row>
    <row r="49" spans="1:56" ht="49.5" customHeight="1" x14ac:dyDescent="0.25">
      <c r="A49" s="1823" t="s">
        <v>262</v>
      </c>
      <c r="B49" s="1823"/>
      <c r="C49" s="1823"/>
      <c r="D49" s="1823"/>
      <c r="E49" s="1823"/>
      <c r="F49" s="1823"/>
      <c r="G49" s="1823"/>
      <c r="H49" s="1823"/>
      <c r="I49" s="1823"/>
      <c r="J49" s="1823"/>
      <c r="K49" s="1823"/>
      <c r="L49" s="1823"/>
      <c r="M49" s="1823"/>
      <c r="N49" s="1823"/>
      <c r="O49" s="1823"/>
      <c r="P49" s="1823"/>
      <c r="Q49" s="1823"/>
      <c r="R49" s="1823"/>
      <c r="S49" s="1823"/>
      <c r="T49" s="1823"/>
      <c r="U49" s="1823"/>
      <c r="V49" s="1823"/>
      <c r="W49" s="1823"/>
      <c r="X49" s="1823"/>
      <c r="Y49" s="1823"/>
      <c r="Z49" s="1823"/>
      <c r="AA49" s="1823"/>
      <c r="AB49" s="1823"/>
      <c r="AC49" s="1823"/>
      <c r="AD49" s="1823"/>
      <c r="AE49" s="1823"/>
      <c r="AF49" s="1823"/>
      <c r="AG49" s="1823"/>
      <c r="AH49" s="1823"/>
      <c r="AI49" s="1823"/>
      <c r="AJ49" s="1823"/>
      <c r="AK49" s="1823"/>
      <c r="AL49" s="1823"/>
      <c r="AM49" s="1823"/>
      <c r="AN49" s="1823"/>
      <c r="AO49" s="1823"/>
      <c r="AP49" s="1823"/>
      <c r="AQ49" s="1823"/>
      <c r="AR49" s="1823"/>
      <c r="AS49" s="1823"/>
      <c r="AT49" s="1823"/>
      <c r="AU49" s="1823"/>
      <c r="AV49" s="1823"/>
      <c r="AW49" s="1823"/>
      <c r="AX49" s="1823"/>
      <c r="AY49" s="1823"/>
      <c r="AZ49" s="1823"/>
      <c r="BA49" s="1823"/>
      <c r="BB49" s="1823"/>
      <c r="BC49" s="1823"/>
      <c r="BD49" s="1823"/>
    </row>
  </sheetData>
  <mergeCells count="89">
    <mergeCell ref="A49:BD4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</mergeCells>
  <conditionalFormatting sqref="B5:AF16">
    <cfRule type="cellIs" dxfId="909" priority="1" operator="equal">
      <formula>"FOTS"</formula>
    </cfRule>
    <cfRule type="cellIs" dxfId="908" priority="2" operator="equal">
      <formula>"FO"</formula>
    </cfRule>
    <cfRule type="cellIs" dxfId="907" priority="3" operator="equal">
      <formula>"F"</formula>
    </cfRule>
    <cfRule type="cellIs" dxfId="906" priority="4" operator="equal">
      <formula>"NTSDS"</formula>
    </cfRule>
    <cfRule type="cellIs" dxfId="905" priority="5" operator="equal">
      <formula>"DTSDS"</formula>
    </cfRule>
    <cfRule type="cellIs" dxfId="904" priority="6" operator="equal">
      <formula>"NTS5S"</formula>
    </cfRule>
    <cfRule type="cellIs" dxfId="903" priority="7" operator="equal">
      <formula>"DTS5S"</formula>
    </cfRule>
    <cfRule type="cellIs" dxfId="902" priority="8" operator="equal">
      <formula>"NTS"</formula>
    </cfRule>
    <cfRule type="cellIs" dxfId="901" priority="9" operator="equal">
      <formula>"DTS"</formula>
    </cfRule>
    <cfRule type="cellIs" dxfId="900" priority="10" operator="equal">
      <formula>"FEF"</formula>
    </cfRule>
    <cfRule type="cellIs" dxfId="899" priority="11" operator="equal">
      <formula>"FED"</formula>
    </cfRule>
    <cfRule type="cellIs" dxfId="898" priority="12" operator="equal">
      <formula>"FES"</formula>
    </cfRule>
    <cfRule type="cellIs" dxfId="897" priority="13" operator="equal">
      <formula>"FE"</formula>
    </cfRule>
    <cfRule type="cellIs" dxfId="896" priority="14" operator="equal">
      <formula>"DS"</formula>
    </cfRule>
  </conditionalFormatting>
  <conditionalFormatting sqref="B29:AF40">
    <cfRule type="cellIs" dxfId="895" priority="29" operator="equal">
      <formula>"FOTS"</formula>
    </cfRule>
    <cfRule type="cellIs" dxfId="894" priority="30" operator="equal">
      <formula>"FO"</formula>
    </cfRule>
    <cfRule type="cellIs" dxfId="893" priority="31" operator="equal">
      <formula>"F"</formula>
    </cfRule>
    <cfRule type="cellIs" dxfId="892" priority="32" operator="equal">
      <formula>"NTSDS"</formula>
    </cfRule>
    <cfRule type="cellIs" dxfId="891" priority="33" operator="equal">
      <formula>"DTSDS"</formula>
    </cfRule>
    <cfRule type="cellIs" dxfId="890" priority="34" operator="equal">
      <formula>"NTS5S"</formula>
    </cfRule>
    <cfRule type="cellIs" dxfId="889" priority="35" operator="equal">
      <formula>"DTS5S"</formula>
    </cfRule>
    <cfRule type="cellIs" dxfId="888" priority="36" operator="equal">
      <formula>"NTS"</formula>
    </cfRule>
    <cfRule type="cellIs" dxfId="887" priority="37" operator="equal">
      <formula>"DTS"</formula>
    </cfRule>
    <cfRule type="cellIs" dxfId="886" priority="38" operator="equal">
      <formula>"FEF"</formula>
    </cfRule>
    <cfRule type="cellIs" dxfId="885" priority="39" operator="equal">
      <formula>"FED"</formula>
    </cfRule>
    <cfRule type="cellIs" dxfId="884" priority="40" operator="equal">
      <formula>"FES"</formula>
    </cfRule>
    <cfRule type="cellIs" dxfId="883" priority="41" operator="equal">
      <formula>"FE"</formula>
    </cfRule>
    <cfRule type="cellIs" dxfId="88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564BD-E491-49A3-A969-6BEBD0DD8E3D}">
  <dimension ref="A1:BD49"/>
  <sheetViews>
    <sheetView showZeros="0" zoomScaleNormal="10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8" width="8.7109375" hidden="1" customWidth="1"/>
    <col min="39" max="39" width="2.1406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14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>
        <f>+JAN!D30</f>
        <v>0</v>
      </c>
      <c r="C6" s="259">
        <f>+JAN!E30</f>
        <v>0</v>
      </c>
      <c r="D6" s="259" t="str">
        <f>+JAN!F30</f>
        <v>D</v>
      </c>
      <c r="E6" s="259" t="str">
        <f>+JAN!G30</f>
        <v>D</v>
      </c>
      <c r="F6" s="259" t="str">
        <f>+JAN!H30</f>
        <v>N</v>
      </c>
      <c r="G6" s="259">
        <f>+JAN!I30</f>
        <v>0</v>
      </c>
      <c r="H6" s="259" t="str">
        <f>+JAN!J30</f>
        <v>B</v>
      </c>
      <c r="I6" s="259" t="str">
        <f>+JAN!K30</f>
        <v>B</v>
      </c>
      <c r="J6" s="259" t="str">
        <f>+JAN!L30</f>
        <v>B</v>
      </c>
      <c r="K6" s="259" t="str">
        <f>+JAN!M30</f>
        <v>B</v>
      </c>
      <c r="L6" s="259">
        <f>+JAN!N30</f>
        <v>0</v>
      </c>
      <c r="M6" s="259">
        <f>+JAN!O30</f>
        <v>0</v>
      </c>
      <c r="N6" s="259" t="str">
        <f>+JAN!P30</f>
        <v>B</v>
      </c>
      <c r="O6" s="259" t="str">
        <f>+JAN!Q30</f>
        <v>B</v>
      </c>
      <c r="P6" s="259" t="str">
        <f>+JAN!R30</f>
        <v>B</v>
      </c>
      <c r="Q6" s="259" t="str">
        <f>+JAN!S30</f>
        <v>B</v>
      </c>
      <c r="R6" s="259" t="str">
        <f>+JAN!T30</f>
        <v>B</v>
      </c>
      <c r="S6" s="259">
        <f>+JAN!U30</f>
        <v>0</v>
      </c>
      <c r="T6" s="259">
        <f>+JAN!V30</f>
        <v>0</v>
      </c>
      <c r="U6" s="259" t="str">
        <f>+JAN!W30</f>
        <v>B</v>
      </c>
      <c r="V6" s="259" t="str">
        <f>+JAN!X30</f>
        <v>B</v>
      </c>
      <c r="W6" s="259" t="str">
        <f>+JAN!Y30</f>
        <v>B</v>
      </c>
      <c r="X6" s="259" t="str">
        <f>+JAN!Z30</f>
        <v>B</v>
      </c>
      <c r="Y6" s="259" t="str">
        <f>+JAN!AA30</f>
        <v>B</v>
      </c>
      <c r="Z6" s="259">
        <f>+JAN!AB30</f>
        <v>0</v>
      </c>
      <c r="AA6" s="259">
        <f>+JAN!AC30</f>
        <v>0</v>
      </c>
      <c r="AB6" s="259" t="str">
        <f>+JAN!AD30</f>
        <v>B</v>
      </c>
      <c r="AC6" s="259" t="str">
        <f>+JAN!AE30</f>
        <v>B</v>
      </c>
      <c r="AD6" s="259" t="str">
        <f>+JAN!AF30</f>
        <v>B</v>
      </c>
      <c r="AE6" s="259" t="str">
        <f>+JAN!AG30</f>
        <v>B</v>
      </c>
      <c r="AF6" s="259" t="str">
        <f>+JAN!AH30</f>
        <v>B</v>
      </c>
      <c r="AG6" s="245">
        <f>+JAN!BE30</f>
        <v>7.833333333333333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 t="str">
        <f>+FEV!D29</f>
        <v>B</v>
      </c>
      <c r="C8" s="259" t="str">
        <f>+FEV!E29</f>
        <v>B</v>
      </c>
      <c r="D8" s="259" t="str">
        <f>+FEV!F29</f>
        <v>B</v>
      </c>
      <c r="E8" s="259" t="str">
        <f>+FEV!G29</f>
        <v>B</v>
      </c>
      <c r="F8" s="259" t="str">
        <f>+FEV!H29</f>
        <v>D</v>
      </c>
      <c r="G8" s="259">
        <f>+FEV!I29</f>
        <v>0</v>
      </c>
      <c r="H8" s="259" t="str">
        <f>+FEV!J29</f>
        <v>N</v>
      </c>
      <c r="I8" s="259" t="str">
        <f>+FEV!K29</f>
        <v>NTSDS</v>
      </c>
      <c r="J8" s="259">
        <f>+FEV!L29</f>
        <v>0</v>
      </c>
      <c r="K8" s="259" t="str">
        <f>+FEV!M29</f>
        <v>N</v>
      </c>
      <c r="L8" s="259">
        <f>+FEV!N29</f>
        <v>0</v>
      </c>
      <c r="M8" s="259">
        <f>+FEV!O29</f>
        <v>0</v>
      </c>
      <c r="N8" s="259" t="str">
        <f>+FEV!P29</f>
        <v>D</v>
      </c>
      <c r="O8" s="259" t="str">
        <f>+FEV!Q29</f>
        <v>D</v>
      </c>
      <c r="P8" s="259">
        <f>+FEV!R29</f>
        <v>0</v>
      </c>
      <c r="Q8" s="259">
        <f>+FEV!S29</f>
        <v>0</v>
      </c>
      <c r="R8" s="259" t="str">
        <f>+FEV!T29</f>
        <v>D</v>
      </c>
      <c r="S8" s="259" t="str">
        <f>+FEV!U29</f>
        <v>N</v>
      </c>
      <c r="T8" s="259">
        <f>+FEV!V29</f>
        <v>0</v>
      </c>
      <c r="U8" s="259">
        <f>+FEV!W29</f>
        <v>0</v>
      </c>
      <c r="V8" s="259" t="str">
        <f>+FEV!X29</f>
        <v>N</v>
      </c>
      <c r="W8" s="259" t="str">
        <f>+FEV!Y29</f>
        <v>N</v>
      </c>
      <c r="X8" s="259">
        <f>+FEV!Z29</f>
        <v>0</v>
      </c>
      <c r="Y8" s="259" t="str">
        <f>+FEV!AA29</f>
        <v>DTS5S</v>
      </c>
      <c r="Z8" s="259" t="str">
        <f>+FEV!AB29</f>
        <v>TR</v>
      </c>
      <c r="AA8" s="259" t="str">
        <f>+FEV!AC29</f>
        <v>TR</v>
      </c>
      <c r="AB8" s="259">
        <f>+FEV!AD29</f>
        <v>0</v>
      </c>
      <c r="AC8" s="259">
        <f>+FEV!AE29</f>
        <v>0</v>
      </c>
      <c r="AD8" s="259">
        <f>+FEV!AF29</f>
        <v>0</v>
      </c>
      <c r="AE8" s="259">
        <f>+FEV!AG29</f>
        <v>0</v>
      </c>
      <c r="AF8" s="259">
        <f>+FEV!AH29</f>
        <v>0</v>
      </c>
      <c r="AG8" s="245">
        <f>+FEV!BE29</f>
        <v>6.5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 t="str">
        <f>+MAR!D29</f>
        <v>D</v>
      </c>
      <c r="C10" s="259" t="str">
        <f>+MAR!E29</f>
        <v>N</v>
      </c>
      <c r="D10" s="259">
        <f>+MAR!F29</f>
        <v>0</v>
      </c>
      <c r="E10" s="259">
        <f>+MAR!G29</f>
        <v>0</v>
      </c>
      <c r="F10" s="259" t="str">
        <f>+MAR!H29</f>
        <v>D</v>
      </c>
      <c r="G10" s="259" t="str">
        <f>+MAR!I29</f>
        <v>N</v>
      </c>
      <c r="H10" s="259" t="str">
        <f>+MAR!J29</f>
        <v>NTS</v>
      </c>
      <c r="I10" s="259">
        <f>+MAR!K29</f>
        <v>0</v>
      </c>
      <c r="J10" s="259" t="str">
        <f>+MAR!L29</f>
        <v>NT</v>
      </c>
      <c r="K10" s="259" t="str">
        <f>+MAR!M29</f>
        <v>N</v>
      </c>
      <c r="L10" s="259">
        <f>+MAR!N29</f>
        <v>0</v>
      </c>
      <c r="M10" s="259">
        <f>+MAR!O29</f>
        <v>0</v>
      </c>
      <c r="N10" s="259" t="str">
        <f>+MAR!P29</f>
        <v>D</v>
      </c>
      <c r="O10" s="259" t="str">
        <f>+MAR!Q29</f>
        <v>D</v>
      </c>
      <c r="P10" s="259">
        <f>+MAR!R29</f>
        <v>0</v>
      </c>
      <c r="Q10" s="259" t="str">
        <f>+MAR!S29</f>
        <v>NT</v>
      </c>
      <c r="R10" s="259" t="str">
        <f>+MAR!T29</f>
        <v>T</v>
      </c>
      <c r="S10" s="259" t="str">
        <f>+MAR!U29</f>
        <v>N</v>
      </c>
      <c r="T10" s="259">
        <f>+MAR!V29</f>
        <v>0</v>
      </c>
      <c r="U10" s="259">
        <f>+MAR!W29</f>
        <v>0</v>
      </c>
      <c r="V10" s="259" t="str">
        <f>+MAR!X29</f>
        <v>N</v>
      </c>
      <c r="W10" s="259" t="str">
        <f>+MAR!Y29</f>
        <v>N</v>
      </c>
      <c r="X10" s="259">
        <f>+MAR!Z29</f>
        <v>0</v>
      </c>
      <c r="Y10" s="259" t="str">
        <f>+MAR!AA29</f>
        <v>DTS5S</v>
      </c>
      <c r="Z10" s="259" t="str">
        <f>+MAR!AB29</f>
        <v>D</v>
      </c>
      <c r="AA10" s="259" t="str">
        <f>+MAR!AC29</f>
        <v>N</v>
      </c>
      <c r="AB10" s="259">
        <f>+MAR!AD29</f>
        <v>0</v>
      </c>
      <c r="AC10" s="259">
        <f>+MAR!AE29</f>
        <v>0</v>
      </c>
      <c r="AD10" s="259" t="str">
        <f>+MAR!AF29</f>
        <v>D</v>
      </c>
      <c r="AE10" s="259" t="str">
        <f>+MAR!AG29</f>
        <v>N</v>
      </c>
      <c r="AF10" s="259">
        <f>+MAR!AH29</f>
        <v>0</v>
      </c>
      <c r="AG10" s="245">
        <f>+MAR!BE29</f>
        <v>8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>
        <f>+ABR!D29</f>
        <v>0</v>
      </c>
      <c r="C12" s="250" t="str">
        <f>+ABR!E29</f>
        <v>D</v>
      </c>
      <c r="D12" s="250" t="str">
        <f>+ABR!F29</f>
        <v>N</v>
      </c>
      <c r="E12" s="250">
        <f>+ABR!G29</f>
        <v>0</v>
      </c>
      <c r="F12" s="250">
        <f>+ABR!H29</f>
        <v>0</v>
      </c>
      <c r="G12" s="250" t="str">
        <f>+ABR!I29</f>
        <v>D</v>
      </c>
      <c r="H12" s="250" t="str">
        <f>+ABR!J29</f>
        <v>N</v>
      </c>
      <c r="I12" s="250" t="str">
        <f>+ABR!K29</f>
        <v>NTS</v>
      </c>
      <c r="J12" s="250">
        <f>+ABR!L29</f>
        <v>0</v>
      </c>
      <c r="K12" s="250" t="str">
        <f>+ABR!M29</f>
        <v>D</v>
      </c>
      <c r="L12" s="250" t="str">
        <f>+ABR!N29</f>
        <v>D</v>
      </c>
      <c r="M12" s="250" t="str">
        <f>+ABR!O29</f>
        <v>DTS5S</v>
      </c>
      <c r="N12" s="250">
        <f>+ABR!P29</f>
        <v>0</v>
      </c>
      <c r="O12" s="250" t="str">
        <f>+ABR!Q29</f>
        <v>D</v>
      </c>
      <c r="P12" s="250" t="str">
        <f>+ABR!R29</f>
        <v>N</v>
      </c>
      <c r="Q12" s="250">
        <f>+ABR!S29</f>
        <v>0</v>
      </c>
      <c r="R12" s="250">
        <f>+ABR!T29</f>
        <v>0</v>
      </c>
      <c r="S12" s="250" t="str">
        <f>+ABR!U29</f>
        <v>N</v>
      </c>
      <c r="T12" s="250" t="str">
        <f>+ABR!V29</f>
        <v>N</v>
      </c>
      <c r="U12" s="250">
        <f>+ABR!W29</f>
        <v>0</v>
      </c>
      <c r="V12" s="250">
        <f>+ABR!X29</f>
        <v>0</v>
      </c>
      <c r="W12" s="250" t="str">
        <f>+ABR!Y29</f>
        <v>FE</v>
      </c>
      <c r="X12" s="250" t="str">
        <f>+ABR!Z29</f>
        <v>FE</v>
      </c>
      <c r="Y12" s="250">
        <f>+ABR!AA29</f>
        <v>0</v>
      </c>
      <c r="Z12" s="250">
        <f>+ABR!AB29</f>
        <v>0</v>
      </c>
      <c r="AA12" s="250" t="str">
        <f>+ABR!AC29</f>
        <v>D</v>
      </c>
      <c r="AB12" s="250" t="str">
        <f>+ABR!AD29</f>
        <v>D</v>
      </c>
      <c r="AC12" s="250">
        <f>+ABR!AE29</f>
        <v>0</v>
      </c>
      <c r="AD12" s="250" t="str">
        <f>+ABR!AF29</f>
        <v>DTS5S</v>
      </c>
      <c r="AE12" s="250" t="str">
        <f>+ABR!AG29</f>
        <v>D</v>
      </c>
      <c r="AF12" s="250">
        <f>+ABR!AH29</f>
        <v>0</v>
      </c>
      <c r="AG12" s="245">
        <f>+ABR!BE29</f>
        <v>7.166666666666667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29.5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0.83333333333333215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2</v>
      </c>
      <c r="E20" s="1777"/>
      <c r="I20" s="1776" t="s">
        <v>219</v>
      </c>
      <c r="J20" s="1776"/>
      <c r="K20" s="1776"/>
      <c r="L20" s="1777">
        <f>COUNTIF($B$4:$AF$15,"=FE")</f>
        <v>2</v>
      </c>
      <c r="M20" s="1777"/>
      <c r="Q20" s="1778" t="s">
        <v>57</v>
      </c>
      <c r="R20" s="1779"/>
      <c r="S20" s="1779"/>
      <c r="T20" s="1780"/>
      <c r="U20" s="1781">
        <f>+ABR!CB29</f>
        <v>13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4</v>
      </c>
      <c r="E21" s="1777"/>
      <c r="I21" s="1776" t="s">
        <v>57</v>
      </c>
      <c r="J21" s="1776"/>
      <c r="K21" s="1776"/>
      <c r="L21" s="1777">
        <f>COUNTIF($B$4:$AF$15,"=FOTS")</f>
        <v>0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1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0.83333333333333215</v>
      </c>
      <c r="V22" s="1802"/>
      <c r="W22" s="1805" t="s">
        <v>224</v>
      </c>
      <c r="X22" s="1806"/>
      <c r="Y22" s="1807">
        <f>IF(U22&gt;0,(IF(U22&lt;(12/24),1/24,(INT(U22/(12/24)))/24)),0)</f>
        <v>4.1666666666666664E-2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7</v>
      </c>
      <c r="E23" s="1788"/>
      <c r="I23" s="1776" t="s">
        <v>226</v>
      </c>
      <c r="J23" s="1776"/>
      <c r="K23" s="1776"/>
      <c r="L23" s="1777">
        <f>COUNTIF($B$4:$AF$15,"=B")</f>
        <v>23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0.79166666666666552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0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45" customHeight="1" x14ac:dyDescent="0.25">
      <c r="A26" s="241"/>
      <c r="B26" s="31"/>
      <c r="C26" s="242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1809"/>
      <c r="AB26" s="1809"/>
      <c r="AC26" s="1809"/>
      <c r="AD26" s="1809"/>
      <c r="AE26" s="1809"/>
      <c r="AF26" s="1809"/>
      <c r="AG26" s="243"/>
    </row>
    <row r="27" spans="1:33" ht="25.5" customHeight="1" x14ac:dyDescent="0.25">
      <c r="A27" s="1764">
        <v>2024</v>
      </c>
      <c r="B27" s="1771" t="s">
        <v>214</v>
      </c>
      <c r="C27" s="1772"/>
      <c r="D27" s="1773"/>
      <c r="E27" s="1810">
        <v>14</v>
      </c>
      <c r="F27" s="1811"/>
      <c r="G27" s="1811"/>
      <c r="H27" s="1811"/>
      <c r="I27" s="1811"/>
      <c r="J27" s="1811"/>
      <c r="K27" s="1812"/>
      <c r="L27" s="1771" t="s">
        <v>215</v>
      </c>
      <c r="M27" s="1772"/>
      <c r="N27" s="1773"/>
      <c r="O27" s="1768"/>
      <c r="P27" s="1769"/>
      <c r="Q27" s="1769"/>
      <c r="R27" s="1769"/>
      <c r="S27" s="1769"/>
      <c r="T27" s="1769"/>
      <c r="U27" s="1769"/>
      <c r="V27" s="1770"/>
      <c r="W27" s="1771" t="s">
        <v>216</v>
      </c>
      <c r="X27" s="1772"/>
      <c r="Y27" s="1773"/>
      <c r="Z27" s="1768"/>
      <c r="AA27" s="1769"/>
      <c r="AB27" s="1769"/>
      <c r="AC27" s="1769"/>
      <c r="AD27" s="1769"/>
      <c r="AE27" s="1769"/>
      <c r="AF27" s="1770"/>
      <c r="AG27" s="255">
        <f>+AG29+AG31+AG33+AG35+AG37+AG39</f>
        <v>29.666666666666668</v>
      </c>
    </row>
    <row r="28" spans="1:33" ht="19.5" customHeight="1" x14ac:dyDescent="0.25">
      <c r="A28" s="1765"/>
      <c r="B28" s="257">
        <v>1</v>
      </c>
      <c r="C28" s="257">
        <v>2</v>
      </c>
      <c r="D28" s="257">
        <v>3</v>
      </c>
      <c r="E28" s="257">
        <v>4</v>
      </c>
      <c r="F28" s="257">
        <v>5</v>
      </c>
      <c r="G28" s="257">
        <v>6</v>
      </c>
      <c r="H28" s="257">
        <v>7</v>
      </c>
      <c r="I28" s="257">
        <v>8</v>
      </c>
      <c r="J28" s="257">
        <v>9</v>
      </c>
      <c r="K28" s="257">
        <v>10</v>
      </c>
      <c r="L28" s="257">
        <v>11</v>
      </c>
      <c r="M28" s="257">
        <v>12</v>
      </c>
      <c r="N28" s="257">
        <v>13</v>
      </c>
      <c r="O28" s="257">
        <v>14</v>
      </c>
      <c r="P28" s="257">
        <v>15</v>
      </c>
      <c r="Q28" s="257">
        <v>16</v>
      </c>
      <c r="R28" s="257">
        <v>17</v>
      </c>
      <c r="S28" s="257">
        <v>18</v>
      </c>
      <c r="T28" s="257">
        <v>19</v>
      </c>
      <c r="U28" s="257">
        <v>20</v>
      </c>
      <c r="V28" s="257">
        <v>21</v>
      </c>
      <c r="W28" s="263">
        <v>22</v>
      </c>
      <c r="X28" s="263">
        <v>23</v>
      </c>
      <c r="Y28" s="263">
        <v>24</v>
      </c>
      <c r="Z28" s="263">
        <v>25</v>
      </c>
      <c r="AA28" s="263">
        <v>26</v>
      </c>
      <c r="AB28" s="263">
        <v>27</v>
      </c>
      <c r="AC28" s="263">
        <v>28</v>
      </c>
      <c r="AD28" s="263">
        <v>29</v>
      </c>
      <c r="AE28" s="263">
        <v>30</v>
      </c>
      <c r="AF28" s="257">
        <v>31</v>
      </c>
      <c r="AG28" s="258" t="s">
        <v>8</v>
      </c>
    </row>
    <row r="29" spans="1:33" ht="19.5" customHeight="1" x14ac:dyDescent="0.25">
      <c r="A29" s="1764" t="s">
        <v>251</v>
      </c>
      <c r="B29" s="259"/>
      <c r="C29" s="259"/>
      <c r="D29" s="259"/>
      <c r="E29" s="259"/>
      <c r="F29" s="259"/>
      <c r="G29" s="259"/>
      <c r="H29" s="259"/>
      <c r="I29" s="259"/>
      <c r="J29" s="259"/>
      <c r="K29" s="259"/>
      <c r="L29" s="259"/>
      <c r="M29" s="259"/>
      <c r="N29" s="259"/>
      <c r="O29" s="259"/>
      <c r="P29" s="259"/>
      <c r="Q29" s="259"/>
      <c r="R29" s="259"/>
      <c r="S29" s="259"/>
      <c r="T29" s="259"/>
      <c r="U29" s="259"/>
      <c r="V29" s="259"/>
      <c r="W29" s="259"/>
      <c r="X29" s="259"/>
      <c r="Y29" s="259"/>
      <c r="Z29" s="259"/>
      <c r="AA29" s="259"/>
      <c r="AB29" s="259"/>
      <c r="AC29" s="259"/>
      <c r="AD29" s="259"/>
      <c r="AE29" s="259"/>
      <c r="AF29" s="259"/>
      <c r="AG29" s="427">
        <f>184/24</f>
        <v>7.666666666666667</v>
      </c>
    </row>
    <row r="30" spans="1:33" ht="19.5" customHeight="1" x14ac:dyDescent="0.25">
      <c r="A30" s="1765"/>
      <c r="B30" s="259" t="e">
        <f>+#REF!</f>
        <v>#REF!</v>
      </c>
      <c r="C30" s="259" t="e">
        <f>+#REF!</f>
        <v>#REF!</v>
      </c>
      <c r="D30" s="259" t="e">
        <f>+#REF!</f>
        <v>#REF!</v>
      </c>
      <c r="E30" s="259" t="e">
        <f>+#REF!</f>
        <v>#REF!</v>
      </c>
      <c r="F30" s="259" t="e">
        <f>+#REF!</f>
        <v>#REF!</v>
      </c>
      <c r="G30" s="259" t="e">
        <f>+#REF!</f>
        <v>#REF!</v>
      </c>
      <c r="H30" s="259" t="e">
        <f>+#REF!</f>
        <v>#REF!</v>
      </c>
      <c r="I30" s="259" t="e">
        <f>+#REF!</f>
        <v>#REF!</v>
      </c>
      <c r="J30" s="259" t="e">
        <f>+#REF!</f>
        <v>#REF!</v>
      </c>
      <c r="K30" s="259" t="e">
        <f>+#REF!</f>
        <v>#REF!</v>
      </c>
      <c r="L30" s="259" t="e">
        <f>+#REF!</f>
        <v>#REF!</v>
      </c>
      <c r="M30" s="259" t="e">
        <f>+#REF!</f>
        <v>#REF!</v>
      </c>
      <c r="N30" s="259" t="e">
        <f>+#REF!</f>
        <v>#REF!</v>
      </c>
      <c r="O30" s="259" t="e">
        <f>+#REF!</f>
        <v>#REF!</v>
      </c>
      <c r="P30" s="259" t="e">
        <f>+#REF!</f>
        <v>#REF!</v>
      </c>
      <c r="Q30" s="259" t="e">
        <f>+#REF!</f>
        <v>#REF!</v>
      </c>
      <c r="R30" s="259" t="e">
        <f>+#REF!</f>
        <v>#REF!</v>
      </c>
      <c r="S30" s="259" t="e">
        <f>+#REF!</f>
        <v>#REF!</v>
      </c>
      <c r="T30" s="259" t="e">
        <f>+#REF!</f>
        <v>#REF!</v>
      </c>
      <c r="U30" s="259" t="e">
        <f>+#REF!</f>
        <v>#REF!</v>
      </c>
      <c r="V30" s="259" t="e">
        <f>+#REF!</f>
        <v>#REF!</v>
      </c>
      <c r="W30" s="259" t="e">
        <f>+#REF!</f>
        <v>#REF!</v>
      </c>
      <c r="X30" s="259" t="e">
        <f>+#REF!</f>
        <v>#REF!</v>
      </c>
      <c r="Y30" s="259" t="e">
        <f>+#REF!</f>
        <v>#REF!</v>
      </c>
      <c r="Z30" s="259" t="e">
        <f>+#REF!</f>
        <v>#REF!</v>
      </c>
      <c r="AA30" s="259" t="e">
        <f>+#REF!</f>
        <v>#REF!</v>
      </c>
      <c r="AB30" s="259" t="e">
        <f>+#REF!</f>
        <v>#REF!</v>
      </c>
      <c r="AC30" s="259" t="e">
        <f>+#REF!</f>
        <v>#REF!</v>
      </c>
      <c r="AD30" s="259" t="e">
        <f>+#REF!</f>
        <v>#REF!</v>
      </c>
      <c r="AE30" s="259" t="e">
        <f>+#REF!</f>
        <v>#REF!</v>
      </c>
      <c r="AF30" s="259" t="e">
        <f>+#REF!</f>
        <v>#REF!</v>
      </c>
      <c r="AG30" s="245" t="e">
        <f>#REF!</f>
        <v>#REF!</v>
      </c>
    </row>
    <row r="31" spans="1:33" ht="19.5" customHeight="1" x14ac:dyDescent="0.25">
      <c r="A31" s="1764" t="s">
        <v>252</v>
      </c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  <c r="AA31" s="250"/>
      <c r="AB31" s="250"/>
      <c r="AC31" s="250"/>
      <c r="AD31" s="250"/>
      <c r="AE31" s="250"/>
      <c r="AF31" s="250"/>
      <c r="AG31" s="244">
        <f>176/24</f>
        <v>7.333333333333333</v>
      </c>
    </row>
    <row r="32" spans="1:33" ht="19.5" customHeight="1" x14ac:dyDescent="0.25">
      <c r="A32" s="1765"/>
      <c r="B32" s="250" t="e">
        <f>+#REF!</f>
        <v>#REF!</v>
      </c>
      <c r="C32" s="250" t="e">
        <f>+#REF!</f>
        <v>#REF!</v>
      </c>
      <c r="D32" s="250" t="e">
        <f>+#REF!</f>
        <v>#REF!</v>
      </c>
      <c r="E32" s="250" t="e">
        <f>+#REF!</f>
        <v>#REF!</v>
      </c>
      <c r="F32" s="250" t="e">
        <f>+#REF!</f>
        <v>#REF!</v>
      </c>
      <c r="G32" s="250" t="e">
        <f>+#REF!</f>
        <v>#REF!</v>
      </c>
      <c r="H32" s="250" t="e">
        <f>+#REF!</f>
        <v>#REF!</v>
      </c>
      <c r="I32" s="250" t="e">
        <f>+#REF!</f>
        <v>#REF!</v>
      </c>
      <c r="J32" s="250" t="e">
        <f>+#REF!</f>
        <v>#REF!</v>
      </c>
      <c r="K32" s="250" t="e">
        <f>+#REF!</f>
        <v>#REF!</v>
      </c>
      <c r="L32" s="250" t="e">
        <f>+#REF!</f>
        <v>#REF!</v>
      </c>
      <c r="M32" s="250" t="e">
        <f>+#REF!</f>
        <v>#REF!</v>
      </c>
      <c r="N32" s="250" t="e">
        <f>+#REF!</f>
        <v>#REF!</v>
      </c>
      <c r="O32" s="250" t="e">
        <f>+#REF!</f>
        <v>#REF!</v>
      </c>
      <c r="P32" s="250" t="e">
        <f>+#REF!</f>
        <v>#REF!</v>
      </c>
      <c r="Q32" s="250" t="e">
        <f>+#REF!</f>
        <v>#REF!</v>
      </c>
      <c r="R32" s="250" t="e">
        <f>+#REF!</f>
        <v>#REF!</v>
      </c>
      <c r="S32" s="250" t="e">
        <f>+#REF!</f>
        <v>#REF!</v>
      </c>
      <c r="T32" s="250" t="e">
        <f>+#REF!</f>
        <v>#REF!</v>
      </c>
      <c r="U32" s="250" t="e">
        <f>+#REF!</f>
        <v>#REF!</v>
      </c>
      <c r="V32" s="250" t="e">
        <f>+#REF!</f>
        <v>#REF!</v>
      </c>
      <c r="W32" s="250" t="e">
        <f>+#REF!</f>
        <v>#REF!</v>
      </c>
      <c r="X32" s="250" t="e">
        <f>+#REF!</f>
        <v>#REF!</v>
      </c>
      <c r="Y32" s="250" t="e">
        <f>+#REF!</f>
        <v>#REF!</v>
      </c>
      <c r="Z32" s="250" t="e">
        <f>+#REF!</f>
        <v>#REF!</v>
      </c>
      <c r="AA32" s="250" t="e">
        <f>+#REF!</f>
        <v>#REF!</v>
      </c>
      <c r="AB32" s="250" t="e">
        <f>+#REF!</f>
        <v>#REF!</v>
      </c>
      <c r="AC32" s="250" t="e">
        <f>+#REF!</f>
        <v>#REF!</v>
      </c>
      <c r="AD32" s="250" t="e">
        <f>+#REF!</f>
        <v>#REF!</v>
      </c>
      <c r="AE32" s="250" t="e">
        <f>+#REF!</f>
        <v>#REF!</v>
      </c>
      <c r="AF32" s="250" t="e">
        <f>+#REF!</f>
        <v>#REF!</v>
      </c>
      <c r="AG32" s="245" t="e">
        <f>#REF!</f>
        <v>#REF!</v>
      </c>
    </row>
    <row r="33" spans="1:33" ht="19.5" customHeight="1" x14ac:dyDescent="0.25">
      <c r="A33" s="1764" t="s">
        <v>253</v>
      </c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44">
        <f>168/24</f>
        <v>7</v>
      </c>
    </row>
    <row r="34" spans="1:33" ht="19.5" customHeight="1" x14ac:dyDescent="0.25">
      <c r="A34" s="1765"/>
      <c r="B34" s="250" t="e">
        <f>+#REF!</f>
        <v>#REF!</v>
      </c>
      <c r="C34" s="250" t="e">
        <f>+#REF!</f>
        <v>#REF!</v>
      </c>
      <c r="D34" s="250" t="e">
        <f>+#REF!</f>
        <v>#REF!</v>
      </c>
      <c r="E34" s="250" t="e">
        <f>+#REF!</f>
        <v>#REF!</v>
      </c>
      <c r="F34" s="250" t="e">
        <f>+#REF!</f>
        <v>#REF!</v>
      </c>
      <c r="G34" s="250" t="e">
        <f>+#REF!</f>
        <v>#REF!</v>
      </c>
      <c r="H34" s="250" t="e">
        <f>+#REF!</f>
        <v>#REF!</v>
      </c>
      <c r="I34" s="250" t="e">
        <f>+#REF!</f>
        <v>#REF!</v>
      </c>
      <c r="J34" s="250" t="e">
        <f>+#REF!</f>
        <v>#REF!</v>
      </c>
      <c r="K34" s="250" t="e">
        <f>+#REF!</f>
        <v>#REF!</v>
      </c>
      <c r="L34" s="250" t="e">
        <f>+#REF!</f>
        <v>#REF!</v>
      </c>
      <c r="M34" s="250" t="e">
        <f>+#REF!</f>
        <v>#REF!</v>
      </c>
      <c r="N34" s="250" t="e">
        <f>+#REF!</f>
        <v>#REF!</v>
      </c>
      <c r="O34" s="250" t="e">
        <f>+#REF!</f>
        <v>#REF!</v>
      </c>
      <c r="P34" s="250" t="e">
        <f>+#REF!</f>
        <v>#REF!</v>
      </c>
      <c r="Q34" s="250" t="e">
        <f>+#REF!</f>
        <v>#REF!</v>
      </c>
      <c r="R34" s="250" t="e">
        <f>+#REF!</f>
        <v>#REF!</v>
      </c>
      <c r="S34" s="250" t="e">
        <f>+#REF!</f>
        <v>#REF!</v>
      </c>
      <c r="T34" s="250" t="e">
        <f>+#REF!</f>
        <v>#REF!</v>
      </c>
      <c r="U34" s="250" t="e">
        <f>+#REF!</f>
        <v>#REF!</v>
      </c>
      <c r="V34" s="250" t="e">
        <f>+#REF!</f>
        <v>#REF!</v>
      </c>
      <c r="W34" s="250" t="e">
        <f>+#REF!</f>
        <v>#REF!</v>
      </c>
      <c r="X34" s="250" t="e">
        <f>+#REF!</f>
        <v>#REF!</v>
      </c>
      <c r="Y34" s="250" t="e">
        <f>+#REF!</f>
        <v>#REF!</v>
      </c>
      <c r="Z34" s="250" t="e">
        <f>+#REF!</f>
        <v>#REF!</v>
      </c>
      <c r="AA34" s="250" t="e">
        <f>+#REF!</f>
        <v>#REF!</v>
      </c>
      <c r="AB34" s="250" t="e">
        <f>+#REF!</f>
        <v>#REF!</v>
      </c>
      <c r="AC34" s="250" t="e">
        <f>+#REF!</f>
        <v>#REF!</v>
      </c>
      <c r="AD34" s="250" t="e">
        <f>+#REF!</f>
        <v>#REF!</v>
      </c>
      <c r="AE34" s="250" t="e">
        <f>+#REF!</f>
        <v>#REF!</v>
      </c>
      <c r="AF34" s="250" t="e">
        <f>+#REF!</f>
        <v>#REF!</v>
      </c>
      <c r="AG34" s="245" t="e">
        <f>#REF!</f>
        <v>#REF!</v>
      </c>
    </row>
    <row r="35" spans="1:33" ht="19.5" customHeight="1" x14ac:dyDescent="0.25">
      <c r="A35" s="1764" t="s">
        <v>254</v>
      </c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  <c r="AD35" s="250"/>
      <c r="AE35" s="250"/>
      <c r="AF35" s="250"/>
      <c r="AG35" s="244">
        <f>184/24</f>
        <v>7.666666666666667</v>
      </c>
    </row>
    <row r="36" spans="1:33" ht="19.5" customHeight="1" x14ac:dyDescent="0.25">
      <c r="A36" s="1765"/>
      <c r="B36" s="250" t="e">
        <f>+#REF!</f>
        <v>#REF!</v>
      </c>
      <c r="C36" s="250" t="e">
        <f>+#REF!</f>
        <v>#REF!</v>
      </c>
      <c r="D36" s="250" t="e">
        <f>+#REF!</f>
        <v>#REF!</v>
      </c>
      <c r="E36" s="250" t="e">
        <f>+#REF!</f>
        <v>#REF!</v>
      </c>
      <c r="F36" s="250" t="e">
        <f>+#REF!</f>
        <v>#REF!</v>
      </c>
      <c r="G36" s="250" t="e">
        <f>+#REF!</f>
        <v>#REF!</v>
      </c>
      <c r="H36" s="250" t="e">
        <f>+#REF!</f>
        <v>#REF!</v>
      </c>
      <c r="I36" s="250" t="e">
        <f>+#REF!</f>
        <v>#REF!</v>
      </c>
      <c r="J36" s="250" t="e">
        <f>+#REF!</f>
        <v>#REF!</v>
      </c>
      <c r="K36" s="250" t="e">
        <f>+#REF!</f>
        <v>#REF!</v>
      </c>
      <c r="L36" s="250" t="e">
        <f>+#REF!</f>
        <v>#REF!</v>
      </c>
      <c r="M36" s="250" t="e">
        <f>+#REF!</f>
        <v>#REF!</v>
      </c>
      <c r="N36" s="250" t="e">
        <f>+#REF!</f>
        <v>#REF!</v>
      </c>
      <c r="O36" s="250" t="e">
        <f>+#REF!</f>
        <v>#REF!</v>
      </c>
      <c r="P36" s="250" t="e">
        <f>+#REF!</f>
        <v>#REF!</v>
      </c>
      <c r="Q36" s="250" t="e">
        <f>+#REF!</f>
        <v>#REF!</v>
      </c>
      <c r="R36" s="250" t="e">
        <f>+#REF!</f>
        <v>#REF!</v>
      </c>
      <c r="S36" s="250" t="e">
        <f>+#REF!</f>
        <v>#REF!</v>
      </c>
      <c r="T36" s="250" t="e">
        <f>+#REF!</f>
        <v>#REF!</v>
      </c>
      <c r="U36" s="250" t="e">
        <f>+#REF!</f>
        <v>#REF!</v>
      </c>
      <c r="V36" s="250" t="e">
        <f>+#REF!</f>
        <v>#REF!</v>
      </c>
      <c r="W36" s="250" t="e">
        <f>+#REF!</f>
        <v>#REF!</v>
      </c>
      <c r="X36" s="250" t="e">
        <f>+#REF!</f>
        <v>#REF!</v>
      </c>
      <c r="Y36" s="250" t="e">
        <f>+#REF!</f>
        <v>#REF!</v>
      </c>
      <c r="Z36" s="250" t="e">
        <f>+#REF!</f>
        <v>#REF!</v>
      </c>
      <c r="AA36" s="250" t="e">
        <f>+#REF!</f>
        <v>#REF!</v>
      </c>
      <c r="AB36" s="250" t="e">
        <f>+#REF!</f>
        <v>#REF!</v>
      </c>
      <c r="AC36" s="250" t="e">
        <f>+#REF!</f>
        <v>#REF!</v>
      </c>
      <c r="AD36" s="250" t="e">
        <f>+#REF!</f>
        <v>#REF!</v>
      </c>
      <c r="AE36" s="250" t="e">
        <f>+#REF!</f>
        <v>#REF!</v>
      </c>
      <c r="AF36" s="250" t="e">
        <f>+#REF!</f>
        <v>#REF!</v>
      </c>
      <c r="AG36" s="245" t="e">
        <f>#REF!</f>
        <v>#REF!</v>
      </c>
    </row>
    <row r="37" spans="1:33" ht="19.5" customHeight="1" x14ac:dyDescent="0.25">
      <c r="A37" s="1764" t="s">
        <v>255</v>
      </c>
      <c r="B37" s="277"/>
      <c r="C37" s="277"/>
      <c r="D37" s="277"/>
      <c r="E37" s="277"/>
      <c r="F37" s="277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277"/>
      <c r="V37" s="277"/>
      <c r="W37" s="277"/>
      <c r="X37" s="277"/>
      <c r="Y37" s="277"/>
      <c r="Z37" s="277"/>
      <c r="AA37" s="277"/>
      <c r="AB37" s="277"/>
      <c r="AC37" s="277"/>
      <c r="AD37" s="277"/>
      <c r="AE37" s="277"/>
      <c r="AF37" s="277"/>
      <c r="AG37" s="244"/>
    </row>
    <row r="38" spans="1:33" ht="19.5" customHeight="1" x14ac:dyDescent="0.25">
      <c r="A38" s="1765"/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5"/>
    </row>
    <row r="39" spans="1:33" ht="19.5" customHeight="1" x14ac:dyDescent="0.25">
      <c r="A39" s="1764" t="s">
        <v>256</v>
      </c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  <c r="AD39" s="250"/>
      <c r="AE39" s="250"/>
      <c r="AF39" s="250"/>
      <c r="AG39" s="244"/>
    </row>
    <row r="40" spans="1:33" ht="19.5" customHeight="1" x14ac:dyDescent="0.25">
      <c r="A40" s="1765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5"/>
    </row>
    <row r="41" spans="1:33" ht="19.5" customHeight="1" x14ac:dyDescent="0.25">
      <c r="A41" s="1774" t="s">
        <v>217</v>
      </c>
      <c r="B41" s="1774"/>
      <c r="C41" s="1774"/>
      <c r="D41" s="1774"/>
      <c r="E41" s="1774"/>
      <c r="F41" s="1774"/>
      <c r="G41" s="1774"/>
      <c r="H41" s="1774"/>
      <c r="I41" s="1774"/>
      <c r="J41" s="1774"/>
      <c r="K41" s="1774"/>
      <c r="L41" s="1774"/>
      <c r="M41" s="1774"/>
      <c r="N41" s="1774"/>
      <c r="O41" s="1774"/>
      <c r="P41" s="1774"/>
      <c r="Q41" s="1774"/>
      <c r="R41" s="1774"/>
      <c r="S41" s="1774"/>
      <c r="T41" s="1774"/>
      <c r="U41" s="1774"/>
      <c r="V41" s="1774"/>
      <c r="W41" s="1774"/>
      <c r="X41" s="1774"/>
      <c r="Y41" s="1774"/>
      <c r="Z41" s="1774"/>
      <c r="AA41" s="1774"/>
      <c r="AB41" s="1774"/>
      <c r="AC41" s="1774"/>
      <c r="AD41" s="1774"/>
      <c r="AE41" s="1774"/>
      <c r="AF41" s="1813"/>
      <c r="AG41" s="260" t="e">
        <f>+AG30+AG32+AG34+AG36+AG38+AG40</f>
        <v>#REF!</v>
      </c>
    </row>
    <row r="42" spans="1:33" ht="19.5" customHeight="1" x14ac:dyDescent="0.25">
      <c r="A42" s="1775"/>
      <c r="B42" s="1775"/>
      <c r="C42" s="1775"/>
      <c r="D42" s="1775"/>
      <c r="E42" s="1775"/>
      <c r="F42" s="1775"/>
      <c r="G42" s="1775"/>
      <c r="H42" s="1775"/>
      <c r="I42" s="1775"/>
      <c r="J42" s="1775"/>
      <c r="K42" s="1775"/>
      <c r="L42" s="1775"/>
      <c r="M42" s="1775"/>
      <c r="N42" s="1775"/>
      <c r="O42" s="1775"/>
      <c r="P42" s="1775"/>
      <c r="Q42" s="1775"/>
      <c r="R42" s="1775"/>
      <c r="S42" s="1775"/>
      <c r="T42" s="1775"/>
      <c r="U42" s="1775"/>
      <c r="V42" s="1775"/>
      <c r="W42" s="1775"/>
      <c r="X42" s="1775"/>
      <c r="Y42" s="1775"/>
      <c r="Z42" s="1775"/>
      <c r="AA42" s="1775"/>
      <c r="AB42" s="1775"/>
      <c r="AC42" s="1775"/>
      <c r="AD42" s="1775"/>
      <c r="AE42" s="1775"/>
      <c r="AF42" s="1814"/>
      <c r="AG42" s="261" t="e">
        <f>+AG41-AG27</f>
        <v>#REF!</v>
      </c>
    </row>
    <row r="44" spans="1:33" ht="18.600000000000001" customHeight="1" x14ac:dyDescent="0.25">
      <c r="A44" s="1793" t="s">
        <v>218</v>
      </c>
      <c r="B44" s="1794"/>
      <c r="C44" s="1795"/>
      <c r="D44" s="1815">
        <f>COUNTIF($B$29:$AF$40,"=DTS")+COUNTIF($B$29:$AF$40,"=NTS")+COUNTIF($B$29:$AF$40,"=DTS1")+COUNTIF($B$29:$AF$40,"=NTS1")</f>
        <v>0</v>
      </c>
      <c r="E44" s="1816"/>
      <c r="F44" s="53"/>
      <c r="G44" s="53"/>
      <c r="H44" s="53"/>
      <c r="I44" s="1793" t="s">
        <v>219</v>
      </c>
      <c r="J44" s="1794"/>
      <c r="K44" s="1795"/>
      <c r="L44" s="1815">
        <f>COUNTIF($B$29:$AF$40,"=FE")</f>
        <v>0</v>
      </c>
      <c r="M44" s="1816"/>
      <c r="N44" s="53"/>
      <c r="O44" s="53"/>
      <c r="P44" s="53"/>
      <c r="Q44" s="1778" t="s">
        <v>258</v>
      </c>
      <c r="R44" s="1779"/>
      <c r="S44" s="1779"/>
      <c r="T44" s="1780"/>
      <c r="U44" s="1781" t="e">
        <f>#REF!</f>
        <v>#REF!</v>
      </c>
      <c r="V44" s="1817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246"/>
    </row>
    <row r="45" spans="1:33" ht="18.600000000000001" customHeight="1" x14ac:dyDescent="0.25">
      <c r="A45" s="1793" t="s">
        <v>220</v>
      </c>
      <c r="B45" s="1794"/>
      <c r="C45" s="1795"/>
      <c r="D45" s="1815">
        <f>COUNTIF($B$29:$AF$40,"=DTS5S")+COUNTIF($B$29:$AF$40,"=NTS5S")+COUNTIF($B$29:$AF$40,"=DTS5S1")+COUNTIF($B$29:$AF$40,"=NTS5S1")</f>
        <v>0</v>
      </c>
      <c r="E45" s="1816"/>
      <c r="F45" s="53"/>
      <c r="G45" s="53"/>
      <c r="H45" s="53"/>
      <c r="I45" s="1793" t="s">
        <v>57</v>
      </c>
      <c r="J45" s="1794"/>
      <c r="K45" s="1795"/>
      <c r="L45" s="1815">
        <f>COUNTIF($B$29:$AF$40,"=FOTS")</f>
        <v>0</v>
      </c>
      <c r="M45" s="1816"/>
      <c r="N45" s="53"/>
      <c r="O45" s="53"/>
      <c r="P45" s="53"/>
      <c r="Q45" s="1785" t="s">
        <v>247</v>
      </c>
      <c r="R45" s="1786"/>
      <c r="S45" s="1786"/>
      <c r="T45" s="1787"/>
      <c r="U45" s="1818"/>
      <c r="V45" s="1819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8.600000000000001" customHeight="1" x14ac:dyDescent="0.25">
      <c r="A46" s="1793" t="s">
        <v>221</v>
      </c>
      <c r="B46" s="1794"/>
      <c r="C46" s="1795"/>
      <c r="D46" s="1815">
        <f>COUNTIF($B$29:$AF$40,"=DTSDS")+COUNTIF($B$29:$AF$40,"=NTSDS")+COUNTIF($B$29:$AF$40,"=DTSDS1")+COUNTIF($B$29:$AF$40,"=NTSDS1")</f>
        <v>0</v>
      </c>
      <c r="E46" s="1816"/>
      <c r="F46" s="53"/>
      <c r="G46" s="53"/>
      <c r="H46" s="53"/>
      <c r="I46" s="1793" t="s">
        <v>222</v>
      </c>
      <c r="J46" s="1794"/>
      <c r="K46" s="1795"/>
      <c r="L46" s="1815">
        <f>COUNTIF($B$29:$AF$40,"=L")</f>
        <v>0</v>
      </c>
      <c r="M46" s="1816"/>
      <c r="N46" s="53"/>
      <c r="O46" s="53"/>
      <c r="P46" s="53"/>
      <c r="Q46" s="1778" t="s">
        <v>223</v>
      </c>
      <c r="R46" s="1779"/>
      <c r="S46" s="1779"/>
      <c r="T46" s="1780"/>
      <c r="U46" s="1801" t="e">
        <f>IF(AG42&gt;0,AG42-(T44*(12/24)),0)</f>
        <v>#REF!</v>
      </c>
      <c r="V46" s="1802"/>
      <c r="W46" s="1805"/>
      <c r="X46" s="1806"/>
      <c r="Y46" s="1807" t="e">
        <f>IF(U46&gt;0,(IF(U46&lt;(12/24),1/24,(INT(U46/(12/24)))/24)),0)</f>
        <v>#REF!</v>
      </c>
      <c r="Z46" s="1808"/>
      <c r="AA46" s="1791" t="e">
        <f>((Y46*24)*1.25*U48)</f>
        <v>#REF!</v>
      </c>
      <c r="AB46" s="1792"/>
      <c r="AC46" s="53"/>
      <c r="AD46" s="53"/>
      <c r="AE46" s="53"/>
      <c r="AF46" s="53"/>
      <c r="AG46" s="246"/>
    </row>
    <row r="47" spans="1:33" ht="18.600000000000001" customHeight="1" x14ac:dyDescent="0.25">
      <c r="A47" s="1793" t="s">
        <v>225</v>
      </c>
      <c r="B47" s="1794"/>
      <c r="C47" s="1795"/>
      <c r="D47" s="1820">
        <f>+D44+D45+D46</f>
        <v>0</v>
      </c>
      <c r="E47" s="1821"/>
      <c r="F47" s="53"/>
      <c r="G47" s="53"/>
      <c r="H47" s="53"/>
      <c r="I47" s="1793" t="s">
        <v>226</v>
      </c>
      <c r="J47" s="1794"/>
      <c r="K47" s="1795"/>
      <c r="L47" s="1815">
        <f>COUNTIF($B$29:$AF$40,"=B")</f>
        <v>0</v>
      </c>
      <c r="M47" s="1816"/>
      <c r="N47" s="53"/>
      <c r="O47" s="53"/>
      <c r="P47" s="53"/>
      <c r="Q47" s="1785"/>
      <c r="R47" s="1786"/>
      <c r="S47" s="1786"/>
      <c r="T47" s="1787"/>
      <c r="U47" s="1803"/>
      <c r="V47" s="1804"/>
      <c r="W47" s="1789"/>
      <c r="X47" s="1790"/>
      <c r="Y47" s="1807" t="e">
        <f>IF(U46&lt;(12/24),U46-Y46,U46-(INT(U46/(12/24)))/24)</f>
        <v>#REF!</v>
      </c>
      <c r="Z47" s="1808"/>
      <c r="AA47" s="1791" t="e">
        <f>+((Y47*24)*1.375*U48)</f>
        <v>#REF!</v>
      </c>
      <c r="AB47" s="1792"/>
      <c r="AC47" s="53"/>
      <c r="AD47" s="53"/>
      <c r="AE47" s="53"/>
      <c r="AF47" s="53"/>
      <c r="AG47" s="246"/>
    </row>
    <row r="48" spans="1:33" ht="18.600000000000001" customHeight="1" x14ac:dyDescent="0.25">
      <c r="A48" s="247"/>
      <c r="B48" s="53"/>
      <c r="C48" s="53"/>
      <c r="D48" s="53"/>
      <c r="E48" s="53"/>
      <c r="F48" s="53"/>
      <c r="G48" s="53"/>
      <c r="H48" s="53"/>
      <c r="I48" s="1793" t="s">
        <v>227</v>
      </c>
      <c r="J48" s="1794"/>
      <c r="K48" s="1795"/>
      <c r="L48" s="1815">
        <f>COUNTIF($B$29:$AF$40,"=Disp")</f>
        <v>0</v>
      </c>
      <c r="M48" s="1816"/>
      <c r="N48" s="53"/>
      <c r="O48" s="53"/>
      <c r="P48" s="53"/>
      <c r="Q48" s="1793" t="s">
        <v>228</v>
      </c>
      <c r="R48" s="1794"/>
      <c r="S48" s="1794"/>
      <c r="T48" s="1795"/>
      <c r="U48" s="1796"/>
      <c r="V48" s="1797"/>
      <c r="W48" s="248" t="s">
        <v>42</v>
      </c>
      <c r="X48" s="249"/>
      <c r="Y48" s="1798" t="e">
        <f>+AA46+AA47</f>
        <v>#REF!</v>
      </c>
      <c r="Z48" s="1799"/>
      <c r="AA48" s="1799"/>
      <c r="AB48" s="1800"/>
      <c r="AC48" s="53"/>
      <c r="AD48" s="53"/>
      <c r="AE48" s="53"/>
      <c r="AF48" s="53"/>
      <c r="AG48" s="246"/>
    </row>
    <row r="49" spans="1:56" ht="46.5" customHeight="1" x14ac:dyDescent="0.25">
      <c r="A49" s="1823" t="s">
        <v>262</v>
      </c>
      <c r="B49" s="1823"/>
      <c r="C49" s="1823"/>
      <c r="D49" s="1823"/>
      <c r="E49" s="1823"/>
      <c r="F49" s="1823"/>
      <c r="G49" s="1823"/>
      <c r="H49" s="1823"/>
      <c r="I49" s="1823"/>
      <c r="J49" s="1823"/>
      <c r="K49" s="1823"/>
      <c r="L49" s="1823"/>
      <c r="M49" s="1823"/>
      <c r="N49" s="1823"/>
      <c r="O49" s="1823"/>
      <c r="P49" s="1823"/>
      <c r="Q49" s="1823"/>
      <c r="R49" s="1823"/>
      <c r="S49" s="1823"/>
      <c r="T49" s="1823"/>
      <c r="U49" s="1823"/>
      <c r="V49" s="1823"/>
      <c r="W49" s="1823"/>
      <c r="X49" s="1823"/>
      <c r="Y49" s="1823"/>
      <c r="Z49" s="1823"/>
      <c r="AA49" s="1823"/>
      <c r="AB49" s="1823"/>
      <c r="AC49" s="1823"/>
      <c r="AD49" s="1823"/>
      <c r="AE49" s="1823"/>
      <c r="AF49" s="1823"/>
      <c r="AG49" s="1823"/>
      <c r="AH49" s="1823"/>
      <c r="AI49" s="1823"/>
      <c r="AJ49" s="1823"/>
      <c r="AK49" s="1823"/>
      <c r="AL49" s="1823"/>
      <c r="AM49" s="1823"/>
      <c r="AN49" s="1823"/>
      <c r="AO49" s="1823"/>
      <c r="AP49" s="1823"/>
      <c r="AQ49" s="1823"/>
      <c r="AR49" s="1823"/>
      <c r="AS49" s="1823"/>
      <c r="AT49" s="1823"/>
      <c r="AU49" s="1823"/>
      <c r="AV49" s="1823"/>
      <c r="AW49" s="1823"/>
      <c r="AX49" s="1823"/>
      <c r="AY49" s="1823"/>
      <c r="AZ49" s="1823"/>
      <c r="BA49" s="1823"/>
      <c r="BB49" s="1823"/>
      <c r="BC49" s="1823"/>
      <c r="BD49" s="1823"/>
    </row>
  </sheetData>
  <mergeCells count="89">
    <mergeCell ref="A49:BD4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</mergeCells>
  <conditionalFormatting sqref="B5:AF16">
    <cfRule type="cellIs" dxfId="881" priority="1" operator="equal">
      <formula>"FOTS"</formula>
    </cfRule>
    <cfRule type="cellIs" dxfId="880" priority="2" operator="equal">
      <formula>"FO"</formula>
    </cfRule>
    <cfRule type="cellIs" dxfId="879" priority="3" operator="equal">
      <formula>"F"</formula>
    </cfRule>
    <cfRule type="cellIs" dxfId="878" priority="4" operator="equal">
      <formula>"NTSDS"</formula>
    </cfRule>
    <cfRule type="cellIs" dxfId="877" priority="5" operator="equal">
      <formula>"DTSDS"</formula>
    </cfRule>
    <cfRule type="cellIs" dxfId="876" priority="6" operator="equal">
      <formula>"NTS5S"</formula>
    </cfRule>
    <cfRule type="cellIs" dxfId="875" priority="7" operator="equal">
      <formula>"DTS5S"</formula>
    </cfRule>
    <cfRule type="cellIs" dxfId="874" priority="8" operator="equal">
      <formula>"NTS"</formula>
    </cfRule>
    <cfRule type="cellIs" dxfId="873" priority="9" operator="equal">
      <formula>"DTS"</formula>
    </cfRule>
    <cfRule type="cellIs" dxfId="872" priority="10" operator="equal">
      <formula>"FEF"</formula>
    </cfRule>
    <cfRule type="cellIs" dxfId="871" priority="11" operator="equal">
      <formula>"FED"</formula>
    </cfRule>
    <cfRule type="cellIs" dxfId="870" priority="12" operator="equal">
      <formula>"FES"</formula>
    </cfRule>
    <cfRule type="cellIs" dxfId="869" priority="13" operator="equal">
      <formula>"FE"</formula>
    </cfRule>
    <cfRule type="cellIs" dxfId="868" priority="14" operator="equal">
      <formula>"DS"</formula>
    </cfRule>
  </conditionalFormatting>
  <conditionalFormatting sqref="B29:AF40">
    <cfRule type="cellIs" dxfId="867" priority="29" operator="equal">
      <formula>"FOTS"</formula>
    </cfRule>
    <cfRule type="cellIs" dxfId="866" priority="30" operator="equal">
      <formula>"FO"</formula>
    </cfRule>
    <cfRule type="cellIs" dxfId="865" priority="31" operator="equal">
      <formula>"F"</formula>
    </cfRule>
    <cfRule type="cellIs" dxfId="864" priority="32" operator="equal">
      <formula>"NTSDS"</formula>
    </cfRule>
    <cfRule type="cellIs" dxfId="863" priority="33" operator="equal">
      <formula>"DTSDS"</formula>
    </cfRule>
    <cfRule type="cellIs" dxfId="862" priority="34" operator="equal">
      <formula>"NTS5S"</formula>
    </cfRule>
    <cfRule type="cellIs" dxfId="861" priority="35" operator="equal">
      <formula>"DTS5S"</formula>
    </cfRule>
    <cfRule type="cellIs" dxfId="860" priority="36" operator="equal">
      <formula>"NTS"</formula>
    </cfRule>
    <cfRule type="cellIs" dxfId="859" priority="37" operator="equal">
      <formula>"DTS"</formula>
    </cfRule>
    <cfRule type="cellIs" dxfId="858" priority="38" operator="equal">
      <formula>"FEF"</formula>
    </cfRule>
    <cfRule type="cellIs" dxfId="857" priority="39" operator="equal">
      <formula>"FED"</formula>
    </cfRule>
    <cfRule type="cellIs" dxfId="856" priority="40" operator="equal">
      <formula>"FES"</formula>
    </cfRule>
    <cfRule type="cellIs" dxfId="855" priority="41" operator="equal">
      <formula>"FE"</formula>
    </cfRule>
    <cfRule type="cellIs" dxfId="854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AB822-7D77-4255-901B-643626F6136C}">
  <dimension ref="A1:BD51"/>
  <sheetViews>
    <sheetView showZeros="0" zoomScaleNormal="100" workbookViewId="0">
      <selection activeCell="X5" sqref="X5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44" width="8.7109375" hidden="1" customWidth="1"/>
    <col min="45" max="45" width="5.5703125" hidden="1" customWidth="1"/>
    <col min="46" max="53" width="8.7109375" hidden="1" customWidth="1"/>
    <col min="54" max="54" width="0.28515625" hidden="1" customWidth="1"/>
    <col min="55" max="55" width="0.140625" customWidth="1"/>
    <col min="56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15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>
        <f>+JAN!D34</f>
        <v>0</v>
      </c>
      <c r="C5" s="259">
        <f>+JAN!E34</f>
        <v>0</v>
      </c>
      <c r="D5" s="259" t="str">
        <f>+JAN!F34</f>
        <v>N</v>
      </c>
      <c r="E5" s="259">
        <f>+JAN!G34</f>
        <v>0</v>
      </c>
      <c r="F5" s="259" t="str">
        <f>+JAN!H34</f>
        <v>D</v>
      </c>
      <c r="G5" s="259" t="str">
        <f>+JAN!I34</f>
        <v>N</v>
      </c>
      <c r="H5" s="259">
        <f>+JAN!J34</f>
        <v>0</v>
      </c>
      <c r="I5" s="259">
        <f>+JAN!K34</f>
        <v>0</v>
      </c>
      <c r="J5" s="259" t="str">
        <f>+JAN!L34</f>
        <v>D</v>
      </c>
      <c r="K5" s="259" t="str">
        <f>+JAN!M34</f>
        <v>D</v>
      </c>
      <c r="L5" s="259">
        <f>+JAN!N34</f>
        <v>0</v>
      </c>
      <c r="M5" s="259">
        <f>+JAN!O34</f>
        <v>0</v>
      </c>
      <c r="N5" s="259" t="str">
        <f>+JAN!P34</f>
        <v>D</v>
      </c>
      <c r="O5" s="259" t="str">
        <f>+JAN!Q34</f>
        <v>N</v>
      </c>
      <c r="P5" s="259">
        <f>+JAN!R34</f>
        <v>0</v>
      </c>
      <c r="Q5" s="259">
        <f>+JAN!S34</f>
        <v>0</v>
      </c>
      <c r="R5" s="259" t="str">
        <f>+JAN!T34</f>
        <v>N</v>
      </c>
      <c r="S5" s="259" t="str">
        <f>+JAN!U34</f>
        <v>N</v>
      </c>
      <c r="T5" s="259">
        <f>+JAN!V34</f>
        <v>0</v>
      </c>
      <c r="U5" s="259">
        <f>+JAN!W34</f>
        <v>0</v>
      </c>
      <c r="V5" s="259" t="str">
        <f>+JAN!X34</f>
        <v>D</v>
      </c>
      <c r="W5" s="259" t="str">
        <f>+JAN!Y34</f>
        <v>N</v>
      </c>
      <c r="X5" s="259">
        <v>15</v>
      </c>
      <c r="Y5" s="259">
        <f>+JAN!AA34</f>
        <v>0</v>
      </c>
      <c r="Z5" s="259" t="str">
        <f>+JAN!AB34</f>
        <v>D</v>
      </c>
      <c r="AA5" s="259" t="str">
        <f>+JAN!AC34</f>
        <v>DT</v>
      </c>
      <c r="AB5" s="259" t="str">
        <f>+JAN!AD34</f>
        <v>NTS</v>
      </c>
      <c r="AC5" s="259">
        <f>+JAN!AE34</f>
        <v>0</v>
      </c>
      <c r="AD5" s="259">
        <f>+JAN!AF34</f>
        <v>0</v>
      </c>
      <c r="AE5" s="259" t="str">
        <f>+JAN!AG34</f>
        <v>N</v>
      </c>
      <c r="AF5" s="259">
        <f>+JAN!AH34</f>
        <v>0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+JAN!BE34</f>
        <v>7</v>
      </c>
    </row>
    <row r="7" spans="1:33" ht="21" customHeight="1" x14ac:dyDescent="0.25">
      <c r="A7" s="382" t="s">
        <v>232</v>
      </c>
      <c r="B7" s="259" t="str">
        <f>+FEV!D34</f>
        <v>DTSDS</v>
      </c>
      <c r="C7" s="259" t="str">
        <f>+FEV!E34</f>
        <v>D</v>
      </c>
      <c r="D7" s="259" t="str">
        <f>+FEV!F34</f>
        <v>N</v>
      </c>
      <c r="E7" s="259">
        <f>+FEV!G34</f>
        <v>0</v>
      </c>
      <c r="F7" s="259">
        <f>+FEV!H34</f>
        <v>0</v>
      </c>
      <c r="G7" s="259" t="str">
        <f>+FEV!I34</f>
        <v>D</v>
      </c>
      <c r="H7" s="259" t="str">
        <f>+FEV!J34</f>
        <v>D</v>
      </c>
      <c r="I7" s="259">
        <f>+FEV!K34</f>
        <v>0</v>
      </c>
      <c r="J7" s="259">
        <f>+FEV!L34</f>
        <v>0</v>
      </c>
      <c r="K7" s="259" t="str">
        <f>+FEV!M34</f>
        <v>D</v>
      </c>
      <c r="L7" s="259" t="str">
        <f>+FEV!N34</f>
        <v>N</v>
      </c>
      <c r="M7" s="259">
        <f>+FEV!O34</f>
        <v>0</v>
      </c>
      <c r="N7" s="259">
        <f>+FEV!P34</f>
        <v>0</v>
      </c>
      <c r="O7" s="259" t="str">
        <f>+FEV!Q34</f>
        <v>N</v>
      </c>
      <c r="P7" s="259" t="str">
        <f>+FEV!R34</f>
        <v>N</v>
      </c>
      <c r="Q7" s="259">
        <f>+FEV!S34</f>
        <v>0</v>
      </c>
      <c r="R7" s="259">
        <f>+FEV!T34</f>
        <v>0</v>
      </c>
      <c r="S7" s="259" t="str">
        <f>+FEV!U34</f>
        <v>DISP</v>
      </c>
      <c r="T7" s="259" t="str">
        <f>+FEV!V34</f>
        <v>N</v>
      </c>
      <c r="U7" s="259">
        <f>+FEV!W34</f>
        <v>0</v>
      </c>
      <c r="V7" s="259">
        <f>+FEV!X34</f>
        <v>0</v>
      </c>
      <c r="W7" s="259" t="str">
        <f>+FEV!Y34</f>
        <v>D</v>
      </c>
      <c r="X7" s="259" t="str">
        <f>+FEV!Z34</f>
        <v>N</v>
      </c>
      <c r="Y7" s="259">
        <f>+FEV!AA34</f>
        <v>0</v>
      </c>
      <c r="Z7" s="259" t="str">
        <f>+FEV!AB34</f>
        <v>DTS</v>
      </c>
      <c r="AA7" s="259" t="str">
        <f>+FEV!AC34</f>
        <v>D</v>
      </c>
      <c r="AB7" s="259" t="str">
        <f>+FEV!AD34</f>
        <v>N</v>
      </c>
      <c r="AC7" s="259">
        <f>+FEV!AE34</f>
        <v>0</v>
      </c>
      <c r="AD7" s="259">
        <f>+FEV!AF34</f>
        <v>0</v>
      </c>
      <c r="AE7" s="259">
        <f>+FEV!AG34</f>
        <v>0</v>
      </c>
      <c r="AF7" s="259">
        <f>+FEV!AH34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+FEV!BE34</f>
        <v>6.5</v>
      </c>
    </row>
    <row r="9" spans="1:33" ht="21" customHeight="1" x14ac:dyDescent="0.25">
      <c r="A9" s="382" t="s">
        <v>233</v>
      </c>
      <c r="B9" s="259">
        <f>+MAR!D34</f>
        <v>0</v>
      </c>
      <c r="C9" s="259" t="str">
        <f>+MAR!E34</f>
        <v>T</v>
      </c>
      <c r="D9" s="259" t="str">
        <f>+MAR!F34</f>
        <v>N</v>
      </c>
      <c r="E9" s="259">
        <f>+MAR!G34</f>
        <v>0</v>
      </c>
      <c r="F9" s="259">
        <f>+MAR!H34</f>
        <v>0</v>
      </c>
      <c r="G9" s="259" t="str">
        <f>+MAR!I34</f>
        <v>D</v>
      </c>
      <c r="H9" s="259" t="str">
        <f>+MAR!J34</f>
        <v>NT</v>
      </c>
      <c r="I9" s="259" t="str">
        <f>+MAR!K34</f>
        <v>NT</v>
      </c>
      <c r="J9" s="259">
        <f>+MAR!L34</f>
        <v>0</v>
      </c>
      <c r="K9" s="259" t="str">
        <f>+MAR!M34</f>
        <v>D</v>
      </c>
      <c r="L9" s="259" t="str">
        <f>+MAR!N34</f>
        <v>DT</v>
      </c>
      <c r="M9" s="259">
        <f>+MAR!O34</f>
        <v>0</v>
      </c>
      <c r="N9" s="259" t="str">
        <f>+MAR!P34</f>
        <v>NT</v>
      </c>
      <c r="O9" s="259" t="str">
        <f>+MAR!Q34</f>
        <v>T</v>
      </c>
      <c r="P9" s="259" t="str">
        <f>+MAR!R34</f>
        <v>N</v>
      </c>
      <c r="Q9" s="259">
        <f>+MAR!S34</f>
        <v>0</v>
      </c>
      <c r="R9" s="259">
        <f>+MAR!T34</f>
        <v>0</v>
      </c>
      <c r="S9" s="259" t="str">
        <f>+MAR!U34</f>
        <v>D</v>
      </c>
      <c r="T9" s="259" t="str">
        <f>+MAR!V34</f>
        <v>N</v>
      </c>
      <c r="U9" s="259" t="str">
        <f>+MAR!W34</f>
        <v>NTS5S</v>
      </c>
      <c r="V9" s="259">
        <f>+MAR!X34</f>
        <v>0</v>
      </c>
      <c r="W9" s="259" t="str">
        <f>+MAR!Y34</f>
        <v>D</v>
      </c>
      <c r="X9" s="259" t="str">
        <f>+MAR!Z34</f>
        <v>N</v>
      </c>
      <c r="Y9" s="259">
        <f>+MAR!AA34</f>
        <v>0</v>
      </c>
      <c r="Z9" s="259">
        <f>+MAR!AB34</f>
        <v>0</v>
      </c>
      <c r="AA9" s="259" t="str">
        <f>+MAR!AC34</f>
        <v>D</v>
      </c>
      <c r="AB9" s="259" t="str">
        <f>+MAR!AD34</f>
        <v>N</v>
      </c>
      <c r="AC9" s="259">
        <f>+MAR!AE34</f>
        <v>0</v>
      </c>
      <c r="AD9" s="259">
        <f>+MAR!AF34</f>
        <v>0</v>
      </c>
      <c r="AE9" s="259" t="str">
        <f>+MAR!AG34</f>
        <v>D</v>
      </c>
      <c r="AF9" s="259" t="str">
        <f>+MAR!AH34</f>
        <v>N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+MAR!BE34</f>
        <v>8</v>
      </c>
    </row>
    <row r="11" spans="1:33" ht="21" customHeight="1" x14ac:dyDescent="0.25">
      <c r="A11" s="382" t="s">
        <v>234</v>
      </c>
      <c r="B11" s="250">
        <f>+ABR!D34</f>
        <v>0</v>
      </c>
      <c r="C11" s="250">
        <f>+ABR!E34</f>
        <v>0</v>
      </c>
      <c r="D11" s="250" t="str">
        <f>+ABR!F34</f>
        <v>D</v>
      </c>
      <c r="E11" s="250" t="str">
        <f>+ABR!G34</f>
        <v>D</v>
      </c>
      <c r="F11" s="250" t="str">
        <f>+ABR!H34</f>
        <v>DTS</v>
      </c>
      <c r="G11" s="250">
        <f>+ABR!I34</f>
        <v>0</v>
      </c>
      <c r="H11" s="250" t="str">
        <f>+ABR!J34</f>
        <v>TR</v>
      </c>
      <c r="I11" s="250" t="str">
        <f>+ABR!K34</f>
        <v>TR</v>
      </c>
      <c r="J11" s="250" t="str">
        <f>+ABR!L34</f>
        <v>DTS5S</v>
      </c>
      <c r="K11" s="250">
        <f>+ABR!M34</f>
        <v>0</v>
      </c>
      <c r="L11" s="250" t="str">
        <f>+ABR!N34</f>
        <v>D</v>
      </c>
      <c r="M11" s="250" t="str">
        <f>+ABR!O34</f>
        <v>N</v>
      </c>
      <c r="N11" s="250">
        <f>+ABR!P34</f>
        <v>0</v>
      </c>
      <c r="O11" s="250">
        <f>+ABR!Q34</f>
        <v>0</v>
      </c>
      <c r="P11" s="250" t="str">
        <f>+ABR!R34</f>
        <v>D</v>
      </c>
      <c r="Q11" s="250" t="str">
        <f>+ABR!S34</f>
        <v>N</v>
      </c>
      <c r="R11" s="250" t="str">
        <f>+ABR!T34</f>
        <v>NTS5S</v>
      </c>
      <c r="S11" s="250">
        <f>+ABR!U34</f>
        <v>0</v>
      </c>
      <c r="T11" s="250" t="str">
        <f>+ABR!V34</f>
        <v>D</v>
      </c>
      <c r="U11" s="250" t="str">
        <f>+ABR!W34</f>
        <v>N</v>
      </c>
      <c r="V11" s="250" t="str">
        <f>+ABR!X34</f>
        <v>NTS1</v>
      </c>
      <c r="W11" s="250">
        <f>+ABR!Y34</f>
        <v>0</v>
      </c>
      <c r="X11" s="250" t="str">
        <f>+ABR!Z34</f>
        <v>D</v>
      </c>
      <c r="Y11" s="250" t="str">
        <f>+ABR!AA34</f>
        <v>N</v>
      </c>
      <c r="Z11" s="250">
        <f>+ABR!AB34</f>
        <v>0</v>
      </c>
      <c r="AA11" s="250">
        <f>+ABR!AC34</f>
        <v>0</v>
      </c>
      <c r="AB11" s="250" t="str">
        <f>+ABR!AD34</f>
        <v>D</v>
      </c>
      <c r="AC11" s="250" t="str">
        <f>+ABR!AE34</f>
        <v>N</v>
      </c>
      <c r="AD11" s="250">
        <f>+ABR!AF34</f>
        <v>0</v>
      </c>
      <c r="AE11" s="250">
        <f>+ABR!AG34</f>
        <v>0</v>
      </c>
      <c r="AF11" s="250">
        <f>+ABR!AH34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+ABR!BE34</f>
        <v>6.666666666666667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28.166666666666668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-0.5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4</v>
      </c>
      <c r="E20" s="1777"/>
      <c r="I20" s="1776" t="s">
        <v>219</v>
      </c>
      <c r="J20" s="1776"/>
      <c r="K20" s="1776"/>
      <c r="L20" s="1777">
        <f>COUNTIF($B$4:$AF$15,"=FE")</f>
        <v>0</v>
      </c>
      <c r="M20" s="1777"/>
      <c r="Q20" s="1778" t="s">
        <v>57</v>
      </c>
      <c r="R20" s="1779"/>
      <c r="S20" s="1779"/>
      <c r="T20" s="1780"/>
      <c r="U20" s="1781">
        <f>+ABR!CB34</f>
        <v>22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3</v>
      </c>
      <c r="E21" s="1777"/>
      <c r="I21" s="1776" t="s">
        <v>57</v>
      </c>
      <c r="J21" s="1776"/>
      <c r="K21" s="1776"/>
      <c r="L21" s="1777">
        <f>COUNTIF($B$4:$AF$15,"=FOTS")</f>
        <v>0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1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8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1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>
      <c r="A25" s="1826" t="s">
        <v>262</v>
      </c>
      <c r="B25" s="1826"/>
      <c r="C25" s="1826"/>
      <c r="D25" s="1826"/>
      <c r="E25" s="1826"/>
      <c r="F25" s="1826"/>
      <c r="G25" s="1826"/>
      <c r="H25" s="1826"/>
      <c r="I25" s="1826"/>
      <c r="J25" s="1826"/>
      <c r="K25" s="1826"/>
      <c r="L25" s="1826"/>
      <c r="M25" s="1826"/>
      <c r="N25" s="1826"/>
      <c r="O25" s="1826"/>
      <c r="P25" s="1826"/>
      <c r="Q25" s="1826"/>
      <c r="R25" s="1826"/>
      <c r="S25" s="1826"/>
      <c r="T25" s="1826"/>
      <c r="U25" s="1826"/>
      <c r="V25" s="1826"/>
      <c r="W25" s="1826"/>
      <c r="X25" s="1826"/>
      <c r="Y25" s="1826"/>
      <c r="Z25" s="1826"/>
      <c r="AA25" s="1826"/>
      <c r="AB25" s="1826"/>
      <c r="AC25" s="1826"/>
      <c r="AD25" s="1826"/>
      <c r="AE25" s="1826"/>
      <c r="AF25" s="1826"/>
      <c r="AG25" s="1826"/>
    </row>
    <row r="26" spans="1:33" ht="18" customHeight="1" x14ac:dyDescent="0.25"/>
    <row r="27" spans="1:33" ht="36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33" ht="21" customHeight="1" x14ac:dyDescent="0.25">
      <c r="A28" s="1764">
        <v>2024</v>
      </c>
      <c r="B28" s="1771" t="s">
        <v>214</v>
      </c>
      <c r="C28" s="1772"/>
      <c r="D28" s="1773"/>
      <c r="E28" s="1810">
        <v>15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827"/>
      <c r="P28" s="1828"/>
      <c r="Q28" s="1828"/>
      <c r="R28" s="1828"/>
      <c r="S28" s="1828"/>
      <c r="T28" s="1828"/>
      <c r="U28" s="1828"/>
      <c r="V28" s="1829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7</v>
      </c>
    </row>
    <row r="29" spans="1:33" ht="21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33" ht="18" customHeight="1" x14ac:dyDescent="0.25">
      <c r="A30" s="1764" t="s">
        <v>251</v>
      </c>
      <c r="B30" s="259" t="e">
        <f>+#REF!</f>
        <v>#REF!</v>
      </c>
      <c r="C30" s="259" t="e">
        <f>+#REF!</f>
        <v>#REF!</v>
      </c>
      <c r="D30" s="259" t="e">
        <f>+#REF!</f>
        <v>#REF!</v>
      </c>
      <c r="E30" s="259" t="e">
        <f>+#REF!</f>
        <v>#REF!</v>
      </c>
      <c r="F30" s="259" t="e">
        <f>+#REF!</f>
        <v>#REF!</v>
      </c>
      <c r="G30" s="259" t="e">
        <f>+#REF!</f>
        <v>#REF!</v>
      </c>
      <c r="H30" s="259" t="e">
        <f>+#REF!</f>
        <v>#REF!</v>
      </c>
      <c r="I30" s="259" t="e">
        <f>+#REF!</f>
        <v>#REF!</v>
      </c>
      <c r="J30" s="259" t="e">
        <f>+#REF!</f>
        <v>#REF!</v>
      </c>
      <c r="K30" s="259" t="e">
        <f>+#REF!</f>
        <v>#REF!</v>
      </c>
      <c r="L30" s="259" t="e">
        <f>+#REF!</f>
        <v>#REF!</v>
      </c>
      <c r="M30" s="259" t="e">
        <f>+#REF!</f>
        <v>#REF!</v>
      </c>
      <c r="N30" s="259" t="e">
        <f>+#REF!</f>
        <v>#REF!</v>
      </c>
      <c r="O30" s="259" t="e">
        <f>+#REF!</f>
        <v>#REF!</v>
      </c>
      <c r="P30" s="259" t="e">
        <f>+#REF!</f>
        <v>#REF!</v>
      </c>
      <c r="Q30" s="259" t="e">
        <f>+#REF!</f>
        <v>#REF!</v>
      </c>
      <c r="R30" s="259" t="e">
        <f>+#REF!</f>
        <v>#REF!</v>
      </c>
      <c r="S30" s="259" t="e">
        <f>+#REF!</f>
        <v>#REF!</v>
      </c>
      <c r="T30" s="259" t="e">
        <f>+#REF!</f>
        <v>#REF!</v>
      </c>
      <c r="U30" s="259" t="e">
        <f>+#REF!</f>
        <v>#REF!</v>
      </c>
      <c r="V30" s="259" t="e">
        <f>+#REF!</f>
        <v>#REF!</v>
      </c>
      <c r="W30" s="259" t="e">
        <f>+#REF!</f>
        <v>#REF!</v>
      </c>
      <c r="X30" s="259" t="e">
        <f>+#REF!</f>
        <v>#REF!</v>
      </c>
      <c r="Y30" s="259" t="e">
        <f>+#REF!</f>
        <v>#REF!</v>
      </c>
      <c r="Z30" s="259" t="e">
        <f>+#REF!</f>
        <v>#REF!</v>
      </c>
      <c r="AA30" s="259" t="e">
        <f>+#REF!</f>
        <v>#REF!</v>
      </c>
      <c r="AB30" s="259" t="e">
        <f>+#REF!</f>
        <v>#REF!</v>
      </c>
      <c r="AC30" s="259" t="e">
        <f>+#REF!</f>
        <v>#REF!</v>
      </c>
      <c r="AD30" s="259" t="e">
        <f>+#REF!</f>
        <v>#REF!</v>
      </c>
      <c r="AE30" s="259" t="e">
        <f>+#REF!</f>
        <v>#REF!</v>
      </c>
      <c r="AF30" s="259" t="e">
        <f>+#REF!</f>
        <v>#REF!</v>
      </c>
      <c r="AG30" s="427"/>
    </row>
    <row r="31" spans="1:33" ht="18" customHeight="1" x14ac:dyDescent="0.25">
      <c r="A31" s="1765"/>
      <c r="B31" s="259"/>
      <c r="C31" s="259"/>
      <c r="D31" s="259"/>
      <c r="E31" s="259"/>
      <c r="F31" s="259"/>
      <c r="G31" s="259"/>
      <c r="H31" s="259"/>
      <c r="I31" s="259"/>
      <c r="J31" s="259"/>
      <c r="K31" s="259"/>
      <c r="L31" s="259"/>
      <c r="M31" s="259"/>
      <c r="N31" s="259"/>
      <c r="O31" s="259"/>
      <c r="P31" s="259"/>
      <c r="Q31" s="259"/>
      <c r="R31" s="259"/>
      <c r="S31" s="259"/>
      <c r="T31" s="259"/>
      <c r="U31" s="259"/>
      <c r="V31" s="259"/>
      <c r="W31" s="259"/>
      <c r="X31" s="259"/>
      <c r="Y31" s="259"/>
      <c r="Z31" s="259"/>
      <c r="AA31" s="259"/>
      <c r="AB31" s="259"/>
      <c r="AC31" s="259"/>
      <c r="AD31" s="259"/>
      <c r="AE31" s="259"/>
      <c r="AF31" s="259"/>
      <c r="AG31" s="245"/>
    </row>
    <row r="32" spans="1:33" ht="18" customHeight="1" x14ac:dyDescent="0.25">
      <c r="A32" s="1764" t="s">
        <v>252</v>
      </c>
      <c r="B32" s="250" t="e">
        <f>+#REF!</f>
        <v>#REF!</v>
      </c>
      <c r="C32" s="250" t="e">
        <f>+#REF!</f>
        <v>#REF!</v>
      </c>
      <c r="D32" s="250" t="e">
        <f>+#REF!</f>
        <v>#REF!</v>
      </c>
      <c r="E32" s="250" t="e">
        <f>+#REF!</f>
        <v>#REF!</v>
      </c>
      <c r="F32" s="250" t="e">
        <f>+#REF!</f>
        <v>#REF!</v>
      </c>
      <c r="G32" s="250" t="e">
        <f>+#REF!</f>
        <v>#REF!</v>
      </c>
      <c r="H32" s="250" t="e">
        <f>+#REF!</f>
        <v>#REF!</v>
      </c>
      <c r="I32" s="250" t="e">
        <f>+#REF!</f>
        <v>#REF!</v>
      </c>
      <c r="J32" s="250" t="e">
        <f>+#REF!</f>
        <v>#REF!</v>
      </c>
      <c r="K32" s="250" t="e">
        <f>+#REF!</f>
        <v>#REF!</v>
      </c>
      <c r="L32" s="250" t="e">
        <f>+#REF!</f>
        <v>#REF!</v>
      </c>
      <c r="M32" s="250" t="e">
        <f>+#REF!</f>
        <v>#REF!</v>
      </c>
      <c r="N32" s="250" t="e">
        <f>+#REF!</f>
        <v>#REF!</v>
      </c>
      <c r="O32" s="250" t="e">
        <f>+#REF!</f>
        <v>#REF!</v>
      </c>
      <c r="P32" s="250" t="e">
        <f>+#REF!</f>
        <v>#REF!</v>
      </c>
      <c r="Q32" s="250" t="e">
        <f>+#REF!</f>
        <v>#REF!</v>
      </c>
      <c r="R32" s="250" t="e">
        <f>+#REF!</f>
        <v>#REF!</v>
      </c>
      <c r="S32" s="250" t="e">
        <f>+#REF!</f>
        <v>#REF!</v>
      </c>
      <c r="T32" s="250" t="e">
        <f>+#REF!</f>
        <v>#REF!</v>
      </c>
      <c r="U32" s="250" t="e">
        <f>+#REF!</f>
        <v>#REF!</v>
      </c>
      <c r="V32" s="250" t="e">
        <f>+#REF!</f>
        <v>#REF!</v>
      </c>
      <c r="W32" s="250" t="e">
        <f>+#REF!</f>
        <v>#REF!</v>
      </c>
      <c r="X32" s="250" t="e">
        <f>+#REF!</f>
        <v>#REF!</v>
      </c>
      <c r="Y32" s="250" t="e">
        <f>+#REF!</f>
        <v>#REF!</v>
      </c>
      <c r="Z32" s="250" t="e">
        <f>+#REF!</f>
        <v>#REF!</v>
      </c>
      <c r="AA32" s="250" t="e">
        <f>+#REF!</f>
        <v>#REF!</v>
      </c>
      <c r="AB32" s="250" t="e">
        <f>+#REF!</f>
        <v>#REF!</v>
      </c>
      <c r="AC32" s="250" t="e">
        <f>+#REF!</f>
        <v>#REF!</v>
      </c>
      <c r="AD32" s="250" t="e">
        <f>+#REF!</f>
        <v>#REF!</v>
      </c>
      <c r="AE32" s="250" t="e">
        <f>+#REF!</f>
        <v>#REF!</v>
      </c>
      <c r="AF32" s="250" t="e">
        <f>+#REF!</f>
        <v>#REF!</v>
      </c>
      <c r="AG32" s="244"/>
    </row>
    <row r="33" spans="1:55" ht="18" customHeight="1" x14ac:dyDescent="0.25">
      <c r="A33" s="1765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45"/>
    </row>
    <row r="34" spans="1:55" ht="18" customHeight="1" x14ac:dyDescent="0.25">
      <c r="A34" s="1764" t="s">
        <v>253</v>
      </c>
      <c r="B34" s="250" t="e">
        <f>+#REF!</f>
        <v>#REF!</v>
      </c>
      <c r="C34" s="250" t="e">
        <f>+#REF!</f>
        <v>#REF!</v>
      </c>
      <c r="D34" s="250" t="e">
        <f>+#REF!</f>
        <v>#REF!</v>
      </c>
      <c r="E34" s="250" t="e">
        <f>+#REF!</f>
        <v>#REF!</v>
      </c>
      <c r="F34" s="250" t="e">
        <f>+#REF!</f>
        <v>#REF!</v>
      </c>
      <c r="G34" s="250" t="e">
        <f>+#REF!</f>
        <v>#REF!</v>
      </c>
      <c r="H34" s="250" t="e">
        <f>+#REF!</f>
        <v>#REF!</v>
      </c>
      <c r="I34" s="250" t="e">
        <f>+#REF!</f>
        <v>#REF!</v>
      </c>
      <c r="J34" s="250" t="e">
        <f>+#REF!</f>
        <v>#REF!</v>
      </c>
      <c r="K34" s="250" t="e">
        <f>+#REF!</f>
        <v>#REF!</v>
      </c>
      <c r="L34" s="250" t="e">
        <f>+#REF!</f>
        <v>#REF!</v>
      </c>
      <c r="M34" s="250" t="e">
        <f>+#REF!</f>
        <v>#REF!</v>
      </c>
      <c r="N34" s="250" t="e">
        <f>+#REF!</f>
        <v>#REF!</v>
      </c>
      <c r="O34" s="250" t="e">
        <f>+#REF!</f>
        <v>#REF!</v>
      </c>
      <c r="P34" s="250" t="e">
        <f>+#REF!</f>
        <v>#REF!</v>
      </c>
      <c r="Q34" s="250" t="e">
        <f>+#REF!</f>
        <v>#REF!</v>
      </c>
      <c r="R34" s="250" t="e">
        <f>+#REF!</f>
        <v>#REF!</v>
      </c>
      <c r="S34" s="250" t="e">
        <f>+#REF!</f>
        <v>#REF!</v>
      </c>
      <c r="T34" s="250" t="e">
        <f>+#REF!</f>
        <v>#REF!</v>
      </c>
      <c r="U34" s="250" t="e">
        <f>+#REF!</f>
        <v>#REF!</v>
      </c>
      <c r="V34" s="250" t="e">
        <f>+#REF!</f>
        <v>#REF!</v>
      </c>
      <c r="W34" s="250" t="e">
        <f>+#REF!</f>
        <v>#REF!</v>
      </c>
      <c r="X34" s="250" t="e">
        <f>+#REF!</f>
        <v>#REF!</v>
      </c>
      <c r="Y34" s="250" t="e">
        <f>+#REF!</f>
        <v>#REF!</v>
      </c>
      <c r="Z34" s="250" t="e">
        <f>+#REF!</f>
        <v>#REF!</v>
      </c>
      <c r="AA34" s="250" t="e">
        <f>+#REF!</f>
        <v>#REF!</v>
      </c>
      <c r="AB34" s="250" t="e">
        <f>+#REF!</f>
        <v>#REF!</v>
      </c>
      <c r="AC34" s="250" t="e">
        <f>+#REF!</f>
        <v>#REF!</v>
      </c>
      <c r="AD34" s="250" t="e">
        <f>+#REF!</f>
        <v>#REF!</v>
      </c>
      <c r="AE34" s="250" t="e">
        <f>+#REF!</f>
        <v>#REF!</v>
      </c>
      <c r="AF34" s="250" t="e">
        <f>+#REF!</f>
        <v>#REF!</v>
      </c>
      <c r="AG34" s="244"/>
    </row>
    <row r="35" spans="1:55" ht="18" customHeight="1" x14ac:dyDescent="0.25">
      <c r="A35" s="1765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  <c r="AD35" s="250"/>
      <c r="AE35" s="250"/>
      <c r="AF35" s="250"/>
      <c r="AG35" s="245"/>
    </row>
    <row r="36" spans="1:55" ht="18" customHeight="1" x14ac:dyDescent="0.25">
      <c r="A36" s="1764" t="s">
        <v>254</v>
      </c>
      <c r="B36" s="250" t="e">
        <f>+#REF!</f>
        <v>#REF!</v>
      </c>
      <c r="C36" s="250" t="e">
        <f>+#REF!</f>
        <v>#REF!</v>
      </c>
      <c r="D36" s="250" t="e">
        <f>+#REF!</f>
        <v>#REF!</v>
      </c>
      <c r="E36" s="250" t="e">
        <f>+#REF!</f>
        <v>#REF!</v>
      </c>
      <c r="F36" s="250" t="e">
        <f>+#REF!</f>
        <v>#REF!</v>
      </c>
      <c r="G36" s="250" t="e">
        <f>+#REF!</f>
        <v>#REF!</v>
      </c>
      <c r="H36" s="250" t="e">
        <f>+#REF!</f>
        <v>#REF!</v>
      </c>
      <c r="I36" s="250" t="e">
        <f>+#REF!</f>
        <v>#REF!</v>
      </c>
      <c r="J36" s="250" t="e">
        <f>+#REF!</f>
        <v>#REF!</v>
      </c>
      <c r="K36" s="250" t="e">
        <f>+#REF!</f>
        <v>#REF!</v>
      </c>
      <c r="L36" s="250" t="e">
        <f>+#REF!</f>
        <v>#REF!</v>
      </c>
      <c r="M36" s="250" t="e">
        <f>+#REF!</f>
        <v>#REF!</v>
      </c>
      <c r="N36" s="250" t="e">
        <f>+#REF!</f>
        <v>#REF!</v>
      </c>
      <c r="O36" s="250" t="e">
        <f>+#REF!</f>
        <v>#REF!</v>
      </c>
      <c r="P36" s="250" t="e">
        <f>+#REF!</f>
        <v>#REF!</v>
      </c>
      <c r="Q36" s="250" t="e">
        <f>+#REF!</f>
        <v>#REF!</v>
      </c>
      <c r="R36" s="250" t="e">
        <f>+#REF!</f>
        <v>#REF!</v>
      </c>
      <c r="S36" s="250" t="e">
        <f>+#REF!</f>
        <v>#REF!</v>
      </c>
      <c r="T36" s="250" t="e">
        <f>+#REF!</f>
        <v>#REF!</v>
      </c>
      <c r="U36" s="250" t="e">
        <f>+#REF!</f>
        <v>#REF!</v>
      </c>
      <c r="V36" s="250" t="e">
        <f>+#REF!</f>
        <v>#REF!</v>
      </c>
      <c r="W36" s="250" t="e">
        <f>+#REF!</f>
        <v>#REF!</v>
      </c>
      <c r="X36" s="250" t="e">
        <f>+#REF!</f>
        <v>#REF!</v>
      </c>
      <c r="Y36" s="250" t="e">
        <f>+#REF!</f>
        <v>#REF!</v>
      </c>
      <c r="Z36" s="250" t="e">
        <f>+#REF!</f>
        <v>#REF!</v>
      </c>
      <c r="AA36" s="250" t="e">
        <f>+#REF!</f>
        <v>#REF!</v>
      </c>
      <c r="AB36" s="250" t="e">
        <f>+#REF!</f>
        <v>#REF!</v>
      </c>
      <c r="AC36" s="250" t="e">
        <f>+#REF!</f>
        <v>#REF!</v>
      </c>
      <c r="AD36" s="250" t="e">
        <f>+#REF!</f>
        <v>#REF!</v>
      </c>
      <c r="AE36" s="250" t="e">
        <f>+#REF!</f>
        <v>#REF!</v>
      </c>
      <c r="AF36" s="250" t="e">
        <f>+#REF!</f>
        <v>#REF!</v>
      </c>
      <c r="AG36" s="244"/>
    </row>
    <row r="37" spans="1:55" ht="18" customHeight="1" x14ac:dyDescent="0.25">
      <c r="A37" s="1765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  <c r="AA37" s="250"/>
      <c r="AB37" s="250"/>
      <c r="AC37" s="250"/>
      <c r="AD37" s="250"/>
      <c r="AE37" s="250"/>
      <c r="AF37" s="250"/>
      <c r="AG37" s="245"/>
    </row>
    <row r="38" spans="1:55" ht="18" customHeight="1" x14ac:dyDescent="0.25">
      <c r="A38" s="1764" t="s">
        <v>255</v>
      </c>
      <c r="B38" s="277">
        <f>+JAN!D34</f>
        <v>0</v>
      </c>
      <c r="C38" s="277">
        <f>+JAN!E34</f>
        <v>0</v>
      </c>
      <c r="D38" s="277" t="str">
        <f>+JAN!F34</f>
        <v>N</v>
      </c>
      <c r="E38" s="277">
        <f>+JAN!G34</f>
        <v>0</v>
      </c>
      <c r="F38" s="277" t="str">
        <f>+JAN!H34</f>
        <v>D</v>
      </c>
      <c r="G38" s="277" t="str">
        <f>+JAN!I34</f>
        <v>N</v>
      </c>
      <c r="H38" s="277">
        <f>+JAN!J34</f>
        <v>0</v>
      </c>
      <c r="I38" s="277">
        <f>+JAN!K34</f>
        <v>0</v>
      </c>
      <c r="J38" s="277" t="str">
        <f>+JAN!L34</f>
        <v>D</v>
      </c>
      <c r="K38" s="277" t="str">
        <f>+JAN!M34</f>
        <v>D</v>
      </c>
      <c r="L38" s="277">
        <f>+JAN!N34</f>
        <v>0</v>
      </c>
      <c r="M38" s="277">
        <f>+JAN!O34</f>
        <v>0</v>
      </c>
      <c r="N38" s="277" t="str">
        <f>+JAN!P34</f>
        <v>D</v>
      </c>
      <c r="O38" s="277" t="str">
        <f>+JAN!Q34</f>
        <v>N</v>
      </c>
      <c r="P38" s="277">
        <f>+JAN!R34</f>
        <v>0</v>
      </c>
      <c r="Q38" s="277">
        <f>+JAN!S34</f>
        <v>0</v>
      </c>
      <c r="R38" s="277" t="str">
        <f>+JAN!T34</f>
        <v>N</v>
      </c>
      <c r="S38" s="277" t="str">
        <f>+JAN!U34</f>
        <v>N</v>
      </c>
      <c r="T38" s="277">
        <f>+JAN!V34</f>
        <v>0</v>
      </c>
      <c r="U38" s="277">
        <f>+JAN!W34</f>
        <v>0</v>
      </c>
      <c r="V38" s="277" t="str">
        <f>+JAN!X34</f>
        <v>D</v>
      </c>
      <c r="W38" s="277" t="str">
        <f>+JAN!Y34</f>
        <v>N</v>
      </c>
      <c r="X38" s="277">
        <f>+JAN!Z34</f>
        <v>0</v>
      </c>
      <c r="Y38" s="277">
        <f>+JAN!AA34</f>
        <v>0</v>
      </c>
      <c r="Z38" s="277" t="str">
        <f>+JAN!AB34</f>
        <v>D</v>
      </c>
      <c r="AA38" s="277" t="str">
        <f>+JAN!AC34</f>
        <v>DT</v>
      </c>
      <c r="AB38" s="277" t="str">
        <f>+JAN!AD34</f>
        <v>NTS</v>
      </c>
      <c r="AC38" s="277">
        <f>+JAN!AE34</f>
        <v>0</v>
      </c>
      <c r="AD38" s="277">
        <f>+JAN!AF34</f>
        <v>0</v>
      </c>
      <c r="AE38" s="277" t="str">
        <f>+JAN!AG34</f>
        <v>N</v>
      </c>
      <c r="AF38" s="277">
        <f>+JAN!AH34</f>
        <v>0</v>
      </c>
      <c r="AG38" s="244">
        <f>168/24</f>
        <v>7</v>
      </c>
    </row>
    <row r="39" spans="1:55" ht="18" customHeight="1" x14ac:dyDescent="0.25">
      <c r="A39" s="1765"/>
      <c r="B39" s="278"/>
      <c r="C39" s="278"/>
      <c r="D39" s="278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  <c r="S39" s="278"/>
      <c r="T39" s="278"/>
      <c r="U39" s="278"/>
      <c r="V39" s="278"/>
      <c r="W39" s="278"/>
      <c r="X39" s="278"/>
      <c r="Y39" s="278"/>
      <c r="Z39" s="278"/>
      <c r="AA39" s="278"/>
      <c r="AB39" s="278"/>
      <c r="AC39" s="278"/>
      <c r="AD39" s="278"/>
      <c r="AE39" s="278"/>
      <c r="AF39" s="278"/>
      <c r="AG39" s="245">
        <f>JAN!BE34</f>
        <v>7</v>
      </c>
    </row>
    <row r="40" spans="1:55" ht="18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  <c r="BC40" s="610"/>
    </row>
    <row r="41" spans="1:55" ht="18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55" ht="21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>
        <f>+AG31+AG33+AG35+AG37+AG39+AG41</f>
        <v>7</v>
      </c>
    </row>
    <row r="43" spans="1:55" ht="21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>
        <f>+AG42-AG28</f>
        <v>0</v>
      </c>
    </row>
    <row r="45" spans="1:55" ht="23.45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1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55" ht="23.45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55" ht="23.45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>
        <f>IF(AG43&gt;0,AG43-(T45*(12/24)),0)</f>
        <v>0</v>
      </c>
      <c r="V47" s="1802"/>
      <c r="W47" s="1805"/>
      <c r="X47" s="1806"/>
      <c r="Y47" s="1807">
        <f>IF(U47&gt;0,(IF(U47&lt;(12/24),1/24,(INT(U47/(12/24)))/24)),0)</f>
        <v>0</v>
      </c>
      <c r="Z47" s="1808"/>
      <c r="AA47" s="1791">
        <f>((Y47*24)*1.25*U49)</f>
        <v>0</v>
      </c>
      <c r="AB47" s="1792"/>
      <c r="AC47" s="53"/>
      <c r="AD47" s="53"/>
      <c r="AE47" s="53"/>
      <c r="AF47" s="53"/>
      <c r="AG47" s="246"/>
    </row>
    <row r="48" spans="1:55" ht="23.45" customHeight="1" x14ac:dyDescent="0.25">
      <c r="A48" s="1793" t="s">
        <v>225</v>
      </c>
      <c r="B48" s="1794"/>
      <c r="C48" s="1795"/>
      <c r="D48" s="1820">
        <f>+D45+D46+D47</f>
        <v>1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>
        <f>IF(U47&lt;(12/24),U47-Y47,U47-(INT(U47/(12/24)))/24)</f>
        <v>0</v>
      </c>
      <c r="Z48" s="1808"/>
      <c r="AA48" s="1791">
        <f>+((Y48*24)*1.375*U49)</f>
        <v>0</v>
      </c>
      <c r="AB48" s="1792"/>
      <c r="AC48" s="53"/>
      <c r="AD48" s="53"/>
      <c r="AE48" s="53"/>
      <c r="AF48" s="53"/>
      <c r="AG48" s="246"/>
    </row>
    <row r="49" spans="1:56" ht="23.45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>
        <f>+AA47+AA48</f>
        <v>0</v>
      </c>
      <c r="Z49" s="1799"/>
      <c r="AA49" s="1799"/>
      <c r="AB49" s="1800"/>
      <c r="AC49" s="53"/>
      <c r="AD49" s="53"/>
      <c r="AE49" s="53"/>
      <c r="AF49" s="53"/>
      <c r="AG49" s="246"/>
    </row>
    <row r="51" spans="1:56" ht="45" customHeight="1" x14ac:dyDescent="0.25">
      <c r="A51" s="1822" t="s">
        <v>262</v>
      </c>
      <c r="B51" s="1822"/>
      <c r="C51" s="1822"/>
      <c r="D51" s="1822"/>
      <c r="E51" s="1822"/>
      <c r="F51" s="1822"/>
      <c r="G51" s="1822"/>
      <c r="H51" s="1822"/>
      <c r="I51" s="1822"/>
      <c r="J51" s="1822"/>
      <c r="K51" s="1822"/>
      <c r="L51" s="1822"/>
      <c r="M51" s="1822"/>
      <c r="N51" s="1822"/>
      <c r="O51" s="1822"/>
      <c r="P51" s="1822"/>
      <c r="Q51" s="1822"/>
      <c r="R51" s="1822"/>
      <c r="S51" s="1822"/>
      <c r="T51" s="1822"/>
      <c r="U51" s="1822"/>
      <c r="V51" s="1822"/>
      <c r="W51" s="1822"/>
      <c r="X51" s="1822"/>
      <c r="Y51" s="1822"/>
      <c r="Z51" s="1822"/>
      <c r="AA51" s="1822"/>
      <c r="AB51" s="1822"/>
      <c r="AC51" s="1822"/>
      <c r="AD51" s="1822"/>
      <c r="AE51" s="1822"/>
      <c r="AF51" s="1822"/>
      <c r="AG51" s="1822"/>
      <c r="AH51" s="1822"/>
      <c r="AI51" s="1822"/>
      <c r="AJ51" s="1822"/>
      <c r="AK51" s="1822"/>
      <c r="AL51" s="1822"/>
      <c r="AM51" s="1822"/>
      <c r="AN51" s="1822"/>
      <c r="AO51" s="1822"/>
      <c r="AP51" s="1822"/>
      <c r="AQ51" s="1822"/>
      <c r="AR51" s="1822"/>
      <c r="AS51" s="1822"/>
      <c r="AT51" s="1822"/>
      <c r="AU51" s="1822"/>
      <c r="AV51" s="1822"/>
      <c r="AW51" s="1822"/>
      <c r="AX51" s="1822"/>
      <c r="AY51" s="1822"/>
      <c r="AZ51" s="1822"/>
      <c r="BA51" s="1822"/>
      <c r="BB51" s="1822"/>
      <c r="BC51" s="1822"/>
      <c r="BD51" s="1822"/>
    </row>
  </sheetData>
  <mergeCells count="90">
    <mergeCell ref="A25:AG25"/>
    <mergeCell ref="U49:V49"/>
    <mergeCell ref="Y49:AB49"/>
    <mergeCell ref="D45:E45"/>
    <mergeCell ref="I45:K45"/>
    <mergeCell ref="L45:M45"/>
    <mergeCell ref="Q45:T45"/>
    <mergeCell ref="U45:V46"/>
    <mergeCell ref="W48:X48"/>
    <mergeCell ref="Y48:Z48"/>
    <mergeCell ref="AA48:AB48"/>
    <mergeCell ref="I49:K49"/>
    <mergeCell ref="L49:M49"/>
    <mergeCell ref="Q47:T48"/>
    <mergeCell ref="U47:V48"/>
    <mergeCell ref="W47:X47"/>
    <mergeCell ref="AA27:AF27"/>
    <mergeCell ref="A28:A29"/>
    <mergeCell ref="B28:D28"/>
    <mergeCell ref="E28:K28"/>
    <mergeCell ref="L28:N28"/>
    <mergeCell ref="O28:V28"/>
    <mergeCell ref="W28:Y28"/>
    <mergeCell ref="Z28:AF28"/>
    <mergeCell ref="A48:C48"/>
    <mergeCell ref="D48:E48"/>
    <mergeCell ref="I48:K48"/>
    <mergeCell ref="L48:M48"/>
    <mergeCell ref="Q49:T49"/>
    <mergeCell ref="D47:E47"/>
    <mergeCell ref="I47:K47"/>
    <mergeCell ref="L47:M47"/>
    <mergeCell ref="A40:A41"/>
    <mergeCell ref="A42:AF43"/>
    <mergeCell ref="A45:C45"/>
    <mergeCell ref="Y47:Z47"/>
    <mergeCell ref="AA47:AB47"/>
    <mergeCell ref="A46:C46"/>
    <mergeCell ref="D46:E46"/>
    <mergeCell ref="I46:K46"/>
    <mergeCell ref="L46:M46"/>
    <mergeCell ref="Q46:T46"/>
    <mergeCell ref="A47:C47"/>
    <mergeCell ref="A30:A31"/>
    <mergeCell ref="A32:A33"/>
    <mergeCell ref="A34:A35"/>
    <mergeCell ref="A36:A37"/>
    <mergeCell ref="A38:A39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51:BD51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853" priority="1" operator="equal">
      <formula>"FOTS"</formula>
    </cfRule>
    <cfRule type="cellIs" dxfId="852" priority="2" operator="equal">
      <formula>"FO"</formula>
    </cfRule>
    <cfRule type="cellIs" dxfId="851" priority="3" operator="equal">
      <formula>"F"</formula>
    </cfRule>
    <cfRule type="cellIs" dxfId="850" priority="4" operator="equal">
      <formula>"NTSDS"</formula>
    </cfRule>
    <cfRule type="cellIs" dxfId="849" priority="5" operator="equal">
      <formula>"DTSDS"</formula>
    </cfRule>
    <cfRule type="cellIs" dxfId="848" priority="6" operator="equal">
      <formula>"NTS5S"</formula>
    </cfRule>
    <cfRule type="cellIs" dxfId="847" priority="7" operator="equal">
      <formula>"DTS5S"</formula>
    </cfRule>
    <cfRule type="cellIs" dxfId="846" priority="8" operator="equal">
      <formula>"NTS"</formula>
    </cfRule>
    <cfRule type="cellIs" dxfId="845" priority="9" operator="equal">
      <formula>"DTS"</formula>
    </cfRule>
    <cfRule type="cellIs" dxfId="844" priority="10" operator="equal">
      <formula>"FEF"</formula>
    </cfRule>
    <cfRule type="cellIs" dxfId="843" priority="11" operator="equal">
      <formula>"FED"</formula>
    </cfRule>
    <cfRule type="cellIs" dxfId="842" priority="12" operator="equal">
      <formula>"FES"</formula>
    </cfRule>
    <cfRule type="cellIs" dxfId="841" priority="13" operator="equal">
      <formula>"FE"</formula>
    </cfRule>
    <cfRule type="cellIs" dxfId="840" priority="14" operator="equal">
      <formula>"DS"</formula>
    </cfRule>
  </conditionalFormatting>
  <conditionalFormatting sqref="B30:AF41">
    <cfRule type="cellIs" dxfId="839" priority="15" operator="equal">
      <formula>"FOTS"</formula>
    </cfRule>
    <cfRule type="cellIs" dxfId="838" priority="16" operator="equal">
      <formula>"FO"</formula>
    </cfRule>
    <cfRule type="cellIs" dxfId="837" priority="17" operator="equal">
      <formula>"F"</formula>
    </cfRule>
    <cfRule type="cellIs" dxfId="836" priority="18" operator="equal">
      <formula>"NTSDS"</formula>
    </cfRule>
    <cfRule type="cellIs" dxfId="835" priority="19" operator="equal">
      <formula>"DTSDS"</formula>
    </cfRule>
    <cfRule type="cellIs" dxfId="834" priority="20" operator="equal">
      <formula>"NTS5S"</formula>
    </cfRule>
    <cfRule type="cellIs" dxfId="833" priority="21" operator="equal">
      <formula>"DTS5S"</formula>
    </cfRule>
    <cfRule type="cellIs" dxfId="832" priority="22" operator="equal">
      <formula>"NTS"</formula>
    </cfRule>
    <cfRule type="cellIs" dxfId="831" priority="23" operator="equal">
      <formula>"DTS"</formula>
    </cfRule>
    <cfRule type="cellIs" dxfId="830" priority="24" operator="equal">
      <formula>"FEF"</formula>
    </cfRule>
    <cfRule type="cellIs" dxfId="829" priority="25" operator="equal">
      <formula>"FED"</formula>
    </cfRule>
    <cfRule type="cellIs" dxfId="828" priority="26" operator="equal">
      <formula>"FES"</formula>
    </cfRule>
    <cfRule type="cellIs" dxfId="827" priority="27" operator="equal">
      <formula>"FE"</formula>
    </cfRule>
    <cfRule type="cellIs" dxfId="826" priority="28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4A4A0-0B15-4A1C-B670-999C1C47E567}">
  <dimension ref="A1:BD49"/>
  <sheetViews>
    <sheetView showZeros="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8" width="8.7109375" hidden="1" customWidth="1"/>
    <col min="39" max="39" width="0.425781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16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>
        <f>+JAN!D35</f>
        <v>0</v>
      </c>
      <c r="C5" s="259">
        <f>+JAN!E35</f>
        <v>0</v>
      </c>
      <c r="D5" s="259">
        <f>+JAN!F35</f>
        <v>0</v>
      </c>
      <c r="E5" s="259">
        <f>+JAN!G35</f>
        <v>0</v>
      </c>
      <c r="F5" s="259">
        <f>+JAN!H35</f>
        <v>0</v>
      </c>
      <c r="G5" s="259">
        <f>+JAN!I35</f>
        <v>0</v>
      </c>
      <c r="H5" s="259">
        <f>+JAN!J35</f>
        <v>0</v>
      </c>
      <c r="I5" s="259">
        <f>+JAN!K35</f>
        <v>0</v>
      </c>
      <c r="J5" s="259">
        <f>+JAN!L35</f>
        <v>0</v>
      </c>
      <c r="K5" s="259">
        <f>+JAN!M35</f>
        <v>0</v>
      </c>
      <c r="L5" s="259">
        <f>+JAN!N35</f>
        <v>0</v>
      </c>
      <c r="M5" s="259">
        <f>+JAN!O35</f>
        <v>0</v>
      </c>
      <c r="N5" s="259">
        <f>+JAN!P35</f>
        <v>0</v>
      </c>
      <c r="O5" s="259" t="str">
        <f>+JAN!Q35</f>
        <v>N</v>
      </c>
      <c r="P5" s="259">
        <f>+JAN!R35</f>
        <v>0</v>
      </c>
      <c r="Q5" s="259">
        <f>+JAN!S35</f>
        <v>0</v>
      </c>
      <c r="R5" s="259">
        <f>+JAN!T35</f>
        <v>0</v>
      </c>
      <c r="S5" s="259">
        <f>+JAN!U35</f>
        <v>0</v>
      </c>
      <c r="T5" s="259">
        <f>+JAN!V35</f>
        <v>0</v>
      </c>
      <c r="U5" s="259">
        <f>+JAN!W35</f>
        <v>0</v>
      </c>
      <c r="V5" s="259" t="str">
        <f>+JAN!X35</f>
        <v>D</v>
      </c>
      <c r="W5" s="259">
        <f>+JAN!Y35</f>
        <v>0</v>
      </c>
      <c r="X5" s="259">
        <f>+JAN!Z35</f>
        <v>0</v>
      </c>
      <c r="Y5" s="259">
        <f>+JAN!AA35</f>
        <v>0</v>
      </c>
      <c r="Z5" s="259">
        <f>+JAN!AB35</f>
        <v>0</v>
      </c>
      <c r="AA5" s="259">
        <f>+JAN!AC35</f>
        <v>0</v>
      </c>
      <c r="AB5" s="259">
        <f>+JAN!AD35</f>
        <v>0</v>
      </c>
      <c r="AC5" s="259">
        <f>+JAN!AE35</f>
        <v>0</v>
      </c>
      <c r="AD5" s="259" t="str">
        <f>+JAN!AF35</f>
        <v>D</v>
      </c>
      <c r="AE5" s="259">
        <f>+JAN!AG35</f>
        <v>0</v>
      </c>
      <c r="AF5" s="259">
        <f>+JAN!AH35</f>
        <v>0</v>
      </c>
      <c r="AG5" s="244">
        <f>184/24</f>
        <v>7.666666666666667</v>
      </c>
    </row>
    <row r="6" spans="1:33" ht="21" customHeight="1" x14ac:dyDescent="0.25">
      <c r="A6" s="383"/>
      <c r="B6" s="259" t="str">
        <f>+JAN!D37</f>
        <v>D</v>
      </c>
      <c r="C6" s="259" t="str">
        <f>+JAN!E37</f>
        <v>D</v>
      </c>
      <c r="D6" s="259" t="str">
        <f>+JAN!F37</f>
        <v>DT</v>
      </c>
      <c r="E6" s="259" t="str">
        <f>+JAN!G37</f>
        <v>NT</v>
      </c>
      <c r="F6" s="259" t="str">
        <f>+JAN!H37</f>
        <v>T</v>
      </c>
      <c r="G6" s="259" t="str">
        <f>+JAN!I37</f>
        <v>DISP</v>
      </c>
      <c r="H6" s="259">
        <f>+JAN!J37</f>
        <v>0</v>
      </c>
      <c r="I6" s="259">
        <f>+JAN!K37</f>
        <v>0</v>
      </c>
      <c r="J6" s="259" t="str">
        <f>+JAN!L37</f>
        <v>D</v>
      </c>
      <c r="K6" s="259" t="str">
        <f>+JAN!M37</f>
        <v>D</v>
      </c>
      <c r="L6" s="259">
        <f>+JAN!N37</f>
        <v>0</v>
      </c>
      <c r="M6" s="259">
        <f>+JAN!O37</f>
        <v>0</v>
      </c>
      <c r="N6" s="259" t="str">
        <f>+JAN!P37</f>
        <v>D</v>
      </c>
      <c r="O6" s="259">
        <f>+JAN!Q37</f>
        <v>0</v>
      </c>
      <c r="P6" s="259">
        <f>+JAN!R37</f>
        <v>0</v>
      </c>
      <c r="Q6" s="259">
        <f>+JAN!S37</f>
        <v>0</v>
      </c>
      <c r="R6" s="259" t="str">
        <f>+JAN!T37</f>
        <v>N</v>
      </c>
      <c r="S6" s="259" t="str">
        <f>+JAN!U37</f>
        <v>N</v>
      </c>
      <c r="T6" s="259">
        <f>+JAN!V37</f>
        <v>0</v>
      </c>
      <c r="U6" s="259">
        <f>+JAN!W37</f>
        <v>0</v>
      </c>
      <c r="V6" s="259">
        <f>+JAN!X37</f>
        <v>0</v>
      </c>
      <c r="W6" s="259" t="str">
        <f>+JAN!Y37</f>
        <v>N</v>
      </c>
      <c r="X6" s="259">
        <f>+JAN!Z37</f>
        <v>0</v>
      </c>
      <c r="Y6" s="259">
        <f>+JAN!AA37</f>
        <v>0</v>
      </c>
      <c r="Z6" s="259" t="str">
        <f>+JAN!AB37</f>
        <v>D</v>
      </c>
      <c r="AA6" s="259" t="str">
        <f>+JAN!AC37</f>
        <v>N</v>
      </c>
      <c r="AB6" s="259" t="str">
        <f>+JAN!AD37</f>
        <v>T</v>
      </c>
      <c r="AC6" s="259">
        <f>+JAN!AE37</f>
        <v>0</v>
      </c>
      <c r="AD6" s="259">
        <f>+JAN!AF37</f>
        <v>0</v>
      </c>
      <c r="AE6" s="259" t="str">
        <f>+JAN!AG37</f>
        <v>N</v>
      </c>
      <c r="AF6" s="259">
        <f>+JAN!AH37</f>
        <v>0</v>
      </c>
      <c r="AG6" s="245">
        <f>+JAN!BE35</f>
        <v>8</v>
      </c>
    </row>
    <row r="7" spans="1:33" ht="21" customHeight="1" x14ac:dyDescent="0.25">
      <c r="A7" s="382" t="s">
        <v>232</v>
      </c>
      <c r="B7" s="259">
        <f>+FEV!D35</f>
        <v>0</v>
      </c>
      <c r="C7" s="259">
        <f>+FEV!E35</f>
        <v>0</v>
      </c>
      <c r="D7" s="259">
        <f>+FEV!F35</f>
        <v>0</v>
      </c>
      <c r="E7" s="259">
        <f>+FEV!G35</f>
        <v>0</v>
      </c>
      <c r="F7" s="259">
        <f>+FEV!H35</f>
        <v>0</v>
      </c>
      <c r="G7" s="259">
        <f>+FEV!I35</f>
        <v>0</v>
      </c>
      <c r="H7" s="259">
        <f>+FEV!J35</f>
        <v>0</v>
      </c>
      <c r="I7" s="259">
        <f>+FEV!K35</f>
        <v>0</v>
      </c>
      <c r="J7" s="259">
        <f>+FEV!L35</f>
        <v>0</v>
      </c>
      <c r="K7" s="259">
        <f>+FEV!M35</f>
        <v>0</v>
      </c>
      <c r="L7" s="259" t="str">
        <f>+FEV!N35</f>
        <v>N</v>
      </c>
      <c r="M7" s="259">
        <f>+FEV!O35</f>
        <v>0</v>
      </c>
      <c r="N7" s="259">
        <f>+FEV!P35</f>
        <v>0</v>
      </c>
      <c r="O7" s="259">
        <f>+FEV!Q35</f>
        <v>0</v>
      </c>
      <c r="P7" s="259">
        <f>+FEV!R35</f>
        <v>0</v>
      </c>
      <c r="Q7" s="259">
        <f>+FEV!S35</f>
        <v>0</v>
      </c>
      <c r="R7" s="259">
        <f>+FEV!T35</f>
        <v>0</v>
      </c>
      <c r="S7" s="259" t="str">
        <f>+FEV!U35</f>
        <v>D</v>
      </c>
      <c r="T7" s="259">
        <f>+FEV!V35</f>
        <v>0</v>
      </c>
      <c r="U7" s="259">
        <f>+FEV!W35</f>
        <v>0</v>
      </c>
      <c r="V7" s="259">
        <f>+FEV!X35</f>
        <v>0</v>
      </c>
      <c r="W7" s="259">
        <f>+FEV!Y35</f>
        <v>0</v>
      </c>
      <c r="X7" s="259">
        <f>+FEV!Z35</f>
        <v>0</v>
      </c>
      <c r="Y7" s="259">
        <f>+FEV!AA35</f>
        <v>0</v>
      </c>
      <c r="Z7" s="259" t="str">
        <f>+FEV!AB35</f>
        <v>DTS</v>
      </c>
      <c r="AA7" s="259">
        <f>+FEV!AC35</f>
        <v>0</v>
      </c>
      <c r="AB7" s="259">
        <f>+FEV!AD35</f>
        <v>0</v>
      </c>
      <c r="AC7" s="259">
        <f>+FEV!AE35</f>
        <v>0</v>
      </c>
      <c r="AD7" s="259">
        <f>+FEV!AF35</f>
        <v>0</v>
      </c>
      <c r="AE7" s="259">
        <f>+FEV!AG35</f>
        <v>0</v>
      </c>
      <c r="AF7" s="259">
        <f>+FEV!AH35</f>
        <v>0</v>
      </c>
      <c r="AG7" s="244">
        <f>160/24</f>
        <v>6.666666666666667</v>
      </c>
    </row>
    <row r="8" spans="1:33" ht="21" customHeight="1" x14ac:dyDescent="0.25">
      <c r="A8" s="383"/>
      <c r="B8" s="259">
        <f>+FEV!D37</f>
        <v>0</v>
      </c>
      <c r="C8" s="259" t="str">
        <f>+FEV!E37</f>
        <v>FOTS</v>
      </c>
      <c r="D8" s="259" t="str">
        <f>+FEV!F37</f>
        <v>N</v>
      </c>
      <c r="E8" s="259">
        <f>+FEV!G37</f>
        <v>0</v>
      </c>
      <c r="F8" s="259">
        <f>+FEV!H37</f>
        <v>0</v>
      </c>
      <c r="G8" s="259" t="str">
        <f>+FEV!I37</f>
        <v>D</v>
      </c>
      <c r="H8" s="259" t="str">
        <f>+FEV!J37</f>
        <v>D</v>
      </c>
      <c r="I8" s="259">
        <f>+FEV!K37</f>
        <v>0</v>
      </c>
      <c r="J8" s="259">
        <f>+FEV!L37</f>
        <v>0</v>
      </c>
      <c r="K8" s="259" t="str">
        <f>+FEV!M37</f>
        <v>D</v>
      </c>
      <c r="L8" s="259">
        <f>+FEV!N37</f>
        <v>0</v>
      </c>
      <c r="M8" s="259">
        <f>+FEV!O37</f>
        <v>0</v>
      </c>
      <c r="N8" s="259">
        <f>+FEV!P37</f>
        <v>0</v>
      </c>
      <c r="O8" s="259" t="str">
        <f>+FEV!Q37</f>
        <v>N</v>
      </c>
      <c r="P8" s="259" t="str">
        <f>+FEV!R37</f>
        <v>N</v>
      </c>
      <c r="Q8" s="259">
        <f>+FEV!S37</f>
        <v>0</v>
      </c>
      <c r="R8" s="259">
        <f>+FEV!T37</f>
        <v>0</v>
      </c>
      <c r="S8" s="259">
        <f>+FEV!U37</f>
        <v>0</v>
      </c>
      <c r="T8" s="259" t="str">
        <f>+FEV!V37</f>
        <v>N</v>
      </c>
      <c r="U8" s="259">
        <f>+FEV!W37</f>
        <v>0</v>
      </c>
      <c r="V8" s="259">
        <f>+FEV!X37</f>
        <v>0</v>
      </c>
      <c r="W8" s="259" t="str">
        <f>+FEV!Y37</f>
        <v>DISP</v>
      </c>
      <c r="X8" s="259" t="str">
        <f>+FEV!Z37</f>
        <v>N</v>
      </c>
      <c r="Y8" s="259">
        <f>+FEV!AA37</f>
        <v>0</v>
      </c>
      <c r="Z8" s="259">
        <f>+FEV!AB37</f>
        <v>0</v>
      </c>
      <c r="AA8" s="259" t="str">
        <f>+FEV!AC37</f>
        <v>D</v>
      </c>
      <c r="AB8" s="259" t="str">
        <f>+FEV!AD37</f>
        <v>N</v>
      </c>
      <c r="AC8" s="259">
        <f>+FEV!AE37</f>
        <v>0</v>
      </c>
      <c r="AD8" s="259">
        <f>+FEV!AF37</f>
        <v>0</v>
      </c>
      <c r="AE8" s="259">
        <f>+FEV!AG37</f>
        <v>0</v>
      </c>
      <c r="AF8" s="259">
        <f>+FEV!AH37</f>
        <v>0</v>
      </c>
      <c r="AG8" s="245">
        <f>+FEV!BE35</f>
        <v>6</v>
      </c>
    </row>
    <row r="9" spans="1:33" ht="21" customHeight="1" x14ac:dyDescent="0.25">
      <c r="A9" s="382" t="s">
        <v>233</v>
      </c>
      <c r="B9" s="259">
        <f>+MAR!D35</f>
        <v>0</v>
      </c>
      <c r="C9" s="259" t="str">
        <f>+MAR!E35</f>
        <v>D</v>
      </c>
      <c r="D9" s="259" t="str">
        <f>+MAR!F35</f>
        <v>DT</v>
      </c>
      <c r="E9" s="259">
        <f>+MAR!G35</f>
        <v>0</v>
      </c>
      <c r="F9" s="259">
        <f>+MAR!H35</f>
        <v>0</v>
      </c>
      <c r="G9" s="259">
        <f>+MAR!I35</f>
        <v>0</v>
      </c>
      <c r="H9" s="259" t="str">
        <f>+MAR!J35</f>
        <v>D</v>
      </c>
      <c r="I9" s="259">
        <f>+MAR!K35</f>
        <v>0</v>
      </c>
      <c r="J9" s="259">
        <f>+MAR!L35</f>
        <v>0</v>
      </c>
      <c r="K9" s="259">
        <f>+MAR!M35</f>
        <v>0</v>
      </c>
      <c r="L9" s="259" t="str">
        <f>+MAR!N35</f>
        <v>N</v>
      </c>
      <c r="M9" s="259">
        <f>+MAR!O35</f>
        <v>0</v>
      </c>
      <c r="N9" s="259">
        <f>+MAR!P35</f>
        <v>0</v>
      </c>
      <c r="O9" s="259">
        <f>+MAR!Q35</f>
        <v>0</v>
      </c>
      <c r="P9" s="259">
        <f>+MAR!R35</f>
        <v>0</v>
      </c>
      <c r="Q9" s="259">
        <f>+MAR!S35</f>
        <v>0</v>
      </c>
      <c r="R9" s="259">
        <f>+MAR!T35</f>
        <v>0</v>
      </c>
      <c r="S9" s="259">
        <f>+MAR!U35</f>
        <v>0</v>
      </c>
      <c r="T9" s="259">
        <f>+MAR!V35</f>
        <v>0</v>
      </c>
      <c r="U9" s="259">
        <f>+MAR!W35</f>
        <v>0</v>
      </c>
      <c r="V9" s="259">
        <f>+MAR!X35</f>
        <v>0</v>
      </c>
      <c r="W9" s="259">
        <f>+MAR!Y35</f>
        <v>0</v>
      </c>
      <c r="X9" s="259">
        <f>+MAR!Z35</f>
        <v>0</v>
      </c>
      <c r="Y9" s="259">
        <f>+MAR!AA35</f>
        <v>0</v>
      </c>
      <c r="Z9" s="259">
        <f>+MAR!AB35</f>
        <v>0</v>
      </c>
      <c r="AA9" s="259">
        <f>+MAR!AC35</f>
        <v>0</v>
      </c>
      <c r="AB9" s="259">
        <f>+MAR!AD35</f>
        <v>0</v>
      </c>
      <c r="AC9" s="259">
        <f>+MAR!AE35</f>
        <v>0</v>
      </c>
      <c r="AD9" s="259">
        <f>+MAR!AF35</f>
        <v>0</v>
      </c>
      <c r="AE9" s="259">
        <f>+MAR!AG35</f>
        <v>0</v>
      </c>
      <c r="AF9" s="259">
        <f>+MAR!AH35</f>
        <v>0</v>
      </c>
      <c r="AG9" s="244">
        <f>168/24</f>
        <v>7</v>
      </c>
    </row>
    <row r="10" spans="1:33" ht="21" customHeight="1" x14ac:dyDescent="0.25">
      <c r="A10" s="383"/>
      <c r="B10" s="259">
        <f>+MAR!D37</f>
        <v>0</v>
      </c>
      <c r="C10" s="259">
        <f>+MAR!E37</f>
        <v>0</v>
      </c>
      <c r="D10" s="259">
        <f>+MAR!F37</f>
        <v>0</v>
      </c>
      <c r="E10" s="259" t="str">
        <f>+MAR!G37</f>
        <v>NTS</v>
      </c>
      <c r="F10" s="259">
        <f>+MAR!H37</f>
        <v>0</v>
      </c>
      <c r="G10" s="259" t="str">
        <f>+MAR!I37</f>
        <v>D</v>
      </c>
      <c r="H10" s="259">
        <f>+MAR!J37</f>
        <v>0</v>
      </c>
      <c r="I10" s="259">
        <f>+MAR!K37</f>
        <v>0</v>
      </c>
      <c r="J10" s="259">
        <f>+MAR!L37</f>
        <v>0</v>
      </c>
      <c r="K10" s="259" t="str">
        <f>+MAR!M37</f>
        <v>D</v>
      </c>
      <c r="L10" s="259">
        <f>+MAR!N37</f>
        <v>0</v>
      </c>
      <c r="M10" s="259">
        <f>+MAR!O37</f>
        <v>0</v>
      </c>
      <c r="N10" s="259">
        <f>+MAR!P37</f>
        <v>0</v>
      </c>
      <c r="O10" s="259" t="str">
        <f>+MAR!Q37</f>
        <v>N</v>
      </c>
      <c r="P10" s="259" t="str">
        <f>+MAR!R37</f>
        <v>N</v>
      </c>
      <c r="Q10" s="259">
        <f>+MAR!S37</f>
        <v>0</v>
      </c>
      <c r="R10" s="259">
        <f>+MAR!T37</f>
        <v>0</v>
      </c>
      <c r="S10" s="259" t="str">
        <f>+MAR!U37</f>
        <v>D</v>
      </c>
      <c r="T10" s="259" t="str">
        <f>+MAR!V37</f>
        <v>N</v>
      </c>
      <c r="U10" s="259">
        <f>+MAR!W37</f>
        <v>0</v>
      </c>
      <c r="V10" s="259">
        <f>+MAR!X37</f>
        <v>0</v>
      </c>
      <c r="W10" s="259" t="str">
        <f>+MAR!Y37</f>
        <v>D</v>
      </c>
      <c r="X10" s="259" t="str">
        <f>+MAR!Z37</f>
        <v>N</v>
      </c>
      <c r="Y10" s="259">
        <f>+MAR!AA37</f>
        <v>0</v>
      </c>
      <c r="Z10" s="259" t="str">
        <f>+MAR!AB37</f>
        <v>NT</v>
      </c>
      <c r="AA10" s="259">
        <f>+MAR!AC37</f>
        <v>0</v>
      </c>
      <c r="AB10" s="259" t="str">
        <f>+MAR!AD37</f>
        <v>N</v>
      </c>
      <c r="AC10" s="259">
        <f>+MAR!AE37</f>
        <v>0</v>
      </c>
      <c r="AD10" s="259">
        <f>+MAR!AF37</f>
        <v>0</v>
      </c>
      <c r="AE10" s="259" t="str">
        <f>+MAR!AG37</f>
        <v>T</v>
      </c>
      <c r="AF10" s="259" t="str">
        <f>+MAR!AH37</f>
        <v>N</v>
      </c>
      <c r="AG10" s="245">
        <f>+MAR!BE35</f>
        <v>7.5</v>
      </c>
    </row>
    <row r="11" spans="1:33" ht="21" customHeight="1" x14ac:dyDescent="0.25">
      <c r="A11" s="382" t="s">
        <v>234</v>
      </c>
      <c r="B11" s="250">
        <f>+ABR!D35</f>
        <v>0</v>
      </c>
      <c r="C11" s="250">
        <f>+ABR!E35</f>
        <v>0</v>
      </c>
      <c r="D11" s="250">
        <f>+ABR!F35</f>
        <v>0</v>
      </c>
      <c r="E11" s="250" t="str">
        <f>+ABR!G35</f>
        <v>N</v>
      </c>
      <c r="F11" s="250" t="str">
        <f>+ABR!H35</f>
        <v>NTS</v>
      </c>
      <c r="G11" s="250">
        <f>+ABR!I35</f>
        <v>0</v>
      </c>
      <c r="H11" s="250" t="str">
        <f>+ABR!J35</f>
        <v>TR</v>
      </c>
      <c r="I11" s="250" t="str">
        <f>+ABR!K35</f>
        <v>TR</v>
      </c>
      <c r="J11" s="250">
        <f>+ABR!L35</f>
        <v>0</v>
      </c>
      <c r="K11" s="250">
        <f>+ABR!M35</f>
        <v>0</v>
      </c>
      <c r="L11" s="250">
        <f>+ABR!N35</f>
        <v>0</v>
      </c>
      <c r="M11" s="250">
        <f>+ABR!O35</f>
        <v>0</v>
      </c>
      <c r="N11" s="250">
        <f>+ABR!P35</f>
        <v>0</v>
      </c>
      <c r="O11" s="250" t="str">
        <f>+ABR!Q35</f>
        <v>DTS</v>
      </c>
      <c r="P11" s="250" t="str">
        <f>+ABR!R35</f>
        <v>N</v>
      </c>
      <c r="Q11" s="250">
        <f>+ABR!S35</f>
        <v>0</v>
      </c>
      <c r="R11" s="250">
        <f>+ABR!T35</f>
        <v>0</v>
      </c>
      <c r="S11" s="250">
        <f>+ABR!U35</f>
        <v>0</v>
      </c>
      <c r="T11" s="250">
        <f>+ABR!V35</f>
        <v>0</v>
      </c>
      <c r="U11" s="250">
        <f>+ABR!W35</f>
        <v>0</v>
      </c>
      <c r="V11" s="250">
        <f>+ABR!X35</f>
        <v>0</v>
      </c>
      <c r="W11" s="250">
        <f>+ABR!Y35</f>
        <v>0</v>
      </c>
      <c r="X11" s="250">
        <f>+ABR!Z35</f>
        <v>0</v>
      </c>
      <c r="Y11" s="250">
        <f>+ABR!AA35</f>
        <v>0</v>
      </c>
      <c r="Z11" s="250">
        <f>+ABR!AB35</f>
        <v>0</v>
      </c>
      <c r="AA11" s="250">
        <f>+ABR!AC35</f>
        <v>0</v>
      </c>
      <c r="AB11" s="250">
        <f>+ABR!AD35</f>
        <v>0</v>
      </c>
      <c r="AC11" s="250">
        <f>+ABR!AE35</f>
        <v>0</v>
      </c>
      <c r="AD11" s="250">
        <f>+ABR!AF35</f>
        <v>0</v>
      </c>
      <c r="AE11" s="250">
        <f>+ABR!AG35</f>
        <v>0</v>
      </c>
      <c r="AF11" s="250">
        <f>+ABR!AH35</f>
        <v>0</v>
      </c>
      <c r="AG11" s="244">
        <f>176/24</f>
        <v>7.333333333333333</v>
      </c>
    </row>
    <row r="12" spans="1:33" ht="21" customHeight="1" x14ac:dyDescent="0.25">
      <c r="A12" s="383"/>
      <c r="B12" s="250">
        <f>+ABR!D37</f>
        <v>0</v>
      </c>
      <c r="C12" s="250">
        <f>+ABR!E37</f>
        <v>0</v>
      </c>
      <c r="D12" s="250" t="str">
        <f>+ABR!F37</f>
        <v>D</v>
      </c>
      <c r="E12" s="250">
        <f>+ABR!G37</f>
        <v>0</v>
      </c>
      <c r="F12" s="250">
        <f>+ABR!H37</f>
        <v>0</v>
      </c>
      <c r="G12" s="250">
        <f>+ABR!I37</f>
        <v>0</v>
      </c>
      <c r="H12" s="250">
        <f>+ABR!J37</f>
        <v>0</v>
      </c>
      <c r="I12" s="250">
        <f>+ABR!K37</f>
        <v>0</v>
      </c>
      <c r="J12" s="250" t="str">
        <f>+ABR!L37</f>
        <v>DTS5S</v>
      </c>
      <c r="K12" s="250">
        <f>+ABR!M37</f>
        <v>0</v>
      </c>
      <c r="L12" s="250" t="str">
        <f>+ABR!N37</f>
        <v>D</v>
      </c>
      <c r="M12" s="250" t="str">
        <f>+ABR!O37</f>
        <v>N</v>
      </c>
      <c r="N12" s="250">
        <f>+ABR!P37</f>
        <v>0</v>
      </c>
      <c r="O12" s="250">
        <f>+ABR!Q37</f>
        <v>0</v>
      </c>
      <c r="P12" s="250">
        <f>+ABR!R37</f>
        <v>0</v>
      </c>
      <c r="Q12" s="250" t="str">
        <f>+ABR!S37</f>
        <v>N</v>
      </c>
      <c r="R12" s="250">
        <f>+ABR!T37</f>
        <v>0</v>
      </c>
      <c r="S12" s="250">
        <f>+ABR!U37</f>
        <v>0</v>
      </c>
      <c r="T12" s="250" t="str">
        <f>+ABR!V37</f>
        <v>D</v>
      </c>
      <c r="U12" s="250" t="str">
        <f>+ABR!W37</f>
        <v>FOTS</v>
      </c>
      <c r="V12" s="250">
        <f>+ABR!X37</f>
        <v>0</v>
      </c>
      <c r="W12" s="250">
        <f>+ABR!Y37</f>
        <v>0</v>
      </c>
      <c r="X12" s="250" t="str">
        <f>+ABR!Z37</f>
        <v>FOTS</v>
      </c>
      <c r="Y12" s="250" t="str">
        <f>+ABR!AA37</f>
        <v>FOTS</v>
      </c>
      <c r="Z12" s="250">
        <f>+ABR!AB37</f>
        <v>0</v>
      </c>
      <c r="AA12" s="250">
        <f>+ABR!AC37</f>
        <v>0</v>
      </c>
      <c r="AB12" s="250" t="str">
        <f>+ABR!AD37</f>
        <v>FE</v>
      </c>
      <c r="AC12" s="250" t="str">
        <f>+ABR!AE37</f>
        <v>FE</v>
      </c>
      <c r="AD12" s="250" t="str">
        <f>+ABR!AF37</f>
        <v>FE</v>
      </c>
      <c r="AE12" s="250" t="str">
        <f>+ABR!AG37</f>
        <v>FE</v>
      </c>
      <c r="AF12" s="250">
        <f>+ABR!AH37</f>
        <v>0</v>
      </c>
      <c r="AG12" s="245">
        <f>+ABR!BE35</f>
        <v>5.5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27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-1.6666666666666679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4</v>
      </c>
      <c r="E20" s="1777"/>
      <c r="I20" s="1776" t="s">
        <v>219</v>
      </c>
      <c r="J20" s="1776"/>
      <c r="K20" s="1776"/>
      <c r="L20" s="1777">
        <f>COUNTIF($B$4:$AF$15,"=FE")</f>
        <v>4</v>
      </c>
      <c r="M20" s="1777"/>
      <c r="Q20" s="1778" t="s">
        <v>57</v>
      </c>
      <c r="R20" s="1779"/>
      <c r="S20" s="1779"/>
      <c r="T20" s="1780"/>
      <c r="U20" s="1781">
        <f>+ABR!CB35</f>
        <v>5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1</v>
      </c>
      <c r="E21" s="1777"/>
      <c r="I21" s="1776" t="s">
        <v>57</v>
      </c>
      <c r="J21" s="1776"/>
      <c r="K21" s="1776"/>
      <c r="L21" s="1777">
        <f>COUNTIF($B$4:$AF$15,"=FOTS")</f>
        <v>4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0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5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2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>
      <c r="A25" s="1826" t="s">
        <v>262</v>
      </c>
      <c r="B25" s="1826"/>
      <c r="C25" s="1826"/>
      <c r="D25" s="1826"/>
      <c r="E25" s="1826"/>
      <c r="F25" s="1826"/>
      <c r="G25" s="1826"/>
      <c r="H25" s="1826"/>
      <c r="I25" s="1826"/>
      <c r="J25" s="1826"/>
      <c r="K25" s="1826"/>
      <c r="L25" s="1826"/>
      <c r="M25" s="1826"/>
      <c r="N25" s="1826"/>
      <c r="O25" s="1826"/>
      <c r="P25" s="1826"/>
      <c r="Q25" s="1826"/>
      <c r="R25" s="1826"/>
      <c r="S25" s="1826"/>
      <c r="T25" s="1826"/>
      <c r="U25" s="1826"/>
      <c r="V25" s="1826"/>
      <c r="W25" s="1826"/>
      <c r="X25" s="1826"/>
      <c r="Y25" s="1826"/>
      <c r="Z25" s="1826"/>
      <c r="AA25" s="1826"/>
      <c r="AB25" s="1826"/>
      <c r="AC25" s="1826"/>
      <c r="AD25" s="1826"/>
      <c r="AE25" s="1826"/>
      <c r="AF25" s="1826"/>
      <c r="AG25" s="1826"/>
    </row>
    <row r="26" spans="1:33" ht="39" customHeight="1" x14ac:dyDescent="0.25">
      <c r="A26" s="241"/>
      <c r="B26" s="31"/>
      <c r="C26" s="242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1809"/>
      <c r="AB26" s="1809"/>
      <c r="AC26" s="1809"/>
      <c r="AD26" s="1809"/>
      <c r="AE26" s="1809"/>
      <c r="AF26" s="1809"/>
      <c r="AG26" s="243"/>
    </row>
    <row r="27" spans="1:33" ht="24.6" customHeight="1" x14ac:dyDescent="0.25">
      <c r="A27" s="1764">
        <v>2024</v>
      </c>
      <c r="B27" s="1771" t="s">
        <v>214</v>
      </c>
      <c r="C27" s="1772"/>
      <c r="D27" s="1773"/>
      <c r="E27" s="1810">
        <v>16</v>
      </c>
      <c r="F27" s="1811"/>
      <c r="G27" s="1811"/>
      <c r="H27" s="1811"/>
      <c r="I27" s="1811"/>
      <c r="J27" s="1811"/>
      <c r="K27" s="1812"/>
      <c r="L27" s="1771" t="s">
        <v>215</v>
      </c>
      <c r="M27" s="1772"/>
      <c r="N27" s="1773"/>
      <c r="O27" s="1768"/>
      <c r="P27" s="1769"/>
      <c r="Q27" s="1769"/>
      <c r="R27" s="1769"/>
      <c r="S27" s="1769"/>
      <c r="T27" s="1769"/>
      <c r="U27" s="1769"/>
      <c r="V27" s="1770"/>
      <c r="W27" s="1771" t="s">
        <v>216</v>
      </c>
      <c r="X27" s="1772"/>
      <c r="Y27" s="1773"/>
      <c r="Z27" s="1768"/>
      <c r="AA27" s="1769"/>
      <c r="AB27" s="1769"/>
      <c r="AC27" s="1769"/>
      <c r="AD27" s="1769"/>
      <c r="AE27" s="1769"/>
      <c r="AF27" s="1770"/>
      <c r="AG27" s="255">
        <f>+AG29+AG31+AG33+AG35+AG37+AG39</f>
        <v>44.000000000000007</v>
      </c>
    </row>
    <row r="28" spans="1:33" ht="20.45" customHeight="1" x14ac:dyDescent="0.25">
      <c r="A28" s="1765"/>
      <c r="B28" s="257">
        <v>1</v>
      </c>
      <c r="C28" s="257">
        <v>2</v>
      </c>
      <c r="D28" s="257">
        <v>3</v>
      </c>
      <c r="E28" s="257">
        <v>4</v>
      </c>
      <c r="F28" s="257">
        <v>5</v>
      </c>
      <c r="G28" s="257">
        <v>6</v>
      </c>
      <c r="H28" s="257">
        <v>7</v>
      </c>
      <c r="I28" s="257">
        <v>8</v>
      </c>
      <c r="J28" s="257">
        <v>9</v>
      </c>
      <c r="K28" s="257">
        <v>10</v>
      </c>
      <c r="L28" s="257">
        <v>11</v>
      </c>
      <c r="M28" s="257">
        <v>12</v>
      </c>
      <c r="N28" s="257">
        <v>13</v>
      </c>
      <c r="O28" s="257">
        <v>14</v>
      </c>
      <c r="P28" s="257">
        <v>15</v>
      </c>
      <c r="Q28" s="257">
        <v>16</v>
      </c>
      <c r="R28" s="257">
        <v>17</v>
      </c>
      <c r="S28" s="257">
        <v>18</v>
      </c>
      <c r="T28" s="257">
        <v>19</v>
      </c>
      <c r="U28" s="257">
        <v>20</v>
      </c>
      <c r="V28" s="257">
        <v>21</v>
      </c>
      <c r="W28" s="263">
        <v>22</v>
      </c>
      <c r="X28" s="263">
        <v>23</v>
      </c>
      <c r="Y28" s="263">
        <v>24</v>
      </c>
      <c r="Z28" s="263">
        <v>25</v>
      </c>
      <c r="AA28" s="263">
        <v>26</v>
      </c>
      <c r="AB28" s="263">
        <v>27</v>
      </c>
      <c r="AC28" s="263">
        <v>28</v>
      </c>
      <c r="AD28" s="263">
        <v>29</v>
      </c>
      <c r="AE28" s="263">
        <v>30</v>
      </c>
      <c r="AF28" s="257">
        <v>31</v>
      </c>
      <c r="AG28" s="258" t="s">
        <v>8</v>
      </c>
    </row>
    <row r="29" spans="1:33" ht="20.45" customHeight="1" x14ac:dyDescent="0.25">
      <c r="A29" s="1764" t="s">
        <v>251</v>
      </c>
      <c r="B29" s="259" t="e">
        <f>+#REF!</f>
        <v>#REF!</v>
      </c>
      <c r="C29" s="259" t="e">
        <f>+#REF!</f>
        <v>#REF!</v>
      </c>
      <c r="D29" s="259" t="e">
        <f>+#REF!</f>
        <v>#REF!</v>
      </c>
      <c r="E29" s="259" t="e">
        <f>+#REF!</f>
        <v>#REF!</v>
      </c>
      <c r="F29" s="259" t="e">
        <f>+#REF!</f>
        <v>#REF!</v>
      </c>
      <c r="G29" s="259" t="e">
        <f>+#REF!</f>
        <v>#REF!</v>
      </c>
      <c r="H29" s="259" t="e">
        <f>+#REF!</f>
        <v>#REF!</v>
      </c>
      <c r="I29" s="259" t="e">
        <f>+#REF!</f>
        <v>#REF!</v>
      </c>
      <c r="J29" s="259" t="e">
        <f>+#REF!</f>
        <v>#REF!</v>
      </c>
      <c r="K29" s="259" t="e">
        <f>+#REF!</f>
        <v>#REF!</v>
      </c>
      <c r="L29" s="259" t="e">
        <f>+#REF!</f>
        <v>#REF!</v>
      </c>
      <c r="M29" s="259" t="e">
        <f>+#REF!</f>
        <v>#REF!</v>
      </c>
      <c r="N29" s="259" t="e">
        <f>+#REF!</f>
        <v>#REF!</v>
      </c>
      <c r="O29" s="259" t="e">
        <f>+#REF!</f>
        <v>#REF!</v>
      </c>
      <c r="P29" s="259" t="e">
        <f>+#REF!</f>
        <v>#REF!</v>
      </c>
      <c r="Q29" s="259" t="e">
        <f>+#REF!</f>
        <v>#REF!</v>
      </c>
      <c r="R29" s="259" t="e">
        <f>+#REF!</f>
        <v>#REF!</v>
      </c>
      <c r="S29" s="259" t="e">
        <f>+#REF!</f>
        <v>#REF!</v>
      </c>
      <c r="T29" s="259" t="e">
        <f>+#REF!</f>
        <v>#REF!</v>
      </c>
      <c r="U29" s="259" t="e">
        <f>+#REF!</f>
        <v>#REF!</v>
      </c>
      <c r="V29" s="259" t="e">
        <f>+#REF!</f>
        <v>#REF!</v>
      </c>
      <c r="W29" s="259" t="e">
        <f>+#REF!</f>
        <v>#REF!</v>
      </c>
      <c r="X29" s="259" t="e">
        <f>+#REF!</f>
        <v>#REF!</v>
      </c>
      <c r="Y29" s="259" t="e">
        <f>+#REF!</f>
        <v>#REF!</v>
      </c>
      <c r="Z29" s="259" t="e">
        <f>+#REF!</f>
        <v>#REF!</v>
      </c>
      <c r="AA29" s="259" t="e">
        <f>+#REF!</f>
        <v>#REF!</v>
      </c>
      <c r="AB29" s="259" t="e">
        <f>+#REF!</f>
        <v>#REF!</v>
      </c>
      <c r="AC29" s="259" t="e">
        <f>+#REF!</f>
        <v>#REF!</v>
      </c>
      <c r="AD29" s="259" t="e">
        <f>+#REF!</f>
        <v>#REF!</v>
      </c>
      <c r="AE29" s="259" t="e">
        <f>+#REF!</f>
        <v>#REF!</v>
      </c>
      <c r="AF29" s="259" t="e">
        <f>+#REF!</f>
        <v>#REF!</v>
      </c>
      <c r="AG29" s="427">
        <f>184/24</f>
        <v>7.666666666666667</v>
      </c>
    </row>
    <row r="30" spans="1:33" ht="20.45" customHeight="1" x14ac:dyDescent="0.25">
      <c r="A30" s="1765"/>
      <c r="B30" s="259" t="e">
        <f>+#REF!</f>
        <v>#REF!</v>
      </c>
      <c r="C30" s="259" t="e">
        <f>+#REF!</f>
        <v>#REF!</v>
      </c>
      <c r="D30" s="259" t="e">
        <f>+#REF!</f>
        <v>#REF!</v>
      </c>
      <c r="E30" s="259" t="e">
        <f>+#REF!</f>
        <v>#REF!</v>
      </c>
      <c r="F30" s="259" t="e">
        <f>+#REF!</f>
        <v>#REF!</v>
      </c>
      <c r="G30" s="259" t="e">
        <f>+#REF!</f>
        <v>#REF!</v>
      </c>
      <c r="H30" s="259" t="e">
        <f>+#REF!</f>
        <v>#REF!</v>
      </c>
      <c r="I30" s="259" t="e">
        <f>+#REF!</f>
        <v>#REF!</v>
      </c>
      <c r="J30" s="259" t="e">
        <f>+#REF!</f>
        <v>#REF!</v>
      </c>
      <c r="K30" s="259" t="e">
        <f>+#REF!</f>
        <v>#REF!</v>
      </c>
      <c r="L30" s="259" t="e">
        <f>+#REF!</f>
        <v>#REF!</v>
      </c>
      <c r="M30" s="259" t="e">
        <f>+#REF!</f>
        <v>#REF!</v>
      </c>
      <c r="N30" s="259" t="e">
        <f>+#REF!</f>
        <v>#REF!</v>
      </c>
      <c r="O30" s="259" t="e">
        <f>+#REF!</f>
        <v>#REF!</v>
      </c>
      <c r="P30" s="259" t="e">
        <f>+#REF!</f>
        <v>#REF!</v>
      </c>
      <c r="Q30" s="259" t="e">
        <f>+#REF!</f>
        <v>#REF!</v>
      </c>
      <c r="R30" s="259" t="e">
        <f>+#REF!</f>
        <v>#REF!</v>
      </c>
      <c r="S30" s="259" t="e">
        <f>+#REF!</f>
        <v>#REF!</v>
      </c>
      <c r="T30" s="259" t="e">
        <f>+#REF!</f>
        <v>#REF!</v>
      </c>
      <c r="U30" s="259" t="e">
        <f>+#REF!</f>
        <v>#REF!</v>
      </c>
      <c r="V30" s="259" t="e">
        <f>+#REF!</f>
        <v>#REF!</v>
      </c>
      <c r="W30" s="259" t="e">
        <f>+#REF!</f>
        <v>#REF!</v>
      </c>
      <c r="X30" s="259" t="e">
        <f>+#REF!</f>
        <v>#REF!</v>
      </c>
      <c r="Y30" s="259" t="e">
        <f>+#REF!</f>
        <v>#REF!</v>
      </c>
      <c r="Z30" s="259" t="e">
        <f>+#REF!</f>
        <v>#REF!</v>
      </c>
      <c r="AA30" s="259" t="e">
        <f>+#REF!</f>
        <v>#REF!</v>
      </c>
      <c r="AB30" s="259" t="e">
        <f>+#REF!</f>
        <v>#REF!</v>
      </c>
      <c r="AC30" s="259" t="e">
        <f>+#REF!</f>
        <v>#REF!</v>
      </c>
      <c r="AD30" s="259" t="e">
        <f>+#REF!</f>
        <v>#REF!</v>
      </c>
      <c r="AE30" s="259" t="e">
        <f>+#REF!</f>
        <v>#REF!</v>
      </c>
      <c r="AF30" s="259" t="e">
        <f>+#REF!</f>
        <v>#REF!</v>
      </c>
      <c r="AG30" s="245" t="e">
        <f>#REF!</f>
        <v>#REF!</v>
      </c>
    </row>
    <row r="31" spans="1:33" ht="20.45" customHeight="1" x14ac:dyDescent="0.25">
      <c r="A31" s="1764" t="s">
        <v>252</v>
      </c>
      <c r="B31" s="250" t="e">
        <f>+#REF!</f>
        <v>#REF!</v>
      </c>
      <c r="C31" s="250" t="e">
        <f>+#REF!</f>
        <v>#REF!</v>
      </c>
      <c r="D31" s="250" t="e">
        <f>+#REF!</f>
        <v>#REF!</v>
      </c>
      <c r="E31" s="250" t="e">
        <f>+#REF!</f>
        <v>#REF!</v>
      </c>
      <c r="F31" s="250" t="e">
        <f>+#REF!</f>
        <v>#REF!</v>
      </c>
      <c r="G31" s="250" t="e">
        <f>+#REF!</f>
        <v>#REF!</v>
      </c>
      <c r="H31" s="250" t="e">
        <f>+#REF!</f>
        <v>#REF!</v>
      </c>
      <c r="I31" s="250" t="e">
        <f>+#REF!</f>
        <v>#REF!</v>
      </c>
      <c r="J31" s="250" t="e">
        <f>+#REF!</f>
        <v>#REF!</v>
      </c>
      <c r="K31" s="250" t="e">
        <f>+#REF!</f>
        <v>#REF!</v>
      </c>
      <c r="L31" s="250" t="e">
        <f>+#REF!</f>
        <v>#REF!</v>
      </c>
      <c r="M31" s="250" t="e">
        <f>+#REF!</f>
        <v>#REF!</v>
      </c>
      <c r="N31" s="250" t="e">
        <f>+#REF!</f>
        <v>#REF!</v>
      </c>
      <c r="O31" s="250" t="e">
        <f>+#REF!</f>
        <v>#REF!</v>
      </c>
      <c r="P31" s="250" t="e">
        <f>+#REF!</f>
        <v>#REF!</v>
      </c>
      <c r="Q31" s="250" t="e">
        <f>+#REF!</f>
        <v>#REF!</v>
      </c>
      <c r="R31" s="250" t="e">
        <f>+#REF!</f>
        <v>#REF!</v>
      </c>
      <c r="S31" s="250" t="e">
        <f>+#REF!</f>
        <v>#REF!</v>
      </c>
      <c r="T31" s="250" t="e">
        <f>+#REF!</f>
        <v>#REF!</v>
      </c>
      <c r="U31" s="250" t="e">
        <f>+#REF!</f>
        <v>#REF!</v>
      </c>
      <c r="V31" s="250" t="e">
        <f>+#REF!</f>
        <v>#REF!</v>
      </c>
      <c r="W31" s="250" t="e">
        <f>+#REF!</f>
        <v>#REF!</v>
      </c>
      <c r="X31" s="250" t="e">
        <f>+#REF!</f>
        <v>#REF!</v>
      </c>
      <c r="Y31" s="250" t="e">
        <f>+#REF!</f>
        <v>#REF!</v>
      </c>
      <c r="Z31" s="250" t="e">
        <f>+#REF!</f>
        <v>#REF!</v>
      </c>
      <c r="AA31" s="250" t="e">
        <f>+#REF!</f>
        <v>#REF!</v>
      </c>
      <c r="AB31" s="250" t="e">
        <f>+#REF!</f>
        <v>#REF!</v>
      </c>
      <c r="AC31" s="250" t="e">
        <f>+#REF!</f>
        <v>#REF!</v>
      </c>
      <c r="AD31" s="250" t="e">
        <f>+#REF!</f>
        <v>#REF!</v>
      </c>
      <c r="AE31" s="250" t="e">
        <f>+#REF!</f>
        <v>#REF!</v>
      </c>
      <c r="AF31" s="250" t="e">
        <f>+#REF!</f>
        <v>#REF!</v>
      </c>
      <c r="AG31" s="244">
        <f>176/24</f>
        <v>7.333333333333333</v>
      </c>
    </row>
    <row r="32" spans="1:33" ht="20.45" customHeight="1" x14ac:dyDescent="0.25">
      <c r="A32" s="1765"/>
      <c r="B32" s="250" t="e">
        <f>+#REF!</f>
        <v>#REF!</v>
      </c>
      <c r="C32" s="250" t="e">
        <f>+#REF!</f>
        <v>#REF!</v>
      </c>
      <c r="D32" s="250" t="e">
        <f>+#REF!</f>
        <v>#REF!</v>
      </c>
      <c r="E32" s="250" t="e">
        <f>+#REF!</f>
        <v>#REF!</v>
      </c>
      <c r="F32" s="250" t="e">
        <f>+#REF!</f>
        <v>#REF!</v>
      </c>
      <c r="G32" s="250" t="e">
        <f>+#REF!</f>
        <v>#REF!</v>
      </c>
      <c r="H32" s="250" t="e">
        <f>+#REF!</f>
        <v>#REF!</v>
      </c>
      <c r="I32" s="250" t="e">
        <f>+#REF!</f>
        <v>#REF!</v>
      </c>
      <c r="J32" s="250" t="e">
        <f>+#REF!</f>
        <v>#REF!</v>
      </c>
      <c r="K32" s="250" t="e">
        <f>+#REF!</f>
        <v>#REF!</v>
      </c>
      <c r="L32" s="250" t="e">
        <f>+#REF!</f>
        <v>#REF!</v>
      </c>
      <c r="M32" s="250" t="e">
        <f>+#REF!</f>
        <v>#REF!</v>
      </c>
      <c r="N32" s="250" t="e">
        <f>+#REF!</f>
        <v>#REF!</v>
      </c>
      <c r="O32" s="250" t="e">
        <f>+#REF!</f>
        <v>#REF!</v>
      </c>
      <c r="P32" s="250" t="e">
        <f>+#REF!</f>
        <v>#REF!</v>
      </c>
      <c r="Q32" s="250" t="e">
        <f>+#REF!</f>
        <v>#REF!</v>
      </c>
      <c r="R32" s="250" t="e">
        <f>+#REF!</f>
        <v>#REF!</v>
      </c>
      <c r="S32" s="250" t="e">
        <f>+#REF!</f>
        <v>#REF!</v>
      </c>
      <c r="T32" s="250" t="e">
        <f>+#REF!</f>
        <v>#REF!</v>
      </c>
      <c r="U32" s="250" t="e">
        <f>+#REF!</f>
        <v>#REF!</v>
      </c>
      <c r="V32" s="250" t="e">
        <f>+#REF!</f>
        <v>#REF!</v>
      </c>
      <c r="W32" s="250" t="e">
        <f>+#REF!</f>
        <v>#REF!</v>
      </c>
      <c r="X32" s="250" t="e">
        <f>+#REF!</f>
        <v>#REF!</v>
      </c>
      <c r="Y32" s="250" t="e">
        <f>+#REF!</f>
        <v>#REF!</v>
      </c>
      <c r="Z32" s="250" t="e">
        <f>+#REF!</f>
        <v>#REF!</v>
      </c>
      <c r="AA32" s="250" t="e">
        <f>+#REF!</f>
        <v>#REF!</v>
      </c>
      <c r="AB32" s="250" t="e">
        <f>+#REF!</f>
        <v>#REF!</v>
      </c>
      <c r="AC32" s="250" t="e">
        <f>+#REF!</f>
        <v>#REF!</v>
      </c>
      <c r="AD32" s="250" t="e">
        <f>+#REF!</f>
        <v>#REF!</v>
      </c>
      <c r="AE32" s="250" t="e">
        <f>+#REF!</f>
        <v>#REF!</v>
      </c>
      <c r="AF32" s="250" t="e">
        <f>+#REF!</f>
        <v>#REF!</v>
      </c>
      <c r="AG32" s="245" t="e">
        <f>#REF!</f>
        <v>#REF!</v>
      </c>
    </row>
    <row r="33" spans="1:33" ht="20.45" customHeight="1" x14ac:dyDescent="0.25">
      <c r="A33" s="1764" t="s">
        <v>253</v>
      </c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4">
        <f>168/24</f>
        <v>7</v>
      </c>
    </row>
    <row r="34" spans="1:33" ht="20.45" customHeight="1" x14ac:dyDescent="0.25">
      <c r="A34" s="1765"/>
      <c r="B34" s="250" t="e">
        <f>+#REF!</f>
        <v>#REF!</v>
      </c>
      <c r="C34" s="250" t="e">
        <f>+#REF!</f>
        <v>#REF!</v>
      </c>
      <c r="D34" s="250" t="e">
        <f>+#REF!</f>
        <v>#REF!</v>
      </c>
      <c r="E34" s="250" t="e">
        <f>+#REF!</f>
        <v>#REF!</v>
      </c>
      <c r="F34" s="250" t="e">
        <f>+#REF!</f>
        <v>#REF!</v>
      </c>
      <c r="G34" s="250" t="e">
        <f>+#REF!</f>
        <v>#REF!</v>
      </c>
      <c r="H34" s="250" t="e">
        <f>+#REF!</f>
        <v>#REF!</v>
      </c>
      <c r="I34" s="250" t="e">
        <f>+#REF!</f>
        <v>#REF!</v>
      </c>
      <c r="J34" s="250" t="e">
        <f>+#REF!</f>
        <v>#REF!</v>
      </c>
      <c r="K34" s="250" t="e">
        <f>+#REF!</f>
        <v>#REF!</v>
      </c>
      <c r="L34" s="250" t="e">
        <f>+#REF!</f>
        <v>#REF!</v>
      </c>
      <c r="M34" s="250" t="e">
        <f>+#REF!</f>
        <v>#REF!</v>
      </c>
      <c r="N34" s="250" t="e">
        <f>+#REF!</f>
        <v>#REF!</v>
      </c>
      <c r="O34" s="250" t="e">
        <f>+#REF!</f>
        <v>#REF!</v>
      </c>
      <c r="P34" s="250" t="e">
        <f>+#REF!</f>
        <v>#REF!</v>
      </c>
      <c r="Q34" s="250" t="e">
        <f>+#REF!</f>
        <v>#REF!</v>
      </c>
      <c r="R34" s="250" t="e">
        <f>+#REF!</f>
        <v>#REF!</v>
      </c>
      <c r="S34" s="250" t="e">
        <f>+#REF!</f>
        <v>#REF!</v>
      </c>
      <c r="T34" s="250" t="e">
        <f>+#REF!</f>
        <v>#REF!</v>
      </c>
      <c r="U34" s="250" t="e">
        <f>+#REF!</f>
        <v>#REF!</v>
      </c>
      <c r="V34" s="250" t="e">
        <f>+#REF!</f>
        <v>#REF!</v>
      </c>
      <c r="W34" s="250" t="e">
        <f>+#REF!</f>
        <v>#REF!</v>
      </c>
      <c r="X34" s="250" t="e">
        <f>+#REF!</f>
        <v>#REF!</v>
      </c>
      <c r="Y34" s="250" t="e">
        <f>+#REF!</f>
        <v>#REF!</v>
      </c>
      <c r="Z34" s="250" t="e">
        <f>+#REF!</f>
        <v>#REF!</v>
      </c>
      <c r="AA34" s="250" t="e">
        <f>+#REF!</f>
        <v>#REF!</v>
      </c>
      <c r="AB34" s="250" t="e">
        <f>+#REF!</f>
        <v>#REF!</v>
      </c>
      <c r="AC34" s="250" t="e">
        <f>+#REF!</f>
        <v>#REF!</v>
      </c>
      <c r="AD34" s="250" t="e">
        <f>+#REF!</f>
        <v>#REF!</v>
      </c>
      <c r="AE34" s="250" t="e">
        <f>+#REF!</f>
        <v>#REF!</v>
      </c>
      <c r="AF34" s="250" t="e">
        <f>+#REF!</f>
        <v>#REF!</v>
      </c>
      <c r="AG34" s="245" t="e">
        <f>#REF!</f>
        <v>#REF!</v>
      </c>
    </row>
    <row r="35" spans="1:33" ht="20.45" customHeight="1" x14ac:dyDescent="0.25">
      <c r="A35" s="1764" t="s">
        <v>254</v>
      </c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4">
        <f>184/24</f>
        <v>7.666666666666667</v>
      </c>
    </row>
    <row r="36" spans="1:33" ht="20.45" customHeight="1" x14ac:dyDescent="0.25">
      <c r="A36" s="1765"/>
      <c r="B36" s="250" t="e">
        <f>+#REF!</f>
        <v>#REF!</v>
      </c>
      <c r="C36" s="250" t="e">
        <f>+#REF!</f>
        <v>#REF!</v>
      </c>
      <c r="D36" s="250" t="e">
        <f>+#REF!</f>
        <v>#REF!</v>
      </c>
      <c r="E36" s="250" t="e">
        <f>+#REF!</f>
        <v>#REF!</v>
      </c>
      <c r="F36" s="250" t="e">
        <f>+#REF!</f>
        <v>#REF!</v>
      </c>
      <c r="G36" s="250" t="e">
        <f>+#REF!</f>
        <v>#REF!</v>
      </c>
      <c r="H36" s="250" t="e">
        <f>+#REF!</f>
        <v>#REF!</v>
      </c>
      <c r="I36" s="250" t="e">
        <f>+#REF!</f>
        <v>#REF!</v>
      </c>
      <c r="J36" s="250" t="e">
        <f>+#REF!</f>
        <v>#REF!</v>
      </c>
      <c r="K36" s="250" t="e">
        <f>+#REF!</f>
        <v>#REF!</v>
      </c>
      <c r="L36" s="250" t="e">
        <f>+#REF!</f>
        <v>#REF!</v>
      </c>
      <c r="M36" s="250" t="e">
        <f>+#REF!</f>
        <v>#REF!</v>
      </c>
      <c r="N36" s="250" t="e">
        <f>+#REF!</f>
        <v>#REF!</v>
      </c>
      <c r="O36" s="250" t="e">
        <f>+#REF!</f>
        <v>#REF!</v>
      </c>
      <c r="P36" s="250" t="e">
        <f>+#REF!</f>
        <v>#REF!</v>
      </c>
      <c r="Q36" s="250" t="e">
        <f>+#REF!</f>
        <v>#REF!</v>
      </c>
      <c r="R36" s="250" t="e">
        <f>+#REF!</f>
        <v>#REF!</v>
      </c>
      <c r="S36" s="250" t="e">
        <f>+#REF!</f>
        <v>#REF!</v>
      </c>
      <c r="T36" s="250" t="e">
        <f>+#REF!</f>
        <v>#REF!</v>
      </c>
      <c r="U36" s="250" t="e">
        <f>+#REF!</f>
        <v>#REF!</v>
      </c>
      <c r="V36" s="250" t="e">
        <f>+#REF!</f>
        <v>#REF!</v>
      </c>
      <c r="W36" s="250" t="e">
        <f>+#REF!</f>
        <v>#REF!</v>
      </c>
      <c r="X36" s="250" t="e">
        <f>+#REF!</f>
        <v>#REF!</v>
      </c>
      <c r="Y36" s="250" t="e">
        <f>+#REF!</f>
        <v>#REF!</v>
      </c>
      <c r="Z36" s="250" t="e">
        <f>+#REF!</f>
        <v>#REF!</v>
      </c>
      <c r="AA36" s="250" t="e">
        <f>+#REF!</f>
        <v>#REF!</v>
      </c>
      <c r="AB36" s="250" t="e">
        <f>+#REF!</f>
        <v>#REF!</v>
      </c>
      <c r="AC36" s="250" t="e">
        <f>+#REF!</f>
        <v>#REF!</v>
      </c>
      <c r="AD36" s="250" t="e">
        <f>+#REF!</f>
        <v>#REF!</v>
      </c>
      <c r="AE36" s="250" t="e">
        <f>+#REF!</f>
        <v>#REF!</v>
      </c>
      <c r="AF36" s="250" t="e">
        <f>+#REF!</f>
        <v>#REF!</v>
      </c>
      <c r="AG36" s="245" t="e">
        <f>#REF!</f>
        <v>#REF!</v>
      </c>
    </row>
    <row r="37" spans="1:33" ht="20.45" customHeight="1" x14ac:dyDescent="0.25">
      <c r="A37" s="1764" t="s">
        <v>255</v>
      </c>
      <c r="B37" s="277">
        <f>+JAN!D35</f>
        <v>0</v>
      </c>
      <c r="C37" s="277">
        <f>+JAN!E35</f>
        <v>0</v>
      </c>
      <c r="D37" s="277">
        <f>+JAN!F35</f>
        <v>0</v>
      </c>
      <c r="E37" s="277">
        <f>+JAN!G35</f>
        <v>0</v>
      </c>
      <c r="F37" s="277">
        <f>+JAN!H35</f>
        <v>0</v>
      </c>
      <c r="G37" s="277">
        <f>+JAN!I35</f>
        <v>0</v>
      </c>
      <c r="H37" s="277">
        <f>+JAN!J35</f>
        <v>0</v>
      </c>
      <c r="I37" s="277">
        <f>+JAN!K35</f>
        <v>0</v>
      </c>
      <c r="J37" s="277">
        <f>+JAN!L35</f>
        <v>0</v>
      </c>
      <c r="K37" s="277">
        <f>+JAN!M35</f>
        <v>0</v>
      </c>
      <c r="L37" s="277">
        <f>+JAN!N35</f>
        <v>0</v>
      </c>
      <c r="M37" s="277">
        <f>+JAN!O35</f>
        <v>0</v>
      </c>
      <c r="N37" s="277">
        <f>+JAN!P35</f>
        <v>0</v>
      </c>
      <c r="O37" s="277" t="str">
        <f>+JAN!Q35</f>
        <v>N</v>
      </c>
      <c r="P37" s="277">
        <f>+JAN!R35</f>
        <v>0</v>
      </c>
      <c r="Q37" s="277">
        <f>+JAN!S35</f>
        <v>0</v>
      </c>
      <c r="R37" s="277">
        <f>+JAN!T35</f>
        <v>0</v>
      </c>
      <c r="S37" s="277">
        <f>+JAN!U35</f>
        <v>0</v>
      </c>
      <c r="T37" s="277">
        <f>+JAN!V35</f>
        <v>0</v>
      </c>
      <c r="U37" s="277">
        <f>+JAN!W35</f>
        <v>0</v>
      </c>
      <c r="V37" s="277" t="str">
        <f>+JAN!X35</f>
        <v>D</v>
      </c>
      <c r="W37" s="277">
        <f>+JAN!Y35</f>
        <v>0</v>
      </c>
      <c r="X37" s="277">
        <f>+JAN!Z35</f>
        <v>0</v>
      </c>
      <c r="Y37" s="277">
        <f>+JAN!AA35</f>
        <v>0</v>
      </c>
      <c r="Z37" s="277">
        <f>+JAN!AB35</f>
        <v>0</v>
      </c>
      <c r="AA37" s="277">
        <f>+JAN!AC35</f>
        <v>0</v>
      </c>
      <c r="AB37" s="277">
        <f>+JAN!AD35</f>
        <v>0</v>
      </c>
      <c r="AC37" s="277">
        <f>+JAN!AE35</f>
        <v>0</v>
      </c>
      <c r="AD37" s="277" t="str">
        <f>+JAN!AF35</f>
        <v>D</v>
      </c>
      <c r="AE37" s="277">
        <f>+JAN!AG35</f>
        <v>0</v>
      </c>
      <c r="AF37" s="277">
        <f>+JAN!AH35</f>
        <v>0</v>
      </c>
      <c r="AG37" s="244">
        <f>168/24</f>
        <v>7</v>
      </c>
    </row>
    <row r="38" spans="1:33" ht="20.45" customHeight="1" x14ac:dyDescent="0.25">
      <c r="A38" s="1765"/>
      <c r="B38" s="277" t="str">
        <f>+JAN!D37</f>
        <v>D</v>
      </c>
      <c r="C38" s="277" t="str">
        <f>+JAN!E37</f>
        <v>D</v>
      </c>
      <c r="D38" s="277" t="str">
        <f>+JAN!F37</f>
        <v>DT</v>
      </c>
      <c r="E38" s="277" t="str">
        <f>+JAN!G37</f>
        <v>NT</v>
      </c>
      <c r="F38" s="277" t="str">
        <f>+JAN!H37</f>
        <v>T</v>
      </c>
      <c r="G38" s="277" t="str">
        <f>+JAN!I37</f>
        <v>DISP</v>
      </c>
      <c r="H38" s="277">
        <f>+JAN!J37</f>
        <v>0</v>
      </c>
      <c r="I38" s="277">
        <f>+JAN!K37</f>
        <v>0</v>
      </c>
      <c r="J38" s="277" t="str">
        <f>+JAN!L37</f>
        <v>D</v>
      </c>
      <c r="K38" s="277" t="str">
        <f>+JAN!M37</f>
        <v>D</v>
      </c>
      <c r="L38" s="277">
        <f>+JAN!N37</f>
        <v>0</v>
      </c>
      <c r="M38" s="277">
        <f>+JAN!O37</f>
        <v>0</v>
      </c>
      <c r="N38" s="277" t="str">
        <f>+JAN!P37</f>
        <v>D</v>
      </c>
      <c r="O38" s="277">
        <f>+JAN!Q37</f>
        <v>0</v>
      </c>
      <c r="P38" s="277">
        <f>+JAN!R37</f>
        <v>0</v>
      </c>
      <c r="Q38" s="277">
        <f>+JAN!S37</f>
        <v>0</v>
      </c>
      <c r="R38" s="277" t="str">
        <f>+JAN!T37</f>
        <v>N</v>
      </c>
      <c r="S38" s="277" t="str">
        <f>+JAN!U37</f>
        <v>N</v>
      </c>
      <c r="T38" s="277">
        <f>+JAN!V37</f>
        <v>0</v>
      </c>
      <c r="U38" s="277">
        <f>+JAN!W37</f>
        <v>0</v>
      </c>
      <c r="V38" s="277">
        <f>+JAN!X37</f>
        <v>0</v>
      </c>
      <c r="W38" s="277" t="str">
        <f>+JAN!Y37</f>
        <v>N</v>
      </c>
      <c r="X38" s="277">
        <f>+JAN!Z37</f>
        <v>0</v>
      </c>
      <c r="Y38" s="277">
        <f>+JAN!AA37</f>
        <v>0</v>
      </c>
      <c r="Z38" s="277" t="str">
        <f>+JAN!AB37</f>
        <v>D</v>
      </c>
      <c r="AA38" s="277" t="str">
        <f>+JAN!AC37</f>
        <v>N</v>
      </c>
      <c r="AB38" s="277" t="str">
        <f>+JAN!AD37</f>
        <v>T</v>
      </c>
      <c r="AC38" s="277">
        <f>+JAN!AE37</f>
        <v>0</v>
      </c>
      <c r="AD38" s="277">
        <f>+JAN!AF37</f>
        <v>0</v>
      </c>
      <c r="AE38" s="277" t="str">
        <f>+JAN!AG37</f>
        <v>N</v>
      </c>
      <c r="AF38" s="277">
        <f>+JAN!AH37</f>
        <v>0</v>
      </c>
      <c r="AG38" s="245">
        <f>JAN!BE35</f>
        <v>8</v>
      </c>
    </row>
    <row r="39" spans="1:33" ht="20.45" customHeight="1" x14ac:dyDescent="0.25">
      <c r="A39" s="1764" t="s">
        <v>256</v>
      </c>
      <c r="B39" s="250" t="e">
        <f>+#REF!</f>
        <v>#REF!</v>
      </c>
      <c r="C39" s="250" t="e">
        <f>+#REF!</f>
        <v>#REF!</v>
      </c>
      <c r="D39" s="250" t="e">
        <f>+#REF!</f>
        <v>#REF!</v>
      </c>
      <c r="E39" s="250" t="e">
        <f>+#REF!</f>
        <v>#REF!</v>
      </c>
      <c r="F39" s="250" t="e">
        <f>+#REF!</f>
        <v>#REF!</v>
      </c>
      <c r="G39" s="250" t="e">
        <f>+#REF!</f>
        <v>#REF!</v>
      </c>
      <c r="H39" s="250" t="e">
        <f>+#REF!</f>
        <v>#REF!</v>
      </c>
      <c r="I39" s="250" t="e">
        <f>+#REF!</f>
        <v>#REF!</v>
      </c>
      <c r="J39" s="250" t="e">
        <f>+#REF!</f>
        <v>#REF!</v>
      </c>
      <c r="K39" s="250" t="e">
        <f>+#REF!</f>
        <v>#REF!</v>
      </c>
      <c r="L39" s="250" t="e">
        <f>+#REF!</f>
        <v>#REF!</v>
      </c>
      <c r="M39" s="250" t="e">
        <f>+#REF!</f>
        <v>#REF!</v>
      </c>
      <c r="N39" s="250" t="e">
        <f>+#REF!</f>
        <v>#REF!</v>
      </c>
      <c r="O39" s="250" t="e">
        <f>+#REF!</f>
        <v>#REF!</v>
      </c>
      <c r="P39" s="250" t="e">
        <f>+#REF!</f>
        <v>#REF!</v>
      </c>
      <c r="Q39" s="250" t="e">
        <f>+#REF!</f>
        <v>#REF!</v>
      </c>
      <c r="R39" s="250" t="e">
        <f>+#REF!</f>
        <v>#REF!</v>
      </c>
      <c r="S39" s="250" t="e">
        <f>+#REF!</f>
        <v>#REF!</v>
      </c>
      <c r="T39" s="250" t="e">
        <f>+#REF!</f>
        <v>#REF!</v>
      </c>
      <c r="U39" s="250" t="e">
        <f>+#REF!</f>
        <v>#REF!</v>
      </c>
      <c r="V39" s="250" t="e">
        <f>+#REF!</f>
        <v>#REF!</v>
      </c>
      <c r="W39" s="250" t="e">
        <f>+#REF!</f>
        <v>#REF!</v>
      </c>
      <c r="X39" s="250" t="e">
        <f>+#REF!</f>
        <v>#REF!</v>
      </c>
      <c r="Y39" s="250" t="e">
        <f>+#REF!</f>
        <v>#REF!</v>
      </c>
      <c r="Z39" s="250" t="e">
        <f>+#REF!</f>
        <v>#REF!</v>
      </c>
      <c r="AA39" s="250" t="e">
        <f>+#REF!</f>
        <v>#REF!</v>
      </c>
      <c r="AB39" s="250" t="e">
        <f>+#REF!</f>
        <v>#REF!</v>
      </c>
      <c r="AC39" s="250" t="e">
        <f>+#REF!</f>
        <v>#REF!</v>
      </c>
      <c r="AD39" s="250" t="e">
        <f>+#REF!</f>
        <v>#REF!</v>
      </c>
      <c r="AE39" s="250" t="e">
        <f>+#REF!</f>
        <v>#REF!</v>
      </c>
      <c r="AF39" s="250" t="e">
        <f>+#REF!</f>
        <v>#REF!</v>
      </c>
      <c r="AG39" s="244">
        <f>176/24</f>
        <v>7.333333333333333</v>
      </c>
    </row>
    <row r="40" spans="1:33" ht="20.45" customHeight="1" x14ac:dyDescent="0.25">
      <c r="A40" s="1765"/>
      <c r="C40" s="250" t="e">
        <f>+#REF!</f>
        <v>#REF!</v>
      </c>
      <c r="D40" s="250" t="e">
        <f>+#REF!</f>
        <v>#REF!</v>
      </c>
      <c r="E40" s="250" t="e">
        <f>+#REF!</f>
        <v>#REF!</v>
      </c>
      <c r="F40" s="250" t="e">
        <f>+#REF!</f>
        <v>#REF!</v>
      </c>
      <c r="G40" s="250" t="e">
        <f>+#REF!</f>
        <v>#REF!</v>
      </c>
      <c r="H40" s="250" t="e">
        <f>+#REF!</f>
        <v>#REF!</v>
      </c>
      <c r="I40" s="250" t="e">
        <f>+#REF!</f>
        <v>#REF!</v>
      </c>
      <c r="J40" s="250" t="e">
        <f>+#REF!</f>
        <v>#REF!</v>
      </c>
      <c r="K40" s="250" t="e">
        <f>+#REF!</f>
        <v>#REF!</v>
      </c>
      <c r="L40" s="250" t="e">
        <f>+#REF!</f>
        <v>#REF!</v>
      </c>
      <c r="M40" s="250" t="e">
        <f>+#REF!</f>
        <v>#REF!</v>
      </c>
      <c r="N40" s="250" t="e">
        <f>+#REF!</f>
        <v>#REF!</v>
      </c>
      <c r="O40" s="250" t="e">
        <f>+#REF!</f>
        <v>#REF!</v>
      </c>
      <c r="P40" s="250" t="e">
        <f>+#REF!</f>
        <v>#REF!</v>
      </c>
      <c r="Q40" s="250" t="e">
        <f>+#REF!</f>
        <v>#REF!</v>
      </c>
      <c r="R40" s="250" t="e">
        <f>+#REF!</f>
        <v>#REF!</v>
      </c>
      <c r="S40" s="250" t="e">
        <f>+#REF!</f>
        <v>#REF!</v>
      </c>
      <c r="T40" s="250" t="e">
        <f>+#REF!</f>
        <v>#REF!</v>
      </c>
      <c r="U40" s="250" t="e">
        <f>+#REF!</f>
        <v>#REF!</v>
      </c>
      <c r="V40" s="250" t="e">
        <f>+#REF!</f>
        <v>#REF!</v>
      </c>
      <c r="W40" s="250" t="e">
        <f>+#REF!</f>
        <v>#REF!</v>
      </c>
      <c r="X40" s="250" t="e">
        <f>+#REF!</f>
        <v>#REF!</v>
      </c>
      <c r="Y40" s="250" t="e">
        <f>+#REF!</f>
        <v>#REF!</v>
      </c>
      <c r="Z40" s="250" t="e">
        <f>+#REF!</f>
        <v>#REF!</v>
      </c>
      <c r="AA40" s="250" t="e">
        <f>+#REF!</f>
        <v>#REF!</v>
      </c>
      <c r="AB40" s="250" t="e">
        <f>+#REF!</f>
        <v>#REF!</v>
      </c>
      <c r="AC40" s="250" t="e">
        <f>+#REF!</f>
        <v>#REF!</v>
      </c>
      <c r="AD40" s="250" t="e">
        <f>+#REF!</f>
        <v>#REF!</v>
      </c>
      <c r="AE40" s="250" t="e">
        <f>+#REF!</f>
        <v>#REF!</v>
      </c>
      <c r="AF40" s="250" t="e">
        <f>+#REF!</f>
        <v>#REF!</v>
      </c>
      <c r="AG40" s="245" t="e">
        <f>#REF!</f>
        <v>#REF!</v>
      </c>
    </row>
    <row r="41" spans="1:33" ht="20.45" customHeight="1" x14ac:dyDescent="0.25">
      <c r="A41" s="1774" t="s">
        <v>217</v>
      </c>
      <c r="B41" s="1774"/>
      <c r="C41" s="1774"/>
      <c r="D41" s="1774"/>
      <c r="E41" s="1774"/>
      <c r="F41" s="1774"/>
      <c r="G41" s="1774"/>
      <c r="H41" s="1774"/>
      <c r="I41" s="1774"/>
      <c r="J41" s="1774"/>
      <c r="K41" s="1774"/>
      <c r="L41" s="1774"/>
      <c r="M41" s="1774"/>
      <c r="N41" s="1774"/>
      <c r="O41" s="1774"/>
      <c r="P41" s="1774"/>
      <c r="Q41" s="1774"/>
      <c r="R41" s="1774"/>
      <c r="S41" s="1774"/>
      <c r="T41" s="1774"/>
      <c r="U41" s="1774"/>
      <c r="V41" s="1774"/>
      <c r="W41" s="1774"/>
      <c r="X41" s="1774"/>
      <c r="Y41" s="1774"/>
      <c r="Z41" s="1774"/>
      <c r="AA41" s="1774"/>
      <c r="AB41" s="1774"/>
      <c r="AC41" s="1774"/>
      <c r="AD41" s="1774"/>
      <c r="AE41" s="1774"/>
      <c r="AF41" s="1813"/>
      <c r="AG41" s="260" t="e">
        <f>+AG30+AG32+AG34+AG36+AG38+AG40</f>
        <v>#REF!</v>
      </c>
    </row>
    <row r="42" spans="1:33" ht="20.45" customHeight="1" x14ac:dyDescent="0.25">
      <c r="A42" s="1775"/>
      <c r="B42" s="1775"/>
      <c r="C42" s="1775"/>
      <c r="D42" s="1775"/>
      <c r="E42" s="1775"/>
      <c r="F42" s="1775"/>
      <c r="G42" s="1775"/>
      <c r="H42" s="1775"/>
      <c r="I42" s="1775"/>
      <c r="J42" s="1775"/>
      <c r="K42" s="1775"/>
      <c r="L42" s="1775"/>
      <c r="M42" s="1775"/>
      <c r="N42" s="1775"/>
      <c r="O42" s="1775"/>
      <c r="P42" s="1775"/>
      <c r="Q42" s="1775"/>
      <c r="R42" s="1775"/>
      <c r="S42" s="1775"/>
      <c r="T42" s="1775"/>
      <c r="U42" s="1775"/>
      <c r="V42" s="1775"/>
      <c r="W42" s="1775"/>
      <c r="X42" s="1775"/>
      <c r="Y42" s="1775"/>
      <c r="Z42" s="1775"/>
      <c r="AA42" s="1775"/>
      <c r="AB42" s="1775"/>
      <c r="AC42" s="1775"/>
      <c r="AD42" s="1775"/>
      <c r="AE42" s="1775"/>
      <c r="AF42" s="1814"/>
      <c r="AG42" s="261" t="e">
        <f>+AG41-AG27</f>
        <v>#REF!</v>
      </c>
    </row>
    <row r="44" spans="1:33" ht="19.5" customHeight="1" x14ac:dyDescent="0.25">
      <c r="A44" s="1793" t="s">
        <v>218</v>
      </c>
      <c r="B44" s="1794"/>
      <c r="C44" s="1795"/>
      <c r="D44" s="1815">
        <f>COUNTIF($B$29:$AF$40,"=DTS")+COUNTIF($B$29:$AF$40,"=NTS")+COUNTIF($B$29:$AF$40,"=DTS1")+COUNTIF($B$29:$AF$40,"=NTS1")</f>
        <v>0</v>
      </c>
      <c r="E44" s="1816"/>
      <c r="F44" s="53"/>
      <c r="G44" s="53"/>
      <c r="H44" s="53"/>
      <c r="I44" s="1793" t="s">
        <v>219</v>
      </c>
      <c r="J44" s="1794"/>
      <c r="K44" s="1795"/>
      <c r="L44" s="1815">
        <f>COUNTIF($B$29:$AF$40,"=FE")</f>
        <v>0</v>
      </c>
      <c r="M44" s="1816"/>
      <c r="N44" s="53"/>
      <c r="O44" s="53"/>
      <c r="P44" s="53"/>
      <c r="Q44" s="1778" t="s">
        <v>258</v>
      </c>
      <c r="R44" s="1779"/>
      <c r="S44" s="1779"/>
      <c r="T44" s="1780"/>
      <c r="U44" s="1781" t="e">
        <f>#REF!</f>
        <v>#REF!</v>
      </c>
      <c r="V44" s="1817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246"/>
    </row>
    <row r="45" spans="1:33" ht="19.5" customHeight="1" x14ac:dyDescent="0.25">
      <c r="A45" s="1793" t="s">
        <v>220</v>
      </c>
      <c r="B45" s="1794"/>
      <c r="C45" s="1795"/>
      <c r="D45" s="1815">
        <f>COUNTIF($B$29:$AF$40,"=DTS5S")+COUNTIF($B$29:$AF$40,"=NTS5S")+COUNTIF($B$29:$AF$40,"=DTS5S1")+COUNTIF($B$29:$AF$40,"=NTS5S1")</f>
        <v>0</v>
      </c>
      <c r="E45" s="1816"/>
      <c r="F45" s="53"/>
      <c r="G45" s="53"/>
      <c r="H45" s="53"/>
      <c r="I45" s="1793" t="s">
        <v>57</v>
      </c>
      <c r="J45" s="1794"/>
      <c r="K45" s="1795"/>
      <c r="L45" s="1815">
        <f>COUNTIF($B$29:$AF$40,"=FOTS")</f>
        <v>0</v>
      </c>
      <c r="M45" s="1816"/>
      <c r="N45" s="53"/>
      <c r="O45" s="53"/>
      <c r="P45" s="53"/>
      <c r="Q45" s="1785" t="s">
        <v>247</v>
      </c>
      <c r="R45" s="1786"/>
      <c r="S45" s="1786"/>
      <c r="T45" s="1787"/>
      <c r="U45" s="1818"/>
      <c r="V45" s="1819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9.5" customHeight="1" x14ac:dyDescent="0.25">
      <c r="A46" s="1793" t="s">
        <v>221</v>
      </c>
      <c r="B46" s="1794"/>
      <c r="C46" s="1795"/>
      <c r="D46" s="1815">
        <f>COUNTIF($B$29:$AF$40,"=DTSDS")+COUNTIF($B$29:$AF$40,"=NTSDS")+COUNTIF($B$29:$AF$40,"=DTSDS1")+COUNTIF($B$29:$AF$40,"=NTSDS1")</f>
        <v>0</v>
      </c>
      <c r="E46" s="1816"/>
      <c r="F46" s="53"/>
      <c r="G46" s="53"/>
      <c r="H46" s="53"/>
      <c r="I46" s="1793" t="s">
        <v>222</v>
      </c>
      <c r="J46" s="1794"/>
      <c r="K46" s="1795"/>
      <c r="L46" s="1815">
        <f>COUNTIF($B$29:$AF$40,"=L")</f>
        <v>0</v>
      </c>
      <c r="M46" s="1816"/>
      <c r="N46" s="53"/>
      <c r="O46" s="53"/>
      <c r="P46" s="53"/>
      <c r="Q46" s="1778" t="s">
        <v>223</v>
      </c>
      <c r="R46" s="1779"/>
      <c r="S46" s="1779"/>
      <c r="T46" s="1780"/>
      <c r="U46" s="1801" t="e">
        <f>IF(AG42&gt;0,AG42-(T44*(12/24)),0)</f>
        <v>#REF!</v>
      </c>
      <c r="V46" s="1802"/>
      <c r="W46" s="1805"/>
      <c r="X46" s="1806"/>
      <c r="Y46" s="1807" t="e">
        <f>IF(U46&gt;0,(IF(U46&lt;(12/24),1/24,(INT(U46/(12/24)))/24)),0)</f>
        <v>#REF!</v>
      </c>
      <c r="Z46" s="1808"/>
      <c r="AA46" s="1791" t="e">
        <f>((Y46*24)*1.25*U48)</f>
        <v>#REF!</v>
      </c>
      <c r="AB46" s="1792"/>
      <c r="AC46" s="53"/>
      <c r="AD46" s="53"/>
      <c r="AE46" s="53"/>
      <c r="AF46" s="53"/>
      <c r="AG46" s="246"/>
    </row>
    <row r="47" spans="1:33" ht="19.5" customHeight="1" x14ac:dyDescent="0.25">
      <c r="A47" s="1793" t="s">
        <v>225</v>
      </c>
      <c r="B47" s="1794"/>
      <c r="C47" s="1795"/>
      <c r="D47" s="1820">
        <f>+D44+D45+D46</f>
        <v>0</v>
      </c>
      <c r="E47" s="1821"/>
      <c r="F47" s="53"/>
      <c r="G47" s="53"/>
      <c r="H47" s="53"/>
      <c r="I47" s="1793" t="s">
        <v>226</v>
      </c>
      <c r="J47" s="1794"/>
      <c r="K47" s="1795"/>
      <c r="L47" s="1815">
        <f>COUNTIF($B$29:$AF$40,"=B")</f>
        <v>0</v>
      </c>
      <c r="M47" s="1816"/>
      <c r="N47" s="53"/>
      <c r="O47" s="53"/>
      <c r="P47" s="53"/>
      <c r="Q47" s="1785"/>
      <c r="R47" s="1786"/>
      <c r="S47" s="1786"/>
      <c r="T47" s="1787"/>
      <c r="U47" s="1803"/>
      <c r="V47" s="1804"/>
      <c r="W47" s="1789"/>
      <c r="X47" s="1790"/>
      <c r="Y47" s="1807" t="e">
        <f>IF(U46&lt;(12/24),U46-Y46,U46-(INT(U46/(12/24)))/24)</f>
        <v>#REF!</v>
      </c>
      <c r="Z47" s="1808"/>
      <c r="AA47" s="1791" t="e">
        <f>+((Y47*24)*1.375*U48)</f>
        <v>#REF!</v>
      </c>
      <c r="AB47" s="1792"/>
      <c r="AC47" s="53"/>
      <c r="AD47" s="53"/>
      <c r="AE47" s="53"/>
      <c r="AF47" s="53"/>
      <c r="AG47" s="246"/>
    </row>
    <row r="48" spans="1:33" ht="19.5" customHeight="1" x14ac:dyDescent="0.25">
      <c r="A48" s="247"/>
      <c r="B48" s="53"/>
      <c r="C48" s="53"/>
      <c r="D48" s="53"/>
      <c r="E48" s="53"/>
      <c r="F48" s="53"/>
      <c r="G48" s="53"/>
      <c r="H48" s="53"/>
      <c r="I48" s="1793" t="s">
        <v>227</v>
      </c>
      <c r="J48" s="1794"/>
      <c r="K48" s="1795"/>
      <c r="L48" s="1815">
        <f>COUNTIF($B$29:$AF$40,"=Disp")</f>
        <v>1</v>
      </c>
      <c r="M48" s="1816"/>
      <c r="N48" s="53"/>
      <c r="O48" s="53"/>
      <c r="P48" s="53"/>
      <c r="Q48" s="1793" t="s">
        <v>228</v>
      </c>
      <c r="R48" s="1794"/>
      <c r="S48" s="1794"/>
      <c r="T48" s="1795"/>
      <c r="U48" s="1796"/>
      <c r="V48" s="1797"/>
      <c r="W48" s="248" t="s">
        <v>42</v>
      </c>
      <c r="X48" s="249"/>
      <c r="Y48" s="1798" t="e">
        <f>+AA46+AA47</f>
        <v>#REF!</v>
      </c>
      <c r="Z48" s="1799"/>
      <c r="AA48" s="1799"/>
      <c r="AB48" s="1800"/>
      <c r="AC48" s="53"/>
      <c r="AD48" s="53"/>
      <c r="AE48" s="53"/>
      <c r="AF48" s="53"/>
      <c r="AG48" s="246"/>
    </row>
    <row r="49" spans="1:56" ht="42.95" customHeight="1" x14ac:dyDescent="0.25">
      <c r="A49" s="1823" t="s">
        <v>262</v>
      </c>
      <c r="B49" s="1823"/>
      <c r="C49" s="1823"/>
      <c r="D49" s="1823"/>
      <c r="E49" s="1823"/>
      <c r="F49" s="1823"/>
      <c r="G49" s="1823"/>
      <c r="H49" s="1823"/>
      <c r="I49" s="1823"/>
      <c r="J49" s="1823"/>
      <c r="K49" s="1823"/>
      <c r="L49" s="1823"/>
      <c r="M49" s="1823"/>
      <c r="N49" s="1823"/>
      <c r="O49" s="1823"/>
      <c r="P49" s="1823"/>
      <c r="Q49" s="1823"/>
      <c r="R49" s="1823"/>
      <c r="S49" s="1823"/>
      <c r="T49" s="1823"/>
      <c r="U49" s="1823"/>
      <c r="V49" s="1823"/>
      <c r="W49" s="1823"/>
      <c r="X49" s="1823"/>
      <c r="Y49" s="1823"/>
      <c r="Z49" s="1823"/>
      <c r="AA49" s="1823"/>
      <c r="AB49" s="1823"/>
      <c r="AC49" s="1823"/>
      <c r="AD49" s="1823"/>
      <c r="AE49" s="1823"/>
      <c r="AF49" s="1823"/>
      <c r="AG49" s="1823"/>
      <c r="AH49" s="1823"/>
      <c r="AI49" s="1823"/>
      <c r="AJ49" s="1823"/>
      <c r="AK49" s="1823"/>
      <c r="AL49" s="1823"/>
      <c r="AM49" s="1823"/>
      <c r="AN49" s="1823"/>
      <c r="AO49" s="1823"/>
      <c r="AP49" s="1823"/>
      <c r="AQ49" s="1823"/>
      <c r="AR49" s="1823"/>
      <c r="AS49" s="1823"/>
      <c r="AT49" s="1823"/>
      <c r="AU49" s="1823"/>
      <c r="AV49" s="1823"/>
      <c r="AW49" s="1823"/>
      <c r="AX49" s="1823"/>
      <c r="AY49" s="1823"/>
      <c r="AZ49" s="1823"/>
      <c r="BA49" s="1823"/>
      <c r="BB49" s="1823"/>
      <c r="BC49" s="1823"/>
      <c r="BD49" s="1823"/>
    </row>
  </sheetData>
  <mergeCells count="90">
    <mergeCell ref="A25:AG25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825" priority="1" operator="equal">
      <formula>"FOTS"</formula>
    </cfRule>
    <cfRule type="cellIs" dxfId="824" priority="2" operator="equal">
      <formula>"FO"</formula>
    </cfRule>
    <cfRule type="cellIs" dxfId="823" priority="3" operator="equal">
      <formula>"F"</formula>
    </cfRule>
    <cfRule type="cellIs" dxfId="822" priority="4" operator="equal">
      <formula>"NTSDS"</formula>
    </cfRule>
    <cfRule type="cellIs" dxfId="821" priority="5" operator="equal">
      <formula>"DTSDS"</formula>
    </cfRule>
    <cfRule type="cellIs" dxfId="820" priority="6" operator="equal">
      <formula>"NTS5S"</formula>
    </cfRule>
    <cfRule type="cellIs" dxfId="819" priority="7" operator="equal">
      <formula>"DTS5S"</formula>
    </cfRule>
    <cfRule type="cellIs" dxfId="818" priority="8" operator="equal">
      <formula>"NTS"</formula>
    </cfRule>
    <cfRule type="cellIs" dxfId="817" priority="9" operator="equal">
      <formula>"DTS"</formula>
    </cfRule>
    <cfRule type="cellIs" dxfId="816" priority="10" operator="equal">
      <formula>"FEF"</formula>
    </cfRule>
    <cfRule type="cellIs" dxfId="815" priority="11" operator="equal">
      <formula>"FED"</formula>
    </cfRule>
    <cfRule type="cellIs" dxfId="814" priority="12" operator="equal">
      <formula>"FES"</formula>
    </cfRule>
    <cfRule type="cellIs" dxfId="813" priority="13" operator="equal">
      <formula>"FE"</formula>
    </cfRule>
    <cfRule type="cellIs" dxfId="812" priority="14" operator="equal">
      <formula>"DS"</formula>
    </cfRule>
  </conditionalFormatting>
  <conditionalFormatting sqref="B29:AF39">
    <cfRule type="cellIs" dxfId="811" priority="29" operator="equal">
      <formula>"FOTS"</formula>
    </cfRule>
    <cfRule type="cellIs" dxfId="810" priority="30" operator="equal">
      <formula>"FO"</formula>
    </cfRule>
    <cfRule type="cellIs" dxfId="809" priority="31" operator="equal">
      <formula>"F"</formula>
    </cfRule>
    <cfRule type="cellIs" dxfId="808" priority="32" operator="equal">
      <formula>"NTSDS"</formula>
    </cfRule>
    <cfRule type="cellIs" dxfId="807" priority="33" operator="equal">
      <formula>"DTSDS"</formula>
    </cfRule>
    <cfRule type="cellIs" dxfId="806" priority="34" operator="equal">
      <formula>"NTS5S"</formula>
    </cfRule>
    <cfRule type="cellIs" dxfId="805" priority="35" operator="equal">
      <formula>"DTS5S"</formula>
    </cfRule>
    <cfRule type="cellIs" dxfId="804" priority="36" operator="equal">
      <formula>"NTS"</formula>
    </cfRule>
    <cfRule type="cellIs" dxfId="803" priority="37" operator="equal">
      <formula>"DTS"</formula>
    </cfRule>
    <cfRule type="cellIs" dxfId="802" priority="38" operator="equal">
      <formula>"FEF"</formula>
    </cfRule>
    <cfRule type="cellIs" dxfId="801" priority="39" operator="equal">
      <formula>"FED"</formula>
    </cfRule>
    <cfRule type="cellIs" dxfId="800" priority="40" operator="equal">
      <formula>"FES"</formula>
    </cfRule>
    <cfRule type="cellIs" dxfId="799" priority="41" operator="equal">
      <formula>"FE"</formula>
    </cfRule>
    <cfRule type="cellIs" dxfId="798" priority="42" operator="equal">
      <formula>"DS"</formula>
    </cfRule>
  </conditionalFormatting>
  <conditionalFormatting sqref="C40:AF40">
    <cfRule type="cellIs" dxfId="797" priority="603" operator="equal">
      <formula>"FOTS"</formula>
    </cfRule>
    <cfRule type="cellIs" dxfId="796" priority="604" operator="equal">
      <formula>"FO"</formula>
    </cfRule>
    <cfRule type="cellIs" dxfId="795" priority="605" operator="equal">
      <formula>"F"</formula>
    </cfRule>
    <cfRule type="cellIs" dxfId="794" priority="606" operator="equal">
      <formula>"NTSDS"</formula>
    </cfRule>
    <cfRule type="cellIs" dxfId="793" priority="607" operator="equal">
      <formula>"DTSDS"</formula>
    </cfRule>
    <cfRule type="cellIs" dxfId="792" priority="608" operator="equal">
      <formula>"NTS5S"</formula>
    </cfRule>
    <cfRule type="cellIs" dxfId="791" priority="609" operator="equal">
      <formula>"DTS5S"</formula>
    </cfRule>
    <cfRule type="cellIs" dxfId="790" priority="610" operator="equal">
      <formula>"NTS"</formula>
    </cfRule>
    <cfRule type="cellIs" dxfId="789" priority="611" operator="equal">
      <formula>"DTS"</formula>
    </cfRule>
    <cfRule type="cellIs" dxfId="788" priority="612" operator="equal">
      <formula>"FEF"</formula>
    </cfRule>
    <cfRule type="cellIs" dxfId="787" priority="613" operator="equal">
      <formula>"FED"</formula>
    </cfRule>
    <cfRule type="cellIs" dxfId="786" priority="614" operator="equal">
      <formula>"FES"</formula>
    </cfRule>
    <cfRule type="cellIs" dxfId="785" priority="615" operator="equal">
      <formula>"FE"</formula>
    </cfRule>
    <cfRule type="cellIs" dxfId="784" priority="616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BEA65-AF33-4B3C-8900-6AFC55DDEFAF}">
  <dimension ref="A1:BD50"/>
  <sheetViews>
    <sheetView showZeros="0" workbookViewId="0">
      <selection activeCell="BI9" sqref="BI9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7" width="8.7109375" hidden="1" customWidth="1"/>
    <col min="38" max="38" width="8" hidden="1" customWidth="1"/>
    <col min="39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17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>
        <f>+JAN!D39</f>
        <v>0</v>
      </c>
      <c r="C5" s="259">
        <f>+JAN!E39</f>
        <v>0</v>
      </c>
      <c r="D5" s="259" t="str">
        <f>+JAN!F39</f>
        <v>N</v>
      </c>
      <c r="E5" s="259">
        <f>+JAN!G39</f>
        <v>0</v>
      </c>
      <c r="F5" s="259" t="str">
        <f>+JAN!H39</f>
        <v>D</v>
      </c>
      <c r="G5" s="259" t="str">
        <f>+JAN!I39</f>
        <v>DT</v>
      </c>
      <c r="H5" s="259">
        <f>+JAN!J39</f>
        <v>0</v>
      </c>
      <c r="I5" s="259" t="str">
        <f>+JAN!K39</f>
        <v>DT</v>
      </c>
      <c r="J5" s="259" t="str">
        <f>+JAN!L39</f>
        <v>D</v>
      </c>
      <c r="K5" s="259" t="str">
        <f>+JAN!M39</f>
        <v>D</v>
      </c>
      <c r="L5" s="259">
        <f>+JAN!N39</f>
        <v>0</v>
      </c>
      <c r="M5" s="259">
        <f>+JAN!O39</f>
        <v>0</v>
      </c>
      <c r="N5" s="259" t="str">
        <f>+JAN!P39</f>
        <v>D</v>
      </c>
      <c r="O5" s="259" t="str">
        <f>+JAN!Q39</f>
        <v>N</v>
      </c>
      <c r="P5" s="259">
        <f>+JAN!R39</f>
        <v>0</v>
      </c>
      <c r="Q5" s="259">
        <f>+JAN!S39</f>
        <v>0</v>
      </c>
      <c r="R5" s="259" t="str">
        <f>+JAN!T39</f>
        <v>D</v>
      </c>
      <c r="S5" s="259" t="str">
        <f>+JAN!U39</f>
        <v>DT</v>
      </c>
      <c r="T5" s="259" t="str">
        <f>+JAN!V39</f>
        <v>DTS5S</v>
      </c>
      <c r="U5" s="259">
        <f>+JAN!W39</f>
        <v>0</v>
      </c>
      <c r="V5" s="259" t="str">
        <f>+JAN!X39</f>
        <v>D</v>
      </c>
      <c r="W5" s="259" t="str">
        <f>+JAN!Y39</f>
        <v>DT</v>
      </c>
      <c r="X5" s="259">
        <f>+JAN!Z39</f>
        <v>0</v>
      </c>
      <c r="Y5" s="259">
        <f>+JAN!AA39</f>
        <v>0</v>
      </c>
      <c r="Z5" s="259" t="str">
        <f>+JAN!AB39</f>
        <v>D</v>
      </c>
      <c r="AA5" s="259" t="str">
        <f>+JAN!AC39</f>
        <v>T</v>
      </c>
      <c r="AB5" s="259">
        <f>+JAN!AD39</f>
        <v>0</v>
      </c>
      <c r="AC5" s="259">
        <f>+JAN!AE39</f>
        <v>0</v>
      </c>
      <c r="AD5" s="259" t="str">
        <f>+JAN!AF39</f>
        <v>D</v>
      </c>
      <c r="AE5" s="259" t="str">
        <f>+JAN!AG39</f>
        <v>N</v>
      </c>
      <c r="AF5" s="259">
        <f>+JAN!AH39</f>
        <v>0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+JAN!BE39</f>
        <v>7.5</v>
      </c>
    </row>
    <row r="7" spans="1:33" ht="21" customHeight="1" x14ac:dyDescent="0.25">
      <c r="A7" s="382" t="s">
        <v>232</v>
      </c>
      <c r="B7" s="259">
        <f>+FEV!D38</f>
        <v>0</v>
      </c>
      <c r="C7" s="259" t="str">
        <f>+FEV!E38</f>
        <v>N</v>
      </c>
      <c r="D7" s="259" t="str">
        <f>+FEV!F38</f>
        <v>T</v>
      </c>
      <c r="E7" s="259">
        <f>+FEV!G38</f>
        <v>0</v>
      </c>
      <c r="F7" s="259" t="str">
        <f>+FEV!H38</f>
        <v>DT</v>
      </c>
      <c r="G7" s="259" t="str">
        <f>+FEV!I38</f>
        <v>D</v>
      </c>
      <c r="H7" s="259" t="str">
        <f>+FEV!J38</f>
        <v>D</v>
      </c>
      <c r="I7" s="259">
        <f>+FEV!K38</f>
        <v>0</v>
      </c>
      <c r="J7" s="259">
        <f>+FEV!L38</f>
        <v>0</v>
      </c>
      <c r="K7" s="259" t="str">
        <f>+FEV!M38</f>
        <v>D</v>
      </c>
      <c r="L7" s="259" t="str">
        <f>+FEV!N38</f>
        <v>DTS</v>
      </c>
      <c r="M7" s="259">
        <f>+FEV!O38</f>
        <v>0</v>
      </c>
      <c r="N7" s="259">
        <f>+FEV!P38</f>
        <v>0</v>
      </c>
      <c r="O7" s="259" t="str">
        <f>+FEV!Q38</f>
        <v>N</v>
      </c>
      <c r="P7" s="259" t="str">
        <f>+FEV!R38</f>
        <v>N</v>
      </c>
      <c r="Q7" s="259">
        <f>+FEV!S38</f>
        <v>0</v>
      </c>
      <c r="R7" s="259">
        <f>+FEV!T38</f>
        <v>0</v>
      </c>
      <c r="S7" s="259" t="str">
        <f>+FEV!U38</f>
        <v>D</v>
      </c>
      <c r="T7" s="259" t="str">
        <f>+FEV!V38</f>
        <v>D</v>
      </c>
      <c r="U7" s="259">
        <f>+FEV!W38</f>
        <v>0</v>
      </c>
      <c r="V7" s="259">
        <f>+FEV!X38</f>
        <v>0</v>
      </c>
      <c r="W7" s="259" t="str">
        <f>+FEV!Y38</f>
        <v>D</v>
      </c>
      <c r="X7" s="259" t="str">
        <f>+FEV!Z38</f>
        <v>DT</v>
      </c>
      <c r="Y7" s="259">
        <f>+FEV!AA38</f>
        <v>0</v>
      </c>
      <c r="Z7" s="259" t="str">
        <f>+FEV!AB38</f>
        <v>DTS</v>
      </c>
      <c r="AA7" s="259" t="str">
        <f>+FEV!AC38</f>
        <v>D</v>
      </c>
      <c r="AB7" s="259" t="str">
        <f>+FEV!AD38</f>
        <v>DT</v>
      </c>
      <c r="AC7" s="259">
        <f>+FEV!AE38</f>
        <v>0</v>
      </c>
      <c r="AD7" s="259">
        <f>+FEV!AF38</f>
        <v>0</v>
      </c>
      <c r="AE7" s="259">
        <f>+FEV!AG38</f>
        <v>0</v>
      </c>
      <c r="AF7" s="259">
        <f>+FEV!AH38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+FEV!BE38</f>
        <v>6.5</v>
      </c>
    </row>
    <row r="9" spans="1:33" ht="21" customHeight="1" x14ac:dyDescent="0.25">
      <c r="A9" s="382" t="s">
        <v>233</v>
      </c>
      <c r="B9" s="259">
        <f>+MAR!D38</f>
        <v>0</v>
      </c>
      <c r="C9" s="259" t="str">
        <f>+MAR!E38</f>
        <v>D</v>
      </c>
      <c r="D9" s="259">
        <f>+MAR!F38</f>
        <v>0</v>
      </c>
      <c r="E9" s="259" t="str">
        <f>+MAR!G38</f>
        <v>D</v>
      </c>
      <c r="F9" s="259">
        <f>+MAR!H38</f>
        <v>0</v>
      </c>
      <c r="G9" s="259" t="str">
        <f>+MAR!I38</f>
        <v>D</v>
      </c>
      <c r="H9" s="259" t="str">
        <f>+MAR!J38</f>
        <v>D</v>
      </c>
      <c r="I9" s="259">
        <f>+MAR!K38</f>
        <v>0</v>
      </c>
      <c r="J9" s="259">
        <f>+MAR!L38</f>
        <v>0</v>
      </c>
      <c r="K9" s="259" t="str">
        <f>+MAR!M38</f>
        <v>D</v>
      </c>
      <c r="L9" s="259" t="str">
        <f>+MAR!N38</f>
        <v>D</v>
      </c>
      <c r="M9" s="259">
        <f>+MAR!O38</f>
        <v>0</v>
      </c>
      <c r="N9" s="259">
        <f>+MAR!P38</f>
        <v>0</v>
      </c>
      <c r="O9" s="259" t="str">
        <f>+MAR!Q38</f>
        <v>D</v>
      </c>
      <c r="P9" s="259" t="str">
        <f>+MAR!R38</f>
        <v>D</v>
      </c>
      <c r="Q9" s="259">
        <f>+MAR!S38</f>
        <v>0</v>
      </c>
      <c r="R9" s="259">
        <f>+MAR!T38</f>
        <v>0</v>
      </c>
      <c r="S9" s="259" t="str">
        <f>+MAR!U38</f>
        <v>D</v>
      </c>
      <c r="T9" s="259" t="str">
        <f>+MAR!V38</f>
        <v>D</v>
      </c>
      <c r="U9" s="259">
        <f>+MAR!W38</f>
        <v>0</v>
      </c>
      <c r="V9" s="259">
        <f>+MAR!X38</f>
        <v>0</v>
      </c>
      <c r="W9" s="259" t="str">
        <f>+MAR!Y38</f>
        <v>D</v>
      </c>
      <c r="X9" s="259" t="str">
        <f>+MAR!Z38</f>
        <v>D</v>
      </c>
      <c r="Y9" s="259">
        <f>+MAR!AA38</f>
        <v>0</v>
      </c>
      <c r="Z9" s="259" t="str">
        <f>+MAR!AB38</f>
        <v>DT</v>
      </c>
      <c r="AA9" s="259" t="str">
        <f>+MAR!AC38</f>
        <v>T</v>
      </c>
      <c r="AB9" s="259" t="str">
        <f>+MAR!AD38</f>
        <v>D</v>
      </c>
      <c r="AC9" s="259">
        <f>+MAR!AE38</f>
        <v>0</v>
      </c>
      <c r="AD9" s="259" t="str">
        <f>+MAR!AF38</f>
        <v>DTSDS</v>
      </c>
      <c r="AE9" s="259" t="str">
        <f>+MAR!AG38</f>
        <v>D</v>
      </c>
      <c r="AF9" s="259" t="str">
        <f>+MAR!AH38</f>
        <v>D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+MAR!BE38</f>
        <v>8</v>
      </c>
    </row>
    <row r="11" spans="1:33" ht="21" customHeight="1" x14ac:dyDescent="0.25">
      <c r="A11" s="382" t="s">
        <v>234</v>
      </c>
      <c r="B11" s="250" t="str">
        <f>+ABR!D38</f>
        <v>D</v>
      </c>
      <c r="C11" s="250" t="str">
        <f>+ABR!E38</f>
        <v>T</v>
      </c>
      <c r="D11" s="250">
        <f>+ABR!F38</f>
        <v>0</v>
      </c>
      <c r="E11" s="250" t="str">
        <f>+ABR!G38</f>
        <v>D</v>
      </c>
      <c r="F11" s="250">
        <f>+ABR!H38</f>
        <v>0</v>
      </c>
      <c r="G11" s="250" t="str">
        <f>+ABR!I38</f>
        <v>DTSDS</v>
      </c>
      <c r="H11" s="250" t="str">
        <f>+ABR!J38</f>
        <v>TR</v>
      </c>
      <c r="I11" s="250" t="str">
        <f>+ABR!K38</f>
        <v>TR</v>
      </c>
      <c r="J11" s="250" t="str">
        <f>+ABR!L38</f>
        <v>DTS5S</v>
      </c>
      <c r="K11" s="250" t="str">
        <f>+ABR!M38</f>
        <v>DT</v>
      </c>
      <c r="L11" s="250" t="str">
        <f>+ABR!N38</f>
        <v>DT</v>
      </c>
      <c r="M11" s="250" t="str">
        <f>+ABR!O38</f>
        <v>T</v>
      </c>
      <c r="N11" s="250" t="str">
        <f>+ABR!P38</f>
        <v>DTS5S</v>
      </c>
      <c r="O11" s="250" t="str">
        <f>+ABR!Q38</f>
        <v>DT</v>
      </c>
      <c r="P11" s="250" t="str">
        <f>+ABR!R38</f>
        <v>D</v>
      </c>
      <c r="Q11" s="250" t="str">
        <f>+ABR!S38</f>
        <v>DT</v>
      </c>
      <c r="R11" s="250">
        <f>+ABR!T38</f>
        <v>0</v>
      </c>
      <c r="S11" s="250">
        <f>+ABR!U38</f>
        <v>0</v>
      </c>
      <c r="T11" s="250" t="str">
        <f>+ABR!V38</f>
        <v>D</v>
      </c>
      <c r="U11" s="250" t="str">
        <f>+ABR!W38</f>
        <v>DT</v>
      </c>
      <c r="V11" s="250">
        <f>+ABR!X38</f>
        <v>0</v>
      </c>
      <c r="W11" s="250">
        <f>+ABR!Y38</f>
        <v>0</v>
      </c>
      <c r="X11" s="250" t="str">
        <f>+ABR!Z38</f>
        <v>T</v>
      </c>
      <c r="Y11" s="250" t="str">
        <f>+ABR!AA38</f>
        <v>N</v>
      </c>
      <c r="Z11" s="250">
        <f>+ABR!AB38</f>
        <v>0</v>
      </c>
      <c r="AA11" s="250" t="str">
        <f>+ABR!AC38</f>
        <v>DT</v>
      </c>
      <c r="AB11" s="250" t="str">
        <f>+ABR!AD38</f>
        <v>D</v>
      </c>
      <c r="AC11" s="250" t="str">
        <f>+ABR!AE38</f>
        <v>T</v>
      </c>
      <c r="AD11" s="250" t="str">
        <f>+ABR!AF38</f>
        <v>DTS</v>
      </c>
      <c r="AE11" s="250">
        <f>+ABR!AG38</f>
        <v>0</v>
      </c>
      <c r="AF11" s="250">
        <f>+ABR!AH38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+ABR!BE38</f>
        <v>6.666666666666667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28.666666666666668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0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3</v>
      </c>
      <c r="E20" s="1777"/>
      <c r="I20" s="1776" t="s">
        <v>219</v>
      </c>
      <c r="J20" s="1776"/>
      <c r="K20" s="1776"/>
      <c r="L20" s="1777">
        <f>COUNTIF($B$4:$AF$15,"=FE")</f>
        <v>0</v>
      </c>
      <c r="M20" s="1777"/>
      <c r="Q20" s="1778" t="s">
        <v>57</v>
      </c>
      <c r="R20" s="1779"/>
      <c r="S20" s="1779"/>
      <c r="T20" s="1780"/>
      <c r="U20" s="1781">
        <f>+ABR!CB38</f>
        <v>9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3</v>
      </c>
      <c r="E21" s="1777"/>
      <c r="I21" s="1776" t="s">
        <v>57</v>
      </c>
      <c r="J21" s="1776"/>
      <c r="K21" s="1776"/>
      <c r="L21" s="1777">
        <f>COUNTIF($B$4:$AF$15,"=FOTS")</f>
        <v>0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2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8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0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>
      <c r="A25" s="1826" t="s">
        <v>262</v>
      </c>
      <c r="B25" s="1826"/>
      <c r="C25" s="1826"/>
      <c r="D25" s="1826"/>
      <c r="E25" s="1826"/>
      <c r="F25" s="1826"/>
      <c r="G25" s="1826"/>
      <c r="H25" s="1826"/>
      <c r="I25" s="1826"/>
      <c r="J25" s="1826"/>
      <c r="K25" s="1826"/>
      <c r="L25" s="1826"/>
      <c r="M25" s="1826"/>
      <c r="N25" s="1826"/>
      <c r="O25" s="1826"/>
      <c r="P25" s="1826"/>
      <c r="Q25" s="1826"/>
      <c r="R25" s="1826"/>
      <c r="S25" s="1826"/>
      <c r="T25" s="1826"/>
      <c r="U25" s="1826"/>
      <c r="V25" s="1826"/>
      <c r="W25" s="1826"/>
      <c r="X25" s="1826"/>
      <c r="Y25" s="1826"/>
      <c r="Z25" s="1826"/>
      <c r="AA25" s="1826"/>
      <c r="AB25" s="1826"/>
      <c r="AC25" s="1826"/>
      <c r="AD25" s="1826"/>
      <c r="AE25" s="1826"/>
      <c r="AF25" s="1826"/>
      <c r="AG25" s="1826"/>
    </row>
    <row r="26" spans="1:33" ht="18" customHeight="1" x14ac:dyDescent="0.25"/>
    <row r="27" spans="1:33" ht="44.1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33" ht="27.6" customHeight="1" x14ac:dyDescent="0.25">
      <c r="A28" s="1764">
        <v>2024</v>
      </c>
      <c r="B28" s="1771" t="s">
        <v>214</v>
      </c>
      <c r="C28" s="1772"/>
      <c r="D28" s="1773"/>
      <c r="E28" s="1810">
        <v>17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28.166666666666668</v>
      </c>
    </row>
    <row r="29" spans="1:33" ht="21.6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33" ht="21.6" customHeight="1" x14ac:dyDescent="0.25">
      <c r="A30" s="1764" t="s">
        <v>251</v>
      </c>
      <c r="B30" s="259" t="e">
        <f>+#REF!</f>
        <v>#REF!</v>
      </c>
      <c r="C30" s="259" t="e">
        <f>+#REF!</f>
        <v>#REF!</v>
      </c>
      <c r="D30" s="259" t="e">
        <f>+#REF!</f>
        <v>#REF!</v>
      </c>
      <c r="E30" s="259" t="e">
        <f>+#REF!</f>
        <v>#REF!</v>
      </c>
      <c r="F30" s="259" t="e">
        <f>+#REF!</f>
        <v>#REF!</v>
      </c>
      <c r="G30" s="259" t="e">
        <f>+#REF!</f>
        <v>#REF!</v>
      </c>
      <c r="H30" s="259" t="e">
        <f>+#REF!</f>
        <v>#REF!</v>
      </c>
      <c r="I30" s="259" t="e">
        <f>+#REF!</f>
        <v>#REF!</v>
      </c>
      <c r="J30" s="259" t="e">
        <f>+#REF!</f>
        <v>#REF!</v>
      </c>
      <c r="K30" s="259" t="e">
        <f>+#REF!</f>
        <v>#REF!</v>
      </c>
      <c r="L30" s="259" t="e">
        <f>+#REF!</f>
        <v>#REF!</v>
      </c>
      <c r="M30" s="259" t="e">
        <f>+#REF!</f>
        <v>#REF!</v>
      </c>
      <c r="N30" s="259" t="e">
        <f>+#REF!</f>
        <v>#REF!</v>
      </c>
      <c r="O30" s="259" t="e">
        <f>+#REF!</f>
        <v>#REF!</v>
      </c>
      <c r="P30" s="259" t="e">
        <f>+#REF!</f>
        <v>#REF!</v>
      </c>
      <c r="Q30" s="259" t="e">
        <f>+#REF!</f>
        <v>#REF!</v>
      </c>
      <c r="R30" s="259" t="e">
        <f>+#REF!</f>
        <v>#REF!</v>
      </c>
      <c r="S30" s="259" t="e">
        <f>+#REF!</f>
        <v>#REF!</v>
      </c>
      <c r="T30" s="259" t="e">
        <f>+#REF!</f>
        <v>#REF!</v>
      </c>
      <c r="U30" s="259" t="e">
        <f>+#REF!</f>
        <v>#REF!</v>
      </c>
      <c r="V30" s="259" t="e">
        <f>+#REF!</f>
        <v>#REF!</v>
      </c>
      <c r="W30" s="259" t="e">
        <f>+#REF!</f>
        <v>#REF!</v>
      </c>
      <c r="X30" s="259" t="e">
        <f>+#REF!</f>
        <v>#REF!</v>
      </c>
      <c r="Y30" s="259" t="e">
        <f>+#REF!</f>
        <v>#REF!</v>
      </c>
      <c r="Z30" s="259" t="e">
        <f>+#REF!</f>
        <v>#REF!</v>
      </c>
      <c r="AA30" s="259" t="e">
        <f>+#REF!</f>
        <v>#REF!</v>
      </c>
      <c r="AB30" s="259" t="e">
        <f>+#REF!</f>
        <v>#REF!</v>
      </c>
      <c r="AC30" s="259" t="e">
        <f>+#REF!</f>
        <v>#REF!</v>
      </c>
      <c r="AD30" s="259" t="e">
        <f>+#REF!</f>
        <v>#REF!</v>
      </c>
      <c r="AE30" s="259" t="e">
        <f>+#REF!</f>
        <v>#REF!</v>
      </c>
      <c r="AF30" s="259" t="e">
        <f>+#REF!</f>
        <v>#REF!</v>
      </c>
      <c r="AG30" s="427">
        <f>184/24-"24:00"</f>
        <v>6.666666666666667</v>
      </c>
    </row>
    <row r="31" spans="1:33" ht="21.6" customHeight="1" x14ac:dyDescent="0.25">
      <c r="A31" s="1765"/>
      <c r="B31" s="259"/>
      <c r="C31" s="259"/>
      <c r="D31" s="259"/>
      <c r="E31" s="259"/>
      <c r="F31" s="259"/>
      <c r="G31" s="259"/>
      <c r="H31" s="259"/>
      <c r="I31" s="259"/>
      <c r="J31" s="259"/>
      <c r="K31" s="259"/>
      <c r="L31" s="259"/>
      <c r="M31" s="259"/>
      <c r="N31" s="259"/>
      <c r="O31" s="259"/>
      <c r="P31" s="259"/>
      <c r="Q31" s="259"/>
      <c r="R31" s="259"/>
      <c r="S31" s="259"/>
      <c r="T31" s="259"/>
      <c r="U31" s="259"/>
      <c r="V31" s="259"/>
      <c r="W31" s="259"/>
      <c r="X31" s="259"/>
      <c r="Y31" s="259"/>
      <c r="Z31" s="259"/>
      <c r="AA31" s="259"/>
      <c r="AB31" s="259"/>
      <c r="AC31" s="259"/>
      <c r="AD31" s="259"/>
      <c r="AE31" s="259"/>
      <c r="AF31" s="259"/>
      <c r="AG31" s="245" t="e">
        <f>#REF!</f>
        <v>#REF!</v>
      </c>
    </row>
    <row r="32" spans="1:33" ht="21.6" customHeight="1" x14ac:dyDescent="0.25">
      <c r="A32" s="1764" t="s">
        <v>252</v>
      </c>
      <c r="B32" s="250" t="e">
        <f>+#REF!</f>
        <v>#REF!</v>
      </c>
      <c r="C32" s="250" t="e">
        <f>+#REF!</f>
        <v>#REF!</v>
      </c>
      <c r="D32" s="250" t="e">
        <f>+#REF!</f>
        <v>#REF!</v>
      </c>
      <c r="E32" s="250" t="e">
        <f>+#REF!</f>
        <v>#REF!</v>
      </c>
      <c r="F32" s="250" t="e">
        <f>+#REF!</f>
        <v>#REF!</v>
      </c>
      <c r="G32" s="250" t="e">
        <f>+#REF!</f>
        <v>#REF!</v>
      </c>
      <c r="H32" s="250" t="e">
        <f>+#REF!</f>
        <v>#REF!</v>
      </c>
      <c r="I32" s="250" t="e">
        <f>+#REF!</f>
        <v>#REF!</v>
      </c>
      <c r="J32" s="250" t="e">
        <f>+#REF!</f>
        <v>#REF!</v>
      </c>
      <c r="K32" s="250" t="e">
        <f>+#REF!</f>
        <v>#REF!</v>
      </c>
      <c r="L32" s="250" t="e">
        <f>+#REF!</f>
        <v>#REF!</v>
      </c>
      <c r="M32" s="250" t="e">
        <f>+#REF!</f>
        <v>#REF!</v>
      </c>
      <c r="N32" s="250" t="e">
        <f>+#REF!</f>
        <v>#REF!</v>
      </c>
      <c r="O32" s="250" t="e">
        <f>+#REF!</f>
        <v>#REF!</v>
      </c>
      <c r="P32" s="250" t="e">
        <f>+#REF!</f>
        <v>#REF!</v>
      </c>
      <c r="Q32" s="250" t="e">
        <f>+#REF!</f>
        <v>#REF!</v>
      </c>
      <c r="R32" s="250" t="e">
        <f>+#REF!</f>
        <v>#REF!</v>
      </c>
      <c r="S32" s="250" t="e">
        <f>+#REF!</f>
        <v>#REF!</v>
      </c>
      <c r="T32" s="250" t="e">
        <f>+#REF!</f>
        <v>#REF!</v>
      </c>
      <c r="U32" s="250" t="e">
        <f>+#REF!</f>
        <v>#REF!</v>
      </c>
      <c r="V32" s="250" t="e">
        <f>+#REF!</f>
        <v>#REF!</v>
      </c>
      <c r="W32" s="250" t="e">
        <f>+#REF!</f>
        <v>#REF!</v>
      </c>
      <c r="X32" s="250" t="e">
        <f>+#REF!</f>
        <v>#REF!</v>
      </c>
      <c r="Y32" s="250" t="e">
        <f>+#REF!</f>
        <v>#REF!</v>
      </c>
      <c r="Z32" s="250" t="e">
        <f>+#REF!</f>
        <v>#REF!</v>
      </c>
      <c r="AA32" s="250" t="e">
        <f>+#REF!</f>
        <v>#REF!</v>
      </c>
      <c r="AB32" s="250" t="e">
        <f>+#REF!</f>
        <v>#REF!</v>
      </c>
      <c r="AC32" s="250" t="e">
        <f>+#REF!</f>
        <v>#REF!</v>
      </c>
      <c r="AD32" s="250" t="e">
        <f>+#REF!</f>
        <v>#REF!</v>
      </c>
      <c r="AE32" s="250" t="e">
        <f>+#REF!</f>
        <v>#REF!</v>
      </c>
      <c r="AF32" s="250" t="e">
        <f>+#REF!</f>
        <v>#REF!</v>
      </c>
      <c r="AG32" s="244">
        <f>176/24</f>
        <v>7.333333333333333</v>
      </c>
    </row>
    <row r="33" spans="1:33" ht="21.6" customHeight="1" x14ac:dyDescent="0.25">
      <c r="A33" s="1765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45" t="e">
        <f>#REF!</f>
        <v>#REF!</v>
      </c>
    </row>
    <row r="34" spans="1:33" ht="21.6" customHeight="1" x14ac:dyDescent="0.25">
      <c r="A34" s="1764" t="s">
        <v>253</v>
      </c>
      <c r="B34" s="250" t="e">
        <f>+#REF!</f>
        <v>#REF!</v>
      </c>
      <c r="C34" s="250" t="e">
        <f>+#REF!</f>
        <v>#REF!</v>
      </c>
      <c r="D34" s="250" t="e">
        <f>+#REF!</f>
        <v>#REF!</v>
      </c>
      <c r="E34" s="250" t="e">
        <f>+#REF!</f>
        <v>#REF!</v>
      </c>
      <c r="F34" s="250" t="e">
        <f>+#REF!</f>
        <v>#REF!</v>
      </c>
      <c r="G34" s="250" t="e">
        <f>+#REF!</f>
        <v>#REF!</v>
      </c>
      <c r="H34" s="250" t="e">
        <f>+#REF!</f>
        <v>#REF!</v>
      </c>
      <c r="I34" s="250" t="e">
        <f>+#REF!</f>
        <v>#REF!</v>
      </c>
      <c r="J34" s="250" t="e">
        <f>+#REF!</f>
        <v>#REF!</v>
      </c>
      <c r="K34" s="250" t="e">
        <f>+#REF!</f>
        <v>#REF!</v>
      </c>
      <c r="L34" s="250" t="e">
        <f>+#REF!</f>
        <v>#REF!</v>
      </c>
      <c r="M34" s="250" t="e">
        <f>+#REF!</f>
        <v>#REF!</v>
      </c>
      <c r="N34" s="250" t="e">
        <f>+#REF!</f>
        <v>#REF!</v>
      </c>
      <c r="O34" s="250" t="e">
        <f>+#REF!</f>
        <v>#REF!</v>
      </c>
      <c r="P34" s="250" t="e">
        <f>+#REF!</f>
        <v>#REF!</v>
      </c>
      <c r="Q34" s="250" t="e">
        <f>+#REF!</f>
        <v>#REF!</v>
      </c>
      <c r="R34" s="250" t="e">
        <f>+#REF!</f>
        <v>#REF!</v>
      </c>
      <c r="S34" s="250" t="e">
        <f>+#REF!</f>
        <v>#REF!</v>
      </c>
      <c r="T34" s="250" t="e">
        <f>+#REF!</f>
        <v>#REF!</v>
      </c>
      <c r="U34" s="250" t="e">
        <f>+#REF!</f>
        <v>#REF!</v>
      </c>
      <c r="V34" s="250" t="e">
        <f>+#REF!</f>
        <v>#REF!</v>
      </c>
      <c r="W34" s="250" t="e">
        <f>+#REF!</f>
        <v>#REF!</v>
      </c>
      <c r="X34" s="250" t="e">
        <f>+#REF!</f>
        <v>#REF!</v>
      </c>
      <c r="Y34" s="250" t="e">
        <f>+#REF!</f>
        <v>#REF!</v>
      </c>
      <c r="Z34" s="250" t="e">
        <f>+#REF!</f>
        <v>#REF!</v>
      </c>
      <c r="AA34" s="250" t="e">
        <f>+#REF!</f>
        <v>#REF!</v>
      </c>
      <c r="AB34" s="250" t="e">
        <f>+#REF!</f>
        <v>#REF!</v>
      </c>
      <c r="AC34" s="250" t="e">
        <f>+#REF!</f>
        <v>#REF!</v>
      </c>
      <c r="AD34" s="250" t="e">
        <f>+#REF!</f>
        <v>#REF!</v>
      </c>
      <c r="AE34" s="250" t="e">
        <f>+#REF!</f>
        <v>#REF!</v>
      </c>
      <c r="AF34" s="250" t="e">
        <f>+#REF!</f>
        <v>#REF!</v>
      </c>
      <c r="AG34" s="244">
        <f>168/24</f>
        <v>7</v>
      </c>
    </row>
    <row r="35" spans="1:33" ht="21.6" customHeight="1" x14ac:dyDescent="0.25">
      <c r="A35" s="1765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  <c r="AD35" s="250"/>
      <c r="AE35" s="250"/>
      <c r="AF35" s="250"/>
      <c r="AG35" s="245" t="e">
        <f>#REF!</f>
        <v>#REF!</v>
      </c>
    </row>
    <row r="36" spans="1:33" ht="21.6" customHeight="1" x14ac:dyDescent="0.25">
      <c r="A36" s="1764" t="s">
        <v>254</v>
      </c>
      <c r="B36" s="250" t="e">
        <f>+#REF!</f>
        <v>#REF!</v>
      </c>
      <c r="C36" s="250" t="e">
        <f>+#REF!</f>
        <v>#REF!</v>
      </c>
      <c r="D36" s="250" t="e">
        <f>+#REF!</f>
        <v>#REF!</v>
      </c>
      <c r="E36" s="250" t="e">
        <f>+#REF!</f>
        <v>#REF!</v>
      </c>
      <c r="F36" s="250" t="e">
        <f>+#REF!</f>
        <v>#REF!</v>
      </c>
      <c r="G36" s="250" t="e">
        <f>+#REF!</f>
        <v>#REF!</v>
      </c>
      <c r="H36" s="250" t="e">
        <f>+#REF!</f>
        <v>#REF!</v>
      </c>
      <c r="I36" s="250" t="e">
        <f>+#REF!</f>
        <v>#REF!</v>
      </c>
      <c r="J36" s="250" t="e">
        <f>+#REF!</f>
        <v>#REF!</v>
      </c>
      <c r="K36" s="250" t="e">
        <f>+#REF!</f>
        <v>#REF!</v>
      </c>
      <c r="L36" s="250" t="e">
        <f>+#REF!</f>
        <v>#REF!</v>
      </c>
      <c r="M36" s="250" t="e">
        <f>+#REF!</f>
        <v>#REF!</v>
      </c>
      <c r="N36" s="250" t="e">
        <f>+#REF!</f>
        <v>#REF!</v>
      </c>
      <c r="O36" s="250" t="e">
        <f>+#REF!</f>
        <v>#REF!</v>
      </c>
      <c r="P36" s="250" t="e">
        <f>+#REF!</f>
        <v>#REF!</v>
      </c>
      <c r="Q36" s="250" t="e">
        <f>+#REF!</f>
        <v>#REF!</v>
      </c>
      <c r="R36" s="250" t="e">
        <f>+#REF!</f>
        <v>#REF!</v>
      </c>
      <c r="S36" s="250" t="e">
        <f>+#REF!</f>
        <v>#REF!</v>
      </c>
      <c r="T36" s="250" t="e">
        <f>+#REF!</f>
        <v>#REF!</v>
      </c>
      <c r="U36" s="250" t="e">
        <f>+#REF!</f>
        <v>#REF!</v>
      </c>
      <c r="V36" s="250" t="e">
        <f>+#REF!</f>
        <v>#REF!</v>
      </c>
      <c r="W36" s="250" t="e">
        <f>+#REF!</f>
        <v>#REF!</v>
      </c>
      <c r="X36" s="250" t="e">
        <f>+#REF!</f>
        <v>#REF!</v>
      </c>
      <c r="Y36" s="250" t="e">
        <f>+#REF!</f>
        <v>#REF!</v>
      </c>
      <c r="Z36" s="250" t="e">
        <f>+#REF!</f>
        <v>#REF!</v>
      </c>
      <c r="AA36" s="250" t="e">
        <f>+#REF!</f>
        <v>#REF!</v>
      </c>
      <c r="AB36" s="250" t="e">
        <f>+#REF!</f>
        <v>#REF!</v>
      </c>
      <c r="AC36" s="250" t="e">
        <f>+#REF!</f>
        <v>#REF!</v>
      </c>
      <c r="AD36" s="250" t="e">
        <f>+#REF!</f>
        <v>#REF!</v>
      </c>
      <c r="AE36" s="250" t="e">
        <f>+#REF!</f>
        <v>#REF!</v>
      </c>
      <c r="AF36" s="250" t="e">
        <f>+#REF!</f>
        <v>#REF!</v>
      </c>
      <c r="AG36" s="244">
        <f>184/24-"12:00"</f>
        <v>7.166666666666667</v>
      </c>
    </row>
    <row r="37" spans="1:33" ht="21.6" customHeight="1" x14ac:dyDescent="0.25">
      <c r="A37" s="1765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  <c r="AA37" s="250"/>
      <c r="AB37" s="250"/>
      <c r="AC37" s="250"/>
      <c r="AD37" s="250"/>
      <c r="AE37" s="250"/>
      <c r="AF37" s="250"/>
      <c r="AG37" s="245" t="e">
        <f>#REF!</f>
        <v>#REF!</v>
      </c>
    </row>
    <row r="38" spans="1:33" ht="21.6" customHeight="1" x14ac:dyDescent="0.25">
      <c r="A38" s="1764" t="s">
        <v>255</v>
      </c>
      <c r="B38" s="277">
        <f>+JAN!D39</f>
        <v>0</v>
      </c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21.6" customHeight="1" x14ac:dyDescent="0.25">
      <c r="A39" s="1765"/>
      <c r="B39" s="278"/>
      <c r="C39" s="278"/>
      <c r="D39" s="278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  <c r="S39" s="278"/>
      <c r="T39" s="278"/>
      <c r="U39" s="278"/>
      <c r="V39" s="278"/>
      <c r="W39" s="278"/>
      <c r="X39" s="278"/>
      <c r="Y39" s="278"/>
      <c r="Z39" s="278"/>
      <c r="AA39" s="278"/>
      <c r="AB39" s="278"/>
      <c r="AC39" s="278"/>
      <c r="AD39" s="278"/>
      <c r="AE39" s="278"/>
      <c r="AF39" s="278"/>
      <c r="AG39" s="245"/>
    </row>
    <row r="40" spans="1:33" ht="21.6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21.6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0.100000000000001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0.100000000000001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16.5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6.5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6.5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16.5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16.5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45.6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0">
    <mergeCell ref="A25:AG25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783" priority="1" operator="equal">
      <formula>"FOTS"</formula>
    </cfRule>
    <cfRule type="cellIs" dxfId="782" priority="2" operator="equal">
      <formula>"FO"</formula>
    </cfRule>
    <cfRule type="cellIs" dxfId="781" priority="3" operator="equal">
      <formula>"F"</formula>
    </cfRule>
    <cfRule type="cellIs" dxfId="780" priority="4" operator="equal">
      <formula>"NTSDS"</formula>
    </cfRule>
    <cfRule type="cellIs" dxfId="779" priority="5" operator="equal">
      <formula>"DTSDS"</formula>
    </cfRule>
    <cfRule type="cellIs" dxfId="778" priority="6" operator="equal">
      <formula>"NTS5S"</formula>
    </cfRule>
    <cfRule type="cellIs" dxfId="777" priority="7" operator="equal">
      <formula>"DTS5S"</formula>
    </cfRule>
    <cfRule type="cellIs" dxfId="776" priority="8" operator="equal">
      <formula>"NTS"</formula>
    </cfRule>
    <cfRule type="cellIs" dxfId="775" priority="9" operator="equal">
      <formula>"DTS"</formula>
    </cfRule>
    <cfRule type="cellIs" dxfId="774" priority="10" operator="equal">
      <formula>"FEF"</formula>
    </cfRule>
    <cfRule type="cellIs" dxfId="773" priority="11" operator="equal">
      <formula>"FED"</formula>
    </cfRule>
    <cfRule type="cellIs" dxfId="772" priority="12" operator="equal">
      <formula>"FES"</formula>
    </cfRule>
    <cfRule type="cellIs" dxfId="771" priority="13" operator="equal">
      <formula>"FE"</formula>
    </cfRule>
    <cfRule type="cellIs" dxfId="770" priority="14" operator="equal">
      <formula>"DS"</formula>
    </cfRule>
  </conditionalFormatting>
  <conditionalFormatting sqref="B30:AF41">
    <cfRule type="cellIs" dxfId="769" priority="43" operator="equal">
      <formula>"FOTS"</formula>
    </cfRule>
    <cfRule type="cellIs" dxfId="768" priority="44" operator="equal">
      <formula>"FO"</formula>
    </cfRule>
    <cfRule type="cellIs" dxfId="767" priority="45" operator="equal">
      <formula>"F"</formula>
    </cfRule>
    <cfRule type="cellIs" dxfId="766" priority="46" operator="equal">
      <formula>"NTSDS"</formula>
    </cfRule>
    <cfRule type="cellIs" dxfId="765" priority="47" operator="equal">
      <formula>"DTSDS"</formula>
    </cfRule>
    <cfRule type="cellIs" dxfId="764" priority="48" operator="equal">
      <formula>"NTS5S"</formula>
    </cfRule>
    <cfRule type="cellIs" dxfId="763" priority="49" operator="equal">
      <formula>"DTS5S"</formula>
    </cfRule>
    <cfRule type="cellIs" dxfId="762" priority="50" operator="equal">
      <formula>"NTS"</formula>
    </cfRule>
    <cfRule type="cellIs" dxfId="761" priority="51" operator="equal">
      <formula>"DTS"</formula>
    </cfRule>
    <cfRule type="cellIs" dxfId="760" priority="52" operator="equal">
      <formula>"FEF"</formula>
    </cfRule>
    <cfRule type="cellIs" dxfId="759" priority="53" operator="equal">
      <formula>"FED"</formula>
    </cfRule>
    <cfRule type="cellIs" dxfId="758" priority="54" operator="equal">
      <formula>"FES"</formula>
    </cfRule>
    <cfRule type="cellIs" dxfId="757" priority="55" operator="equal">
      <formula>"FE"</formula>
    </cfRule>
    <cfRule type="cellIs" dxfId="756" priority="56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84CD8-8CA4-4D26-9B54-C8FFCA02AF3E}">
  <dimension ref="A1:BD49"/>
  <sheetViews>
    <sheetView showZeros="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28515625" customWidth="1"/>
    <col min="35" max="40" width="8.7109375" hidden="1" customWidth="1"/>
    <col min="41" max="41" width="0.140625" hidden="1" customWidth="1"/>
    <col min="42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18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>
        <f>+JAN!D40</f>
        <v>0</v>
      </c>
      <c r="C5" s="259" t="str">
        <f>+JAN!E40</f>
        <v>SA</v>
      </c>
      <c r="D5" s="259" t="str">
        <f>+JAN!F40</f>
        <v>SA</v>
      </c>
      <c r="E5" s="259">
        <f>+JAN!G40</f>
        <v>0</v>
      </c>
      <c r="F5" s="259">
        <f>+JAN!H40</f>
        <v>0</v>
      </c>
      <c r="G5" s="259" t="str">
        <f>+JAN!I40</f>
        <v>SA</v>
      </c>
      <c r="H5" s="259" t="str">
        <f>+JAN!J40</f>
        <v>SA</v>
      </c>
      <c r="I5" s="259">
        <f>+JAN!K40</f>
        <v>0</v>
      </c>
      <c r="J5" s="259" t="str">
        <f>+JAN!L40</f>
        <v>D</v>
      </c>
      <c r="K5" s="259" t="str">
        <f>+JAN!M40</f>
        <v>D</v>
      </c>
      <c r="L5" s="259" t="str">
        <f>+JAN!N40</f>
        <v>NTS</v>
      </c>
      <c r="M5" s="259">
        <f>+JAN!O40</f>
        <v>0</v>
      </c>
      <c r="N5" s="259" t="str">
        <f>+JAN!P40</f>
        <v>D</v>
      </c>
      <c r="O5" s="259" t="str">
        <f>+JAN!Q40</f>
        <v>N</v>
      </c>
      <c r="P5" s="259" t="str">
        <f>+JAN!R40</f>
        <v>NTS5S</v>
      </c>
      <c r="Q5" s="259">
        <f>+JAN!S40</f>
        <v>0</v>
      </c>
      <c r="R5" s="259" t="str">
        <f>+JAN!T40</f>
        <v>N</v>
      </c>
      <c r="S5" s="259" t="str">
        <f>+JAN!U40</f>
        <v>N</v>
      </c>
      <c r="T5" s="259">
        <f>+JAN!V40</f>
        <v>0</v>
      </c>
      <c r="U5" s="259">
        <f>+JAN!W40</f>
        <v>0</v>
      </c>
      <c r="V5" s="259" t="str">
        <f>+JAN!X40</f>
        <v>D</v>
      </c>
      <c r="W5" s="259" t="str">
        <f>+JAN!Y40</f>
        <v>N</v>
      </c>
      <c r="X5" s="259">
        <f>+JAN!Z40</f>
        <v>0</v>
      </c>
      <c r="Y5" s="259">
        <f>+JAN!AA40</f>
        <v>0</v>
      </c>
      <c r="Z5" s="259" t="str">
        <f>+JAN!AB40</f>
        <v>D</v>
      </c>
      <c r="AA5" s="259" t="str">
        <f>+JAN!AC40</f>
        <v>N</v>
      </c>
      <c r="AB5" s="259">
        <f>+JAN!AD40</f>
        <v>0</v>
      </c>
      <c r="AC5" s="259">
        <f>+JAN!AE40</f>
        <v>0</v>
      </c>
      <c r="AD5" s="259" t="str">
        <f>+JAN!AF40</f>
        <v>D</v>
      </c>
      <c r="AE5" s="259" t="str">
        <f>+JAN!AG40</f>
        <v>N</v>
      </c>
      <c r="AF5" s="259">
        <f>+JAN!AH40</f>
        <v>0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+JAN!BE40</f>
        <v>7.333333333333333</v>
      </c>
    </row>
    <row r="7" spans="1:33" ht="21" customHeight="1" x14ac:dyDescent="0.25">
      <c r="A7" s="382" t="s">
        <v>232</v>
      </c>
      <c r="B7" s="259">
        <f>+FEV!D39</f>
        <v>0</v>
      </c>
      <c r="C7" s="259" t="str">
        <f>+FEV!E39</f>
        <v>D</v>
      </c>
      <c r="D7" s="259" t="str">
        <f>+FEV!F39</f>
        <v>D</v>
      </c>
      <c r="E7" s="259" t="str">
        <f>+FEV!G39</f>
        <v>NTS5S</v>
      </c>
      <c r="F7" s="259">
        <f>+FEV!H39</f>
        <v>0</v>
      </c>
      <c r="G7" s="259" t="str">
        <f>+FEV!I39</f>
        <v>D</v>
      </c>
      <c r="H7" s="259" t="str">
        <f>+FEV!J39</f>
        <v>D</v>
      </c>
      <c r="I7" s="259">
        <f>+FEV!K39</f>
        <v>0</v>
      </c>
      <c r="J7" s="259">
        <f>+FEV!L39</f>
        <v>0</v>
      </c>
      <c r="K7" s="259" t="str">
        <f>+FEV!M39</f>
        <v>D</v>
      </c>
      <c r="L7" s="259" t="str">
        <f>+FEV!N39</f>
        <v>N</v>
      </c>
      <c r="M7" s="259">
        <f>+FEV!O39</f>
        <v>0</v>
      </c>
      <c r="N7" s="259">
        <f>+FEV!P39</f>
        <v>0</v>
      </c>
      <c r="O7" s="259" t="str">
        <f>+FEV!Q39</f>
        <v>N</v>
      </c>
      <c r="P7" s="259" t="str">
        <f>+FEV!R39</f>
        <v>N</v>
      </c>
      <c r="Q7" s="259">
        <f>+FEV!S39</f>
        <v>0</v>
      </c>
      <c r="R7" s="259">
        <f>+FEV!T39</f>
        <v>0</v>
      </c>
      <c r="S7" s="259" t="str">
        <f>+FEV!U39</f>
        <v>D</v>
      </c>
      <c r="T7" s="259" t="str">
        <f>+FEV!V39</f>
        <v>N</v>
      </c>
      <c r="U7" s="259">
        <f>+FEV!W39</f>
        <v>0</v>
      </c>
      <c r="V7" s="259">
        <f>+FEV!X39</f>
        <v>0</v>
      </c>
      <c r="W7" s="259" t="str">
        <f>+FEV!Y39</f>
        <v>D</v>
      </c>
      <c r="X7" s="259" t="str">
        <f>+FEV!Z39</f>
        <v>N</v>
      </c>
      <c r="Y7" s="259">
        <f>+FEV!AA39</f>
        <v>0</v>
      </c>
      <c r="Z7" s="259" t="str">
        <f>+FEV!AB39</f>
        <v>DTS</v>
      </c>
      <c r="AA7" s="259" t="str">
        <f>+FEV!AC39</f>
        <v>D</v>
      </c>
      <c r="AB7" s="259" t="str">
        <f>+FEV!AD39</f>
        <v>N</v>
      </c>
      <c r="AC7" s="259">
        <f>+FEV!AE39</f>
        <v>0</v>
      </c>
      <c r="AD7" s="259">
        <f>+FEV!AF39</f>
        <v>0</v>
      </c>
      <c r="AE7" s="259">
        <f>+FEV!AG39</f>
        <v>0</v>
      </c>
      <c r="AF7" s="259">
        <f>+FEV!AH39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+FEV!BE39</f>
        <v>7</v>
      </c>
    </row>
    <row r="9" spans="1:33" ht="21" customHeight="1" x14ac:dyDescent="0.25">
      <c r="A9" s="382" t="s">
        <v>233</v>
      </c>
      <c r="B9" s="259">
        <f>+MAR!D39</f>
        <v>0</v>
      </c>
      <c r="C9" s="259" t="str">
        <f>+MAR!E39</f>
        <v>DISP</v>
      </c>
      <c r="D9" s="259" t="str">
        <f>+MAR!F39</f>
        <v>N</v>
      </c>
      <c r="E9" s="259">
        <f>+MAR!G39</f>
        <v>0</v>
      </c>
      <c r="F9" s="259">
        <f>+MAR!H39</f>
        <v>0</v>
      </c>
      <c r="G9" s="259" t="str">
        <f>+MAR!I39</f>
        <v>D</v>
      </c>
      <c r="H9" s="259" t="str">
        <f>+MAR!J39</f>
        <v>D</v>
      </c>
      <c r="I9" s="259">
        <f>+MAR!K39</f>
        <v>0</v>
      </c>
      <c r="J9" s="259">
        <f>+MAR!L39</f>
        <v>0</v>
      </c>
      <c r="K9" s="259" t="str">
        <f>+MAR!M39</f>
        <v>D</v>
      </c>
      <c r="L9" s="259" t="str">
        <f>+MAR!N39</f>
        <v>N</v>
      </c>
      <c r="M9" s="259">
        <f>+MAR!O39</f>
        <v>0</v>
      </c>
      <c r="N9" s="259">
        <f>+MAR!P39</f>
        <v>0</v>
      </c>
      <c r="O9" s="259" t="str">
        <f>+MAR!Q39</f>
        <v>N</v>
      </c>
      <c r="P9" s="259" t="str">
        <f>+MAR!R39</f>
        <v>N</v>
      </c>
      <c r="Q9" s="259">
        <f>+MAR!S39</f>
        <v>0</v>
      </c>
      <c r="R9" s="259">
        <f>+MAR!T39</f>
        <v>0</v>
      </c>
      <c r="S9" s="259" t="str">
        <f>+MAR!U39</f>
        <v>D</v>
      </c>
      <c r="T9" s="259" t="str">
        <f>+MAR!V39</f>
        <v>N</v>
      </c>
      <c r="U9" s="259">
        <f>+MAR!W39</f>
        <v>0</v>
      </c>
      <c r="V9" s="259">
        <f>+MAR!X39</f>
        <v>0</v>
      </c>
      <c r="W9" s="259" t="str">
        <f>+MAR!Y39</f>
        <v>D</v>
      </c>
      <c r="X9" s="259" t="str">
        <f>+MAR!Z39</f>
        <v>N</v>
      </c>
      <c r="Y9" s="259">
        <f>+MAR!AA39</f>
        <v>0</v>
      </c>
      <c r="Z9" s="259" t="str">
        <f>+MAR!AB39</f>
        <v>DTS</v>
      </c>
      <c r="AA9" s="259" t="str">
        <f>+MAR!AC39</f>
        <v>D</v>
      </c>
      <c r="AB9" s="259" t="str">
        <f>+MAR!AD39</f>
        <v>N</v>
      </c>
      <c r="AC9" s="259">
        <f>+MAR!AE39</f>
        <v>0</v>
      </c>
      <c r="AD9" s="259">
        <f>+MAR!AF39</f>
        <v>0</v>
      </c>
      <c r="AE9" s="259" t="str">
        <f>+MAR!AG39</f>
        <v>D</v>
      </c>
      <c r="AF9" s="259" t="str">
        <f>+MAR!AH39</f>
        <v>N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+MAR!BE39</f>
        <v>7.5</v>
      </c>
    </row>
    <row r="11" spans="1:33" ht="21" customHeight="1" x14ac:dyDescent="0.25">
      <c r="A11" s="382" t="s">
        <v>234</v>
      </c>
      <c r="B11" s="250" t="str">
        <f>+ABR!D39</f>
        <v>NTS</v>
      </c>
      <c r="C11" s="250">
        <f>+ABR!E39</f>
        <v>0</v>
      </c>
      <c r="D11" s="250" t="str">
        <f>+ABR!F39</f>
        <v>D</v>
      </c>
      <c r="E11" s="250" t="str">
        <f>+ABR!G39</f>
        <v>D</v>
      </c>
      <c r="F11" s="250">
        <f>+ABR!H39</f>
        <v>0</v>
      </c>
      <c r="G11" s="250">
        <f>+ABR!I39</f>
        <v>0</v>
      </c>
      <c r="H11" s="250" t="str">
        <f>+ABR!J39</f>
        <v>TR</v>
      </c>
      <c r="I11" s="250" t="str">
        <f>+ABR!K39</f>
        <v>TR</v>
      </c>
      <c r="J11" s="250" t="str">
        <f>+ABR!L39</f>
        <v>DTS5S</v>
      </c>
      <c r="K11" s="250">
        <f>+ABR!M39</f>
        <v>0</v>
      </c>
      <c r="L11" s="250" t="str">
        <f>+ABR!N39</f>
        <v>N</v>
      </c>
      <c r="M11" s="250" t="str">
        <f>+ABR!O39</f>
        <v>N</v>
      </c>
      <c r="N11" s="250">
        <f>+ABR!P39</f>
        <v>0</v>
      </c>
      <c r="O11" s="250">
        <f>+ABR!Q39</f>
        <v>0</v>
      </c>
      <c r="P11" s="250" t="str">
        <f>+ABR!R39</f>
        <v>D</v>
      </c>
      <c r="Q11" s="250" t="str">
        <f>+ABR!S39</f>
        <v>N</v>
      </c>
      <c r="R11" s="250" t="str">
        <f>+ABR!T39</f>
        <v>NTS5S1</v>
      </c>
      <c r="S11" s="250">
        <f>+ABR!U39</f>
        <v>0</v>
      </c>
      <c r="T11" s="250" t="str">
        <f>+ABR!V39</f>
        <v>D</v>
      </c>
      <c r="U11" s="250" t="str">
        <f>+ABR!W39</f>
        <v>D</v>
      </c>
      <c r="V11" s="250">
        <f>+ABR!X39</f>
        <v>0</v>
      </c>
      <c r="W11" s="250">
        <f>+ABR!Y39</f>
        <v>0</v>
      </c>
      <c r="X11" s="250" t="str">
        <f>+ABR!Z39</f>
        <v>D</v>
      </c>
      <c r="Y11" s="250" t="str">
        <f>+ABR!AA39</f>
        <v>N</v>
      </c>
      <c r="Z11" s="250">
        <f>+ABR!AB39</f>
        <v>0</v>
      </c>
      <c r="AA11" s="250">
        <f>+ABR!AC39</f>
        <v>0</v>
      </c>
      <c r="AB11" s="250" t="str">
        <f>+ABR!AD39</f>
        <v>D</v>
      </c>
      <c r="AC11" s="250" t="str">
        <f>+ABR!AE39</f>
        <v>DT</v>
      </c>
      <c r="AD11" s="250" t="str">
        <f>+ABR!AF39</f>
        <v>NTS1</v>
      </c>
      <c r="AE11" s="250">
        <f>+ABR!AG39</f>
        <v>0</v>
      </c>
      <c r="AF11" s="250">
        <f>+ABR!AH39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+ABR!BE39</f>
        <v>6.666666666666667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28.5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-0.16666666666666785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5</v>
      </c>
      <c r="E20" s="1777"/>
      <c r="I20" s="1776" t="s">
        <v>219</v>
      </c>
      <c r="J20" s="1776"/>
      <c r="K20" s="1776"/>
      <c r="L20" s="1777">
        <f>COUNTIF($B$4:$AF$15,"=FE")</f>
        <v>0</v>
      </c>
      <c r="M20" s="1777"/>
      <c r="Q20" s="1778" t="s">
        <v>57</v>
      </c>
      <c r="R20" s="1779"/>
      <c r="S20" s="1779"/>
      <c r="T20" s="1780"/>
      <c r="U20" s="1781">
        <f>+ABR!CB39</f>
        <v>4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4</v>
      </c>
      <c r="E21" s="1777"/>
      <c r="I21" s="1776" t="s">
        <v>57</v>
      </c>
      <c r="J21" s="1776"/>
      <c r="K21" s="1776"/>
      <c r="L21" s="1777">
        <f>COUNTIF($B$4:$AF$15,"=FOTS")</f>
        <v>0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0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9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1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>
      <c r="A25" s="1826" t="s">
        <v>262</v>
      </c>
      <c r="B25" s="1826"/>
      <c r="C25" s="1826"/>
      <c r="D25" s="1826"/>
      <c r="E25" s="1826"/>
      <c r="F25" s="1826"/>
      <c r="G25" s="1826"/>
      <c r="H25" s="1826"/>
      <c r="I25" s="1826"/>
      <c r="J25" s="1826"/>
      <c r="K25" s="1826"/>
      <c r="L25" s="1826"/>
      <c r="M25" s="1826"/>
      <c r="N25" s="1826"/>
      <c r="O25" s="1826"/>
      <c r="P25" s="1826"/>
      <c r="Q25" s="1826"/>
      <c r="R25" s="1826"/>
      <c r="S25" s="1826"/>
      <c r="T25" s="1826"/>
      <c r="U25" s="1826"/>
      <c r="V25" s="1826"/>
      <c r="W25" s="1826"/>
      <c r="X25" s="1826"/>
      <c r="Y25" s="1826"/>
      <c r="Z25" s="1826"/>
      <c r="AA25" s="1826"/>
      <c r="AB25" s="1826"/>
      <c r="AC25" s="1826"/>
      <c r="AD25" s="1826"/>
      <c r="AE25" s="1826"/>
      <c r="AF25" s="1826"/>
      <c r="AG25" s="1826"/>
    </row>
    <row r="26" spans="1:33" ht="39" customHeight="1" x14ac:dyDescent="0.25">
      <c r="A26" s="241"/>
      <c r="B26" s="31"/>
      <c r="C26" s="242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1809"/>
      <c r="AB26" s="1809"/>
      <c r="AC26" s="1809"/>
      <c r="AD26" s="1809"/>
      <c r="AE26" s="1809"/>
      <c r="AF26" s="1809"/>
      <c r="AG26" s="243"/>
    </row>
    <row r="27" spans="1:33" ht="24.6" customHeight="1" x14ac:dyDescent="0.25">
      <c r="A27" s="1764">
        <v>2024</v>
      </c>
      <c r="B27" s="1771" t="s">
        <v>214</v>
      </c>
      <c r="C27" s="1772"/>
      <c r="D27" s="1773"/>
      <c r="E27" s="1810">
        <v>18</v>
      </c>
      <c r="F27" s="1811"/>
      <c r="G27" s="1811"/>
      <c r="H27" s="1811"/>
      <c r="I27" s="1811"/>
      <c r="J27" s="1811"/>
      <c r="K27" s="1812"/>
      <c r="L27" s="1771" t="s">
        <v>215</v>
      </c>
      <c r="M27" s="1772"/>
      <c r="N27" s="1773"/>
      <c r="O27" s="1768"/>
      <c r="P27" s="1769"/>
      <c r="Q27" s="1769"/>
      <c r="R27" s="1769"/>
      <c r="S27" s="1769"/>
      <c r="T27" s="1769"/>
      <c r="U27" s="1769"/>
      <c r="V27" s="1770"/>
      <c r="W27" s="1771" t="s">
        <v>216</v>
      </c>
      <c r="X27" s="1772"/>
      <c r="Y27" s="1773"/>
      <c r="Z27" s="1768"/>
      <c r="AA27" s="1769"/>
      <c r="AB27" s="1769"/>
      <c r="AC27" s="1769"/>
      <c r="AD27" s="1769"/>
      <c r="AE27" s="1769"/>
      <c r="AF27" s="1770"/>
      <c r="AG27" s="255">
        <f>+AG29+AG31+AG33+AG35+AG37+AG39</f>
        <v>29.166666666666668</v>
      </c>
    </row>
    <row r="28" spans="1:33" ht="21.6" customHeight="1" x14ac:dyDescent="0.25">
      <c r="A28" s="1765"/>
      <c r="B28" s="257">
        <v>1</v>
      </c>
      <c r="C28" s="257">
        <v>2</v>
      </c>
      <c r="D28" s="257">
        <v>3</v>
      </c>
      <c r="E28" s="257">
        <v>4</v>
      </c>
      <c r="F28" s="257">
        <v>5</v>
      </c>
      <c r="G28" s="257">
        <v>6</v>
      </c>
      <c r="H28" s="257">
        <v>7</v>
      </c>
      <c r="I28" s="257">
        <v>8</v>
      </c>
      <c r="J28" s="257">
        <v>9</v>
      </c>
      <c r="K28" s="257">
        <v>10</v>
      </c>
      <c r="L28" s="257">
        <v>11</v>
      </c>
      <c r="M28" s="257">
        <v>12</v>
      </c>
      <c r="N28" s="257">
        <v>13</v>
      </c>
      <c r="O28" s="257">
        <v>14</v>
      </c>
      <c r="P28" s="257">
        <v>15</v>
      </c>
      <c r="Q28" s="257">
        <v>16</v>
      </c>
      <c r="R28" s="257">
        <v>17</v>
      </c>
      <c r="S28" s="257">
        <v>18</v>
      </c>
      <c r="T28" s="257">
        <v>19</v>
      </c>
      <c r="U28" s="257">
        <v>20</v>
      </c>
      <c r="V28" s="257">
        <v>21</v>
      </c>
      <c r="W28" s="263">
        <v>22</v>
      </c>
      <c r="X28" s="263">
        <v>23</v>
      </c>
      <c r="Y28" s="263">
        <v>24</v>
      </c>
      <c r="Z28" s="263">
        <v>25</v>
      </c>
      <c r="AA28" s="263">
        <v>26</v>
      </c>
      <c r="AB28" s="263">
        <v>27</v>
      </c>
      <c r="AC28" s="263">
        <v>28</v>
      </c>
      <c r="AD28" s="263">
        <v>29</v>
      </c>
      <c r="AE28" s="263">
        <v>30</v>
      </c>
      <c r="AF28" s="257">
        <v>31</v>
      </c>
      <c r="AG28" s="258" t="s">
        <v>8</v>
      </c>
    </row>
    <row r="29" spans="1:33" ht="18.95" customHeight="1" x14ac:dyDescent="0.25">
      <c r="A29" s="1764" t="s">
        <v>251</v>
      </c>
      <c r="B29" s="259" t="e">
        <f>+#REF!</f>
        <v>#REF!</v>
      </c>
      <c r="C29" s="259" t="e">
        <f>+#REF!</f>
        <v>#REF!</v>
      </c>
      <c r="D29" s="259" t="e">
        <f>+#REF!</f>
        <v>#REF!</v>
      </c>
      <c r="E29" s="259" t="e">
        <f>+#REF!</f>
        <v>#REF!</v>
      </c>
      <c r="F29" s="259" t="e">
        <f>+#REF!</f>
        <v>#REF!</v>
      </c>
      <c r="G29" s="259" t="e">
        <f>+#REF!</f>
        <v>#REF!</v>
      </c>
      <c r="H29" s="259" t="e">
        <f>+#REF!</f>
        <v>#REF!</v>
      </c>
      <c r="I29" s="259" t="e">
        <f>+#REF!</f>
        <v>#REF!</v>
      </c>
      <c r="J29" s="259" t="e">
        <f>+#REF!</f>
        <v>#REF!</v>
      </c>
      <c r="K29" s="259" t="e">
        <f>+#REF!</f>
        <v>#REF!</v>
      </c>
      <c r="L29" s="259" t="e">
        <f>+#REF!</f>
        <v>#REF!</v>
      </c>
      <c r="M29" s="259" t="e">
        <f>+#REF!</f>
        <v>#REF!</v>
      </c>
      <c r="N29" s="259" t="e">
        <f>+#REF!</f>
        <v>#REF!</v>
      </c>
      <c r="O29" s="259" t="e">
        <f>+#REF!</f>
        <v>#REF!</v>
      </c>
      <c r="P29" s="259" t="e">
        <f>+#REF!</f>
        <v>#REF!</v>
      </c>
      <c r="Q29" s="259" t="e">
        <f>+#REF!</f>
        <v>#REF!</v>
      </c>
      <c r="R29" s="259" t="e">
        <f>+#REF!</f>
        <v>#REF!</v>
      </c>
      <c r="S29" s="259" t="e">
        <f>+#REF!</f>
        <v>#REF!</v>
      </c>
      <c r="T29" s="259" t="e">
        <f>+#REF!</f>
        <v>#REF!</v>
      </c>
      <c r="U29" s="259" t="e">
        <f>+#REF!</f>
        <v>#REF!</v>
      </c>
      <c r="V29" s="259" t="e">
        <f>+#REF!</f>
        <v>#REF!</v>
      </c>
      <c r="W29" s="259" t="e">
        <f>+#REF!</f>
        <v>#REF!</v>
      </c>
      <c r="X29" s="259" t="e">
        <f>+#REF!</f>
        <v>#REF!</v>
      </c>
      <c r="Y29" s="259" t="e">
        <f>+#REF!</f>
        <v>#REF!</v>
      </c>
      <c r="Z29" s="259" t="e">
        <f>+#REF!</f>
        <v>#REF!</v>
      </c>
      <c r="AA29" s="259" t="e">
        <f>+#REF!</f>
        <v>#REF!</v>
      </c>
      <c r="AB29" s="259" t="e">
        <f>+#REF!</f>
        <v>#REF!</v>
      </c>
      <c r="AC29" s="259" t="e">
        <f>+#REF!</f>
        <v>#REF!</v>
      </c>
      <c r="AD29" s="259" t="e">
        <f>+#REF!</f>
        <v>#REF!</v>
      </c>
      <c r="AE29" s="259" t="e">
        <f>+#REF!</f>
        <v>#REF!</v>
      </c>
      <c r="AF29" s="259" t="e">
        <f>+#REF!</f>
        <v>#REF!</v>
      </c>
      <c r="AG29" s="427">
        <f>184/24</f>
        <v>7.666666666666667</v>
      </c>
    </row>
    <row r="30" spans="1:33" ht="18.95" customHeight="1" x14ac:dyDescent="0.25">
      <c r="A30" s="1765"/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245" t="e">
        <f>#REF!</f>
        <v>#REF!</v>
      </c>
    </row>
    <row r="31" spans="1:33" ht="18.95" customHeight="1" x14ac:dyDescent="0.25">
      <c r="A31" s="1764" t="s">
        <v>252</v>
      </c>
      <c r="B31" s="250" t="e">
        <f>+#REF!</f>
        <v>#REF!</v>
      </c>
      <c r="C31" s="250" t="e">
        <f>+#REF!</f>
        <v>#REF!</v>
      </c>
      <c r="D31" s="250" t="e">
        <f>+#REF!</f>
        <v>#REF!</v>
      </c>
      <c r="E31" s="250" t="e">
        <f>+#REF!</f>
        <v>#REF!</v>
      </c>
      <c r="F31" s="250" t="e">
        <f>+#REF!</f>
        <v>#REF!</v>
      </c>
      <c r="G31" s="250" t="e">
        <f>+#REF!</f>
        <v>#REF!</v>
      </c>
      <c r="H31" s="250" t="e">
        <f>+#REF!</f>
        <v>#REF!</v>
      </c>
      <c r="I31" s="250" t="e">
        <f>+#REF!</f>
        <v>#REF!</v>
      </c>
      <c r="J31" s="250" t="e">
        <f>+#REF!</f>
        <v>#REF!</v>
      </c>
      <c r="K31" s="250" t="e">
        <f>+#REF!</f>
        <v>#REF!</v>
      </c>
      <c r="L31" s="250" t="e">
        <f>+#REF!</f>
        <v>#REF!</v>
      </c>
      <c r="M31" s="250" t="e">
        <f>+#REF!</f>
        <v>#REF!</v>
      </c>
      <c r="N31" s="250" t="e">
        <f>+#REF!</f>
        <v>#REF!</v>
      </c>
      <c r="O31" s="250" t="e">
        <f>+#REF!</f>
        <v>#REF!</v>
      </c>
      <c r="P31" s="250" t="e">
        <f>+#REF!</f>
        <v>#REF!</v>
      </c>
      <c r="Q31" s="250" t="e">
        <f>+#REF!</f>
        <v>#REF!</v>
      </c>
      <c r="R31" s="250" t="e">
        <f>+#REF!</f>
        <v>#REF!</v>
      </c>
      <c r="S31" s="250" t="e">
        <f>+#REF!</f>
        <v>#REF!</v>
      </c>
      <c r="T31" s="250" t="e">
        <f>+#REF!</f>
        <v>#REF!</v>
      </c>
      <c r="U31" s="250" t="e">
        <f>+#REF!</f>
        <v>#REF!</v>
      </c>
      <c r="V31" s="250" t="e">
        <f>+#REF!</f>
        <v>#REF!</v>
      </c>
      <c r="W31" s="250" t="e">
        <f>+#REF!</f>
        <v>#REF!</v>
      </c>
      <c r="X31" s="250" t="e">
        <f>+#REF!</f>
        <v>#REF!</v>
      </c>
      <c r="Y31" s="250" t="e">
        <f>+#REF!</f>
        <v>#REF!</v>
      </c>
      <c r="Z31" s="250" t="e">
        <f>+#REF!</f>
        <v>#REF!</v>
      </c>
      <c r="AA31" s="250" t="e">
        <f>+#REF!</f>
        <v>#REF!</v>
      </c>
      <c r="AB31" s="250" t="e">
        <f>+#REF!</f>
        <v>#REF!</v>
      </c>
      <c r="AC31" s="250" t="e">
        <f>+#REF!</f>
        <v>#REF!</v>
      </c>
      <c r="AD31" s="250" t="e">
        <f>+#REF!</f>
        <v>#REF!</v>
      </c>
      <c r="AE31" s="250" t="e">
        <f>+#REF!</f>
        <v>#REF!</v>
      </c>
      <c r="AF31" s="250" t="e">
        <f>+#REF!</f>
        <v>#REF!</v>
      </c>
      <c r="AG31" s="244">
        <f>176/24</f>
        <v>7.333333333333333</v>
      </c>
    </row>
    <row r="32" spans="1:33" ht="18.95" customHeight="1" x14ac:dyDescent="0.25">
      <c r="A32" s="1765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5" t="e">
        <f>#REF!</f>
        <v>#REF!</v>
      </c>
    </row>
    <row r="33" spans="1:33" ht="18.95" customHeight="1" x14ac:dyDescent="0.25">
      <c r="A33" s="1764" t="s">
        <v>253</v>
      </c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4">
        <f>168/24-"12:00"</f>
        <v>6.5</v>
      </c>
    </row>
    <row r="34" spans="1:33" ht="18.95" customHeight="1" x14ac:dyDescent="0.25">
      <c r="A34" s="1765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5" t="e">
        <f>#REF!</f>
        <v>#REF!</v>
      </c>
    </row>
    <row r="35" spans="1:33" ht="18.95" customHeight="1" x14ac:dyDescent="0.25">
      <c r="A35" s="1764" t="s">
        <v>254</v>
      </c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4">
        <f>184/24</f>
        <v>7.666666666666667</v>
      </c>
    </row>
    <row r="36" spans="1:33" ht="18.95" customHeight="1" x14ac:dyDescent="0.25">
      <c r="A36" s="1765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5" t="e">
        <f>#REF!</f>
        <v>#REF!</v>
      </c>
    </row>
    <row r="37" spans="1:33" ht="18.95" customHeight="1" x14ac:dyDescent="0.25">
      <c r="A37" s="1764" t="s">
        <v>255</v>
      </c>
      <c r="B37" s="277"/>
      <c r="C37" s="277"/>
      <c r="D37" s="277"/>
      <c r="E37" s="277"/>
      <c r="F37" s="277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277"/>
      <c r="V37" s="277"/>
      <c r="W37" s="277"/>
      <c r="X37" s="277"/>
      <c r="Y37" s="277"/>
      <c r="Z37" s="277"/>
      <c r="AA37" s="277"/>
      <c r="AB37" s="277"/>
      <c r="AC37" s="277"/>
      <c r="AD37" s="277"/>
      <c r="AE37" s="277"/>
      <c r="AF37" s="277"/>
      <c r="AG37" s="244"/>
    </row>
    <row r="38" spans="1:33" ht="18.95" customHeight="1" x14ac:dyDescent="0.25">
      <c r="A38" s="1765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  <c r="T38" s="278"/>
      <c r="U38" s="278"/>
      <c r="V38" s="278"/>
      <c r="W38" s="278"/>
      <c r="X38" s="278"/>
      <c r="Y38" s="278"/>
      <c r="Z38" s="278"/>
      <c r="AA38" s="278"/>
      <c r="AB38" s="278"/>
      <c r="AC38" s="278"/>
      <c r="AD38" s="278"/>
      <c r="AE38" s="278"/>
      <c r="AF38" s="278"/>
      <c r="AG38" s="245"/>
    </row>
    <row r="39" spans="1:33" ht="18.95" customHeight="1" x14ac:dyDescent="0.25">
      <c r="A39" s="1764" t="s">
        <v>256</v>
      </c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  <c r="AD39" s="250"/>
      <c r="AE39" s="250"/>
      <c r="AF39" s="250"/>
      <c r="AG39" s="244"/>
    </row>
    <row r="40" spans="1:33" ht="18.95" customHeight="1" x14ac:dyDescent="0.25">
      <c r="A40" s="1765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5"/>
    </row>
    <row r="41" spans="1:33" ht="23.1" customHeight="1" x14ac:dyDescent="0.25">
      <c r="A41" s="1774" t="s">
        <v>217</v>
      </c>
      <c r="B41" s="1774"/>
      <c r="C41" s="1774"/>
      <c r="D41" s="1774"/>
      <c r="E41" s="1774"/>
      <c r="F41" s="1774"/>
      <c r="G41" s="1774"/>
      <c r="H41" s="1774"/>
      <c r="I41" s="1774"/>
      <c r="J41" s="1774"/>
      <c r="K41" s="1774"/>
      <c r="L41" s="1774"/>
      <c r="M41" s="1774"/>
      <c r="N41" s="1774"/>
      <c r="O41" s="1774"/>
      <c r="P41" s="1774"/>
      <c r="Q41" s="1774"/>
      <c r="R41" s="1774"/>
      <c r="S41" s="1774"/>
      <c r="T41" s="1774"/>
      <c r="U41" s="1774"/>
      <c r="V41" s="1774"/>
      <c r="W41" s="1774"/>
      <c r="X41" s="1774"/>
      <c r="Y41" s="1774"/>
      <c r="Z41" s="1774"/>
      <c r="AA41" s="1774"/>
      <c r="AB41" s="1774"/>
      <c r="AC41" s="1774"/>
      <c r="AD41" s="1774"/>
      <c r="AE41" s="1774"/>
      <c r="AF41" s="1813"/>
      <c r="AG41" s="260" t="e">
        <f>+AG30+AG32+AG34+AG36+AG38+AG40</f>
        <v>#REF!</v>
      </c>
    </row>
    <row r="42" spans="1:33" ht="23.1" customHeight="1" x14ac:dyDescent="0.25">
      <c r="A42" s="1775"/>
      <c r="B42" s="1775"/>
      <c r="C42" s="1775"/>
      <c r="D42" s="1775"/>
      <c r="E42" s="1775"/>
      <c r="F42" s="1775"/>
      <c r="G42" s="1775"/>
      <c r="H42" s="1775"/>
      <c r="I42" s="1775"/>
      <c r="J42" s="1775"/>
      <c r="K42" s="1775"/>
      <c r="L42" s="1775"/>
      <c r="M42" s="1775"/>
      <c r="N42" s="1775"/>
      <c r="O42" s="1775"/>
      <c r="P42" s="1775"/>
      <c r="Q42" s="1775"/>
      <c r="R42" s="1775"/>
      <c r="S42" s="1775"/>
      <c r="T42" s="1775"/>
      <c r="U42" s="1775"/>
      <c r="V42" s="1775"/>
      <c r="W42" s="1775"/>
      <c r="X42" s="1775"/>
      <c r="Y42" s="1775"/>
      <c r="Z42" s="1775"/>
      <c r="AA42" s="1775"/>
      <c r="AB42" s="1775"/>
      <c r="AC42" s="1775"/>
      <c r="AD42" s="1775"/>
      <c r="AE42" s="1775"/>
      <c r="AF42" s="1814"/>
      <c r="AG42" s="261" t="e">
        <f>+AG41-AG27</f>
        <v>#REF!</v>
      </c>
    </row>
    <row r="44" spans="1:33" ht="21.6" customHeight="1" x14ac:dyDescent="0.25">
      <c r="A44" s="1793" t="s">
        <v>218</v>
      </c>
      <c r="B44" s="1794"/>
      <c r="C44" s="1795"/>
      <c r="D44" s="1815">
        <f>COUNTIF($B$29:$AF$40,"=DTS")+COUNTIF($B$29:$AF$40,"=NTS")+COUNTIF($B$29:$AF$40,"=DTS1")+COUNTIF($B$29:$AF$40,"=NTS1")</f>
        <v>0</v>
      </c>
      <c r="E44" s="1816"/>
      <c r="F44" s="53"/>
      <c r="G44" s="53"/>
      <c r="H44" s="53"/>
      <c r="I44" s="1793" t="s">
        <v>219</v>
      </c>
      <c r="J44" s="1794"/>
      <c r="K44" s="1795"/>
      <c r="L44" s="1815">
        <f>COUNTIF($B$29:$AF$40,"=FE")</f>
        <v>0</v>
      </c>
      <c r="M44" s="1816"/>
      <c r="N44" s="53"/>
      <c r="O44" s="53"/>
      <c r="P44" s="53"/>
      <c r="Q44" s="1778" t="s">
        <v>258</v>
      </c>
      <c r="R44" s="1779"/>
      <c r="S44" s="1779"/>
      <c r="T44" s="1780"/>
      <c r="U44" s="1781" t="e">
        <f>#REF!</f>
        <v>#REF!</v>
      </c>
      <c r="V44" s="1817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246"/>
    </row>
    <row r="45" spans="1:33" ht="21.6" customHeight="1" x14ac:dyDescent="0.25">
      <c r="A45" s="1793" t="s">
        <v>220</v>
      </c>
      <c r="B45" s="1794"/>
      <c r="C45" s="1795"/>
      <c r="D45" s="1815">
        <f>COUNTIF($B$29:$AF$40,"=DTS5S")+COUNTIF($B$29:$AF$40,"=NTS5S")+COUNTIF($B$29:$AF$40,"=DTS5S1")+COUNTIF($B$29:$AF$40,"=NTS5S1")</f>
        <v>0</v>
      </c>
      <c r="E45" s="1816"/>
      <c r="F45" s="53"/>
      <c r="G45" s="53"/>
      <c r="H45" s="53"/>
      <c r="I45" s="1793" t="s">
        <v>57</v>
      </c>
      <c r="J45" s="1794"/>
      <c r="K45" s="1795"/>
      <c r="L45" s="1815">
        <f>COUNTIF($B$29:$AF$40,"=FOTS")</f>
        <v>0</v>
      </c>
      <c r="M45" s="1816"/>
      <c r="N45" s="53"/>
      <c r="O45" s="53"/>
      <c r="P45" s="53"/>
      <c r="Q45" s="1785" t="s">
        <v>247</v>
      </c>
      <c r="R45" s="1786"/>
      <c r="S45" s="1786"/>
      <c r="T45" s="1787"/>
      <c r="U45" s="1818"/>
      <c r="V45" s="1819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21.6" customHeight="1" x14ac:dyDescent="0.25">
      <c r="A46" s="1793" t="s">
        <v>221</v>
      </c>
      <c r="B46" s="1794"/>
      <c r="C46" s="1795"/>
      <c r="D46" s="1815">
        <f>COUNTIF($B$29:$AF$40,"=DTSDS")+COUNTIF($B$29:$AF$40,"=NTSDS")+COUNTIF($B$29:$AF$40,"=DTSDS1")+COUNTIF($B$29:$AF$40,"=NTSDS1")</f>
        <v>0</v>
      </c>
      <c r="E46" s="1816"/>
      <c r="F46" s="53"/>
      <c r="G46" s="53"/>
      <c r="H46" s="53"/>
      <c r="I46" s="1793" t="s">
        <v>222</v>
      </c>
      <c r="J46" s="1794"/>
      <c r="K46" s="1795"/>
      <c r="L46" s="1815">
        <f>COUNTIF($B$29:$AF$40,"=L")</f>
        <v>0</v>
      </c>
      <c r="M46" s="1816"/>
      <c r="N46" s="53"/>
      <c r="O46" s="53"/>
      <c r="P46" s="53"/>
      <c r="Q46" s="1778" t="s">
        <v>223</v>
      </c>
      <c r="R46" s="1779"/>
      <c r="S46" s="1779"/>
      <c r="T46" s="1780"/>
      <c r="U46" s="1801" t="e">
        <f>IF(AG42&gt;0,AG42-(T44*(12/24)),0)</f>
        <v>#REF!</v>
      </c>
      <c r="V46" s="1802"/>
      <c r="W46" s="1805"/>
      <c r="X46" s="1806"/>
      <c r="Y46" s="1807" t="e">
        <f>IF(U46&gt;0,(IF(U46&lt;(12/24),1/24,(INT(U46/(12/24)))/24)),0)</f>
        <v>#REF!</v>
      </c>
      <c r="Z46" s="1808"/>
      <c r="AA46" s="1791" t="e">
        <f>((Y46*24)*1.25*U48)</f>
        <v>#REF!</v>
      </c>
      <c r="AB46" s="1792"/>
      <c r="AC46" s="53"/>
      <c r="AD46" s="53"/>
      <c r="AE46" s="53"/>
      <c r="AF46" s="53"/>
      <c r="AG46" s="246"/>
    </row>
    <row r="47" spans="1:33" ht="21.6" customHeight="1" x14ac:dyDescent="0.25">
      <c r="A47" s="1793" t="s">
        <v>225</v>
      </c>
      <c r="B47" s="1794"/>
      <c r="C47" s="1795"/>
      <c r="D47" s="1820">
        <f>+D44+D45+D46</f>
        <v>0</v>
      </c>
      <c r="E47" s="1821"/>
      <c r="F47" s="53"/>
      <c r="G47" s="53"/>
      <c r="H47" s="53"/>
      <c r="I47" s="1793" t="s">
        <v>226</v>
      </c>
      <c r="J47" s="1794"/>
      <c r="K47" s="1795"/>
      <c r="L47" s="1815">
        <f>COUNTIF($B$29:$AF$40,"=B")</f>
        <v>0</v>
      </c>
      <c r="M47" s="1816"/>
      <c r="N47" s="53"/>
      <c r="O47" s="53"/>
      <c r="P47" s="53"/>
      <c r="Q47" s="1785"/>
      <c r="R47" s="1786"/>
      <c r="S47" s="1786"/>
      <c r="T47" s="1787"/>
      <c r="U47" s="1803"/>
      <c r="V47" s="1804"/>
      <c r="W47" s="1789"/>
      <c r="X47" s="1790"/>
      <c r="Y47" s="1807" t="e">
        <f>IF(U46&lt;(12/24),U46-Y46,U46-(INT(U46/(12/24)))/24)</f>
        <v>#REF!</v>
      </c>
      <c r="Z47" s="1808"/>
      <c r="AA47" s="1791" t="e">
        <f>+((Y47*24)*1.375*U48)</f>
        <v>#REF!</v>
      </c>
      <c r="AB47" s="1792"/>
      <c r="AC47" s="53"/>
      <c r="AD47" s="53"/>
      <c r="AE47" s="53"/>
      <c r="AF47" s="53"/>
      <c r="AG47" s="246"/>
    </row>
    <row r="48" spans="1:33" ht="21.6" customHeight="1" x14ac:dyDescent="0.25">
      <c r="A48" s="247"/>
      <c r="B48" s="53"/>
      <c r="C48" s="53"/>
      <c r="D48" s="53"/>
      <c r="E48" s="53"/>
      <c r="F48" s="53"/>
      <c r="G48" s="53"/>
      <c r="H48" s="53"/>
      <c r="I48" s="1793" t="s">
        <v>227</v>
      </c>
      <c r="J48" s="1794"/>
      <c r="K48" s="1795"/>
      <c r="L48" s="1815">
        <f>COUNTIF($B$29:$AF$40,"=Disp")</f>
        <v>0</v>
      </c>
      <c r="M48" s="1816"/>
      <c r="N48" s="53"/>
      <c r="O48" s="53"/>
      <c r="P48" s="53"/>
      <c r="Q48" s="1793" t="s">
        <v>228</v>
      </c>
      <c r="R48" s="1794"/>
      <c r="S48" s="1794"/>
      <c r="T48" s="1795"/>
      <c r="U48" s="1796"/>
      <c r="V48" s="1797"/>
      <c r="W48" s="248" t="s">
        <v>42</v>
      </c>
      <c r="X48" s="249"/>
      <c r="Y48" s="1798" t="e">
        <f>+AA46+AA47</f>
        <v>#REF!</v>
      </c>
      <c r="Z48" s="1799"/>
      <c r="AA48" s="1799"/>
      <c r="AB48" s="1800"/>
      <c r="AC48" s="53"/>
      <c r="AD48" s="53"/>
      <c r="AE48" s="53"/>
      <c r="AF48" s="53"/>
      <c r="AG48" s="246"/>
    </row>
    <row r="49" spans="1:56" ht="47.1" customHeight="1" x14ac:dyDescent="0.25">
      <c r="A49" s="1823" t="s">
        <v>262</v>
      </c>
      <c r="B49" s="1823"/>
      <c r="C49" s="1823"/>
      <c r="D49" s="1823"/>
      <c r="E49" s="1823"/>
      <c r="F49" s="1823"/>
      <c r="G49" s="1823"/>
      <c r="H49" s="1823"/>
      <c r="I49" s="1823"/>
      <c r="J49" s="1823"/>
      <c r="K49" s="1823"/>
      <c r="L49" s="1823"/>
      <c r="M49" s="1823"/>
      <c r="N49" s="1823"/>
      <c r="O49" s="1823"/>
      <c r="P49" s="1823"/>
      <c r="Q49" s="1823"/>
      <c r="R49" s="1823"/>
      <c r="S49" s="1823"/>
      <c r="T49" s="1823"/>
      <c r="U49" s="1823"/>
      <c r="V49" s="1823"/>
      <c r="W49" s="1823"/>
      <c r="X49" s="1823"/>
      <c r="Y49" s="1823"/>
      <c r="Z49" s="1823"/>
      <c r="AA49" s="1823"/>
      <c r="AB49" s="1823"/>
      <c r="AC49" s="1823"/>
      <c r="AD49" s="1823"/>
      <c r="AE49" s="1823"/>
      <c r="AF49" s="1823"/>
      <c r="AG49" s="1823"/>
      <c r="AH49" s="1823"/>
      <c r="AI49" s="1823"/>
      <c r="AJ49" s="1823"/>
      <c r="AK49" s="1823"/>
      <c r="AL49" s="1823"/>
      <c r="AM49" s="1823"/>
      <c r="AN49" s="1823"/>
      <c r="AO49" s="1823"/>
      <c r="AP49" s="1823"/>
      <c r="AQ49" s="1823"/>
      <c r="AR49" s="1823"/>
      <c r="AS49" s="1823"/>
      <c r="AT49" s="1823"/>
      <c r="AU49" s="1823"/>
      <c r="AV49" s="1823"/>
      <c r="AW49" s="1823"/>
      <c r="AX49" s="1823"/>
      <c r="AY49" s="1823"/>
      <c r="AZ49" s="1823"/>
      <c r="BA49" s="1823"/>
      <c r="BB49" s="1823"/>
      <c r="BC49" s="1823"/>
      <c r="BD49" s="1823"/>
    </row>
  </sheetData>
  <mergeCells count="90">
    <mergeCell ref="A49:BD4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25:AG25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755" priority="1" operator="equal">
      <formula>"FOTS"</formula>
    </cfRule>
    <cfRule type="cellIs" dxfId="754" priority="2" operator="equal">
      <formula>"FO"</formula>
    </cfRule>
    <cfRule type="cellIs" dxfId="753" priority="3" operator="equal">
      <formula>"F"</formula>
    </cfRule>
    <cfRule type="cellIs" dxfId="752" priority="4" operator="equal">
      <formula>"NTSDS"</formula>
    </cfRule>
    <cfRule type="cellIs" dxfId="751" priority="5" operator="equal">
      <formula>"DTSDS"</formula>
    </cfRule>
    <cfRule type="cellIs" dxfId="750" priority="6" operator="equal">
      <formula>"NTS5S"</formula>
    </cfRule>
    <cfRule type="cellIs" dxfId="749" priority="7" operator="equal">
      <formula>"DTS5S"</formula>
    </cfRule>
    <cfRule type="cellIs" dxfId="748" priority="8" operator="equal">
      <formula>"NTS"</formula>
    </cfRule>
    <cfRule type="cellIs" dxfId="747" priority="9" operator="equal">
      <formula>"DTS"</formula>
    </cfRule>
    <cfRule type="cellIs" dxfId="746" priority="10" operator="equal">
      <formula>"FEF"</formula>
    </cfRule>
    <cfRule type="cellIs" dxfId="745" priority="11" operator="equal">
      <formula>"FED"</formula>
    </cfRule>
    <cfRule type="cellIs" dxfId="744" priority="12" operator="equal">
      <formula>"FES"</formula>
    </cfRule>
    <cfRule type="cellIs" dxfId="743" priority="13" operator="equal">
      <formula>"FE"</formula>
    </cfRule>
    <cfRule type="cellIs" dxfId="742" priority="14" operator="equal">
      <formula>"DS"</formula>
    </cfRule>
  </conditionalFormatting>
  <conditionalFormatting sqref="B29:AF40">
    <cfRule type="cellIs" dxfId="741" priority="29" operator="equal">
      <formula>"FOTS"</formula>
    </cfRule>
    <cfRule type="cellIs" dxfId="740" priority="30" operator="equal">
      <formula>"FO"</formula>
    </cfRule>
    <cfRule type="cellIs" dxfId="739" priority="31" operator="equal">
      <formula>"F"</formula>
    </cfRule>
    <cfRule type="cellIs" dxfId="738" priority="32" operator="equal">
      <formula>"NTSDS"</formula>
    </cfRule>
    <cfRule type="cellIs" dxfId="737" priority="33" operator="equal">
      <formula>"DTSDS"</formula>
    </cfRule>
    <cfRule type="cellIs" dxfId="736" priority="34" operator="equal">
      <formula>"NTS5S"</formula>
    </cfRule>
    <cfRule type="cellIs" dxfId="735" priority="35" operator="equal">
      <formula>"DTS5S"</formula>
    </cfRule>
    <cfRule type="cellIs" dxfId="734" priority="36" operator="equal">
      <formula>"NTS"</formula>
    </cfRule>
    <cfRule type="cellIs" dxfId="733" priority="37" operator="equal">
      <formula>"DTS"</formula>
    </cfRule>
    <cfRule type="cellIs" dxfId="732" priority="38" operator="equal">
      <formula>"FEF"</formula>
    </cfRule>
    <cfRule type="cellIs" dxfId="731" priority="39" operator="equal">
      <formula>"FED"</formula>
    </cfRule>
    <cfRule type="cellIs" dxfId="730" priority="40" operator="equal">
      <formula>"FES"</formula>
    </cfRule>
    <cfRule type="cellIs" dxfId="729" priority="41" operator="equal">
      <formula>"FE"</formula>
    </cfRule>
    <cfRule type="cellIs" dxfId="728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4B2E1-D7A9-469E-82D2-188CC219B36B}">
  <dimension ref="A1:BD49"/>
  <sheetViews>
    <sheetView showZeros="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8" width="8.7109375" hidden="1" customWidth="1"/>
    <col min="39" max="39" width="3.57031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19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 t="str">
        <f>+JAN!D41</f>
        <v>N</v>
      </c>
      <c r="C5" s="259" t="str">
        <f>+JAN!E41</f>
        <v>N</v>
      </c>
      <c r="D5" s="259">
        <f>+JAN!F41</f>
        <v>0</v>
      </c>
      <c r="E5" s="259">
        <f>+JAN!G41</f>
        <v>0</v>
      </c>
      <c r="F5" s="259" t="str">
        <f>+JAN!H41</f>
        <v>NT</v>
      </c>
      <c r="G5" s="259" t="str">
        <f>+JAN!I41</f>
        <v>N</v>
      </c>
      <c r="H5" s="259">
        <f>+JAN!J41</f>
        <v>0</v>
      </c>
      <c r="I5" s="259">
        <f>+JAN!K41</f>
        <v>0</v>
      </c>
      <c r="J5" s="259" t="str">
        <f>+JAN!L41</f>
        <v>D</v>
      </c>
      <c r="K5" s="259" t="str">
        <f>+JAN!M41</f>
        <v>D</v>
      </c>
      <c r="L5" s="259">
        <f>+JAN!N41</f>
        <v>0</v>
      </c>
      <c r="M5" s="259">
        <f>+JAN!O41</f>
        <v>0</v>
      </c>
      <c r="N5" s="259" t="str">
        <f>+JAN!P41</f>
        <v>D</v>
      </c>
      <c r="O5" s="259" t="str">
        <f>+JAN!Q41</f>
        <v>N</v>
      </c>
      <c r="P5" s="259">
        <f>+JAN!R41</f>
        <v>0</v>
      </c>
      <c r="Q5" s="259" t="str">
        <f>+JAN!S41</f>
        <v>DTSDS</v>
      </c>
      <c r="R5" s="259" t="str">
        <f>+JAN!T41</f>
        <v>DT</v>
      </c>
      <c r="S5" s="259" t="str">
        <f>+JAN!U41</f>
        <v>N</v>
      </c>
      <c r="T5" s="259">
        <f>+JAN!V41</f>
        <v>0</v>
      </c>
      <c r="U5" s="259">
        <f>+JAN!W41</f>
        <v>0</v>
      </c>
      <c r="V5" s="259" t="str">
        <f>+JAN!X41</f>
        <v>D</v>
      </c>
      <c r="W5" s="259" t="str">
        <f>+JAN!Y41</f>
        <v>N</v>
      </c>
      <c r="X5" s="259">
        <f>+JAN!Z41</f>
        <v>0</v>
      </c>
      <c r="Y5" s="259">
        <f>+JAN!AA41</f>
        <v>0</v>
      </c>
      <c r="Z5" s="259" t="str">
        <f>+JAN!AB41</f>
        <v>D</v>
      </c>
      <c r="AA5" s="259" t="str">
        <f>+JAN!AC41</f>
        <v>N</v>
      </c>
      <c r="AB5" s="259" t="str">
        <f>+JAN!AD41</f>
        <v>NTS</v>
      </c>
      <c r="AC5" s="259">
        <f>+JAN!AE41</f>
        <v>0</v>
      </c>
      <c r="AD5" s="259" t="str">
        <f>+JAN!AF41</f>
        <v>D</v>
      </c>
      <c r="AE5" s="259" t="str">
        <f>+JAN!AG41</f>
        <v>N</v>
      </c>
      <c r="AF5" s="259">
        <f>+JAN!AH41</f>
        <v>0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+JAN!BE41</f>
        <v>8</v>
      </c>
    </row>
    <row r="7" spans="1:33" ht="21" customHeight="1" x14ac:dyDescent="0.25">
      <c r="A7" s="382" t="s">
        <v>232</v>
      </c>
      <c r="B7" s="259" t="str">
        <f>+FEV!D40</f>
        <v>DTSDS</v>
      </c>
      <c r="C7" s="259" t="str">
        <f>+FEV!E40</f>
        <v>D</v>
      </c>
      <c r="D7" s="259" t="str">
        <f>+FEV!F40</f>
        <v>N</v>
      </c>
      <c r="E7" s="259">
        <f>+FEV!G40</f>
        <v>0</v>
      </c>
      <c r="F7" s="259">
        <f>+FEV!H40</f>
        <v>0</v>
      </c>
      <c r="G7" s="259" t="str">
        <f>+FEV!I40</f>
        <v>D</v>
      </c>
      <c r="H7" s="259" t="str">
        <f>+FEV!J40</f>
        <v>D</v>
      </c>
      <c r="I7" s="259" t="str">
        <f>+FEV!K40</f>
        <v>DTSDS</v>
      </c>
      <c r="J7" s="259">
        <f>+FEV!L40</f>
        <v>0</v>
      </c>
      <c r="K7" s="259" t="str">
        <f>+FEV!M40</f>
        <v>D</v>
      </c>
      <c r="L7" s="259" t="str">
        <f>+FEV!N40</f>
        <v>N</v>
      </c>
      <c r="M7" s="259">
        <f>+FEV!O40</f>
        <v>0</v>
      </c>
      <c r="N7" s="259">
        <f>+FEV!P40</f>
        <v>0</v>
      </c>
      <c r="O7" s="259" t="str">
        <f>+FEV!Q40</f>
        <v>disp</v>
      </c>
      <c r="P7" s="259" t="str">
        <f>+FEV!R40</f>
        <v>T</v>
      </c>
      <c r="Q7" s="259">
        <f>+FEV!S40</f>
        <v>0</v>
      </c>
      <c r="R7" s="259">
        <f>+FEV!T40</f>
        <v>0</v>
      </c>
      <c r="S7" s="259" t="str">
        <f>+FEV!U40</f>
        <v>D</v>
      </c>
      <c r="T7" s="259" t="str">
        <f>+FEV!V40</f>
        <v>N</v>
      </c>
      <c r="U7" s="259">
        <f>+FEV!W40</f>
        <v>0</v>
      </c>
      <c r="V7" s="259">
        <f>+FEV!X40</f>
        <v>0</v>
      </c>
      <c r="W7" s="259" t="str">
        <f>+FEV!Y40</f>
        <v>D</v>
      </c>
      <c r="X7" s="259" t="str">
        <f>+FEV!Z40</f>
        <v>N</v>
      </c>
      <c r="Y7" s="259">
        <f>+FEV!AA40</f>
        <v>0</v>
      </c>
      <c r="Z7" s="259" t="str">
        <f>+FEV!AB40</f>
        <v>DTS</v>
      </c>
      <c r="AA7" s="259" t="str">
        <f>+FEV!AC40</f>
        <v>D</v>
      </c>
      <c r="AB7" s="259" t="str">
        <f>+FEV!AD40</f>
        <v>N</v>
      </c>
      <c r="AC7" s="259">
        <f>+FEV!AE40</f>
        <v>0</v>
      </c>
      <c r="AD7" s="259">
        <f>+FEV!AF40</f>
        <v>0</v>
      </c>
      <c r="AE7" s="259">
        <f>+FEV!AG40</f>
        <v>0</v>
      </c>
      <c r="AF7" s="259">
        <f>+FEV!AH40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+FEV!BE40</f>
        <v>6</v>
      </c>
    </row>
    <row r="9" spans="1:33" ht="21" customHeight="1" x14ac:dyDescent="0.25">
      <c r="A9" s="382" t="s">
        <v>233</v>
      </c>
      <c r="B9" s="259">
        <f>+MAR!D40</f>
        <v>0</v>
      </c>
      <c r="C9" s="259" t="str">
        <f>+MAR!E40</f>
        <v>NT</v>
      </c>
      <c r="D9" s="259" t="str">
        <f>+MAR!F40</f>
        <v>N</v>
      </c>
      <c r="E9" s="259">
        <f>+MAR!G40</f>
        <v>0</v>
      </c>
      <c r="F9" s="259">
        <f>+MAR!H40</f>
        <v>0</v>
      </c>
      <c r="G9" s="259" t="str">
        <f>+MAR!I40</f>
        <v>D</v>
      </c>
      <c r="H9" s="259" t="str">
        <f>+MAR!J40</f>
        <v>D</v>
      </c>
      <c r="I9" s="259">
        <f>+MAR!K40</f>
        <v>0</v>
      </c>
      <c r="J9" s="259">
        <f>+MAR!L40</f>
        <v>0</v>
      </c>
      <c r="K9" s="259" t="str">
        <f>+MAR!M40</f>
        <v>D</v>
      </c>
      <c r="L9" s="259" t="str">
        <f>+MAR!N40</f>
        <v>N</v>
      </c>
      <c r="M9" s="259">
        <f>+MAR!O40</f>
        <v>0</v>
      </c>
      <c r="N9" s="259">
        <f>+MAR!P40</f>
        <v>0</v>
      </c>
      <c r="O9" s="259" t="str">
        <f>+MAR!Q40</f>
        <v>DT</v>
      </c>
      <c r="P9" s="259" t="str">
        <f>+MAR!R40</f>
        <v>N</v>
      </c>
      <c r="Q9" s="259" t="str">
        <f>+MAR!S40</f>
        <v>N</v>
      </c>
      <c r="R9" s="259">
        <f>+MAR!T40</f>
        <v>0</v>
      </c>
      <c r="S9" s="259" t="str">
        <f>+MAR!U40</f>
        <v>D</v>
      </c>
      <c r="T9" s="259" t="str">
        <f>+MAR!V40</f>
        <v>N</v>
      </c>
      <c r="U9" s="259">
        <f>+MAR!W40</f>
        <v>0</v>
      </c>
      <c r="V9" s="259">
        <f>+MAR!X40</f>
        <v>0</v>
      </c>
      <c r="W9" s="259" t="str">
        <f>+MAR!Y40</f>
        <v>D</v>
      </c>
      <c r="X9" s="259" t="str">
        <f>+MAR!Z40</f>
        <v>T</v>
      </c>
      <c r="Y9" s="259">
        <f>+MAR!AA40</f>
        <v>0</v>
      </c>
      <c r="Z9" s="259">
        <f>+MAR!AB40</f>
        <v>0</v>
      </c>
      <c r="AA9" s="259" t="str">
        <f>+MAR!AC40</f>
        <v>D</v>
      </c>
      <c r="AB9" s="259" t="str">
        <f>+MAR!AD40</f>
        <v>N</v>
      </c>
      <c r="AC9" s="259">
        <f>+MAR!AE40</f>
        <v>0</v>
      </c>
      <c r="AD9" s="259">
        <f>+MAR!AF40</f>
        <v>0</v>
      </c>
      <c r="AE9" s="259" t="str">
        <f>+MAR!AG40</f>
        <v>NT</v>
      </c>
      <c r="AF9" s="259" t="str">
        <f>+MAR!AH40</f>
        <v>N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+MAR!BE40</f>
        <v>8</v>
      </c>
    </row>
    <row r="11" spans="1:33" ht="21" customHeight="1" x14ac:dyDescent="0.25">
      <c r="A11" s="382" t="s">
        <v>234</v>
      </c>
      <c r="B11" s="250">
        <f>+ABR!D40</f>
        <v>0</v>
      </c>
      <c r="C11" s="250">
        <f>+ABR!E40</f>
        <v>0</v>
      </c>
      <c r="D11" s="250" t="str">
        <f>+ABR!F40</f>
        <v>D</v>
      </c>
      <c r="E11" s="250" t="str">
        <f>+ABR!G40</f>
        <v>D</v>
      </c>
      <c r="F11" s="250">
        <f>+ABR!H40</f>
        <v>0</v>
      </c>
      <c r="G11" s="250" t="str">
        <f>+ABR!I40</f>
        <v>DTSDS</v>
      </c>
      <c r="H11" s="250" t="str">
        <f>+ABR!J40</f>
        <v>D</v>
      </c>
      <c r="I11" s="250">
        <f>+ABR!K40</f>
        <v>0</v>
      </c>
      <c r="J11" s="250">
        <f>+ABR!L40</f>
        <v>0</v>
      </c>
      <c r="K11" s="250" t="str">
        <f>+ABR!M40</f>
        <v>DT</v>
      </c>
      <c r="L11" s="250">
        <f>+ABR!N40</f>
        <v>0</v>
      </c>
      <c r="M11" s="250" t="str">
        <f>+ABR!O40</f>
        <v>FE</v>
      </c>
      <c r="N11" s="250" t="str">
        <f>+ABR!P40</f>
        <v>FE</v>
      </c>
      <c r="O11" s="250" t="str">
        <f>+ABR!Q40</f>
        <v>FE</v>
      </c>
      <c r="P11" s="250" t="str">
        <f>+ABR!R40</f>
        <v>FE</v>
      </c>
      <c r="Q11" s="250" t="str">
        <f>+ABR!S40</f>
        <v>DTS5S1</v>
      </c>
      <c r="R11" s="250">
        <f>+ABR!T40</f>
        <v>0</v>
      </c>
      <c r="S11" s="250">
        <f>+ABR!U40</f>
        <v>0</v>
      </c>
      <c r="T11" s="250" t="str">
        <f>+ABR!V40</f>
        <v>NTS5S1</v>
      </c>
      <c r="U11" s="250" t="str">
        <f>+ABR!W40</f>
        <v>NTS5S1</v>
      </c>
      <c r="V11" s="250">
        <f>+ABR!X40</f>
        <v>0</v>
      </c>
      <c r="W11" s="250" t="str">
        <f>+ABR!Y40</f>
        <v>FE</v>
      </c>
      <c r="X11" s="250" t="str">
        <f>+ABR!Z40</f>
        <v>FE</v>
      </c>
      <c r="Y11" s="250" t="str">
        <f>+ABR!AA40</f>
        <v>FE</v>
      </c>
      <c r="Z11" s="250" t="str">
        <f>+ABR!AB40</f>
        <v>FES</v>
      </c>
      <c r="AA11" s="250" t="str">
        <f>+ABR!AC40</f>
        <v>FED</v>
      </c>
      <c r="AB11" s="250" t="str">
        <f>+ABR!AD40</f>
        <v>N</v>
      </c>
      <c r="AC11" s="250" t="str">
        <f>+ABR!AE40</f>
        <v>TR</v>
      </c>
      <c r="AD11" s="250" t="str">
        <f>+ABR!AF40</f>
        <v>TR</v>
      </c>
      <c r="AE11" s="250" t="str">
        <f>+ABR!AG40</f>
        <v>DTS5S1</v>
      </c>
      <c r="AF11" s="250">
        <f>+ABR!AH40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+ABR!BE40</f>
        <v>5.5000000000000009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27.5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-1.1666666666666679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2</v>
      </c>
      <c r="E20" s="1777"/>
      <c r="I20" s="1776" t="s">
        <v>219</v>
      </c>
      <c r="J20" s="1776"/>
      <c r="K20" s="1776"/>
      <c r="L20" s="1777">
        <f>COUNTIF($B$4:$AF$15,"=FE")</f>
        <v>7</v>
      </c>
      <c r="M20" s="1777"/>
      <c r="Q20" s="1778" t="s">
        <v>57</v>
      </c>
      <c r="R20" s="1779"/>
      <c r="S20" s="1779"/>
      <c r="T20" s="1780"/>
      <c r="U20" s="1781">
        <f>+ABR!CB40</f>
        <v>12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4</v>
      </c>
      <c r="E21" s="1777"/>
      <c r="I21" s="1776" t="s">
        <v>57</v>
      </c>
      <c r="J21" s="1776"/>
      <c r="K21" s="1776"/>
      <c r="L21" s="1777">
        <f>COUNTIF($B$4:$AF$15,"=FOTS")</f>
        <v>0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4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10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1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>
      <c r="A25" s="1826" t="s">
        <v>262</v>
      </c>
      <c r="B25" s="1826"/>
      <c r="C25" s="1826"/>
      <c r="D25" s="1826"/>
      <c r="E25" s="1826"/>
      <c r="F25" s="1826"/>
      <c r="G25" s="1826"/>
      <c r="H25" s="1826"/>
      <c r="I25" s="1826"/>
      <c r="J25" s="1826"/>
      <c r="K25" s="1826"/>
      <c r="L25" s="1826"/>
      <c r="M25" s="1826"/>
      <c r="N25" s="1826"/>
      <c r="O25" s="1826"/>
      <c r="P25" s="1826"/>
      <c r="Q25" s="1826"/>
      <c r="R25" s="1826"/>
      <c r="S25" s="1826"/>
      <c r="T25" s="1826"/>
      <c r="U25" s="1826"/>
      <c r="V25" s="1826"/>
      <c r="W25" s="1826"/>
      <c r="X25" s="1826"/>
      <c r="Y25" s="1826"/>
      <c r="Z25" s="1826"/>
      <c r="AA25" s="1826"/>
      <c r="AB25" s="1826"/>
      <c r="AC25" s="1826"/>
      <c r="AD25" s="1826"/>
      <c r="AE25" s="1826"/>
      <c r="AF25" s="1826"/>
      <c r="AG25" s="1826"/>
    </row>
    <row r="26" spans="1:33" ht="38.450000000000003" customHeight="1" x14ac:dyDescent="0.25">
      <c r="A26" s="241"/>
      <c r="B26" s="31"/>
      <c r="C26" s="242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1809"/>
      <c r="AB26" s="1809"/>
      <c r="AC26" s="1809"/>
      <c r="AD26" s="1809"/>
      <c r="AE26" s="1809"/>
      <c r="AF26" s="1809"/>
      <c r="AG26" s="243"/>
    </row>
    <row r="27" spans="1:33" ht="20.45" customHeight="1" x14ac:dyDescent="0.25">
      <c r="A27" s="1764">
        <v>2024</v>
      </c>
      <c r="B27" s="1771" t="s">
        <v>214</v>
      </c>
      <c r="C27" s="1772"/>
      <c r="D27" s="1773"/>
      <c r="E27" s="1810">
        <v>19</v>
      </c>
      <c r="F27" s="1811"/>
      <c r="G27" s="1811"/>
      <c r="H27" s="1811"/>
      <c r="I27" s="1811"/>
      <c r="J27" s="1811"/>
      <c r="K27" s="1812"/>
      <c r="L27" s="1771" t="s">
        <v>215</v>
      </c>
      <c r="M27" s="1772"/>
      <c r="N27" s="1773"/>
      <c r="O27" s="1768"/>
      <c r="P27" s="1769"/>
      <c r="Q27" s="1769"/>
      <c r="R27" s="1769"/>
      <c r="S27" s="1769"/>
      <c r="T27" s="1769"/>
      <c r="U27" s="1769"/>
      <c r="V27" s="1770"/>
      <c r="W27" s="1771" t="s">
        <v>216</v>
      </c>
      <c r="X27" s="1772"/>
      <c r="Y27" s="1773"/>
      <c r="Z27" s="1768"/>
      <c r="AA27" s="1769"/>
      <c r="AB27" s="1769"/>
      <c r="AC27" s="1769"/>
      <c r="AD27" s="1769"/>
      <c r="AE27" s="1769"/>
      <c r="AF27" s="1770"/>
      <c r="AG27" s="255">
        <f>+AG29+AG31+AG33+AG35+AG37+AG39</f>
        <v>36.166666666666671</v>
      </c>
    </row>
    <row r="28" spans="1:33" ht="20.45" customHeight="1" x14ac:dyDescent="0.25">
      <c r="A28" s="1765"/>
      <c r="B28" s="257">
        <v>1</v>
      </c>
      <c r="C28" s="257">
        <v>2</v>
      </c>
      <c r="D28" s="257">
        <v>3</v>
      </c>
      <c r="E28" s="257">
        <v>4</v>
      </c>
      <c r="F28" s="257">
        <v>5</v>
      </c>
      <c r="G28" s="257">
        <v>6</v>
      </c>
      <c r="H28" s="257">
        <v>7</v>
      </c>
      <c r="I28" s="257">
        <v>8</v>
      </c>
      <c r="J28" s="257">
        <v>9</v>
      </c>
      <c r="K28" s="257">
        <v>10</v>
      </c>
      <c r="L28" s="257">
        <v>11</v>
      </c>
      <c r="M28" s="257">
        <v>12</v>
      </c>
      <c r="N28" s="257">
        <v>13</v>
      </c>
      <c r="O28" s="257">
        <v>14</v>
      </c>
      <c r="P28" s="257">
        <v>15</v>
      </c>
      <c r="Q28" s="257">
        <v>16</v>
      </c>
      <c r="R28" s="257">
        <v>17</v>
      </c>
      <c r="S28" s="257">
        <v>18</v>
      </c>
      <c r="T28" s="257">
        <v>19</v>
      </c>
      <c r="U28" s="257">
        <v>20</v>
      </c>
      <c r="V28" s="257">
        <v>21</v>
      </c>
      <c r="W28" s="263">
        <v>22</v>
      </c>
      <c r="X28" s="263">
        <v>23</v>
      </c>
      <c r="Y28" s="263">
        <v>24</v>
      </c>
      <c r="Z28" s="263">
        <v>25</v>
      </c>
      <c r="AA28" s="263">
        <v>26</v>
      </c>
      <c r="AB28" s="263">
        <v>27</v>
      </c>
      <c r="AC28" s="263">
        <v>28</v>
      </c>
      <c r="AD28" s="263">
        <v>29</v>
      </c>
      <c r="AE28" s="263">
        <v>30</v>
      </c>
      <c r="AF28" s="257">
        <v>31</v>
      </c>
      <c r="AG28" s="258" t="s">
        <v>8</v>
      </c>
    </row>
    <row r="29" spans="1:33" ht="20.45" customHeight="1" x14ac:dyDescent="0.25">
      <c r="A29" s="1764" t="s">
        <v>251</v>
      </c>
      <c r="B29" s="259" t="e">
        <f>+#REF!</f>
        <v>#REF!</v>
      </c>
      <c r="C29" s="259" t="e">
        <f>+#REF!</f>
        <v>#REF!</v>
      </c>
      <c r="D29" s="259" t="e">
        <f>+#REF!</f>
        <v>#REF!</v>
      </c>
      <c r="E29" s="259" t="e">
        <f>+#REF!</f>
        <v>#REF!</v>
      </c>
      <c r="F29" s="259" t="e">
        <f>+#REF!</f>
        <v>#REF!</v>
      </c>
      <c r="G29" s="259" t="e">
        <f>+#REF!</f>
        <v>#REF!</v>
      </c>
      <c r="H29" s="259" t="e">
        <f>+#REF!</f>
        <v>#REF!</v>
      </c>
      <c r="I29" s="259" t="e">
        <f>+#REF!</f>
        <v>#REF!</v>
      </c>
      <c r="J29" s="259" t="e">
        <f>+#REF!</f>
        <v>#REF!</v>
      </c>
      <c r="K29" s="259" t="e">
        <f>+#REF!</f>
        <v>#REF!</v>
      </c>
      <c r="L29" s="259" t="e">
        <f>+#REF!</f>
        <v>#REF!</v>
      </c>
      <c r="M29" s="259" t="e">
        <f>+#REF!</f>
        <v>#REF!</v>
      </c>
      <c r="N29" s="259" t="e">
        <f>+#REF!</f>
        <v>#REF!</v>
      </c>
      <c r="O29" s="259" t="e">
        <f>+#REF!</f>
        <v>#REF!</v>
      </c>
      <c r="P29" s="259" t="e">
        <f>+#REF!</f>
        <v>#REF!</v>
      </c>
      <c r="Q29" s="259" t="e">
        <f>+#REF!</f>
        <v>#REF!</v>
      </c>
      <c r="R29" s="259" t="e">
        <f>+#REF!</f>
        <v>#REF!</v>
      </c>
      <c r="S29" s="259" t="e">
        <f>+#REF!</f>
        <v>#REF!</v>
      </c>
      <c r="T29" s="259" t="e">
        <f>+#REF!</f>
        <v>#REF!</v>
      </c>
      <c r="U29" s="259" t="e">
        <f>+#REF!</f>
        <v>#REF!</v>
      </c>
      <c r="V29" s="259" t="e">
        <f>+#REF!</f>
        <v>#REF!</v>
      </c>
      <c r="W29" s="259" t="e">
        <f>+#REF!</f>
        <v>#REF!</v>
      </c>
      <c r="X29" s="259" t="e">
        <f>+#REF!</f>
        <v>#REF!</v>
      </c>
      <c r="Y29" s="259" t="e">
        <f>+#REF!</f>
        <v>#REF!</v>
      </c>
      <c r="Z29" s="259" t="e">
        <f>+#REF!</f>
        <v>#REF!</v>
      </c>
      <c r="AA29" s="259" t="e">
        <f>+#REF!</f>
        <v>#REF!</v>
      </c>
      <c r="AB29" s="259" t="e">
        <f>+#REF!</f>
        <v>#REF!</v>
      </c>
      <c r="AC29" s="259" t="e">
        <f>+#REF!</f>
        <v>#REF!</v>
      </c>
      <c r="AD29" s="259" t="e">
        <f>+#REF!</f>
        <v>#REF!</v>
      </c>
      <c r="AE29" s="259" t="e">
        <f>+#REF!</f>
        <v>#REF!</v>
      </c>
      <c r="AF29" s="259" t="e">
        <f>+#REF!</f>
        <v>#REF!</v>
      </c>
      <c r="AG29" s="427">
        <f>184/24-"12:00"</f>
        <v>7.166666666666667</v>
      </c>
    </row>
    <row r="30" spans="1:33" ht="20.45" customHeight="1" x14ac:dyDescent="0.25">
      <c r="A30" s="1765"/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245" t="e">
        <f>#REF!</f>
        <v>#REF!</v>
      </c>
    </row>
    <row r="31" spans="1:33" ht="20.45" customHeight="1" x14ac:dyDescent="0.25">
      <c r="A31" s="1764" t="s">
        <v>252</v>
      </c>
      <c r="B31" s="250" t="e">
        <f>+#REF!</f>
        <v>#REF!</v>
      </c>
      <c r="C31" s="250" t="e">
        <f>+#REF!</f>
        <v>#REF!</v>
      </c>
      <c r="D31" s="250" t="e">
        <f>+#REF!</f>
        <v>#REF!</v>
      </c>
      <c r="E31" s="250" t="e">
        <f>+#REF!</f>
        <v>#REF!</v>
      </c>
      <c r="F31" s="250" t="e">
        <f>+#REF!</f>
        <v>#REF!</v>
      </c>
      <c r="G31" s="250" t="e">
        <f>+#REF!</f>
        <v>#REF!</v>
      </c>
      <c r="H31" s="250" t="e">
        <f>+#REF!</f>
        <v>#REF!</v>
      </c>
      <c r="I31" s="250" t="e">
        <f>+#REF!</f>
        <v>#REF!</v>
      </c>
      <c r="J31" s="250" t="e">
        <f>+#REF!</f>
        <v>#REF!</v>
      </c>
      <c r="K31" s="250" t="e">
        <f>+#REF!</f>
        <v>#REF!</v>
      </c>
      <c r="L31" s="250" t="e">
        <f>+#REF!</f>
        <v>#REF!</v>
      </c>
      <c r="M31" s="250" t="e">
        <f>+#REF!</f>
        <v>#REF!</v>
      </c>
      <c r="N31" s="250" t="e">
        <f>+#REF!</f>
        <v>#REF!</v>
      </c>
      <c r="O31" s="250" t="e">
        <f>+#REF!</f>
        <v>#REF!</v>
      </c>
      <c r="P31" s="250" t="e">
        <f>+#REF!</f>
        <v>#REF!</v>
      </c>
      <c r="Q31" s="250" t="e">
        <f>+#REF!</f>
        <v>#REF!</v>
      </c>
      <c r="R31" s="250" t="e">
        <f>+#REF!</f>
        <v>#REF!</v>
      </c>
      <c r="S31" s="250" t="e">
        <f>+#REF!</f>
        <v>#REF!</v>
      </c>
      <c r="T31" s="250" t="e">
        <f>+#REF!</f>
        <v>#REF!</v>
      </c>
      <c r="U31" s="250" t="e">
        <f>+#REF!</f>
        <v>#REF!</v>
      </c>
      <c r="V31" s="250" t="e">
        <f>+#REF!</f>
        <v>#REF!</v>
      </c>
      <c r="W31" s="250" t="e">
        <f>+#REF!</f>
        <v>#REF!</v>
      </c>
      <c r="X31" s="250" t="e">
        <f>+#REF!</f>
        <v>#REF!</v>
      </c>
      <c r="Y31" s="250" t="e">
        <f>+#REF!</f>
        <v>#REF!</v>
      </c>
      <c r="Z31" s="250" t="e">
        <f>+#REF!</f>
        <v>#REF!</v>
      </c>
      <c r="AA31" s="250" t="e">
        <f>+#REF!</f>
        <v>#REF!</v>
      </c>
      <c r="AB31" s="250" t="e">
        <f>+#REF!</f>
        <v>#REF!</v>
      </c>
      <c r="AC31" s="250" t="e">
        <f>+#REF!</f>
        <v>#REF!</v>
      </c>
      <c r="AD31" s="250" t="e">
        <f>+#REF!</f>
        <v>#REF!</v>
      </c>
      <c r="AE31" s="250" t="e">
        <f>+#REF!</f>
        <v>#REF!</v>
      </c>
      <c r="AF31" s="250" t="e">
        <f>+#REF!</f>
        <v>#REF!</v>
      </c>
      <c r="AG31" s="244">
        <f>176/24</f>
        <v>7.333333333333333</v>
      </c>
    </row>
    <row r="32" spans="1:33" ht="20.45" customHeight="1" x14ac:dyDescent="0.25">
      <c r="A32" s="1765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5" t="e">
        <f>#REF!</f>
        <v>#REF!</v>
      </c>
    </row>
    <row r="33" spans="1:33" ht="20.45" customHeight="1" x14ac:dyDescent="0.25">
      <c r="A33" s="1764" t="s">
        <v>253</v>
      </c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4">
        <f>168/24</f>
        <v>7</v>
      </c>
    </row>
    <row r="34" spans="1:33" ht="20.45" customHeight="1" x14ac:dyDescent="0.25">
      <c r="A34" s="1765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5" t="e">
        <f>#REF!</f>
        <v>#REF!</v>
      </c>
    </row>
    <row r="35" spans="1:33" ht="20.45" customHeight="1" x14ac:dyDescent="0.25">
      <c r="A35" s="1764" t="s">
        <v>254</v>
      </c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4">
        <f>184/24</f>
        <v>7.666666666666667</v>
      </c>
    </row>
    <row r="36" spans="1:33" ht="20.45" customHeight="1" x14ac:dyDescent="0.25">
      <c r="A36" s="1765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5" t="e">
        <f>#REF!</f>
        <v>#REF!</v>
      </c>
    </row>
    <row r="37" spans="1:33" ht="20.45" customHeight="1" x14ac:dyDescent="0.25">
      <c r="A37" s="1764" t="s">
        <v>255</v>
      </c>
      <c r="B37" s="277"/>
      <c r="C37" s="277"/>
      <c r="D37" s="277"/>
      <c r="E37" s="277"/>
      <c r="F37" s="277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277"/>
      <c r="V37" s="277"/>
      <c r="W37" s="277"/>
      <c r="X37" s="277"/>
      <c r="Y37" s="277"/>
      <c r="Z37" s="277"/>
      <c r="AA37" s="277"/>
      <c r="AB37" s="277"/>
      <c r="AC37" s="277"/>
      <c r="AD37" s="277"/>
      <c r="AE37" s="277"/>
      <c r="AF37" s="277"/>
      <c r="AG37" s="244">
        <f>168/24</f>
        <v>7</v>
      </c>
    </row>
    <row r="38" spans="1:33" ht="20.45" customHeight="1" x14ac:dyDescent="0.25">
      <c r="A38" s="1765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  <c r="T38" s="278"/>
      <c r="U38" s="278"/>
      <c r="V38" s="278"/>
      <c r="W38" s="278"/>
      <c r="X38" s="278"/>
      <c r="Y38" s="278"/>
      <c r="Z38" s="278"/>
      <c r="AA38" s="278"/>
      <c r="AB38" s="278"/>
      <c r="AC38" s="278"/>
      <c r="AD38" s="278"/>
      <c r="AE38" s="278"/>
      <c r="AF38" s="278"/>
      <c r="AG38" s="245"/>
    </row>
    <row r="39" spans="1:33" ht="20.45" customHeight="1" x14ac:dyDescent="0.25">
      <c r="A39" s="1764" t="s">
        <v>256</v>
      </c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  <c r="AD39" s="250"/>
      <c r="AE39" s="250"/>
      <c r="AF39" s="250"/>
      <c r="AG39" s="244"/>
    </row>
    <row r="40" spans="1:33" ht="20.45" customHeight="1" x14ac:dyDescent="0.25">
      <c r="A40" s="1765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5"/>
    </row>
    <row r="41" spans="1:33" ht="20.45" customHeight="1" x14ac:dyDescent="0.25">
      <c r="A41" s="1774" t="s">
        <v>217</v>
      </c>
      <c r="B41" s="1774"/>
      <c r="C41" s="1774"/>
      <c r="D41" s="1774"/>
      <c r="E41" s="1774"/>
      <c r="F41" s="1774"/>
      <c r="G41" s="1774"/>
      <c r="H41" s="1774"/>
      <c r="I41" s="1774"/>
      <c r="J41" s="1774"/>
      <c r="K41" s="1774"/>
      <c r="L41" s="1774"/>
      <c r="M41" s="1774"/>
      <c r="N41" s="1774"/>
      <c r="O41" s="1774"/>
      <c r="P41" s="1774"/>
      <c r="Q41" s="1774"/>
      <c r="R41" s="1774"/>
      <c r="S41" s="1774"/>
      <c r="T41" s="1774"/>
      <c r="U41" s="1774"/>
      <c r="V41" s="1774"/>
      <c r="W41" s="1774"/>
      <c r="X41" s="1774"/>
      <c r="Y41" s="1774"/>
      <c r="Z41" s="1774"/>
      <c r="AA41" s="1774"/>
      <c r="AB41" s="1774"/>
      <c r="AC41" s="1774"/>
      <c r="AD41" s="1774"/>
      <c r="AE41" s="1774"/>
      <c r="AF41" s="1813"/>
      <c r="AG41" s="260" t="e">
        <f>+AG30+AG32+AG34+AG36+AG38+AG40</f>
        <v>#REF!</v>
      </c>
    </row>
    <row r="42" spans="1:33" ht="20.45" customHeight="1" x14ac:dyDescent="0.25">
      <c r="A42" s="1775"/>
      <c r="B42" s="1775"/>
      <c r="C42" s="1775"/>
      <c r="D42" s="1775"/>
      <c r="E42" s="1775"/>
      <c r="F42" s="1775"/>
      <c r="G42" s="1775"/>
      <c r="H42" s="1775"/>
      <c r="I42" s="1775"/>
      <c r="J42" s="1775"/>
      <c r="K42" s="1775"/>
      <c r="L42" s="1775"/>
      <c r="M42" s="1775"/>
      <c r="N42" s="1775"/>
      <c r="O42" s="1775"/>
      <c r="P42" s="1775"/>
      <c r="Q42" s="1775"/>
      <c r="R42" s="1775"/>
      <c r="S42" s="1775"/>
      <c r="T42" s="1775"/>
      <c r="U42" s="1775"/>
      <c r="V42" s="1775"/>
      <c r="W42" s="1775"/>
      <c r="X42" s="1775"/>
      <c r="Y42" s="1775"/>
      <c r="Z42" s="1775"/>
      <c r="AA42" s="1775"/>
      <c r="AB42" s="1775"/>
      <c r="AC42" s="1775"/>
      <c r="AD42" s="1775"/>
      <c r="AE42" s="1775"/>
      <c r="AF42" s="1814"/>
      <c r="AG42" s="261" t="e">
        <f>+AG41-AG27</f>
        <v>#REF!</v>
      </c>
    </row>
    <row r="44" spans="1:33" ht="20.45" customHeight="1" x14ac:dyDescent="0.25">
      <c r="A44" s="1793" t="s">
        <v>218</v>
      </c>
      <c r="B44" s="1794"/>
      <c r="C44" s="1795"/>
      <c r="D44" s="1815">
        <f>COUNTIF($B$29:$AF$40,"=DTS")+COUNTIF($B$29:$AF$40,"=NTS")+COUNTIF($B$29:$AF$40,"=DTS1")+COUNTIF($B$29:$AF$40,"=NTS1")</f>
        <v>0</v>
      </c>
      <c r="E44" s="1816"/>
      <c r="F44" s="53"/>
      <c r="G44" s="53"/>
      <c r="H44" s="53"/>
      <c r="I44" s="1793" t="s">
        <v>219</v>
      </c>
      <c r="J44" s="1794"/>
      <c r="K44" s="1795"/>
      <c r="L44" s="1815">
        <f>COUNTIF($B$29:$AF$40,"=FE")</f>
        <v>0</v>
      </c>
      <c r="M44" s="1816"/>
      <c r="N44" s="53"/>
      <c r="O44" s="53"/>
      <c r="P44" s="53"/>
      <c r="Q44" s="1778" t="s">
        <v>258</v>
      </c>
      <c r="R44" s="1779"/>
      <c r="S44" s="1779"/>
      <c r="T44" s="1780"/>
      <c r="U44" s="1781" t="e">
        <f>#REF!</f>
        <v>#REF!</v>
      </c>
      <c r="V44" s="1817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246"/>
    </row>
    <row r="45" spans="1:33" ht="20.45" customHeight="1" x14ac:dyDescent="0.25">
      <c r="A45" s="1793" t="s">
        <v>220</v>
      </c>
      <c r="B45" s="1794"/>
      <c r="C45" s="1795"/>
      <c r="D45" s="1815">
        <f>COUNTIF($B$29:$AF$40,"=DTS5S")+COUNTIF($B$29:$AF$40,"=NTS5S")+COUNTIF($B$29:$AF$40,"=DTS5S1")+COUNTIF($B$29:$AF$40,"=NTS5S1")</f>
        <v>0</v>
      </c>
      <c r="E45" s="1816"/>
      <c r="F45" s="53"/>
      <c r="G45" s="53"/>
      <c r="H45" s="53"/>
      <c r="I45" s="1793" t="s">
        <v>57</v>
      </c>
      <c r="J45" s="1794"/>
      <c r="K45" s="1795"/>
      <c r="L45" s="1815">
        <f>COUNTIF($B$29:$AF$40,"=FOTS")</f>
        <v>0</v>
      </c>
      <c r="M45" s="1816"/>
      <c r="N45" s="53"/>
      <c r="O45" s="53"/>
      <c r="P45" s="53"/>
      <c r="Q45" s="1785" t="s">
        <v>247</v>
      </c>
      <c r="R45" s="1786"/>
      <c r="S45" s="1786"/>
      <c r="T45" s="1787"/>
      <c r="U45" s="1818"/>
      <c r="V45" s="1819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20.45" customHeight="1" x14ac:dyDescent="0.25">
      <c r="A46" s="1793" t="s">
        <v>221</v>
      </c>
      <c r="B46" s="1794"/>
      <c r="C46" s="1795"/>
      <c r="D46" s="1815">
        <f>COUNTIF($B$29:$AF$40,"=DTSDS")+COUNTIF($B$29:$AF$40,"=NTSDS")+COUNTIF($B$29:$AF$40,"=DTSDS1")+COUNTIF($B$29:$AF$40,"=NTSDS1")</f>
        <v>0</v>
      </c>
      <c r="E46" s="1816"/>
      <c r="F46" s="53"/>
      <c r="G46" s="53"/>
      <c r="H46" s="53"/>
      <c r="I46" s="1793" t="s">
        <v>222</v>
      </c>
      <c r="J46" s="1794"/>
      <c r="K46" s="1795"/>
      <c r="L46" s="1815">
        <f>COUNTIF($B$29:$AF$40,"=L")</f>
        <v>0</v>
      </c>
      <c r="M46" s="1816"/>
      <c r="N46" s="53"/>
      <c r="O46" s="53"/>
      <c r="P46" s="53"/>
      <c r="Q46" s="1778" t="s">
        <v>223</v>
      </c>
      <c r="R46" s="1779"/>
      <c r="S46" s="1779"/>
      <c r="T46" s="1780"/>
      <c r="U46" s="1801" t="e">
        <f>IF(AG42&gt;0,AG42-(T44*(12/24)),0)</f>
        <v>#REF!</v>
      </c>
      <c r="V46" s="1802"/>
      <c r="W46" s="1805"/>
      <c r="X46" s="1806"/>
      <c r="Y46" s="1807" t="e">
        <f>IF(U46&gt;0,(IF(U46&lt;(12/24),1/24,(INT(U46/(12/24)))/24)),0)</f>
        <v>#REF!</v>
      </c>
      <c r="Z46" s="1808"/>
      <c r="AA46" s="1791" t="e">
        <f>((Y46*24)*1.25*U48)</f>
        <v>#REF!</v>
      </c>
      <c r="AB46" s="1792"/>
      <c r="AC46" s="53"/>
      <c r="AD46" s="53"/>
      <c r="AE46" s="53"/>
      <c r="AF46" s="53"/>
      <c r="AG46" s="246"/>
    </row>
    <row r="47" spans="1:33" ht="15.6" customHeight="1" x14ac:dyDescent="0.25">
      <c r="A47" s="1793" t="s">
        <v>225</v>
      </c>
      <c r="B47" s="1794"/>
      <c r="C47" s="1795"/>
      <c r="D47" s="1820">
        <f>+D44+D45+D46</f>
        <v>0</v>
      </c>
      <c r="E47" s="1821"/>
      <c r="F47" s="53"/>
      <c r="G47" s="53"/>
      <c r="H47" s="53"/>
      <c r="I47" s="1793" t="s">
        <v>226</v>
      </c>
      <c r="J47" s="1794"/>
      <c r="K47" s="1795"/>
      <c r="L47" s="1815">
        <f>COUNTIF($B$29:$AF$40,"=B")</f>
        <v>0</v>
      </c>
      <c r="M47" s="1816"/>
      <c r="N47" s="53"/>
      <c r="O47" s="53"/>
      <c r="P47" s="53"/>
      <c r="Q47" s="1785"/>
      <c r="R47" s="1786"/>
      <c r="S47" s="1786"/>
      <c r="T47" s="1787"/>
      <c r="U47" s="1803"/>
      <c r="V47" s="1804"/>
      <c r="W47" s="1789"/>
      <c r="X47" s="1790"/>
      <c r="Y47" s="1807" t="e">
        <f>IF(U46&lt;(12/24),U46-Y46,U46-(INT(U46/(12/24)))/24)</f>
        <v>#REF!</v>
      </c>
      <c r="Z47" s="1808"/>
      <c r="AA47" s="1791" t="e">
        <f>+((Y47*24)*1.375*U48)</f>
        <v>#REF!</v>
      </c>
      <c r="AB47" s="1792"/>
      <c r="AC47" s="53"/>
      <c r="AD47" s="53"/>
      <c r="AE47" s="53"/>
      <c r="AF47" s="53"/>
      <c r="AG47" s="246"/>
    </row>
    <row r="48" spans="1:33" ht="20.45" customHeight="1" x14ac:dyDescent="0.25">
      <c r="A48" s="247"/>
      <c r="B48" s="53"/>
      <c r="C48" s="53"/>
      <c r="D48" s="53"/>
      <c r="E48" s="53"/>
      <c r="F48" s="53"/>
      <c r="G48" s="53"/>
      <c r="H48" s="53"/>
      <c r="I48" s="1793" t="s">
        <v>227</v>
      </c>
      <c r="J48" s="1794"/>
      <c r="K48" s="1795"/>
      <c r="L48" s="1815">
        <f>COUNTIF($B$29:$AF$40,"=Disp")</f>
        <v>0</v>
      </c>
      <c r="M48" s="1816"/>
      <c r="N48" s="53"/>
      <c r="O48" s="53"/>
      <c r="P48" s="53"/>
      <c r="Q48" s="1793" t="s">
        <v>228</v>
      </c>
      <c r="R48" s="1794"/>
      <c r="S48" s="1794"/>
      <c r="T48" s="1795"/>
      <c r="U48" s="1796"/>
      <c r="V48" s="1797"/>
      <c r="W48" s="248" t="s">
        <v>42</v>
      </c>
      <c r="X48" s="249"/>
      <c r="Y48" s="1798" t="e">
        <f>+AA46+AA47</f>
        <v>#REF!</v>
      </c>
      <c r="Z48" s="1799"/>
      <c r="AA48" s="1799"/>
      <c r="AB48" s="1800"/>
      <c r="AC48" s="53"/>
      <c r="AD48" s="53"/>
      <c r="AE48" s="53"/>
      <c r="AF48" s="53"/>
      <c r="AG48" s="246"/>
    </row>
    <row r="49" spans="1:56" ht="45.95" customHeight="1" x14ac:dyDescent="0.25">
      <c r="A49" s="1822" t="s">
        <v>262</v>
      </c>
      <c r="B49" s="1822"/>
      <c r="C49" s="1822"/>
      <c r="D49" s="1822"/>
      <c r="E49" s="1822"/>
      <c r="F49" s="1822"/>
      <c r="G49" s="1822"/>
      <c r="H49" s="1822"/>
      <c r="I49" s="1822"/>
      <c r="J49" s="1822"/>
      <c r="K49" s="1822"/>
      <c r="L49" s="1822"/>
      <c r="M49" s="1822"/>
      <c r="N49" s="1822"/>
      <c r="O49" s="1822"/>
      <c r="P49" s="1822"/>
      <c r="Q49" s="1822"/>
      <c r="R49" s="1822"/>
      <c r="S49" s="1822"/>
      <c r="T49" s="1822"/>
      <c r="U49" s="1822"/>
      <c r="V49" s="1822"/>
      <c r="W49" s="1822"/>
      <c r="X49" s="1822"/>
      <c r="Y49" s="1822"/>
      <c r="Z49" s="1822"/>
      <c r="AA49" s="1822"/>
      <c r="AB49" s="1822"/>
      <c r="AC49" s="1822"/>
      <c r="AD49" s="1822"/>
      <c r="AE49" s="1822"/>
      <c r="AF49" s="1822"/>
      <c r="AG49" s="1822"/>
      <c r="AH49" s="1822"/>
      <c r="AI49" s="1822"/>
      <c r="AJ49" s="1822"/>
      <c r="AK49" s="1822"/>
      <c r="AL49" s="1822"/>
      <c r="AM49" s="1822"/>
      <c r="AN49" s="1822"/>
      <c r="AO49" s="1822"/>
      <c r="AP49" s="1822"/>
      <c r="AQ49" s="1822"/>
      <c r="AR49" s="1822"/>
      <c r="AS49" s="1822"/>
      <c r="AT49" s="1822"/>
      <c r="AU49" s="1822"/>
      <c r="AV49" s="1822"/>
      <c r="AW49" s="1822"/>
      <c r="AX49" s="1822"/>
      <c r="AY49" s="1822"/>
      <c r="AZ49" s="1822"/>
      <c r="BA49" s="1822"/>
      <c r="BB49" s="1822"/>
      <c r="BC49" s="1822"/>
      <c r="BD49" s="1822"/>
    </row>
  </sheetData>
  <mergeCells count="90"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U20:V21"/>
    <mergeCell ref="A21:C21"/>
    <mergeCell ref="D21:E21"/>
    <mergeCell ref="I21:K21"/>
    <mergeCell ref="L21:M21"/>
    <mergeCell ref="Q21:T21"/>
    <mergeCell ref="A25:AG25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</mergeCells>
  <conditionalFormatting sqref="B5:AF16">
    <cfRule type="cellIs" dxfId="727" priority="1" operator="equal">
      <formula>"FOTS"</formula>
    </cfRule>
    <cfRule type="cellIs" dxfId="726" priority="2" operator="equal">
      <formula>"FO"</formula>
    </cfRule>
    <cfRule type="cellIs" dxfId="725" priority="3" operator="equal">
      <formula>"F"</formula>
    </cfRule>
    <cfRule type="cellIs" dxfId="724" priority="4" operator="equal">
      <formula>"NTSDS"</formula>
    </cfRule>
    <cfRule type="cellIs" dxfId="723" priority="5" operator="equal">
      <formula>"DTSDS"</formula>
    </cfRule>
    <cfRule type="cellIs" dxfId="722" priority="6" operator="equal">
      <formula>"NTS5S"</formula>
    </cfRule>
    <cfRule type="cellIs" dxfId="721" priority="7" operator="equal">
      <formula>"DTS5S"</formula>
    </cfRule>
    <cfRule type="cellIs" dxfId="720" priority="8" operator="equal">
      <formula>"NTS"</formula>
    </cfRule>
    <cfRule type="cellIs" dxfId="719" priority="9" operator="equal">
      <formula>"DTS"</formula>
    </cfRule>
    <cfRule type="cellIs" dxfId="718" priority="10" operator="equal">
      <formula>"FEF"</formula>
    </cfRule>
    <cfRule type="cellIs" dxfId="717" priority="11" operator="equal">
      <formula>"FED"</formula>
    </cfRule>
    <cfRule type="cellIs" dxfId="716" priority="12" operator="equal">
      <formula>"FES"</formula>
    </cfRule>
    <cfRule type="cellIs" dxfId="715" priority="13" operator="equal">
      <formula>"FE"</formula>
    </cfRule>
    <cfRule type="cellIs" dxfId="714" priority="14" operator="equal">
      <formula>"DS"</formula>
    </cfRule>
  </conditionalFormatting>
  <conditionalFormatting sqref="B29:AF40">
    <cfRule type="cellIs" dxfId="713" priority="29" operator="equal">
      <formula>"FOTS"</formula>
    </cfRule>
    <cfRule type="cellIs" dxfId="712" priority="30" operator="equal">
      <formula>"FO"</formula>
    </cfRule>
    <cfRule type="cellIs" dxfId="711" priority="31" operator="equal">
      <formula>"F"</formula>
    </cfRule>
    <cfRule type="cellIs" dxfId="710" priority="32" operator="equal">
      <formula>"NTSDS"</formula>
    </cfRule>
    <cfRule type="cellIs" dxfId="709" priority="33" operator="equal">
      <formula>"DTSDS"</formula>
    </cfRule>
    <cfRule type="cellIs" dxfId="708" priority="34" operator="equal">
      <formula>"NTS5S"</formula>
    </cfRule>
    <cfRule type="cellIs" dxfId="707" priority="35" operator="equal">
      <formula>"DTS5S"</formula>
    </cfRule>
    <cfRule type="cellIs" dxfId="706" priority="36" operator="equal">
      <formula>"NTS"</formula>
    </cfRule>
    <cfRule type="cellIs" dxfId="705" priority="37" operator="equal">
      <formula>"DTS"</formula>
    </cfRule>
    <cfRule type="cellIs" dxfId="704" priority="38" operator="equal">
      <formula>"FEF"</formula>
    </cfRule>
    <cfRule type="cellIs" dxfId="703" priority="39" operator="equal">
      <formula>"FED"</formula>
    </cfRule>
    <cfRule type="cellIs" dxfId="702" priority="40" operator="equal">
      <formula>"FES"</formula>
    </cfRule>
    <cfRule type="cellIs" dxfId="701" priority="41" operator="equal">
      <formula>"FE"</formula>
    </cfRule>
    <cfRule type="cellIs" dxfId="700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B52E0-469A-4302-8B98-D415866199CF}">
  <dimension ref="A1:BD50"/>
  <sheetViews>
    <sheetView showZeros="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8" width="8.7109375" hidden="1" customWidth="1"/>
    <col min="39" max="39" width="3.8554687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20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>
        <f>+JAN!D42</f>
        <v>0</v>
      </c>
      <c r="C5" s="259">
        <f>+JAN!E42</f>
        <v>0</v>
      </c>
      <c r="D5" s="259" t="str">
        <f>+JAN!F42</f>
        <v>T</v>
      </c>
      <c r="E5" s="259" t="str">
        <f>+JAN!G42</f>
        <v>NT</v>
      </c>
      <c r="F5" s="259" t="str">
        <f>+JAN!H42</f>
        <v>T</v>
      </c>
      <c r="G5" s="259" t="str">
        <f>+JAN!I42</f>
        <v>N</v>
      </c>
      <c r="H5" s="259">
        <f>+JAN!J42</f>
        <v>0</v>
      </c>
      <c r="I5" s="259">
        <f>+JAN!K42</f>
        <v>0</v>
      </c>
      <c r="J5" s="259" t="str">
        <f>+JAN!L42</f>
        <v>T</v>
      </c>
      <c r="K5" s="259" t="str">
        <f>+JAN!M42</f>
        <v>D</v>
      </c>
      <c r="L5" s="259" t="str">
        <f>+JAN!N42</f>
        <v>NT</v>
      </c>
      <c r="M5" s="259">
        <f>+JAN!O42</f>
        <v>0</v>
      </c>
      <c r="N5" s="259" t="str">
        <f>+JAN!P42</f>
        <v>D</v>
      </c>
      <c r="O5" s="259" t="str">
        <f>+JAN!Q42</f>
        <v>N</v>
      </c>
      <c r="P5" s="259">
        <f>+JAN!R42</f>
        <v>0</v>
      </c>
      <c r="Q5" s="259" t="str">
        <f>+JAN!S42</f>
        <v>DTSDS</v>
      </c>
      <c r="R5" s="259" t="str">
        <f>+JAN!T42</f>
        <v>N</v>
      </c>
      <c r="S5" s="259" t="str">
        <f>+JAN!U42</f>
        <v>N</v>
      </c>
      <c r="T5" s="259">
        <f>+JAN!V42</f>
        <v>0</v>
      </c>
      <c r="U5" s="259">
        <f>+JAN!W42</f>
        <v>0</v>
      </c>
      <c r="V5" s="259" t="str">
        <f>+JAN!X42</f>
        <v>D</v>
      </c>
      <c r="W5" s="259" t="str">
        <f>+JAN!Y42</f>
        <v>N</v>
      </c>
      <c r="X5" s="259">
        <f>+JAN!Z42</f>
        <v>0</v>
      </c>
      <c r="Y5" s="259">
        <f>+JAN!AA42</f>
        <v>0</v>
      </c>
      <c r="Z5" s="259" t="str">
        <f>+JAN!AB42</f>
        <v>D</v>
      </c>
      <c r="AA5" s="259" t="str">
        <f>+JAN!AC42</f>
        <v>N</v>
      </c>
      <c r="AB5" s="259">
        <f>+JAN!AD42</f>
        <v>0</v>
      </c>
      <c r="AC5" s="259" t="str">
        <f>+JAN!AE42</f>
        <v>DTS</v>
      </c>
      <c r="AD5" s="259" t="str">
        <f>+JAN!AF42</f>
        <v>NT</v>
      </c>
      <c r="AE5" s="259" t="str">
        <f>+JAN!AG42</f>
        <v>N</v>
      </c>
      <c r="AF5" s="259" t="str">
        <f>+JAN!AH42</f>
        <v>NTS5S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+JAN!BE42</f>
        <v>7</v>
      </c>
    </row>
    <row r="7" spans="1:33" ht="21" customHeight="1" x14ac:dyDescent="0.25">
      <c r="A7" s="382" t="s">
        <v>232</v>
      </c>
      <c r="B7" s="259">
        <f>+FEV!D41</f>
        <v>0</v>
      </c>
      <c r="C7" s="259" t="str">
        <f>+FEV!E41</f>
        <v>D</v>
      </c>
      <c r="D7" s="259" t="str">
        <f>+FEV!F41</f>
        <v>N</v>
      </c>
      <c r="E7" s="259">
        <f>+FEV!G41</f>
        <v>0</v>
      </c>
      <c r="F7" s="259">
        <f>+FEV!H41</f>
        <v>0</v>
      </c>
      <c r="G7" s="259" t="str">
        <f>+FEV!I41</f>
        <v>D</v>
      </c>
      <c r="H7" s="259" t="str">
        <f>+FEV!J41</f>
        <v>D</v>
      </c>
      <c r="I7" s="259">
        <f>+FEV!K41</f>
        <v>0</v>
      </c>
      <c r="J7" s="259" t="str">
        <f>+FEV!L41</f>
        <v>DTS</v>
      </c>
      <c r="K7" s="259" t="str">
        <f>+FEV!M41</f>
        <v>D</v>
      </c>
      <c r="L7" s="259" t="str">
        <f>+FEV!N41</f>
        <v>N</v>
      </c>
      <c r="M7" s="259">
        <f>+FEV!O41</f>
        <v>0</v>
      </c>
      <c r="N7" s="259">
        <f>+FEV!P41</f>
        <v>0</v>
      </c>
      <c r="O7" s="259" t="str">
        <f>+FEV!Q41</f>
        <v>N</v>
      </c>
      <c r="P7" s="259" t="str">
        <f>+FEV!R41</f>
        <v>N</v>
      </c>
      <c r="Q7" s="259">
        <f>+FEV!S41</f>
        <v>0</v>
      </c>
      <c r="R7" s="259">
        <f>+FEV!T41</f>
        <v>0</v>
      </c>
      <c r="S7" s="259" t="str">
        <f>+FEV!U41</f>
        <v>D</v>
      </c>
      <c r="T7" s="259" t="str">
        <f>+FEV!V41</f>
        <v>N</v>
      </c>
      <c r="U7" s="259">
        <f>+FEV!W41</f>
        <v>0</v>
      </c>
      <c r="V7" s="259">
        <f>+FEV!X41</f>
        <v>0</v>
      </c>
      <c r="W7" s="259" t="str">
        <f>+FEV!Y41</f>
        <v>D</v>
      </c>
      <c r="X7" s="259" t="str">
        <f>+FEV!Z41</f>
        <v>N</v>
      </c>
      <c r="Y7" s="259">
        <f>+FEV!AA41</f>
        <v>0</v>
      </c>
      <c r="Z7" s="259" t="str">
        <f>+FEV!AB41</f>
        <v>DTS</v>
      </c>
      <c r="AA7" s="259" t="str">
        <f>+FEV!AC41</f>
        <v>D</v>
      </c>
      <c r="AB7" s="259" t="str">
        <f>+FEV!AD41</f>
        <v>N</v>
      </c>
      <c r="AC7" s="259">
        <f>+FEV!AE41</f>
        <v>0</v>
      </c>
      <c r="AD7" s="259">
        <f>+FEV!AF41</f>
        <v>0</v>
      </c>
      <c r="AE7" s="259">
        <f>+FEV!AG41</f>
        <v>0</v>
      </c>
      <c r="AF7" s="259">
        <f>+FEV!AH41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+FEV!BE41</f>
        <v>7</v>
      </c>
    </row>
    <row r="9" spans="1:33" ht="21" customHeight="1" x14ac:dyDescent="0.25">
      <c r="A9" s="382" t="s">
        <v>233</v>
      </c>
      <c r="B9" s="259">
        <f>+MAR!D41</f>
        <v>0</v>
      </c>
      <c r="C9" s="259" t="str">
        <f>+MAR!E41</f>
        <v>NT</v>
      </c>
      <c r="D9" s="259" t="str">
        <f>+MAR!F41</f>
        <v>N</v>
      </c>
      <c r="E9" s="259">
        <f>+MAR!G41</f>
        <v>0</v>
      </c>
      <c r="F9" s="259">
        <f>+MAR!H41</f>
        <v>0</v>
      </c>
      <c r="G9" s="259" t="str">
        <f>+MAR!I41</f>
        <v>D</v>
      </c>
      <c r="H9" s="259" t="str">
        <f>+MAR!J41</f>
        <v>DISP</v>
      </c>
      <c r="I9" s="259">
        <f>+MAR!K41</f>
        <v>0</v>
      </c>
      <c r="J9" s="259">
        <f>+MAR!L41</f>
        <v>0</v>
      </c>
      <c r="K9" s="259" t="str">
        <f>+MAR!M41</f>
        <v>D</v>
      </c>
      <c r="L9" s="259" t="str">
        <f>+MAR!N41</f>
        <v>DT</v>
      </c>
      <c r="M9" s="259">
        <f>+MAR!O41</f>
        <v>0</v>
      </c>
      <c r="N9" s="259">
        <f>+MAR!P41</f>
        <v>0</v>
      </c>
      <c r="O9" s="259" t="str">
        <f>+MAR!Q41</f>
        <v>N</v>
      </c>
      <c r="P9" s="259" t="str">
        <f>+MAR!R41</f>
        <v>N</v>
      </c>
      <c r="Q9" s="259">
        <f>+MAR!S41</f>
        <v>0</v>
      </c>
      <c r="R9" s="259">
        <f>+MAR!T41</f>
        <v>0</v>
      </c>
      <c r="S9" s="259" t="str">
        <f>+MAR!U41</f>
        <v>D</v>
      </c>
      <c r="T9" s="259" t="str">
        <f>+MAR!V41</f>
        <v>N</v>
      </c>
      <c r="U9" s="259">
        <f>+MAR!W41</f>
        <v>0</v>
      </c>
      <c r="V9" s="259">
        <f>+MAR!X41</f>
        <v>0</v>
      </c>
      <c r="W9" s="259" t="str">
        <f>+MAR!Y41</f>
        <v>D</v>
      </c>
      <c r="X9" s="259" t="str">
        <f>+MAR!Z41</f>
        <v>N</v>
      </c>
      <c r="Y9" s="259" t="str">
        <f>+MAR!AA41</f>
        <v>NTS</v>
      </c>
      <c r="Z9" s="259">
        <f>+MAR!AB41</f>
        <v>0</v>
      </c>
      <c r="AA9" s="259" t="str">
        <f>+MAR!AC41</f>
        <v>D</v>
      </c>
      <c r="AB9" s="259" t="str">
        <f>+MAR!AD41</f>
        <v>fots</v>
      </c>
      <c r="AC9" s="259">
        <f>+MAR!AE41</f>
        <v>0</v>
      </c>
      <c r="AD9" s="259">
        <f>+MAR!AF41</f>
        <v>0</v>
      </c>
      <c r="AE9" s="259" t="str">
        <f>+MAR!AG41</f>
        <v>D</v>
      </c>
      <c r="AF9" s="259" t="str">
        <f>+MAR!AH41</f>
        <v>N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+MAR!BE41</f>
        <v>7</v>
      </c>
    </row>
    <row r="11" spans="1:33" ht="21" customHeight="1" x14ac:dyDescent="0.25">
      <c r="A11" s="382" t="s">
        <v>234</v>
      </c>
      <c r="B11" s="250">
        <f>+ABR!D41</f>
        <v>0</v>
      </c>
      <c r="C11" s="250">
        <f>+ABR!E41</f>
        <v>0</v>
      </c>
      <c r="D11" s="250" t="str">
        <f>+ABR!F41</f>
        <v>D</v>
      </c>
      <c r="E11" s="250" t="str">
        <f>+ABR!G41</f>
        <v>T</v>
      </c>
      <c r="F11" s="250">
        <f>+ABR!H41</f>
        <v>0</v>
      </c>
      <c r="G11" s="250" t="str">
        <f>+ABR!I41</f>
        <v>DTSDS</v>
      </c>
      <c r="H11" s="250" t="str">
        <f>+ABR!J41</f>
        <v>TR</v>
      </c>
      <c r="I11" s="250" t="str">
        <f>+ABR!K41</f>
        <v>TR</v>
      </c>
      <c r="J11" s="250" t="str">
        <f>+ABR!L41</f>
        <v>DTS5S1</v>
      </c>
      <c r="K11" s="250">
        <f>+ABR!M41</f>
        <v>0</v>
      </c>
      <c r="L11" s="250" t="str">
        <f>+ABR!N41</f>
        <v>N</v>
      </c>
      <c r="M11" s="250" t="str">
        <f>+ABR!O41</f>
        <v>N</v>
      </c>
      <c r="N11" s="250" t="str">
        <f>+ABR!P41</f>
        <v>N</v>
      </c>
      <c r="O11" s="250">
        <f>+ABR!Q41</f>
        <v>0</v>
      </c>
      <c r="P11" s="250" t="str">
        <f>+ABR!R41</f>
        <v>D</v>
      </c>
      <c r="Q11" s="250" t="str">
        <f>+ABR!S41</f>
        <v>N</v>
      </c>
      <c r="R11" s="250">
        <f>+ABR!T41</f>
        <v>0</v>
      </c>
      <c r="S11" s="250" t="str">
        <f>+ABR!U41</f>
        <v>DT</v>
      </c>
      <c r="T11" s="250" t="str">
        <f>+ABR!V41</f>
        <v>D</v>
      </c>
      <c r="U11" s="250" t="str">
        <f>+ABR!W41</f>
        <v>N</v>
      </c>
      <c r="V11" s="250">
        <f>+ABR!X41</f>
        <v>0</v>
      </c>
      <c r="W11" s="250">
        <f>+ABR!Y41</f>
        <v>0</v>
      </c>
      <c r="X11" s="250" t="str">
        <f>+ABR!Z41</f>
        <v>D</v>
      </c>
      <c r="Y11" s="250" t="str">
        <f>+ABR!AA41</f>
        <v>T</v>
      </c>
      <c r="Z11" s="250">
        <f>+ABR!AB41</f>
        <v>0</v>
      </c>
      <c r="AA11" s="250">
        <f>+ABR!AC41</f>
        <v>0</v>
      </c>
      <c r="AB11" s="250" t="str">
        <f>+ABR!AD41</f>
        <v>N</v>
      </c>
      <c r="AC11" s="250" t="str">
        <f>+ABR!AE41</f>
        <v>N</v>
      </c>
      <c r="AD11" s="250" t="str">
        <f>+ABR!AF41</f>
        <v>NTS1</v>
      </c>
      <c r="AE11" s="250">
        <f>+ABR!AG41</f>
        <v>0</v>
      </c>
      <c r="AF11" s="250">
        <f>+ABR!AH41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+ABR!BE41</f>
        <v>6.666666666666667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27.666666666666668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-1</v>
      </c>
    </row>
    <row r="20" spans="1:33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5</v>
      </c>
      <c r="E20" s="1777"/>
      <c r="I20" s="1776" t="s">
        <v>219</v>
      </c>
      <c r="J20" s="1776"/>
      <c r="K20" s="1776"/>
      <c r="L20" s="1777">
        <f>COUNTIF($B$4:$AF$15,"=FE")</f>
        <v>0</v>
      </c>
      <c r="M20" s="1777"/>
      <c r="Q20" s="1778" t="s">
        <v>57</v>
      </c>
      <c r="R20" s="1779"/>
      <c r="S20" s="1779"/>
      <c r="T20" s="1780"/>
      <c r="U20" s="1781">
        <f>+ABR!CB41</f>
        <v>2</v>
      </c>
      <c r="V20" s="1782"/>
      <c r="AG20" s="246"/>
    </row>
    <row r="21" spans="1:33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2</v>
      </c>
      <c r="E21" s="1777"/>
      <c r="I21" s="1776" t="s">
        <v>57</v>
      </c>
      <c r="J21" s="1776"/>
      <c r="K21" s="1776"/>
      <c r="L21" s="1777">
        <f>COUNTIF($B$4:$AF$15,"=FOTS")</f>
        <v>1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33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2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33" s="53" customFormat="1" ht="18" customHeight="1" x14ac:dyDescent="0.15">
      <c r="A23" s="1776" t="s">
        <v>225</v>
      </c>
      <c r="B23" s="1776"/>
      <c r="C23" s="1776"/>
      <c r="D23" s="1788">
        <f>+D20+D21+D22</f>
        <v>9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33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1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33" ht="18" customHeight="1" x14ac:dyDescent="0.25">
      <c r="A25" s="1826" t="s">
        <v>262</v>
      </c>
      <c r="B25" s="1826"/>
      <c r="C25" s="1826"/>
      <c r="D25" s="1826"/>
      <c r="E25" s="1826"/>
      <c r="F25" s="1826"/>
      <c r="G25" s="1826"/>
      <c r="H25" s="1826"/>
      <c r="I25" s="1826"/>
      <c r="J25" s="1826"/>
      <c r="K25" s="1826"/>
      <c r="L25" s="1826"/>
      <c r="M25" s="1826"/>
      <c r="N25" s="1826"/>
      <c r="O25" s="1826"/>
      <c r="P25" s="1826"/>
      <c r="Q25" s="1826"/>
      <c r="R25" s="1826"/>
      <c r="S25" s="1826"/>
      <c r="T25" s="1826"/>
      <c r="U25" s="1826"/>
      <c r="V25" s="1826"/>
      <c r="W25" s="1826"/>
      <c r="X25" s="1826"/>
      <c r="Y25" s="1826"/>
      <c r="Z25" s="1826"/>
      <c r="AA25" s="1826"/>
      <c r="AB25" s="1826"/>
      <c r="AC25" s="1826"/>
      <c r="AD25" s="1826"/>
      <c r="AE25" s="1826"/>
      <c r="AF25" s="1826"/>
      <c r="AG25" s="1826"/>
    </row>
    <row r="26" spans="1:33" ht="18" customHeight="1" x14ac:dyDescent="0.25"/>
    <row r="27" spans="1:33" ht="35.450000000000003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33" ht="23.45" customHeight="1" x14ac:dyDescent="0.25">
      <c r="A28" s="1764">
        <v>2024</v>
      </c>
      <c r="B28" s="1771" t="s">
        <v>214</v>
      </c>
      <c r="C28" s="1772"/>
      <c r="D28" s="1773"/>
      <c r="E28" s="1810">
        <v>20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27.666666666666668</v>
      </c>
    </row>
    <row r="29" spans="1:33" ht="21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33" ht="21" customHeight="1" x14ac:dyDescent="0.25">
      <c r="A30" s="1764" t="s">
        <v>251</v>
      </c>
      <c r="B30" s="259" t="e">
        <f>+#REF!</f>
        <v>#REF!</v>
      </c>
      <c r="C30" s="259" t="e">
        <f>+#REF!</f>
        <v>#REF!</v>
      </c>
      <c r="D30" s="259" t="e">
        <f>+#REF!</f>
        <v>#REF!</v>
      </c>
      <c r="E30" s="259" t="e">
        <f>+#REF!</f>
        <v>#REF!</v>
      </c>
      <c r="F30" s="259" t="e">
        <f>+#REF!</f>
        <v>#REF!</v>
      </c>
      <c r="G30" s="259" t="e">
        <f>+#REF!</f>
        <v>#REF!</v>
      </c>
      <c r="H30" s="259" t="e">
        <f>+#REF!</f>
        <v>#REF!</v>
      </c>
      <c r="I30" s="259" t="e">
        <f>+#REF!</f>
        <v>#REF!</v>
      </c>
      <c r="J30" s="259" t="e">
        <f>+#REF!</f>
        <v>#REF!</v>
      </c>
      <c r="K30" s="259" t="e">
        <f>+#REF!</f>
        <v>#REF!</v>
      </c>
      <c r="L30" s="259" t="e">
        <f>+#REF!</f>
        <v>#REF!</v>
      </c>
      <c r="M30" s="259" t="e">
        <f>+#REF!</f>
        <v>#REF!</v>
      </c>
      <c r="N30" s="259" t="e">
        <f>+#REF!</f>
        <v>#REF!</v>
      </c>
      <c r="O30" s="259" t="e">
        <f>+#REF!</f>
        <v>#REF!</v>
      </c>
      <c r="P30" s="259" t="e">
        <f>+#REF!</f>
        <v>#REF!</v>
      </c>
      <c r="Q30" s="259" t="e">
        <f>+#REF!</f>
        <v>#REF!</v>
      </c>
      <c r="R30" s="259" t="e">
        <f>+#REF!</f>
        <v>#REF!</v>
      </c>
      <c r="S30" s="259" t="e">
        <f>+#REF!</f>
        <v>#REF!</v>
      </c>
      <c r="T30" s="259" t="e">
        <f>+#REF!</f>
        <v>#REF!</v>
      </c>
      <c r="U30" s="259" t="e">
        <f>+#REF!</f>
        <v>#REF!</v>
      </c>
      <c r="V30" s="259" t="e">
        <f>+#REF!</f>
        <v>#REF!</v>
      </c>
      <c r="W30" s="259" t="e">
        <f>+#REF!</f>
        <v>#REF!</v>
      </c>
      <c r="X30" s="259" t="e">
        <f>+#REF!</f>
        <v>#REF!</v>
      </c>
      <c r="Y30" s="259" t="e">
        <f>+#REF!</f>
        <v>#REF!</v>
      </c>
      <c r="Z30" s="259" t="e">
        <f>+#REF!</f>
        <v>#REF!</v>
      </c>
      <c r="AA30" s="259" t="e">
        <f>+#REF!</f>
        <v>#REF!</v>
      </c>
      <c r="AB30" s="259" t="e">
        <f>+#REF!</f>
        <v>#REF!</v>
      </c>
      <c r="AC30" s="259" t="e">
        <f>+#REF!</f>
        <v>#REF!</v>
      </c>
      <c r="AD30" s="259" t="e">
        <f>+#REF!</f>
        <v>#REF!</v>
      </c>
      <c r="AE30" s="259" t="e">
        <f>+#REF!</f>
        <v>#REF!</v>
      </c>
      <c r="AF30" s="259" t="e">
        <f>+#REF!</f>
        <v>#REF!</v>
      </c>
      <c r="AG30" s="427">
        <f>184/24</f>
        <v>7.666666666666667</v>
      </c>
    </row>
    <row r="31" spans="1:33" ht="21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33" ht="21" customHeight="1" x14ac:dyDescent="0.25">
      <c r="A32" s="1764" t="s">
        <v>252</v>
      </c>
      <c r="B32" s="250" t="e">
        <f>+#REF!</f>
        <v>#REF!</v>
      </c>
      <c r="C32" s="250" t="e">
        <f>+#REF!</f>
        <v>#REF!</v>
      </c>
      <c r="D32" s="250" t="e">
        <f>+#REF!</f>
        <v>#REF!</v>
      </c>
      <c r="E32" s="250" t="e">
        <f>+#REF!</f>
        <v>#REF!</v>
      </c>
      <c r="F32" s="250" t="e">
        <f>+#REF!</f>
        <v>#REF!</v>
      </c>
      <c r="G32" s="250" t="e">
        <f>+#REF!</f>
        <v>#REF!</v>
      </c>
      <c r="H32" s="250" t="e">
        <f>+#REF!</f>
        <v>#REF!</v>
      </c>
      <c r="I32" s="250" t="e">
        <f>+#REF!</f>
        <v>#REF!</v>
      </c>
      <c r="J32" s="250" t="e">
        <f>+#REF!</f>
        <v>#REF!</v>
      </c>
      <c r="K32" s="250" t="e">
        <f>+#REF!</f>
        <v>#REF!</v>
      </c>
      <c r="L32" s="250" t="e">
        <f>+#REF!</f>
        <v>#REF!</v>
      </c>
      <c r="M32" s="250" t="e">
        <f>+#REF!</f>
        <v>#REF!</v>
      </c>
      <c r="N32" s="250" t="e">
        <f>+#REF!</f>
        <v>#REF!</v>
      </c>
      <c r="O32" s="250" t="e">
        <f>+#REF!</f>
        <v>#REF!</v>
      </c>
      <c r="P32" s="250" t="e">
        <f>+#REF!</f>
        <v>#REF!</v>
      </c>
      <c r="Q32" s="250" t="e">
        <f>+#REF!</f>
        <v>#REF!</v>
      </c>
      <c r="R32" s="250" t="e">
        <f>+#REF!</f>
        <v>#REF!</v>
      </c>
      <c r="S32" s="250" t="e">
        <f>+#REF!</f>
        <v>#REF!</v>
      </c>
      <c r="T32" s="250" t="e">
        <f>+#REF!</f>
        <v>#REF!</v>
      </c>
      <c r="U32" s="250" t="e">
        <f>+#REF!</f>
        <v>#REF!</v>
      </c>
      <c r="V32" s="250" t="e">
        <f>+#REF!</f>
        <v>#REF!</v>
      </c>
      <c r="W32" s="250" t="e">
        <f>+#REF!</f>
        <v>#REF!</v>
      </c>
      <c r="X32" s="250" t="e">
        <f>+#REF!</f>
        <v>#REF!</v>
      </c>
      <c r="Y32" s="250" t="e">
        <f>+#REF!</f>
        <v>#REF!</v>
      </c>
      <c r="Z32" s="250" t="e">
        <f>+#REF!</f>
        <v>#REF!</v>
      </c>
      <c r="AA32" s="250" t="e">
        <f>+#REF!</f>
        <v>#REF!</v>
      </c>
      <c r="AB32" s="250" t="e">
        <f>+#REF!</f>
        <v>#REF!</v>
      </c>
      <c r="AC32" s="250" t="e">
        <f>+#REF!</f>
        <v>#REF!</v>
      </c>
      <c r="AD32" s="250" t="e">
        <f>+#REF!</f>
        <v>#REF!</v>
      </c>
      <c r="AE32" s="250" t="e">
        <f>+#REF!</f>
        <v>#REF!</v>
      </c>
      <c r="AF32" s="250" t="e">
        <f>+#REF!</f>
        <v>#REF!</v>
      </c>
      <c r="AG32" s="244">
        <f>176/24-"24:00"</f>
        <v>6.333333333333333</v>
      </c>
    </row>
    <row r="33" spans="1:33" ht="21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21" customHeight="1" x14ac:dyDescent="0.25">
      <c r="A34" s="1764" t="s">
        <v>253</v>
      </c>
      <c r="B34" s="250" t="e">
        <f>+#REF!</f>
        <v>#REF!</v>
      </c>
      <c r="C34" s="250" t="e">
        <f>+#REF!</f>
        <v>#REF!</v>
      </c>
      <c r="D34" s="250" t="e">
        <f>+#REF!</f>
        <v>#REF!</v>
      </c>
      <c r="E34" s="250" t="e">
        <f>+#REF!</f>
        <v>#REF!</v>
      </c>
      <c r="F34" s="250" t="e">
        <f>+#REF!</f>
        <v>#REF!</v>
      </c>
      <c r="G34" s="250" t="e">
        <f>+#REF!</f>
        <v>#REF!</v>
      </c>
      <c r="H34" s="250" t="e">
        <f>+#REF!</f>
        <v>#REF!</v>
      </c>
      <c r="I34" s="250" t="e">
        <f>+#REF!</f>
        <v>#REF!</v>
      </c>
      <c r="J34" s="250" t="e">
        <f>+#REF!</f>
        <v>#REF!</v>
      </c>
      <c r="K34" s="250" t="e">
        <f>+#REF!</f>
        <v>#REF!</v>
      </c>
      <c r="L34" s="250" t="e">
        <f>+#REF!</f>
        <v>#REF!</v>
      </c>
      <c r="M34" s="250" t="e">
        <f>+#REF!</f>
        <v>#REF!</v>
      </c>
      <c r="N34" s="250" t="e">
        <f>+#REF!</f>
        <v>#REF!</v>
      </c>
      <c r="O34" s="250" t="e">
        <f>+#REF!</f>
        <v>#REF!</v>
      </c>
      <c r="P34" s="250" t="e">
        <f>+#REF!</f>
        <v>#REF!</v>
      </c>
      <c r="Q34" s="250" t="e">
        <f>+#REF!</f>
        <v>#REF!</v>
      </c>
      <c r="R34" s="250" t="e">
        <f>+#REF!</f>
        <v>#REF!</v>
      </c>
      <c r="S34" s="250" t="e">
        <f>+#REF!</f>
        <v>#REF!</v>
      </c>
      <c r="T34" s="250" t="e">
        <f>+#REF!</f>
        <v>#REF!</v>
      </c>
      <c r="U34" s="250" t="e">
        <f>+#REF!</f>
        <v>#REF!</v>
      </c>
      <c r="V34" s="250" t="e">
        <f>+#REF!</f>
        <v>#REF!</v>
      </c>
      <c r="W34" s="250" t="e">
        <f>+#REF!</f>
        <v>#REF!</v>
      </c>
      <c r="X34" s="250" t="e">
        <f>+#REF!</f>
        <v>#REF!</v>
      </c>
      <c r="Y34" s="250" t="e">
        <f>+#REF!</f>
        <v>#REF!</v>
      </c>
      <c r="Z34" s="250" t="e">
        <f>+#REF!</f>
        <v>#REF!</v>
      </c>
      <c r="AA34" s="250" t="e">
        <f>+#REF!</f>
        <v>#REF!</v>
      </c>
      <c r="AB34" s="250" t="e">
        <f>+#REF!</f>
        <v>#REF!</v>
      </c>
      <c r="AC34" s="250" t="e">
        <f>+#REF!</f>
        <v>#REF!</v>
      </c>
      <c r="AD34" s="250" t="e">
        <f>+#REF!</f>
        <v>#REF!</v>
      </c>
      <c r="AE34" s="250" t="e">
        <f>+#REF!</f>
        <v>#REF!</v>
      </c>
      <c r="AF34" s="250" t="e">
        <f>+#REF!</f>
        <v>#REF!</v>
      </c>
      <c r="AG34" s="244">
        <f>168/24</f>
        <v>7</v>
      </c>
    </row>
    <row r="35" spans="1:33" ht="21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21" customHeight="1" x14ac:dyDescent="0.25">
      <c r="A36" s="1764" t="s">
        <v>254</v>
      </c>
      <c r="B36" s="250" t="e">
        <f>+#REF!</f>
        <v>#REF!</v>
      </c>
      <c r="C36" s="250" t="e">
        <f>+#REF!</f>
        <v>#REF!</v>
      </c>
      <c r="D36" s="250" t="e">
        <f>+#REF!</f>
        <v>#REF!</v>
      </c>
      <c r="E36" s="250" t="e">
        <f>+#REF!</f>
        <v>#REF!</v>
      </c>
      <c r="F36" s="250" t="e">
        <f>+#REF!</f>
        <v>#REF!</v>
      </c>
      <c r="G36" s="250" t="e">
        <f>+#REF!</f>
        <v>#REF!</v>
      </c>
      <c r="H36" s="250" t="e">
        <f>+#REF!</f>
        <v>#REF!</v>
      </c>
      <c r="I36" s="250" t="e">
        <f>+#REF!</f>
        <v>#REF!</v>
      </c>
      <c r="J36" s="250" t="e">
        <f>+#REF!</f>
        <v>#REF!</v>
      </c>
      <c r="K36" s="250" t="e">
        <f>+#REF!</f>
        <v>#REF!</v>
      </c>
      <c r="L36" s="250" t="e">
        <f>+#REF!</f>
        <v>#REF!</v>
      </c>
      <c r="M36" s="250" t="e">
        <f>+#REF!</f>
        <v>#REF!</v>
      </c>
      <c r="N36" s="250" t="e">
        <f>+#REF!</f>
        <v>#REF!</v>
      </c>
      <c r="O36" s="250" t="e">
        <f>+#REF!</f>
        <v>#REF!</v>
      </c>
      <c r="P36" s="250" t="e">
        <f>+#REF!</f>
        <v>#REF!</v>
      </c>
      <c r="Q36" s="250" t="e">
        <f>+#REF!</f>
        <v>#REF!</v>
      </c>
      <c r="R36" s="250" t="e">
        <f>+#REF!</f>
        <v>#REF!</v>
      </c>
      <c r="S36" s="250" t="e">
        <f>+#REF!</f>
        <v>#REF!</v>
      </c>
      <c r="T36" s="250" t="e">
        <f>+#REF!</f>
        <v>#REF!</v>
      </c>
      <c r="U36" s="250" t="e">
        <f>+#REF!</f>
        <v>#REF!</v>
      </c>
      <c r="V36" s="250" t="e">
        <f>+#REF!</f>
        <v>#REF!</v>
      </c>
      <c r="W36" s="250" t="e">
        <f>+#REF!</f>
        <v>#REF!</v>
      </c>
      <c r="X36" s="250" t="e">
        <f>+#REF!</f>
        <v>#REF!</v>
      </c>
      <c r="Y36" s="250" t="e">
        <f>+#REF!</f>
        <v>#REF!</v>
      </c>
      <c r="Z36" s="250" t="e">
        <f>+#REF!</f>
        <v>#REF!</v>
      </c>
      <c r="AA36" s="250" t="e">
        <f>+#REF!</f>
        <v>#REF!</v>
      </c>
      <c r="AB36" s="250" t="e">
        <f>+#REF!</f>
        <v>#REF!</v>
      </c>
      <c r="AC36" s="250" t="e">
        <f>+#REF!</f>
        <v>#REF!</v>
      </c>
      <c r="AD36" s="250" t="e">
        <f>+#REF!</f>
        <v>#REF!</v>
      </c>
      <c r="AE36" s="250" t="e">
        <f>+#REF!</f>
        <v>#REF!</v>
      </c>
      <c r="AF36" s="250" t="e">
        <f>+#REF!</f>
        <v>#REF!</v>
      </c>
      <c r="AG36" s="244">
        <f>184/24-"24:00"</f>
        <v>6.666666666666667</v>
      </c>
    </row>
    <row r="37" spans="1:33" ht="21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21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21" customHeight="1" x14ac:dyDescent="0.25">
      <c r="A39" s="1765"/>
      <c r="B39" s="277"/>
      <c r="C39" s="277"/>
      <c r="D39" s="277"/>
      <c r="E39" s="277"/>
      <c r="F39" s="277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277"/>
      <c r="V39" s="277"/>
      <c r="W39" s="277"/>
      <c r="X39" s="277"/>
      <c r="Y39" s="277"/>
      <c r="Z39" s="277"/>
      <c r="AA39" s="277"/>
      <c r="AB39" s="277"/>
      <c r="AC39" s="277"/>
      <c r="AD39" s="277"/>
      <c r="AE39" s="277"/>
      <c r="AF39" s="277"/>
      <c r="AG39" s="245"/>
    </row>
    <row r="40" spans="1:33" ht="21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21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4.95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4.95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18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8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8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18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18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45.95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0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25:AG25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699" priority="1" operator="equal">
      <formula>"FOTS"</formula>
    </cfRule>
    <cfRule type="cellIs" dxfId="698" priority="2" operator="equal">
      <formula>"FO"</formula>
    </cfRule>
    <cfRule type="cellIs" dxfId="697" priority="3" operator="equal">
      <formula>"F"</formula>
    </cfRule>
    <cfRule type="cellIs" dxfId="696" priority="4" operator="equal">
      <formula>"NTSDS"</formula>
    </cfRule>
    <cfRule type="cellIs" dxfId="695" priority="5" operator="equal">
      <formula>"DTSDS"</formula>
    </cfRule>
    <cfRule type="cellIs" dxfId="694" priority="6" operator="equal">
      <formula>"NTS5S"</formula>
    </cfRule>
    <cfRule type="cellIs" dxfId="693" priority="7" operator="equal">
      <formula>"DTS5S"</formula>
    </cfRule>
    <cfRule type="cellIs" dxfId="692" priority="8" operator="equal">
      <formula>"NTS"</formula>
    </cfRule>
    <cfRule type="cellIs" dxfId="691" priority="9" operator="equal">
      <formula>"DTS"</formula>
    </cfRule>
    <cfRule type="cellIs" dxfId="690" priority="10" operator="equal">
      <formula>"FEF"</formula>
    </cfRule>
    <cfRule type="cellIs" dxfId="689" priority="11" operator="equal">
      <formula>"FED"</formula>
    </cfRule>
    <cfRule type="cellIs" dxfId="688" priority="12" operator="equal">
      <formula>"FES"</formula>
    </cfRule>
    <cfRule type="cellIs" dxfId="687" priority="13" operator="equal">
      <formula>"FE"</formula>
    </cfRule>
    <cfRule type="cellIs" dxfId="686" priority="14" operator="equal">
      <formula>"DS"</formula>
    </cfRule>
  </conditionalFormatting>
  <conditionalFormatting sqref="B30:AF41">
    <cfRule type="cellIs" dxfId="685" priority="29" operator="equal">
      <formula>"FOTS"</formula>
    </cfRule>
    <cfRule type="cellIs" dxfId="684" priority="30" operator="equal">
      <formula>"FO"</formula>
    </cfRule>
    <cfRule type="cellIs" dxfId="683" priority="31" operator="equal">
      <formula>"F"</formula>
    </cfRule>
    <cfRule type="cellIs" dxfId="682" priority="32" operator="equal">
      <formula>"NTSDS"</formula>
    </cfRule>
    <cfRule type="cellIs" dxfId="681" priority="33" operator="equal">
      <formula>"DTSDS"</formula>
    </cfRule>
    <cfRule type="cellIs" dxfId="680" priority="34" operator="equal">
      <formula>"NTS5S"</formula>
    </cfRule>
    <cfRule type="cellIs" dxfId="679" priority="35" operator="equal">
      <formula>"DTS5S"</formula>
    </cfRule>
    <cfRule type="cellIs" dxfId="678" priority="36" operator="equal">
      <formula>"NTS"</formula>
    </cfRule>
    <cfRule type="cellIs" dxfId="677" priority="37" operator="equal">
      <formula>"DTS"</formula>
    </cfRule>
    <cfRule type="cellIs" dxfId="676" priority="38" operator="equal">
      <formula>"FEF"</formula>
    </cfRule>
    <cfRule type="cellIs" dxfId="675" priority="39" operator="equal">
      <formula>"FED"</formula>
    </cfRule>
    <cfRule type="cellIs" dxfId="674" priority="40" operator="equal">
      <formula>"FES"</formula>
    </cfRule>
    <cfRule type="cellIs" dxfId="673" priority="41" operator="equal">
      <formula>"FE"</formula>
    </cfRule>
    <cfRule type="cellIs" dxfId="67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67A26-6AA2-4FD2-B5F0-D6850DF1C9B5}">
  <dimension ref="A1:BD50"/>
  <sheetViews>
    <sheetView showZeros="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8" width="8.7109375" hidden="1" customWidth="1"/>
    <col min="39" max="39" width="2.8554687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21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>
        <f>+JAN!D43</f>
        <v>0</v>
      </c>
      <c r="C6" s="259">
        <f>+JAN!E43</f>
        <v>0</v>
      </c>
      <c r="D6" s="259" t="str">
        <f>+JAN!F43</f>
        <v>DT</v>
      </c>
      <c r="E6" s="259">
        <f>+JAN!G43</f>
        <v>0</v>
      </c>
      <c r="F6" s="259" t="str">
        <f>+JAN!H43</f>
        <v>D</v>
      </c>
      <c r="G6" s="259" t="str">
        <f>+JAN!I43</f>
        <v>DT</v>
      </c>
      <c r="H6" s="259">
        <f>+JAN!J43</f>
        <v>0</v>
      </c>
      <c r="I6" s="259">
        <f>+JAN!K43</f>
        <v>0</v>
      </c>
      <c r="J6" s="259" t="str">
        <f>+JAN!L43</f>
        <v>FOTS</v>
      </c>
      <c r="K6" s="259" t="str">
        <f>+JAN!M43</f>
        <v>FOTS</v>
      </c>
      <c r="L6" s="259">
        <f>+JAN!N43</f>
        <v>0</v>
      </c>
      <c r="M6" s="259">
        <f>+JAN!O43</f>
        <v>0</v>
      </c>
      <c r="N6" s="259" t="str">
        <f>+JAN!P43</f>
        <v>D</v>
      </c>
      <c r="O6" s="259" t="str">
        <f>+JAN!Q43</f>
        <v>DT</v>
      </c>
      <c r="P6" s="259" t="str">
        <f>+JAN!R43</f>
        <v>DTS5S</v>
      </c>
      <c r="Q6" s="259" t="str">
        <f>+JAN!S43</f>
        <v>T</v>
      </c>
      <c r="R6" s="259" t="str">
        <f>+JAN!T43</f>
        <v>FE</v>
      </c>
      <c r="S6" s="259" t="str">
        <f>+JAN!U43</f>
        <v>FE</v>
      </c>
      <c r="T6" s="259">
        <f>+JAN!V43</f>
        <v>0</v>
      </c>
      <c r="U6" s="259" t="str">
        <f>+JAN!W43</f>
        <v>DTS5S</v>
      </c>
      <c r="V6" s="259" t="str">
        <f>+JAN!X43</f>
        <v>D</v>
      </c>
      <c r="W6" s="259" t="str">
        <f>+JAN!Y43</f>
        <v>DT</v>
      </c>
      <c r="X6" s="259">
        <f>+JAN!Z43</f>
        <v>0</v>
      </c>
      <c r="Y6" s="259" t="str">
        <f>+JAN!AA43</f>
        <v>DT</v>
      </c>
      <c r="Z6" s="259" t="str">
        <f>+JAN!AB43</f>
        <v>D</v>
      </c>
      <c r="AA6" s="259" t="str">
        <f>+JAN!AC43</f>
        <v>T</v>
      </c>
      <c r="AB6" s="259">
        <f>+JAN!AD43</f>
        <v>0</v>
      </c>
      <c r="AC6" s="259">
        <f>+JAN!AE43</f>
        <v>0</v>
      </c>
      <c r="AD6" s="259" t="str">
        <f>+JAN!AF43</f>
        <v>D</v>
      </c>
      <c r="AE6" s="259" t="str">
        <f>+JAN!AG43</f>
        <v>D</v>
      </c>
      <c r="AF6" s="259" t="str">
        <f>+JAN!AH43</f>
        <v>NTS</v>
      </c>
      <c r="AG6" s="245">
        <f>+JAN!BE43</f>
        <v>6.166666666666667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>
        <f>+FEV!D45</f>
        <v>0</v>
      </c>
      <c r="C8" s="259" t="str">
        <f>+FEV!E45</f>
        <v>D</v>
      </c>
      <c r="D8" s="259" t="str">
        <f>+FEV!F45</f>
        <v>DT</v>
      </c>
      <c r="E8" s="259">
        <f>+FEV!G45</f>
        <v>0</v>
      </c>
      <c r="F8" s="259" t="str">
        <f>+FEV!H45</f>
        <v>DISP</v>
      </c>
      <c r="G8" s="259" t="str">
        <f>+FEV!I45</f>
        <v>D</v>
      </c>
      <c r="H8" s="259">
        <f>+FEV!J45</f>
        <v>0</v>
      </c>
      <c r="I8" s="259">
        <f>+FEV!K45</f>
        <v>0</v>
      </c>
      <c r="J8" s="259">
        <f>+FEV!L45</f>
        <v>0</v>
      </c>
      <c r="K8" s="259" t="str">
        <f>+FEV!M45</f>
        <v>D</v>
      </c>
      <c r="L8" s="259" t="str">
        <f>+FEV!N45</f>
        <v>D</v>
      </c>
      <c r="M8" s="259">
        <f>+FEV!O45</f>
        <v>0</v>
      </c>
      <c r="N8" s="259">
        <f>+FEV!P45</f>
        <v>0</v>
      </c>
      <c r="O8" s="259" t="str">
        <f>+FEV!Q45</f>
        <v>DT</v>
      </c>
      <c r="P8" s="259" t="str">
        <f>+FEV!R45</f>
        <v>N</v>
      </c>
      <c r="Q8" s="259">
        <f>+FEV!S45</f>
        <v>0</v>
      </c>
      <c r="R8" s="259">
        <f>+FEV!T45</f>
        <v>0</v>
      </c>
      <c r="S8" s="259" t="str">
        <f>+FEV!U45</f>
        <v>D</v>
      </c>
      <c r="T8" s="259" t="str">
        <f>+FEV!V45</f>
        <v>DT</v>
      </c>
      <c r="U8" s="259">
        <f>+FEV!W45</f>
        <v>0</v>
      </c>
      <c r="V8" s="259" t="str">
        <f>+FEV!X45</f>
        <v>DT</v>
      </c>
      <c r="W8" s="259" t="str">
        <f>+FEV!Y45</f>
        <v>T</v>
      </c>
      <c r="X8" s="259" t="str">
        <f>+FEV!Z45</f>
        <v>N</v>
      </c>
      <c r="Y8" s="259">
        <f>+FEV!AA45</f>
        <v>0</v>
      </c>
      <c r="Z8" s="259" t="str">
        <f>+FEV!AB45</f>
        <v>DTS</v>
      </c>
      <c r="AA8" s="259" t="str">
        <f>+FEV!AC45</f>
        <v>D</v>
      </c>
      <c r="AB8" s="259" t="str">
        <f>+FEV!AD45</f>
        <v>D</v>
      </c>
      <c r="AC8" s="259">
        <f>+FEV!AE45</f>
        <v>0</v>
      </c>
      <c r="AD8" s="259">
        <f>+FEV!AF45</f>
        <v>0</v>
      </c>
      <c r="AE8" s="259">
        <f>+FEV!AG45</f>
        <v>0</v>
      </c>
      <c r="AF8" s="259">
        <f>+FEV!AH45</f>
        <v>0</v>
      </c>
      <c r="AG8" s="245">
        <f>+FEV!BE45</f>
        <v>6.5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>
        <f>+MAR!D45</f>
        <v>0</v>
      </c>
      <c r="C10" s="259" t="str">
        <f>+MAR!E45</f>
        <v>D</v>
      </c>
      <c r="D10" s="259" t="str">
        <f>+MAR!F45</f>
        <v>DT</v>
      </c>
      <c r="E10" s="259">
        <f>+MAR!G45</f>
        <v>0</v>
      </c>
      <c r="F10" s="259" t="str">
        <f>+MAR!H45</f>
        <v>D</v>
      </c>
      <c r="G10" s="259" t="str">
        <f>+MAR!I45</f>
        <v>T</v>
      </c>
      <c r="H10" s="259">
        <f>+MAR!J45</f>
        <v>0</v>
      </c>
      <c r="I10" s="259">
        <f>+MAR!K45</f>
        <v>0</v>
      </c>
      <c r="J10" s="259">
        <f>+MAR!L45</f>
        <v>0</v>
      </c>
      <c r="K10" s="259" t="str">
        <f>+MAR!M45</f>
        <v>D</v>
      </c>
      <c r="L10" s="259" t="str">
        <f>+MAR!N45</f>
        <v>DT</v>
      </c>
      <c r="M10" s="259">
        <f>+MAR!O45</f>
        <v>0</v>
      </c>
      <c r="N10" s="259">
        <f>+MAR!P45</f>
        <v>0</v>
      </c>
      <c r="O10" s="259" t="str">
        <f>+MAR!Q45</f>
        <v>N</v>
      </c>
      <c r="P10" s="259" t="str">
        <f>+MAR!R45</f>
        <v>N</v>
      </c>
      <c r="Q10" s="259">
        <f>+MAR!S45</f>
        <v>0</v>
      </c>
      <c r="R10" s="259">
        <f>+MAR!T45</f>
        <v>0</v>
      </c>
      <c r="S10" s="259" t="str">
        <f>+MAR!U45</f>
        <v>FOTS</v>
      </c>
      <c r="T10" s="259" t="str">
        <f>+MAR!V45</f>
        <v>FOTS</v>
      </c>
      <c r="U10" s="259">
        <f>+MAR!W45</f>
        <v>0</v>
      </c>
      <c r="V10" s="259">
        <f>+MAR!X45</f>
        <v>0</v>
      </c>
      <c r="W10" s="259" t="str">
        <f>+MAR!Y45</f>
        <v>FOTS</v>
      </c>
      <c r="X10" s="259" t="str">
        <f>+MAR!Z45</f>
        <v>FOTS</v>
      </c>
      <c r="Y10" s="259">
        <f>+MAR!AA45</f>
        <v>0</v>
      </c>
      <c r="Z10" s="259">
        <f>+MAR!AB45</f>
        <v>0</v>
      </c>
      <c r="AA10" s="259" t="str">
        <f>+MAR!AC45</f>
        <v>D</v>
      </c>
      <c r="AB10" s="259" t="str">
        <f>+MAR!AD45</f>
        <v>N</v>
      </c>
      <c r="AC10" s="259" t="str">
        <f>+MAR!AE45</f>
        <v>NTS</v>
      </c>
      <c r="AD10" s="259">
        <f>+MAR!AF45</f>
        <v>0</v>
      </c>
      <c r="AE10" s="259" t="str">
        <f>+MAR!AG45</f>
        <v>D</v>
      </c>
      <c r="AF10" s="259" t="str">
        <f>+MAR!AH45</f>
        <v>N</v>
      </c>
      <c r="AG10" s="245">
        <f>+MAR!BE45</f>
        <v>5.5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>
        <f>+ABR!D45</f>
        <v>0</v>
      </c>
      <c r="C12" s="250" t="str">
        <f>+ABR!E45</f>
        <v>D</v>
      </c>
      <c r="D12" s="250" t="str">
        <f>+ABR!F45</f>
        <v>D</v>
      </c>
      <c r="E12" s="250">
        <f>+ABR!G45</f>
        <v>0</v>
      </c>
      <c r="F12" s="250">
        <f>+ABR!H45</f>
        <v>0</v>
      </c>
      <c r="G12" s="250">
        <f>+ABR!I45</f>
        <v>0</v>
      </c>
      <c r="H12" s="250" t="str">
        <f>+ABR!J45</f>
        <v>TR</v>
      </c>
      <c r="I12" s="250" t="str">
        <f>+ABR!K45</f>
        <v>TR</v>
      </c>
      <c r="J12" s="250" t="str">
        <f>+ABR!L45</f>
        <v>DTS5S</v>
      </c>
      <c r="K12" s="250">
        <f>+ABR!M45</f>
        <v>0</v>
      </c>
      <c r="L12" s="250" t="str">
        <f>+ABR!N45</f>
        <v>N</v>
      </c>
      <c r="M12" s="250" t="str">
        <f>+ABR!O45</f>
        <v>N</v>
      </c>
      <c r="N12" s="250">
        <f>+ABR!P45</f>
        <v>0</v>
      </c>
      <c r="O12" s="250">
        <f>+ABR!Q45</f>
        <v>0</v>
      </c>
      <c r="P12" s="250" t="str">
        <f>+ABR!R45</f>
        <v>D</v>
      </c>
      <c r="Q12" s="250" t="str">
        <f>+ABR!S45</f>
        <v>N</v>
      </c>
      <c r="R12" s="250">
        <f>+ABR!T45</f>
        <v>0</v>
      </c>
      <c r="S12" s="250" t="str">
        <f>+ABR!U45</f>
        <v>DTSDS</v>
      </c>
      <c r="T12" s="250" t="str">
        <f>+ABR!V45</f>
        <v>D</v>
      </c>
      <c r="U12" s="250" t="str">
        <f>+ABR!W45</f>
        <v>N</v>
      </c>
      <c r="V12" s="250">
        <f>+ABR!X45</f>
        <v>0</v>
      </c>
      <c r="W12" s="250" t="str">
        <f>+ABR!Y45</f>
        <v>DTS5S</v>
      </c>
      <c r="X12" s="250" t="str">
        <f>+ABR!Z45</f>
        <v>D</v>
      </c>
      <c r="Y12" s="250" t="str">
        <f>+ABR!AA45</f>
        <v>N</v>
      </c>
      <c r="Z12" s="250">
        <f>+ABR!AB45</f>
        <v>0</v>
      </c>
      <c r="AA12" s="250">
        <f>+ABR!AC45</f>
        <v>0</v>
      </c>
      <c r="AB12" s="250" t="str">
        <f>+ABR!AD45</f>
        <v>D</v>
      </c>
      <c r="AC12" s="250" t="str">
        <f>+ABR!AE45</f>
        <v>D</v>
      </c>
      <c r="AD12" s="250" t="str">
        <f>+ABR!AF45</f>
        <v>NTS1</v>
      </c>
      <c r="AE12" s="250">
        <f>+ABR!AG45</f>
        <v>0</v>
      </c>
      <c r="AF12" s="250">
        <f>+ABR!AH45</f>
        <v>0</v>
      </c>
      <c r="AG12" s="245">
        <f>+ABR!BE45</f>
        <v>6.666666666666667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56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24.833333333333336</v>
      </c>
    </row>
    <row r="18" spans="1:56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-3.8333333333333321</v>
      </c>
    </row>
    <row r="20" spans="1:56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4</v>
      </c>
      <c r="E20" s="1777"/>
      <c r="I20" s="1776" t="s">
        <v>219</v>
      </c>
      <c r="J20" s="1776"/>
      <c r="K20" s="1776"/>
      <c r="L20" s="1777">
        <f>COUNTIF($B$4:$AF$15,"=FE")</f>
        <v>2</v>
      </c>
      <c r="M20" s="1777"/>
      <c r="Q20" s="1778" t="s">
        <v>57</v>
      </c>
      <c r="R20" s="1779"/>
      <c r="S20" s="1779"/>
      <c r="T20" s="1780"/>
      <c r="U20" s="1781">
        <f>+ABR!CB45</f>
        <v>3</v>
      </c>
      <c r="V20" s="1782"/>
      <c r="AG20" s="246"/>
    </row>
    <row r="21" spans="1:56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4</v>
      </c>
      <c r="E21" s="1777"/>
      <c r="I21" s="1776" t="s">
        <v>57</v>
      </c>
      <c r="J21" s="1776"/>
      <c r="K21" s="1776"/>
      <c r="L21" s="1777">
        <f>COUNTIF($B$4:$AF$15,"=FOTS")</f>
        <v>6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56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1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56" s="53" customFormat="1" ht="18" customHeight="1" x14ac:dyDescent="0.15">
      <c r="A23" s="1776" t="s">
        <v>225</v>
      </c>
      <c r="B23" s="1776"/>
      <c r="C23" s="1776"/>
      <c r="D23" s="1788">
        <f>+D20+D21+D22</f>
        <v>9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56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1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56" ht="18" customHeight="1" x14ac:dyDescent="0.25">
      <c r="A25" s="1823" t="s">
        <v>262</v>
      </c>
      <c r="B25" s="1823"/>
      <c r="C25" s="1823"/>
      <c r="D25" s="1823"/>
      <c r="E25" s="1823"/>
      <c r="F25" s="1823"/>
      <c r="G25" s="1823"/>
      <c r="H25" s="1823"/>
      <c r="I25" s="1823"/>
      <c r="J25" s="1823"/>
      <c r="K25" s="1823"/>
      <c r="L25" s="1823"/>
      <c r="M25" s="1823"/>
      <c r="N25" s="1823"/>
      <c r="O25" s="1823"/>
      <c r="P25" s="1823"/>
      <c r="Q25" s="1823"/>
      <c r="R25" s="1823"/>
      <c r="S25" s="1823"/>
      <c r="T25" s="1823"/>
      <c r="U25" s="1823"/>
      <c r="V25" s="1823"/>
      <c r="W25" s="1823"/>
      <c r="X25" s="1823"/>
      <c r="Y25" s="1823"/>
      <c r="Z25" s="1823"/>
      <c r="AA25" s="1823"/>
      <c r="AB25" s="1823"/>
      <c r="AC25" s="1823"/>
      <c r="AD25" s="1823"/>
      <c r="AE25" s="1823"/>
      <c r="AF25" s="1823"/>
      <c r="AG25" s="1823"/>
      <c r="AH25" s="1823"/>
      <c r="AI25" s="1823"/>
      <c r="AJ25" s="1823"/>
      <c r="AK25" s="1823"/>
      <c r="AL25" s="1823"/>
      <c r="AM25" s="1823"/>
      <c r="AN25" s="1823"/>
      <c r="AO25" s="1823"/>
      <c r="AP25" s="1823"/>
      <c r="AQ25" s="1823"/>
      <c r="AR25" s="1823"/>
      <c r="AS25" s="1823"/>
      <c r="AT25" s="1823"/>
      <c r="AU25" s="1823"/>
      <c r="AV25" s="1823"/>
      <c r="AW25" s="1823"/>
      <c r="AX25" s="1823"/>
      <c r="AY25" s="1823"/>
      <c r="AZ25" s="1823"/>
      <c r="BA25" s="1823"/>
      <c r="BB25" s="1823"/>
      <c r="BC25" s="1823"/>
      <c r="BD25" s="1823"/>
    </row>
    <row r="26" spans="1:56" ht="18" customHeight="1" x14ac:dyDescent="0.25"/>
    <row r="27" spans="1:56" ht="36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56" ht="29.1" customHeight="1" x14ac:dyDescent="0.25">
      <c r="A28" s="1764">
        <v>2024</v>
      </c>
      <c r="B28" s="1771" t="s">
        <v>214</v>
      </c>
      <c r="C28" s="1772"/>
      <c r="D28" s="1773"/>
      <c r="E28" s="1810">
        <v>21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29.666666666666668</v>
      </c>
    </row>
    <row r="29" spans="1:56" ht="19.5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56" ht="19.5" customHeight="1" x14ac:dyDescent="0.25">
      <c r="A30" s="1764" t="s">
        <v>251</v>
      </c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427">
        <f>184/24</f>
        <v>7.666666666666667</v>
      </c>
    </row>
    <row r="31" spans="1:56" ht="19.5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56" ht="19.5" customHeight="1" x14ac:dyDescent="0.25">
      <c r="A32" s="1764" t="s">
        <v>252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4">
        <f>176/24</f>
        <v>7.333333333333333</v>
      </c>
    </row>
    <row r="33" spans="1:33" ht="19.5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19.5" customHeight="1" x14ac:dyDescent="0.25">
      <c r="A34" s="1764" t="s">
        <v>253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4">
        <f>168/24</f>
        <v>7</v>
      </c>
    </row>
    <row r="35" spans="1:33" ht="19.5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19.5" customHeight="1" x14ac:dyDescent="0.25">
      <c r="A36" s="1764" t="s">
        <v>254</v>
      </c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4">
        <f>184/24</f>
        <v>7.666666666666667</v>
      </c>
    </row>
    <row r="37" spans="1:33" ht="19.5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19.5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19.5" customHeight="1" x14ac:dyDescent="0.25">
      <c r="A39" s="1765"/>
      <c r="B39" s="277"/>
      <c r="C39" s="277"/>
      <c r="D39" s="277"/>
      <c r="E39" s="277"/>
      <c r="F39" s="277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277"/>
      <c r="V39" s="277"/>
      <c r="W39" s="277"/>
      <c r="X39" s="277"/>
      <c r="Y39" s="277"/>
      <c r="Z39" s="277"/>
      <c r="AA39" s="277"/>
      <c r="AB39" s="277"/>
      <c r="AC39" s="277"/>
      <c r="AD39" s="277"/>
      <c r="AE39" s="277"/>
      <c r="AF39" s="277"/>
      <c r="AG39" s="245"/>
    </row>
    <row r="40" spans="1:33" ht="19.5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19.5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1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1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15.95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5.95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5.95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15.95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15.95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58.5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0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25:BD25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671" priority="1" operator="equal">
      <formula>"FOTS"</formula>
    </cfRule>
    <cfRule type="cellIs" dxfId="670" priority="2" operator="equal">
      <formula>"FO"</formula>
    </cfRule>
    <cfRule type="cellIs" dxfId="669" priority="3" operator="equal">
      <formula>"F"</formula>
    </cfRule>
    <cfRule type="cellIs" dxfId="668" priority="4" operator="equal">
      <formula>"NTSDS"</formula>
    </cfRule>
    <cfRule type="cellIs" dxfId="667" priority="5" operator="equal">
      <formula>"DTSDS"</formula>
    </cfRule>
    <cfRule type="cellIs" dxfId="666" priority="6" operator="equal">
      <formula>"NTS5S"</formula>
    </cfRule>
    <cfRule type="cellIs" dxfId="665" priority="7" operator="equal">
      <formula>"DTS5S"</formula>
    </cfRule>
    <cfRule type="cellIs" dxfId="664" priority="8" operator="equal">
      <formula>"NTS"</formula>
    </cfRule>
    <cfRule type="cellIs" dxfId="663" priority="9" operator="equal">
      <formula>"DTS"</formula>
    </cfRule>
    <cfRule type="cellIs" dxfId="662" priority="10" operator="equal">
      <formula>"FEF"</formula>
    </cfRule>
    <cfRule type="cellIs" dxfId="661" priority="11" operator="equal">
      <formula>"FED"</formula>
    </cfRule>
    <cfRule type="cellIs" dxfId="660" priority="12" operator="equal">
      <formula>"FES"</formula>
    </cfRule>
    <cfRule type="cellIs" dxfId="659" priority="13" operator="equal">
      <formula>"FE"</formula>
    </cfRule>
    <cfRule type="cellIs" dxfId="658" priority="14" operator="equal">
      <formula>"DS"</formula>
    </cfRule>
  </conditionalFormatting>
  <conditionalFormatting sqref="B30:AF41">
    <cfRule type="cellIs" dxfId="657" priority="29" operator="equal">
      <formula>"FOTS"</formula>
    </cfRule>
    <cfRule type="cellIs" dxfId="656" priority="30" operator="equal">
      <formula>"FO"</formula>
    </cfRule>
    <cfRule type="cellIs" dxfId="655" priority="31" operator="equal">
      <formula>"F"</formula>
    </cfRule>
    <cfRule type="cellIs" dxfId="654" priority="32" operator="equal">
      <formula>"NTSDS"</formula>
    </cfRule>
    <cfRule type="cellIs" dxfId="653" priority="33" operator="equal">
      <formula>"DTSDS"</formula>
    </cfRule>
    <cfRule type="cellIs" dxfId="652" priority="34" operator="equal">
      <formula>"NTS5S"</formula>
    </cfRule>
    <cfRule type="cellIs" dxfId="651" priority="35" operator="equal">
      <formula>"DTS5S"</formula>
    </cfRule>
    <cfRule type="cellIs" dxfId="650" priority="36" operator="equal">
      <formula>"NTS"</formula>
    </cfRule>
    <cfRule type="cellIs" dxfId="649" priority="37" operator="equal">
      <formula>"DTS"</formula>
    </cfRule>
    <cfRule type="cellIs" dxfId="648" priority="38" operator="equal">
      <formula>"FEF"</formula>
    </cfRule>
    <cfRule type="cellIs" dxfId="647" priority="39" operator="equal">
      <formula>"FED"</formula>
    </cfRule>
    <cfRule type="cellIs" dxfId="646" priority="40" operator="equal">
      <formula>"FES"</formula>
    </cfRule>
    <cfRule type="cellIs" dxfId="645" priority="41" operator="equal">
      <formula>"FE"</formula>
    </cfRule>
    <cfRule type="cellIs" dxfId="644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3A204-A1B4-418E-8A66-938B00D0216A}">
  <dimension ref="A1:BD50"/>
  <sheetViews>
    <sheetView showZeros="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28515625" customWidth="1"/>
    <col min="35" max="38" width="8.7109375" hidden="1" customWidth="1"/>
    <col min="39" max="39" width="5.425781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22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 t="str">
        <f>+JAN!D44</f>
        <v>D</v>
      </c>
      <c r="C6" s="259" t="str">
        <f>+JAN!E44</f>
        <v>D</v>
      </c>
      <c r="D6" s="259">
        <f>+JAN!F44</f>
        <v>0</v>
      </c>
      <c r="E6" s="259">
        <f>+JAN!G44</f>
        <v>0</v>
      </c>
      <c r="F6" s="259" t="str">
        <f>+JAN!H44</f>
        <v>D</v>
      </c>
      <c r="G6" s="259" t="str">
        <f>+JAN!I44</f>
        <v>N</v>
      </c>
      <c r="H6" s="259" t="str">
        <f>+JAN!J44</f>
        <v>NTS</v>
      </c>
      <c r="I6" s="259">
        <f>+JAN!K44</f>
        <v>0</v>
      </c>
      <c r="J6" s="259" t="str">
        <f>+JAN!L44</f>
        <v>D</v>
      </c>
      <c r="K6" s="259" t="str">
        <f>+JAN!M44</f>
        <v>disp</v>
      </c>
      <c r="L6" s="259">
        <f>+JAN!N44</f>
        <v>0</v>
      </c>
      <c r="M6" s="259">
        <f>+JAN!O44</f>
        <v>0</v>
      </c>
      <c r="N6" s="259" t="str">
        <f>+JAN!P44</f>
        <v>D</v>
      </c>
      <c r="O6" s="259" t="str">
        <f>+JAN!Q44</f>
        <v>N</v>
      </c>
      <c r="P6" s="259">
        <f>+JAN!R44</f>
        <v>0</v>
      </c>
      <c r="Q6" s="259">
        <f>+JAN!S44</f>
        <v>0</v>
      </c>
      <c r="R6" s="259" t="str">
        <f>+JAN!T44</f>
        <v>N</v>
      </c>
      <c r="S6" s="259" t="str">
        <f>+JAN!U44</f>
        <v>N</v>
      </c>
      <c r="T6" s="259">
        <f>+JAN!V44</f>
        <v>0</v>
      </c>
      <c r="U6" s="259">
        <f>+JAN!W44</f>
        <v>0</v>
      </c>
      <c r="V6" s="259" t="str">
        <f>+JAN!X44</f>
        <v>D</v>
      </c>
      <c r="W6" s="259" t="str">
        <f>+JAN!Y44</f>
        <v>N</v>
      </c>
      <c r="X6" s="259" t="str">
        <f>+JAN!Z44</f>
        <v>NTS5S</v>
      </c>
      <c r="Y6" s="259">
        <f>+JAN!AA44</f>
        <v>0</v>
      </c>
      <c r="Z6" s="259" t="str">
        <f>+JAN!AB44</f>
        <v>D</v>
      </c>
      <c r="AA6" s="259" t="str">
        <f>+JAN!AC44</f>
        <v>N</v>
      </c>
      <c r="AB6" s="259">
        <f>+JAN!AD44</f>
        <v>0</v>
      </c>
      <c r="AC6" s="259">
        <f>+JAN!AE44</f>
        <v>0</v>
      </c>
      <c r="AD6" s="259" t="str">
        <f>+JAN!AF44</f>
        <v>D</v>
      </c>
      <c r="AE6" s="259" t="str">
        <f>+JAN!AG44</f>
        <v>N</v>
      </c>
      <c r="AF6" s="259">
        <f>+JAN!AH44</f>
        <v>0</v>
      </c>
      <c r="AG6" s="245">
        <f>+JAN!BE44</f>
        <v>7.5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>
        <f>+FEV!D46</f>
        <v>0</v>
      </c>
      <c r="C8" s="259" t="str">
        <f>+FEV!E46</f>
        <v>D</v>
      </c>
      <c r="D8" s="259" t="str">
        <f>+FEV!F46</f>
        <v>N</v>
      </c>
      <c r="E8" s="259">
        <f>+FEV!G46</f>
        <v>0</v>
      </c>
      <c r="F8" s="259">
        <f>+FEV!H46</f>
        <v>0</v>
      </c>
      <c r="G8" s="259" t="str">
        <f>+FEV!I46</f>
        <v>D</v>
      </c>
      <c r="H8" s="259" t="str">
        <f>+FEV!J46</f>
        <v>D</v>
      </c>
      <c r="I8" s="259">
        <f>+FEV!K46</f>
        <v>0</v>
      </c>
      <c r="J8" s="259">
        <f>+FEV!L46</f>
        <v>0</v>
      </c>
      <c r="K8" s="259" t="str">
        <f>+FEV!M46</f>
        <v>D</v>
      </c>
      <c r="L8" s="259" t="str">
        <f>+FEV!N46</f>
        <v>N</v>
      </c>
      <c r="M8" s="259">
        <f>+FEV!O46</f>
        <v>0</v>
      </c>
      <c r="N8" s="259">
        <f>+FEV!P46</f>
        <v>0</v>
      </c>
      <c r="O8" s="259" t="str">
        <f>+FEV!Q46</f>
        <v>N</v>
      </c>
      <c r="P8" s="259" t="str">
        <f>+FEV!R46</f>
        <v>N</v>
      </c>
      <c r="Q8" s="259">
        <f>+FEV!S46</f>
        <v>0</v>
      </c>
      <c r="R8" s="259">
        <f>+FEV!T46</f>
        <v>0</v>
      </c>
      <c r="S8" s="259" t="str">
        <f>+FEV!U46</f>
        <v>D</v>
      </c>
      <c r="T8" s="259" t="str">
        <f>+FEV!V46</f>
        <v>DISP</v>
      </c>
      <c r="U8" s="259">
        <f>+FEV!W46</f>
        <v>0</v>
      </c>
      <c r="V8" s="259">
        <f>+FEV!X46</f>
        <v>0</v>
      </c>
      <c r="W8" s="259" t="str">
        <f>+FEV!Y46</f>
        <v>D</v>
      </c>
      <c r="X8" s="259" t="str">
        <f>+FEV!Z46</f>
        <v>N</v>
      </c>
      <c r="Y8" s="259">
        <f>+FEV!AA46</f>
        <v>0</v>
      </c>
      <c r="Z8" s="259" t="str">
        <f>+FEV!AB46</f>
        <v>DTS</v>
      </c>
      <c r="AA8" s="259" t="str">
        <f>+FEV!AC46</f>
        <v>D</v>
      </c>
      <c r="AB8" s="259" t="str">
        <f>+FEV!AD46</f>
        <v>N</v>
      </c>
      <c r="AC8" s="259">
        <f>+FEV!AE46</f>
        <v>0</v>
      </c>
      <c r="AD8" s="259">
        <f>+FEV!AF46</f>
        <v>0</v>
      </c>
      <c r="AE8" s="259">
        <f>+FEV!AG46</f>
        <v>0</v>
      </c>
      <c r="AF8" s="259">
        <f>+FEV!AH46</f>
        <v>0</v>
      </c>
      <c r="AG8" s="245">
        <f>+FEV!BE46</f>
        <v>6.5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>
        <f>+MAR!D46</f>
        <v>0</v>
      </c>
      <c r="C10" s="259" t="str">
        <f>+MAR!E46</f>
        <v>D</v>
      </c>
      <c r="D10" s="259" t="str">
        <f>+MAR!F46</f>
        <v>N</v>
      </c>
      <c r="E10" s="259">
        <f>+MAR!G46</f>
        <v>0</v>
      </c>
      <c r="F10" s="259">
        <f>+MAR!H46</f>
        <v>0</v>
      </c>
      <c r="G10" s="259" t="str">
        <f>+MAR!I46</f>
        <v>D</v>
      </c>
      <c r="H10" s="259" t="str">
        <f>+MAR!J46</f>
        <v>D</v>
      </c>
      <c r="I10" s="259">
        <f>+MAR!K46</f>
        <v>0</v>
      </c>
      <c r="J10" s="259">
        <f>+MAR!L46</f>
        <v>0</v>
      </c>
      <c r="K10" s="259" t="str">
        <f>+MAR!M46</f>
        <v>D</v>
      </c>
      <c r="L10" s="259" t="str">
        <f>+MAR!N46</f>
        <v>N</v>
      </c>
      <c r="M10" s="259">
        <f>+MAR!O46</f>
        <v>0</v>
      </c>
      <c r="N10" s="259">
        <f>+MAR!P46</f>
        <v>0</v>
      </c>
      <c r="O10" s="259" t="str">
        <f>+MAR!Q46</f>
        <v>N</v>
      </c>
      <c r="P10" s="259" t="str">
        <f>+MAR!R46</f>
        <v>N</v>
      </c>
      <c r="Q10" s="259">
        <f>+MAR!S46</f>
        <v>0</v>
      </c>
      <c r="R10" s="259">
        <f>+MAR!T46</f>
        <v>0</v>
      </c>
      <c r="S10" s="259" t="str">
        <f>+MAR!U46</f>
        <v>D</v>
      </c>
      <c r="T10" s="259" t="str">
        <f>+MAR!V46</f>
        <v>N</v>
      </c>
      <c r="U10" s="259">
        <f>+MAR!W46</f>
        <v>0</v>
      </c>
      <c r="V10" s="259">
        <f>+MAR!X46</f>
        <v>0</v>
      </c>
      <c r="W10" s="259" t="str">
        <f>+MAR!Y46</f>
        <v>D</v>
      </c>
      <c r="X10" s="259" t="str">
        <f>+MAR!Z46</f>
        <v>N</v>
      </c>
      <c r="Y10" s="259">
        <f>+MAR!AA46</f>
        <v>0</v>
      </c>
      <c r="Z10" s="259">
        <f>+MAR!AB46</f>
        <v>0</v>
      </c>
      <c r="AA10" s="259" t="str">
        <f>+MAR!AC46</f>
        <v>N</v>
      </c>
      <c r="AB10" s="259" t="str">
        <f>+MAR!AD46</f>
        <v>N</v>
      </c>
      <c r="AC10" s="259">
        <f>+MAR!AE46</f>
        <v>0</v>
      </c>
      <c r="AD10" s="259">
        <f>+MAR!AF46</f>
        <v>0</v>
      </c>
      <c r="AE10" s="259" t="str">
        <f>+MAR!AG46</f>
        <v>D</v>
      </c>
      <c r="AF10" s="259" t="str">
        <f>+MAR!AH46</f>
        <v>N</v>
      </c>
      <c r="AG10" s="245">
        <f>+MAR!BE46</f>
        <v>8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>
        <f>+ABR!D46</f>
        <v>0</v>
      </c>
      <c r="C12" s="250">
        <f>+ABR!E46</f>
        <v>0</v>
      </c>
      <c r="D12" s="250" t="str">
        <f>+ABR!F46</f>
        <v>D</v>
      </c>
      <c r="E12" s="250" t="str">
        <f>+ABR!G46</f>
        <v>D</v>
      </c>
      <c r="F12" s="250">
        <f>+ABR!H46</f>
        <v>0</v>
      </c>
      <c r="G12" s="250">
        <f>+ABR!I46</f>
        <v>0</v>
      </c>
      <c r="H12" s="250" t="str">
        <f>+ABR!J46</f>
        <v>TR</v>
      </c>
      <c r="I12" s="250" t="str">
        <f>+ABR!K46</f>
        <v>TR</v>
      </c>
      <c r="J12" s="250" t="str">
        <f>+ABR!L46</f>
        <v>DTS5S</v>
      </c>
      <c r="K12" s="250">
        <f>+ABR!M46</f>
        <v>0</v>
      </c>
      <c r="L12" s="250" t="str">
        <f>+ABR!N46</f>
        <v>N</v>
      </c>
      <c r="M12" s="250" t="str">
        <f>+ABR!O46</f>
        <v>N</v>
      </c>
      <c r="N12" s="250">
        <f>+ABR!P46</f>
        <v>0</v>
      </c>
      <c r="O12" s="250">
        <f>+ABR!Q46</f>
        <v>0</v>
      </c>
      <c r="P12" s="250" t="str">
        <f>+ABR!R46</f>
        <v>D</v>
      </c>
      <c r="Q12" s="250" t="str">
        <f>+ABR!S46</f>
        <v>N</v>
      </c>
      <c r="R12" s="250" t="str">
        <f>+ABR!T46</f>
        <v>NTS5S</v>
      </c>
      <c r="S12" s="250">
        <f>+ABR!U46</f>
        <v>0</v>
      </c>
      <c r="T12" s="250" t="str">
        <f>+ABR!V46</f>
        <v>D</v>
      </c>
      <c r="U12" s="250" t="str">
        <f>+ABR!W46</f>
        <v>N</v>
      </c>
      <c r="V12" s="250">
        <f>+ABR!X46</f>
        <v>0</v>
      </c>
      <c r="W12" s="250">
        <f>+ABR!Y46</f>
        <v>0</v>
      </c>
      <c r="X12" s="250" t="str">
        <f>+ABR!Z46</f>
        <v>D</v>
      </c>
      <c r="Y12" s="250" t="str">
        <f>+ABR!AA46</f>
        <v>N</v>
      </c>
      <c r="Z12" s="250">
        <f>+ABR!AB46</f>
        <v>0</v>
      </c>
      <c r="AA12" s="250">
        <f>+ABR!AC46</f>
        <v>0</v>
      </c>
      <c r="AB12" s="250" t="str">
        <f>+ABR!AD46</f>
        <v>D</v>
      </c>
      <c r="AC12" s="250" t="str">
        <f>+ABR!AE46</f>
        <v>N</v>
      </c>
      <c r="AD12" s="250" t="str">
        <f>+ABR!AF46</f>
        <v>NTS</v>
      </c>
      <c r="AE12" s="250">
        <f>+ABR!AG46</f>
        <v>0</v>
      </c>
      <c r="AF12" s="250">
        <f>+ABR!AH46</f>
        <v>0</v>
      </c>
      <c r="AG12" s="245">
        <f>+ABR!BE46</f>
        <v>6.666666666666667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56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28.666666666666668</v>
      </c>
    </row>
    <row r="18" spans="1:56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0</v>
      </c>
    </row>
    <row r="20" spans="1:56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3</v>
      </c>
      <c r="E20" s="1777"/>
      <c r="I20" s="1776" t="s">
        <v>219</v>
      </c>
      <c r="J20" s="1776"/>
      <c r="K20" s="1776"/>
      <c r="L20" s="1777">
        <f>COUNTIF($B$4:$AF$15,"=FE")</f>
        <v>0</v>
      </c>
      <c r="M20" s="1777"/>
      <c r="Q20" s="1778" t="s">
        <v>57</v>
      </c>
      <c r="R20" s="1779"/>
      <c r="S20" s="1779"/>
      <c r="T20" s="1780"/>
      <c r="U20" s="1781">
        <f>+ABR!CB46</f>
        <v>0</v>
      </c>
      <c r="V20" s="1782"/>
      <c r="AG20" s="246"/>
    </row>
    <row r="21" spans="1:56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3</v>
      </c>
      <c r="E21" s="1777"/>
      <c r="I21" s="1776" t="s">
        <v>57</v>
      </c>
      <c r="J21" s="1776"/>
      <c r="K21" s="1776"/>
      <c r="L21" s="1777">
        <f>COUNTIF($B$4:$AF$15,"=FOTS")</f>
        <v>0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56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0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56" s="53" customFormat="1" ht="18" customHeight="1" x14ac:dyDescent="0.15">
      <c r="A23" s="1776" t="s">
        <v>225</v>
      </c>
      <c r="B23" s="1776"/>
      <c r="C23" s="1776"/>
      <c r="D23" s="1788">
        <f>+D20+D21+D22</f>
        <v>6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56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2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56" ht="18" customHeight="1" x14ac:dyDescent="0.25">
      <c r="A25" s="1823" t="s">
        <v>262</v>
      </c>
      <c r="B25" s="1823"/>
      <c r="C25" s="1823"/>
      <c r="D25" s="1823"/>
      <c r="E25" s="1823"/>
      <c r="F25" s="1823"/>
      <c r="G25" s="1823"/>
      <c r="H25" s="1823"/>
      <c r="I25" s="1823"/>
      <c r="J25" s="1823"/>
      <c r="K25" s="1823"/>
      <c r="L25" s="1823"/>
      <c r="M25" s="1823"/>
      <c r="N25" s="1823"/>
      <c r="O25" s="1823"/>
      <c r="P25" s="1823"/>
      <c r="Q25" s="1823"/>
      <c r="R25" s="1823"/>
      <c r="S25" s="1823"/>
      <c r="T25" s="1823"/>
      <c r="U25" s="1823"/>
      <c r="V25" s="1823"/>
      <c r="W25" s="1823"/>
      <c r="X25" s="1823"/>
      <c r="Y25" s="1823"/>
      <c r="Z25" s="1823"/>
      <c r="AA25" s="1823"/>
      <c r="AB25" s="1823"/>
      <c r="AC25" s="1823"/>
      <c r="AD25" s="1823"/>
      <c r="AE25" s="1823"/>
      <c r="AF25" s="1823"/>
      <c r="AG25" s="1823"/>
      <c r="AH25" s="1823"/>
      <c r="AI25" s="1823"/>
      <c r="AJ25" s="1823"/>
      <c r="AK25" s="1823"/>
      <c r="AL25" s="1823"/>
      <c r="AM25" s="1823"/>
      <c r="AN25" s="1823"/>
      <c r="AO25" s="1823"/>
      <c r="AP25" s="1823"/>
      <c r="AQ25" s="1823"/>
      <c r="AR25" s="1823"/>
      <c r="AS25" s="1823"/>
      <c r="AT25" s="1823"/>
      <c r="AU25" s="1823"/>
      <c r="AV25" s="1823"/>
      <c r="AW25" s="1823"/>
      <c r="AX25" s="1823"/>
      <c r="AY25" s="1823"/>
      <c r="AZ25" s="1823"/>
      <c r="BA25" s="1823"/>
      <c r="BB25" s="1823"/>
      <c r="BC25" s="1823"/>
      <c r="BD25" s="1823"/>
    </row>
    <row r="26" spans="1:56" ht="18" customHeight="1" x14ac:dyDescent="0.25"/>
    <row r="27" spans="1:56" ht="35.1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56" ht="25.5" customHeight="1" x14ac:dyDescent="0.25">
      <c r="A28" s="1764">
        <v>2024</v>
      </c>
      <c r="B28" s="1771" t="s">
        <v>214</v>
      </c>
      <c r="C28" s="1772"/>
      <c r="D28" s="1773"/>
      <c r="E28" s="1810">
        <v>22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27.666666666666668</v>
      </c>
    </row>
    <row r="29" spans="1:56" ht="20.100000000000001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56" ht="20.100000000000001" customHeight="1" x14ac:dyDescent="0.25">
      <c r="A30" s="1764" t="s">
        <v>251</v>
      </c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427">
        <f>184/24-"36:00"</f>
        <v>6.166666666666667</v>
      </c>
    </row>
    <row r="31" spans="1:56" ht="20.100000000000001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56" ht="20.100000000000001" customHeight="1" x14ac:dyDescent="0.25">
      <c r="A32" s="1764" t="s">
        <v>252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4">
        <f>176/24</f>
        <v>7.333333333333333</v>
      </c>
    </row>
    <row r="33" spans="1:33" ht="20.100000000000001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20.100000000000001" customHeight="1" x14ac:dyDescent="0.25">
      <c r="A34" s="1764" t="s">
        <v>253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4">
        <f>168/24</f>
        <v>7</v>
      </c>
    </row>
    <row r="35" spans="1:33" ht="20.100000000000001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20.100000000000001" customHeight="1" x14ac:dyDescent="0.25">
      <c r="A36" s="1764" t="s">
        <v>254</v>
      </c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4">
        <f>184/24-"12:00"</f>
        <v>7.166666666666667</v>
      </c>
    </row>
    <row r="37" spans="1:33" ht="20.100000000000001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20.100000000000001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20.100000000000001" customHeight="1" x14ac:dyDescent="0.25">
      <c r="A39" s="1765"/>
      <c r="B39" s="277"/>
      <c r="C39" s="277"/>
      <c r="D39" s="277"/>
      <c r="E39" s="277"/>
      <c r="F39" s="277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277"/>
      <c r="V39" s="277"/>
      <c r="W39" s="277"/>
      <c r="X39" s="277"/>
      <c r="Y39" s="277"/>
      <c r="Z39" s="277"/>
      <c r="AA39" s="277"/>
      <c r="AB39" s="277"/>
      <c r="AC39" s="277"/>
      <c r="AD39" s="277"/>
      <c r="AE39" s="277"/>
      <c r="AF39" s="277"/>
      <c r="AG39" s="245"/>
    </row>
    <row r="40" spans="1:33" ht="20.100000000000001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20.100000000000001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0.100000000000001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0.100000000000001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4" spans="1:33" ht="20.100000000000001" customHeight="1" x14ac:dyDescent="0.25"/>
    <row r="45" spans="1:33" ht="19.5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9.5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9.5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 t="s">
        <v>224</v>
      </c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19.5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>
        <v>0.375</v>
      </c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19.5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41.45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0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25:BD25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643" priority="1" operator="equal">
      <formula>"FOTS"</formula>
    </cfRule>
    <cfRule type="cellIs" dxfId="642" priority="2" operator="equal">
      <formula>"FO"</formula>
    </cfRule>
    <cfRule type="cellIs" dxfId="641" priority="3" operator="equal">
      <formula>"F"</formula>
    </cfRule>
    <cfRule type="cellIs" dxfId="640" priority="4" operator="equal">
      <formula>"NTSDS"</formula>
    </cfRule>
    <cfRule type="cellIs" dxfId="639" priority="5" operator="equal">
      <formula>"DTSDS"</formula>
    </cfRule>
    <cfRule type="cellIs" dxfId="638" priority="6" operator="equal">
      <formula>"NTS5S"</formula>
    </cfRule>
    <cfRule type="cellIs" dxfId="637" priority="7" operator="equal">
      <formula>"DTS5S"</formula>
    </cfRule>
    <cfRule type="cellIs" dxfId="636" priority="8" operator="equal">
      <formula>"NTS"</formula>
    </cfRule>
    <cfRule type="cellIs" dxfId="635" priority="9" operator="equal">
      <formula>"DTS"</formula>
    </cfRule>
    <cfRule type="cellIs" dxfId="634" priority="10" operator="equal">
      <formula>"FEF"</formula>
    </cfRule>
    <cfRule type="cellIs" dxfId="633" priority="11" operator="equal">
      <formula>"FED"</formula>
    </cfRule>
    <cfRule type="cellIs" dxfId="632" priority="12" operator="equal">
      <formula>"FES"</formula>
    </cfRule>
    <cfRule type="cellIs" dxfId="631" priority="13" operator="equal">
      <formula>"FE"</formula>
    </cfRule>
    <cfRule type="cellIs" dxfId="630" priority="14" operator="equal">
      <formula>"DS"</formula>
    </cfRule>
  </conditionalFormatting>
  <conditionalFormatting sqref="B30:AF41">
    <cfRule type="cellIs" dxfId="629" priority="29" operator="equal">
      <formula>"FOTS"</formula>
    </cfRule>
    <cfRule type="cellIs" dxfId="628" priority="30" operator="equal">
      <formula>"FO"</formula>
    </cfRule>
    <cfRule type="cellIs" dxfId="627" priority="31" operator="equal">
      <formula>"F"</formula>
    </cfRule>
    <cfRule type="cellIs" dxfId="626" priority="32" operator="equal">
      <formula>"NTSDS"</formula>
    </cfRule>
    <cfRule type="cellIs" dxfId="625" priority="33" operator="equal">
      <formula>"DTSDS"</formula>
    </cfRule>
    <cfRule type="cellIs" dxfId="624" priority="34" operator="equal">
      <formula>"NTS5S"</formula>
    </cfRule>
    <cfRule type="cellIs" dxfId="623" priority="35" operator="equal">
      <formula>"DTS5S"</formula>
    </cfRule>
    <cfRule type="cellIs" dxfId="622" priority="36" operator="equal">
      <formula>"NTS"</formula>
    </cfRule>
    <cfRule type="cellIs" dxfId="621" priority="37" operator="equal">
      <formula>"DTS"</formula>
    </cfRule>
    <cfRule type="cellIs" dxfId="620" priority="38" operator="equal">
      <formula>"FEF"</formula>
    </cfRule>
    <cfRule type="cellIs" dxfId="619" priority="39" operator="equal">
      <formula>"FED"</formula>
    </cfRule>
    <cfRule type="cellIs" dxfId="618" priority="40" operator="equal">
      <formula>"FES"</formula>
    </cfRule>
    <cfRule type="cellIs" dxfId="617" priority="41" operator="equal">
      <formula>"FE"</formula>
    </cfRule>
    <cfRule type="cellIs" dxfId="616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63E51-6382-4114-B35D-C67D62FC35D1}">
  <dimension ref="A1:BD50"/>
  <sheetViews>
    <sheetView showZeros="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9" width="8.7109375" hidden="1" customWidth="1"/>
    <col min="40" max="40" width="5.42578125" hidden="1" customWidth="1"/>
    <col min="41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23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 t="str">
        <f>+JAN!D45</f>
        <v>N</v>
      </c>
      <c r="C6" s="259" t="str">
        <f>+JAN!E45</f>
        <v>N</v>
      </c>
      <c r="D6" s="259">
        <f>+JAN!F45</f>
        <v>0</v>
      </c>
      <c r="E6" s="259" t="str">
        <f>+JAN!G45</f>
        <v>DTSDS</v>
      </c>
      <c r="F6" s="259" t="str">
        <f>+JAN!H45</f>
        <v>T</v>
      </c>
      <c r="G6" s="259" t="str">
        <f>+JAN!I45</f>
        <v>N</v>
      </c>
      <c r="H6" s="259">
        <f>+JAN!J45</f>
        <v>0</v>
      </c>
      <c r="I6" s="259">
        <f>+JAN!K45</f>
        <v>0</v>
      </c>
      <c r="J6" s="259" t="str">
        <f>+JAN!L45</f>
        <v>D</v>
      </c>
      <c r="K6" s="259" t="str">
        <f>+JAN!M45</f>
        <v>D</v>
      </c>
      <c r="L6" s="259">
        <f>+JAN!N45</f>
        <v>0</v>
      </c>
      <c r="M6" s="259">
        <f>+JAN!O45</f>
        <v>0</v>
      </c>
      <c r="N6" s="259" t="str">
        <f>+JAN!P45</f>
        <v>D</v>
      </c>
      <c r="O6" s="259" t="str">
        <f>+JAN!Q45</f>
        <v>N</v>
      </c>
      <c r="P6" s="259">
        <f>+JAN!R45</f>
        <v>0</v>
      </c>
      <c r="Q6" s="259" t="str">
        <f>+JAN!S45</f>
        <v>DTSDS</v>
      </c>
      <c r="R6" s="259" t="str">
        <f>+JAN!T45</f>
        <v>N</v>
      </c>
      <c r="S6" s="259" t="str">
        <f>+JAN!U45</f>
        <v>N</v>
      </c>
      <c r="T6" s="259">
        <f>+JAN!V45</f>
        <v>0</v>
      </c>
      <c r="U6" s="259">
        <f>+JAN!W45</f>
        <v>0</v>
      </c>
      <c r="V6" s="259" t="str">
        <f>+JAN!X45</f>
        <v>D</v>
      </c>
      <c r="W6" s="259" t="str">
        <f>+JAN!Y45</f>
        <v>N</v>
      </c>
      <c r="X6" s="259" t="str">
        <f>+JAN!Z45</f>
        <v>NTS5S</v>
      </c>
      <c r="Y6" s="259">
        <f>+JAN!AA45</f>
        <v>0</v>
      </c>
      <c r="Z6" s="259" t="str">
        <f>+JAN!AB45</f>
        <v>D</v>
      </c>
      <c r="AA6" s="259" t="str">
        <f>+JAN!AC45</f>
        <v>N</v>
      </c>
      <c r="AB6" s="259">
        <f>+JAN!AD45</f>
        <v>0</v>
      </c>
      <c r="AC6" s="259">
        <f>+JAN!AE45</f>
        <v>0</v>
      </c>
      <c r="AD6" s="259" t="str">
        <f>+JAN!AF45</f>
        <v>D</v>
      </c>
      <c r="AE6" s="259" t="str">
        <f>+JAN!AG45</f>
        <v>N</v>
      </c>
      <c r="AF6" s="259">
        <f>+JAN!AH45</f>
        <v>0</v>
      </c>
      <c r="AG6" s="245">
        <f>+JAN!BE45</f>
        <v>7.5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>
        <f>+FEV!D47</f>
        <v>0</v>
      </c>
      <c r="C8" s="259" t="str">
        <f>+FEV!E47</f>
        <v>D</v>
      </c>
      <c r="D8" s="259" t="str">
        <f>+FEV!F47</f>
        <v>N</v>
      </c>
      <c r="E8" s="259">
        <f>+FEV!G47</f>
        <v>0</v>
      </c>
      <c r="F8" s="259">
        <f>+FEV!H47</f>
        <v>0</v>
      </c>
      <c r="G8" s="259" t="str">
        <f>+FEV!I47</f>
        <v>D</v>
      </c>
      <c r="H8" s="259" t="str">
        <f>+FEV!J47</f>
        <v>T</v>
      </c>
      <c r="I8" s="259">
        <f>+FEV!K47</f>
        <v>0</v>
      </c>
      <c r="J8" s="259">
        <f>+FEV!L47</f>
        <v>0</v>
      </c>
      <c r="K8" s="259" t="str">
        <f>+FEV!M47</f>
        <v>NT</v>
      </c>
      <c r="L8" s="259" t="str">
        <f>+FEV!N47</f>
        <v>N</v>
      </c>
      <c r="M8" s="259">
        <f>+FEV!O47</f>
        <v>0</v>
      </c>
      <c r="N8" s="259">
        <f>+FEV!P47</f>
        <v>0</v>
      </c>
      <c r="O8" s="259" t="str">
        <f>+FEV!Q47</f>
        <v>D</v>
      </c>
      <c r="P8" s="259" t="str">
        <f>+FEV!R47</f>
        <v>FOTS</v>
      </c>
      <c r="Q8" s="259">
        <f>+FEV!S47</f>
        <v>0</v>
      </c>
      <c r="R8" s="259" t="str">
        <f>+FEV!T47</f>
        <v>NT</v>
      </c>
      <c r="S8" s="259" t="str">
        <f>+FEV!U47</f>
        <v>NT</v>
      </c>
      <c r="T8" s="259" t="str">
        <f>+FEV!V47</f>
        <v>N</v>
      </c>
      <c r="U8" s="259">
        <f>+FEV!W47</f>
        <v>0</v>
      </c>
      <c r="V8" s="259">
        <f>+FEV!X47</f>
        <v>0</v>
      </c>
      <c r="W8" s="259" t="str">
        <f>+FEV!Y47</f>
        <v>D</v>
      </c>
      <c r="X8" s="259" t="str">
        <f>+FEV!Z47</f>
        <v>N</v>
      </c>
      <c r="Y8" s="259">
        <f>+FEV!AA47</f>
        <v>0</v>
      </c>
      <c r="Z8" s="259">
        <f>+FEV!AB47</f>
        <v>0</v>
      </c>
      <c r="AA8" s="259" t="str">
        <f>+FEV!AC47</f>
        <v>D</v>
      </c>
      <c r="AB8" s="259" t="str">
        <f>+FEV!AD47</f>
        <v>N</v>
      </c>
      <c r="AC8" s="259" t="str">
        <f>+FEV!AE47</f>
        <v>NTS</v>
      </c>
      <c r="AD8" s="259">
        <f>+FEV!AF47</f>
        <v>0</v>
      </c>
      <c r="AE8" s="259">
        <f>+FEV!AG47</f>
        <v>0</v>
      </c>
      <c r="AF8" s="259">
        <f>+FEV!AH47</f>
        <v>0</v>
      </c>
      <c r="AG8" s="245">
        <f>+FEV!BE47</f>
        <v>6.5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>
        <f>+MAR!D47</f>
        <v>0</v>
      </c>
      <c r="C10" s="259" t="str">
        <f>+MAR!E47</f>
        <v>D</v>
      </c>
      <c r="D10" s="259" t="str">
        <f>+MAR!F47</f>
        <v>N</v>
      </c>
      <c r="E10" s="259">
        <f>+MAR!G47</f>
        <v>0</v>
      </c>
      <c r="F10" s="259">
        <f>+MAR!H47</f>
        <v>0</v>
      </c>
      <c r="G10" s="259" t="str">
        <f>+MAR!I47</f>
        <v>D</v>
      </c>
      <c r="H10" s="259" t="str">
        <f>+MAR!J47</f>
        <v>D</v>
      </c>
      <c r="I10" s="259">
        <f>+MAR!K47</f>
        <v>0</v>
      </c>
      <c r="J10" s="259">
        <f>+MAR!L47</f>
        <v>0</v>
      </c>
      <c r="K10" s="259" t="str">
        <f>+MAR!M47</f>
        <v>T</v>
      </c>
      <c r="L10" s="259" t="str">
        <f>+MAR!N47</f>
        <v>N</v>
      </c>
      <c r="M10" s="259" t="str">
        <f>+MAR!O47</f>
        <v>NT</v>
      </c>
      <c r="N10" s="259">
        <f>+MAR!P47</f>
        <v>0</v>
      </c>
      <c r="O10" s="259" t="str">
        <f>+MAR!Q47</f>
        <v>N</v>
      </c>
      <c r="P10" s="259" t="str">
        <f>+MAR!R47</f>
        <v>N</v>
      </c>
      <c r="Q10" s="259" t="str">
        <f>+MAR!S47</f>
        <v>NTS5S</v>
      </c>
      <c r="R10" s="259">
        <f>+MAR!T47</f>
        <v>0</v>
      </c>
      <c r="S10" s="259" t="str">
        <f>+MAR!U47</f>
        <v>NT</v>
      </c>
      <c r="T10" s="259" t="str">
        <f>+MAR!V47</f>
        <v>N</v>
      </c>
      <c r="U10" s="259">
        <f>+MAR!W47</f>
        <v>0</v>
      </c>
      <c r="V10" s="259">
        <f>+MAR!X47</f>
        <v>0</v>
      </c>
      <c r="W10" s="259" t="str">
        <f>+MAR!Y47</f>
        <v>D</v>
      </c>
      <c r="X10" s="259" t="str">
        <f>+MAR!Z47</f>
        <v>DT</v>
      </c>
      <c r="Y10" s="259" t="str">
        <f>+MAR!AA47</f>
        <v>DTS</v>
      </c>
      <c r="Z10" s="259">
        <f>+MAR!AB47</f>
        <v>0</v>
      </c>
      <c r="AA10" s="259" t="str">
        <f>+MAR!AC47</f>
        <v>D</v>
      </c>
      <c r="AB10" s="259" t="str">
        <f>+MAR!AD47</f>
        <v>N</v>
      </c>
      <c r="AC10" s="259">
        <f>+MAR!AE47</f>
        <v>0</v>
      </c>
      <c r="AD10" s="259">
        <f>+MAR!AF47</f>
        <v>0</v>
      </c>
      <c r="AE10" s="259" t="str">
        <f>+MAR!AG47</f>
        <v>D</v>
      </c>
      <c r="AF10" s="259" t="str">
        <f>+MAR!AH47</f>
        <v>N</v>
      </c>
      <c r="AG10" s="245">
        <f>+MAR!BE47</f>
        <v>8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>
        <f>+ABR!D47</f>
        <v>0</v>
      </c>
      <c r="C12" s="250">
        <f>+ABR!E47</f>
        <v>0</v>
      </c>
      <c r="D12" s="250" t="str">
        <f>+ABR!F47</f>
        <v>D</v>
      </c>
      <c r="E12" s="250" t="str">
        <f>+ABR!G47</f>
        <v>D</v>
      </c>
      <c r="F12" s="250">
        <f>+ABR!H47</f>
        <v>0</v>
      </c>
      <c r="G12" s="250" t="str">
        <f>+ABR!I47</f>
        <v>DTSDS</v>
      </c>
      <c r="H12" s="250" t="str">
        <f>+ABR!J47</f>
        <v>TR</v>
      </c>
      <c r="I12" s="250" t="str">
        <f>+ABR!K47</f>
        <v>TR</v>
      </c>
      <c r="J12" s="250" t="str">
        <f>+ABR!L47</f>
        <v>DTS5S</v>
      </c>
      <c r="K12" s="250">
        <f>+ABR!M47</f>
        <v>0</v>
      </c>
      <c r="L12" s="250" t="str">
        <f>+ABR!N47</f>
        <v>N</v>
      </c>
      <c r="M12" s="250" t="str">
        <f>+ABR!O47</f>
        <v>N</v>
      </c>
      <c r="N12" s="250">
        <f>+ABR!P47</f>
        <v>0</v>
      </c>
      <c r="O12" s="250">
        <f>+ABR!Q47</f>
        <v>0</v>
      </c>
      <c r="P12" s="250" t="str">
        <f>+ABR!R47</f>
        <v>D</v>
      </c>
      <c r="Q12" s="250" t="str">
        <f>+ABR!S47</f>
        <v>N</v>
      </c>
      <c r="R12" s="250">
        <f>+ABR!T47</f>
        <v>0</v>
      </c>
      <c r="S12" s="250">
        <f>+ABR!U47</f>
        <v>0</v>
      </c>
      <c r="T12" s="250" t="str">
        <f>+ABR!V47</f>
        <v>FOTS</v>
      </c>
      <c r="U12" s="250" t="str">
        <f>+ABR!W47</f>
        <v>FOTS</v>
      </c>
      <c r="V12" s="250" t="str">
        <f>+ABR!X47</f>
        <v>DTS5S1</v>
      </c>
      <c r="W12" s="250">
        <f>+ABR!Y47</f>
        <v>0</v>
      </c>
      <c r="X12" s="250" t="str">
        <f>+ABR!Z47</f>
        <v>D</v>
      </c>
      <c r="Y12" s="250" t="str">
        <f>+ABR!AA47</f>
        <v>N</v>
      </c>
      <c r="Z12" s="250" t="str">
        <f>+ABR!AB47</f>
        <v>NTS1</v>
      </c>
      <c r="AA12" s="250">
        <f>+ABR!AC47</f>
        <v>0</v>
      </c>
      <c r="AB12" s="250" t="str">
        <f>+ABR!AD47</f>
        <v>D</v>
      </c>
      <c r="AC12" s="250" t="str">
        <f>+ABR!AE47</f>
        <v>N</v>
      </c>
      <c r="AD12" s="250" t="str">
        <f>+ABR!AF47</f>
        <v>NTS1</v>
      </c>
      <c r="AE12" s="250">
        <f>+ABR!AG47</f>
        <v>0</v>
      </c>
      <c r="AF12" s="250">
        <f>+ABR!AH47</f>
        <v>0</v>
      </c>
      <c r="AG12" s="245">
        <f>+ABR!BE47</f>
        <v>5.666666666666667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56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27.666666666666668</v>
      </c>
    </row>
    <row r="18" spans="1:56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-1</v>
      </c>
    </row>
    <row r="20" spans="1:56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4</v>
      </c>
      <c r="E20" s="1777"/>
      <c r="I20" s="1776" t="s">
        <v>219</v>
      </c>
      <c r="J20" s="1776"/>
      <c r="K20" s="1776"/>
      <c r="L20" s="1777">
        <f>COUNTIF($B$4:$AF$15,"=FE")</f>
        <v>0</v>
      </c>
      <c r="M20" s="1777"/>
      <c r="Q20" s="1778" t="s">
        <v>57</v>
      </c>
      <c r="R20" s="1779"/>
      <c r="S20" s="1779"/>
      <c r="T20" s="1780"/>
      <c r="U20" s="1781">
        <f>+ABR!CB47</f>
        <v>3</v>
      </c>
      <c r="V20" s="1782"/>
      <c r="AG20" s="246"/>
    </row>
    <row r="21" spans="1:56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4</v>
      </c>
      <c r="E21" s="1777"/>
      <c r="I21" s="1776" t="s">
        <v>57</v>
      </c>
      <c r="J21" s="1776"/>
      <c r="K21" s="1776"/>
      <c r="L21" s="1777">
        <f>COUNTIF($B$4:$AF$15,"=FOTS")</f>
        <v>3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56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3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56" s="53" customFormat="1" ht="18" customHeight="1" x14ac:dyDescent="0.15">
      <c r="A23" s="1776" t="s">
        <v>225</v>
      </c>
      <c r="B23" s="1776"/>
      <c r="C23" s="1776"/>
      <c r="D23" s="1788">
        <f>+D20+D21+D22</f>
        <v>11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56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0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56" ht="18" customHeight="1" x14ac:dyDescent="0.25">
      <c r="A25" s="1823" t="s">
        <v>262</v>
      </c>
      <c r="B25" s="1823"/>
      <c r="C25" s="1823"/>
      <c r="D25" s="1823"/>
      <c r="E25" s="1823"/>
      <c r="F25" s="1823"/>
      <c r="G25" s="1823"/>
      <c r="H25" s="1823"/>
      <c r="I25" s="1823"/>
      <c r="J25" s="1823"/>
      <c r="K25" s="1823"/>
      <c r="L25" s="1823"/>
      <c r="M25" s="1823"/>
      <c r="N25" s="1823"/>
      <c r="O25" s="1823"/>
      <c r="P25" s="1823"/>
      <c r="Q25" s="1823"/>
      <c r="R25" s="1823"/>
      <c r="S25" s="1823"/>
      <c r="T25" s="1823"/>
      <c r="U25" s="1823"/>
      <c r="V25" s="1823"/>
      <c r="W25" s="1823"/>
      <c r="X25" s="1823"/>
      <c r="Y25" s="1823"/>
      <c r="Z25" s="1823"/>
      <c r="AA25" s="1823"/>
      <c r="AB25" s="1823"/>
      <c r="AC25" s="1823"/>
      <c r="AD25" s="1823"/>
      <c r="AE25" s="1823"/>
      <c r="AF25" s="1823"/>
      <c r="AG25" s="1823"/>
      <c r="AH25" s="1823"/>
      <c r="AI25" s="1823"/>
      <c r="AJ25" s="1823"/>
      <c r="AK25" s="1823"/>
      <c r="AL25" s="1823"/>
      <c r="AM25" s="1823"/>
      <c r="AN25" s="1823"/>
      <c r="AO25" s="1823"/>
      <c r="AP25" s="1823"/>
      <c r="AQ25" s="1823"/>
      <c r="AR25" s="1823"/>
      <c r="AS25" s="1823"/>
      <c r="AT25" s="1823"/>
      <c r="AU25" s="1823"/>
      <c r="AV25" s="1823"/>
      <c r="AW25" s="1823"/>
      <c r="AX25" s="1823"/>
      <c r="AY25" s="1823"/>
      <c r="AZ25" s="1823"/>
      <c r="BA25" s="1823"/>
      <c r="BB25" s="1823"/>
      <c r="BC25" s="1823"/>
      <c r="BD25" s="1823"/>
    </row>
    <row r="26" spans="1:56" ht="18" customHeight="1" x14ac:dyDescent="0.25"/>
    <row r="27" spans="1:56" ht="41.45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56" ht="30.6" customHeight="1" x14ac:dyDescent="0.25">
      <c r="A28" s="1764">
        <v>2024</v>
      </c>
      <c r="B28" s="1771" t="s">
        <v>214</v>
      </c>
      <c r="C28" s="1772"/>
      <c r="D28" s="1773"/>
      <c r="E28" s="1810">
        <v>23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29.666666666666668</v>
      </c>
    </row>
    <row r="29" spans="1:56" ht="21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56" ht="21" customHeight="1" x14ac:dyDescent="0.25">
      <c r="A30" s="1764" t="s">
        <v>251</v>
      </c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427">
        <f>184/24</f>
        <v>7.666666666666667</v>
      </c>
    </row>
    <row r="31" spans="1:56" ht="21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56" ht="21" customHeight="1" x14ac:dyDescent="0.25">
      <c r="A32" s="1764" t="s">
        <v>252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4">
        <f>176/24</f>
        <v>7.333333333333333</v>
      </c>
    </row>
    <row r="33" spans="1:33" ht="21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407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407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21" customHeight="1" x14ac:dyDescent="0.25">
      <c r="A34" s="1764" t="s">
        <v>253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4">
        <f>168/24</f>
        <v>7</v>
      </c>
    </row>
    <row r="35" spans="1:33" ht="21" customHeight="1" x14ac:dyDescent="0.25">
      <c r="A35" s="1765"/>
      <c r="B35" s="407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407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407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21" customHeight="1" x14ac:dyDescent="0.25">
      <c r="A36" s="1764" t="s">
        <v>254</v>
      </c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4">
        <f>184/24</f>
        <v>7.666666666666667</v>
      </c>
    </row>
    <row r="37" spans="1:33" ht="21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407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407" t="e">
        <f>+#REF!</f>
        <v>#REF!</v>
      </c>
      <c r="AB37" s="250" t="e">
        <f>+#REF!</f>
        <v>#REF!</v>
      </c>
      <c r="AC37" s="407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21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21" customHeight="1" x14ac:dyDescent="0.25">
      <c r="A39" s="1765"/>
      <c r="B39" s="277" t="str">
        <f>+JAN!D47</f>
        <v>N</v>
      </c>
      <c r="C39" s="277"/>
      <c r="D39" s="277"/>
      <c r="E39" s="277"/>
      <c r="F39" s="277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277"/>
      <c r="V39" s="277"/>
      <c r="W39" s="277"/>
      <c r="X39" s="277"/>
      <c r="Y39" s="277"/>
      <c r="Z39" s="277"/>
      <c r="AA39" s="277"/>
      <c r="AB39" s="277"/>
      <c r="AC39" s="277"/>
      <c r="AD39" s="277"/>
      <c r="AE39" s="277"/>
      <c r="AF39" s="277"/>
      <c r="AG39" s="245"/>
    </row>
    <row r="40" spans="1:33" ht="21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21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3.45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1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18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8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8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 t="s">
        <v>249</v>
      </c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18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>
        <v>0.75</v>
      </c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18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41.45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0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21:C21"/>
    <mergeCell ref="D21:E21"/>
    <mergeCell ref="I21:K21"/>
    <mergeCell ref="L21:M21"/>
    <mergeCell ref="Q21:T21"/>
    <mergeCell ref="A25:BD25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</mergeCells>
  <conditionalFormatting sqref="B5:AF16">
    <cfRule type="cellIs" dxfId="615" priority="1" operator="equal">
      <formula>"FOTS"</formula>
    </cfRule>
    <cfRule type="cellIs" dxfId="614" priority="2" operator="equal">
      <formula>"FO"</formula>
    </cfRule>
    <cfRule type="cellIs" dxfId="613" priority="3" operator="equal">
      <formula>"F"</formula>
    </cfRule>
    <cfRule type="cellIs" dxfId="612" priority="4" operator="equal">
      <formula>"NTSDS"</formula>
    </cfRule>
    <cfRule type="cellIs" dxfId="611" priority="5" operator="equal">
      <formula>"DTSDS"</formula>
    </cfRule>
    <cfRule type="cellIs" dxfId="610" priority="6" operator="equal">
      <formula>"NTS5S"</formula>
    </cfRule>
    <cfRule type="cellIs" dxfId="609" priority="7" operator="equal">
      <formula>"DTS5S"</formula>
    </cfRule>
    <cfRule type="cellIs" dxfId="608" priority="8" operator="equal">
      <formula>"NTS"</formula>
    </cfRule>
    <cfRule type="cellIs" dxfId="607" priority="9" operator="equal">
      <formula>"DTS"</formula>
    </cfRule>
    <cfRule type="cellIs" dxfId="606" priority="10" operator="equal">
      <formula>"FEF"</formula>
    </cfRule>
    <cfRule type="cellIs" dxfId="605" priority="11" operator="equal">
      <formula>"FED"</formula>
    </cfRule>
    <cfRule type="cellIs" dxfId="604" priority="12" operator="equal">
      <formula>"FES"</formula>
    </cfRule>
    <cfRule type="cellIs" dxfId="603" priority="13" operator="equal">
      <formula>"FE"</formula>
    </cfRule>
    <cfRule type="cellIs" dxfId="602" priority="14" operator="equal">
      <formula>"DS"</formula>
    </cfRule>
  </conditionalFormatting>
  <conditionalFormatting sqref="B30:AF41">
    <cfRule type="cellIs" dxfId="601" priority="29" operator="equal">
      <formula>"FOTS"</formula>
    </cfRule>
    <cfRule type="cellIs" dxfId="600" priority="30" operator="equal">
      <formula>"FO"</formula>
    </cfRule>
    <cfRule type="cellIs" dxfId="599" priority="31" operator="equal">
      <formula>"F"</formula>
    </cfRule>
    <cfRule type="cellIs" dxfId="598" priority="32" operator="equal">
      <formula>"NTSDS"</formula>
    </cfRule>
    <cfRule type="cellIs" dxfId="597" priority="33" operator="equal">
      <formula>"DTSDS"</formula>
    </cfRule>
    <cfRule type="cellIs" dxfId="596" priority="34" operator="equal">
      <formula>"NTS5S"</formula>
    </cfRule>
    <cfRule type="cellIs" dxfId="595" priority="35" operator="equal">
      <formula>"DTS5S"</formula>
    </cfRule>
    <cfRule type="cellIs" dxfId="594" priority="36" operator="equal">
      <formula>"NTS"</formula>
    </cfRule>
    <cfRule type="cellIs" dxfId="593" priority="37" operator="equal">
      <formula>"DTS"</formula>
    </cfRule>
    <cfRule type="cellIs" dxfId="592" priority="38" operator="equal">
      <formula>"FEF"</formula>
    </cfRule>
    <cfRule type="cellIs" dxfId="591" priority="39" operator="equal">
      <formula>"FED"</formula>
    </cfRule>
    <cfRule type="cellIs" dxfId="590" priority="40" operator="equal">
      <formula>"FES"</formula>
    </cfRule>
    <cfRule type="cellIs" dxfId="589" priority="41" operator="equal">
      <formula>"FE"</formula>
    </cfRule>
    <cfRule type="cellIs" dxfId="588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D192C-0F13-40B4-B084-2C85F7FDFDFA}">
  <dimension ref="A1:BD49"/>
  <sheetViews>
    <sheetView showZeros="0" workbookViewId="0">
      <selection activeCell="BG6" sqref="BG6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7" width="8.7109375" hidden="1" customWidth="1"/>
    <col min="38" max="38" width="8.42578125" hidden="1" customWidth="1"/>
    <col min="39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24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>
        <f>+JAN!D27</f>
        <v>0</v>
      </c>
      <c r="C6" s="259">
        <f>+JAN!E27</f>
        <v>0</v>
      </c>
      <c r="D6" s="259" t="str">
        <f>+JAN!F27</f>
        <v>D</v>
      </c>
      <c r="E6" s="259" t="str">
        <f>+JAN!G27</f>
        <v>D</v>
      </c>
      <c r="F6" s="259" t="str">
        <f>+JAN!H27</f>
        <v>DT</v>
      </c>
      <c r="G6" s="259">
        <f>+JAN!I27</f>
        <v>0</v>
      </c>
      <c r="H6" s="259">
        <f>+JAN!J27</f>
        <v>0</v>
      </c>
      <c r="I6" s="259" t="str">
        <f>+JAN!K27</f>
        <v>D</v>
      </c>
      <c r="J6" s="259" t="str">
        <f>+JAN!L27</f>
        <v>N</v>
      </c>
      <c r="K6" s="259" t="str">
        <f>+JAN!M27</f>
        <v>NTS</v>
      </c>
      <c r="L6" s="259">
        <f>+JAN!N27</f>
        <v>0</v>
      </c>
      <c r="M6" s="259" t="str">
        <f>+JAN!O27</f>
        <v>D</v>
      </c>
      <c r="N6" s="259" t="str">
        <f>+JAN!P27</f>
        <v>N</v>
      </c>
      <c r="O6" s="259">
        <f>+JAN!Q27</f>
        <v>0</v>
      </c>
      <c r="P6" s="259">
        <f>+JAN!R27</f>
        <v>0</v>
      </c>
      <c r="Q6" s="259" t="str">
        <f>+JAN!S27</f>
        <v>D</v>
      </c>
      <c r="R6" s="259" t="str">
        <f>+JAN!T27</f>
        <v>D</v>
      </c>
      <c r="S6" s="259">
        <f>+JAN!U27</f>
        <v>0</v>
      </c>
      <c r="T6" s="259">
        <f>+JAN!V27</f>
        <v>0</v>
      </c>
      <c r="U6" s="259" t="str">
        <f>+JAN!W27</f>
        <v>D</v>
      </c>
      <c r="V6" s="259" t="str">
        <f>+JAN!X27</f>
        <v>DT</v>
      </c>
      <c r="W6" s="259">
        <f>+JAN!Y27</f>
        <v>0</v>
      </c>
      <c r="X6" s="259">
        <f>+JAN!Z27</f>
        <v>0</v>
      </c>
      <c r="Y6" s="259" t="str">
        <f>+JAN!AA27</f>
        <v>N</v>
      </c>
      <c r="Z6" s="259" t="str">
        <f>+JAN!AB27</f>
        <v>N</v>
      </c>
      <c r="AA6" s="259">
        <f>+JAN!AC27</f>
        <v>0</v>
      </c>
      <c r="AB6" s="259">
        <f>+JAN!AD27</f>
        <v>0</v>
      </c>
      <c r="AC6" s="259" t="str">
        <f>+JAN!AE27</f>
        <v>D</v>
      </c>
      <c r="AD6" s="259" t="str">
        <f>+JAN!AF27</f>
        <v>N</v>
      </c>
      <c r="AE6" s="259">
        <f>+JAN!AG27</f>
        <v>0</v>
      </c>
      <c r="AF6" s="259">
        <f>+JAN!AH27</f>
        <v>0</v>
      </c>
      <c r="AG6" s="245">
        <f>+JAN!BE27</f>
        <v>7.5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 t="str">
        <f>+FEV!D48</f>
        <v>DTSDS</v>
      </c>
      <c r="C8" s="259" t="str">
        <f>+FEV!E48</f>
        <v>D</v>
      </c>
      <c r="D8" s="259" t="str">
        <f>+FEV!F48</f>
        <v>N</v>
      </c>
      <c r="E8" s="259">
        <f>+FEV!G48</f>
        <v>0</v>
      </c>
      <c r="F8" s="259">
        <f>+FEV!H48</f>
        <v>0</v>
      </c>
      <c r="G8" s="259" t="str">
        <f>+FEV!I48</f>
        <v>FOTS</v>
      </c>
      <c r="H8" s="259" t="str">
        <f>+FEV!J48</f>
        <v>FOTS</v>
      </c>
      <c r="I8" s="259">
        <f>+FEV!K48</f>
        <v>0</v>
      </c>
      <c r="J8" s="259">
        <f>+FEV!L48</f>
        <v>0</v>
      </c>
      <c r="K8" s="259" t="str">
        <f>+FEV!M48</f>
        <v>T</v>
      </c>
      <c r="L8" s="259" t="str">
        <f>+FEV!N48</f>
        <v>T</v>
      </c>
      <c r="M8" s="259">
        <f>+FEV!O48</f>
        <v>0</v>
      </c>
      <c r="N8" s="259" t="str">
        <f>+FEV!P48</f>
        <v>DT</v>
      </c>
      <c r="O8" s="259" t="str">
        <f>+FEV!Q48</f>
        <v>N</v>
      </c>
      <c r="P8" s="259" t="str">
        <f>+FEV!R48</f>
        <v>N</v>
      </c>
      <c r="Q8" s="259">
        <f>+FEV!S48</f>
        <v>0</v>
      </c>
      <c r="R8" s="259" t="str">
        <f>+FEV!T48</f>
        <v>DT</v>
      </c>
      <c r="S8" s="259" t="str">
        <f>+FEV!U48</f>
        <v>D</v>
      </c>
      <c r="T8" s="259" t="str">
        <f>+FEV!V48</f>
        <v>N</v>
      </c>
      <c r="U8" s="259">
        <f>+FEV!W48</f>
        <v>0</v>
      </c>
      <c r="V8" s="259">
        <f>+FEV!X48</f>
        <v>0</v>
      </c>
      <c r="W8" s="259" t="str">
        <f>+FEV!Y48</f>
        <v>D</v>
      </c>
      <c r="X8" s="259" t="str">
        <f>+FEV!Z48</f>
        <v>DT</v>
      </c>
      <c r="Y8" s="259">
        <f>+FEV!AA48</f>
        <v>0</v>
      </c>
      <c r="Z8" s="259" t="str">
        <f>+FEV!AB48</f>
        <v>DTS</v>
      </c>
      <c r="AA8" s="259" t="str">
        <f>+FEV!AC48</f>
        <v>D</v>
      </c>
      <c r="AB8" s="259" t="str">
        <f>+FEV!AD48</f>
        <v>N</v>
      </c>
      <c r="AC8" s="259">
        <f>+FEV!AE48</f>
        <v>0</v>
      </c>
      <c r="AD8" s="259">
        <f>+FEV!AF48</f>
        <v>0</v>
      </c>
      <c r="AE8" s="259">
        <f>+FEV!AG48</f>
        <v>0</v>
      </c>
      <c r="AF8" s="259">
        <f>+FEV!AH48</f>
        <v>0</v>
      </c>
      <c r="AG8" s="245">
        <f>+FEV!BE48</f>
        <v>6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>
        <f>+MAR!D48</f>
        <v>0</v>
      </c>
      <c r="C10" s="259" t="str">
        <f>+MAR!E48</f>
        <v>D</v>
      </c>
      <c r="D10" s="259" t="str">
        <f>+MAR!F48</f>
        <v>N</v>
      </c>
      <c r="E10" s="259" t="str">
        <f>+MAR!G48</f>
        <v>NT</v>
      </c>
      <c r="F10" s="259">
        <f>+MAR!H48</f>
        <v>0</v>
      </c>
      <c r="G10" s="259" t="str">
        <f>+MAR!I48</f>
        <v>D</v>
      </c>
      <c r="H10" s="259" t="str">
        <f>+MAR!J48</f>
        <v>D</v>
      </c>
      <c r="I10" s="259">
        <f>+MAR!K48</f>
        <v>0</v>
      </c>
      <c r="J10" s="259">
        <f>+MAR!L48</f>
        <v>0</v>
      </c>
      <c r="K10" s="259" t="str">
        <f>+MAR!M48</f>
        <v>D</v>
      </c>
      <c r="L10" s="259" t="str">
        <f>+MAR!N48</f>
        <v>N</v>
      </c>
      <c r="M10" s="259">
        <f>+MAR!O48</f>
        <v>0</v>
      </c>
      <c r="N10" s="259">
        <f>+MAR!P48</f>
        <v>0</v>
      </c>
      <c r="O10" s="259" t="str">
        <f>+MAR!Q48</f>
        <v>N</v>
      </c>
      <c r="P10" s="259" t="str">
        <f>+MAR!R48</f>
        <v>N</v>
      </c>
      <c r="Q10" s="259">
        <f>+MAR!S48</f>
        <v>0</v>
      </c>
      <c r="R10" s="259">
        <f>+MAR!T48</f>
        <v>0</v>
      </c>
      <c r="S10" s="259" t="str">
        <f>+MAR!U48</f>
        <v>D</v>
      </c>
      <c r="T10" s="259" t="str">
        <f>+MAR!V48</f>
        <v>N</v>
      </c>
      <c r="U10" s="259">
        <f>+MAR!W48</f>
        <v>0</v>
      </c>
      <c r="V10" s="259">
        <f>+MAR!X48</f>
        <v>0</v>
      </c>
      <c r="W10" s="259" t="str">
        <f>+MAR!Y48</f>
        <v>D</v>
      </c>
      <c r="X10" s="259" t="str">
        <f>+MAR!Z48</f>
        <v>DT</v>
      </c>
      <c r="Y10" s="259">
        <f>+MAR!AA48</f>
        <v>0</v>
      </c>
      <c r="Z10" s="259" t="str">
        <f>+MAR!AB48</f>
        <v>DT</v>
      </c>
      <c r="AA10" s="259" t="str">
        <f>+MAR!AC48</f>
        <v>D</v>
      </c>
      <c r="AB10" s="259" t="str">
        <f>+MAR!AD48</f>
        <v>N</v>
      </c>
      <c r="AC10" s="259">
        <f>+MAR!AE48</f>
        <v>0</v>
      </c>
      <c r="AD10" s="259">
        <f>+MAR!AF48</f>
        <v>0</v>
      </c>
      <c r="AE10" s="259" t="str">
        <f>+MAR!AG48</f>
        <v>D</v>
      </c>
      <c r="AF10" s="259" t="str">
        <f>+MAR!AH48</f>
        <v>N</v>
      </c>
      <c r="AG10" s="245">
        <f>+MAR!BE48</f>
        <v>9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>
        <f>+ABR!D48</f>
        <v>0</v>
      </c>
      <c r="C12" s="250" t="str">
        <f>+ABR!E48</f>
        <v>DT</v>
      </c>
      <c r="D12" s="250" t="str">
        <f>+ABR!F48</f>
        <v>D</v>
      </c>
      <c r="E12" s="250" t="str">
        <f>+ABR!G48</f>
        <v>D</v>
      </c>
      <c r="F12" s="250">
        <f>+ABR!H48</f>
        <v>0</v>
      </c>
      <c r="G12" s="250">
        <f>+ABR!I48</f>
        <v>0</v>
      </c>
      <c r="H12" s="250" t="str">
        <f>+ABR!J48</f>
        <v>TR</v>
      </c>
      <c r="I12" s="250" t="str">
        <f>+ABR!K48</f>
        <v>TR</v>
      </c>
      <c r="J12" s="250" t="str">
        <f>+ABR!L48</f>
        <v>DTS</v>
      </c>
      <c r="K12" s="250">
        <f>+ABR!M48</f>
        <v>0</v>
      </c>
      <c r="L12" s="250" t="str">
        <f>+ABR!N48</f>
        <v>FOTS</v>
      </c>
      <c r="M12" s="250" t="str">
        <f>+ABR!O48</f>
        <v>FOTS</v>
      </c>
      <c r="N12" s="250">
        <f>+ABR!P48</f>
        <v>0</v>
      </c>
      <c r="O12" s="250">
        <f>+ABR!Q48</f>
        <v>0</v>
      </c>
      <c r="P12" s="250" t="str">
        <f>+ABR!R48</f>
        <v>T</v>
      </c>
      <c r="Q12" s="250" t="str">
        <f>+ABR!S48</f>
        <v>T</v>
      </c>
      <c r="R12" s="250" t="str">
        <f>+ABR!T48</f>
        <v>DTS5S</v>
      </c>
      <c r="S12" s="250">
        <f>+ABR!U48</f>
        <v>0</v>
      </c>
      <c r="T12" s="250" t="str">
        <f>+ABR!V48</f>
        <v>D</v>
      </c>
      <c r="U12" s="250" t="str">
        <f>+ABR!W48</f>
        <v>N</v>
      </c>
      <c r="V12" s="250" t="str">
        <f>+ABR!X48</f>
        <v>NTS</v>
      </c>
      <c r="W12" s="250">
        <f>+ABR!Y48</f>
        <v>0</v>
      </c>
      <c r="X12" s="250" t="str">
        <f>+ABR!Z48</f>
        <v>N</v>
      </c>
      <c r="Y12" s="250" t="str">
        <f>+ABR!AA48</f>
        <v>N</v>
      </c>
      <c r="Z12" s="250">
        <f>+ABR!AB48</f>
        <v>0</v>
      </c>
      <c r="AA12" s="250" t="str">
        <f>+ABR!AC48</f>
        <v>DTSDS</v>
      </c>
      <c r="AB12" s="250" t="str">
        <f>+ABR!AD48</f>
        <v>D</v>
      </c>
      <c r="AC12" s="250" t="str">
        <f>+ABR!AE48</f>
        <v>N</v>
      </c>
      <c r="AD12" s="250" t="str">
        <f>+ABR!AF48</f>
        <v>NTS</v>
      </c>
      <c r="AE12" s="250">
        <f>+ABR!AG48</f>
        <v>0</v>
      </c>
      <c r="AF12" s="250">
        <f>+ABR!AH48</f>
        <v>0</v>
      </c>
      <c r="AG12" s="245">
        <f>+ABR!BE48</f>
        <v>5.166666666666667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56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27.666666666666668</v>
      </c>
    </row>
    <row r="18" spans="1:56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-1</v>
      </c>
    </row>
    <row r="20" spans="1:56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5</v>
      </c>
      <c r="E20" s="1777"/>
      <c r="I20" s="1776" t="s">
        <v>219</v>
      </c>
      <c r="J20" s="1776"/>
      <c r="K20" s="1776"/>
      <c r="L20" s="1777">
        <f>COUNTIF($B$4:$AF$15,"=FE")</f>
        <v>0</v>
      </c>
      <c r="M20" s="1777"/>
      <c r="Q20" s="1778" t="s">
        <v>57</v>
      </c>
      <c r="R20" s="1779"/>
      <c r="S20" s="1779"/>
      <c r="T20" s="1780"/>
      <c r="U20" s="1781">
        <f>+ABR!CB48</f>
        <v>6</v>
      </c>
      <c r="V20" s="1782"/>
      <c r="AG20" s="246"/>
    </row>
    <row r="21" spans="1:56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1</v>
      </c>
      <c r="E21" s="1777"/>
      <c r="I21" s="1776" t="s">
        <v>57</v>
      </c>
      <c r="J21" s="1776"/>
      <c r="K21" s="1776"/>
      <c r="L21" s="1777">
        <f>COUNTIF($B$4:$AF$15,"=FOTS")</f>
        <v>4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56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2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56" s="53" customFormat="1" ht="18" customHeight="1" x14ac:dyDescent="0.15">
      <c r="A23" s="1776" t="s">
        <v>225</v>
      </c>
      <c r="B23" s="1776"/>
      <c r="C23" s="1776"/>
      <c r="D23" s="1788">
        <f>+D20+D21+D22</f>
        <v>8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56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0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56" ht="18" customHeight="1" x14ac:dyDescent="0.25">
      <c r="A25" s="1823" t="s">
        <v>262</v>
      </c>
      <c r="B25" s="1823"/>
      <c r="C25" s="1823"/>
      <c r="D25" s="1823"/>
      <c r="E25" s="1823"/>
      <c r="F25" s="1823"/>
      <c r="G25" s="1823"/>
      <c r="H25" s="1823"/>
      <c r="I25" s="1823"/>
      <c r="J25" s="1823"/>
      <c r="K25" s="1823"/>
      <c r="L25" s="1823"/>
      <c r="M25" s="1823"/>
      <c r="N25" s="1823"/>
      <c r="O25" s="1823"/>
      <c r="P25" s="1823"/>
      <c r="Q25" s="1823"/>
      <c r="R25" s="1823"/>
      <c r="S25" s="1823"/>
      <c r="T25" s="1823"/>
      <c r="U25" s="1823"/>
      <c r="V25" s="1823"/>
      <c r="W25" s="1823"/>
      <c r="X25" s="1823"/>
      <c r="Y25" s="1823"/>
      <c r="Z25" s="1823"/>
      <c r="AA25" s="1823"/>
      <c r="AB25" s="1823"/>
      <c r="AC25" s="1823"/>
      <c r="AD25" s="1823"/>
      <c r="AE25" s="1823"/>
      <c r="AF25" s="1823"/>
      <c r="AG25" s="1823"/>
      <c r="AH25" s="1823"/>
      <c r="AI25" s="1823"/>
      <c r="AJ25" s="1823"/>
      <c r="AK25" s="1823"/>
      <c r="AL25" s="1823"/>
      <c r="AM25" s="1823"/>
      <c r="AN25" s="1823"/>
      <c r="AO25" s="1823"/>
      <c r="AP25" s="1823"/>
      <c r="AQ25" s="1823"/>
      <c r="AR25" s="1823"/>
      <c r="AS25" s="1823"/>
      <c r="AT25" s="1823"/>
      <c r="AU25" s="1823"/>
      <c r="AV25" s="1823"/>
      <c r="AW25" s="1823"/>
      <c r="AX25" s="1823"/>
      <c r="AY25" s="1823"/>
      <c r="AZ25" s="1823"/>
      <c r="BA25" s="1823"/>
      <c r="BB25" s="1823"/>
      <c r="BC25" s="1823"/>
      <c r="BD25" s="1823"/>
    </row>
    <row r="26" spans="1:56" ht="35.450000000000003" customHeight="1" x14ac:dyDescent="0.25">
      <c r="A26" s="241"/>
      <c r="B26" s="31"/>
      <c r="C26" s="242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1809"/>
      <c r="AB26" s="1809"/>
      <c r="AC26" s="1809"/>
      <c r="AD26" s="1809"/>
      <c r="AE26" s="1809"/>
      <c r="AF26" s="1809"/>
      <c r="AG26" s="243"/>
    </row>
    <row r="27" spans="1:56" ht="23.1" customHeight="1" x14ac:dyDescent="0.25">
      <c r="A27" s="1764">
        <v>2024</v>
      </c>
      <c r="B27" s="1771" t="s">
        <v>214</v>
      </c>
      <c r="C27" s="1772"/>
      <c r="D27" s="1773"/>
      <c r="E27" s="1810">
        <v>24</v>
      </c>
      <c r="F27" s="1811"/>
      <c r="G27" s="1811"/>
      <c r="H27" s="1811"/>
      <c r="I27" s="1811"/>
      <c r="J27" s="1811"/>
      <c r="K27" s="1812"/>
      <c r="L27" s="1771" t="s">
        <v>215</v>
      </c>
      <c r="M27" s="1772"/>
      <c r="N27" s="1773"/>
      <c r="O27" s="1768"/>
      <c r="P27" s="1769"/>
      <c r="Q27" s="1769"/>
      <c r="R27" s="1769"/>
      <c r="S27" s="1769"/>
      <c r="T27" s="1769"/>
      <c r="U27" s="1769"/>
      <c r="V27" s="1770"/>
      <c r="W27" s="1771" t="s">
        <v>216</v>
      </c>
      <c r="X27" s="1772"/>
      <c r="Y27" s="1773"/>
      <c r="Z27" s="1768"/>
      <c r="AA27" s="1769"/>
      <c r="AB27" s="1769"/>
      <c r="AC27" s="1769"/>
      <c r="AD27" s="1769"/>
      <c r="AE27" s="1769"/>
      <c r="AF27" s="1770"/>
      <c r="AG27" s="255">
        <f>+AG29+AG31+AG33+AG35+AG37+AG39</f>
        <v>35.166666666666671</v>
      </c>
    </row>
    <row r="28" spans="1:56" ht="23.1" customHeight="1" x14ac:dyDescent="0.25">
      <c r="A28" s="1765"/>
      <c r="B28" s="257">
        <v>1</v>
      </c>
      <c r="C28" s="257">
        <v>2</v>
      </c>
      <c r="D28" s="257">
        <v>3</v>
      </c>
      <c r="E28" s="257">
        <v>4</v>
      </c>
      <c r="F28" s="257">
        <v>5</v>
      </c>
      <c r="G28" s="257">
        <v>6</v>
      </c>
      <c r="H28" s="257">
        <v>7</v>
      </c>
      <c r="I28" s="257">
        <v>8</v>
      </c>
      <c r="J28" s="257">
        <v>9</v>
      </c>
      <c r="K28" s="257">
        <v>10</v>
      </c>
      <c r="L28" s="257">
        <v>11</v>
      </c>
      <c r="M28" s="257">
        <v>12</v>
      </c>
      <c r="N28" s="257">
        <v>13</v>
      </c>
      <c r="O28" s="257">
        <v>14</v>
      </c>
      <c r="P28" s="257">
        <v>15</v>
      </c>
      <c r="Q28" s="257">
        <v>16</v>
      </c>
      <c r="R28" s="257">
        <v>17</v>
      </c>
      <c r="S28" s="257">
        <v>18</v>
      </c>
      <c r="T28" s="257">
        <v>19</v>
      </c>
      <c r="U28" s="257">
        <v>20</v>
      </c>
      <c r="V28" s="257">
        <v>21</v>
      </c>
      <c r="W28" s="263">
        <v>22</v>
      </c>
      <c r="X28" s="263">
        <v>23</v>
      </c>
      <c r="Y28" s="263">
        <v>24</v>
      </c>
      <c r="Z28" s="263">
        <v>25</v>
      </c>
      <c r="AA28" s="263">
        <v>26</v>
      </c>
      <c r="AB28" s="263">
        <v>27</v>
      </c>
      <c r="AC28" s="263">
        <v>28</v>
      </c>
      <c r="AD28" s="263">
        <v>29</v>
      </c>
      <c r="AE28" s="263">
        <v>30</v>
      </c>
      <c r="AF28" s="257">
        <v>31</v>
      </c>
      <c r="AG28" s="258" t="s">
        <v>8</v>
      </c>
    </row>
    <row r="29" spans="1:56" ht="23.1" customHeight="1" x14ac:dyDescent="0.25">
      <c r="A29" s="1764" t="s">
        <v>251</v>
      </c>
      <c r="B29" s="259"/>
      <c r="C29" s="259"/>
      <c r="D29" s="259"/>
      <c r="E29" s="259"/>
      <c r="F29" s="259"/>
      <c r="G29" s="259"/>
      <c r="H29" s="259"/>
      <c r="I29" s="259"/>
      <c r="J29" s="259"/>
      <c r="K29" s="259"/>
      <c r="L29" s="259"/>
      <c r="M29" s="259"/>
      <c r="N29" s="259"/>
      <c r="O29" s="259"/>
      <c r="P29" s="259"/>
      <c r="Q29" s="259"/>
      <c r="R29" s="259"/>
      <c r="S29" s="259"/>
      <c r="T29" s="259"/>
      <c r="U29" s="259"/>
      <c r="V29" s="259"/>
      <c r="W29" s="259"/>
      <c r="X29" s="259"/>
      <c r="Y29" s="259"/>
      <c r="Z29" s="259"/>
      <c r="AA29" s="259"/>
      <c r="AB29" s="259"/>
      <c r="AC29" s="259"/>
      <c r="AD29" s="259"/>
      <c r="AE29" s="259"/>
      <c r="AF29" s="259"/>
      <c r="AG29" s="427">
        <f>184/24-"24:00"</f>
        <v>6.666666666666667</v>
      </c>
    </row>
    <row r="30" spans="1:56" ht="23.1" customHeight="1" x14ac:dyDescent="0.25">
      <c r="A30" s="1765"/>
      <c r="B30" s="259" t="e">
        <f>+#REF!</f>
        <v>#REF!</v>
      </c>
      <c r="C30" s="259" t="e">
        <f>+#REF!</f>
        <v>#REF!</v>
      </c>
      <c r="D30" s="259" t="e">
        <f>+#REF!</f>
        <v>#REF!</v>
      </c>
      <c r="E30" s="259" t="e">
        <f>+#REF!</f>
        <v>#REF!</v>
      </c>
      <c r="F30" s="259" t="e">
        <f>+#REF!</f>
        <v>#REF!</v>
      </c>
      <c r="G30" s="259" t="e">
        <f>+#REF!</f>
        <v>#REF!</v>
      </c>
      <c r="H30" s="259" t="e">
        <f>+#REF!</f>
        <v>#REF!</v>
      </c>
      <c r="I30" s="259" t="e">
        <f>+#REF!</f>
        <v>#REF!</v>
      </c>
      <c r="J30" s="259" t="e">
        <f>+#REF!</f>
        <v>#REF!</v>
      </c>
      <c r="K30" s="259" t="e">
        <f>+#REF!</f>
        <v>#REF!</v>
      </c>
      <c r="L30" s="259" t="e">
        <f>+#REF!</f>
        <v>#REF!</v>
      </c>
      <c r="M30" s="259" t="e">
        <f>+#REF!</f>
        <v>#REF!</v>
      </c>
      <c r="N30" s="259" t="e">
        <f>+#REF!</f>
        <v>#REF!</v>
      </c>
      <c r="O30" s="259" t="e">
        <f>+#REF!</f>
        <v>#REF!</v>
      </c>
      <c r="P30" s="259" t="e">
        <f>+#REF!</f>
        <v>#REF!</v>
      </c>
      <c r="Q30" s="259" t="e">
        <f>+#REF!</f>
        <v>#REF!</v>
      </c>
      <c r="R30" s="259" t="e">
        <f>+#REF!</f>
        <v>#REF!</v>
      </c>
      <c r="S30" s="259" t="e">
        <f>+#REF!</f>
        <v>#REF!</v>
      </c>
      <c r="T30" s="259" t="e">
        <f>+#REF!</f>
        <v>#REF!</v>
      </c>
      <c r="U30" s="259" t="e">
        <f>+#REF!</f>
        <v>#REF!</v>
      </c>
      <c r="V30" s="259" t="e">
        <f>+#REF!</f>
        <v>#REF!</v>
      </c>
      <c r="W30" s="259" t="e">
        <f>+#REF!</f>
        <v>#REF!</v>
      </c>
      <c r="X30" s="259" t="e">
        <f>+#REF!</f>
        <v>#REF!</v>
      </c>
      <c r="Y30" s="259" t="e">
        <f>+#REF!</f>
        <v>#REF!</v>
      </c>
      <c r="Z30" s="259" t="e">
        <f>+#REF!</f>
        <v>#REF!</v>
      </c>
      <c r="AA30" s="259" t="e">
        <f>+#REF!</f>
        <v>#REF!</v>
      </c>
      <c r="AB30" s="259" t="e">
        <f>+#REF!</f>
        <v>#REF!</v>
      </c>
      <c r="AC30" s="259" t="e">
        <f>+#REF!</f>
        <v>#REF!</v>
      </c>
      <c r="AD30" s="259" t="e">
        <f>+#REF!</f>
        <v>#REF!</v>
      </c>
      <c r="AE30" s="259" t="e">
        <f>+#REF!</f>
        <v>#REF!</v>
      </c>
      <c r="AF30" s="259" t="e">
        <f>+#REF!</f>
        <v>#REF!</v>
      </c>
      <c r="AG30" s="245" t="e">
        <f>#REF!</f>
        <v>#REF!</v>
      </c>
    </row>
    <row r="31" spans="1:56" ht="23.1" customHeight="1" x14ac:dyDescent="0.25">
      <c r="A31" s="1764" t="s">
        <v>252</v>
      </c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  <c r="AA31" s="250"/>
      <c r="AB31" s="250"/>
      <c r="AC31" s="250"/>
      <c r="AD31" s="250"/>
      <c r="AE31" s="250"/>
      <c r="AF31" s="250"/>
      <c r="AG31" s="244">
        <f>176/24</f>
        <v>7.333333333333333</v>
      </c>
    </row>
    <row r="32" spans="1:56" ht="23.1" customHeight="1" x14ac:dyDescent="0.25">
      <c r="A32" s="1765"/>
      <c r="B32" s="250" t="e">
        <f>+#REF!</f>
        <v>#REF!</v>
      </c>
      <c r="C32" s="250" t="e">
        <f>+#REF!</f>
        <v>#REF!</v>
      </c>
      <c r="D32" s="250" t="e">
        <f>+#REF!</f>
        <v>#REF!</v>
      </c>
      <c r="E32" s="250" t="e">
        <f>+#REF!</f>
        <v>#REF!</v>
      </c>
      <c r="F32" s="250" t="e">
        <f>+#REF!</f>
        <v>#REF!</v>
      </c>
      <c r="G32" s="250" t="e">
        <f>+#REF!</f>
        <v>#REF!</v>
      </c>
      <c r="H32" s="250" t="e">
        <f>+#REF!</f>
        <v>#REF!</v>
      </c>
      <c r="I32" s="250" t="e">
        <f>+#REF!</f>
        <v>#REF!</v>
      </c>
      <c r="J32" s="250" t="e">
        <f>+#REF!</f>
        <v>#REF!</v>
      </c>
      <c r="K32" s="250" t="e">
        <f>+#REF!</f>
        <v>#REF!</v>
      </c>
      <c r="L32" s="250" t="e">
        <f>+#REF!</f>
        <v>#REF!</v>
      </c>
      <c r="M32" s="250" t="e">
        <f>+#REF!</f>
        <v>#REF!</v>
      </c>
      <c r="N32" s="250" t="e">
        <f>+#REF!</f>
        <v>#REF!</v>
      </c>
      <c r="O32" s="250" t="e">
        <f>+#REF!</f>
        <v>#REF!</v>
      </c>
      <c r="P32" s="250" t="e">
        <f>+#REF!</f>
        <v>#REF!</v>
      </c>
      <c r="Q32" s="250" t="e">
        <f>+#REF!</f>
        <v>#REF!</v>
      </c>
      <c r="R32" s="250" t="e">
        <f>+#REF!</f>
        <v>#REF!</v>
      </c>
      <c r="S32" s="250" t="e">
        <f>+#REF!</f>
        <v>#REF!</v>
      </c>
      <c r="T32" s="250" t="e">
        <f>+#REF!</f>
        <v>#REF!</v>
      </c>
      <c r="U32" s="250" t="e">
        <f>+#REF!</f>
        <v>#REF!</v>
      </c>
      <c r="V32" s="250" t="e">
        <f>+#REF!</f>
        <v>#REF!</v>
      </c>
      <c r="W32" s="250" t="e">
        <f>+#REF!</f>
        <v>#REF!</v>
      </c>
      <c r="X32" s="250" t="e">
        <f>+#REF!</f>
        <v>#REF!</v>
      </c>
      <c r="Y32" s="250" t="e">
        <f>+#REF!</f>
        <v>#REF!</v>
      </c>
      <c r="Z32" s="250" t="e">
        <f>+#REF!</f>
        <v>#REF!</v>
      </c>
      <c r="AA32" s="250" t="e">
        <f>+#REF!</f>
        <v>#REF!</v>
      </c>
      <c r="AB32" s="250" t="e">
        <f>+#REF!</f>
        <v>#REF!</v>
      </c>
      <c r="AC32" s="250" t="e">
        <f>+#REF!</f>
        <v>#REF!</v>
      </c>
      <c r="AD32" s="250" t="e">
        <f>+#REF!</f>
        <v>#REF!</v>
      </c>
      <c r="AE32" s="250" t="e">
        <f>+#REF!</f>
        <v>#REF!</v>
      </c>
      <c r="AF32" s="250" t="e">
        <f>+#REF!</f>
        <v>#REF!</v>
      </c>
      <c r="AG32" s="245" t="e">
        <f>#REF!</f>
        <v>#REF!</v>
      </c>
    </row>
    <row r="33" spans="1:33" ht="23.1" customHeight="1" x14ac:dyDescent="0.25">
      <c r="A33" s="1764" t="s">
        <v>253</v>
      </c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44">
        <f>168/24</f>
        <v>7</v>
      </c>
    </row>
    <row r="34" spans="1:33" ht="23.1" customHeight="1" x14ac:dyDescent="0.25">
      <c r="A34" s="1765"/>
      <c r="B34" s="250" t="e">
        <f>+#REF!</f>
        <v>#REF!</v>
      </c>
      <c r="C34" s="250" t="e">
        <f>+#REF!</f>
        <v>#REF!</v>
      </c>
      <c r="D34" s="250" t="e">
        <f>+#REF!</f>
        <v>#REF!</v>
      </c>
      <c r="E34" s="250" t="e">
        <f>+#REF!</f>
        <v>#REF!</v>
      </c>
      <c r="F34" s="250" t="e">
        <f>+#REF!</f>
        <v>#REF!</v>
      </c>
      <c r="G34" s="250" t="e">
        <f>+#REF!</f>
        <v>#REF!</v>
      </c>
      <c r="H34" s="250" t="e">
        <f>+#REF!</f>
        <v>#REF!</v>
      </c>
      <c r="I34" s="250" t="e">
        <f>+#REF!</f>
        <v>#REF!</v>
      </c>
      <c r="J34" s="250" t="e">
        <f>+#REF!</f>
        <v>#REF!</v>
      </c>
      <c r="K34" s="250" t="e">
        <f>+#REF!</f>
        <v>#REF!</v>
      </c>
      <c r="L34" s="250" t="e">
        <f>+#REF!</f>
        <v>#REF!</v>
      </c>
      <c r="M34" s="250" t="e">
        <f>+#REF!</f>
        <v>#REF!</v>
      </c>
      <c r="N34" s="250" t="e">
        <f>+#REF!</f>
        <v>#REF!</v>
      </c>
      <c r="O34" s="250" t="e">
        <f>+#REF!</f>
        <v>#REF!</v>
      </c>
      <c r="P34" s="250" t="e">
        <f>+#REF!</f>
        <v>#REF!</v>
      </c>
      <c r="Q34" s="250" t="e">
        <f>+#REF!</f>
        <v>#REF!</v>
      </c>
      <c r="R34" s="250" t="e">
        <f>+#REF!</f>
        <v>#REF!</v>
      </c>
      <c r="S34" s="250" t="e">
        <f>+#REF!</f>
        <v>#REF!</v>
      </c>
      <c r="T34" s="250" t="e">
        <f>+#REF!</f>
        <v>#REF!</v>
      </c>
      <c r="U34" s="250" t="e">
        <f>+#REF!</f>
        <v>#REF!</v>
      </c>
      <c r="V34" s="250" t="e">
        <f>+#REF!</f>
        <v>#REF!</v>
      </c>
      <c r="W34" s="250" t="e">
        <f>+#REF!</f>
        <v>#REF!</v>
      </c>
      <c r="X34" s="250" t="e">
        <f>+#REF!</f>
        <v>#REF!</v>
      </c>
      <c r="Y34" s="250" t="e">
        <f>+#REF!</f>
        <v>#REF!</v>
      </c>
      <c r="Z34" s="250" t="e">
        <f>+#REF!</f>
        <v>#REF!</v>
      </c>
      <c r="AA34" s="250" t="e">
        <f>+#REF!</f>
        <v>#REF!</v>
      </c>
      <c r="AB34" s="250" t="e">
        <f>+#REF!</f>
        <v>#REF!</v>
      </c>
      <c r="AC34" s="250" t="e">
        <f>+#REF!</f>
        <v>#REF!</v>
      </c>
      <c r="AD34" s="250" t="e">
        <f>+#REF!</f>
        <v>#REF!</v>
      </c>
      <c r="AE34" s="250" t="e">
        <f>+#REF!</f>
        <v>#REF!</v>
      </c>
      <c r="AF34" s="250" t="e">
        <f>+#REF!</f>
        <v>#REF!</v>
      </c>
      <c r="AG34" s="245" t="e">
        <f>#REF!</f>
        <v>#REF!</v>
      </c>
    </row>
    <row r="35" spans="1:33" ht="23.1" customHeight="1" x14ac:dyDescent="0.25">
      <c r="A35" s="1764" t="s">
        <v>254</v>
      </c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  <c r="AD35" s="250"/>
      <c r="AE35" s="250"/>
      <c r="AF35" s="250"/>
      <c r="AG35" s="244">
        <f>184/24-"12:00"</f>
        <v>7.166666666666667</v>
      </c>
    </row>
    <row r="36" spans="1:33" ht="23.1" customHeight="1" x14ac:dyDescent="0.25">
      <c r="A36" s="1765"/>
      <c r="B36" s="250" t="e">
        <f>+#REF!</f>
        <v>#REF!</v>
      </c>
      <c r="C36" s="250" t="e">
        <f>+#REF!</f>
        <v>#REF!</v>
      </c>
      <c r="D36" s="250" t="e">
        <f>+#REF!</f>
        <v>#REF!</v>
      </c>
      <c r="E36" s="250" t="e">
        <f>+#REF!</f>
        <v>#REF!</v>
      </c>
      <c r="F36" s="250" t="e">
        <f>+#REF!</f>
        <v>#REF!</v>
      </c>
      <c r="G36" s="250" t="e">
        <f>+#REF!</f>
        <v>#REF!</v>
      </c>
      <c r="H36" s="250" t="e">
        <f>+#REF!</f>
        <v>#REF!</v>
      </c>
      <c r="I36" s="250" t="e">
        <f>+#REF!</f>
        <v>#REF!</v>
      </c>
      <c r="J36" s="250" t="e">
        <f>+#REF!</f>
        <v>#REF!</v>
      </c>
      <c r="K36" s="250" t="e">
        <f>+#REF!</f>
        <v>#REF!</v>
      </c>
      <c r="L36" s="250" t="e">
        <f>+#REF!</f>
        <v>#REF!</v>
      </c>
      <c r="M36" s="250" t="e">
        <f>+#REF!</f>
        <v>#REF!</v>
      </c>
      <c r="N36" s="250" t="e">
        <f>+#REF!</f>
        <v>#REF!</v>
      </c>
      <c r="O36" s="250" t="e">
        <f>+#REF!</f>
        <v>#REF!</v>
      </c>
      <c r="P36" s="250" t="e">
        <f>+#REF!</f>
        <v>#REF!</v>
      </c>
      <c r="Q36" s="250" t="e">
        <f>+#REF!</f>
        <v>#REF!</v>
      </c>
      <c r="R36" s="250" t="e">
        <f>+#REF!</f>
        <v>#REF!</v>
      </c>
      <c r="S36" s="250" t="e">
        <f>+#REF!</f>
        <v>#REF!</v>
      </c>
      <c r="T36" s="250" t="e">
        <f>+#REF!</f>
        <v>#REF!</v>
      </c>
      <c r="U36" s="250" t="e">
        <f>+#REF!</f>
        <v>#REF!</v>
      </c>
      <c r="V36" s="250" t="e">
        <f>+#REF!</f>
        <v>#REF!</v>
      </c>
      <c r="W36" s="250" t="e">
        <f>+#REF!</f>
        <v>#REF!</v>
      </c>
      <c r="X36" s="250" t="e">
        <f>+#REF!</f>
        <v>#REF!</v>
      </c>
      <c r="Y36" s="250" t="e">
        <f>+#REF!</f>
        <v>#REF!</v>
      </c>
      <c r="Z36" s="250" t="e">
        <f>+#REF!</f>
        <v>#REF!</v>
      </c>
      <c r="AA36" s="250" t="e">
        <f>+#REF!</f>
        <v>#REF!</v>
      </c>
      <c r="AB36" s="250" t="e">
        <f>+#REF!</f>
        <v>#REF!</v>
      </c>
      <c r="AC36" s="250" t="e">
        <f>+#REF!</f>
        <v>#REF!</v>
      </c>
      <c r="AD36" s="250" t="e">
        <f>+#REF!</f>
        <v>#REF!</v>
      </c>
      <c r="AE36" s="250" t="e">
        <f>+#REF!</f>
        <v>#REF!</v>
      </c>
      <c r="AF36" s="250" t="e">
        <f>+#REF!</f>
        <v>#REF!</v>
      </c>
      <c r="AG36" s="245" t="e">
        <f>#REF!</f>
        <v>#REF!</v>
      </c>
    </row>
    <row r="37" spans="1:33" ht="23.1" customHeight="1" x14ac:dyDescent="0.25">
      <c r="A37" s="1764" t="s">
        <v>255</v>
      </c>
      <c r="B37" s="277"/>
      <c r="C37" s="277"/>
      <c r="D37" s="277"/>
      <c r="E37" s="277"/>
      <c r="F37" s="277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277"/>
      <c r="V37" s="277"/>
      <c r="W37" s="277"/>
      <c r="X37" s="277"/>
      <c r="Y37" s="277"/>
      <c r="Z37" s="277"/>
      <c r="AA37" s="277"/>
      <c r="AB37" s="277"/>
      <c r="AC37" s="277"/>
      <c r="AD37" s="277"/>
      <c r="AE37" s="277"/>
      <c r="AF37" s="277"/>
      <c r="AG37" s="244">
        <f>168/24</f>
        <v>7</v>
      </c>
    </row>
    <row r="38" spans="1:33" ht="23.1" customHeight="1" x14ac:dyDescent="0.25">
      <c r="A38" s="1765"/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5"/>
    </row>
    <row r="39" spans="1:33" ht="23.1" customHeight="1" x14ac:dyDescent="0.25">
      <c r="A39" s="1764" t="s">
        <v>256</v>
      </c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  <c r="AD39" s="250"/>
      <c r="AE39" s="250"/>
      <c r="AF39" s="250"/>
      <c r="AG39" s="244"/>
    </row>
    <row r="40" spans="1:33" ht="23.1" customHeight="1" x14ac:dyDescent="0.25">
      <c r="A40" s="1765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5"/>
    </row>
    <row r="41" spans="1:33" ht="23.1" customHeight="1" x14ac:dyDescent="0.25">
      <c r="A41" s="1774" t="s">
        <v>217</v>
      </c>
      <c r="B41" s="1774"/>
      <c r="C41" s="1774"/>
      <c r="D41" s="1774"/>
      <c r="E41" s="1774"/>
      <c r="F41" s="1774"/>
      <c r="G41" s="1774"/>
      <c r="H41" s="1774"/>
      <c r="I41" s="1774"/>
      <c r="J41" s="1774"/>
      <c r="K41" s="1774"/>
      <c r="L41" s="1774"/>
      <c r="M41" s="1774"/>
      <c r="N41" s="1774"/>
      <c r="O41" s="1774"/>
      <c r="P41" s="1774"/>
      <c r="Q41" s="1774"/>
      <c r="R41" s="1774"/>
      <c r="S41" s="1774"/>
      <c r="T41" s="1774"/>
      <c r="U41" s="1774"/>
      <c r="V41" s="1774"/>
      <c r="W41" s="1774"/>
      <c r="X41" s="1774"/>
      <c r="Y41" s="1774"/>
      <c r="Z41" s="1774"/>
      <c r="AA41" s="1774"/>
      <c r="AB41" s="1774"/>
      <c r="AC41" s="1774"/>
      <c r="AD41" s="1774"/>
      <c r="AE41" s="1774"/>
      <c r="AF41" s="1813"/>
      <c r="AG41" s="260" t="e">
        <f>+AG30+AG32+AG34+AG36+AG38+AG40</f>
        <v>#REF!</v>
      </c>
    </row>
    <row r="42" spans="1:33" ht="23.1" customHeight="1" x14ac:dyDescent="0.25">
      <c r="A42" s="1775"/>
      <c r="B42" s="1775"/>
      <c r="C42" s="1775"/>
      <c r="D42" s="1775"/>
      <c r="E42" s="1775"/>
      <c r="F42" s="1775"/>
      <c r="G42" s="1775"/>
      <c r="H42" s="1775"/>
      <c r="I42" s="1775"/>
      <c r="J42" s="1775"/>
      <c r="K42" s="1775"/>
      <c r="L42" s="1775"/>
      <c r="M42" s="1775"/>
      <c r="N42" s="1775"/>
      <c r="O42" s="1775"/>
      <c r="P42" s="1775"/>
      <c r="Q42" s="1775"/>
      <c r="R42" s="1775"/>
      <c r="S42" s="1775"/>
      <c r="T42" s="1775"/>
      <c r="U42" s="1775"/>
      <c r="V42" s="1775"/>
      <c r="W42" s="1775"/>
      <c r="X42" s="1775"/>
      <c r="Y42" s="1775"/>
      <c r="Z42" s="1775"/>
      <c r="AA42" s="1775"/>
      <c r="AB42" s="1775"/>
      <c r="AC42" s="1775"/>
      <c r="AD42" s="1775"/>
      <c r="AE42" s="1775"/>
      <c r="AF42" s="1814"/>
      <c r="AG42" s="261" t="e">
        <f>+AG41-AG27</f>
        <v>#REF!</v>
      </c>
    </row>
    <row r="44" spans="1:33" ht="17.45" customHeight="1" x14ac:dyDescent="0.25">
      <c r="A44" s="1793" t="s">
        <v>218</v>
      </c>
      <c r="B44" s="1794"/>
      <c r="C44" s="1795"/>
      <c r="D44" s="1815">
        <f>COUNTIF($B$29:$AF$40,"=DTS")+COUNTIF($B$29:$AF$40,"=NTS")+COUNTIF($B$29:$AF$40,"=DTS1")+COUNTIF($B$29:$AF$40,"=NTS1")</f>
        <v>0</v>
      </c>
      <c r="E44" s="1816"/>
      <c r="F44" s="53"/>
      <c r="G44" s="53"/>
      <c r="H44" s="53"/>
      <c r="I44" s="1793" t="s">
        <v>219</v>
      </c>
      <c r="J44" s="1794"/>
      <c r="K44" s="1795"/>
      <c r="L44" s="1815">
        <f>COUNTIF($B$29:$AF$40,"=FE")</f>
        <v>0</v>
      </c>
      <c r="M44" s="1816"/>
      <c r="N44" s="53"/>
      <c r="O44" s="53"/>
      <c r="P44" s="53"/>
      <c r="Q44" s="1778" t="s">
        <v>258</v>
      </c>
      <c r="R44" s="1779"/>
      <c r="S44" s="1779"/>
      <c r="T44" s="1780"/>
      <c r="U44" s="1781" t="e">
        <f>#REF!</f>
        <v>#REF!</v>
      </c>
      <c r="V44" s="1817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246"/>
    </row>
    <row r="45" spans="1:33" ht="17.45" customHeight="1" x14ac:dyDescent="0.25">
      <c r="A45" s="1793" t="s">
        <v>220</v>
      </c>
      <c r="B45" s="1794"/>
      <c r="C45" s="1795"/>
      <c r="D45" s="1815">
        <f>COUNTIF($B$29:$AF$40,"=DTS5S")+COUNTIF($B$29:$AF$40,"=NTS5S")+COUNTIF($B$29:$AF$40,"=DTS5S1")+COUNTIF($B$29:$AF$40,"=NTS5S1")</f>
        <v>0</v>
      </c>
      <c r="E45" s="1816"/>
      <c r="F45" s="53"/>
      <c r="G45" s="53"/>
      <c r="H45" s="53"/>
      <c r="I45" s="1793" t="s">
        <v>57</v>
      </c>
      <c r="J45" s="1794"/>
      <c r="K45" s="1795"/>
      <c r="L45" s="1815">
        <f>COUNTIF($B$29:$AF$40,"=FOTS")</f>
        <v>0</v>
      </c>
      <c r="M45" s="1816"/>
      <c r="N45" s="53"/>
      <c r="O45" s="53"/>
      <c r="P45" s="53"/>
      <c r="Q45" s="1785" t="s">
        <v>247</v>
      </c>
      <c r="R45" s="1786"/>
      <c r="S45" s="1786"/>
      <c r="T45" s="1787"/>
      <c r="U45" s="1818"/>
      <c r="V45" s="1819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7.45" customHeight="1" x14ac:dyDescent="0.25">
      <c r="A46" s="1793" t="s">
        <v>221</v>
      </c>
      <c r="B46" s="1794"/>
      <c r="C46" s="1795"/>
      <c r="D46" s="1815">
        <f>COUNTIF($B$29:$AF$40,"=DTSDS")+COUNTIF($B$29:$AF$40,"=NTSDS")+COUNTIF($B$29:$AF$40,"=DTSDS1")+COUNTIF($B$29:$AF$40,"=NTSDS1")</f>
        <v>0</v>
      </c>
      <c r="E46" s="1816"/>
      <c r="F46" s="53"/>
      <c r="G46" s="53"/>
      <c r="H46" s="53"/>
      <c r="I46" s="1793" t="s">
        <v>222</v>
      </c>
      <c r="J46" s="1794"/>
      <c r="K46" s="1795"/>
      <c r="L46" s="1815">
        <f>COUNTIF($B$29:$AF$40,"=L")</f>
        <v>0</v>
      </c>
      <c r="M46" s="1816"/>
      <c r="N46" s="53"/>
      <c r="O46" s="53"/>
      <c r="P46" s="53"/>
      <c r="Q46" s="1778" t="s">
        <v>223</v>
      </c>
      <c r="R46" s="1779"/>
      <c r="S46" s="1779"/>
      <c r="T46" s="1780"/>
      <c r="U46" s="1801" t="e">
        <f>IF(AG42&gt;0,AG42-(T44*(12/24)),0)</f>
        <v>#REF!</v>
      </c>
      <c r="V46" s="1802"/>
      <c r="W46" s="1805"/>
      <c r="X46" s="1806"/>
      <c r="Y46" s="1807" t="e">
        <f>IF(U46&gt;0,(IF(U46&lt;(12/24),1/24,(INT(U46/(12/24)))/24)),0)</f>
        <v>#REF!</v>
      </c>
      <c r="Z46" s="1808"/>
      <c r="AA46" s="1791" t="e">
        <f>((Y46*24)*1.25*U48)</f>
        <v>#REF!</v>
      </c>
      <c r="AB46" s="1792"/>
      <c r="AC46" s="53"/>
      <c r="AD46" s="53"/>
      <c r="AE46" s="53"/>
      <c r="AF46" s="53"/>
      <c r="AG46" s="246"/>
    </row>
    <row r="47" spans="1:33" ht="17.45" customHeight="1" x14ac:dyDescent="0.25">
      <c r="A47" s="1793" t="s">
        <v>225</v>
      </c>
      <c r="B47" s="1794"/>
      <c r="C47" s="1795"/>
      <c r="D47" s="1820">
        <f>+D44+D45+D46</f>
        <v>0</v>
      </c>
      <c r="E47" s="1821"/>
      <c r="F47" s="53"/>
      <c r="G47" s="53"/>
      <c r="H47" s="53"/>
      <c r="I47" s="1793" t="s">
        <v>226</v>
      </c>
      <c r="J47" s="1794"/>
      <c r="K47" s="1795"/>
      <c r="L47" s="1815">
        <f>COUNTIF($B$29:$AF$40,"=B")</f>
        <v>0</v>
      </c>
      <c r="M47" s="1816"/>
      <c r="N47" s="53"/>
      <c r="O47" s="53"/>
      <c r="P47" s="53"/>
      <c r="Q47" s="1785"/>
      <c r="R47" s="1786"/>
      <c r="S47" s="1786"/>
      <c r="T47" s="1787"/>
      <c r="U47" s="1803"/>
      <c r="V47" s="1804"/>
      <c r="W47" s="1789"/>
      <c r="X47" s="1790"/>
      <c r="Y47" s="1807" t="e">
        <f>IF(U46&lt;(12/24),U46-Y46,U46-(INT(U46/(12/24)))/24)</f>
        <v>#REF!</v>
      </c>
      <c r="Z47" s="1808"/>
      <c r="AA47" s="1791" t="e">
        <f>+((Y47*24)*1.375*U48)</f>
        <v>#REF!</v>
      </c>
      <c r="AB47" s="1792"/>
      <c r="AC47" s="53"/>
      <c r="AD47" s="53"/>
      <c r="AE47" s="53"/>
      <c r="AF47" s="53"/>
      <c r="AG47" s="246"/>
    </row>
    <row r="48" spans="1:33" ht="17.45" customHeight="1" x14ac:dyDescent="0.25">
      <c r="A48" s="247"/>
      <c r="B48" s="53"/>
      <c r="C48" s="53"/>
      <c r="D48" s="53"/>
      <c r="E48" s="53"/>
      <c r="F48" s="53"/>
      <c r="G48" s="53"/>
      <c r="H48" s="53"/>
      <c r="I48" s="1793" t="s">
        <v>227</v>
      </c>
      <c r="J48" s="1794"/>
      <c r="K48" s="1795"/>
      <c r="L48" s="1815">
        <f>COUNTIF($B$29:$AF$40,"=Disp")</f>
        <v>0</v>
      </c>
      <c r="M48" s="1816"/>
      <c r="N48" s="53"/>
      <c r="O48" s="53"/>
      <c r="P48" s="53"/>
      <c r="Q48" s="1793" t="s">
        <v>228</v>
      </c>
      <c r="R48" s="1794"/>
      <c r="S48" s="1794"/>
      <c r="T48" s="1795"/>
      <c r="U48" s="1796"/>
      <c r="V48" s="1797"/>
      <c r="W48" s="248" t="s">
        <v>42</v>
      </c>
      <c r="X48" s="249"/>
      <c r="Y48" s="1798" t="e">
        <f>+AA46+AA47</f>
        <v>#REF!</v>
      </c>
      <c r="Z48" s="1799"/>
      <c r="AA48" s="1799"/>
      <c r="AB48" s="1800"/>
      <c r="AC48" s="53"/>
      <c r="AD48" s="53"/>
      <c r="AE48" s="53"/>
      <c r="AF48" s="53"/>
      <c r="AG48" s="246"/>
    </row>
    <row r="49" spans="1:56" ht="44.45" customHeight="1" x14ac:dyDescent="0.25">
      <c r="A49" s="1823" t="s">
        <v>262</v>
      </c>
      <c r="B49" s="1823"/>
      <c r="C49" s="1823"/>
      <c r="D49" s="1823"/>
      <c r="E49" s="1823"/>
      <c r="F49" s="1823"/>
      <c r="G49" s="1823"/>
      <c r="H49" s="1823"/>
      <c r="I49" s="1823"/>
      <c r="J49" s="1823"/>
      <c r="K49" s="1823"/>
      <c r="L49" s="1823"/>
      <c r="M49" s="1823"/>
      <c r="N49" s="1823"/>
      <c r="O49" s="1823"/>
      <c r="P49" s="1823"/>
      <c r="Q49" s="1823"/>
      <c r="R49" s="1823"/>
      <c r="S49" s="1823"/>
      <c r="T49" s="1823"/>
      <c r="U49" s="1823"/>
      <c r="V49" s="1823"/>
      <c r="W49" s="1823"/>
      <c r="X49" s="1823"/>
      <c r="Y49" s="1823"/>
      <c r="Z49" s="1823"/>
      <c r="AA49" s="1823"/>
      <c r="AB49" s="1823"/>
      <c r="AC49" s="1823"/>
      <c r="AD49" s="1823"/>
      <c r="AE49" s="1823"/>
      <c r="AF49" s="1823"/>
      <c r="AG49" s="1823"/>
      <c r="AH49" s="1823"/>
      <c r="AI49" s="1823"/>
      <c r="AJ49" s="1823"/>
      <c r="AK49" s="1823"/>
      <c r="AL49" s="1823"/>
      <c r="AM49" s="1823"/>
      <c r="AN49" s="1823"/>
      <c r="AO49" s="1823"/>
      <c r="AP49" s="1823"/>
      <c r="AQ49" s="1823"/>
      <c r="AR49" s="1823"/>
      <c r="AS49" s="1823"/>
      <c r="AT49" s="1823"/>
      <c r="AU49" s="1823"/>
      <c r="AV49" s="1823"/>
      <c r="AW49" s="1823"/>
      <c r="AX49" s="1823"/>
      <c r="AY49" s="1823"/>
      <c r="AZ49" s="1823"/>
      <c r="BA49" s="1823"/>
      <c r="BB49" s="1823"/>
      <c r="BC49" s="1823"/>
      <c r="BD49" s="1823"/>
    </row>
  </sheetData>
  <mergeCells count="90"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U20:V21"/>
    <mergeCell ref="A21:C21"/>
    <mergeCell ref="D21:E21"/>
    <mergeCell ref="I21:K21"/>
    <mergeCell ref="L21:M21"/>
    <mergeCell ref="Q21:T21"/>
    <mergeCell ref="A25:BD25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</mergeCells>
  <conditionalFormatting sqref="B5:AF16">
    <cfRule type="cellIs" dxfId="587" priority="1" operator="equal">
      <formula>"FOTS"</formula>
    </cfRule>
    <cfRule type="cellIs" dxfId="586" priority="2" operator="equal">
      <formula>"FO"</formula>
    </cfRule>
    <cfRule type="cellIs" dxfId="585" priority="3" operator="equal">
      <formula>"F"</formula>
    </cfRule>
    <cfRule type="cellIs" dxfId="584" priority="4" operator="equal">
      <formula>"NTSDS"</formula>
    </cfRule>
    <cfRule type="cellIs" dxfId="583" priority="5" operator="equal">
      <formula>"DTSDS"</formula>
    </cfRule>
    <cfRule type="cellIs" dxfId="582" priority="6" operator="equal">
      <formula>"NTS5S"</formula>
    </cfRule>
    <cfRule type="cellIs" dxfId="581" priority="7" operator="equal">
      <formula>"DTS5S"</formula>
    </cfRule>
    <cfRule type="cellIs" dxfId="580" priority="8" operator="equal">
      <formula>"NTS"</formula>
    </cfRule>
    <cfRule type="cellIs" dxfId="579" priority="9" operator="equal">
      <formula>"DTS"</formula>
    </cfRule>
    <cfRule type="cellIs" dxfId="578" priority="10" operator="equal">
      <formula>"FEF"</formula>
    </cfRule>
    <cfRule type="cellIs" dxfId="577" priority="11" operator="equal">
      <formula>"FED"</formula>
    </cfRule>
    <cfRule type="cellIs" dxfId="576" priority="12" operator="equal">
      <formula>"FES"</formula>
    </cfRule>
    <cfRule type="cellIs" dxfId="575" priority="13" operator="equal">
      <formula>"FE"</formula>
    </cfRule>
    <cfRule type="cellIs" dxfId="574" priority="14" operator="equal">
      <formula>"DS"</formula>
    </cfRule>
  </conditionalFormatting>
  <conditionalFormatting sqref="B29:AF40">
    <cfRule type="cellIs" dxfId="573" priority="29" operator="equal">
      <formula>"FOTS"</formula>
    </cfRule>
    <cfRule type="cellIs" dxfId="572" priority="30" operator="equal">
      <formula>"FO"</formula>
    </cfRule>
    <cfRule type="cellIs" dxfId="571" priority="31" operator="equal">
      <formula>"F"</formula>
    </cfRule>
    <cfRule type="cellIs" dxfId="570" priority="32" operator="equal">
      <formula>"NTSDS"</formula>
    </cfRule>
    <cfRule type="cellIs" dxfId="569" priority="33" operator="equal">
      <formula>"DTSDS"</formula>
    </cfRule>
    <cfRule type="cellIs" dxfId="568" priority="34" operator="equal">
      <formula>"NTS5S"</formula>
    </cfRule>
    <cfRule type="cellIs" dxfId="567" priority="35" operator="equal">
      <formula>"DTS5S"</formula>
    </cfRule>
    <cfRule type="cellIs" dxfId="566" priority="36" operator="equal">
      <formula>"NTS"</formula>
    </cfRule>
    <cfRule type="cellIs" dxfId="565" priority="37" operator="equal">
      <formula>"DTS"</formula>
    </cfRule>
    <cfRule type="cellIs" dxfId="564" priority="38" operator="equal">
      <formula>"FEF"</formula>
    </cfRule>
    <cfRule type="cellIs" dxfId="563" priority="39" operator="equal">
      <formula>"FED"</formula>
    </cfRule>
    <cfRule type="cellIs" dxfId="562" priority="40" operator="equal">
      <formula>"FES"</formula>
    </cfRule>
    <cfRule type="cellIs" dxfId="561" priority="41" operator="equal">
      <formula>"FE"</formula>
    </cfRule>
    <cfRule type="cellIs" dxfId="560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736DF-BDBD-400D-86CF-D24E1E25EECC}">
  <dimension ref="A1:BD50"/>
  <sheetViews>
    <sheetView showZeros="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7" width="8.7109375" hidden="1" customWidth="1"/>
    <col min="38" max="38" width="8.5703125" hidden="1" customWidth="1"/>
    <col min="39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25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 t="str">
        <f>+JAN!D46</f>
        <v>N</v>
      </c>
      <c r="C6" s="259" t="str">
        <f>+JAN!E46</f>
        <v>N</v>
      </c>
      <c r="D6" s="259">
        <f>+JAN!F46</f>
        <v>0</v>
      </c>
      <c r="E6" s="259" t="str">
        <f>+JAN!G46</f>
        <v>DTSDS</v>
      </c>
      <c r="F6" s="259" t="str">
        <f>+JAN!H46</f>
        <v>D</v>
      </c>
      <c r="G6" s="259" t="str">
        <f>+JAN!I46</f>
        <v>DT</v>
      </c>
      <c r="H6" s="259">
        <f>+JAN!J46</f>
        <v>0</v>
      </c>
      <c r="I6" s="259">
        <f>+JAN!K46</f>
        <v>0</v>
      </c>
      <c r="J6" s="259" t="str">
        <f>+JAN!L46</f>
        <v>T</v>
      </c>
      <c r="K6" s="259" t="str">
        <f>+JAN!M46</f>
        <v>D</v>
      </c>
      <c r="L6" s="259" t="str">
        <f>+JAN!N46</f>
        <v>NT</v>
      </c>
      <c r="M6" s="259">
        <f>+JAN!O46</f>
        <v>0</v>
      </c>
      <c r="N6" s="259" t="str">
        <f>+JAN!P46</f>
        <v>D</v>
      </c>
      <c r="O6" s="259" t="str">
        <f>+JAN!Q46</f>
        <v>N</v>
      </c>
      <c r="P6" s="259">
        <f>+JAN!R46</f>
        <v>0</v>
      </c>
      <c r="Q6" s="259">
        <f>+JAN!S46</f>
        <v>0</v>
      </c>
      <c r="R6" s="259" t="str">
        <f>+JAN!T46</f>
        <v>N</v>
      </c>
      <c r="S6" s="259" t="str">
        <f>+JAN!U46</f>
        <v>N</v>
      </c>
      <c r="T6" s="259">
        <f>+JAN!V46</f>
        <v>0</v>
      </c>
      <c r="U6" s="259" t="str">
        <f>+JAN!W46</f>
        <v>DTS5S</v>
      </c>
      <c r="V6" s="259" t="str">
        <f>+JAN!X46</f>
        <v>D</v>
      </c>
      <c r="W6" s="259" t="str">
        <f>+JAN!Y46</f>
        <v>N</v>
      </c>
      <c r="X6" s="259" t="str">
        <f>+JAN!Z46</f>
        <v>NTS5S</v>
      </c>
      <c r="Y6" s="259">
        <f>+JAN!AA46</f>
        <v>0</v>
      </c>
      <c r="Z6" s="259" t="str">
        <f>+JAN!AB46</f>
        <v>D</v>
      </c>
      <c r="AA6" s="259" t="str">
        <f>+JAN!AC46</f>
        <v>N</v>
      </c>
      <c r="AB6" s="259">
        <f>+JAN!AD46</f>
        <v>0</v>
      </c>
      <c r="AC6" s="259">
        <f>+JAN!AE46</f>
        <v>0</v>
      </c>
      <c r="AD6" s="259" t="str">
        <f>+JAN!AF46</f>
        <v>D</v>
      </c>
      <c r="AE6" s="259" t="str">
        <f>+JAN!AG46</f>
        <v>N</v>
      </c>
      <c r="AF6" s="259">
        <f>+JAN!AH46</f>
        <v>0</v>
      </c>
      <c r="AG6" s="245">
        <f>+JAN!BE46</f>
        <v>8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 t="str">
        <f>+FEV!D49</f>
        <v>DTSDS</v>
      </c>
      <c r="C8" s="259" t="str">
        <f>+FEV!E49</f>
        <v>D</v>
      </c>
      <c r="D8" s="259" t="str">
        <f>+FEV!F49</f>
        <v>N</v>
      </c>
      <c r="E8" s="259" t="str">
        <f>+FEV!G49</f>
        <v>NTS</v>
      </c>
      <c r="F8" s="259">
        <f>+FEV!H49</f>
        <v>0</v>
      </c>
      <c r="G8" s="259" t="str">
        <f>+FEV!I49</f>
        <v>D</v>
      </c>
      <c r="H8" s="259" t="str">
        <f>+FEV!J49</f>
        <v>D</v>
      </c>
      <c r="I8" s="259">
        <f>+FEV!K49</f>
        <v>0</v>
      </c>
      <c r="J8" s="259">
        <f>+FEV!L49</f>
        <v>0</v>
      </c>
      <c r="K8" s="259" t="str">
        <f>+FEV!M49</f>
        <v>D</v>
      </c>
      <c r="L8" s="259" t="str">
        <f>+FEV!N49</f>
        <v>N</v>
      </c>
      <c r="M8" s="259">
        <f>+FEV!O49</f>
        <v>0</v>
      </c>
      <c r="N8" s="259">
        <f>+FEV!P49</f>
        <v>0</v>
      </c>
      <c r="O8" s="259" t="str">
        <f>+FEV!Q49</f>
        <v>N</v>
      </c>
      <c r="P8" s="259" t="str">
        <f>+FEV!R49</f>
        <v>N</v>
      </c>
      <c r="Q8" s="259" t="str">
        <f>+FEV!S49</f>
        <v>NTS5S</v>
      </c>
      <c r="R8" s="259">
        <f>+FEV!T49</f>
        <v>0</v>
      </c>
      <c r="S8" s="259" t="str">
        <f>+FEV!U49</f>
        <v>D</v>
      </c>
      <c r="T8" s="259" t="str">
        <f>+FEV!V49</f>
        <v>N</v>
      </c>
      <c r="U8" s="259">
        <f>+FEV!W49</f>
        <v>0</v>
      </c>
      <c r="V8" s="259">
        <f>+FEV!X49</f>
        <v>0</v>
      </c>
      <c r="W8" s="259" t="str">
        <f>+FEV!Y49</f>
        <v>D</v>
      </c>
      <c r="X8" s="259" t="str">
        <f>+FEV!Z49</f>
        <v>DT</v>
      </c>
      <c r="Y8" s="259">
        <f>+FEV!AA49</f>
        <v>0</v>
      </c>
      <c r="Z8" s="259">
        <f>+FEV!AB49</f>
        <v>0</v>
      </c>
      <c r="AA8" s="259" t="str">
        <f>+FEV!AC49</f>
        <v>D</v>
      </c>
      <c r="AB8" s="259" t="str">
        <f>+FEV!AD49</f>
        <v>N</v>
      </c>
      <c r="AC8" s="259" t="str">
        <f>+FEV!AE49</f>
        <v>NTS</v>
      </c>
      <c r="AD8" s="259">
        <f>+FEV!AF49</f>
        <v>0</v>
      </c>
      <c r="AE8" s="259">
        <f>+FEV!AG49</f>
        <v>0</v>
      </c>
      <c r="AF8" s="259">
        <f>+FEV!AH49</f>
        <v>0</v>
      </c>
      <c r="AG8" s="245">
        <f>+FEV!BE49</f>
        <v>7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>
        <f>+MAR!D49</f>
        <v>0</v>
      </c>
      <c r="C10" s="259" t="str">
        <f>+MAR!E49</f>
        <v>D</v>
      </c>
      <c r="D10" s="259" t="str">
        <f>+MAR!F49</f>
        <v>N</v>
      </c>
      <c r="E10" s="259">
        <f>+MAR!G49</f>
        <v>0</v>
      </c>
      <c r="F10" s="259">
        <f>+MAR!H49</f>
        <v>0</v>
      </c>
      <c r="G10" s="259" t="str">
        <f>+MAR!I49</f>
        <v>D</v>
      </c>
      <c r="H10" s="259" t="str">
        <f>+MAR!J49</f>
        <v>D</v>
      </c>
      <c r="I10" s="259">
        <f>+MAR!K49</f>
        <v>0</v>
      </c>
      <c r="J10" s="259">
        <f>+MAR!L49</f>
        <v>0</v>
      </c>
      <c r="K10" s="259" t="str">
        <f>+MAR!M49</f>
        <v>DISP</v>
      </c>
      <c r="L10" s="259" t="str">
        <f>+MAR!N49</f>
        <v>N</v>
      </c>
      <c r="M10" s="259" t="str">
        <f>+MAR!O49</f>
        <v>NTS1</v>
      </c>
      <c r="N10" s="259">
        <f>+MAR!P49</f>
        <v>0</v>
      </c>
      <c r="O10" s="259">
        <f>+MAR!Q49</f>
        <v>0</v>
      </c>
      <c r="P10" s="259" t="str">
        <f>+MAR!R49</f>
        <v>N</v>
      </c>
      <c r="Q10" s="259" t="str">
        <f>+MAR!S49</f>
        <v>N</v>
      </c>
      <c r="R10" s="259">
        <f>+MAR!T49</f>
        <v>0</v>
      </c>
      <c r="S10" s="259" t="str">
        <f>+MAR!U49</f>
        <v>D</v>
      </c>
      <c r="T10" s="259" t="str">
        <f>+MAR!V49</f>
        <v>N</v>
      </c>
      <c r="U10" s="259">
        <f>+MAR!W49</f>
        <v>0</v>
      </c>
      <c r="V10" s="259">
        <f>+MAR!X49</f>
        <v>0</v>
      </c>
      <c r="W10" s="259" t="str">
        <f>+MAR!Y49</f>
        <v>D</v>
      </c>
      <c r="X10" s="259" t="str">
        <f>+MAR!Z49</f>
        <v>N</v>
      </c>
      <c r="Y10" s="259">
        <f>+MAR!AA49</f>
        <v>0</v>
      </c>
      <c r="Z10" s="259">
        <f>+MAR!AB49</f>
        <v>0</v>
      </c>
      <c r="AA10" s="259" t="str">
        <f>+MAR!AC49</f>
        <v>D</v>
      </c>
      <c r="AB10" s="259" t="str">
        <f>+MAR!AD49</f>
        <v>N</v>
      </c>
      <c r="AC10" s="259">
        <f>+MAR!AE49</f>
        <v>0</v>
      </c>
      <c r="AD10" s="259">
        <f>+MAR!AF49</f>
        <v>0</v>
      </c>
      <c r="AE10" s="259" t="str">
        <f>+MAR!AG49</f>
        <v>D</v>
      </c>
      <c r="AF10" s="259" t="str">
        <f>+MAR!AH49</f>
        <v>N</v>
      </c>
      <c r="AG10" s="245">
        <f>+MAR!BE49</f>
        <v>7.5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>
        <f>+ABR!D49</f>
        <v>0</v>
      </c>
      <c r="C12" s="250" t="str">
        <f>+ABR!E49</f>
        <v>DTS5S1</v>
      </c>
      <c r="D12" s="250" t="str">
        <f>+ABR!F49</f>
        <v>D</v>
      </c>
      <c r="E12" s="250" t="str">
        <f>+ABR!G49</f>
        <v>N</v>
      </c>
      <c r="F12" s="250" t="str">
        <f>+ABR!H49</f>
        <v>NTS5S1</v>
      </c>
      <c r="G12" s="250">
        <f>+ABR!I49</f>
        <v>0</v>
      </c>
      <c r="H12" s="250" t="str">
        <f>+ABR!J49</f>
        <v>TR</v>
      </c>
      <c r="I12" s="250" t="str">
        <f>+ABR!K49</f>
        <v>TR</v>
      </c>
      <c r="J12" s="250" t="str">
        <f>+ABR!L49</f>
        <v>DTS5S1</v>
      </c>
      <c r="K12" s="250">
        <f>+ABR!M49</f>
        <v>0</v>
      </c>
      <c r="L12" s="250" t="str">
        <f>+ABR!N49</f>
        <v>N</v>
      </c>
      <c r="M12" s="250" t="str">
        <f>+ABR!O49</f>
        <v>N</v>
      </c>
      <c r="N12" s="250">
        <f>+ABR!P49</f>
        <v>0</v>
      </c>
      <c r="O12" s="250">
        <f>+ABR!Q49</f>
        <v>0</v>
      </c>
      <c r="P12" s="250" t="str">
        <f>+ABR!R49</f>
        <v>D</v>
      </c>
      <c r="Q12" s="250" t="str">
        <f>+ABR!S49</f>
        <v>N</v>
      </c>
      <c r="R12" s="250" t="str">
        <f>+ABR!T49</f>
        <v>NTS5S1</v>
      </c>
      <c r="S12" s="250">
        <f>+ABR!U49</f>
        <v>0</v>
      </c>
      <c r="T12" s="250" t="str">
        <f>+ABR!V49</f>
        <v>D</v>
      </c>
      <c r="U12" s="250" t="str">
        <f>+ABR!W49</f>
        <v>N</v>
      </c>
      <c r="V12" s="250">
        <f>+ABR!X49</f>
        <v>0</v>
      </c>
      <c r="W12" s="250">
        <f>+ABR!Y49</f>
        <v>0</v>
      </c>
      <c r="X12" s="250" t="str">
        <f>+ABR!Z49</f>
        <v>D</v>
      </c>
      <c r="Y12" s="250" t="str">
        <f>+ABR!AA49</f>
        <v>N</v>
      </c>
      <c r="Z12" s="250">
        <f>+ABR!AB49</f>
        <v>0</v>
      </c>
      <c r="AA12" s="250">
        <f>+ABR!AC49</f>
        <v>0</v>
      </c>
      <c r="AB12" s="250" t="str">
        <f>+ABR!AD49</f>
        <v>D</v>
      </c>
      <c r="AC12" s="250" t="str">
        <f>+ABR!AE49</f>
        <v>N</v>
      </c>
      <c r="AD12" s="250" t="str">
        <f>+ABR!AF49</f>
        <v>NTS1</v>
      </c>
      <c r="AE12" s="250">
        <f>+ABR!AG49</f>
        <v>0</v>
      </c>
      <c r="AF12" s="250">
        <f>+ABR!AH49</f>
        <v>0</v>
      </c>
      <c r="AG12" s="245">
        <f>+ABR!BE49</f>
        <v>6.666666666666667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56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29.166666666666668</v>
      </c>
    </row>
    <row r="18" spans="1:56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0.5</v>
      </c>
    </row>
    <row r="20" spans="1:56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4</v>
      </c>
      <c r="E20" s="1777"/>
      <c r="I20" s="1776" t="s">
        <v>219</v>
      </c>
      <c r="J20" s="1776"/>
      <c r="K20" s="1776"/>
      <c r="L20" s="1777">
        <f>COUNTIF($B$4:$AF$15,"=FE")</f>
        <v>0</v>
      </c>
      <c r="M20" s="1777"/>
      <c r="Q20" s="1778" t="s">
        <v>57</v>
      </c>
      <c r="R20" s="1779"/>
      <c r="S20" s="1779"/>
      <c r="T20" s="1780"/>
      <c r="U20" s="1781">
        <f>+ABR!CB49</f>
        <v>7</v>
      </c>
      <c r="V20" s="1782"/>
      <c r="AG20" s="246"/>
    </row>
    <row r="21" spans="1:56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7</v>
      </c>
      <c r="E21" s="1777"/>
      <c r="I21" s="1776" t="s">
        <v>57</v>
      </c>
      <c r="J21" s="1776"/>
      <c r="K21" s="1776"/>
      <c r="L21" s="1777">
        <f>COUNTIF($B$4:$AF$15,"=FOTS")</f>
        <v>0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56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2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0.5</v>
      </c>
      <c r="V22" s="1802"/>
      <c r="W22" s="1805" t="s">
        <v>224</v>
      </c>
      <c r="X22" s="1806"/>
      <c r="Y22" s="1807">
        <f>IF(U22&gt;0,(IF(U22&lt;(12/24),1/24,(INT(U22/(12/24)))/24)),0)</f>
        <v>4.1666666666666664E-2</v>
      </c>
      <c r="Z22" s="1808"/>
      <c r="AA22" s="1791">
        <f>((Y22*24)*1.25*U24)</f>
        <v>0</v>
      </c>
      <c r="AB22" s="1792"/>
      <c r="AG22" s="246"/>
    </row>
    <row r="23" spans="1:56" s="53" customFormat="1" ht="18" customHeight="1" x14ac:dyDescent="0.15">
      <c r="A23" s="1776" t="s">
        <v>225</v>
      </c>
      <c r="B23" s="1776"/>
      <c r="C23" s="1776"/>
      <c r="D23" s="1788">
        <f>+D20+D21+D22</f>
        <v>13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0.45833333333333331</v>
      </c>
      <c r="Z23" s="1808"/>
      <c r="AA23" s="1791">
        <f>+((Y23*24)*1.375*U24)</f>
        <v>0</v>
      </c>
      <c r="AB23" s="1792"/>
      <c r="AG23" s="246"/>
    </row>
    <row r="24" spans="1:56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1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56" ht="18" customHeight="1" x14ac:dyDescent="0.25">
      <c r="A25" s="1823" t="s">
        <v>262</v>
      </c>
      <c r="B25" s="1823"/>
      <c r="C25" s="1823"/>
      <c r="D25" s="1823"/>
      <c r="E25" s="1823"/>
      <c r="F25" s="1823"/>
      <c r="G25" s="1823"/>
      <c r="H25" s="1823"/>
      <c r="I25" s="1823"/>
      <c r="J25" s="1823"/>
      <c r="K25" s="1823"/>
      <c r="L25" s="1823"/>
      <c r="M25" s="1823"/>
      <c r="N25" s="1823"/>
      <c r="O25" s="1823"/>
      <c r="P25" s="1823"/>
      <c r="Q25" s="1823"/>
      <c r="R25" s="1823"/>
      <c r="S25" s="1823"/>
      <c r="T25" s="1823"/>
      <c r="U25" s="1823"/>
      <c r="V25" s="1823"/>
      <c r="W25" s="1823"/>
      <c r="X25" s="1823"/>
      <c r="Y25" s="1823"/>
      <c r="Z25" s="1823"/>
      <c r="AA25" s="1823"/>
      <c r="AB25" s="1823"/>
      <c r="AC25" s="1823"/>
      <c r="AD25" s="1823"/>
      <c r="AE25" s="1823"/>
      <c r="AF25" s="1823"/>
      <c r="AG25" s="1823"/>
      <c r="AH25" s="1823"/>
      <c r="AI25" s="1823"/>
      <c r="AJ25" s="1823"/>
      <c r="AK25" s="1823"/>
      <c r="AL25" s="1823"/>
      <c r="AM25" s="1823"/>
      <c r="AN25" s="1823"/>
      <c r="AO25" s="1823"/>
      <c r="AP25" s="1823"/>
      <c r="AQ25" s="1823"/>
      <c r="AR25" s="1823"/>
      <c r="AS25" s="1823"/>
      <c r="AT25" s="1823"/>
      <c r="AU25" s="1823"/>
      <c r="AV25" s="1823"/>
      <c r="AW25" s="1823"/>
      <c r="AX25" s="1823"/>
      <c r="AY25" s="1823"/>
      <c r="AZ25" s="1823"/>
      <c r="BA25" s="1823"/>
      <c r="BB25" s="1823"/>
      <c r="BC25" s="1823"/>
      <c r="BD25" s="1823"/>
    </row>
    <row r="26" spans="1:56" ht="18" customHeight="1" x14ac:dyDescent="0.25"/>
    <row r="27" spans="1:56" ht="35.1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56" ht="23.1" customHeight="1" x14ac:dyDescent="0.25">
      <c r="A28" s="1764">
        <v>2024</v>
      </c>
      <c r="B28" s="1771" t="s">
        <v>214</v>
      </c>
      <c r="C28" s="1772"/>
      <c r="D28" s="1773"/>
      <c r="E28" s="1810">
        <v>25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44.000000000000007</v>
      </c>
    </row>
    <row r="29" spans="1:56" ht="23.1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56" ht="23.1" customHeight="1" x14ac:dyDescent="0.25">
      <c r="A30" s="1764" t="s">
        <v>251</v>
      </c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427">
        <f>184/24</f>
        <v>7.666666666666667</v>
      </c>
    </row>
    <row r="31" spans="1:56" ht="23.1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56" ht="23.1" customHeight="1" x14ac:dyDescent="0.25">
      <c r="A32" s="1764" t="s">
        <v>252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4">
        <f>176/24</f>
        <v>7.333333333333333</v>
      </c>
    </row>
    <row r="33" spans="1:33" ht="23.1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23.1" customHeight="1" x14ac:dyDescent="0.25">
      <c r="A34" s="1764" t="s">
        <v>253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4">
        <f>168/24</f>
        <v>7</v>
      </c>
    </row>
    <row r="35" spans="1:33" ht="23.1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23.1" customHeight="1" x14ac:dyDescent="0.25">
      <c r="A36" s="1764" t="s">
        <v>254</v>
      </c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4">
        <f>184/24</f>
        <v>7.666666666666667</v>
      </c>
    </row>
    <row r="37" spans="1:33" ht="23.1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23.1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>
        <f>168/24</f>
        <v>7</v>
      </c>
    </row>
    <row r="39" spans="1:33" ht="23.1" customHeight="1" x14ac:dyDescent="0.25">
      <c r="A39" s="1765"/>
      <c r="B39" s="277" t="str">
        <f>+JAN!D48</f>
        <v>N</v>
      </c>
      <c r="C39" s="277" t="str">
        <f>+JAN!E48</f>
        <v>T</v>
      </c>
      <c r="D39" s="277" t="str">
        <f>+JAN!F48</f>
        <v>NT</v>
      </c>
      <c r="E39" s="277">
        <f>+JAN!G48</f>
        <v>0</v>
      </c>
      <c r="F39" s="277" t="str">
        <f>+JAN!H48</f>
        <v>D</v>
      </c>
      <c r="G39" s="277" t="str">
        <f>+JAN!I48</f>
        <v>N</v>
      </c>
      <c r="H39" s="277">
        <f>+JAN!J48</f>
        <v>0</v>
      </c>
      <c r="I39" s="277">
        <f>+JAN!K48</f>
        <v>0</v>
      </c>
      <c r="J39" s="277" t="str">
        <f>+JAN!L48</f>
        <v>D</v>
      </c>
      <c r="K39" s="277" t="str">
        <f>+JAN!M48</f>
        <v>D</v>
      </c>
      <c r="L39" s="277">
        <f>+JAN!N48</f>
        <v>0</v>
      </c>
      <c r="M39" s="277">
        <f>+JAN!O48</f>
        <v>0</v>
      </c>
      <c r="N39" s="277" t="str">
        <f>+JAN!P48</f>
        <v>D</v>
      </c>
      <c r="O39" s="277" t="str">
        <f>+JAN!Q48</f>
        <v>N</v>
      </c>
      <c r="P39" s="277">
        <f>+JAN!R48</f>
        <v>0</v>
      </c>
      <c r="Q39" s="277">
        <f>+JAN!S48</f>
        <v>0</v>
      </c>
      <c r="R39" s="277" t="str">
        <f>+JAN!T48</f>
        <v>D</v>
      </c>
      <c r="S39" s="277" t="str">
        <f>+JAN!U48</f>
        <v>N</v>
      </c>
      <c r="T39" s="277" t="str">
        <f>+JAN!V48</f>
        <v>NTS5S</v>
      </c>
      <c r="U39" s="277">
        <f>+JAN!W48</f>
        <v>0</v>
      </c>
      <c r="V39" s="277" t="str">
        <f>+JAN!X48</f>
        <v>D</v>
      </c>
      <c r="W39" s="277" t="str">
        <f>+JAN!Y48</f>
        <v>N</v>
      </c>
      <c r="X39" s="277">
        <f>+JAN!Z48</f>
        <v>0</v>
      </c>
      <c r="Y39" s="277">
        <f>+JAN!AA48</f>
        <v>0</v>
      </c>
      <c r="Z39" s="277" t="str">
        <f>+JAN!AB48</f>
        <v>D</v>
      </c>
      <c r="AA39" s="277" t="str">
        <f>+JAN!AC48</f>
        <v>N</v>
      </c>
      <c r="AB39" s="277">
        <f>+JAN!AD48</f>
        <v>0</v>
      </c>
      <c r="AC39" s="277">
        <f>+JAN!AE48</f>
        <v>0</v>
      </c>
      <c r="AD39" s="277" t="str">
        <f>+JAN!AF48</f>
        <v>D</v>
      </c>
      <c r="AE39" s="277" t="str">
        <f>+JAN!AG48</f>
        <v>N</v>
      </c>
      <c r="AF39" s="277">
        <f>+JAN!AH48</f>
        <v>0</v>
      </c>
      <c r="AG39" s="245">
        <f>JAN!BE48</f>
        <v>8</v>
      </c>
    </row>
    <row r="40" spans="1:33" ht="23.1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>
        <f>176/24</f>
        <v>7.333333333333333</v>
      </c>
    </row>
    <row r="41" spans="1:33" ht="23.1" customHeight="1" x14ac:dyDescent="0.25">
      <c r="A41" s="1765"/>
      <c r="B41" s="250" t="e">
        <f>+#REF!</f>
        <v>#REF!</v>
      </c>
      <c r="C41" s="250" t="e">
        <f>+#REF!</f>
        <v>#REF!</v>
      </c>
      <c r="D41" s="250" t="e">
        <f>+#REF!</f>
        <v>#REF!</v>
      </c>
      <c r="E41" s="250" t="e">
        <f>+#REF!</f>
        <v>#REF!</v>
      </c>
      <c r="F41" s="250" t="e">
        <f>+#REF!</f>
        <v>#REF!</v>
      </c>
      <c r="G41" s="250" t="e">
        <f>+#REF!</f>
        <v>#REF!</v>
      </c>
      <c r="H41" s="250" t="e">
        <f>+#REF!</f>
        <v>#REF!</v>
      </c>
      <c r="I41" s="250" t="e">
        <f>+#REF!</f>
        <v>#REF!</v>
      </c>
      <c r="J41" s="250" t="e">
        <f>+#REF!</f>
        <v>#REF!</v>
      </c>
      <c r="K41" s="250" t="e">
        <f>+#REF!</f>
        <v>#REF!</v>
      </c>
      <c r="L41" s="250" t="e">
        <f>+#REF!</f>
        <v>#REF!</v>
      </c>
      <c r="M41" s="250" t="e">
        <f>+#REF!</f>
        <v>#REF!</v>
      </c>
      <c r="N41" s="250" t="e">
        <f>+#REF!</f>
        <v>#REF!</v>
      </c>
      <c r="O41" s="250" t="e">
        <f>+#REF!</f>
        <v>#REF!</v>
      </c>
      <c r="P41" s="250" t="e">
        <f>+#REF!</f>
        <v>#REF!</v>
      </c>
      <c r="Q41" s="250" t="e">
        <f>+#REF!</f>
        <v>#REF!</v>
      </c>
      <c r="R41" s="250" t="e">
        <f>+#REF!</f>
        <v>#REF!</v>
      </c>
      <c r="S41" s="250" t="e">
        <f>+#REF!</f>
        <v>#REF!</v>
      </c>
      <c r="T41" s="250" t="e">
        <f>+#REF!</f>
        <v>#REF!</v>
      </c>
      <c r="U41" s="250" t="e">
        <f>+#REF!</f>
        <v>#REF!</v>
      </c>
      <c r="V41" s="250" t="e">
        <f>+#REF!</f>
        <v>#REF!</v>
      </c>
      <c r="W41" s="250" t="e">
        <f>+#REF!</f>
        <v>#REF!</v>
      </c>
      <c r="X41" s="250" t="e">
        <f>+#REF!</f>
        <v>#REF!</v>
      </c>
      <c r="Y41" s="250" t="e">
        <f>+#REF!</f>
        <v>#REF!</v>
      </c>
      <c r="Z41" s="250" t="e">
        <f>+#REF!</f>
        <v>#REF!</v>
      </c>
      <c r="AA41" s="250" t="e">
        <f>+#REF!</f>
        <v>#REF!</v>
      </c>
      <c r="AB41" s="250" t="e">
        <f>+#REF!</f>
        <v>#REF!</v>
      </c>
      <c r="AC41" s="250" t="e">
        <f>+#REF!</f>
        <v>#REF!</v>
      </c>
      <c r="AD41" s="250" t="e">
        <f>+#REF!</f>
        <v>#REF!</v>
      </c>
      <c r="AE41" s="250" t="e">
        <f>+#REF!</f>
        <v>#REF!</v>
      </c>
      <c r="AF41" s="250" t="e">
        <f>+#REF!</f>
        <v>#REF!</v>
      </c>
      <c r="AG41" s="245" t="e">
        <f>#REF!</f>
        <v>#REF!</v>
      </c>
    </row>
    <row r="42" spans="1:33" ht="23.1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3.1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14.45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4.45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1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4.45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x14ac:dyDescent="0.25">
      <c r="A48" s="1793" t="s">
        <v>225</v>
      </c>
      <c r="B48" s="1794"/>
      <c r="C48" s="1795"/>
      <c r="D48" s="1820">
        <f>+D45+D46+D47</f>
        <v>1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45.95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0"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U20:V21"/>
    <mergeCell ref="A21:C21"/>
    <mergeCell ref="D21:E21"/>
    <mergeCell ref="I21:K21"/>
    <mergeCell ref="L21:M21"/>
    <mergeCell ref="Q21:T21"/>
    <mergeCell ref="A25:BD25"/>
    <mergeCell ref="A50:BD50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</mergeCells>
  <conditionalFormatting sqref="B5:AF16">
    <cfRule type="cellIs" dxfId="559" priority="1" operator="equal">
      <formula>"FOTS"</formula>
    </cfRule>
    <cfRule type="cellIs" dxfId="558" priority="2" operator="equal">
      <formula>"FO"</formula>
    </cfRule>
    <cfRule type="cellIs" dxfId="557" priority="3" operator="equal">
      <formula>"F"</formula>
    </cfRule>
    <cfRule type="cellIs" dxfId="556" priority="4" operator="equal">
      <formula>"NTSDS"</formula>
    </cfRule>
    <cfRule type="cellIs" dxfId="555" priority="5" operator="equal">
      <formula>"DTSDS"</formula>
    </cfRule>
    <cfRule type="cellIs" dxfId="554" priority="6" operator="equal">
      <formula>"NTS5S"</formula>
    </cfRule>
    <cfRule type="cellIs" dxfId="553" priority="7" operator="equal">
      <formula>"DTS5S"</formula>
    </cfRule>
    <cfRule type="cellIs" dxfId="552" priority="8" operator="equal">
      <formula>"NTS"</formula>
    </cfRule>
    <cfRule type="cellIs" dxfId="551" priority="9" operator="equal">
      <formula>"DTS"</formula>
    </cfRule>
    <cfRule type="cellIs" dxfId="550" priority="10" operator="equal">
      <formula>"FEF"</formula>
    </cfRule>
    <cfRule type="cellIs" dxfId="549" priority="11" operator="equal">
      <formula>"FED"</formula>
    </cfRule>
    <cfRule type="cellIs" dxfId="548" priority="12" operator="equal">
      <formula>"FES"</formula>
    </cfRule>
    <cfRule type="cellIs" dxfId="547" priority="13" operator="equal">
      <formula>"FE"</formula>
    </cfRule>
    <cfRule type="cellIs" dxfId="546" priority="14" operator="equal">
      <formula>"DS"</formula>
    </cfRule>
  </conditionalFormatting>
  <conditionalFormatting sqref="B30:AF41">
    <cfRule type="cellIs" dxfId="545" priority="29" operator="equal">
      <formula>"FOTS"</formula>
    </cfRule>
    <cfRule type="cellIs" dxfId="544" priority="30" operator="equal">
      <formula>"FO"</formula>
    </cfRule>
    <cfRule type="cellIs" dxfId="543" priority="31" operator="equal">
      <formula>"F"</formula>
    </cfRule>
    <cfRule type="cellIs" dxfId="542" priority="32" operator="equal">
      <formula>"NTSDS"</formula>
    </cfRule>
    <cfRule type="cellIs" dxfId="541" priority="33" operator="equal">
      <formula>"DTSDS"</formula>
    </cfRule>
    <cfRule type="cellIs" dxfId="540" priority="34" operator="equal">
      <formula>"NTS5S"</formula>
    </cfRule>
    <cfRule type="cellIs" dxfId="539" priority="35" operator="equal">
      <formula>"DTS5S"</formula>
    </cfRule>
    <cfRule type="cellIs" dxfId="538" priority="36" operator="equal">
      <formula>"NTS"</formula>
    </cfRule>
    <cfRule type="cellIs" dxfId="537" priority="37" operator="equal">
      <formula>"DTS"</formula>
    </cfRule>
    <cfRule type="cellIs" dxfId="536" priority="38" operator="equal">
      <formula>"FEF"</formula>
    </cfRule>
    <cfRule type="cellIs" dxfId="535" priority="39" operator="equal">
      <formula>"FED"</formula>
    </cfRule>
    <cfRule type="cellIs" dxfId="534" priority="40" operator="equal">
      <formula>"FES"</formula>
    </cfRule>
    <cfRule type="cellIs" dxfId="533" priority="41" operator="equal">
      <formula>"FE"</formula>
    </cfRule>
    <cfRule type="cellIs" dxfId="53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749D9-ADCC-4C0B-AE95-E86E710262D7}">
  <dimension ref="A1:BD50"/>
  <sheetViews>
    <sheetView showZeros="0" workbookViewId="0">
      <selection activeCell="J4" sqref="J4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7109375" customWidth="1"/>
    <col min="35" max="38" width="8.7109375" hidden="1" customWidth="1"/>
    <col min="39" max="39" width="2.1406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26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 t="str">
        <f>+JAN!D48</f>
        <v>N</v>
      </c>
      <c r="C6" s="259" t="str">
        <f>+JAN!E48</f>
        <v>T</v>
      </c>
      <c r="D6" s="259" t="str">
        <f>+JAN!F48</f>
        <v>NT</v>
      </c>
      <c r="E6" s="259">
        <f>+JAN!G48</f>
        <v>0</v>
      </c>
      <c r="F6" s="259" t="str">
        <f>+JAN!H48</f>
        <v>D</v>
      </c>
      <c r="G6" s="259" t="str">
        <f>+JAN!I48</f>
        <v>N</v>
      </c>
      <c r="H6" s="259">
        <f>+JAN!J48</f>
        <v>0</v>
      </c>
      <c r="I6" s="259">
        <f>+JAN!K48</f>
        <v>0</v>
      </c>
      <c r="J6" s="259" t="str">
        <f>+JAN!L48</f>
        <v>D</v>
      </c>
      <c r="K6" s="259" t="str">
        <f>+JAN!M48</f>
        <v>D</v>
      </c>
      <c r="L6" s="259">
        <f>+JAN!N48</f>
        <v>0</v>
      </c>
      <c r="M6" s="259">
        <f>+JAN!O48</f>
        <v>0</v>
      </c>
      <c r="N6" s="259" t="str">
        <f>+JAN!P48</f>
        <v>D</v>
      </c>
      <c r="O6" s="259" t="str">
        <f>+JAN!Q48</f>
        <v>N</v>
      </c>
      <c r="P6" s="259">
        <f>+JAN!R48</f>
        <v>0</v>
      </c>
      <c r="Q6" s="259">
        <f>+JAN!S48</f>
        <v>0</v>
      </c>
      <c r="R6" s="259" t="str">
        <f>+JAN!T48</f>
        <v>D</v>
      </c>
      <c r="S6" s="259" t="str">
        <f>+JAN!U48</f>
        <v>N</v>
      </c>
      <c r="T6" s="259" t="str">
        <f>+JAN!V48</f>
        <v>NTS5S</v>
      </c>
      <c r="U6" s="259">
        <f>+JAN!W48</f>
        <v>0</v>
      </c>
      <c r="V6" s="259" t="str">
        <f>+JAN!X48</f>
        <v>D</v>
      </c>
      <c r="W6" s="259" t="str">
        <f>+JAN!Y48</f>
        <v>N</v>
      </c>
      <c r="X6" s="259">
        <f>+JAN!Z48</f>
        <v>0</v>
      </c>
      <c r="Y6" s="259">
        <f>+JAN!AA48</f>
        <v>0</v>
      </c>
      <c r="Z6" s="259" t="str">
        <f>+JAN!AB48</f>
        <v>D</v>
      </c>
      <c r="AA6" s="259" t="str">
        <f>+JAN!AC48</f>
        <v>N</v>
      </c>
      <c r="AB6" s="259">
        <f>+JAN!AD48</f>
        <v>0</v>
      </c>
      <c r="AC6" s="259">
        <f>+JAN!AE48</f>
        <v>0</v>
      </c>
      <c r="AD6" s="259" t="str">
        <f>+JAN!AF48</f>
        <v>D</v>
      </c>
      <c r="AE6" s="259" t="str">
        <f>+JAN!AG48</f>
        <v>N</v>
      </c>
      <c r="AF6" s="259">
        <f>+JAN!AH48</f>
        <v>0</v>
      </c>
      <c r="AG6" s="245">
        <f>+JAN!BE48</f>
        <v>8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 t="str">
        <f>+FEV!D50</f>
        <v>B</v>
      </c>
      <c r="C8" s="259" t="str">
        <f>+FEV!E50</f>
        <v>B</v>
      </c>
      <c r="D8" s="259" t="str">
        <f>+FEV!F50</f>
        <v>N</v>
      </c>
      <c r="E8" s="259">
        <f>+FEV!G50</f>
        <v>0</v>
      </c>
      <c r="F8" s="259">
        <f>+FEV!H50</f>
        <v>0</v>
      </c>
      <c r="G8" s="259" t="str">
        <f>+FEV!I50</f>
        <v>D</v>
      </c>
      <c r="H8" s="259" t="str">
        <f>+FEV!J50</f>
        <v>D</v>
      </c>
      <c r="I8" s="259">
        <f>+FEV!K50</f>
        <v>0</v>
      </c>
      <c r="J8" s="259">
        <f>+FEV!L50</f>
        <v>0</v>
      </c>
      <c r="K8" s="259" t="str">
        <f>+FEV!M50</f>
        <v>DISP</v>
      </c>
      <c r="L8" s="259" t="str">
        <f>+FEV!N50</f>
        <v>N</v>
      </c>
      <c r="M8" s="259">
        <f>+FEV!O50</f>
        <v>0</v>
      </c>
      <c r="N8" s="259">
        <f>+FEV!P50</f>
        <v>0</v>
      </c>
      <c r="O8" s="259" t="str">
        <f>+FEV!Q50</f>
        <v>N</v>
      </c>
      <c r="P8" s="259" t="str">
        <f>+FEV!R50</f>
        <v>N</v>
      </c>
      <c r="Q8" s="259">
        <f>+FEV!S50</f>
        <v>0</v>
      </c>
      <c r="R8" s="259">
        <f>+FEV!T50</f>
        <v>0</v>
      </c>
      <c r="S8" s="259" t="str">
        <f>+FEV!U50</f>
        <v>D</v>
      </c>
      <c r="T8" s="259" t="str">
        <f>+FEV!V50</f>
        <v>N</v>
      </c>
      <c r="U8" s="259">
        <f>+FEV!W50</f>
        <v>0</v>
      </c>
      <c r="V8" s="259">
        <f>+FEV!X50</f>
        <v>0</v>
      </c>
      <c r="W8" s="259" t="str">
        <f>+FEV!Y50</f>
        <v>D</v>
      </c>
      <c r="X8" s="259" t="str">
        <f>+FEV!Z50</f>
        <v>N</v>
      </c>
      <c r="Y8" s="259" t="str">
        <f>+FEV!AA50</f>
        <v>NTS</v>
      </c>
      <c r="Z8" s="259">
        <f>+FEV!AB50</f>
        <v>0</v>
      </c>
      <c r="AA8" s="259" t="str">
        <f>+FEV!AC50</f>
        <v>DISP</v>
      </c>
      <c r="AB8" s="259" t="str">
        <f>+FEV!AD50</f>
        <v>N</v>
      </c>
      <c r="AC8" s="259">
        <f>+FEV!AE50</f>
        <v>0</v>
      </c>
      <c r="AD8" s="259">
        <f>+FEV!AF50</f>
        <v>0</v>
      </c>
      <c r="AE8" s="259">
        <f>+FEV!AG50</f>
        <v>0</v>
      </c>
      <c r="AF8" s="259">
        <f>+FEV!AH50</f>
        <v>0</v>
      </c>
      <c r="AG8" s="245">
        <f>+FEV!BE50</f>
        <v>6.166666666666667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>
        <f>+MAR!D50</f>
        <v>0</v>
      </c>
      <c r="C10" s="259" t="str">
        <f>+MAR!E50</f>
        <v>D</v>
      </c>
      <c r="D10" s="259" t="str">
        <f>+MAR!F50</f>
        <v>N</v>
      </c>
      <c r="E10" s="259">
        <f>+MAR!G50</f>
        <v>0</v>
      </c>
      <c r="F10" s="259">
        <f>+MAR!H50</f>
        <v>0</v>
      </c>
      <c r="G10" s="259" t="str">
        <f>+MAR!I50</f>
        <v>D</v>
      </c>
      <c r="H10" s="259" t="str">
        <f>+MAR!J50</f>
        <v>D</v>
      </c>
      <c r="I10" s="259">
        <f>+MAR!K50</f>
        <v>0</v>
      </c>
      <c r="J10" s="259">
        <f>+MAR!L50</f>
        <v>0</v>
      </c>
      <c r="K10" s="259" t="str">
        <f>+MAR!M50</f>
        <v>DISP</v>
      </c>
      <c r="L10" s="259" t="str">
        <f>+MAR!N50</f>
        <v>N</v>
      </c>
      <c r="M10" s="259">
        <f>+MAR!O50</f>
        <v>0</v>
      </c>
      <c r="N10" s="259">
        <f>+MAR!P50</f>
        <v>0</v>
      </c>
      <c r="O10" s="259" t="str">
        <f>+MAR!Q50</f>
        <v>N</v>
      </c>
      <c r="P10" s="259" t="str">
        <f>+MAR!R50</f>
        <v>N</v>
      </c>
      <c r="Q10" s="259">
        <f>+MAR!S50</f>
        <v>0</v>
      </c>
      <c r="R10" s="259">
        <f>+MAR!T50</f>
        <v>0</v>
      </c>
      <c r="S10" s="259" t="str">
        <f>+MAR!U50</f>
        <v>D</v>
      </c>
      <c r="T10" s="259" t="str">
        <f>+MAR!V50</f>
        <v>N</v>
      </c>
      <c r="U10" s="259">
        <f>+MAR!W50</f>
        <v>0</v>
      </c>
      <c r="V10" s="259">
        <f>+MAR!X50</f>
        <v>0</v>
      </c>
      <c r="W10" s="259" t="str">
        <f>+MAR!Y50</f>
        <v>D</v>
      </c>
      <c r="X10" s="259" t="str">
        <f>+MAR!Z50</f>
        <v>N</v>
      </c>
      <c r="Y10" s="259">
        <f>+MAR!AA50</f>
        <v>0</v>
      </c>
      <c r="Z10" s="259">
        <f>+MAR!AB50</f>
        <v>0</v>
      </c>
      <c r="AA10" s="259" t="str">
        <f>+MAR!AC50</f>
        <v>D</v>
      </c>
      <c r="AB10" s="259" t="str">
        <f>+MAR!AD50</f>
        <v>N</v>
      </c>
      <c r="AC10" s="259">
        <f>+MAR!AE50</f>
        <v>0</v>
      </c>
      <c r="AD10" s="259">
        <f>+MAR!AF50</f>
        <v>0</v>
      </c>
      <c r="AE10" s="259" t="str">
        <f>+MAR!AG50</f>
        <v>D</v>
      </c>
      <c r="AF10" s="259" t="str">
        <f>+MAR!AH50</f>
        <v>N</v>
      </c>
      <c r="AG10" s="245">
        <f>+MAR!BE50</f>
        <v>7.5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>
        <f>+ABR!D50</f>
        <v>0</v>
      </c>
      <c r="C12" s="250">
        <f>+ABR!E50</f>
        <v>0</v>
      </c>
      <c r="D12" s="250" t="str">
        <f>+ABR!F50</f>
        <v>D</v>
      </c>
      <c r="E12" s="250" t="str">
        <f>+ABR!G50</f>
        <v>T</v>
      </c>
      <c r="F12" s="250" t="str">
        <f>+ABR!H50</f>
        <v>DTS</v>
      </c>
      <c r="G12" s="250" t="str">
        <f>+ABR!I50</f>
        <v>NT</v>
      </c>
      <c r="H12" s="250" t="str">
        <f>+ABR!J50</f>
        <v>TR</v>
      </c>
      <c r="I12" s="250" t="str">
        <f>+ABR!K50</f>
        <v>TR</v>
      </c>
      <c r="J12" s="250" t="str">
        <f>+ABR!L50</f>
        <v>DTS5S</v>
      </c>
      <c r="K12" s="250">
        <f>+ABR!M50</f>
        <v>0</v>
      </c>
      <c r="L12" s="250" t="str">
        <f>+ABR!N50</f>
        <v>N</v>
      </c>
      <c r="M12" s="250" t="str">
        <f>+ABR!O50</f>
        <v>N</v>
      </c>
      <c r="N12" s="250" t="str">
        <f>+ABR!P50</f>
        <v>NTS5S</v>
      </c>
      <c r="O12" s="250">
        <f>+ABR!Q50</f>
        <v>0</v>
      </c>
      <c r="P12" s="250" t="str">
        <f>+ABR!R50</f>
        <v>D</v>
      </c>
      <c r="Q12" s="250" t="str">
        <f>+ABR!S50</f>
        <v>N</v>
      </c>
      <c r="R12" s="250">
        <f>+ABR!T50</f>
        <v>0</v>
      </c>
      <c r="S12" s="250">
        <f>+ABR!U50</f>
        <v>0</v>
      </c>
      <c r="T12" s="250" t="str">
        <f>+ABR!V50</f>
        <v>FE</v>
      </c>
      <c r="U12" s="250" t="str">
        <f>+ABR!W50</f>
        <v>FEF</v>
      </c>
      <c r="V12" s="250" t="str">
        <f>+ABR!X50</f>
        <v>FE</v>
      </c>
      <c r="W12" s="250" t="str">
        <f>+ABR!Y50</f>
        <v>FE</v>
      </c>
      <c r="X12" s="250" t="str">
        <f>+ABR!Z50</f>
        <v>FE</v>
      </c>
      <c r="Y12" s="250" t="str">
        <f>+ABR!AA50</f>
        <v>FE</v>
      </c>
      <c r="Z12" s="250" t="str">
        <f>+ABR!AB50</f>
        <v>FES</v>
      </c>
      <c r="AA12" s="250" t="str">
        <f>+ABR!AC50</f>
        <v>FED</v>
      </c>
      <c r="AB12" s="250" t="str">
        <f>+ABR!AD50</f>
        <v>FE</v>
      </c>
      <c r="AC12" s="250" t="str">
        <f>+ABR!AE50</f>
        <v>FE</v>
      </c>
      <c r="AD12" s="250" t="str">
        <f>+ABR!AF50</f>
        <v>FE</v>
      </c>
      <c r="AE12" s="250" t="str">
        <f>+ABR!AG50</f>
        <v>FE</v>
      </c>
      <c r="AF12" s="250">
        <f>+ABR!AH50</f>
        <v>0</v>
      </c>
      <c r="AG12" s="245">
        <f>+ABR!BE50</f>
        <v>6.666666666666667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56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28.333333333333336</v>
      </c>
    </row>
    <row r="18" spans="1:56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-0.33333333333333215</v>
      </c>
    </row>
    <row r="20" spans="1:56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2</v>
      </c>
      <c r="E20" s="1777"/>
      <c r="I20" s="1776" t="s">
        <v>219</v>
      </c>
      <c r="J20" s="1776"/>
      <c r="K20" s="1776"/>
      <c r="L20" s="1777">
        <f>COUNTIF($B$4:$AF$15,"=FE")</f>
        <v>9</v>
      </c>
      <c r="M20" s="1777"/>
      <c r="Q20" s="1778" t="s">
        <v>57</v>
      </c>
      <c r="R20" s="1779"/>
      <c r="S20" s="1779"/>
      <c r="T20" s="1780"/>
      <c r="U20" s="1781">
        <f>+ABR!CB50</f>
        <v>6</v>
      </c>
      <c r="V20" s="1782"/>
      <c r="AG20" s="246"/>
    </row>
    <row r="21" spans="1:56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3</v>
      </c>
      <c r="E21" s="1777"/>
      <c r="I21" s="1776" t="s">
        <v>57</v>
      </c>
      <c r="J21" s="1776"/>
      <c r="K21" s="1776"/>
      <c r="L21" s="1777">
        <f>COUNTIF($B$4:$AF$15,"=FOTS")</f>
        <v>0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56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0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56" s="53" customFormat="1" ht="18" customHeight="1" x14ac:dyDescent="0.15">
      <c r="A23" s="1776" t="s">
        <v>225</v>
      </c>
      <c r="B23" s="1776"/>
      <c r="C23" s="1776"/>
      <c r="D23" s="1788">
        <f>+D20+D21+D22</f>
        <v>5</v>
      </c>
      <c r="E23" s="1788"/>
      <c r="I23" s="1776">
        <v>26</v>
      </c>
      <c r="J23" s="1776"/>
      <c r="K23" s="1776"/>
      <c r="L23" s="1777">
        <f>COUNTIF($B$4:$AF$15,"=B")</f>
        <v>2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56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3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56" ht="18" customHeight="1" x14ac:dyDescent="0.25">
      <c r="A25" s="1823" t="s">
        <v>262</v>
      </c>
      <c r="B25" s="1823"/>
      <c r="C25" s="1823"/>
      <c r="D25" s="1823"/>
      <c r="E25" s="1823"/>
      <c r="F25" s="1823"/>
      <c r="G25" s="1823"/>
      <c r="H25" s="1823"/>
      <c r="I25" s="1823"/>
      <c r="J25" s="1823"/>
      <c r="K25" s="1823"/>
      <c r="L25" s="1823"/>
      <c r="M25" s="1823"/>
      <c r="N25" s="1823"/>
      <c r="O25" s="1823"/>
      <c r="P25" s="1823"/>
      <c r="Q25" s="1823"/>
      <c r="R25" s="1823"/>
      <c r="S25" s="1823"/>
      <c r="T25" s="1823"/>
      <c r="U25" s="1823"/>
      <c r="V25" s="1823"/>
      <c r="W25" s="1823"/>
      <c r="X25" s="1823"/>
      <c r="Y25" s="1823"/>
      <c r="Z25" s="1823"/>
      <c r="AA25" s="1823"/>
      <c r="AB25" s="1823"/>
      <c r="AC25" s="1823"/>
      <c r="AD25" s="1823"/>
      <c r="AE25" s="1823"/>
      <c r="AF25" s="1823"/>
      <c r="AG25" s="1823"/>
      <c r="AH25" s="1823"/>
      <c r="AI25" s="1823"/>
      <c r="AJ25" s="1823"/>
      <c r="AK25" s="1823"/>
      <c r="AL25" s="1823"/>
      <c r="AM25" s="1823"/>
      <c r="AN25" s="1823"/>
      <c r="AO25" s="1823"/>
      <c r="AP25" s="1823"/>
      <c r="AQ25" s="1823"/>
      <c r="AR25" s="1823"/>
      <c r="AS25" s="1823"/>
      <c r="AT25" s="1823"/>
      <c r="AU25" s="1823"/>
      <c r="AV25" s="1823"/>
      <c r="AW25" s="1823"/>
      <c r="AX25" s="1823"/>
      <c r="AY25" s="1823"/>
      <c r="AZ25" s="1823"/>
      <c r="BA25" s="1823"/>
      <c r="BB25" s="1823"/>
      <c r="BC25" s="1823"/>
      <c r="BD25" s="1823"/>
    </row>
    <row r="26" spans="1:56" ht="18" customHeight="1" x14ac:dyDescent="0.25"/>
    <row r="27" spans="1:56" ht="36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56" ht="25.5" customHeight="1" x14ac:dyDescent="0.25">
      <c r="A28" s="1764">
        <v>2024</v>
      </c>
      <c r="B28" s="1771" t="s">
        <v>214</v>
      </c>
      <c r="C28" s="1772"/>
      <c r="D28" s="1773"/>
      <c r="E28" s="1810">
        <v>26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29.666666666666668</v>
      </c>
    </row>
    <row r="29" spans="1:56" ht="17.100000000000001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56" ht="17.100000000000001" customHeight="1" x14ac:dyDescent="0.25">
      <c r="A30" s="1764" t="s">
        <v>251</v>
      </c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427">
        <f>184/24</f>
        <v>7.666666666666667</v>
      </c>
    </row>
    <row r="31" spans="1:56" ht="17.100000000000001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56" ht="17.100000000000001" customHeight="1" x14ac:dyDescent="0.25">
      <c r="A32" s="1764" t="s">
        <v>252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4">
        <f>176/24</f>
        <v>7.333333333333333</v>
      </c>
    </row>
    <row r="33" spans="1:33" ht="17.100000000000001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17.100000000000001" customHeight="1" x14ac:dyDescent="0.25">
      <c r="A34" s="1764" t="s">
        <v>253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4">
        <f>168/24</f>
        <v>7</v>
      </c>
    </row>
    <row r="35" spans="1:33" ht="17.100000000000001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17.100000000000001" customHeight="1" x14ac:dyDescent="0.25">
      <c r="A36" s="1764" t="s">
        <v>254</v>
      </c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4">
        <f>184/24</f>
        <v>7.666666666666667</v>
      </c>
    </row>
    <row r="37" spans="1:33" ht="17.100000000000001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17.100000000000001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17.100000000000001" customHeight="1" x14ac:dyDescent="0.25">
      <c r="A39" s="1765"/>
      <c r="B39" s="277"/>
      <c r="C39" s="277"/>
      <c r="D39" s="277"/>
      <c r="E39" s="277"/>
      <c r="F39" s="277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277"/>
      <c r="V39" s="277"/>
      <c r="W39" s="277"/>
      <c r="X39" s="277"/>
      <c r="Y39" s="277"/>
      <c r="Z39" s="277"/>
      <c r="AA39" s="277"/>
      <c r="AB39" s="277"/>
      <c r="AC39" s="277"/>
      <c r="AD39" s="277"/>
      <c r="AE39" s="277"/>
      <c r="AF39" s="277"/>
      <c r="AG39" s="245"/>
    </row>
    <row r="40" spans="1:33" ht="17.100000000000001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17.100000000000001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3.45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3.45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20.45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20.45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20.45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20.45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20.45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42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0"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L22:M22"/>
    <mergeCell ref="Q22:T23"/>
    <mergeCell ref="A23:C23"/>
    <mergeCell ref="D23:E23"/>
    <mergeCell ref="I23:K23"/>
    <mergeCell ref="L23:M23"/>
    <mergeCell ref="A25:BD25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</mergeCells>
  <conditionalFormatting sqref="B5:AF16">
    <cfRule type="cellIs" dxfId="531" priority="1" operator="equal">
      <formula>"FOTS"</formula>
    </cfRule>
    <cfRule type="cellIs" dxfId="530" priority="2" operator="equal">
      <formula>"FO"</formula>
    </cfRule>
    <cfRule type="cellIs" dxfId="529" priority="3" operator="equal">
      <formula>"F"</formula>
    </cfRule>
    <cfRule type="cellIs" dxfId="528" priority="4" operator="equal">
      <formula>"NTSDS"</formula>
    </cfRule>
    <cfRule type="cellIs" dxfId="527" priority="5" operator="equal">
      <formula>"DTSDS"</formula>
    </cfRule>
    <cfRule type="cellIs" dxfId="526" priority="6" operator="equal">
      <formula>"NTS5S"</formula>
    </cfRule>
    <cfRule type="cellIs" dxfId="525" priority="7" operator="equal">
      <formula>"DTS5S"</formula>
    </cfRule>
    <cfRule type="cellIs" dxfId="524" priority="8" operator="equal">
      <formula>"NTS"</formula>
    </cfRule>
    <cfRule type="cellIs" dxfId="523" priority="9" operator="equal">
      <formula>"DTS"</formula>
    </cfRule>
    <cfRule type="cellIs" dxfId="522" priority="10" operator="equal">
      <formula>"FEF"</formula>
    </cfRule>
    <cfRule type="cellIs" dxfId="521" priority="11" operator="equal">
      <formula>"FED"</formula>
    </cfRule>
    <cfRule type="cellIs" dxfId="520" priority="12" operator="equal">
      <formula>"FES"</formula>
    </cfRule>
    <cfRule type="cellIs" dxfId="519" priority="13" operator="equal">
      <formula>"FE"</formula>
    </cfRule>
    <cfRule type="cellIs" dxfId="518" priority="14" operator="equal">
      <formula>"DS"</formula>
    </cfRule>
  </conditionalFormatting>
  <conditionalFormatting sqref="B30:AF41">
    <cfRule type="cellIs" dxfId="517" priority="29" operator="equal">
      <formula>"FOTS"</formula>
    </cfRule>
    <cfRule type="cellIs" dxfId="516" priority="30" operator="equal">
      <formula>"FO"</formula>
    </cfRule>
    <cfRule type="cellIs" dxfId="515" priority="31" operator="equal">
      <formula>"F"</formula>
    </cfRule>
    <cfRule type="cellIs" dxfId="514" priority="32" operator="equal">
      <formula>"NTSDS"</formula>
    </cfRule>
    <cfRule type="cellIs" dxfId="513" priority="33" operator="equal">
      <formula>"DTSDS"</formula>
    </cfRule>
    <cfRule type="cellIs" dxfId="512" priority="34" operator="equal">
      <formula>"NTS5S"</formula>
    </cfRule>
    <cfRule type="cellIs" dxfId="511" priority="35" operator="equal">
      <formula>"DTS5S"</formula>
    </cfRule>
    <cfRule type="cellIs" dxfId="510" priority="36" operator="equal">
      <formula>"NTS"</formula>
    </cfRule>
    <cfRule type="cellIs" dxfId="509" priority="37" operator="equal">
      <formula>"DTS"</formula>
    </cfRule>
    <cfRule type="cellIs" dxfId="508" priority="38" operator="equal">
      <formula>"FEF"</formula>
    </cfRule>
    <cfRule type="cellIs" dxfId="507" priority="39" operator="equal">
      <formula>"FED"</formula>
    </cfRule>
    <cfRule type="cellIs" dxfId="506" priority="40" operator="equal">
      <formula>"FES"</formula>
    </cfRule>
    <cfRule type="cellIs" dxfId="505" priority="41" operator="equal">
      <formula>"FE"</formula>
    </cfRule>
    <cfRule type="cellIs" dxfId="504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F6F9C-52F8-4D93-B604-1CD77181AFA8}">
  <dimension ref="A1:BD49"/>
  <sheetViews>
    <sheetView showZeros="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42578125" customWidth="1"/>
    <col min="35" max="38" width="8.7109375" hidden="1" customWidth="1"/>
    <col min="39" max="39" width="0.425781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27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28.666666666666668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>
        <f>+JAN!D49</f>
        <v>0</v>
      </c>
      <c r="C6" s="259">
        <f>+JAN!E49</f>
        <v>0</v>
      </c>
      <c r="D6" s="259">
        <f>+JAN!F49</f>
        <v>0</v>
      </c>
      <c r="E6" s="259" t="str">
        <f>+JAN!G49</f>
        <v>DTSDS</v>
      </c>
      <c r="F6" s="259" t="str">
        <f>+JAN!H49</f>
        <v>D</v>
      </c>
      <c r="G6" s="259" t="str">
        <f>+JAN!I49</f>
        <v>D</v>
      </c>
      <c r="H6" s="259">
        <f>+JAN!J49</f>
        <v>0</v>
      </c>
      <c r="I6" s="259">
        <f>+JAN!K49</f>
        <v>0</v>
      </c>
      <c r="J6" s="259" t="str">
        <f>+JAN!L49</f>
        <v>FOTS</v>
      </c>
      <c r="K6" s="259" t="str">
        <f>+JAN!M49</f>
        <v>FOTS</v>
      </c>
      <c r="L6" s="259">
        <f>+JAN!N49</f>
        <v>0</v>
      </c>
      <c r="M6" s="259">
        <f>+JAN!O49</f>
        <v>0</v>
      </c>
      <c r="N6" s="259" t="str">
        <f>+JAN!P49</f>
        <v>FE</v>
      </c>
      <c r="O6" s="259" t="str">
        <f>+JAN!Q49</f>
        <v>FE</v>
      </c>
      <c r="P6" s="259">
        <f>+JAN!R49</f>
        <v>0</v>
      </c>
      <c r="Q6" s="259">
        <f>+JAN!S49</f>
        <v>0</v>
      </c>
      <c r="R6" s="259" t="str">
        <f>+JAN!T49</f>
        <v>N</v>
      </c>
      <c r="S6" s="259" t="str">
        <f>+JAN!U49</f>
        <v>N</v>
      </c>
      <c r="T6" s="259">
        <f>+JAN!V49</f>
        <v>0</v>
      </c>
      <c r="U6" s="259">
        <f>+JAN!W49</f>
        <v>0</v>
      </c>
      <c r="V6" s="259" t="str">
        <f>+JAN!X49</f>
        <v>D</v>
      </c>
      <c r="W6" s="259" t="str">
        <f>+JAN!Y49</f>
        <v>N</v>
      </c>
      <c r="X6" s="259">
        <f>+JAN!Z49</f>
        <v>0</v>
      </c>
      <c r="Y6" s="259">
        <f>+JAN!AA49</f>
        <v>0</v>
      </c>
      <c r="Z6" s="259" t="str">
        <f>+JAN!AB49</f>
        <v>N</v>
      </c>
      <c r="AA6" s="259" t="str">
        <f>+JAN!AC49</f>
        <v>N</v>
      </c>
      <c r="AB6" s="259">
        <f>+JAN!AD49</f>
        <v>0</v>
      </c>
      <c r="AC6" s="259" t="str">
        <f>+JAN!AE49</f>
        <v>DTS</v>
      </c>
      <c r="AD6" s="259" t="str">
        <f>+JAN!AF49</f>
        <v>N</v>
      </c>
      <c r="AE6" s="259" t="str">
        <f>+JAN!AG49</f>
        <v>N</v>
      </c>
      <c r="AF6" s="259">
        <f>+JAN!AH49</f>
        <v>0</v>
      </c>
      <c r="AG6" s="245">
        <f>+JAN!BE49</f>
        <v>5.666666666666667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>
        <f>+FEV!D51</f>
        <v>0</v>
      </c>
      <c r="C8" s="259" t="str">
        <f>+FEV!E51</f>
        <v>D</v>
      </c>
      <c r="D8" s="259" t="str">
        <f>+FEV!F51</f>
        <v>N</v>
      </c>
      <c r="E8" s="259">
        <f>+FEV!G51</f>
        <v>0</v>
      </c>
      <c r="F8" s="259">
        <f>+FEV!H51</f>
        <v>0</v>
      </c>
      <c r="G8" s="259" t="str">
        <f>+FEV!I51</f>
        <v>D</v>
      </c>
      <c r="H8" s="259" t="str">
        <f>+FEV!J51</f>
        <v>D</v>
      </c>
      <c r="I8" s="259">
        <f>+FEV!K51</f>
        <v>0</v>
      </c>
      <c r="J8" s="259" t="str">
        <f>+FEV!L51</f>
        <v>DTSDS</v>
      </c>
      <c r="K8" s="259" t="str">
        <f>+FEV!M51</f>
        <v>D</v>
      </c>
      <c r="L8" s="259" t="str">
        <f>+FEV!N51</f>
        <v>N</v>
      </c>
      <c r="M8" s="259">
        <f>+FEV!O51</f>
        <v>0</v>
      </c>
      <c r="N8" s="259">
        <f>+FEV!P51</f>
        <v>0</v>
      </c>
      <c r="O8" s="259" t="str">
        <f>+FEV!Q51</f>
        <v>N</v>
      </c>
      <c r="P8" s="259" t="str">
        <f>+FEV!R51</f>
        <v>N</v>
      </c>
      <c r="Q8" s="259">
        <f>+FEV!S51</f>
        <v>0</v>
      </c>
      <c r="R8" s="259">
        <f>+FEV!T51</f>
        <v>0</v>
      </c>
      <c r="S8" s="259" t="str">
        <f>+FEV!U51</f>
        <v>D</v>
      </c>
      <c r="T8" s="259" t="str">
        <f>+FEV!V51</f>
        <v>N</v>
      </c>
      <c r="U8" s="259">
        <f>+FEV!W51</f>
        <v>0</v>
      </c>
      <c r="V8" s="259">
        <f>+FEV!X51</f>
        <v>0</v>
      </c>
      <c r="W8" s="259" t="str">
        <f>+FEV!Y51</f>
        <v>D</v>
      </c>
      <c r="X8" s="259" t="str">
        <f>+FEV!Z51</f>
        <v>N</v>
      </c>
      <c r="Y8" s="259">
        <f>+FEV!AA51</f>
        <v>0</v>
      </c>
      <c r="Z8" s="259" t="str">
        <f>+FEV!AB51</f>
        <v>DTS</v>
      </c>
      <c r="AA8" s="259" t="str">
        <f>+FEV!AC51</f>
        <v>D</v>
      </c>
      <c r="AB8" s="259" t="str">
        <f>+FEV!AD51</f>
        <v>N</v>
      </c>
      <c r="AC8" s="259">
        <f>+FEV!AE51</f>
        <v>0</v>
      </c>
      <c r="AD8" s="259">
        <f>+FEV!AF51</f>
        <v>0</v>
      </c>
      <c r="AE8" s="259">
        <f>+FEV!AG51</f>
        <v>0</v>
      </c>
      <c r="AF8" s="259">
        <f>+FEV!AH51</f>
        <v>0</v>
      </c>
      <c r="AG8" s="245">
        <f>+FEV!BE51</f>
        <v>7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>
        <f>+MAR!D51</f>
        <v>0</v>
      </c>
      <c r="C10" s="259" t="str">
        <f>+MAR!E51</f>
        <v>N</v>
      </c>
      <c r="D10" s="259" t="str">
        <f>+MAR!F51</f>
        <v>N</v>
      </c>
      <c r="E10" s="259">
        <f>+MAR!G51</f>
        <v>0</v>
      </c>
      <c r="F10" s="259">
        <f>+MAR!H51</f>
        <v>0</v>
      </c>
      <c r="G10" s="259" t="str">
        <f>+MAR!I51</f>
        <v>D</v>
      </c>
      <c r="H10" s="259" t="str">
        <f>+MAR!J51</f>
        <v>D</v>
      </c>
      <c r="I10" s="259">
        <f>+MAR!K51</f>
        <v>0</v>
      </c>
      <c r="J10" s="259">
        <f>+MAR!L51</f>
        <v>0</v>
      </c>
      <c r="K10" s="259" t="str">
        <f>+MAR!M51</f>
        <v>D</v>
      </c>
      <c r="L10" s="259" t="str">
        <f>+MAR!N51</f>
        <v>DT</v>
      </c>
      <c r="M10" s="259">
        <f>+MAR!O51</f>
        <v>0</v>
      </c>
      <c r="N10" s="259">
        <f>+MAR!P51</f>
        <v>0</v>
      </c>
      <c r="O10" s="259" t="str">
        <f>+MAR!Q51</f>
        <v>N</v>
      </c>
      <c r="P10" s="259" t="str">
        <f>+MAR!R51</f>
        <v>N</v>
      </c>
      <c r="Q10" s="259">
        <f>+MAR!S51</f>
        <v>0</v>
      </c>
      <c r="R10" s="259">
        <f>+MAR!T51</f>
        <v>0</v>
      </c>
      <c r="S10" s="259" t="str">
        <f>+MAR!U51</f>
        <v>D</v>
      </c>
      <c r="T10" s="259" t="str">
        <f>+MAR!V51</f>
        <v>DT</v>
      </c>
      <c r="U10" s="259">
        <f>+MAR!W51</f>
        <v>0</v>
      </c>
      <c r="V10" s="259">
        <f>+MAR!X51</f>
        <v>0</v>
      </c>
      <c r="W10" s="259" t="str">
        <f>+MAR!Y51</f>
        <v>D</v>
      </c>
      <c r="X10" s="259" t="str">
        <f>+MAR!Z51</f>
        <v>N</v>
      </c>
      <c r="Y10" s="259">
        <f>+MAR!AA51</f>
        <v>0</v>
      </c>
      <c r="Z10" s="259">
        <f>+MAR!AB51</f>
        <v>0</v>
      </c>
      <c r="AA10" s="259" t="str">
        <f>+MAR!AC51</f>
        <v>D</v>
      </c>
      <c r="AB10" s="259" t="str">
        <f>+MAR!AD51</f>
        <v>N</v>
      </c>
      <c r="AC10" s="259">
        <f>+MAR!AE51</f>
        <v>0</v>
      </c>
      <c r="AD10" s="259">
        <f>+MAR!AF51</f>
        <v>0</v>
      </c>
      <c r="AE10" s="259" t="str">
        <f>+MAR!AG51</f>
        <v>D</v>
      </c>
      <c r="AF10" s="259" t="str">
        <f>+MAR!AH51</f>
        <v>DT</v>
      </c>
      <c r="AG10" s="245">
        <f>+MAR!BE51</f>
        <v>8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>
        <f>+ABR!D51</f>
        <v>0</v>
      </c>
      <c r="C12" s="250">
        <f>+ABR!E51</f>
        <v>0</v>
      </c>
      <c r="D12" s="250" t="str">
        <f>+ABR!F51</f>
        <v>D</v>
      </c>
      <c r="E12" s="250" t="str">
        <f>+ABR!G51</f>
        <v>D</v>
      </c>
      <c r="F12" s="250">
        <f>+ABR!H51</f>
        <v>0</v>
      </c>
      <c r="G12" s="250" t="str">
        <f>+ABR!I51</f>
        <v>DTSDS</v>
      </c>
      <c r="H12" s="250" t="str">
        <f>+ABR!J51</f>
        <v>TR</v>
      </c>
      <c r="I12" s="250" t="str">
        <f>+ABR!K51</f>
        <v>TR</v>
      </c>
      <c r="J12" s="250" t="str">
        <f>+ABR!L51</f>
        <v>DTS5S</v>
      </c>
      <c r="K12" s="250">
        <f>+ABR!M51</f>
        <v>0</v>
      </c>
      <c r="L12" s="250" t="str">
        <f>+ABR!N51</f>
        <v>N</v>
      </c>
      <c r="M12" s="250" t="str">
        <f>+ABR!O51</f>
        <v>N</v>
      </c>
      <c r="N12" s="250">
        <f>+ABR!P51</f>
        <v>0</v>
      </c>
      <c r="O12" s="250" t="str">
        <f>+ABR!Q51</f>
        <v>DTS5S</v>
      </c>
      <c r="P12" s="250" t="str">
        <f>+ABR!R51</f>
        <v>D</v>
      </c>
      <c r="Q12" s="250" t="str">
        <f>+ABR!S51</f>
        <v>DT</v>
      </c>
      <c r="R12" s="250">
        <f>+ABR!T51</f>
        <v>0</v>
      </c>
      <c r="S12" s="250">
        <f>+ABR!U51</f>
        <v>0</v>
      </c>
      <c r="T12" s="250" t="str">
        <f>+ABR!V51</f>
        <v>D</v>
      </c>
      <c r="U12" s="250" t="str">
        <f>+ABR!W51</f>
        <v>DT</v>
      </c>
      <c r="V12" s="250">
        <f>+ABR!X51</f>
        <v>0</v>
      </c>
      <c r="W12" s="250">
        <f>+ABR!Y51</f>
        <v>0</v>
      </c>
      <c r="X12" s="250" t="str">
        <f>+ABR!Z51</f>
        <v>D</v>
      </c>
      <c r="Y12" s="250" t="str">
        <f>+ABR!AA51</f>
        <v>N</v>
      </c>
      <c r="Z12" s="250">
        <f>+ABR!AB51</f>
        <v>0</v>
      </c>
      <c r="AA12" s="250">
        <f>+ABR!AC51</f>
        <v>0</v>
      </c>
      <c r="AB12" s="250" t="str">
        <f>+ABR!AD51</f>
        <v>D</v>
      </c>
      <c r="AC12" s="250" t="str">
        <f>+ABR!AE51</f>
        <v>N</v>
      </c>
      <c r="AD12" s="250">
        <f>+ABR!AF51</f>
        <v>0</v>
      </c>
      <c r="AE12" s="250" t="str">
        <f>+ABR!AG51</f>
        <v>DTS</v>
      </c>
      <c r="AF12" s="250">
        <f>+ABR!AH51</f>
        <v>0</v>
      </c>
      <c r="AG12" s="245">
        <f>+ABR!BE51</f>
        <v>6.666666666666667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/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/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56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27.333333333333336</v>
      </c>
    </row>
    <row r="18" spans="1:56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-1.3333333333333321</v>
      </c>
    </row>
    <row r="20" spans="1:56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3</v>
      </c>
      <c r="E20" s="1777"/>
      <c r="I20" s="1776" t="s">
        <v>219</v>
      </c>
      <c r="J20" s="1776"/>
      <c r="K20" s="1776"/>
      <c r="L20" s="1777">
        <f>COUNTIF($B$4:$AF$15,"=FE")</f>
        <v>2</v>
      </c>
      <c r="M20" s="1777"/>
      <c r="Q20" s="1778" t="s">
        <v>57</v>
      </c>
      <c r="R20" s="1779"/>
      <c r="S20" s="1779"/>
      <c r="T20" s="1780"/>
      <c r="U20" s="1781">
        <f>+ABR!CB51</f>
        <v>10</v>
      </c>
      <c r="V20" s="1782"/>
      <c r="AG20" s="246"/>
    </row>
    <row r="21" spans="1:56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2</v>
      </c>
      <c r="E21" s="1777"/>
      <c r="I21" s="1776" t="s">
        <v>57</v>
      </c>
      <c r="J21" s="1776"/>
      <c r="K21" s="1776"/>
      <c r="L21" s="1777">
        <f>COUNTIF($B$4:$AF$15,"=FOTS")</f>
        <v>2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56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3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56" s="53" customFormat="1" ht="18" customHeight="1" x14ac:dyDescent="0.15">
      <c r="A23" s="1776" t="s">
        <v>225</v>
      </c>
      <c r="B23" s="1776"/>
      <c r="C23" s="1776"/>
      <c r="D23" s="1788">
        <f>+D20+D21+D22</f>
        <v>8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56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0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56" ht="18" customHeight="1" x14ac:dyDescent="0.25">
      <c r="A25" s="1823" t="s">
        <v>262</v>
      </c>
      <c r="B25" s="1823"/>
      <c r="C25" s="1823"/>
      <c r="D25" s="1823"/>
      <c r="E25" s="1823"/>
      <c r="F25" s="1823"/>
      <c r="G25" s="1823"/>
      <c r="H25" s="1823"/>
      <c r="I25" s="1823"/>
      <c r="J25" s="1823"/>
      <c r="K25" s="1823"/>
      <c r="L25" s="1823"/>
      <c r="M25" s="1823"/>
      <c r="N25" s="1823"/>
      <c r="O25" s="1823"/>
      <c r="P25" s="1823"/>
      <c r="Q25" s="1823"/>
      <c r="R25" s="1823"/>
      <c r="S25" s="1823"/>
      <c r="T25" s="1823"/>
      <c r="U25" s="1823"/>
      <c r="V25" s="1823"/>
      <c r="W25" s="1823"/>
      <c r="X25" s="1823"/>
      <c r="Y25" s="1823"/>
      <c r="Z25" s="1823"/>
      <c r="AA25" s="1823"/>
      <c r="AB25" s="1823"/>
      <c r="AC25" s="1823"/>
      <c r="AD25" s="1823"/>
      <c r="AE25" s="1823"/>
      <c r="AF25" s="1823"/>
      <c r="AG25" s="1823"/>
      <c r="AH25" s="1823"/>
      <c r="AI25" s="1823"/>
      <c r="AJ25" s="1823"/>
      <c r="AK25" s="1823"/>
      <c r="AL25" s="1823"/>
      <c r="AM25" s="1823"/>
      <c r="AN25" s="1823"/>
      <c r="AO25" s="1823"/>
      <c r="AP25" s="1823"/>
      <c r="AQ25" s="1823"/>
      <c r="AR25" s="1823"/>
      <c r="AS25" s="1823"/>
      <c r="AT25" s="1823"/>
      <c r="AU25" s="1823"/>
      <c r="AV25" s="1823"/>
      <c r="AW25" s="1823"/>
      <c r="AX25" s="1823"/>
      <c r="AY25" s="1823"/>
      <c r="AZ25" s="1823"/>
      <c r="BA25" s="1823"/>
      <c r="BB25" s="1823"/>
      <c r="BC25" s="1823"/>
      <c r="BD25" s="1823"/>
    </row>
    <row r="26" spans="1:56" ht="36.6" customHeight="1" x14ac:dyDescent="0.25">
      <c r="A26" s="241"/>
      <c r="B26" s="31"/>
      <c r="C26" s="242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1809"/>
      <c r="AB26" s="1809"/>
      <c r="AC26" s="1809"/>
      <c r="AD26" s="1809"/>
      <c r="AE26" s="1809"/>
      <c r="AF26" s="1809"/>
      <c r="AG26" s="243"/>
    </row>
    <row r="27" spans="1:56" ht="23.1" customHeight="1" x14ac:dyDescent="0.25">
      <c r="A27" s="1764">
        <v>2024</v>
      </c>
      <c r="B27" s="1771" t="s">
        <v>214</v>
      </c>
      <c r="C27" s="1772"/>
      <c r="D27" s="1773"/>
      <c r="E27" s="1810">
        <v>27</v>
      </c>
      <c r="F27" s="1811"/>
      <c r="G27" s="1811"/>
      <c r="H27" s="1811"/>
      <c r="I27" s="1811"/>
      <c r="J27" s="1811"/>
      <c r="K27" s="1812"/>
      <c r="L27" s="1771" t="s">
        <v>215</v>
      </c>
      <c r="M27" s="1772"/>
      <c r="N27" s="1773"/>
      <c r="O27" s="1768"/>
      <c r="P27" s="1769"/>
      <c r="Q27" s="1769"/>
      <c r="R27" s="1769"/>
      <c r="S27" s="1769"/>
      <c r="T27" s="1769"/>
      <c r="U27" s="1769"/>
      <c r="V27" s="1770"/>
      <c r="W27" s="1771" t="s">
        <v>216</v>
      </c>
      <c r="X27" s="1772"/>
      <c r="Y27" s="1773"/>
      <c r="Z27" s="1768"/>
      <c r="AA27" s="1769"/>
      <c r="AB27" s="1769"/>
      <c r="AC27" s="1769"/>
      <c r="AD27" s="1769"/>
      <c r="AE27" s="1769"/>
      <c r="AF27" s="1770"/>
      <c r="AG27" s="255">
        <f>+AG29+AG31+AG33+AG35+AG37+AG39</f>
        <v>29.666666666666668</v>
      </c>
    </row>
    <row r="28" spans="1:56" ht="23.1" customHeight="1" x14ac:dyDescent="0.25">
      <c r="A28" s="1765"/>
      <c r="B28" s="257">
        <v>1</v>
      </c>
      <c r="C28" s="257">
        <v>2</v>
      </c>
      <c r="D28" s="257">
        <v>3</v>
      </c>
      <c r="E28" s="257">
        <v>4</v>
      </c>
      <c r="F28" s="257">
        <v>5</v>
      </c>
      <c r="G28" s="257">
        <v>6</v>
      </c>
      <c r="H28" s="257">
        <v>7</v>
      </c>
      <c r="I28" s="257">
        <v>8</v>
      </c>
      <c r="J28" s="257">
        <v>9</v>
      </c>
      <c r="K28" s="257">
        <v>10</v>
      </c>
      <c r="L28" s="257">
        <v>11</v>
      </c>
      <c r="M28" s="257">
        <v>12</v>
      </c>
      <c r="N28" s="257">
        <v>13</v>
      </c>
      <c r="O28" s="257">
        <v>14</v>
      </c>
      <c r="P28" s="257">
        <v>15</v>
      </c>
      <c r="Q28" s="257">
        <v>16</v>
      </c>
      <c r="R28" s="257">
        <v>17</v>
      </c>
      <c r="S28" s="257">
        <v>18</v>
      </c>
      <c r="T28" s="257">
        <v>19</v>
      </c>
      <c r="U28" s="257">
        <v>20</v>
      </c>
      <c r="V28" s="257">
        <v>21</v>
      </c>
      <c r="W28" s="263">
        <v>22</v>
      </c>
      <c r="X28" s="263">
        <v>23</v>
      </c>
      <c r="Y28" s="263">
        <v>24</v>
      </c>
      <c r="Z28" s="263">
        <v>25</v>
      </c>
      <c r="AA28" s="263">
        <v>26</v>
      </c>
      <c r="AB28" s="263">
        <v>27</v>
      </c>
      <c r="AC28" s="263">
        <v>28</v>
      </c>
      <c r="AD28" s="263">
        <v>29</v>
      </c>
      <c r="AE28" s="263">
        <v>30</v>
      </c>
      <c r="AF28" s="257">
        <v>31</v>
      </c>
      <c r="AG28" s="258" t="s">
        <v>8</v>
      </c>
    </row>
    <row r="29" spans="1:56" ht="23.1" customHeight="1" x14ac:dyDescent="0.25">
      <c r="A29" s="1764" t="s">
        <v>251</v>
      </c>
      <c r="B29" s="259"/>
      <c r="C29" s="259"/>
      <c r="D29" s="259"/>
      <c r="E29" s="259"/>
      <c r="F29" s="259"/>
      <c r="G29" s="259"/>
      <c r="H29" s="259"/>
      <c r="I29" s="259"/>
      <c r="J29" s="259"/>
      <c r="K29" s="259"/>
      <c r="L29" s="259"/>
      <c r="M29" s="259"/>
      <c r="N29" s="259"/>
      <c r="O29" s="259"/>
      <c r="P29" s="259"/>
      <c r="Q29" s="259"/>
      <c r="R29" s="259"/>
      <c r="S29" s="259"/>
      <c r="T29" s="259"/>
      <c r="U29" s="259"/>
      <c r="V29" s="259"/>
      <c r="W29" s="259"/>
      <c r="X29" s="259"/>
      <c r="Y29" s="259"/>
      <c r="Z29" s="259"/>
      <c r="AA29" s="259"/>
      <c r="AB29" s="259"/>
      <c r="AC29" s="259"/>
      <c r="AD29" s="259"/>
      <c r="AE29" s="259"/>
      <c r="AF29" s="259"/>
      <c r="AG29" s="427">
        <f>184/24</f>
        <v>7.666666666666667</v>
      </c>
    </row>
    <row r="30" spans="1:56" ht="23.1" customHeight="1" x14ac:dyDescent="0.25">
      <c r="A30" s="1765"/>
      <c r="B30" s="259" t="e">
        <f>+#REF!</f>
        <v>#REF!</v>
      </c>
      <c r="C30" s="259" t="e">
        <f>+#REF!</f>
        <v>#REF!</v>
      </c>
      <c r="D30" s="259" t="e">
        <f>+#REF!</f>
        <v>#REF!</v>
      </c>
      <c r="E30" s="259" t="e">
        <f>+#REF!</f>
        <v>#REF!</v>
      </c>
      <c r="F30" s="259" t="e">
        <f>+#REF!</f>
        <v>#REF!</v>
      </c>
      <c r="G30" s="259" t="e">
        <f>+#REF!</f>
        <v>#REF!</v>
      </c>
      <c r="H30" s="259" t="e">
        <f>+#REF!</f>
        <v>#REF!</v>
      </c>
      <c r="I30" s="259" t="e">
        <f>+#REF!</f>
        <v>#REF!</v>
      </c>
      <c r="J30" s="259" t="e">
        <f>+#REF!</f>
        <v>#REF!</v>
      </c>
      <c r="K30" s="259" t="e">
        <f>+#REF!</f>
        <v>#REF!</v>
      </c>
      <c r="L30" s="259" t="e">
        <f>+#REF!</f>
        <v>#REF!</v>
      </c>
      <c r="M30" s="259" t="e">
        <f>+#REF!</f>
        <v>#REF!</v>
      </c>
      <c r="N30" s="259" t="e">
        <f>+#REF!</f>
        <v>#REF!</v>
      </c>
      <c r="O30" s="259" t="e">
        <f>+#REF!</f>
        <v>#REF!</v>
      </c>
      <c r="P30" s="259" t="e">
        <f>+#REF!</f>
        <v>#REF!</v>
      </c>
      <c r="Q30" s="259" t="e">
        <f>+#REF!</f>
        <v>#REF!</v>
      </c>
      <c r="R30" s="259" t="e">
        <f>+#REF!</f>
        <v>#REF!</v>
      </c>
      <c r="S30" s="259" t="e">
        <f>+#REF!</f>
        <v>#REF!</v>
      </c>
      <c r="T30" s="259" t="e">
        <f>+#REF!</f>
        <v>#REF!</v>
      </c>
      <c r="U30" s="259" t="e">
        <f>+#REF!</f>
        <v>#REF!</v>
      </c>
      <c r="V30" s="259" t="e">
        <f>+#REF!</f>
        <v>#REF!</v>
      </c>
      <c r="W30" s="259" t="e">
        <f>+#REF!</f>
        <v>#REF!</v>
      </c>
      <c r="X30" s="259" t="e">
        <f>+#REF!</f>
        <v>#REF!</v>
      </c>
      <c r="Y30" s="259" t="e">
        <f>+#REF!</f>
        <v>#REF!</v>
      </c>
      <c r="Z30" s="259" t="e">
        <f>+#REF!</f>
        <v>#REF!</v>
      </c>
      <c r="AA30" s="259" t="e">
        <f>+#REF!</f>
        <v>#REF!</v>
      </c>
      <c r="AB30" s="259" t="e">
        <f>+#REF!</f>
        <v>#REF!</v>
      </c>
      <c r="AC30" s="259" t="e">
        <f>+#REF!</f>
        <v>#REF!</v>
      </c>
      <c r="AD30" s="259" t="e">
        <f>+#REF!</f>
        <v>#REF!</v>
      </c>
      <c r="AE30" s="259" t="e">
        <f>+#REF!</f>
        <v>#REF!</v>
      </c>
      <c r="AF30" s="259" t="e">
        <f>+#REF!</f>
        <v>#REF!</v>
      </c>
      <c r="AG30" s="245" t="e">
        <f>#REF!</f>
        <v>#REF!</v>
      </c>
    </row>
    <row r="31" spans="1:56" ht="23.1" customHeight="1" x14ac:dyDescent="0.25">
      <c r="A31" s="1764" t="s">
        <v>252</v>
      </c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  <c r="AA31" s="250"/>
      <c r="AB31" s="250"/>
      <c r="AC31" s="250"/>
      <c r="AD31" s="250"/>
      <c r="AE31" s="250"/>
      <c r="AF31" s="250"/>
      <c r="AG31" s="244">
        <f>176/24</f>
        <v>7.333333333333333</v>
      </c>
    </row>
    <row r="32" spans="1:56" ht="23.1" customHeight="1" x14ac:dyDescent="0.25">
      <c r="A32" s="1765"/>
      <c r="B32" s="250" t="e">
        <f>+#REF!</f>
        <v>#REF!</v>
      </c>
      <c r="C32" s="250" t="e">
        <f>+#REF!</f>
        <v>#REF!</v>
      </c>
      <c r="D32" s="250" t="e">
        <f>+#REF!</f>
        <v>#REF!</v>
      </c>
      <c r="E32" s="250" t="e">
        <f>+#REF!</f>
        <v>#REF!</v>
      </c>
      <c r="F32" s="250" t="e">
        <f>+#REF!</f>
        <v>#REF!</v>
      </c>
      <c r="G32" s="250" t="e">
        <f>+#REF!</f>
        <v>#REF!</v>
      </c>
      <c r="H32" s="250" t="e">
        <f>+#REF!</f>
        <v>#REF!</v>
      </c>
      <c r="I32" s="250" t="e">
        <f>+#REF!</f>
        <v>#REF!</v>
      </c>
      <c r="J32" s="250" t="e">
        <f>+#REF!</f>
        <v>#REF!</v>
      </c>
      <c r="K32" s="250" t="e">
        <f>+#REF!</f>
        <v>#REF!</v>
      </c>
      <c r="L32" s="250" t="e">
        <f>+#REF!</f>
        <v>#REF!</v>
      </c>
      <c r="M32" s="250" t="e">
        <f>+#REF!</f>
        <v>#REF!</v>
      </c>
      <c r="N32" s="250" t="e">
        <f>+#REF!</f>
        <v>#REF!</v>
      </c>
      <c r="O32" s="250" t="e">
        <f>+#REF!</f>
        <v>#REF!</v>
      </c>
      <c r="P32" s="250" t="e">
        <f>+#REF!</f>
        <v>#REF!</v>
      </c>
      <c r="Q32" s="250" t="e">
        <f>+#REF!</f>
        <v>#REF!</v>
      </c>
      <c r="R32" s="250" t="e">
        <f>+#REF!</f>
        <v>#REF!</v>
      </c>
      <c r="S32" s="250" t="e">
        <f>+#REF!</f>
        <v>#REF!</v>
      </c>
      <c r="T32" s="250" t="e">
        <f>+#REF!</f>
        <v>#REF!</v>
      </c>
      <c r="U32" s="250" t="e">
        <f>+#REF!</f>
        <v>#REF!</v>
      </c>
      <c r="V32" s="250" t="e">
        <f>+#REF!</f>
        <v>#REF!</v>
      </c>
      <c r="W32" s="250" t="e">
        <f>+#REF!</f>
        <v>#REF!</v>
      </c>
      <c r="X32" s="250" t="e">
        <f>+#REF!</f>
        <v>#REF!</v>
      </c>
      <c r="Y32" s="250" t="e">
        <f>+#REF!</f>
        <v>#REF!</v>
      </c>
      <c r="Z32" s="250" t="e">
        <f>+#REF!</f>
        <v>#REF!</v>
      </c>
      <c r="AA32" s="250" t="e">
        <f>+#REF!</f>
        <v>#REF!</v>
      </c>
      <c r="AB32" s="250" t="e">
        <f>+#REF!</f>
        <v>#REF!</v>
      </c>
      <c r="AC32" s="250" t="e">
        <f>+#REF!</f>
        <v>#REF!</v>
      </c>
      <c r="AD32" s="250" t="e">
        <f>+#REF!</f>
        <v>#REF!</v>
      </c>
      <c r="AE32" s="250" t="e">
        <f>+#REF!</f>
        <v>#REF!</v>
      </c>
      <c r="AF32" s="250" t="e">
        <f>+#REF!</f>
        <v>#REF!</v>
      </c>
      <c r="AG32" s="245" t="e">
        <f>#REF!</f>
        <v>#REF!</v>
      </c>
    </row>
    <row r="33" spans="1:33" ht="23.1" customHeight="1" x14ac:dyDescent="0.25">
      <c r="A33" s="1764" t="s">
        <v>253</v>
      </c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44">
        <f>168/24</f>
        <v>7</v>
      </c>
    </row>
    <row r="34" spans="1:33" ht="23.1" customHeight="1" x14ac:dyDescent="0.25">
      <c r="A34" s="1765"/>
      <c r="B34" s="250" t="e">
        <f>+#REF!</f>
        <v>#REF!</v>
      </c>
      <c r="C34" s="250" t="e">
        <f>+#REF!</f>
        <v>#REF!</v>
      </c>
      <c r="D34" s="250" t="e">
        <f>+#REF!</f>
        <v>#REF!</v>
      </c>
      <c r="E34" s="250" t="e">
        <f>+#REF!</f>
        <v>#REF!</v>
      </c>
      <c r="F34" s="250" t="e">
        <f>+#REF!</f>
        <v>#REF!</v>
      </c>
      <c r="G34" s="250" t="e">
        <f>+#REF!</f>
        <v>#REF!</v>
      </c>
      <c r="H34" s="250" t="e">
        <f>+#REF!</f>
        <v>#REF!</v>
      </c>
      <c r="I34" s="250" t="e">
        <f>+#REF!</f>
        <v>#REF!</v>
      </c>
      <c r="J34" s="250" t="e">
        <f>+#REF!</f>
        <v>#REF!</v>
      </c>
      <c r="K34" s="250" t="e">
        <f>+#REF!</f>
        <v>#REF!</v>
      </c>
      <c r="L34" s="250" t="e">
        <f>+#REF!</f>
        <v>#REF!</v>
      </c>
      <c r="M34" s="250" t="e">
        <f>+#REF!</f>
        <v>#REF!</v>
      </c>
      <c r="N34" s="250" t="e">
        <f>+#REF!</f>
        <v>#REF!</v>
      </c>
      <c r="O34" s="250" t="e">
        <f>+#REF!</f>
        <v>#REF!</v>
      </c>
      <c r="P34" s="250" t="e">
        <f>+#REF!</f>
        <v>#REF!</v>
      </c>
      <c r="Q34" s="250" t="e">
        <f>+#REF!</f>
        <v>#REF!</v>
      </c>
      <c r="R34" s="250" t="e">
        <f>+#REF!</f>
        <v>#REF!</v>
      </c>
      <c r="S34" s="250" t="e">
        <f>+#REF!</f>
        <v>#REF!</v>
      </c>
      <c r="T34" s="250" t="e">
        <f>+#REF!</f>
        <v>#REF!</v>
      </c>
      <c r="U34" s="250" t="e">
        <f>+#REF!</f>
        <v>#REF!</v>
      </c>
      <c r="V34" s="250" t="e">
        <f>+#REF!</f>
        <v>#REF!</v>
      </c>
      <c r="W34" s="250" t="e">
        <f>+#REF!</f>
        <v>#REF!</v>
      </c>
      <c r="X34" s="250" t="e">
        <f>+#REF!</f>
        <v>#REF!</v>
      </c>
      <c r="Y34" s="250" t="e">
        <f>+#REF!</f>
        <v>#REF!</v>
      </c>
      <c r="Z34" s="250" t="e">
        <f>+#REF!</f>
        <v>#REF!</v>
      </c>
      <c r="AA34" s="250" t="e">
        <f>+#REF!</f>
        <v>#REF!</v>
      </c>
      <c r="AB34" s="250" t="e">
        <f>+#REF!</f>
        <v>#REF!</v>
      </c>
      <c r="AC34" s="250" t="e">
        <f>+#REF!</f>
        <v>#REF!</v>
      </c>
      <c r="AD34" s="250" t="e">
        <f>+#REF!</f>
        <v>#REF!</v>
      </c>
      <c r="AE34" s="250" t="e">
        <f>+#REF!</f>
        <v>#REF!</v>
      </c>
      <c r="AF34" s="250" t="e">
        <f>+#REF!</f>
        <v>#REF!</v>
      </c>
      <c r="AG34" s="245" t="e">
        <f>#REF!</f>
        <v>#REF!</v>
      </c>
    </row>
    <row r="35" spans="1:33" ht="23.1" customHeight="1" x14ac:dyDescent="0.25">
      <c r="A35" s="1764" t="s">
        <v>254</v>
      </c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  <c r="AD35" s="250"/>
      <c r="AE35" s="250"/>
      <c r="AF35" s="250"/>
      <c r="AG35" s="244">
        <f>184/24</f>
        <v>7.666666666666667</v>
      </c>
    </row>
    <row r="36" spans="1:33" ht="23.1" customHeight="1" x14ac:dyDescent="0.25">
      <c r="A36" s="1765"/>
      <c r="B36" s="250" t="e">
        <f>+#REF!</f>
        <v>#REF!</v>
      </c>
      <c r="C36" s="250" t="e">
        <f>+#REF!</f>
        <v>#REF!</v>
      </c>
      <c r="D36" s="250" t="e">
        <f>+#REF!</f>
        <v>#REF!</v>
      </c>
      <c r="E36" s="250" t="e">
        <f>+#REF!</f>
        <v>#REF!</v>
      </c>
      <c r="F36" s="250" t="e">
        <f>+#REF!</f>
        <v>#REF!</v>
      </c>
      <c r="G36" s="250" t="e">
        <f>+#REF!</f>
        <v>#REF!</v>
      </c>
      <c r="H36" s="250" t="e">
        <f>+#REF!</f>
        <v>#REF!</v>
      </c>
      <c r="I36" s="250" t="e">
        <f>+#REF!</f>
        <v>#REF!</v>
      </c>
      <c r="J36" s="250" t="e">
        <f>+#REF!</f>
        <v>#REF!</v>
      </c>
      <c r="K36" s="250" t="e">
        <f>+#REF!</f>
        <v>#REF!</v>
      </c>
      <c r="L36" s="250" t="e">
        <f>+#REF!</f>
        <v>#REF!</v>
      </c>
      <c r="M36" s="250" t="e">
        <f>+#REF!</f>
        <v>#REF!</v>
      </c>
      <c r="N36" s="250" t="e">
        <f>+#REF!</f>
        <v>#REF!</v>
      </c>
      <c r="O36" s="250" t="e">
        <f>+#REF!</f>
        <v>#REF!</v>
      </c>
      <c r="P36" s="250" t="e">
        <f>+#REF!</f>
        <v>#REF!</v>
      </c>
      <c r="Q36" s="250" t="e">
        <f>+#REF!</f>
        <v>#REF!</v>
      </c>
      <c r="R36" s="250" t="e">
        <f>+#REF!</f>
        <v>#REF!</v>
      </c>
      <c r="S36" s="250" t="e">
        <f>+#REF!</f>
        <v>#REF!</v>
      </c>
      <c r="T36" s="250" t="e">
        <f>+#REF!</f>
        <v>#REF!</v>
      </c>
      <c r="U36" s="250" t="e">
        <f>+#REF!</f>
        <v>#REF!</v>
      </c>
      <c r="V36" s="250" t="e">
        <f>+#REF!</f>
        <v>#REF!</v>
      </c>
      <c r="W36" s="250" t="e">
        <f>+#REF!</f>
        <v>#REF!</v>
      </c>
      <c r="X36" s="250" t="e">
        <f>+#REF!</f>
        <v>#REF!</v>
      </c>
      <c r="Y36" s="250" t="e">
        <f>+#REF!</f>
        <v>#REF!</v>
      </c>
      <c r="Z36" s="250" t="e">
        <f>+#REF!</f>
        <v>#REF!</v>
      </c>
      <c r="AA36" s="250" t="e">
        <f>+#REF!</f>
        <v>#REF!</v>
      </c>
      <c r="AB36" s="250" t="e">
        <f>+#REF!</f>
        <v>#REF!</v>
      </c>
      <c r="AC36" s="250" t="e">
        <f>+#REF!</f>
        <v>#REF!</v>
      </c>
      <c r="AD36" s="250" t="e">
        <f>+#REF!</f>
        <v>#REF!</v>
      </c>
      <c r="AE36" s="250" t="e">
        <f>+#REF!</f>
        <v>#REF!</v>
      </c>
      <c r="AF36" s="250" t="e">
        <f>+#REF!</f>
        <v>#REF!</v>
      </c>
      <c r="AG36" s="245" t="e">
        <f>#REF!</f>
        <v>#REF!</v>
      </c>
    </row>
    <row r="37" spans="1:33" ht="23.1" customHeight="1" x14ac:dyDescent="0.25">
      <c r="A37" s="1764" t="s">
        <v>255</v>
      </c>
      <c r="B37" s="277"/>
      <c r="C37" s="277"/>
      <c r="D37" s="277"/>
      <c r="E37" s="277"/>
      <c r="F37" s="277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277"/>
      <c r="V37" s="277"/>
      <c r="W37" s="277"/>
      <c r="X37" s="277"/>
      <c r="Y37" s="277"/>
      <c r="Z37" s="277"/>
      <c r="AA37" s="277"/>
      <c r="AB37" s="277"/>
      <c r="AC37" s="277"/>
      <c r="AD37" s="277"/>
      <c r="AE37" s="277"/>
      <c r="AF37" s="277"/>
      <c r="AG37" s="244"/>
    </row>
    <row r="38" spans="1:33" ht="23.1" customHeight="1" x14ac:dyDescent="0.25">
      <c r="A38" s="1765"/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5"/>
    </row>
    <row r="39" spans="1:33" ht="23.1" customHeight="1" x14ac:dyDescent="0.25">
      <c r="A39" s="1764" t="s">
        <v>256</v>
      </c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  <c r="AD39" s="250"/>
      <c r="AE39" s="250"/>
      <c r="AF39" s="250"/>
      <c r="AG39" s="244"/>
    </row>
    <row r="40" spans="1:33" ht="23.1" customHeight="1" x14ac:dyDescent="0.25">
      <c r="A40" s="1765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5"/>
    </row>
    <row r="41" spans="1:33" ht="23.1" customHeight="1" x14ac:dyDescent="0.25">
      <c r="A41" s="1774" t="s">
        <v>217</v>
      </c>
      <c r="B41" s="1774"/>
      <c r="C41" s="1774"/>
      <c r="D41" s="1774"/>
      <c r="E41" s="1774"/>
      <c r="F41" s="1774"/>
      <c r="G41" s="1774"/>
      <c r="H41" s="1774"/>
      <c r="I41" s="1774"/>
      <c r="J41" s="1774"/>
      <c r="K41" s="1774"/>
      <c r="L41" s="1774"/>
      <c r="M41" s="1774"/>
      <c r="N41" s="1774"/>
      <c r="O41" s="1774"/>
      <c r="P41" s="1774"/>
      <c r="Q41" s="1774"/>
      <c r="R41" s="1774"/>
      <c r="S41" s="1774"/>
      <c r="T41" s="1774"/>
      <c r="U41" s="1774"/>
      <c r="V41" s="1774"/>
      <c r="W41" s="1774"/>
      <c r="X41" s="1774"/>
      <c r="Y41" s="1774"/>
      <c r="Z41" s="1774"/>
      <c r="AA41" s="1774"/>
      <c r="AB41" s="1774"/>
      <c r="AC41" s="1774"/>
      <c r="AD41" s="1774"/>
      <c r="AE41" s="1774"/>
      <c r="AF41" s="1813"/>
      <c r="AG41" s="260" t="e">
        <f>+AG30+AG32+AG34+AG36+AG38+AG40</f>
        <v>#REF!</v>
      </c>
    </row>
    <row r="42" spans="1:33" ht="23.1" customHeight="1" x14ac:dyDescent="0.25">
      <c r="A42" s="1775"/>
      <c r="B42" s="1775"/>
      <c r="C42" s="1775"/>
      <c r="D42" s="1775"/>
      <c r="E42" s="1775"/>
      <c r="F42" s="1775"/>
      <c r="G42" s="1775"/>
      <c r="H42" s="1775"/>
      <c r="I42" s="1775"/>
      <c r="J42" s="1775"/>
      <c r="K42" s="1775"/>
      <c r="L42" s="1775"/>
      <c r="M42" s="1775"/>
      <c r="N42" s="1775"/>
      <c r="O42" s="1775"/>
      <c r="P42" s="1775"/>
      <c r="Q42" s="1775"/>
      <c r="R42" s="1775"/>
      <c r="S42" s="1775"/>
      <c r="T42" s="1775"/>
      <c r="U42" s="1775"/>
      <c r="V42" s="1775"/>
      <c r="W42" s="1775"/>
      <c r="X42" s="1775"/>
      <c r="Y42" s="1775"/>
      <c r="Z42" s="1775"/>
      <c r="AA42" s="1775"/>
      <c r="AB42" s="1775"/>
      <c r="AC42" s="1775"/>
      <c r="AD42" s="1775"/>
      <c r="AE42" s="1775"/>
      <c r="AF42" s="1814"/>
      <c r="AG42" s="261" t="e">
        <f>+AG41-AG27</f>
        <v>#REF!</v>
      </c>
    </row>
    <row r="44" spans="1:33" ht="15.95" customHeight="1" x14ac:dyDescent="0.25">
      <c r="A44" s="1793" t="s">
        <v>218</v>
      </c>
      <c r="B44" s="1794"/>
      <c r="C44" s="1795"/>
      <c r="D44" s="1815">
        <f>COUNTIF($B$29:$AF$40,"=DTS")+COUNTIF($B$29:$AF$40,"=NTS")+COUNTIF($B$29:$AF$40,"=DTS1")+COUNTIF($B$29:$AF$40,"=NTS1")</f>
        <v>0</v>
      </c>
      <c r="E44" s="1816"/>
      <c r="F44" s="53"/>
      <c r="G44" s="53"/>
      <c r="H44" s="53"/>
      <c r="I44" s="1793" t="s">
        <v>219</v>
      </c>
      <c r="J44" s="1794"/>
      <c r="K44" s="1795"/>
      <c r="L44" s="1815">
        <f>COUNTIF($B$29:$AF$40,"=FE")</f>
        <v>0</v>
      </c>
      <c r="M44" s="1816"/>
      <c r="N44" s="53"/>
      <c r="O44" s="53"/>
      <c r="P44" s="53"/>
      <c r="Q44" s="1778" t="s">
        <v>258</v>
      </c>
      <c r="R44" s="1779"/>
      <c r="S44" s="1779"/>
      <c r="T44" s="1780"/>
      <c r="U44" s="1781" t="e">
        <f>#REF!</f>
        <v>#REF!</v>
      </c>
      <c r="V44" s="1817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246"/>
    </row>
    <row r="45" spans="1:33" ht="15.95" customHeight="1" x14ac:dyDescent="0.25">
      <c r="A45" s="1793" t="s">
        <v>220</v>
      </c>
      <c r="B45" s="1794"/>
      <c r="C45" s="1795"/>
      <c r="D45" s="1815">
        <f>COUNTIF($B$29:$AF$40,"=DTS5S")+COUNTIF($B$29:$AF$40,"=NTS5S")+COUNTIF($B$29:$AF$40,"=DTS5S1")+COUNTIF($B$29:$AF$40,"=NTS5S1")</f>
        <v>0</v>
      </c>
      <c r="E45" s="1816"/>
      <c r="F45" s="53"/>
      <c r="G45" s="53"/>
      <c r="H45" s="53"/>
      <c r="I45" s="1793" t="s">
        <v>57</v>
      </c>
      <c r="J45" s="1794"/>
      <c r="K45" s="1795"/>
      <c r="L45" s="1815">
        <f>COUNTIF($B$29:$AF$40,"=FOTS")</f>
        <v>0</v>
      </c>
      <c r="M45" s="1816"/>
      <c r="N45" s="53"/>
      <c r="O45" s="53"/>
      <c r="P45" s="53"/>
      <c r="Q45" s="1785" t="s">
        <v>247</v>
      </c>
      <c r="R45" s="1786"/>
      <c r="S45" s="1786"/>
      <c r="T45" s="1787"/>
      <c r="U45" s="1818"/>
      <c r="V45" s="1819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5.95" customHeight="1" x14ac:dyDescent="0.25">
      <c r="A46" s="1793" t="s">
        <v>221</v>
      </c>
      <c r="B46" s="1794"/>
      <c r="C46" s="1795"/>
      <c r="D46" s="1815">
        <f>COUNTIF($B$29:$AF$40,"=DTSDS")+COUNTIF($B$29:$AF$40,"=NTSDS")+COUNTIF($B$29:$AF$40,"=DTSDS1")+COUNTIF($B$29:$AF$40,"=NTSDS1")</f>
        <v>0</v>
      </c>
      <c r="E46" s="1816"/>
      <c r="F46" s="53"/>
      <c r="G46" s="53"/>
      <c r="H46" s="53"/>
      <c r="I46" s="1793" t="s">
        <v>222</v>
      </c>
      <c r="J46" s="1794"/>
      <c r="K46" s="1795"/>
      <c r="L46" s="1815">
        <f>COUNTIF($B$29:$AF$40,"=L")</f>
        <v>0</v>
      </c>
      <c r="M46" s="1816"/>
      <c r="N46" s="53"/>
      <c r="O46" s="53"/>
      <c r="P46" s="53"/>
      <c r="Q46" s="1778" t="s">
        <v>223</v>
      </c>
      <c r="R46" s="1779"/>
      <c r="S46" s="1779"/>
      <c r="T46" s="1780"/>
      <c r="U46" s="1801" t="e">
        <f>IF(AG42&gt;0,AG42-(T44*(12/24)),0)</f>
        <v>#REF!</v>
      </c>
      <c r="V46" s="1802"/>
      <c r="W46" s="1805"/>
      <c r="X46" s="1806"/>
      <c r="Y46" s="1807" t="e">
        <f>IF(U46&gt;0,(IF(U46&lt;(12/24),1/24,(INT(U46/(12/24)))/24)),0)</f>
        <v>#REF!</v>
      </c>
      <c r="Z46" s="1808"/>
      <c r="AA46" s="1791" t="e">
        <f>((Y46*24)*1.25*U48)</f>
        <v>#REF!</v>
      </c>
      <c r="AB46" s="1792"/>
      <c r="AC46" s="53"/>
      <c r="AD46" s="53"/>
      <c r="AE46" s="53"/>
      <c r="AF46" s="53"/>
      <c r="AG46" s="246"/>
    </row>
    <row r="47" spans="1:33" ht="15.95" customHeight="1" x14ac:dyDescent="0.25">
      <c r="A47" s="1793" t="s">
        <v>225</v>
      </c>
      <c r="B47" s="1794"/>
      <c r="C47" s="1795"/>
      <c r="D47" s="1820">
        <f>+D44+D45+D46</f>
        <v>0</v>
      </c>
      <c r="E47" s="1821"/>
      <c r="F47" s="53"/>
      <c r="G47" s="53"/>
      <c r="H47" s="53"/>
      <c r="I47" s="1793" t="s">
        <v>226</v>
      </c>
      <c r="J47" s="1794"/>
      <c r="K47" s="1795"/>
      <c r="L47" s="1815">
        <f>COUNTIF($B$29:$AF$40,"=B")</f>
        <v>0</v>
      </c>
      <c r="M47" s="1816"/>
      <c r="N47" s="53"/>
      <c r="O47" s="53"/>
      <c r="P47" s="53"/>
      <c r="Q47" s="1785"/>
      <c r="R47" s="1786"/>
      <c r="S47" s="1786"/>
      <c r="T47" s="1787"/>
      <c r="U47" s="1803"/>
      <c r="V47" s="1804"/>
      <c r="W47" s="1789"/>
      <c r="X47" s="1790"/>
      <c r="Y47" s="1807" t="e">
        <f>IF(U46&lt;(12/24),U46-Y46,U46-(INT(U46/(12/24)))/24)</f>
        <v>#REF!</v>
      </c>
      <c r="Z47" s="1808"/>
      <c r="AA47" s="1791" t="e">
        <f>+((Y47*24)*1.375*U48)</f>
        <v>#REF!</v>
      </c>
      <c r="AB47" s="1792"/>
      <c r="AC47" s="53"/>
      <c r="AD47" s="53"/>
      <c r="AE47" s="53"/>
      <c r="AF47" s="53"/>
      <c r="AG47" s="246"/>
    </row>
    <row r="48" spans="1:33" ht="15.95" customHeight="1" x14ac:dyDescent="0.25">
      <c r="A48" s="247"/>
      <c r="B48" s="53"/>
      <c r="C48" s="53"/>
      <c r="D48" s="53"/>
      <c r="E48" s="53"/>
      <c r="F48" s="53"/>
      <c r="G48" s="53"/>
      <c r="H48" s="53"/>
      <c r="I48" s="1793" t="s">
        <v>227</v>
      </c>
      <c r="J48" s="1794"/>
      <c r="K48" s="1795"/>
      <c r="L48" s="1815">
        <f>COUNTIF($B$29:$AF$40,"=Disp")</f>
        <v>0</v>
      </c>
      <c r="M48" s="1816"/>
      <c r="N48" s="53"/>
      <c r="O48" s="53"/>
      <c r="P48" s="53"/>
      <c r="Q48" s="1793" t="s">
        <v>228</v>
      </c>
      <c r="R48" s="1794"/>
      <c r="S48" s="1794"/>
      <c r="T48" s="1795"/>
      <c r="U48" s="1796"/>
      <c r="V48" s="1797"/>
      <c r="W48" s="248" t="s">
        <v>42</v>
      </c>
      <c r="X48" s="249"/>
      <c r="Y48" s="1798" t="e">
        <f>+AA46+AA47</f>
        <v>#REF!</v>
      </c>
      <c r="Z48" s="1799"/>
      <c r="AA48" s="1799"/>
      <c r="AB48" s="1800"/>
      <c r="AC48" s="53"/>
      <c r="AD48" s="53"/>
      <c r="AE48" s="53"/>
      <c r="AF48" s="53"/>
      <c r="AG48" s="246"/>
    </row>
    <row r="49" spans="1:56" ht="42" customHeight="1" x14ac:dyDescent="0.25">
      <c r="A49" s="1823" t="s">
        <v>262</v>
      </c>
      <c r="B49" s="1823"/>
      <c r="C49" s="1823"/>
      <c r="D49" s="1823"/>
      <c r="E49" s="1823"/>
      <c r="F49" s="1823"/>
      <c r="G49" s="1823"/>
      <c r="H49" s="1823"/>
      <c r="I49" s="1823"/>
      <c r="J49" s="1823"/>
      <c r="K49" s="1823"/>
      <c r="L49" s="1823"/>
      <c r="M49" s="1823"/>
      <c r="N49" s="1823"/>
      <c r="O49" s="1823"/>
      <c r="P49" s="1823"/>
      <c r="Q49" s="1823"/>
      <c r="R49" s="1823"/>
      <c r="S49" s="1823"/>
      <c r="T49" s="1823"/>
      <c r="U49" s="1823"/>
      <c r="V49" s="1823"/>
      <c r="W49" s="1823"/>
      <c r="X49" s="1823"/>
      <c r="Y49" s="1823"/>
      <c r="Z49" s="1823"/>
      <c r="AA49" s="1823"/>
      <c r="AB49" s="1823"/>
      <c r="AC49" s="1823"/>
      <c r="AD49" s="1823"/>
      <c r="AE49" s="1823"/>
      <c r="AF49" s="1823"/>
      <c r="AG49" s="1823"/>
      <c r="AH49" s="1823"/>
      <c r="AI49" s="1823"/>
      <c r="AJ49" s="1823"/>
      <c r="AK49" s="1823"/>
      <c r="AL49" s="1823"/>
      <c r="AM49" s="1823"/>
      <c r="AN49" s="1823"/>
      <c r="AO49" s="1823"/>
      <c r="AP49" s="1823"/>
      <c r="AQ49" s="1823"/>
      <c r="AR49" s="1823"/>
      <c r="AS49" s="1823"/>
      <c r="AT49" s="1823"/>
      <c r="AU49" s="1823"/>
      <c r="AV49" s="1823"/>
      <c r="AW49" s="1823"/>
      <c r="AX49" s="1823"/>
      <c r="AY49" s="1823"/>
      <c r="AZ49" s="1823"/>
      <c r="BA49" s="1823"/>
      <c r="BB49" s="1823"/>
      <c r="BC49" s="1823"/>
      <c r="BD49" s="1823"/>
    </row>
  </sheetData>
  <mergeCells count="90">
    <mergeCell ref="A49:BD4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L22:M22"/>
    <mergeCell ref="Q22:T23"/>
    <mergeCell ref="A23:C23"/>
    <mergeCell ref="D23:E23"/>
    <mergeCell ref="I23:K23"/>
    <mergeCell ref="L23:M23"/>
    <mergeCell ref="A25:BD25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</mergeCells>
  <conditionalFormatting sqref="B5:AF16">
    <cfRule type="cellIs" dxfId="503" priority="1" operator="equal">
      <formula>"FOTS"</formula>
    </cfRule>
    <cfRule type="cellIs" dxfId="502" priority="2" operator="equal">
      <formula>"FO"</formula>
    </cfRule>
    <cfRule type="cellIs" dxfId="501" priority="3" operator="equal">
      <formula>"F"</formula>
    </cfRule>
    <cfRule type="cellIs" dxfId="500" priority="4" operator="equal">
      <formula>"NTSDS"</formula>
    </cfRule>
    <cfRule type="cellIs" dxfId="499" priority="5" operator="equal">
      <formula>"DTSDS"</formula>
    </cfRule>
    <cfRule type="cellIs" dxfId="498" priority="6" operator="equal">
      <formula>"NTS5S"</formula>
    </cfRule>
    <cfRule type="cellIs" dxfId="497" priority="7" operator="equal">
      <formula>"DTS5S"</formula>
    </cfRule>
    <cfRule type="cellIs" dxfId="496" priority="8" operator="equal">
      <formula>"NTS"</formula>
    </cfRule>
    <cfRule type="cellIs" dxfId="495" priority="9" operator="equal">
      <formula>"DTS"</formula>
    </cfRule>
    <cfRule type="cellIs" dxfId="494" priority="10" operator="equal">
      <formula>"FEF"</formula>
    </cfRule>
    <cfRule type="cellIs" dxfId="493" priority="11" operator="equal">
      <formula>"FED"</formula>
    </cfRule>
    <cfRule type="cellIs" dxfId="492" priority="12" operator="equal">
      <formula>"FES"</formula>
    </cfRule>
    <cfRule type="cellIs" dxfId="491" priority="13" operator="equal">
      <formula>"FE"</formula>
    </cfRule>
    <cfRule type="cellIs" dxfId="490" priority="14" operator="equal">
      <formula>"DS"</formula>
    </cfRule>
  </conditionalFormatting>
  <conditionalFormatting sqref="B29:AF40">
    <cfRule type="cellIs" dxfId="489" priority="29" operator="equal">
      <formula>"FOTS"</formula>
    </cfRule>
    <cfRule type="cellIs" dxfId="488" priority="30" operator="equal">
      <formula>"FO"</formula>
    </cfRule>
    <cfRule type="cellIs" dxfId="487" priority="31" operator="equal">
      <formula>"F"</formula>
    </cfRule>
    <cfRule type="cellIs" dxfId="486" priority="32" operator="equal">
      <formula>"NTSDS"</formula>
    </cfRule>
    <cfRule type="cellIs" dxfId="485" priority="33" operator="equal">
      <formula>"DTSDS"</formula>
    </cfRule>
    <cfRule type="cellIs" dxfId="484" priority="34" operator="equal">
      <formula>"NTS5S"</formula>
    </cfRule>
    <cfRule type="cellIs" dxfId="483" priority="35" operator="equal">
      <formula>"DTS5S"</formula>
    </cfRule>
    <cfRule type="cellIs" dxfId="482" priority="36" operator="equal">
      <formula>"NTS"</formula>
    </cfRule>
    <cfRule type="cellIs" dxfId="481" priority="37" operator="equal">
      <formula>"DTS"</formula>
    </cfRule>
    <cfRule type="cellIs" dxfId="480" priority="38" operator="equal">
      <formula>"FEF"</formula>
    </cfRule>
    <cfRule type="cellIs" dxfId="479" priority="39" operator="equal">
      <formula>"FED"</formula>
    </cfRule>
    <cfRule type="cellIs" dxfId="478" priority="40" operator="equal">
      <formula>"FES"</formula>
    </cfRule>
    <cfRule type="cellIs" dxfId="477" priority="41" operator="equal">
      <formula>"FE"</formula>
    </cfRule>
    <cfRule type="cellIs" dxfId="476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20B14-5AFE-4232-AEE9-049BECF897EF}">
  <dimension ref="A1:BD49"/>
  <sheetViews>
    <sheetView showZeros="0" zoomScale="90" zoomScaleNormal="9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6" width="8.7109375" hidden="1" customWidth="1"/>
    <col min="37" max="37" width="1.5703125" hidden="1" customWidth="1"/>
    <col min="38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28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36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 t="str">
        <f>+JAN!D54</f>
        <v>N</v>
      </c>
      <c r="C5" s="259" t="str">
        <f>+JAN!E54</f>
        <v>N</v>
      </c>
      <c r="D5" s="259">
        <f>+JAN!F54</f>
        <v>0</v>
      </c>
      <c r="E5" s="259">
        <f>+JAN!G54</f>
        <v>0</v>
      </c>
      <c r="F5" s="259">
        <f>+JAN!H54</f>
        <v>0</v>
      </c>
      <c r="G5" s="259" t="str">
        <f>+JAN!I54</f>
        <v>D</v>
      </c>
      <c r="H5" s="259" t="str">
        <f>+JAN!J54</f>
        <v>N</v>
      </c>
      <c r="I5" s="259" t="str">
        <f>+JAN!K54</f>
        <v>N</v>
      </c>
      <c r="J5" s="259">
        <f>+JAN!L54</f>
        <v>0</v>
      </c>
      <c r="K5" s="259">
        <f>+JAN!M54</f>
        <v>0</v>
      </c>
      <c r="L5" s="259" t="str">
        <f>+JAN!N54</f>
        <v>N</v>
      </c>
      <c r="M5" s="259">
        <f>+JAN!O54</f>
        <v>0</v>
      </c>
      <c r="N5" s="259" t="str">
        <f>+JAN!P54</f>
        <v>NT</v>
      </c>
      <c r="O5" s="259" t="str">
        <f>+JAN!Q54</f>
        <v>T</v>
      </c>
      <c r="P5" s="259" t="str">
        <f>+JAN!R54</f>
        <v>N</v>
      </c>
      <c r="Q5" s="259">
        <f>+JAN!S54</f>
        <v>0</v>
      </c>
      <c r="R5" s="259">
        <f>+JAN!T54</f>
        <v>0</v>
      </c>
      <c r="S5" s="259" t="str">
        <f>+JAN!U54</f>
        <v>D</v>
      </c>
      <c r="T5" s="259" t="str">
        <f>+JAN!V54</f>
        <v>N</v>
      </c>
      <c r="U5" s="259">
        <f>+JAN!W54</f>
        <v>0</v>
      </c>
      <c r="V5" s="259" t="str">
        <f>+JAN!X54</f>
        <v>NT</v>
      </c>
      <c r="W5" s="259" t="str">
        <f>+JAN!Y54</f>
        <v>T</v>
      </c>
      <c r="X5" s="259" t="str">
        <f>+JAN!Z54</f>
        <v>N</v>
      </c>
      <c r="Y5" s="259">
        <f>+JAN!AA54</f>
        <v>0</v>
      </c>
      <c r="Z5" s="259">
        <f>+JAN!AB54</f>
        <v>0</v>
      </c>
      <c r="AA5" s="259" t="str">
        <f>+JAN!AC54</f>
        <v>NT</v>
      </c>
      <c r="AB5" s="259">
        <f>+JAN!AD54</f>
        <v>0</v>
      </c>
      <c r="AC5" s="259">
        <f>+JAN!AE54</f>
        <v>0</v>
      </c>
      <c r="AD5" s="259" t="str">
        <f>+JAN!AF54</f>
        <v>D</v>
      </c>
      <c r="AE5" s="259" t="str">
        <f>+JAN!AG54</f>
        <v>D</v>
      </c>
      <c r="AF5" s="259" t="str">
        <f>+JAN!AH54</f>
        <v>D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+JAN!BE54</f>
        <v>8</v>
      </c>
    </row>
    <row r="7" spans="1:33" ht="21" customHeight="1" x14ac:dyDescent="0.25">
      <c r="A7" s="382" t="s">
        <v>232</v>
      </c>
      <c r="B7" s="259">
        <f>+FEV!D56</f>
        <v>0</v>
      </c>
      <c r="C7" s="259">
        <f>+FEV!E56</f>
        <v>0</v>
      </c>
      <c r="D7" s="259" t="str">
        <f>+FEV!F56</f>
        <v>D</v>
      </c>
      <c r="E7" s="259" t="str">
        <f>+FEV!G56</f>
        <v>N</v>
      </c>
      <c r="F7" s="259">
        <f>+FEV!H56</f>
        <v>0</v>
      </c>
      <c r="G7" s="259">
        <f>+FEV!I56</f>
        <v>0</v>
      </c>
      <c r="H7" s="259" t="str">
        <f>+FEV!J56</f>
        <v>N</v>
      </c>
      <c r="I7" s="259" t="str">
        <f>+FEV!K56</f>
        <v>N</v>
      </c>
      <c r="J7" s="259">
        <f>+FEV!L56</f>
        <v>0</v>
      </c>
      <c r="K7" s="259">
        <f>+FEV!M56</f>
        <v>0</v>
      </c>
      <c r="L7" s="259" t="str">
        <f>+FEV!N56</f>
        <v>D</v>
      </c>
      <c r="M7" s="259" t="str">
        <f>+FEV!O56</f>
        <v>N</v>
      </c>
      <c r="N7" s="259">
        <f>+FEV!P56</f>
        <v>0</v>
      </c>
      <c r="O7" s="259">
        <f>+FEV!Q56</f>
        <v>0</v>
      </c>
      <c r="P7" s="259" t="str">
        <f>+FEV!R56</f>
        <v>T</v>
      </c>
      <c r="Q7" s="259" t="str">
        <f>+FEV!S56</f>
        <v>N</v>
      </c>
      <c r="R7" s="259">
        <f>+FEV!T56</f>
        <v>0</v>
      </c>
      <c r="S7" s="259" t="str">
        <f>+FEV!U56</f>
        <v>NT</v>
      </c>
      <c r="T7" s="259" t="str">
        <f>+FEV!V56</f>
        <v>T</v>
      </c>
      <c r="U7" s="259" t="str">
        <f>+FEV!W56</f>
        <v>N</v>
      </c>
      <c r="V7" s="259">
        <f>+FEV!X56</f>
        <v>0</v>
      </c>
      <c r="W7" s="259">
        <f>+FEV!Y56</f>
        <v>0</v>
      </c>
      <c r="X7" s="259" t="str">
        <f>+FEV!Z56</f>
        <v>D</v>
      </c>
      <c r="Y7" s="259" t="str">
        <f>+FEV!AA56</f>
        <v>N</v>
      </c>
      <c r="Z7" s="259">
        <f>+FEV!AB56</f>
        <v>0</v>
      </c>
      <c r="AA7" s="259">
        <f>+FEV!AC56</f>
        <v>0</v>
      </c>
      <c r="AB7" s="259" t="str">
        <f>+FEV!AD56</f>
        <v>D</v>
      </c>
      <c r="AC7" s="259" t="str">
        <f>+FEV!AE56</f>
        <v>NT</v>
      </c>
      <c r="AD7" s="259">
        <f>+FEV!AF56</f>
        <v>0</v>
      </c>
      <c r="AE7" s="259">
        <f>+FEV!AG56</f>
        <v>0</v>
      </c>
      <c r="AF7" s="259">
        <f>+FEV!AH56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+FEV!BE56</f>
        <v>6.5</v>
      </c>
    </row>
    <row r="9" spans="1:33" ht="21" customHeight="1" x14ac:dyDescent="0.25">
      <c r="A9" s="382" t="s">
        <v>233</v>
      </c>
      <c r="B9" s="259">
        <f>+MAR!D56</f>
        <v>0</v>
      </c>
      <c r="C9" s="259" t="str">
        <f>+MAR!E56</f>
        <v>DT</v>
      </c>
      <c r="D9" s="259" t="str">
        <f>+MAR!F56</f>
        <v>NT</v>
      </c>
      <c r="E9" s="259" t="str">
        <f>+MAR!G56</f>
        <v>N</v>
      </c>
      <c r="F9" s="259">
        <f>+MAR!H56</f>
        <v>0</v>
      </c>
      <c r="G9" s="259">
        <f>+MAR!I56</f>
        <v>0</v>
      </c>
      <c r="H9" s="259" t="str">
        <f>+MAR!J56</f>
        <v>DT</v>
      </c>
      <c r="I9" s="259" t="str">
        <f>+MAR!K56</f>
        <v>T</v>
      </c>
      <c r="J9" s="259">
        <f>+MAR!L56</f>
        <v>0</v>
      </c>
      <c r="K9" s="259">
        <f>+MAR!M56</f>
        <v>0</v>
      </c>
      <c r="L9" s="259" t="str">
        <f>+MAR!N56</f>
        <v>NT</v>
      </c>
      <c r="M9" s="259" t="str">
        <f>+MAR!O56</f>
        <v>N</v>
      </c>
      <c r="N9" s="259">
        <f>+MAR!P56</f>
        <v>0</v>
      </c>
      <c r="O9" s="259">
        <f>+MAR!Q56</f>
        <v>0</v>
      </c>
      <c r="P9" s="259" t="str">
        <f>+MAR!R56</f>
        <v>D</v>
      </c>
      <c r="Q9" s="259" t="str">
        <f>+MAR!S56</f>
        <v>N</v>
      </c>
      <c r="R9" s="259">
        <f>+MAR!T56</f>
        <v>0</v>
      </c>
      <c r="S9" s="259" t="str">
        <f>+MAR!U56</f>
        <v>NT</v>
      </c>
      <c r="T9" s="259" t="str">
        <f>+MAR!V56</f>
        <v>T</v>
      </c>
      <c r="U9" s="259" t="str">
        <f>+MAR!W56</f>
        <v>N</v>
      </c>
      <c r="V9" s="259">
        <f>+MAR!X56</f>
        <v>0</v>
      </c>
      <c r="W9" s="259">
        <f>+MAR!Y56</f>
        <v>0</v>
      </c>
      <c r="X9" s="259" t="str">
        <f>+MAR!Z56</f>
        <v>D</v>
      </c>
      <c r="Y9" s="259" t="str">
        <f>+MAR!AA56</f>
        <v>N</v>
      </c>
      <c r="Z9" s="259" t="str">
        <f>+MAR!AB56</f>
        <v>NTS</v>
      </c>
      <c r="AA9" s="259" t="str">
        <f>+MAR!AC56</f>
        <v>NT</v>
      </c>
      <c r="AB9" s="259" t="str">
        <f>+MAR!AD56</f>
        <v>T</v>
      </c>
      <c r="AC9" s="259" t="str">
        <f>+MAR!AE56</f>
        <v>D</v>
      </c>
      <c r="AD9" s="259">
        <f>+MAR!AF56</f>
        <v>0</v>
      </c>
      <c r="AE9" s="259" t="str">
        <f>+MAR!AG56</f>
        <v>DT</v>
      </c>
      <c r="AF9" s="259" t="str">
        <f>+MAR!AH56</f>
        <v>D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+MAR!BE56</f>
        <v>8</v>
      </c>
    </row>
    <row r="11" spans="1:33" ht="21" customHeight="1" x14ac:dyDescent="0.25">
      <c r="A11" s="382" t="s">
        <v>234</v>
      </c>
      <c r="B11" s="250" t="str">
        <f>+ABR!D56</f>
        <v>T</v>
      </c>
      <c r="C11" s="250" t="str">
        <f>+ABR!E56</f>
        <v>DT</v>
      </c>
      <c r="D11" s="250">
        <f>+ABR!F56</f>
        <v>0</v>
      </c>
      <c r="E11" s="250" t="str">
        <f>+ABR!G56</f>
        <v>D</v>
      </c>
      <c r="F11" s="250" t="str">
        <f>+ABR!H56</f>
        <v>FOTS</v>
      </c>
      <c r="G11" s="250">
        <f>+ABR!I56</f>
        <v>0</v>
      </c>
      <c r="H11" s="250" t="str">
        <f>+ABR!J56</f>
        <v>DTS5S</v>
      </c>
      <c r="I11" s="250" t="str">
        <f>+ABR!K56</f>
        <v>D</v>
      </c>
      <c r="J11" s="250" t="str">
        <f>+ABR!L56</f>
        <v>N</v>
      </c>
      <c r="K11" s="250" t="str">
        <f>+ABR!M56</f>
        <v>NTS5S</v>
      </c>
      <c r="L11" s="250">
        <f>+ABR!N56</f>
        <v>0</v>
      </c>
      <c r="M11" s="250" t="str">
        <f>+ABR!O56</f>
        <v>D</v>
      </c>
      <c r="N11" s="250" t="str">
        <f>+ABR!P56</f>
        <v>N</v>
      </c>
      <c r="O11" s="250">
        <f>+ABR!Q56</f>
        <v>0</v>
      </c>
      <c r="P11" s="250" t="str">
        <f>+ABR!R56</f>
        <v>DTS</v>
      </c>
      <c r="Q11" s="250" t="str">
        <f>+ABR!S56</f>
        <v>D</v>
      </c>
      <c r="R11" s="250" t="str">
        <f>+ABR!T56</f>
        <v>FE</v>
      </c>
      <c r="S11" s="250" t="str">
        <f>+ABR!U56</f>
        <v>FES</v>
      </c>
      <c r="T11" s="250" t="str">
        <f>+ABR!V56</f>
        <v>FED</v>
      </c>
      <c r="U11" s="250" t="str">
        <f>+ABR!W56</f>
        <v>FEF</v>
      </c>
      <c r="V11" s="250" t="str">
        <f>+ABR!X56</f>
        <v>FE</v>
      </c>
      <c r="W11" s="250" t="str">
        <f>+ABR!Y56</f>
        <v>FE</v>
      </c>
      <c r="X11" s="250" t="str">
        <f>+ABR!Z56</f>
        <v>FE</v>
      </c>
      <c r="Y11" s="250" t="str">
        <f>+ABR!AA56</f>
        <v>FE</v>
      </c>
      <c r="Z11" s="250" t="str">
        <f>+ABR!AB56</f>
        <v>FEF</v>
      </c>
      <c r="AA11" s="250" t="str">
        <f>+ABR!AC56</f>
        <v>FES</v>
      </c>
      <c r="AB11" s="250" t="str">
        <f>+ABR!AD56</f>
        <v>DTSDS</v>
      </c>
      <c r="AC11" s="250" t="str">
        <f>+ABR!AE56</f>
        <v>TR</v>
      </c>
      <c r="AD11" s="250" t="str">
        <f>+ABR!AF56</f>
        <v>TR</v>
      </c>
      <c r="AE11" s="250" t="str">
        <f>+ABR!AG56</f>
        <v>DTS5S</v>
      </c>
      <c r="AF11" s="250">
        <f>+ABR!AH56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+ABR!BE56</f>
        <v>5.8333333333333339</v>
      </c>
    </row>
    <row r="13" spans="1:33" ht="21" customHeight="1" x14ac:dyDescent="0.25">
      <c r="A13" s="382" t="s">
        <v>235</v>
      </c>
      <c r="B13" s="277">
        <f>+MAI!D56</f>
        <v>0</v>
      </c>
      <c r="C13" s="277" t="str">
        <f>+MAI!E56</f>
        <v>N</v>
      </c>
      <c r="D13" s="277" t="str">
        <f>+MAI!F56</f>
        <v>N</v>
      </c>
      <c r="E13" s="277" t="str">
        <f>+MAI!G56</f>
        <v>NTS5S</v>
      </c>
      <c r="F13" s="277">
        <f>+MAI!H56</f>
        <v>0</v>
      </c>
      <c r="G13" s="277" t="str">
        <f>+MAI!I56</f>
        <v>D</v>
      </c>
      <c r="H13" s="277" t="str">
        <f>+MAI!J56</f>
        <v>N</v>
      </c>
      <c r="I13" s="277">
        <f>+MAI!K56</f>
        <v>0</v>
      </c>
      <c r="J13" s="277">
        <f>+MAI!L56</f>
        <v>0</v>
      </c>
      <c r="K13" s="277" t="str">
        <f>+MAI!M56</f>
        <v>D</v>
      </c>
      <c r="L13" s="277" t="str">
        <f>+MAI!N56</f>
        <v>N</v>
      </c>
      <c r="M13" s="277" t="str">
        <f>+MAI!O56</f>
        <v>NTS</v>
      </c>
      <c r="N13" s="277">
        <f>+MAI!P56</f>
        <v>0</v>
      </c>
      <c r="O13" s="277" t="str">
        <f>+MAI!Q56</f>
        <v>D</v>
      </c>
      <c r="P13" s="277" t="str">
        <f>+MAI!R56</f>
        <v>N</v>
      </c>
      <c r="Q13" s="277">
        <f>+MAI!S56</f>
        <v>0</v>
      </c>
      <c r="R13" s="277">
        <f>+MAI!T56</f>
        <v>0</v>
      </c>
      <c r="S13" s="277" t="str">
        <f>+MAI!U56</f>
        <v>D</v>
      </c>
      <c r="T13" s="277" t="str">
        <f>+MAI!V56</f>
        <v>N</v>
      </c>
      <c r="U13" s="277">
        <f>+MAI!W56</f>
        <v>0</v>
      </c>
      <c r="V13" s="277">
        <f>+MAI!X56</f>
        <v>0</v>
      </c>
      <c r="W13" s="277" t="str">
        <f>+MAI!Y56</f>
        <v>D</v>
      </c>
      <c r="X13" s="277" t="str">
        <f>+MAI!Z56</f>
        <v>D</v>
      </c>
      <c r="Y13" s="277">
        <f>+MAI!AA56</f>
        <v>0</v>
      </c>
      <c r="Z13" s="277">
        <f>+MAI!AB56</f>
        <v>0</v>
      </c>
      <c r="AA13" s="277" t="str">
        <f>+MAI!AC56</f>
        <v>D</v>
      </c>
      <c r="AB13" s="277" t="str">
        <f>+MAI!AD56</f>
        <v>N</v>
      </c>
      <c r="AC13" s="277">
        <f>+MAI!AE56</f>
        <v>0</v>
      </c>
      <c r="AD13" s="277">
        <f>+MAI!AF56</f>
        <v>0</v>
      </c>
      <c r="AE13" s="277" t="str">
        <f>+MAI!AG56</f>
        <v>N</v>
      </c>
      <c r="AF13" s="277" t="str">
        <f>+MAI!AH56</f>
        <v>N</v>
      </c>
      <c r="AG13" s="244">
        <f>176/24</f>
        <v>7.333333333333333</v>
      </c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>
        <f>+MAI!BE56</f>
        <v>8</v>
      </c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23.45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36.333333333333336</v>
      </c>
    </row>
    <row r="18" spans="1:33" ht="23.45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0.3333333333333357</v>
      </c>
    </row>
    <row r="19" spans="1:33" s="53" customFormat="1" ht="18" customHeight="1" x14ac:dyDescent="0.15">
      <c r="A19" s="1776" t="s">
        <v>218</v>
      </c>
      <c r="B19" s="1776"/>
      <c r="C19" s="1776"/>
      <c r="D19" s="1777">
        <f>COUNTIF($B$4:$AF$15,"=DTS")+COUNTIF($B$4:$AF$15,"=NTS")+COUNTIF($B$4:$AF$15,"=DTS1")+COUNTIF($B$4:$AF$15,"=NTS1")</f>
        <v>3</v>
      </c>
      <c r="E19" s="1777"/>
      <c r="I19" s="1776" t="s">
        <v>219</v>
      </c>
      <c r="J19" s="1776"/>
      <c r="K19" s="1776"/>
      <c r="L19" s="1777">
        <f>COUNTIF($B$4:$AF$15,"=FE")</f>
        <v>5</v>
      </c>
      <c r="M19" s="1777"/>
      <c r="Q19" s="1778" t="s">
        <v>57</v>
      </c>
      <c r="R19" s="1779"/>
      <c r="S19" s="1779"/>
      <c r="T19" s="1780"/>
      <c r="U19" s="1781">
        <f>+MAI!CB56</f>
        <v>9</v>
      </c>
      <c r="V19" s="1782"/>
      <c r="AG19" s="246"/>
    </row>
    <row r="20" spans="1:33" s="53" customFormat="1" ht="18" customHeight="1" x14ac:dyDescent="0.15">
      <c r="A20" s="1776" t="s">
        <v>220</v>
      </c>
      <c r="B20" s="1776"/>
      <c r="C20" s="1776"/>
      <c r="D20" s="1777">
        <f>COUNTIF($B$4:$AF$15,"=DTS5S")+COUNTIF($B$4:$AF$15,"=NTS5S")+COUNTIF($B$4:$AF$15,"=DTS5S1")+COUNTIF($B$4:$AF$15,"=NTS5S1")</f>
        <v>4</v>
      </c>
      <c r="E20" s="1777"/>
      <c r="I20" s="1776" t="s">
        <v>57</v>
      </c>
      <c r="J20" s="1776"/>
      <c r="K20" s="1776"/>
      <c r="L20" s="1777">
        <f>COUNTIF($B$4:$AF$15,"=FOTS")</f>
        <v>1</v>
      </c>
      <c r="M20" s="1777"/>
      <c r="Q20" s="1785" t="s">
        <v>295</v>
      </c>
      <c r="R20" s="1786"/>
      <c r="S20" s="1786"/>
      <c r="T20" s="1787"/>
      <c r="U20" s="1783"/>
      <c r="V20" s="1784"/>
      <c r="AG20" s="246"/>
    </row>
    <row r="21" spans="1:33" s="53" customFormat="1" ht="18" customHeight="1" x14ac:dyDescent="0.15">
      <c r="A21" s="1776" t="s">
        <v>221</v>
      </c>
      <c r="B21" s="1776"/>
      <c r="C21" s="1776"/>
      <c r="D21" s="1777">
        <f>COUNTIF($B$4:$AF$15,"=DTSDS")+COUNTIF($B$4:$AF$15,"=NTSDS")+COUNTIF($B$4:$AF$15,"=DTSDS1")+COUNTIF($B$4:$AF$15,"=NTSDS1")</f>
        <v>1</v>
      </c>
      <c r="E21" s="1777"/>
      <c r="I21" s="1776" t="s">
        <v>222</v>
      </c>
      <c r="J21" s="1776"/>
      <c r="K21" s="1776"/>
      <c r="L21" s="1777">
        <f>COUNTIF($B$4:$AF$15,"=L")</f>
        <v>0</v>
      </c>
      <c r="M21" s="1777"/>
      <c r="Q21" s="1778" t="s">
        <v>223</v>
      </c>
      <c r="R21" s="1779"/>
      <c r="S21" s="1779"/>
      <c r="T21" s="1780"/>
      <c r="U21" s="1801">
        <f>IF(AG18&gt;0,AG18-(T19*(12/24)),0)</f>
        <v>0.3333333333333357</v>
      </c>
      <c r="V21" s="1802"/>
      <c r="W21" s="1805" t="s">
        <v>224</v>
      </c>
      <c r="X21" s="1806"/>
      <c r="Y21" s="1807">
        <f>IF(U21&gt;0,(IF(U21&lt;(12/24),1/24,(INT(U21/(12/24)))/24)),0)</f>
        <v>4.1666666666666664E-2</v>
      </c>
      <c r="Z21" s="1808"/>
      <c r="AA21" s="1791">
        <f>((Y21*24)*1.25*U23)</f>
        <v>0</v>
      </c>
      <c r="AB21" s="1792"/>
      <c r="AG21" s="246"/>
    </row>
    <row r="22" spans="1:33" s="53" customFormat="1" ht="18" customHeight="1" x14ac:dyDescent="0.15">
      <c r="A22" s="1776" t="s">
        <v>225</v>
      </c>
      <c r="B22" s="1776"/>
      <c r="C22" s="1776"/>
      <c r="D22" s="1788">
        <f>+D19+D20+D21</f>
        <v>8</v>
      </c>
      <c r="E22" s="1788"/>
      <c r="I22" s="1776" t="s">
        <v>226</v>
      </c>
      <c r="J22" s="1776"/>
      <c r="K22" s="1776"/>
      <c r="L22" s="1777">
        <f>COUNTIF($B$4:$AF$15,"=B")</f>
        <v>0</v>
      </c>
      <c r="M22" s="1777"/>
      <c r="Q22" s="1785"/>
      <c r="R22" s="1786"/>
      <c r="S22" s="1786"/>
      <c r="T22" s="1787"/>
      <c r="U22" s="1803"/>
      <c r="V22" s="1804"/>
      <c r="W22" s="1789">
        <v>0.375</v>
      </c>
      <c r="X22" s="1790"/>
      <c r="Y22" s="1807">
        <f>IF(U21&lt;(12/24),U21-Y21,U21-(INT(U21/(12/24)))/24)</f>
        <v>0.29166666666666902</v>
      </c>
      <c r="Z22" s="1808"/>
      <c r="AA22" s="1791">
        <f>+((Y22*24)*1.375*U23)</f>
        <v>0</v>
      </c>
      <c r="AB22" s="1792"/>
      <c r="AG22" s="246"/>
    </row>
    <row r="23" spans="1:33" s="53" customFormat="1" ht="14.1" customHeight="1" x14ac:dyDescent="0.15">
      <c r="A23" s="247"/>
      <c r="I23" s="1776" t="s">
        <v>227</v>
      </c>
      <c r="J23" s="1776"/>
      <c r="K23" s="1776"/>
      <c r="L23" s="1777">
        <f>COUNTIF($B$4:$AF$15,"=Disp")</f>
        <v>0</v>
      </c>
      <c r="M23" s="1777"/>
      <c r="Q23" s="1793" t="s">
        <v>228</v>
      </c>
      <c r="R23" s="1794"/>
      <c r="S23" s="1794"/>
      <c r="T23" s="1795"/>
      <c r="U23" s="1796"/>
      <c r="V23" s="1797"/>
      <c r="W23" s="248" t="s">
        <v>42</v>
      </c>
      <c r="X23" s="249"/>
      <c r="Y23" s="1798">
        <f>+AA21+AA22</f>
        <v>0</v>
      </c>
      <c r="Z23" s="1799"/>
      <c r="AA23" s="1799"/>
      <c r="AB23" s="1800"/>
      <c r="AG23" s="246"/>
    </row>
    <row r="24" spans="1:33" ht="44.1" customHeight="1" x14ac:dyDescent="0.25">
      <c r="A24" s="1826" t="s">
        <v>262</v>
      </c>
      <c r="B24" s="1826"/>
      <c r="C24" s="1826"/>
      <c r="D24" s="1826"/>
      <c r="E24" s="1826"/>
      <c r="F24" s="1826"/>
      <c r="G24" s="1826"/>
      <c r="H24" s="1826"/>
      <c r="I24" s="1826"/>
      <c r="J24" s="1826"/>
      <c r="K24" s="1826"/>
      <c r="L24" s="1826"/>
      <c r="M24" s="1826"/>
      <c r="N24" s="1826"/>
      <c r="O24" s="1826"/>
      <c r="P24" s="1826"/>
      <c r="Q24" s="1826"/>
      <c r="R24" s="1826"/>
      <c r="S24" s="1826"/>
      <c r="T24" s="1826"/>
      <c r="U24" s="1826"/>
      <c r="V24" s="1826"/>
      <c r="W24" s="1826"/>
      <c r="X24" s="1826"/>
      <c r="Y24" s="1826"/>
      <c r="Z24" s="1826"/>
      <c r="AA24" s="1826"/>
      <c r="AB24" s="1826"/>
      <c r="AC24" s="1826"/>
      <c r="AD24" s="1826"/>
      <c r="AE24" s="1826"/>
      <c r="AF24" s="1826"/>
      <c r="AG24" s="1826"/>
    </row>
    <row r="25" spans="1:33" ht="18" customHeight="1" x14ac:dyDescent="0.25"/>
    <row r="26" spans="1:33" ht="42.95" customHeight="1" x14ac:dyDescent="0.25">
      <c r="A26" s="241"/>
      <c r="B26" s="31"/>
      <c r="C26" s="242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1809"/>
      <c r="AB26" s="1809"/>
      <c r="AC26" s="1809"/>
      <c r="AD26" s="1809"/>
      <c r="AE26" s="1809"/>
      <c r="AF26" s="1809"/>
      <c r="AG26" s="243"/>
    </row>
    <row r="27" spans="1:33" ht="27.6" customHeight="1" x14ac:dyDescent="0.25">
      <c r="A27" s="1764">
        <v>2024</v>
      </c>
      <c r="B27" s="1771" t="s">
        <v>214</v>
      </c>
      <c r="C27" s="1772"/>
      <c r="D27" s="1773"/>
      <c r="E27" s="1810">
        <v>28</v>
      </c>
      <c r="F27" s="1811"/>
      <c r="G27" s="1811"/>
      <c r="H27" s="1811"/>
      <c r="I27" s="1811"/>
      <c r="J27" s="1811"/>
      <c r="K27" s="1812"/>
      <c r="L27" s="1771" t="s">
        <v>215</v>
      </c>
      <c r="M27" s="1772"/>
      <c r="N27" s="1773"/>
      <c r="O27" s="1768"/>
      <c r="P27" s="1769"/>
      <c r="Q27" s="1769"/>
      <c r="R27" s="1769"/>
      <c r="S27" s="1769"/>
      <c r="T27" s="1769"/>
      <c r="U27" s="1769"/>
      <c r="V27" s="1770"/>
      <c r="W27" s="1771" t="s">
        <v>216</v>
      </c>
      <c r="X27" s="1772"/>
      <c r="Y27" s="1773"/>
      <c r="Z27" s="1768"/>
      <c r="AA27" s="1769"/>
      <c r="AB27" s="1769"/>
      <c r="AC27" s="1769"/>
      <c r="AD27" s="1769"/>
      <c r="AE27" s="1769"/>
      <c r="AF27" s="1770"/>
      <c r="AG27" s="255">
        <f>+AG29+AG31+AG33+AG35+AG37+AG39</f>
        <v>28.166666666666668</v>
      </c>
    </row>
    <row r="28" spans="1:33" ht="21.6" customHeight="1" x14ac:dyDescent="0.25">
      <c r="A28" s="1765"/>
      <c r="B28" s="257">
        <v>1</v>
      </c>
      <c r="C28" s="257">
        <v>2</v>
      </c>
      <c r="D28" s="257">
        <v>3</v>
      </c>
      <c r="E28" s="257">
        <v>4</v>
      </c>
      <c r="F28" s="257">
        <v>5</v>
      </c>
      <c r="G28" s="257">
        <v>6</v>
      </c>
      <c r="H28" s="257">
        <v>7</v>
      </c>
      <c r="I28" s="257">
        <v>8</v>
      </c>
      <c r="J28" s="257">
        <v>9</v>
      </c>
      <c r="K28" s="257">
        <v>10</v>
      </c>
      <c r="L28" s="257">
        <v>11</v>
      </c>
      <c r="M28" s="257">
        <v>12</v>
      </c>
      <c r="N28" s="257">
        <v>13</v>
      </c>
      <c r="O28" s="257">
        <v>14</v>
      </c>
      <c r="P28" s="257">
        <v>15</v>
      </c>
      <c r="Q28" s="257">
        <v>16</v>
      </c>
      <c r="R28" s="257">
        <v>17</v>
      </c>
      <c r="S28" s="257">
        <v>18</v>
      </c>
      <c r="T28" s="257">
        <v>19</v>
      </c>
      <c r="U28" s="257">
        <v>20</v>
      </c>
      <c r="V28" s="257">
        <v>21</v>
      </c>
      <c r="W28" s="263">
        <v>22</v>
      </c>
      <c r="X28" s="263">
        <v>23</v>
      </c>
      <c r="Y28" s="263">
        <v>24</v>
      </c>
      <c r="Z28" s="263">
        <v>25</v>
      </c>
      <c r="AA28" s="263">
        <v>26</v>
      </c>
      <c r="AB28" s="263">
        <v>27</v>
      </c>
      <c r="AC28" s="263">
        <v>28</v>
      </c>
      <c r="AD28" s="263">
        <v>29</v>
      </c>
      <c r="AE28" s="263">
        <v>30</v>
      </c>
      <c r="AF28" s="257">
        <v>31</v>
      </c>
      <c r="AG28" s="258" t="s">
        <v>8</v>
      </c>
    </row>
    <row r="29" spans="1:33" ht="21.6" customHeight="1" x14ac:dyDescent="0.25">
      <c r="A29" s="1764" t="s">
        <v>251</v>
      </c>
      <c r="B29" s="259" t="e">
        <f>+#REF!</f>
        <v>#REF!</v>
      </c>
      <c r="C29" s="259" t="e">
        <f>+#REF!</f>
        <v>#REF!</v>
      </c>
      <c r="D29" s="259" t="e">
        <f>+#REF!</f>
        <v>#REF!</v>
      </c>
      <c r="E29" s="259" t="e">
        <f>+#REF!</f>
        <v>#REF!</v>
      </c>
      <c r="F29" s="259" t="e">
        <f>+#REF!</f>
        <v>#REF!</v>
      </c>
      <c r="G29" s="259" t="e">
        <f>+#REF!</f>
        <v>#REF!</v>
      </c>
      <c r="H29" s="259" t="e">
        <f>+#REF!</f>
        <v>#REF!</v>
      </c>
      <c r="I29" s="259" t="e">
        <f>+#REF!</f>
        <v>#REF!</v>
      </c>
      <c r="J29" s="259" t="e">
        <f>+#REF!</f>
        <v>#REF!</v>
      </c>
      <c r="K29" s="259" t="e">
        <f>+#REF!</f>
        <v>#REF!</v>
      </c>
      <c r="L29" s="259" t="e">
        <f>+#REF!</f>
        <v>#REF!</v>
      </c>
      <c r="M29" s="259" t="e">
        <f>+#REF!</f>
        <v>#REF!</v>
      </c>
      <c r="N29" s="259" t="e">
        <f>+#REF!</f>
        <v>#REF!</v>
      </c>
      <c r="O29" s="259" t="e">
        <f>+#REF!</f>
        <v>#REF!</v>
      </c>
      <c r="P29" s="259" t="e">
        <f>+#REF!</f>
        <v>#REF!</v>
      </c>
      <c r="Q29" s="259" t="e">
        <f>+#REF!</f>
        <v>#REF!</v>
      </c>
      <c r="R29" s="259" t="e">
        <f>+#REF!</f>
        <v>#REF!</v>
      </c>
      <c r="S29" s="259" t="e">
        <f>+#REF!</f>
        <v>#REF!</v>
      </c>
      <c r="T29" s="259" t="e">
        <f>+#REF!</f>
        <v>#REF!</v>
      </c>
      <c r="U29" s="259" t="e">
        <f>+#REF!</f>
        <v>#REF!</v>
      </c>
      <c r="V29" s="259" t="e">
        <f>+#REF!</f>
        <v>#REF!</v>
      </c>
      <c r="W29" s="259" t="e">
        <f>+#REF!</f>
        <v>#REF!</v>
      </c>
      <c r="X29" s="259" t="e">
        <f>+#REF!</f>
        <v>#REF!</v>
      </c>
      <c r="Y29" s="259" t="e">
        <f>+#REF!</f>
        <v>#REF!</v>
      </c>
      <c r="Z29" s="259" t="e">
        <f>+#REF!</f>
        <v>#REF!</v>
      </c>
      <c r="AA29" s="259" t="e">
        <f>+#REF!</f>
        <v>#REF!</v>
      </c>
      <c r="AB29" s="259" t="e">
        <f>+#REF!</f>
        <v>#REF!</v>
      </c>
      <c r="AC29" s="259" t="e">
        <f>+#REF!</f>
        <v>#REF!</v>
      </c>
      <c r="AD29" s="259" t="e">
        <f>+#REF!</f>
        <v>#REF!</v>
      </c>
      <c r="AE29" s="259" t="e">
        <f>+#REF!</f>
        <v>#REF!</v>
      </c>
      <c r="AF29" s="259" t="e">
        <f>+#REF!</f>
        <v>#REF!</v>
      </c>
      <c r="AG29" s="427">
        <f>184/24-"12:00"</f>
        <v>7.166666666666667</v>
      </c>
    </row>
    <row r="30" spans="1:33" ht="21.6" customHeight="1" x14ac:dyDescent="0.25">
      <c r="A30" s="1765"/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245" t="e">
        <f>#REF!</f>
        <v>#REF!</v>
      </c>
    </row>
    <row r="31" spans="1:33" ht="21.6" customHeight="1" x14ac:dyDescent="0.25">
      <c r="A31" s="1764" t="s">
        <v>252</v>
      </c>
      <c r="B31" s="250" t="e">
        <f>+#REF!</f>
        <v>#REF!</v>
      </c>
      <c r="C31" s="250" t="e">
        <f>+#REF!</f>
        <v>#REF!</v>
      </c>
      <c r="D31" s="250" t="e">
        <f>+#REF!</f>
        <v>#REF!</v>
      </c>
      <c r="E31" s="250" t="e">
        <f>+#REF!</f>
        <v>#REF!</v>
      </c>
      <c r="F31" s="250" t="e">
        <f>+#REF!</f>
        <v>#REF!</v>
      </c>
      <c r="G31" s="250" t="e">
        <f>+#REF!</f>
        <v>#REF!</v>
      </c>
      <c r="H31" s="250" t="e">
        <f>+#REF!</f>
        <v>#REF!</v>
      </c>
      <c r="I31" s="250" t="e">
        <f>+#REF!</f>
        <v>#REF!</v>
      </c>
      <c r="J31" s="250" t="e">
        <f>+#REF!</f>
        <v>#REF!</v>
      </c>
      <c r="K31" s="250" t="e">
        <f>+#REF!</f>
        <v>#REF!</v>
      </c>
      <c r="L31" s="250" t="e">
        <f>+#REF!</f>
        <v>#REF!</v>
      </c>
      <c r="M31" s="250" t="e">
        <f>+#REF!</f>
        <v>#REF!</v>
      </c>
      <c r="N31" s="250" t="e">
        <f>+#REF!</f>
        <v>#REF!</v>
      </c>
      <c r="O31" s="250" t="e">
        <f>+#REF!</f>
        <v>#REF!</v>
      </c>
      <c r="P31" s="250" t="e">
        <f>+#REF!</f>
        <v>#REF!</v>
      </c>
      <c r="Q31" s="250" t="e">
        <f>+#REF!</f>
        <v>#REF!</v>
      </c>
      <c r="R31" s="250" t="e">
        <f>+#REF!</f>
        <v>#REF!</v>
      </c>
      <c r="S31" s="250" t="e">
        <f>+#REF!</f>
        <v>#REF!</v>
      </c>
      <c r="T31" s="250" t="e">
        <f>+#REF!</f>
        <v>#REF!</v>
      </c>
      <c r="U31" s="250" t="e">
        <f>+#REF!</f>
        <v>#REF!</v>
      </c>
      <c r="V31" s="250" t="e">
        <f>+#REF!</f>
        <v>#REF!</v>
      </c>
      <c r="W31" s="250" t="e">
        <f>+#REF!</f>
        <v>#REF!</v>
      </c>
      <c r="X31" s="250" t="e">
        <f>+#REF!</f>
        <v>#REF!</v>
      </c>
      <c r="Y31" s="250" t="e">
        <f>+#REF!</f>
        <v>#REF!</v>
      </c>
      <c r="Z31" s="250" t="e">
        <f>+#REF!</f>
        <v>#REF!</v>
      </c>
      <c r="AA31" s="250" t="e">
        <f>+#REF!</f>
        <v>#REF!</v>
      </c>
      <c r="AB31" s="250" t="e">
        <f>+#REF!</f>
        <v>#REF!</v>
      </c>
      <c r="AC31" s="250" t="e">
        <f>+#REF!</f>
        <v>#REF!</v>
      </c>
      <c r="AD31" s="250" t="e">
        <f>+#REF!</f>
        <v>#REF!</v>
      </c>
      <c r="AE31" s="250" t="e">
        <f>+#REF!</f>
        <v>#REF!</v>
      </c>
      <c r="AF31" s="250" t="e">
        <f>+#REF!</f>
        <v>#REF!</v>
      </c>
      <c r="AG31" s="244">
        <f>176/24-"24:00"</f>
        <v>6.333333333333333</v>
      </c>
    </row>
    <row r="32" spans="1:33" ht="21.6" customHeight="1" x14ac:dyDescent="0.25">
      <c r="A32" s="1765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5" t="e">
        <f>#REF!</f>
        <v>#REF!</v>
      </c>
    </row>
    <row r="33" spans="1:33" ht="21.6" customHeight="1" x14ac:dyDescent="0.25">
      <c r="A33" s="1764" t="s">
        <v>253</v>
      </c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4">
        <f>168/24</f>
        <v>7</v>
      </c>
    </row>
    <row r="34" spans="1:33" ht="21.6" customHeight="1" x14ac:dyDescent="0.25">
      <c r="A34" s="1765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5" t="e">
        <f>#REF!</f>
        <v>#REF!</v>
      </c>
    </row>
    <row r="35" spans="1:33" ht="21.6" customHeight="1" x14ac:dyDescent="0.25">
      <c r="A35" s="1764" t="s">
        <v>254</v>
      </c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4">
        <f>184/24</f>
        <v>7.666666666666667</v>
      </c>
    </row>
    <row r="36" spans="1:33" ht="21.6" customHeight="1" x14ac:dyDescent="0.25">
      <c r="A36" s="1765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5" t="e">
        <f>#REF!</f>
        <v>#REF!</v>
      </c>
    </row>
    <row r="37" spans="1:33" ht="21.6" customHeight="1" x14ac:dyDescent="0.25">
      <c r="A37" s="1764" t="s">
        <v>255</v>
      </c>
      <c r="B37" s="277" t="str">
        <f>+JAN!D54</f>
        <v>N</v>
      </c>
      <c r="C37" s="277" t="str">
        <f>+JAN!E54</f>
        <v>N</v>
      </c>
      <c r="D37" s="277">
        <f>+JAN!F54</f>
        <v>0</v>
      </c>
      <c r="E37" s="277">
        <f>+JAN!G54</f>
        <v>0</v>
      </c>
      <c r="F37" s="277">
        <f>+JAN!H54</f>
        <v>0</v>
      </c>
      <c r="G37" s="277" t="str">
        <f>+JAN!I54</f>
        <v>D</v>
      </c>
      <c r="H37" s="277" t="str">
        <f>+JAN!J54</f>
        <v>N</v>
      </c>
      <c r="I37" s="277" t="str">
        <f>+JAN!K54</f>
        <v>N</v>
      </c>
      <c r="J37" s="277">
        <f>+JAN!L54</f>
        <v>0</v>
      </c>
      <c r="K37" s="277">
        <f>+JAN!M54</f>
        <v>0</v>
      </c>
      <c r="L37" s="277" t="str">
        <f>+JAN!N54</f>
        <v>N</v>
      </c>
      <c r="M37" s="277">
        <f>+JAN!O54</f>
        <v>0</v>
      </c>
      <c r="N37" s="277" t="str">
        <f>+JAN!P54</f>
        <v>NT</v>
      </c>
      <c r="O37" s="277" t="str">
        <f>+JAN!Q54</f>
        <v>T</v>
      </c>
      <c r="P37" s="277" t="str">
        <f>+JAN!R54</f>
        <v>N</v>
      </c>
      <c r="Q37" s="277">
        <f>+JAN!S54</f>
        <v>0</v>
      </c>
      <c r="R37" s="277">
        <f>+JAN!T54</f>
        <v>0</v>
      </c>
      <c r="S37" s="277" t="str">
        <f>+JAN!U54</f>
        <v>D</v>
      </c>
      <c r="T37" s="277" t="str">
        <f>+JAN!V54</f>
        <v>N</v>
      </c>
      <c r="U37" s="277">
        <f>+JAN!W54</f>
        <v>0</v>
      </c>
      <c r="V37" s="277" t="str">
        <f>+JAN!X54</f>
        <v>NT</v>
      </c>
      <c r="W37" s="277" t="str">
        <f>+JAN!Y54</f>
        <v>T</v>
      </c>
      <c r="X37" s="277" t="str">
        <f>+JAN!Z54</f>
        <v>N</v>
      </c>
      <c r="Y37" s="277">
        <f>+JAN!AA54</f>
        <v>0</v>
      </c>
      <c r="Z37" s="277">
        <f>+JAN!AB54</f>
        <v>0</v>
      </c>
      <c r="AA37" s="277" t="str">
        <f>+JAN!AC54</f>
        <v>NT</v>
      </c>
      <c r="AB37" s="277">
        <f>+JAN!AD54</f>
        <v>0</v>
      </c>
      <c r="AC37" s="277">
        <f>+JAN!AE54</f>
        <v>0</v>
      </c>
      <c r="AD37" s="277" t="str">
        <f>+JAN!AF54</f>
        <v>D</v>
      </c>
      <c r="AE37" s="277" t="str">
        <f>+JAN!AG54</f>
        <v>D</v>
      </c>
      <c r="AF37" s="277" t="str">
        <f>+JAN!AH54</f>
        <v>D</v>
      </c>
      <c r="AG37" s="244"/>
    </row>
    <row r="38" spans="1:33" ht="21.6" customHeight="1" x14ac:dyDescent="0.25">
      <c r="A38" s="1765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  <c r="T38" s="278"/>
      <c r="U38" s="278"/>
      <c r="V38" s="278"/>
      <c r="W38" s="278"/>
      <c r="X38" s="278"/>
      <c r="Y38" s="278"/>
      <c r="Z38" s="278"/>
      <c r="AA38" s="278"/>
      <c r="AB38" s="278"/>
      <c r="AC38" s="278"/>
      <c r="AD38" s="278"/>
      <c r="AE38" s="278"/>
      <c r="AF38" s="278"/>
      <c r="AG38" s="245"/>
    </row>
    <row r="39" spans="1:33" ht="21.6" customHeight="1" x14ac:dyDescent="0.25">
      <c r="A39" s="1764" t="s">
        <v>256</v>
      </c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  <c r="AD39" s="250"/>
      <c r="AE39" s="250"/>
      <c r="AF39" s="250"/>
      <c r="AG39" s="244"/>
    </row>
    <row r="40" spans="1:33" ht="21.6" customHeight="1" x14ac:dyDescent="0.25">
      <c r="A40" s="1765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5"/>
    </row>
    <row r="41" spans="1:33" ht="21.6" customHeight="1" x14ac:dyDescent="0.25">
      <c r="A41" s="1774" t="s">
        <v>217</v>
      </c>
      <c r="B41" s="1774"/>
      <c r="C41" s="1774"/>
      <c r="D41" s="1774"/>
      <c r="E41" s="1774"/>
      <c r="F41" s="1774"/>
      <c r="G41" s="1774"/>
      <c r="H41" s="1774"/>
      <c r="I41" s="1774"/>
      <c r="J41" s="1774"/>
      <c r="K41" s="1774"/>
      <c r="L41" s="1774"/>
      <c r="M41" s="1774"/>
      <c r="N41" s="1774"/>
      <c r="O41" s="1774"/>
      <c r="P41" s="1774"/>
      <c r="Q41" s="1774"/>
      <c r="R41" s="1774"/>
      <c r="S41" s="1774"/>
      <c r="T41" s="1774"/>
      <c r="U41" s="1774"/>
      <c r="V41" s="1774"/>
      <c r="W41" s="1774"/>
      <c r="X41" s="1774"/>
      <c r="Y41" s="1774"/>
      <c r="Z41" s="1774"/>
      <c r="AA41" s="1774"/>
      <c r="AB41" s="1774"/>
      <c r="AC41" s="1774"/>
      <c r="AD41" s="1774"/>
      <c r="AE41" s="1774"/>
      <c r="AF41" s="1813"/>
      <c r="AG41" s="260" t="e">
        <f>+AG30+AG32+AG34+AG36+AG38+AG40</f>
        <v>#REF!</v>
      </c>
    </row>
    <row r="42" spans="1:33" ht="21.6" customHeight="1" x14ac:dyDescent="0.25">
      <c r="A42" s="1775"/>
      <c r="B42" s="1775"/>
      <c r="C42" s="1775"/>
      <c r="D42" s="1775"/>
      <c r="E42" s="1775"/>
      <c r="F42" s="1775"/>
      <c r="G42" s="1775"/>
      <c r="H42" s="1775"/>
      <c r="I42" s="1775"/>
      <c r="J42" s="1775"/>
      <c r="K42" s="1775"/>
      <c r="L42" s="1775"/>
      <c r="M42" s="1775"/>
      <c r="N42" s="1775"/>
      <c r="O42" s="1775"/>
      <c r="P42" s="1775"/>
      <c r="Q42" s="1775"/>
      <c r="R42" s="1775"/>
      <c r="S42" s="1775"/>
      <c r="T42" s="1775"/>
      <c r="U42" s="1775"/>
      <c r="V42" s="1775"/>
      <c r="W42" s="1775"/>
      <c r="X42" s="1775"/>
      <c r="Y42" s="1775"/>
      <c r="Z42" s="1775"/>
      <c r="AA42" s="1775"/>
      <c r="AB42" s="1775"/>
      <c r="AC42" s="1775"/>
      <c r="AD42" s="1775"/>
      <c r="AE42" s="1775"/>
      <c r="AF42" s="1814"/>
      <c r="AG42" s="261" t="e">
        <f>+AG41-AG27</f>
        <v>#REF!</v>
      </c>
    </row>
    <row r="44" spans="1:33" ht="17.45" customHeight="1" x14ac:dyDescent="0.25">
      <c r="A44" s="1793" t="s">
        <v>218</v>
      </c>
      <c r="B44" s="1794"/>
      <c r="C44" s="1795"/>
      <c r="D44" s="1815">
        <f>COUNTIF($B$29:$AF$40,"=DTS")+COUNTIF($B$29:$AF$40,"=NTS")+COUNTIF($B$29:$AF$40,"=DTS1")+COUNTIF($B$29:$AF$40,"=NTS1")</f>
        <v>0</v>
      </c>
      <c r="E44" s="1816"/>
      <c r="F44" s="53"/>
      <c r="G44" s="53"/>
      <c r="H44" s="53"/>
      <c r="I44" s="1793" t="s">
        <v>219</v>
      </c>
      <c r="J44" s="1794"/>
      <c r="K44" s="1795"/>
      <c r="L44" s="1815">
        <f>COUNTIF($B$29:$AF$40,"=FE")</f>
        <v>0</v>
      </c>
      <c r="M44" s="1816"/>
      <c r="N44" s="53"/>
      <c r="O44" s="53"/>
      <c r="P44" s="53"/>
      <c r="Q44" s="1778" t="s">
        <v>258</v>
      </c>
      <c r="R44" s="1779"/>
      <c r="S44" s="1779"/>
      <c r="T44" s="1780"/>
      <c r="U44" s="1781" t="e">
        <f>#REF!</f>
        <v>#REF!</v>
      </c>
      <c r="V44" s="1817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246"/>
    </row>
    <row r="45" spans="1:33" ht="17.45" customHeight="1" x14ac:dyDescent="0.25">
      <c r="A45" s="1793" t="s">
        <v>220</v>
      </c>
      <c r="B45" s="1794"/>
      <c r="C45" s="1795"/>
      <c r="D45" s="1815">
        <f>COUNTIF($B$29:$AF$40,"=DTS5S")+COUNTIF($B$29:$AF$40,"=NTS5S")+COUNTIF($B$29:$AF$40,"=DTS5S1")+COUNTIF($B$29:$AF$40,"=NTS5S1")</f>
        <v>0</v>
      </c>
      <c r="E45" s="1816"/>
      <c r="F45" s="53"/>
      <c r="G45" s="53"/>
      <c r="H45" s="53"/>
      <c r="I45" s="1793" t="s">
        <v>57</v>
      </c>
      <c r="J45" s="1794"/>
      <c r="K45" s="1795"/>
      <c r="L45" s="1815">
        <f>COUNTIF($B$29:$AF$40,"=FOTS")</f>
        <v>0</v>
      </c>
      <c r="M45" s="1816"/>
      <c r="N45" s="53"/>
      <c r="O45" s="53"/>
      <c r="P45" s="53"/>
      <c r="Q45" s="1785" t="s">
        <v>247</v>
      </c>
      <c r="R45" s="1786"/>
      <c r="S45" s="1786"/>
      <c r="T45" s="1787"/>
      <c r="U45" s="1818"/>
      <c r="V45" s="1819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7.45" customHeight="1" x14ac:dyDescent="0.25">
      <c r="A46" s="1793" t="s">
        <v>221</v>
      </c>
      <c r="B46" s="1794"/>
      <c r="C46" s="1795"/>
      <c r="D46" s="1815">
        <f>COUNTIF($B$29:$AF$40,"=DTSDS")+COUNTIF($B$29:$AF$40,"=NTSDS")+COUNTIF($B$29:$AF$40,"=DTSDS1")+COUNTIF($B$29:$AF$40,"=NTSDS1")</f>
        <v>0</v>
      </c>
      <c r="E46" s="1816"/>
      <c r="F46" s="53"/>
      <c r="G46" s="53"/>
      <c r="H46" s="53"/>
      <c r="I46" s="1793" t="s">
        <v>222</v>
      </c>
      <c r="J46" s="1794"/>
      <c r="K46" s="1795"/>
      <c r="L46" s="1815">
        <f>COUNTIF($B$29:$AF$40,"=L")</f>
        <v>0</v>
      </c>
      <c r="M46" s="1816"/>
      <c r="N46" s="53"/>
      <c r="O46" s="53"/>
      <c r="P46" s="53"/>
      <c r="Q46" s="1778" t="s">
        <v>223</v>
      </c>
      <c r="R46" s="1779"/>
      <c r="S46" s="1779"/>
      <c r="T46" s="1780"/>
      <c r="U46" s="1801" t="e">
        <f>IF(AG42&gt;0,AG42-(T44*(12/24)),0)</f>
        <v>#REF!</v>
      </c>
      <c r="V46" s="1802"/>
      <c r="W46" s="1805"/>
      <c r="X46" s="1806"/>
      <c r="Y46" s="1807" t="e">
        <f>IF(U46&gt;0,(IF(U46&lt;(12/24),1/24,(INT(U46/(12/24)))/24)),0)</f>
        <v>#REF!</v>
      </c>
      <c r="Z46" s="1808"/>
      <c r="AA46" s="1791" t="e">
        <f>((Y46*24)*1.25*U48)</f>
        <v>#REF!</v>
      </c>
      <c r="AB46" s="1792"/>
      <c r="AC46" s="53"/>
      <c r="AD46" s="53"/>
      <c r="AE46" s="53"/>
      <c r="AF46" s="53"/>
      <c r="AG46" s="246"/>
    </row>
    <row r="47" spans="1:33" ht="17.45" customHeight="1" x14ac:dyDescent="0.25">
      <c r="A47" s="1793" t="s">
        <v>225</v>
      </c>
      <c r="B47" s="1794"/>
      <c r="C47" s="1795"/>
      <c r="D47" s="1820">
        <f>+D44+D45+D46</f>
        <v>0</v>
      </c>
      <c r="E47" s="1821"/>
      <c r="F47" s="53"/>
      <c r="G47" s="53"/>
      <c r="H47" s="53"/>
      <c r="I47" s="1793" t="s">
        <v>226</v>
      </c>
      <c r="J47" s="1794"/>
      <c r="K47" s="1795"/>
      <c r="L47" s="1815">
        <f>COUNTIF($B$29:$AF$40,"=B")</f>
        <v>0</v>
      </c>
      <c r="M47" s="1816"/>
      <c r="N47" s="53"/>
      <c r="O47" s="53"/>
      <c r="P47" s="53"/>
      <c r="Q47" s="1785"/>
      <c r="R47" s="1786"/>
      <c r="S47" s="1786"/>
      <c r="T47" s="1787"/>
      <c r="U47" s="1803"/>
      <c r="V47" s="1804"/>
      <c r="W47" s="1789"/>
      <c r="X47" s="1790"/>
      <c r="Y47" s="1807" t="e">
        <f>IF(U46&lt;(12/24),U46-Y46,U46-(INT(U46/(12/24)))/24)</f>
        <v>#REF!</v>
      </c>
      <c r="Z47" s="1808"/>
      <c r="AA47" s="1791" t="e">
        <f>+((Y47*24)*1.375*U48)</f>
        <v>#REF!</v>
      </c>
      <c r="AB47" s="1792"/>
      <c r="AC47" s="53"/>
      <c r="AD47" s="53"/>
      <c r="AE47" s="53"/>
      <c r="AF47" s="53"/>
      <c r="AG47" s="246"/>
    </row>
    <row r="48" spans="1:33" ht="17.45" customHeight="1" x14ac:dyDescent="0.25">
      <c r="A48" s="247"/>
      <c r="B48" s="53"/>
      <c r="C48" s="53"/>
      <c r="D48" s="53"/>
      <c r="E48" s="53"/>
      <c r="F48" s="53"/>
      <c r="G48" s="53"/>
      <c r="H48" s="53"/>
      <c r="I48" s="1793" t="s">
        <v>227</v>
      </c>
      <c r="J48" s="1794"/>
      <c r="K48" s="1795"/>
      <c r="L48" s="1815">
        <f>COUNTIF($B$29:$AF$40,"=Disp")</f>
        <v>0</v>
      </c>
      <c r="M48" s="1816"/>
      <c r="N48" s="53"/>
      <c r="O48" s="53"/>
      <c r="P48" s="53"/>
      <c r="Q48" s="1793" t="s">
        <v>228</v>
      </c>
      <c r="R48" s="1794"/>
      <c r="S48" s="1794"/>
      <c r="T48" s="1795"/>
      <c r="U48" s="1796"/>
      <c r="V48" s="1797"/>
      <c r="W48" s="248" t="s">
        <v>42</v>
      </c>
      <c r="X48" s="249"/>
      <c r="Y48" s="1798" t="e">
        <f>+AA46+AA47</f>
        <v>#REF!</v>
      </c>
      <c r="Z48" s="1799"/>
      <c r="AA48" s="1799"/>
      <c r="AB48" s="1800"/>
      <c r="AC48" s="53"/>
      <c r="AD48" s="53"/>
      <c r="AE48" s="53"/>
      <c r="AF48" s="53"/>
      <c r="AG48" s="246"/>
    </row>
    <row r="49" spans="1:56" ht="43.5" customHeight="1" x14ac:dyDescent="0.25">
      <c r="A49" s="1823" t="s">
        <v>262</v>
      </c>
      <c r="B49" s="1823"/>
      <c r="C49" s="1823"/>
      <c r="D49" s="1823"/>
      <c r="E49" s="1823"/>
      <c r="F49" s="1823"/>
      <c r="G49" s="1823"/>
      <c r="H49" s="1823"/>
      <c r="I49" s="1823"/>
      <c r="J49" s="1823"/>
      <c r="K49" s="1823"/>
      <c r="L49" s="1823"/>
      <c r="M49" s="1823"/>
      <c r="N49" s="1823"/>
      <c r="O49" s="1823"/>
      <c r="P49" s="1823"/>
      <c r="Q49" s="1823"/>
      <c r="R49" s="1823"/>
      <c r="S49" s="1823"/>
      <c r="T49" s="1823"/>
      <c r="U49" s="1823"/>
      <c r="V49" s="1823"/>
      <c r="W49" s="1823"/>
      <c r="X49" s="1823"/>
      <c r="Y49" s="1823"/>
      <c r="Z49" s="1823"/>
      <c r="AA49" s="1823"/>
      <c r="AB49" s="1823"/>
      <c r="AC49" s="1823"/>
      <c r="AD49" s="1823"/>
      <c r="AE49" s="1823"/>
      <c r="AF49" s="1823"/>
      <c r="AG49" s="1823"/>
      <c r="AH49" s="1823"/>
      <c r="AI49" s="1823"/>
      <c r="AJ49" s="1823"/>
      <c r="AK49" s="1823"/>
      <c r="AL49" s="1823"/>
      <c r="AM49" s="1823"/>
      <c r="AN49" s="1823"/>
      <c r="AO49" s="1823"/>
      <c r="AP49" s="1823"/>
      <c r="AQ49" s="1823"/>
      <c r="AR49" s="1823"/>
      <c r="AS49" s="1823"/>
      <c r="AT49" s="1823"/>
      <c r="AU49" s="1823"/>
      <c r="AV49" s="1823"/>
      <c r="AW49" s="1823"/>
      <c r="AX49" s="1823"/>
      <c r="AY49" s="1823"/>
      <c r="AZ49" s="1823"/>
      <c r="BA49" s="1823"/>
      <c r="BB49" s="1823"/>
      <c r="BC49" s="1823"/>
      <c r="BD49" s="1823"/>
    </row>
  </sheetData>
  <mergeCells count="90">
    <mergeCell ref="A24:AG24"/>
    <mergeCell ref="A49:BD4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2:X22"/>
    <mergeCell ref="AA22:AB22"/>
    <mergeCell ref="I23:K23"/>
    <mergeCell ref="L23:M23"/>
    <mergeCell ref="Q23:T23"/>
    <mergeCell ref="U23:V23"/>
    <mergeCell ref="Y23:AB23"/>
    <mergeCell ref="U21:V22"/>
    <mergeCell ref="W21:X21"/>
    <mergeCell ref="Y21:Z21"/>
    <mergeCell ref="AA21:AB21"/>
    <mergeCell ref="Y22:Z22"/>
    <mergeCell ref="A21:C21"/>
    <mergeCell ref="D21:E21"/>
    <mergeCell ref="I21:K21"/>
    <mergeCell ref="L21:M21"/>
    <mergeCell ref="Q21:T22"/>
    <mergeCell ref="A22:C22"/>
    <mergeCell ref="D22:E22"/>
    <mergeCell ref="I22:K22"/>
    <mergeCell ref="L22:M22"/>
    <mergeCell ref="A17:AF18"/>
    <mergeCell ref="A19:C19"/>
    <mergeCell ref="D19:E19"/>
    <mergeCell ref="I19:K19"/>
    <mergeCell ref="L19:M19"/>
    <mergeCell ref="Q19:T19"/>
    <mergeCell ref="U19:V20"/>
    <mergeCell ref="A20:C20"/>
    <mergeCell ref="D20:E20"/>
    <mergeCell ref="I20:K20"/>
    <mergeCell ref="L20:M20"/>
    <mergeCell ref="Q20:T20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475" priority="1" operator="equal">
      <formula>"FOTS"</formula>
    </cfRule>
    <cfRule type="cellIs" dxfId="474" priority="2" operator="equal">
      <formula>"FO"</formula>
    </cfRule>
    <cfRule type="cellIs" dxfId="473" priority="3" operator="equal">
      <formula>"F"</formula>
    </cfRule>
    <cfRule type="cellIs" dxfId="472" priority="4" operator="equal">
      <formula>"NTSDS"</formula>
    </cfRule>
    <cfRule type="cellIs" dxfId="471" priority="5" operator="equal">
      <formula>"DTSDS"</formula>
    </cfRule>
    <cfRule type="cellIs" dxfId="470" priority="6" operator="equal">
      <formula>"NTS5S"</formula>
    </cfRule>
    <cfRule type="cellIs" dxfId="469" priority="7" operator="equal">
      <formula>"DTS5S"</formula>
    </cfRule>
    <cfRule type="cellIs" dxfId="468" priority="8" operator="equal">
      <formula>"NTS"</formula>
    </cfRule>
    <cfRule type="cellIs" dxfId="467" priority="9" operator="equal">
      <formula>"DTS"</formula>
    </cfRule>
    <cfRule type="cellIs" dxfId="466" priority="10" operator="equal">
      <formula>"FEF"</formula>
    </cfRule>
    <cfRule type="cellIs" dxfId="465" priority="11" operator="equal">
      <formula>"FED"</formula>
    </cfRule>
    <cfRule type="cellIs" dxfId="464" priority="12" operator="equal">
      <formula>"FES"</formula>
    </cfRule>
    <cfRule type="cellIs" dxfId="463" priority="13" operator="equal">
      <formula>"FE"</formula>
    </cfRule>
    <cfRule type="cellIs" dxfId="462" priority="14" operator="equal">
      <formula>"DS"</formula>
    </cfRule>
  </conditionalFormatting>
  <conditionalFormatting sqref="B29:AF40">
    <cfRule type="cellIs" dxfId="461" priority="43" operator="equal">
      <formula>"FOTS"</formula>
    </cfRule>
    <cfRule type="cellIs" dxfId="460" priority="44" operator="equal">
      <formula>"FO"</formula>
    </cfRule>
    <cfRule type="cellIs" dxfId="459" priority="45" operator="equal">
      <formula>"F"</formula>
    </cfRule>
    <cfRule type="cellIs" dxfId="458" priority="46" operator="equal">
      <formula>"NTSDS"</formula>
    </cfRule>
    <cfRule type="cellIs" dxfId="457" priority="47" operator="equal">
      <formula>"DTSDS"</formula>
    </cfRule>
    <cfRule type="cellIs" dxfId="456" priority="48" operator="equal">
      <formula>"NTS5S"</formula>
    </cfRule>
    <cfRule type="cellIs" dxfId="455" priority="49" operator="equal">
      <formula>"DTS5S"</formula>
    </cfRule>
    <cfRule type="cellIs" dxfId="454" priority="50" operator="equal">
      <formula>"NTS"</formula>
    </cfRule>
    <cfRule type="cellIs" dxfId="453" priority="51" operator="equal">
      <formula>"DTS"</formula>
    </cfRule>
    <cfRule type="cellIs" dxfId="452" priority="52" operator="equal">
      <formula>"FEF"</formula>
    </cfRule>
    <cfRule type="cellIs" dxfId="451" priority="53" operator="equal">
      <formula>"FED"</formula>
    </cfRule>
    <cfRule type="cellIs" dxfId="450" priority="54" operator="equal">
      <formula>"FES"</formula>
    </cfRule>
    <cfRule type="cellIs" dxfId="449" priority="55" operator="equal">
      <formula>"FE"</formula>
    </cfRule>
    <cfRule type="cellIs" dxfId="448" priority="56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679F3-8309-49CE-9D3B-612691CC141D}">
  <dimension ref="A1:BD49"/>
  <sheetViews>
    <sheetView showZeros="0" zoomScale="80" zoomScaleNormal="8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8" width="8.7109375" hidden="1" customWidth="1"/>
    <col min="39" max="39" width="1.425781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29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36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>
        <f>+JAN!D56</f>
        <v>0</v>
      </c>
      <c r="C5" s="259" t="str">
        <f>+JAN!E56</f>
        <v>T</v>
      </c>
      <c r="D5" s="259" t="str">
        <f>+JAN!F56</f>
        <v>NT</v>
      </c>
      <c r="E5" s="259" t="str">
        <f>+JAN!G56</f>
        <v>NT</v>
      </c>
      <c r="F5" s="259">
        <f>+JAN!H56</f>
        <v>0</v>
      </c>
      <c r="G5" s="259" t="str">
        <f>+JAN!I56</f>
        <v>NT</v>
      </c>
      <c r="H5" s="259" t="str">
        <f>+JAN!J56</f>
        <v>N</v>
      </c>
      <c r="I5" s="259">
        <f>+JAN!K56</f>
        <v>0</v>
      </c>
      <c r="J5" s="259">
        <f>+JAN!L56</f>
        <v>0</v>
      </c>
      <c r="K5" s="259" t="str">
        <f>+JAN!M56</f>
        <v>N</v>
      </c>
      <c r="L5" s="259">
        <f>+JAN!N56</f>
        <v>0</v>
      </c>
      <c r="M5" s="259" t="str">
        <f>+JAN!O56</f>
        <v>D</v>
      </c>
      <c r="N5" s="259" t="str">
        <f>+JAN!P56</f>
        <v>N</v>
      </c>
      <c r="O5" s="259">
        <f>+JAN!Q56</f>
        <v>0</v>
      </c>
      <c r="P5" s="259" t="str">
        <f>+JAN!R56</f>
        <v>N</v>
      </c>
      <c r="Q5" s="259">
        <f>+JAN!S56</f>
        <v>0</v>
      </c>
      <c r="R5" s="259">
        <f>+JAN!T56</f>
        <v>0</v>
      </c>
      <c r="S5" s="259" t="str">
        <f>+JAN!U56</f>
        <v>NT</v>
      </c>
      <c r="T5" s="259" t="str">
        <f>+JAN!V56</f>
        <v>N</v>
      </c>
      <c r="U5" s="259">
        <f>+JAN!W56</f>
        <v>0</v>
      </c>
      <c r="V5" s="259" t="str">
        <f>+JAN!X56</f>
        <v>NT</v>
      </c>
      <c r="W5" s="259" t="str">
        <f>+JAN!Y56</f>
        <v>T</v>
      </c>
      <c r="X5" s="259" t="str">
        <f>+JAN!Z56</f>
        <v>N</v>
      </c>
      <c r="Y5" s="259">
        <f>+JAN!AA56</f>
        <v>0</v>
      </c>
      <c r="Z5" s="259">
        <f>+JAN!AB56</f>
        <v>0</v>
      </c>
      <c r="AA5" s="259" t="str">
        <f>+JAN!AC56</f>
        <v>D</v>
      </c>
      <c r="AB5" s="259" t="str">
        <f>+JAN!AD56</f>
        <v>N</v>
      </c>
      <c r="AC5" s="259" t="str">
        <f>+JAN!AE56</f>
        <v>NTS</v>
      </c>
      <c r="AD5" s="259" t="str">
        <f>+JAN!AF56</f>
        <v>NT</v>
      </c>
      <c r="AE5" s="259" t="str">
        <f>+JAN!AG56</f>
        <v>T</v>
      </c>
      <c r="AF5" s="259" t="str">
        <f>+JAN!AH56</f>
        <v>D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+JAN!BE56</f>
        <v>8</v>
      </c>
    </row>
    <row r="7" spans="1:33" ht="21" customHeight="1" x14ac:dyDescent="0.25">
      <c r="A7" s="382" t="s">
        <v>232</v>
      </c>
      <c r="B7" s="259" t="str">
        <f>+FEV!D58</f>
        <v>NTS5S</v>
      </c>
      <c r="C7" s="259">
        <f>+FEV!E58</f>
        <v>0</v>
      </c>
      <c r="D7" s="259" t="str">
        <f>+FEV!F58</f>
        <v>FE</v>
      </c>
      <c r="E7" s="259" t="str">
        <f>+FEV!G58</f>
        <v>FE</v>
      </c>
      <c r="F7" s="259">
        <f>+FEV!H58</f>
        <v>0</v>
      </c>
      <c r="G7" s="259">
        <f>+FEV!I58</f>
        <v>0</v>
      </c>
      <c r="H7" s="259" t="str">
        <f>+FEV!J58</f>
        <v>N</v>
      </c>
      <c r="I7" s="259" t="str">
        <f>+FEV!K58</f>
        <v>N</v>
      </c>
      <c r="J7" s="259">
        <f>+FEV!L58</f>
        <v>0</v>
      </c>
      <c r="K7" s="259" t="str">
        <f>+FEV!M58</f>
        <v>NT</v>
      </c>
      <c r="L7" s="259" t="str">
        <f>+FEV!N58</f>
        <v>T</v>
      </c>
      <c r="M7" s="259" t="str">
        <f>+FEV!O58</f>
        <v>N</v>
      </c>
      <c r="N7" s="259">
        <f>+FEV!P58</f>
        <v>0</v>
      </c>
      <c r="O7" s="259">
        <f>+FEV!Q58</f>
        <v>0</v>
      </c>
      <c r="P7" s="259" t="str">
        <f>+FEV!R58</f>
        <v>D</v>
      </c>
      <c r="Q7" s="259" t="str">
        <f>+FEV!S58</f>
        <v>N</v>
      </c>
      <c r="R7" s="259">
        <f>+FEV!T58</f>
        <v>0</v>
      </c>
      <c r="S7" s="259">
        <f>+FEV!U58</f>
        <v>0</v>
      </c>
      <c r="T7" s="259" t="str">
        <f>+FEV!V58</f>
        <v>D</v>
      </c>
      <c r="U7" s="259" t="str">
        <f>+FEV!W58</f>
        <v>N</v>
      </c>
      <c r="V7" s="259">
        <f>+FEV!X58</f>
        <v>0</v>
      </c>
      <c r="W7" s="259" t="str">
        <f>+FEV!Y58</f>
        <v>NT</v>
      </c>
      <c r="X7" s="259" t="str">
        <f>+FEV!Z58</f>
        <v>T</v>
      </c>
      <c r="Y7" s="259" t="str">
        <f>+FEV!AA58</f>
        <v>N</v>
      </c>
      <c r="Z7" s="259">
        <f>+FEV!AB58</f>
        <v>0</v>
      </c>
      <c r="AA7" s="259">
        <f>+FEV!AC58</f>
        <v>0</v>
      </c>
      <c r="AB7" s="259" t="str">
        <f>+FEV!AD58</f>
        <v>NT</v>
      </c>
      <c r="AC7" s="259" t="str">
        <f>+FEV!AE58</f>
        <v>FE</v>
      </c>
      <c r="AD7" s="259">
        <f>+FEV!AF58</f>
        <v>0</v>
      </c>
      <c r="AE7" s="259">
        <f>+FEV!AG58</f>
        <v>0</v>
      </c>
      <c r="AF7" s="259">
        <f>+FEV!AH58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+FEV!BE58</f>
        <v>6.5</v>
      </c>
    </row>
    <row r="9" spans="1:33" ht="21" customHeight="1" x14ac:dyDescent="0.25">
      <c r="A9" s="382" t="s">
        <v>233</v>
      </c>
      <c r="B9" s="259">
        <f>+MAR!D58</f>
        <v>0</v>
      </c>
      <c r="C9" s="259">
        <f>+MAR!E58</f>
        <v>0</v>
      </c>
      <c r="D9" s="259" t="str">
        <f>+MAR!F58</f>
        <v>FE</v>
      </c>
      <c r="E9" s="259" t="str">
        <f>+MAR!G58</f>
        <v>N</v>
      </c>
      <c r="F9" s="259">
        <f>+MAR!H58</f>
        <v>0</v>
      </c>
      <c r="G9" s="259">
        <f>+MAR!I58</f>
        <v>0</v>
      </c>
      <c r="H9" s="259" t="str">
        <f>+MAR!J58</f>
        <v>N</v>
      </c>
      <c r="I9" s="259" t="str">
        <f>+MAR!K58</f>
        <v>N</v>
      </c>
      <c r="J9" s="259">
        <f>+MAR!L58</f>
        <v>0</v>
      </c>
      <c r="K9" s="259">
        <f>+MAR!M58</f>
        <v>0</v>
      </c>
      <c r="L9" s="259" t="str">
        <f>+MAR!N58</f>
        <v>NT</v>
      </c>
      <c r="M9" s="259" t="str">
        <f>+MAR!O58</f>
        <v>T</v>
      </c>
      <c r="N9" s="259">
        <f>+MAR!P58</f>
        <v>0</v>
      </c>
      <c r="O9" s="259">
        <f>+MAR!Q58</f>
        <v>0</v>
      </c>
      <c r="P9" s="259" t="str">
        <f>+MAR!R58</f>
        <v>D</v>
      </c>
      <c r="Q9" s="259" t="str">
        <f>+MAR!S58</f>
        <v>N</v>
      </c>
      <c r="R9" s="259">
        <f>+MAR!T58</f>
        <v>0</v>
      </c>
      <c r="S9" s="259">
        <f>+MAR!U58</f>
        <v>0</v>
      </c>
      <c r="T9" s="259" t="str">
        <f>+MAR!V58</f>
        <v>D</v>
      </c>
      <c r="U9" s="259" t="str">
        <f>+MAR!W58</f>
        <v>N</v>
      </c>
      <c r="V9" s="259" t="str">
        <f>+MAR!X58</f>
        <v>NT</v>
      </c>
      <c r="W9" s="259" t="str">
        <f>+MAR!Y58</f>
        <v>NT</v>
      </c>
      <c r="X9" s="259" t="str">
        <f>+MAR!Z58</f>
        <v>T</v>
      </c>
      <c r="Y9" s="259" t="str">
        <f>+MAR!AA58</f>
        <v>N</v>
      </c>
      <c r="Z9" s="259" t="str">
        <f>+MAR!AB58</f>
        <v>NTS</v>
      </c>
      <c r="AA9" s="259" t="str">
        <f>+MAR!AC58</f>
        <v>N</v>
      </c>
      <c r="AB9" s="259">
        <f>+MAR!AD58</f>
        <v>0</v>
      </c>
      <c r="AC9" s="259" t="str">
        <f>+MAR!AE58</f>
        <v>FE</v>
      </c>
      <c r="AD9" s="259" t="str">
        <f>+MAR!AF58</f>
        <v>FES</v>
      </c>
      <c r="AE9" s="259" t="str">
        <f>+MAR!AG58</f>
        <v>NTSDS</v>
      </c>
      <c r="AF9" s="259">
        <f>+MAR!AH58</f>
        <v>0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+MAR!BE58</f>
        <v>6.666666666666667</v>
      </c>
    </row>
    <row r="11" spans="1:33" ht="21" customHeight="1" x14ac:dyDescent="0.25">
      <c r="A11" s="382" t="s">
        <v>234</v>
      </c>
      <c r="B11" s="250" t="str">
        <f>+ABR!D58</f>
        <v>N</v>
      </c>
      <c r="C11" s="250">
        <f>+ABR!E58</f>
        <v>0</v>
      </c>
      <c r="D11" s="250">
        <f>+ABR!F58</f>
        <v>0</v>
      </c>
      <c r="E11" s="250" t="str">
        <f>+ABR!G58</f>
        <v>N</v>
      </c>
      <c r="F11" s="250" t="str">
        <f>+ABR!H58</f>
        <v>N</v>
      </c>
      <c r="G11" s="250">
        <f>+ABR!I58</f>
        <v>0</v>
      </c>
      <c r="H11" s="250" t="str">
        <f>+ABR!J58</f>
        <v>NTS5S</v>
      </c>
      <c r="I11" s="250" t="str">
        <f>+ABR!K58</f>
        <v>N</v>
      </c>
      <c r="J11" s="250" t="str">
        <f>+ABR!L58</f>
        <v>N</v>
      </c>
      <c r="K11" s="250">
        <f>+ABR!M58</f>
        <v>0</v>
      </c>
      <c r="L11" s="250">
        <f>+ABR!N58</f>
        <v>0</v>
      </c>
      <c r="M11" s="250" t="str">
        <f>+ABR!O58</f>
        <v>D</v>
      </c>
      <c r="N11" s="250" t="str">
        <f>+ABR!P58</f>
        <v>N</v>
      </c>
      <c r="O11" s="250">
        <f>+ABR!Q58</f>
        <v>0</v>
      </c>
      <c r="P11" s="250">
        <f>+ABR!R58</f>
        <v>0</v>
      </c>
      <c r="Q11" s="250" t="str">
        <f>+ABR!S58</f>
        <v>NT</v>
      </c>
      <c r="R11" s="250" t="str">
        <f>+ABR!T58</f>
        <v>N</v>
      </c>
      <c r="S11" s="250" t="str">
        <f>+ABR!U58</f>
        <v>NTS</v>
      </c>
      <c r="T11" s="250">
        <f>+ABR!V58</f>
        <v>0</v>
      </c>
      <c r="U11" s="250" t="str">
        <f>+ABR!W58</f>
        <v>D</v>
      </c>
      <c r="V11" s="250" t="str">
        <f>+ABR!X58</f>
        <v>N</v>
      </c>
      <c r="W11" s="250" t="str">
        <f>+ABR!Y58</f>
        <v>NTS</v>
      </c>
      <c r="X11" s="250" t="str">
        <f>+ABR!Z58</f>
        <v>NT</v>
      </c>
      <c r="Y11" s="250" t="str">
        <f>+ABR!AA58</f>
        <v>T</v>
      </c>
      <c r="Z11" s="250" t="str">
        <f>+ABR!AB58</f>
        <v>D</v>
      </c>
      <c r="AA11" s="250">
        <f>+ABR!AC58</f>
        <v>0</v>
      </c>
      <c r="AB11" s="250">
        <f>+ABR!AD58</f>
        <v>0</v>
      </c>
      <c r="AC11" s="250" t="str">
        <f>+ABR!AE58</f>
        <v>TR</v>
      </c>
      <c r="AD11" s="250" t="str">
        <f>+ABR!AF58</f>
        <v>TR</v>
      </c>
      <c r="AE11" s="250" t="str">
        <f>+ABR!AG58</f>
        <v>DTS5S</v>
      </c>
      <c r="AF11" s="250">
        <f>+ABR!AH58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+ABR!BE58</f>
        <v>7.166666666666667</v>
      </c>
    </row>
    <row r="13" spans="1:33" ht="21" customHeight="1" x14ac:dyDescent="0.25">
      <c r="A13" s="382" t="s">
        <v>235</v>
      </c>
      <c r="B13" s="277">
        <f>+MAI!D58</f>
        <v>0</v>
      </c>
      <c r="C13" s="277" t="str">
        <f>+MAI!E58</f>
        <v>N</v>
      </c>
      <c r="D13" s="277" t="str">
        <f>+MAI!F58</f>
        <v>N</v>
      </c>
      <c r="E13" s="277">
        <f>+MAI!G58</f>
        <v>0</v>
      </c>
      <c r="F13" s="277" t="str">
        <f>+MAI!H58</f>
        <v>NT</v>
      </c>
      <c r="G13" s="277" t="str">
        <f>+MAI!I58</f>
        <v>T</v>
      </c>
      <c r="H13" s="277" t="str">
        <f>+MAI!J58</f>
        <v>N</v>
      </c>
      <c r="I13" s="277">
        <f>+MAI!K58</f>
        <v>0</v>
      </c>
      <c r="J13" s="277">
        <f>+MAI!L58</f>
        <v>0</v>
      </c>
      <c r="K13" s="277" t="str">
        <f>+MAI!M58</f>
        <v>D</v>
      </c>
      <c r="L13" s="277" t="str">
        <f>+MAI!N58</f>
        <v>N</v>
      </c>
      <c r="M13" s="277">
        <f>+MAI!O58</f>
        <v>0</v>
      </c>
      <c r="N13" s="277" t="str">
        <f>+MAI!P58</f>
        <v>NT</v>
      </c>
      <c r="O13" s="277" t="str">
        <f>+MAI!Q58</f>
        <v>T</v>
      </c>
      <c r="P13" s="277" t="str">
        <f>+MAI!R58</f>
        <v>N</v>
      </c>
      <c r="Q13" s="277" t="str">
        <f>+MAI!S58</f>
        <v>N</v>
      </c>
      <c r="R13" s="277">
        <f>+MAI!T58</f>
        <v>0</v>
      </c>
      <c r="S13" s="277" t="str">
        <f>+MAI!U58</f>
        <v>D</v>
      </c>
      <c r="T13" s="277" t="str">
        <f>+MAI!V58</f>
        <v>N</v>
      </c>
      <c r="U13" s="277">
        <f>+MAI!W58</f>
        <v>0</v>
      </c>
      <c r="V13" s="277">
        <f>+MAI!X58</f>
        <v>0</v>
      </c>
      <c r="W13" s="277" t="str">
        <f>+MAI!Y58</f>
        <v>FE</v>
      </c>
      <c r="X13" s="277" t="str">
        <f>+MAI!Z58</f>
        <v>FE</v>
      </c>
      <c r="Y13" s="277" t="str">
        <f>+MAI!AA58</f>
        <v>D</v>
      </c>
      <c r="Z13" s="277">
        <f>+MAI!AB58</f>
        <v>0</v>
      </c>
      <c r="AA13" s="277" t="str">
        <f>+MAI!AC58</f>
        <v>FE</v>
      </c>
      <c r="AB13" s="277" t="str">
        <f>+MAI!AD58</f>
        <v>FE</v>
      </c>
      <c r="AC13" s="277">
        <f>+MAI!AE58</f>
        <v>0</v>
      </c>
      <c r="AD13" s="277">
        <f>+MAI!AF58</f>
        <v>0</v>
      </c>
      <c r="AE13" s="277" t="str">
        <f>+MAI!AG58</f>
        <v>N</v>
      </c>
      <c r="AF13" s="277" t="str">
        <f>+MAI!AH58</f>
        <v>N</v>
      </c>
      <c r="AG13" s="244">
        <f>176/24</f>
        <v>7.333333333333333</v>
      </c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>
        <f>+MAI!BE58</f>
        <v>8.3333333333333339</v>
      </c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36.666666666666671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0.6666666666666714</v>
      </c>
    </row>
    <row r="19" spans="1:33" x14ac:dyDescent="0.25">
      <c r="A19" s="1776" t="s">
        <v>218</v>
      </c>
      <c r="B19" s="1776"/>
      <c r="C19" s="1776"/>
      <c r="D19" s="1777">
        <f>COUNTIF($B$4:$AF$15,"=DTS")+COUNTIF($B$4:$AF$15,"=NTS")+COUNTIF($B$4:$AF$15,"=DTS1")+COUNTIF($B$4:$AF$15,"=NTS1")</f>
        <v>4</v>
      </c>
      <c r="E19" s="1777"/>
      <c r="F19" s="53"/>
      <c r="G19" s="53"/>
      <c r="H19" s="53"/>
      <c r="I19" s="1776" t="s">
        <v>219</v>
      </c>
      <c r="J19" s="1776"/>
      <c r="K19" s="1776"/>
      <c r="L19" s="1777">
        <f>COUNTIF($B$4:$AF$15,"=FE")</f>
        <v>9</v>
      </c>
      <c r="M19" s="1777"/>
      <c r="N19" s="53"/>
      <c r="O19" s="53"/>
      <c r="P19" s="53"/>
      <c r="Q19" s="1778" t="s">
        <v>57</v>
      </c>
      <c r="R19" s="1779"/>
      <c r="S19" s="1779"/>
      <c r="T19" s="1780"/>
      <c r="U19" s="1781">
        <f>+MAI!CB58</f>
        <v>19</v>
      </c>
      <c r="V19" s="1782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246"/>
    </row>
    <row r="20" spans="1:33" s="53" customFormat="1" ht="18" customHeight="1" x14ac:dyDescent="0.15">
      <c r="A20" s="1776" t="s">
        <v>220</v>
      </c>
      <c r="B20" s="1776"/>
      <c r="C20" s="1776"/>
      <c r="D20" s="1777">
        <f>COUNTIF($B$4:$AF$15,"=DTS5S")+COUNTIF($B$4:$AF$15,"=NTS5S")+COUNTIF($B$4:$AF$15,"=DTS5S1")+COUNTIF($B$4:$AF$15,"=NTS5S1")</f>
        <v>3</v>
      </c>
      <c r="E20" s="1777"/>
      <c r="I20" s="1776" t="s">
        <v>57</v>
      </c>
      <c r="J20" s="1776"/>
      <c r="K20" s="1776"/>
      <c r="L20" s="1777">
        <f>COUNTIF($B$4:$AF$15,"=FOTS")</f>
        <v>0</v>
      </c>
      <c r="M20" s="1777"/>
      <c r="Q20" s="1785" t="s">
        <v>295</v>
      </c>
      <c r="R20" s="1786"/>
      <c r="S20" s="1786"/>
      <c r="T20" s="1787"/>
      <c r="U20" s="1783"/>
      <c r="V20" s="1784"/>
      <c r="AG20" s="246"/>
    </row>
    <row r="21" spans="1:33" s="53" customFormat="1" ht="18" customHeight="1" x14ac:dyDescent="0.15">
      <c r="A21" s="1776" t="s">
        <v>221</v>
      </c>
      <c r="B21" s="1776"/>
      <c r="C21" s="1776"/>
      <c r="D21" s="1777">
        <f>COUNTIF($B$4:$AF$15,"=DTSDS")+COUNTIF($B$4:$AF$15,"=NTSDS")+COUNTIF($B$4:$AF$15,"=DTSDS1")+COUNTIF($B$4:$AF$15,"=NTSDS1")</f>
        <v>1</v>
      </c>
      <c r="E21" s="1777"/>
      <c r="I21" s="1776" t="s">
        <v>222</v>
      </c>
      <c r="J21" s="1776"/>
      <c r="K21" s="1776"/>
      <c r="L21" s="1777">
        <f>COUNTIF($B$4:$AF$15,"=L")</f>
        <v>0</v>
      </c>
      <c r="M21" s="1777"/>
      <c r="Q21" s="1778" t="s">
        <v>223</v>
      </c>
      <c r="R21" s="1779"/>
      <c r="S21" s="1779"/>
      <c r="T21" s="1780"/>
      <c r="U21" s="1801">
        <f>IF(AG18&gt;0,AG18-(T19*(12/24)),0)</f>
        <v>0.6666666666666714</v>
      </c>
      <c r="V21" s="1802"/>
      <c r="W21" s="1805" t="s">
        <v>224</v>
      </c>
      <c r="X21" s="1806"/>
      <c r="Y21" s="1807">
        <f>IF(U21&gt;0,(IF(U21&lt;(12/24),1/24,(INT(U21/(12/24)))/24)),0)</f>
        <v>4.1666666666666664E-2</v>
      </c>
      <c r="Z21" s="1808"/>
      <c r="AA21" s="1791">
        <f>((Y21*24)*1.25*U23)</f>
        <v>0</v>
      </c>
      <c r="AB21" s="1792"/>
      <c r="AG21" s="246"/>
    </row>
    <row r="22" spans="1:33" s="53" customFormat="1" ht="18" customHeight="1" x14ac:dyDescent="0.15">
      <c r="A22" s="1776" t="s">
        <v>225</v>
      </c>
      <c r="B22" s="1776"/>
      <c r="C22" s="1776"/>
      <c r="D22" s="1788">
        <f>+D19+D20+D21</f>
        <v>8</v>
      </c>
      <c r="E22" s="1788"/>
      <c r="I22" s="1776" t="s">
        <v>226</v>
      </c>
      <c r="J22" s="1776"/>
      <c r="K22" s="1776"/>
      <c r="L22" s="1777">
        <f>COUNTIF($B$4:$AF$15,"=B")</f>
        <v>0</v>
      </c>
      <c r="M22" s="1777"/>
      <c r="Q22" s="1785"/>
      <c r="R22" s="1786"/>
      <c r="S22" s="1786"/>
      <c r="T22" s="1787"/>
      <c r="U22" s="1803"/>
      <c r="V22" s="1804"/>
      <c r="W22" s="1789">
        <v>0.375</v>
      </c>
      <c r="X22" s="1790"/>
      <c r="Y22" s="1807">
        <f>IF(U21&lt;(12/24),U21-Y21,U21-(INT(U21/(12/24)))/24)</f>
        <v>0.62500000000000477</v>
      </c>
      <c r="Z22" s="1808"/>
      <c r="AA22" s="1791">
        <f>+((Y22*24)*1.375*U23)</f>
        <v>0</v>
      </c>
      <c r="AB22" s="1792"/>
      <c r="AG22" s="246"/>
    </row>
    <row r="23" spans="1:33" s="53" customFormat="1" ht="18" customHeight="1" x14ac:dyDescent="0.15">
      <c r="A23" s="247"/>
      <c r="I23" s="1776" t="s">
        <v>227</v>
      </c>
      <c r="J23" s="1776"/>
      <c r="K23" s="1776"/>
      <c r="L23" s="1777">
        <f>COUNTIF($B$4:$AF$15,"=Disp")</f>
        <v>0</v>
      </c>
      <c r="M23" s="1777"/>
      <c r="Q23" s="1793" t="s">
        <v>228</v>
      </c>
      <c r="R23" s="1794"/>
      <c r="S23" s="1794"/>
      <c r="T23" s="1795"/>
      <c r="U23" s="1796"/>
      <c r="V23" s="1797"/>
      <c r="W23" s="248" t="s">
        <v>42</v>
      </c>
      <c r="X23" s="249"/>
      <c r="Y23" s="1798">
        <f>+AA21+AA22</f>
        <v>0</v>
      </c>
      <c r="Z23" s="1799"/>
      <c r="AA23" s="1799"/>
      <c r="AB23" s="1800"/>
      <c r="AG23" s="246"/>
    </row>
    <row r="24" spans="1:33" s="53" customFormat="1" ht="18" customHeight="1" x14ac:dyDescent="0.2">
      <c r="A24" s="1826" t="s">
        <v>262</v>
      </c>
      <c r="B24" s="1826"/>
      <c r="C24" s="1826"/>
      <c r="D24" s="1826"/>
      <c r="E24" s="1826"/>
      <c r="F24" s="1826"/>
      <c r="G24" s="1826"/>
      <c r="H24" s="1826"/>
      <c r="I24" s="1826"/>
      <c r="J24" s="1826"/>
      <c r="K24" s="1826"/>
      <c r="L24" s="1826"/>
      <c r="M24" s="1826"/>
      <c r="N24" s="1826"/>
      <c r="O24" s="1826"/>
      <c r="P24" s="1826"/>
      <c r="Q24" s="1826"/>
      <c r="R24" s="1826"/>
      <c r="S24" s="1826"/>
      <c r="T24" s="1826"/>
      <c r="U24" s="1826"/>
      <c r="V24" s="1826"/>
      <c r="W24" s="1826"/>
      <c r="X24" s="1826"/>
      <c r="Y24" s="1826"/>
      <c r="Z24" s="1826"/>
      <c r="AA24" s="1826"/>
      <c r="AB24" s="1826"/>
      <c r="AC24" s="1826"/>
      <c r="AD24" s="1826"/>
      <c r="AE24" s="1826"/>
      <c r="AF24" s="1826"/>
      <c r="AG24" s="1826"/>
    </row>
    <row r="25" spans="1:33" ht="18" customHeight="1" x14ac:dyDescent="0.25"/>
    <row r="26" spans="1:33" ht="31.5" customHeight="1" x14ac:dyDescent="0.25">
      <c r="A26" s="241"/>
      <c r="B26" s="31"/>
      <c r="C26" s="242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1809"/>
      <c r="AB26" s="1809"/>
      <c r="AC26" s="1809"/>
      <c r="AD26" s="1809"/>
      <c r="AE26" s="1809"/>
      <c r="AF26" s="1809"/>
      <c r="AG26" s="243"/>
    </row>
    <row r="27" spans="1:33" ht="21" customHeight="1" x14ac:dyDescent="0.25">
      <c r="A27" s="1764">
        <v>2024</v>
      </c>
      <c r="B27" s="1771" t="s">
        <v>214</v>
      </c>
      <c r="C27" s="1772"/>
      <c r="D27" s="1773"/>
      <c r="E27" s="1810">
        <v>29</v>
      </c>
      <c r="F27" s="1811"/>
      <c r="G27" s="1811"/>
      <c r="H27" s="1811"/>
      <c r="I27" s="1811"/>
      <c r="J27" s="1811"/>
      <c r="K27" s="1812"/>
      <c r="L27" s="1771" t="s">
        <v>215</v>
      </c>
      <c r="M27" s="1772"/>
      <c r="N27" s="1773"/>
      <c r="O27" s="1768"/>
      <c r="P27" s="1769"/>
      <c r="Q27" s="1769"/>
      <c r="R27" s="1769"/>
      <c r="S27" s="1769"/>
      <c r="T27" s="1769"/>
      <c r="U27" s="1769"/>
      <c r="V27" s="1770"/>
      <c r="W27" s="1771" t="s">
        <v>216</v>
      </c>
      <c r="X27" s="1772"/>
      <c r="Y27" s="1773"/>
      <c r="Z27" s="1768"/>
      <c r="AA27" s="1769"/>
      <c r="AB27" s="1769"/>
      <c r="AC27" s="1769"/>
      <c r="AD27" s="1769"/>
      <c r="AE27" s="1769"/>
      <c r="AF27" s="1770"/>
      <c r="AG27" s="255">
        <f>+AG29+AG31+AG33+AG35+AG37+AG39</f>
        <v>39.500000000000007</v>
      </c>
    </row>
    <row r="28" spans="1:33" ht="21" customHeight="1" x14ac:dyDescent="0.25">
      <c r="A28" s="1765"/>
      <c r="B28" s="257">
        <v>1</v>
      </c>
      <c r="C28" s="257">
        <v>2</v>
      </c>
      <c r="D28" s="257">
        <v>3</v>
      </c>
      <c r="E28" s="257">
        <v>4</v>
      </c>
      <c r="F28" s="257">
        <v>5</v>
      </c>
      <c r="G28" s="257">
        <v>6</v>
      </c>
      <c r="H28" s="257">
        <v>7</v>
      </c>
      <c r="I28" s="257">
        <v>8</v>
      </c>
      <c r="J28" s="257">
        <v>9</v>
      </c>
      <c r="K28" s="257">
        <v>10</v>
      </c>
      <c r="L28" s="257">
        <v>11</v>
      </c>
      <c r="M28" s="257">
        <v>12</v>
      </c>
      <c r="N28" s="257">
        <v>13</v>
      </c>
      <c r="O28" s="257">
        <v>14</v>
      </c>
      <c r="P28" s="257">
        <v>15</v>
      </c>
      <c r="Q28" s="257">
        <v>16</v>
      </c>
      <c r="R28" s="257">
        <v>17</v>
      </c>
      <c r="S28" s="257">
        <v>18</v>
      </c>
      <c r="T28" s="257">
        <v>19</v>
      </c>
      <c r="U28" s="257">
        <v>20</v>
      </c>
      <c r="V28" s="257">
        <v>21</v>
      </c>
      <c r="W28" s="263">
        <v>22</v>
      </c>
      <c r="X28" s="263">
        <v>23</v>
      </c>
      <c r="Y28" s="263">
        <v>24</v>
      </c>
      <c r="Z28" s="263">
        <v>25</v>
      </c>
      <c r="AA28" s="263">
        <v>26</v>
      </c>
      <c r="AB28" s="263">
        <v>27</v>
      </c>
      <c r="AC28" s="263">
        <v>28</v>
      </c>
      <c r="AD28" s="263">
        <v>29</v>
      </c>
      <c r="AE28" s="263">
        <v>30</v>
      </c>
      <c r="AF28" s="257">
        <v>31</v>
      </c>
      <c r="AG28" s="258" t="s">
        <v>8</v>
      </c>
    </row>
    <row r="29" spans="1:33" ht="21" customHeight="1" x14ac:dyDescent="0.25">
      <c r="A29" s="1764" t="s">
        <v>251</v>
      </c>
      <c r="B29" s="259" t="e">
        <f>+#REF!</f>
        <v>#REF!</v>
      </c>
      <c r="C29" s="259" t="e">
        <f>+#REF!</f>
        <v>#REF!</v>
      </c>
      <c r="D29" s="259" t="e">
        <f>+#REF!</f>
        <v>#REF!</v>
      </c>
      <c r="E29" s="259" t="e">
        <f>+#REF!</f>
        <v>#REF!</v>
      </c>
      <c r="F29" s="259" t="e">
        <f>+#REF!</f>
        <v>#REF!</v>
      </c>
      <c r="G29" s="259" t="e">
        <f>+#REF!</f>
        <v>#REF!</v>
      </c>
      <c r="H29" s="259" t="e">
        <f>+#REF!</f>
        <v>#REF!</v>
      </c>
      <c r="I29" s="259" t="e">
        <f>+#REF!</f>
        <v>#REF!</v>
      </c>
      <c r="J29" s="259" t="e">
        <f>+#REF!</f>
        <v>#REF!</v>
      </c>
      <c r="K29" s="259" t="e">
        <f>+#REF!</f>
        <v>#REF!</v>
      </c>
      <c r="L29" s="259" t="e">
        <f>+#REF!</f>
        <v>#REF!</v>
      </c>
      <c r="M29" s="259" t="e">
        <f>+#REF!</f>
        <v>#REF!</v>
      </c>
      <c r="N29" s="259" t="e">
        <f>+#REF!</f>
        <v>#REF!</v>
      </c>
      <c r="O29" s="259" t="e">
        <f>+#REF!</f>
        <v>#REF!</v>
      </c>
      <c r="P29" s="259" t="e">
        <f>+#REF!</f>
        <v>#REF!</v>
      </c>
      <c r="Q29" s="259" t="e">
        <f>+#REF!</f>
        <v>#REF!</v>
      </c>
      <c r="R29" s="259" t="e">
        <f>+#REF!</f>
        <v>#REF!</v>
      </c>
      <c r="S29" s="259" t="e">
        <f>+#REF!</f>
        <v>#REF!</v>
      </c>
      <c r="T29" s="259" t="e">
        <f>+#REF!</f>
        <v>#REF!</v>
      </c>
      <c r="U29" s="259" t="e">
        <f>+#REF!</f>
        <v>#REF!</v>
      </c>
      <c r="V29" s="259" t="e">
        <f>+#REF!</f>
        <v>#REF!</v>
      </c>
      <c r="W29" s="259" t="e">
        <f>+#REF!</f>
        <v>#REF!</v>
      </c>
      <c r="X29" s="259" t="e">
        <f>+#REF!</f>
        <v>#REF!</v>
      </c>
      <c r="Y29" s="259" t="e">
        <f>+#REF!</f>
        <v>#REF!</v>
      </c>
      <c r="Z29" s="259" t="e">
        <f>+#REF!</f>
        <v>#REF!</v>
      </c>
      <c r="AA29" s="259" t="e">
        <f>+#REF!</f>
        <v>#REF!</v>
      </c>
      <c r="AB29" s="259" t="e">
        <f>+#REF!</f>
        <v>#REF!</v>
      </c>
      <c r="AC29" s="259" t="e">
        <f>+#REF!</f>
        <v>#REF!</v>
      </c>
      <c r="AD29" s="259" t="e">
        <f>+#REF!</f>
        <v>#REF!</v>
      </c>
      <c r="AE29" s="259" t="e">
        <f>+#REF!</f>
        <v>#REF!</v>
      </c>
      <c r="AF29" s="259" t="e">
        <f>+#REF!</f>
        <v>#REF!</v>
      </c>
      <c r="AG29" s="427">
        <f>184/24-"72:00"</f>
        <v>4.666666666666667</v>
      </c>
    </row>
    <row r="30" spans="1:33" ht="21" customHeight="1" x14ac:dyDescent="0.25">
      <c r="A30" s="1765"/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245" t="e">
        <f>#REF!</f>
        <v>#REF!</v>
      </c>
    </row>
    <row r="31" spans="1:33" ht="21" customHeight="1" x14ac:dyDescent="0.25">
      <c r="A31" s="1764" t="s">
        <v>252</v>
      </c>
      <c r="B31" s="250" t="e">
        <f>+#REF!</f>
        <v>#REF!</v>
      </c>
      <c r="C31" s="250" t="e">
        <f>+#REF!</f>
        <v>#REF!</v>
      </c>
      <c r="D31" s="250" t="e">
        <f>+#REF!</f>
        <v>#REF!</v>
      </c>
      <c r="E31" s="250" t="e">
        <f>+#REF!</f>
        <v>#REF!</v>
      </c>
      <c r="F31" s="250" t="e">
        <f>+#REF!</f>
        <v>#REF!</v>
      </c>
      <c r="G31" s="250" t="e">
        <f>+#REF!</f>
        <v>#REF!</v>
      </c>
      <c r="H31" s="250" t="e">
        <f>+#REF!</f>
        <v>#REF!</v>
      </c>
      <c r="I31" s="250" t="e">
        <f>+#REF!</f>
        <v>#REF!</v>
      </c>
      <c r="J31" s="250" t="e">
        <f>+#REF!</f>
        <v>#REF!</v>
      </c>
      <c r="K31" s="250" t="e">
        <f>+#REF!</f>
        <v>#REF!</v>
      </c>
      <c r="L31" s="250" t="e">
        <f>+#REF!</f>
        <v>#REF!</v>
      </c>
      <c r="M31" s="250" t="e">
        <f>+#REF!</f>
        <v>#REF!</v>
      </c>
      <c r="N31" s="250" t="e">
        <f>+#REF!</f>
        <v>#REF!</v>
      </c>
      <c r="O31" s="250" t="e">
        <f>+#REF!</f>
        <v>#REF!</v>
      </c>
      <c r="P31" s="250" t="e">
        <f>+#REF!</f>
        <v>#REF!</v>
      </c>
      <c r="Q31" s="250" t="e">
        <f>+#REF!</f>
        <v>#REF!</v>
      </c>
      <c r="R31" s="250" t="e">
        <f>+#REF!</f>
        <v>#REF!</v>
      </c>
      <c r="S31" s="250" t="e">
        <f>+#REF!</f>
        <v>#REF!</v>
      </c>
      <c r="T31" s="250" t="e">
        <f>+#REF!</f>
        <v>#REF!</v>
      </c>
      <c r="U31" s="250" t="e">
        <f>+#REF!</f>
        <v>#REF!</v>
      </c>
      <c r="V31" s="250" t="e">
        <f>+#REF!</f>
        <v>#REF!</v>
      </c>
      <c r="W31" s="250" t="e">
        <f>+#REF!</f>
        <v>#REF!</v>
      </c>
      <c r="X31" s="250" t="e">
        <f>+#REF!</f>
        <v>#REF!</v>
      </c>
      <c r="Y31" s="250" t="e">
        <f>+#REF!</f>
        <v>#REF!</v>
      </c>
      <c r="Z31" s="250" t="e">
        <f>+#REF!</f>
        <v>#REF!</v>
      </c>
      <c r="AA31" s="250" t="e">
        <f>+#REF!</f>
        <v>#REF!</v>
      </c>
      <c r="AB31" s="250" t="e">
        <f>+#REF!</f>
        <v>#REF!</v>
      </c>
      <c r="AC31" s="250" t="e">
        <f>+#REF!</f>
        <v>#REF!</v>
      </c>
      <c r="AD31" s="250" t="e">
        <f>+#REF!</f>
        <v>#REF!</v>
      </c>
      <c r="AE31" s="250" t="e">
        <f>+#REF!</f>
        <v>#REF!</v>
      </c>
      <c r="AF31" s="250" t="e">
        <f>+#REF!</f>
        <v>#REF!</v>
      </c>
      <c r="AG31" s="244">
        <f>176/24</f>
        <v>7.333333333333333</v>
      </c>
    </row>
    <row r="32" spans="1:33" ht="21" customHeight="1" x14ac:dyDescent="0.25">
      <c r="A32" s="1765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5" t="e">
        <f>#REF!</f>
        <v>#REF!</v>
      </c>
    </row>
    <row r="33" spans="1:33" ht="21" customHeight="1" x14ac:dyDescent="0.25">
      <c r="A33" s="1764" t="s">
        <v>253</v>
      </c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4">
        <f>168/24-"24:00"</f>
        <v>6</v>
      </c>
    </row>
    <row r="34" spans="1:33" ht="21" customHeight="1" x14ac:dyDescent="0.25">
      <c r="A34" s="1765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5" t="e">
        <f>#REF!</f>
        <v>#REF!</v>
      </c>
    </row>
    <row r="35" spans="1:33" ht="21" customHeight="1" x14ac:dyDescent="0.25">
      <c r="A35" s="1764" t="s">
        <v>254</v>
      </c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4">
        <f>184/24</f>
        <v>7.666666666666667</v>
      </c>
    </row>
    <row r="36" spans="1:33" ht="21" customHeight="1" x14ac:dyDescent="0.25">
      <c r="A36" s="1765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5" t="e">
        <f>#REF!</f>
        <v>#REF!</v>
      </c>
    </row>
    <row r="37" spans="1:33" ht="21" customHeight="1" x14ac:dyDescent="0.25">
      <c r="A37" s="1764" t="s">
        <v>255</v>
      </c>
      <c r="B37" s="277">
        <f>+JAN!D56</f>
        <v>0</v>
      </c>
      <c r="C37" s="277" t="str">
        <f>+JAN!E56</f>
        <v>T</v>
      </c>
      <c r="D37" s="277" t="str">
        <f>+JAN!F56</f>
        <v>NT</v>
      </c>
      <c r="E37" s="277" t="str">
        <f>+JAN!G56</f>
        <v>NT</v>
      </c>
      <c r="F37" s="277">
        <f>+JAN!H56</f>
        <v>0</v>
      </c>
      <c r="G37" s="277" t="str">
        <f>+JAN!I56</f>
        <v>NT</v>
      </c>
      <c r="H37" s="277" t="str">
        <f>+JAN!J56</f>
        <v>N</v>
      </c>
      <c r="I37" s="277">
        <f>+JAN!K56</f>
        <v>0</v>
      </c>
      <c r="J37" s="277">
        <f>+JAN!L56</f>
        <v>0</v>
      </c>
      <c r="K37" s="277" t="str">
        <f>+JAN!M56</f>
        <v>N</v>
      </c>
      <c r="L37" s="277">
        <f>+JAN!N56</f>
        <v>0</v>
      </c>
      <c r="M37" s="277" t="str">
        <f>+JAN!O56</f>
        <v>D</v>
      </c>
      <c r="N37" s="277" t="str">
        <f>+JAN!P56</f>
        <v>N</v>
      </c>
      <c r="O37" s="277">
        <f>+JAN!Q56</f>
        <v>0</v>
      </c>
      <c r="P37" s="277" t="str">
        <f>+JAN!R56</f>
        <v>N</v>
      </c>
      <c r="Q37" s="277">
        <f>+JAN!S56</f>
        <v>0</v>
      </c>
      <c r="R37" s="277">
        <f>+JAN!T56</f>
        <v>0</v>
      </c>
      <c r="S37" s="277" t="str">
        <f>+JAN!U56</f>
        <v>NT</v>
      </c>
      <c r="T37" s="277" t="str">
        <f>+JAN!V56</f>
        <v>N</v>
      </c>
      <c r="U37" s="277">
        <f>+JAN!W56</f>
        <v>0</v>
      </c>
      <c r="V37" s="277" t="str">
        <f>+JAN!X56</f>
        <v>NT</v>
      </c>
      <c r="W37" s="277" t="str">
        <f>+JAN!Y56</f>
        <v>T</v>
      </c>
      <c r="X37" s="277" t="str">
        <f>+JAN!Z56</f>
        <v>N</v>
      </c>
      <c r="Y37" s="277">
        <f>+JAN!AA56</f>
        <v>0</v>
      </c>
      <c r="Z37" s="277">
        <f>+JAN!AB56</f>
        <v>0</v>
      </c>
      <c r="AA37" s="277" t="str">
        <f>+JAN!AC56</f>
        <v>D</v>
      </c>
      <c r="AB37" s="277" t="str">
        <f>+JAN!AD56</f>
        <v>N</v>
      </c>
      <c r="AC37" s="277" t="str">
        <f>+JAN!AE56</f>
        <v>NTS</v>
      </c>
      <c r="AD37" s="277" t="str">
        <f>+JAN!AF56</f>
        <v>NT</v>
      </c>
      <c r="AE37" s="277" t="str">
        <f>+JAN!AG56</f>
        <v>T</v>
      </c>
      <c r="AF37" s="277" t="str">
        <f>+JAN!AH56</f>
        <v>D</v>
      </c>
      <c r="AG37" s="244">
        <f>168/24-"12:00"</f>
        <v>6.5</v>
      </c>
    </row>
    <row r="38" spans="1:33" ht="21" customHeight="1" x14ac:dyDescent="0.25">
      <c r="A38" s="1765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  <c r="T38" s="278"/>
      <c r="U38" s="278"/>
      <c r="V38" s="278"/>
      <c r="W38" s="278"/>
      <c r="X38" s="278"/>
      <c r="Y38" s="278"/>
      <c r="Z38" s="278"/>
      <c r="AA38" s="278"/>
      <c r="AB38" s="278"/>
      <c r="AC38" s="278"/>
      <c r="AD38" s="278"/>
      <c r="AE38" s="278"/>
      <c r="AF38" s="278"/>
      <c r="AG38" s="245">
        <f>JAN!BE56</f>
        <v>8</v>
      </c>
    </row>
    <row r="39" spans="1:33" ht="21" customHeight="1" x14ac:dyDescent="0.25">
      <c r="A39" s="1764" t="s">
        <v>256</v>
      </c>
      <c r="B39" s="250" t="e">
        <f>+#REF!</f>
        <v>#REF!</v>
      </c>
      <c r="C39" s="250" t="e">
        <f>+#REF!</f>
        <v>#REF!</v>
      </c>
      <c r="D39" s="250" t="e">
        <f>+#REF!</f>
        <v>#REF!</v>
      </c>
      <c r="E39" s="250" t="e">
        <f>+#REF!</f>
        <v>#REF!</v>
      </c>
      <c r="F39" s="250" t="e">
        <f>+#REF!</f>
        <v>#REF!</v>
      </c>
      <c r="G39" s="250" t="e">
        <f>+#REF!</f>
        <v>#REF!</v>
      </c>
      <c r="H39" s="250" t="e">
        <f>+#REF!</f>
        <v>#REF!</v>
      </c>
      <c r="I39" s="250" t="e">
        <f>+#REF!</f>
        <v>#REF!</v>
      </c>
      <c r="J39" s="250" t="e">
        <f>+#REF!</f>
        <v>#REF!</v>
      </c>
      <c r="K39" s="250" t="e">
        <f>+#REF!</f>
        <v>#REF!</v>
      </c>
      <c r="L39" s="250" t="e">
        <f>+#REF!</f>
        <v>#REF!</v>
      </c>
      <c r="M39" s="250" t="e">
        <f>+#REF!</f>
        <v>#REF!</v>
      </c>
      <c r="N39" s="250" t="e">
        <f>+#REF!</f>
        <v>#REF!</v>
      </c>
      <c r="O39" s="250" t="e">
        <f>+#REF!</f>
        <v>#REF!</v>
      </c>
      <c r="P39" s="250" t="e">
        <f>+#REF!</f>
        <v>#REF!</v>
      </c>
      <c r="Q39" s="250" t="e">
        <f>+#REF!</f>
        <v>#REF!</v>
      </c>
      <c r="R39" s="250" t="e">
        <f>+#REF!</f>
        <v>#REF!</v>
      </c>
      <c r="S39" s="250" t="e">
        <f>+#REF!</f>
        <v>#REF!</v>
      </c>
      <c r="T39" s="250" t="e">
        <f>+#REF!</f>
        <v>#REF!</v>
      </c>
      <c r="U39" s="250" t="e">
        <f>+#REF!</f>
        <v>#REF!</v>
      </c>
      <c r="V39" s="250" t="e">
        <f>+#REF!</f>
        <v>#REF!</v>
      </c>
      <c r="W39" s="250" t="e">
        <f>+#REF!</f>
        <v>#REF!</v>
      </c>
      <c r="X39" s="250" t="e">
        <f>+#REF!</f>
        <v>#REF!</v>
      </c>
      <c r="Y39" s="250" t="e">
        <f>+#REF!</f>
        <v>#REF!</v>
      </c>
      <c r="Z39" s="250" t="e">
        <f>+#REF!</f>
        <v>#REF!</v>
      </c>
      <c r="AA39" s="250" t="e">
        <f>+#REF!</f>
        <v>#REF!</v>
      </c>
      <c r="AB39" s="250" t="e">
        <f>+#REF!</f>
        <v>#REF!</v>
      </c>
      <c r="AC39" s="250" t="e">
        <f>+#REF!</f>
        <v>#REF!</v>
      </c>
      <c r="AD39" s="250" t="e">
        <f>+#REF!</f>
        <v>#REF!</v>
      </c>
      <c r="AE39" s="250" t="e">
        <f>+#REF!</f>
        <v>#REF!</v>
      </c>
      <c r="AF39" s="250" t="e">
        <f>+#REF!</f>
        <v>#REF!</v>
      </c>
      <c r="AG39" s="244">
        <f>176/24</f>
        <v>7.333333333333333</v>
      </c>
    </row>
    <row r="40" spans="1:33" ht="21" customHeight="1" x14ac:dyDescent="0.25">
      <c r="A40" s="1765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5" t="e">
        <f>#REF!</f>
        <v>#REF!</v>
      </c>
    </row>
    <row r="41" spans="1:33" ht="24" customHeight="1" x14ac:dyDescent="0.25">
      <c r="A41" s="1774" t="s">
        <v>217</v>
      </c>
      <c r="B41" s="1774"/>
      <c r="C41" s="1774"/>
      <c r="D41" s="1774"/>
      <c r="E41" s="1774"/>
      <c r="F41" s="1774"/>
      <c r="G41" s="1774"/>
      <c r="H41" s="1774"/>
      <c r="I41" s="1774"/>
      <c r="J41" s="1774"/>
      <c r="K41" s="1774"/>
      <c r="L41" s="1774"/>
      <c r="M41" s="1774"/>
      <c r="N41" s="1774"/>
      <c r="O41" s="1774"/>
      <c r="P41" s="1774"/>
      <c r="Q41" s="1774"/>
      <c r="R41" s="1774"/>
      <c r="S41" s="1774"/>
      <c r="T41" s="1774"/>
      <c r="U41" s="1774"/>
      <c r="V41" s="1774"/>
      <c r="W41" s="1774"/>
      <c r="X41" s="1774"/>
      <c r="Y41" s="1774"/>
      <c r="Z41" s="1774"/>
      <c r="AA41" s="1774"/>
      <c r="AB41" s="1774"/>
      <c r="AC41" s="1774"/>
      <c r="AD41" s="1774"/>
      <c r="AE41" s="1774"/>
      <c r="AF41" s="1813"/>
      <c r="AG41" s="260" t="e">
        <f>+AG30+AG32+AG34+AG36+AG38+AG40</f>
        <v>#REF!</v>
      </c>
    </row>
    <row r="42" spans="1:33" ht="24" customHeight="1" x14ac:dyDescent="0.25">
      <c r="A42" s="1775"/>
      <c r="B42" s="1775"/>
      <c r="C42" s="1775"/>
      <c r="D42" s="1775"/>
      <c r="E42" s="1775"/>
      <c r="F42" s="1775"/>
      <c r="G42" s="1775"/>
      <c r="H42" s="1775"/>
      <c r="I42" s="1775"/>
      <c r="J42" s="1775"/>
      <c r="K42" s="1775"/>
      <c r="L42" s="1775"/>
      <c r="M42" s="1775"/>
      <c r="N42" s="1775"/>
      <c r="O42" s="1775"/>
      <c r="P42" s="1775"/>
      <c r="Q42" s="1775"/>
      <c r="R42" s="1775"/>
      <c r="S42" s="1775"/>
      <c r="T42" s="1775"/>
      <c r="U42" s="1775"/>
      <c r="V42" s="1775"/>
      <c r="W42" s="1775"/>
      <c r="X42" s="1775"/>
      <c r="Y42" s="1775"/>
      <c r="Z42" s="1775"/>
      <c r="AA42" s="1775"/>
      <c r="AB42" s="1775"/>
      <c r="AC42" s="1775"/>
      <c r="AD42" s="1775"/>
      <c r="AE42" s="1775"/>
      <c r="AF42" s="1814"/>
      <c r="AG42" s="261" t="e">
        <f>+AG41-AG27</f>
        <v>#REF!</v>
      </c>
    </row>
    <row r="44" spans="1:33" ht="18" customHeight="1" x14ac:dyDescent="0.25">
      <c r="A44" s="1793" t="s">
        <v>218</v>
      </c>
      <c r="B44" s="1794"/>
      <c r="C44" s="1795"/>
      <c r="D44" s="1815">
        <f>COUNTIF($B$29:$AF$40,"=DTS")+COUNTIF($B$29:$AF$40,"=NTS")+COUNTIF($B$29:$AF$40,"=DTS1")+COUNTIF($B$29:$AF$40,"=NTS1")</f>
        <v>1</v>
      </c>
      <c r="E44" s="1816"/>
      <c r="F44" s="53"/>
      <c r="G44" s="53"/>
      <c r="H44" s="53"/>
      <c r="I44" s="1793" t="s">
        <v>219</v>
      </c>
      <c r="J44" s="1794"/>
      <c r="K44" s="1795"/>
      <c r="L44" s="1815">
        <f>COUNTIF($B$29:$AF$40,"=FE")</f>
        <v>0</v>
      </c>
      <c r="M44" s="1816"/>
      <c r="N44" s="53"/>
      <c r="O44" s="53"/>
      <c r="P44" s="53"/>
      <c r="Q44" s="1778" t="s">
        <v>258</v>
      </c>
      <c r="R44" s="1779"/>
      <c r="S44" s="1779"/>
      <c r="T44" s="1780"/>
      <c r="U44" s="1781" t="e">
        <f>#REF!</f>
        <v>#REF!</v>
      </c>
      <c r="V44" s="1817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246"/>
    </row>
    <row r="45" spans="1:33" ht="18" customHeight="1" x14ac:dyDescent="0.25">
      <c r="A45" s="1793" t="s">
        <v>220</v>
      </c>
      <c r="B45" s="1794"/>
      <c r="C45" s="1795"/>
      <c r="D45" s="1815">
        <f>COUNTIF($B$29:$AF$40,"=DTS5S")+COUNTIF($B$29:$AF$40,"=NTS5S")+COUNTIF($B$29:$AF$40,"=DTS5S1")+COUNTIF($B$29:$AF$40,"=NTS5S1")</f>
        <v>0</v>
      </c>
      <c r="E45" s="1816"/>
      <c r="F45" s="53"/>
      <c r="G45" s="53"/>
      <c r="H45" s="53"/>
      <c r="I45" s="1793" t="s">
        <v>57</v>
      </c>
      <c r="J45" s="1794"/>
      <c r="K45" s="1795"/>
      <c r="L45" s="1815">
        <f>COUNTIF($B$29:$AF$40,"=FOTS")</f>
        <v>0</v>
      </c>
      <c r="M45" s="1816"/>
      <c r="N45" s="53"/>
      <c r="O45" s="53"/>
      <c r="P45" s="53"/>
      <c r="Q45" s="1785" t="s">
        <v>247</v>
      </c>
      <c r="R45" s="1786"/>
      <c r="S45" s="1786"/>
      <c r="T45" s="1787"/>
      <c r="U45" s="1818"/>
      <c r="V45" s="1819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8" customHeight="1" x14ac:dyDescent="0.25">
      <c r="A46" s="1793" t="s">
        <v>221</v>
      </c>
      <c r="B46" s="1794"/>
      <c r="C46" s="1795"/>
      <c r="D46" s="1815">
        <f>COUNTIF($B$29:$AF$40,"=DTSDS")+COUNTIF($B$29:$AF$40,"=NTSDS")+COUNTIF($B$29:$AF$40,"=DTSDS1")+COUNTIF($B$29:$AF$40,"=NTSDS1")</f>
        <v>0</v>
      </c>
      <c r="E46" s="1816"/>
      <c r="F46" s="53"/>
      <c r="G46" s="53"/>
      <c r="H46" s="53"/>
      <c r="I46" s="1793" t="s">
        <v>222</v>
      </c>
      <c r="J46" s="1794"/>
      <c r="K46" s="1795"/>
      <c r="L46" s="1815">
        <f>COUNTIF($B$29:$AF$40,"=L")</f>
        <v>0</v>
      </c>
      <c r="M46" s="1816"/>
      <c r="N46" s="53"/>
      <c r="O46" s="53"/>
      <c r="P46" s="53"/>
      <c r="Q46" s="1778" t="s">
        <v>223</v>
      </c>
      <c r="R46" s="1779"/>
      <c r="S46" s="1779"/>
      <c r="T46" s="1780"/>
      <c r="U46" s="1801" t="e">
        <f>IF(AG42&gt;0,AG42-(T44*(12/24)),0)</f>
        <v>#REF!</v>
      </c>
      <c r="V46" s="1802"/>
      <c r="W46" s="1805"/>
      <c r="X46" s="1806"/>
      <c r="Y46" s="1807" t="e">
        <f>IF(U46&gt;0,(IF(U46&lt;(12/24),1/24,(INT(U46/(12/24)))/24)),0)</f>
        <v>#REF!</v>
      </c>
      <c r="Z46" s="1808"/>
      <c r="AA46" s="1791" t="e">
        <f>((Y46*24)*1.25*U48)</f>
        <v>#REF!</v>
      </c>
      <c r="AB46" s="1792"/>
      <c r="AC46" s="53"/>
      <c r="AD46" s="53"/>
      <c r="AE46" s="53"/>
      <c r="AF46" s="53"/>
      <c r="AG46" s="246"/>
    </row>
    <row r="47" spans="1:33" ht="18" customHeight="1" x14ac:dyDescent="0.25">
      <c r="A47" s="1793" t="s">
        <v>225</v>
      </c>
      <c r="B47" s="1794"/>
      <c r="C47" s="1795"/>
      <c r="D47" s="1820">
        <f>+D44+D45+D46</f>
        <v>1</v>
      </c>
      <c r="E47" s="1821"/>
      <c r="F47" s="53"/>
      <c r="G47" s="53"/>
      <c r="H47" s="53"/>
      <c r="I47" s="1793" t="s">
        <v>226</v>
      </c>
      <c r="J47" s="1794"/>
      <c r="K47" s="1795"/>
      <c r="L47" s="1815">
        <f>COUNTIF($B$29:$AF$40,"=B")</f>
        <v>0</v>
      </c>
      <c r="M47" s="1816"/>
      <c r="N47" s="53"/>
      <c r="O47" s="53"/>
      <c r="P47" s="53"/>
      <c r="Q47" s="1785"/>
      <c r="R47" s="1786"/>
      <c r="S47" s="1786"/>
      <c r="T47" s="1787"/>
      <c r="U47" s="1803"/>
      <c r="V47" s="1804"/>
      <c r="W47" s="1789"/>
      <c r="X47" s="1790"/>
      <c r="Y47" s="1807" t="e">
        <f>IF(U46&lt;(12/24),U46-Y46,U46-(INT(U46/(12/24)))/24)</f>
        <v>#REF!</v>
      </c>
      <c r="Z47" s="1808"/>
      <c r="AA47" s="1791" t="e">
        <f>+((Y47*24)*1.375*U48)</f>
        <v>#REF!</v>
      </c>
      <c r="AB47" s="1792"/>
      <c r="AC47" s="53"/>
      <c r="AD47" s="53"/>
      <c r="AE47" s="53"/>
      <c r="AF47" s="53"/>
      <c r="AG47" s="246"/>
    </row>
    <row r="48" spans="1:33" ht="18" customHeight="1" x14ac:dyDescent="0.25">
      <c r="A48" s="247"/>
      <c r="B48" s="53"/>
      <c r="C48" s="53"/>
      <c r="D48" s="53"/>
      <c r="E48" s="53"/>
      <c r="F48" s="53"/>
      <c r="G48" s="53"/>
      <c r="H48" s="53"/>
      <c r="I48" s="1793" t="s">
        <v>227</v>
      </c>
      <c r="J48" s="1794"/>
      <c r="K48" s="1795"/>
      <c r="L48" s="1815">
        <f>COUNTIF($B$29:$AF$40,"=Disp")</f>
        <v>0</v>
      </c>
      <c r="M48" s="1816"/>
      <c r="N48" s="53"/>
      <c r="O48" s="53"/>
      <c r="P48" s="53"/>
      <c r="Q48" s="1793" t="s">
        <v>228</v>
      </c>
      <c r="R48" s="1794"/>
      <c r="S48" s="1794"/>
      <c r="T48" s="1795"/>
      <c r="U48" s="1796"/>
      <c r="V48" s="1797"/>
      <c r="W48" s="248" t="s">
        <v>42</v>
      </c>
      <c r="X48" s="249"/>
      <c r="Y48" s="1798" t="e">
        <f>+AA46+AA47</f>
        <v>#REF!</v>
      </c>
      <c r="Z48" s="1799"/>
      <c r="AA48" s="1799"/>
      <c r="AB48" s="1800"/>
      <c r="AC48" s="53"/>
      <c r="AD48" s="53"/>
      <c r="AE48" s="53"/>
      <c r="AF48" s="53"/>
      <c r="AG48" s="246"/>
    </row>
    <row r="49" spans="1:56" ht="48.6" customHeight="1" x14ac:dyDescent="0.25">
      <c r="A49" s="1822" t="s">
        <v>262</v>
      </c>
      <c r="B49" s="1822"/>
      <c r="C49" s="1822"/>
      <c r="D49" s="1822"/>
      <c r="E49" s="1822"/>
      <c r="F49" s="1822"/>
      <c r="G49" s="1822"/>
      <c r="H49" s="1822"/>
      <c r="I49" s="1822"/>
      <c r="J49" s="1822"/>
      <c r="K49" s="1822"/>
      <c r="L49" s="1822"/>
      <c r="M49" s="1822"/>
      <c r="N49" s="1822"/>
      <c r="O49" s="1822"/>
      <c r="P49" s="1822"/>
      <c r="Q49" s="1822"/>
      <c r="R49" s="1822"/>
      <c r="S49" s="1822"/>
      <c r="T49" s="1822"/>
      <c r="U49" s="1822"/>
      <c r="V49" s="1822"/>
      <c r="W49" s="1822"/>
      <c r="X49" s="1822"/>
      <c r="Y49" s="1822"/>
      <c r="Z49" s="1822"/>
      <c r="AA49" s="1822"/>
      <c r="AB49" s="1822"/>
      <c r="AC49" s="1822"/>
      <c r="AD49" s="1822"/>
      <c r="AE49" s="1822"/>
      <c r="AF49" s="1822"/>
      <c r="AG49" s="1822"/>
      <c r="AH49" s="1822"/>
      <c r="AI49" s="1822"/>
      <c r="AJ49" s="1822"/>
      <c r="AK49" s="1822"/>
      <c r="AL49" s="1822"/>
      <c r="AM49" s="1822"/>
      <c r="AN49" s="1822"/>
      <c r="AO49" s="1822"/>
      <c r="AP49" s="1822"/>
      <c r="AQ49" s="1822"/>
      <c r="AR49" s="1822"/>
      <c r="AS49" s="1822"/>
      <c r="AT49" s="1822"/>
      <c r="AU49" s="1822"/>
      <c r="AV49" s="1822"/>
      <c r="AW49" s="1822"/>
      <c r="AX49" s="1822"/>
      <c r="AY49" s="1822"/>
      <c r="AZ49" s="1822"/>
      <c r="BA49" s="1822"/>
      <c r="BB49" s="1822"/>
      <c r="BC49" s="1822"/>
      <c r="BD49" s="1822"/>
    </row>
  </sheetData>
  <mergeCells count="90">
    <mergeCell ref="AA21:AB21"/>
    <mergeCell ref="Q23:T23"/>
    <mergeCell ref="U23:V23"/>
    <mergeCell ref="Y23:AB23"/>
    <mergeCell ref="A24:AG24"/>
    <mergeCell ref="AA22:AB22"/>
    <mergeCell ref="A22:C22"/>
    <mergeCell ref="D22:E22"/>
    <mergeCell ref="I22:K22"/>
    <mergeCell ref="L22:M22"/>
    <mergeCell ref="I23:K23"/>
    <mergeCell ref="L23:M23"/>
    <mergeCell ref="A21:C21"/>
    <mergeCell ref="D21:E21"/>
    <mergeCell ref="I21:K21"/>
    <mergeCell ref="L21:M21"/>
    <mergeCell ref="U19:V20"/>
    <mergeCell ref="Q21:T22"/>
    <mergeCell ref="U21:V22"/>
    <mergeCell ref="W21:X21"/>
    <mergeCell ref="Y21:Z21"/>
    <mergeCell ref="W22:X22"/>
    <mergeCell ref="Y22:Z22"/>
    <mergeCell ref="A19:C19"/>
    <mergeCell ref="D19:E19"/>
    <mergeCell ref="I19:K19"/>
    <mergeCell ref="L19:M19"/>
    <mergeCell ref="Q19:T1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5:A36"/>
    <mergeCell ref="A37:A38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W27:Y27"/>
    <mergeCell ref="Z27:AF27"/>
    <mergeCell ref="A29:A30"/>
    <mergeCell ref="A31:A32"/>
    <mergeCell ref="A33:A34"/>
    <mergeCell ref="A27:A28"/>
    <mergeCell ref="B27:D27"/>
    <mergeCell ref="E27:K27"/>
    <mergeCell ref="L27:N27"/>
    <mergeCell ref="O27:V27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AA26:AF26"/>
  </mergeCells>
  <conditionalFormatting sqref="B5:AF16">
    <cfRule type="cellIs" dxfId="447" priority="1" operator="equal">
      <formula>"FOTS"</formula>
    </cfRule>
    <cfRule type="cellIs" dxfId="446" priority="2" operator="equal">
      <formula>"FO"</formula>
    </cfRule>
    <cfRule type="cellIs" dxfId="445" priority="3" operator="equal">
      <formula>"F"</formula>
    </cfRule>
    <cfRule type="cellIs" dxfId="444" priority="4" operator="equal">
      <formula>"NTSDS"</formula>
    </cfRule>
    <cfRule type="cellIs" dxfId="443" priority="5" operator="equal">
      <formula>"DTSDS"</formula>
    </cfRule>
    <cfRule type="cellIs" dxfId="442" priority="6" operator="equal">
      <formula>"NTS5S"</formula>
    </cfRule>
    <cfRule type="cellIs" dxfId="441" priority="7" operator="equal">
      <formula>"DTS5S"</formula>
    </cfRule>
    <cfRule type="cellIs" dxfId="440" priority="8" operator="equal">
      <formula>"NTS"</formula>
    </cfRule>
    <cfRule type="cellIs" dxfId="439" priority="9" operator="equal">
      <formula>"DTS"</formula>
    </cfRule>
    <cfRule type="cellIs" dxfId="438" priority="10" operator="equal">
      <formula>"FEF"</formula>
    </cfRule>
    <cfRule type="cellIs" dxfId="437" priority="11" operator="equal">
      <formula>"FED"</formula>
    </cfRule>
    <cfRule type="cellIs" dxfId="436" priority="12" operator="equal">
      <formula>"FES"</formula>
    </cfRule>
    <cfRule type="cellIs" dxfId="435" priority="13" operator="equal">
      <formula>"FE"</formula>
    </cfRule>
    <cfRule type="cellIs" dxfId="434" priority="14" operator="equal">
      <formula>"DS"</formula>
    </cfRule>
  </conditionalFormatting>
  <conditionalFormatting sqref="B29:AF40">
    <cfRule type="cellIs" dxfId="433" priority="29" operator="equal">
      <formula>"FOTS"</formula>
    </cfRule>
    <cfRule type="cellIs" dxfId="432" priority="30" operator="equal">
      <formula>"FO"</formula>
    </cfRule>
    <cfRule type="cellIs" dxfId="431" priority="31" operator="equal">
      <formula>"F"</formula>
    </cfRule>
    <cfRule type="cellIs" dxfId="430" priority="32" operator="equal">
      <formula>"NTSDS"</formula>
    </cfRule>
    <cfRule type="cellIs" dxfId="429" priority="33" operator="equal">
      <formula>"DTSDS"</formula>
    </cfRule>
    <cfRule type="cellIs" dxfId="428" priority="34" operator="equal">
      <formula>"NTS5S"</formula>
    </cfRule>
    <cfRule type="cellIs" dxfId="427" priority="35" operator="equal">
      <formula>"DTS5S"</formula>
    </cfRule>
    <cfRule type="cellIs" dxfId="426" priority="36" operator="equal">
      <formula>"NTS"</formula>
    </cfRule>
    <cfRule type="cellIs" dxfId="425" priority="37" operator="equal">
      <formula>"DTS"</formula>
    </cfRule>
    <cfRule type="cellIs" dxfId="424" priority="38" operator="equal">
      <formula>"FEF"</formula>
    </cfRule>
    <cfRule type="cellIs" dxfId="423" priority="39" operator="equal">
      <formula>"FED"</formula>
    </cfRule>
    <cfRule type="cellIs" dxfId="422" priority="40" operator="equal">
      <formula>"FES"</formula>
    </cfRule>
    <cfRule type="cellIs" dxfId="421" priority="41" operator="equal">
      <formula>"FE"</formula>
    </cfRule>
    <cfRule type="cellIs" dxfId="420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C5298-FD18-49DB-BF08-C14E857390BF}">
  <dimension ref="A1:BD49"/>
  <sheetViews>
    <sheetView showZeros="0" zoomScale="90" zoomScaleNormal="90" workbookViewId="0">
      <selection activeCell="BK14" sqref="BK14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8" width="8.7109375" hidden="1" customWidth="1"/>
    <col min="39" max="39" width="1.285156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30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36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 t="str">
        <f>+JAN!D57</f>
        <v>D</v>
      </c>
      <c r="C5" s="259" t="str">
        <f>+JAN!E57</f>
        <v>D</v>
      </c>
      <c r="D5" s="259">
        <f>+JAN!F57</f>
        <v>0</v>
      </c>
      <c r="E5" s="259">
        <f>+JAN!G57</f>
        <v>0</v>
      </c>
      <c r="F5" s="259">
        <f>+JAN!H57</f>
        <v>0</v>
      </c>
      <c r="G5" s="259" t="str">
        <f>+JAN!I57</f>
        <v>D</v>
      </c>
      <c r="H5" s="259" t="str">
        <f>+JAN!J57</f>
        <v>D</v>
      </c>
      <c r="I5" s="259">
        <f>+JAN!K57</f>
        <v>0</v>
      </c>
      <c r="J5" s="259">
        <f>+JAN!L57</f>
        <v>0</v>
      </c>
      <c r="K5" s="259" t="str">
        <f>+JAN!M57</f>
        <v>D</v>
      </c>
      <c r="L5" s="259" t="str">
        <f>+JAN!N57</f>
        <v>D</v>
      </c>
      <c r="M5" s="259">
        <f>+JAN!O57</f>
        <v>0</v>
      </c>
      <c r="N5" s="259">
        <f>+JAN!P57</f>
        <v>0</v>
      </c>
      <c r="O5" s="259" t="str">
        <f>+JAN!Q57</f>
        <v>D</v>
      </c>
      <c r="P5" s="259" t="str">
        <f>+JAN!R57</f>
        <v>D</v>
      </c>
      <c r="Q5" s="259">
        <f>+JAN!S57</f>
        <v>0</v>
      </c>
      <c r="R5" s="259">
        <f>+JAN!T57</f>
        <v>0</v>
      </c>
      <c r="S5" s="259" t="str">
        <f>+JAN!U57</f>
        <v>D</v>
      </c>
      <c r="T5" s="259">
        <f>+JAN!V57</f>
        <v>0</v>
      </c>
      <c r="U5" s="259" t="str">
        <f>+JAN!W57</f>
        <v>D</v>
      </c>
      <c r="V5" s="259">
        <f>+JAN!X57</f>
        <v>0</v>
      </c>
      <c r="W5" s="259" t="str">
        <f>+JAN!Y57</f>
        <v>D</v>
      </c>
      <c r="X5" s="259" t="str">
        <f>+JAN!Z57</f>
        <v>D</v>
      </c>
      <c r="Y5" s="259">
        <f>+JAN!AA57</f>
        <v>0</v>
      </c>
      <c r="Z5" s="259">
        <f>+JAN!AB57</f>
        <v>0</v>
      </c>
      <c r="AA5" s="259" t="str">
        <f>+JAN!AC57</f>
        <v>D</v>
      </c>
      <c r="AB5" s="259" t="str">
        <f>+JAN!AD57</f>
        <v>D</v>
      </c>
      <c r="AC5" s="259">
        <f>+JAN!AE57</f>
        <v>0</v>
      </c>
      <c r="AD5" s="259">
        <f>+JAN!AF57</f>
        <v>0</v>
      </c>
      <c r="AE5" s="259" t="str">
        <f>+JAN!AG57</f>
        <v>D</v>
      </c>
      <c r="AF5" s="259" t="str">
        <f>+JAN!AH57</f>
        <v>D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+JAN!BE57</f>
        <v>8</v>
      </c>
    </row>
    <row r="7" spans="1:33" ht="21" customHeight="1" x14ac:dyDescent="0.25">
      <c r="A7" s="382" t="s">
        <v>232</v>
      </c>
      <c r="B7" s="259">
        <f>+FEV!D59</f>
        <v>0</v>
      </c>
      <c r="C7" s="259">
        <f>+FEV!E59</f>
        <v>0</v>
      </c>
      <c r="D7" s="259" t="str">
        <f>+FEV!F59</f>
        <v>D</v>
      </c>
      <c r="E7" s="259" t="str">
        <f>+FEV!G59</f>
        <v>D</v>
      </c>
      <c r="F7" s="259">
        <f>+FEV!H59</f>
        <v>0</v>
      </c>
      <c r="G7" s="259">
        <f>+FEV!I59</f>
        <v>0</v>
      </c>
      <c r="H7" s="259" t="str">
        <f>+FEV!J59</f>
        <v>FE</v>
      </c>
      <c r="I7" s="259" t="str">
        <f>+FEV!K59</f>
        <v>FE</v>
      </c>
      <c r="J7" s="259" t="str">
        <f>+FEV!L59</f>
        <v>FE</v>
      </c>
      <c r="K7" s="259" t="str">
        <f>+FEV!M59</f>
        <v>FE</v>
      </c>
      <c r="L7" s="259" t="str">
        <f>+FEV!N59</f>
        <v>FE</v>
      </c>
      <c r="M7" s="259" t="str">
        <f>+FEV!O59</f>
        <v>FE</v>
      </c>
      <c r="N7" s="259">
        <f>+FEV!P59</f>
        <v>0</v>
      </c>
      <c r="O7" s="259" t="str">
        <f>+FEV!Q59</f>
        <v>D</v>
      </c>
      <c r="P7" s="259">
        <f>+FEV!R59</f>
        <v>0</v>
      </c>
      <c r="Q7" s="259" t="str">
        <f>+FEV!S59</f>
        <v>D</v>
      </c>
      <c r="R7" s="259">
        <f>+FEV!T59</f>
        <v>0</v>
      </c>
      <c r="S7" s="259">
        <f>+FEV!U59</f>
        <v>0</v>
      </c>
      <c r="T7" s="259" t="str">
        <f>+FEV!V59</f>
        <v>D</v>
      </c>
      <c r="U7" s="259" t="str">
        <f>+FEV!W59</f>
        <v>D</v>
      </c>
      <c r="V7" s="259">
        <f>+FEV!X59</f>
        <v>0</v>
      </c>
      <c r="W7" s="259">
        <f>+FEV!Y59</f>
        <v>0</v>
      </c>
      <c r="X7" s="259" t="str">
        <f>+FEV!Z59</f>
        <v>D</v>
      </c>
      <c r="Y7" s="259" t="str">
        <f>+FEV!AA59</f>
        <v>D</v>
      </c>
      <c r="Z7" s="259">
        <f>+FEV!AB59</f>
        <v>0</v>
      </c>
      <c r="AA7" s="259">
        <f>+FEV!AC59</f>
        <v>0</v>
      </c>
      <c r="AB7" s="259" t="str">
        <f>+FEV!AD59</f>
        <v>D</v>
      </c>
      <c r="AC7" s="259" t="str">
        <f>+FEV!AE59</f>
        <v>F</v>
      </c>
      <c r="AD7" s="259">
        <f>+FEV!AF59</f>
        <v>0</v>
      </c>
      <c r="AE7" s="259">
        <f>+FEV!AG59</f>
        <v>0</v>
      </c>
      <c r="AF7" s="259">
        <f>+FEV!AH59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+FEV!BE59</f>
        <v>6.5</v>
      </c>
    </row>
    <row r="9" spans="1:33" ht="21" customHeight="1" x14ac:dyDescent="0.25">
      <c r="A9" s="382" t="s">
        <v>233</v>
      </c>
      <c r="B9" s="259">
        <f>+MAR!D59</f>
        <v>0</v>
      </c>
      <c r="C9" s="259">
        <f>+MAR!E59</f>
        <v>0</v>
      </c>
      <c r="D9" s="259" t="str">
        <f>+MAR!F59</f>
        <v>D</v>
      </c>
      <c r="E9" s="259" t="str">
        <f>+MAR!G59</f>
        <v>D</v>
      </c>
      <c r="F9" s="259">
        <f>+MAR!H59</f>
        <v>0</v>
      </c>
      <c r="G9" s="259">
        <f>+MAR!I59</f>
        <v>0</v>
      </c>
      <c r="H9" s="259" t="str">
        <f>+MAR!J59</f>
        <v>T</v>
      </c>
      <c r="I9" s="259">
        <f>+MAR!K59</f>
        <v>0</v>
      </c>
      <c r="J9" s="259">
        <f>+MAR!L59</f>
        <v>0</v>
      </c>
      <c r="K9" s="259">
        <f>+MAR!M59</f>
        <v>0</v>
      </c>
      <c r="L9" s="259" t="str">
        <f>+MAR!N59</f>
        <v>D</v>
      </c>
      <c r="M9" s="259" t="str">
        <f>+MAR!O59</f>
        <v>D</v>
      </c>
      <c r="N9" s="259" t="str">
        <f>+MAR!P59</f>
        <v>DT</v>
      </c>
      <c r="O9" s="259">
        <f>+MAR!Q59</f>
        <v>0</v>
      </c>
      <c r="P9" s="259" t="str">
        <f>+MAR!R59</f>
        <v>D</v>
      </c>
      <c r="Q9" s="259" t="str">
        <f>+MAR!S59</f>
        <v>D</v>
      </c>
      <c r="R9" s="259">
        <f>+MAR!T59</f>
        <v>0</v>
      </c>
      <c r="S9" s="259">
        <f>+MAR!U59</f>
        <v>0</v>
      </c>
      <c r="T9" s="259" t="str">
        <f>+MAR!V59</f>
        <v>D</v>
      </c>
      <c r="U9" s="259" t="str">
        <f>+MAR!W59</f>
        <v>T</v>
      </c>
      <c r="V9" s="259" t="str">
        <f>+MAR!X59</f>
        <v>DT</v>
      </c>
      <c r="W9" s="259">
        <f>+MAR!Y59</f>
        <v>0</v>
      </c>
      <c r="X9" s="259" t="str">
        <f>+MAR!Z59</f>
        <v>D</v>
      </c>
      <c r="Y9" s="259" t="str">
        <f>+MAR!AA59</f>
        <v>B</v>
      </c>
      <c r="Z9" s="259" t="str">
        <f>+MAR!AB59</f>
        <v>B</v>
      </c>
      <c r="AA9" s="259" t="str">
        <f>+MAR!AC59</f>
        <v>B</v>
      </c>
      <c r="AB9" s="259" t="str">
        <f>+MAR!AD59</f>
        <v>B</v>
      </c>
      <c r="AC9" s="259" t="str">
        <f>+MAR!AE59</f>
        <v>B</v>
      </c>
      <c r="AD9" s="259">
        <f>+MAR!AF59</f>
        <v>0</v>
      </c>
      <c r="AE9" s="259">
        <f>+MAR!AG59</f>
        <v>0</v>
      </c>
      <c r="AF9" s="259" t="str">
        <f>+MAR!AH59</f>
        <v>B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+MAR!BE59</f>
        <v>7</v>
      </c>
    </row>
    <row r="11" spans="1:33" ht="21" customHeight="1" x14ac:dyDescent="0.25">
      <c r="A11" s="382" t="s">
        <v>234</v>
      </c>
      <c r="B11" s="250" t="str">
        <f>+ABR!D59</f>
        <v>B</v>
      </c>
      <c r="C11" s="250" t="str">
        <f>+ABR!E59</f>
        <v>B</v>
      </c>
      <c r="D11" s="250" t="str">
        <f>+ABR!F59</f>
        <v>B</v>
      </c>
      <c r="E11" s="250" t="str">
        <f>+ABR!G59</f>
        <v>B</v>
      </c>
      <c r="F11" s="250">
        <f>+ABR!H59</f>
        <v>0</v>
      </c>
      <c r="G11" s="250">
        <f>+ABR!I59</f>
        <v>0</v>
      </c>
      <c r="H11" s="250" t="str">
        <f>+ABR!J59</f>
        <v>B</v>
      </c>
      <c r="I11" s="250" t="str">
        <f>+ABR!K59</f>
        <v>B</v>
      </c>
      <c r="J11" s="250" t="str">
        <f>+ABR!L59</f>
        <v>B</v>
      </c>
      <c r="K11" s="250" t="str">
        <f>+ABR!M59</f>
        <v>B</v>
      </c>
      <c r="L11" s="250" t="str">
        <f>+ABR!N59</f>
        <v>B</v>
      </c>
      <c r="M11" s="250">
        <f>+ABR!O59</f>
        <v>0</v>
      </c>
      <c r="N11" s="250">
        <f>+ABR!P59</f>
        <v>0</v>
      </c>
      <c r="O11" s="250" t="str">
        <f>+ABR!Q59</f>
        <v>B</v>
      </c>
      <c r="P11" s="250" t="str">
        <f>+ABR!R59</f>
        <v>B</v>
      </c>
      <c r="Q11" s="250" t="str">
        <f>+ABR!S59</f>
        <v>B</v>
      </c>
      <c r="R11" s="250" t="str">
        <f>+ABR!T59</f>
        <v>B</v>
      </c>
      <c r="S11" s="250" t="str">
        <f>+ABR!U59</f>
        <v>B</v>
      </c>
      <c r="T11" s="250">
        <f>+ABR!V59</f>
        <v>0</v>
      </c>
      <c r="U11" s="250">
        <f>+ABR!W59</f>
        <v>0</v>
      </c>
      <c r="V11" s="250" t="str">
        <f>+ABR!X59</f>
        <v>B</v>
      </c>
      <c r="W11" s="250" t="str">
        <f>+ABR!Y59</f>
        <v>B</v>
      </c>
      <c r="X11" s="250" t="str">
        <f>+ABR!Z59</f>
        <v>B</v>
      </c>
      <c r="Y11" s="250" t="str">
        <f>+ABR!AA59</f>
        <v>B</v>
      </c>
      <c r="Z11" s="250" t="str">
        <f>+ABR!AB59</f>
        <v>B</v>
      </c>
      <c r="AA11" s="250">
        <f>+ABR!AC59</f>
        <v>0</v>
      </c>
      <c r="AB11" s="250">
        <f>+ABR!AD59</f>
        <v>0</v>
      </c>
      <c r="AC11" s="250" t="str">
        <f>+ABR!AE59</f>
        <v>B</v>
      </c>
      <c r="AD11" s="250" t="str">
        <f>+ABR!AF59</f>
        <v>B</v>
      </c>
      <c r="AE11" s="250" t="str">
        <f>+ABR!AG59</f>
        <v>B</v>
      </c>
      <c r="AF11" s="250">
        <f>+ABR!AH59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+ABR!BE59</f>
        <v>7.333333333333333</v>
      </c>
    </row>
    <row r="13" spans="1:33" ht="21" customHeight="1" x14ac:dyDescent="0.25">
      <c r="A13" s="382" t="s">
        <v>235</v>
      </c>
      <c r="B13" s="277" t="str">
        <f>+MAI!D59</f>
        <v>B</v>
      </c>
      <c r="C13" s="277" t="str">
        <f>+MAI!E59</f>
        <v>B</v>
      </c>
      <c r="D13" s="277">
        <f>+MAI!F59</f>
        <v>0</v>
      </c>
      <c r="E13" s="277">
        <f>+MAI!G59</f>
        <v>0</v>
      </c>
      <c r="F13" s="277" t="str">
        <f>+MAI!H59</f>
        <v>B</v>
      </c>
      <c r="G13" s="277" t="str">
        <f>+MAI!I59</f>
        <v>B</v>
      </c>
      <c r="H13" s="277" t="str">
        <f>+MAI!J59</f>
        <v>B</v>
      </c>
      <c r="I13" s="277" t="str">
        <f>+MAI!K59</f>
        <v>B</v>
      </c>
      <c r="J13" s="277" t="str">
        <f>+MAI!L59</f>
        <v>B</v>
      </c>
      <c r="K13" s="277">
        <f>+MAI!M59</f>
        <v>0</v>
      </c>
      <c r="L13" s="277">
        <f>+MAI!N59</f>
        <v>0</v>
      </c>
      <c r="M13" s="277" t="str">
        <f>+MAI!O59</f>
        <v>B</v>
      </c>
      <c r="N13" s="277" t="str">
        <f>+MAI!P59</f>
        <v>B</v>
      </c>
      <c r="O13" s="277" t="str">
        <f>+MAI!Q59</f>
        <v>B</v>
      </c>
      <c r="P13" s="277" t="str">
        <f>+MAI!R59</f>
        <v>B</v>
      </c>
      <c r="Q13" s="277" t="str">
        <f>+MAI!S59</f>
        <v>B</v>
      </c>
      <c r="R13" s="277">
        <f>+MAI!T59</f>
        <v>0</v>
      </c>
      <c r="S13" s="277">
        <f>+MAI!U59</f>
        <v>0</v>
      </c>
      <c r="T13" s="277" t="str">
        <f>+MAI!V59</f>
        <v>B</v>
      </c>
      <c r="U13" s="277" t="str">
        <f>+MAI!W59</f>
        <v>B</v>
      </c>
      <c r="V13" s="277" t="str">
        <f>+MAI!X59</f>
        <v>B</v>
      </c>
      <c r="W13" s="277" t="str">
        <f>+MAI!Y59</f>
        <v>B</v>
      </c>
      <c r="X13" s="277" t="str">
        <f>+MAI!Z59</f>
        <v>B</v>
      </c>
      <c r="Y13" s="277">
        <f>+MAI!AA59</f>
        <v>0</v>
      </c>
      <c r="Z13" s="277">
        <f>+MAI!AB59</f>
        <v>0</v>
      </c>
      <c r="AA13" s="277" t="str">
        <f>+MAI!AC59</f>
        <v>B</v>
      </c>
      <c r="AB13" s="277" t="str">
        <f>+MAI!AD59</f>
        <v>B</v>
      </c>
      <c r="AC13" s="277" t="str">
        <f>+MAI!AE59</f>
        <v>B</v>
      </c>
      <c r="AD13" s="277" t="str">
        <f>+MAI!AF59</f>
        <v>B</v>
      </c>
      <c r="AE13" s="277" t="str">
        <f>+MAI!AG59</f>
        <v>B</v>
      </c>
      <c r="AF13" s="277">
        <f>+MAI!AH59</f>
        <v>0</v>
      </c>
      <c r="AG13" s="244">
        <f>176/24</f>
        <v>7.333333333333333</v>
      </c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>
        <f>+MAI!BE59</f>
        <v>7.333333333333333</v>
      </c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36.166666666666664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0.1666666666666643</v>
      </c>
    </row>
    <row r="19" spans="1:33" x14ac:dyDescent="0.25">
      <c r="A19" s="1776" t="s">
        <v>218</v>
      </c>
      <c r="B19" s="1776"/>
      <c r="C19" s="1776"/>
      <c r="D19" s="1777">
        <f>COUNTIF($B$4:$AF$15,"=DTS")+COUNTIF($B$4:$AF$15,"=NTS")+COUNTIF($B$4:$AF$15,"=DTS1")+COUNTIF($B$4:$AF$15,"=NTS1")</f>
        <v>0</v>
      </c>
      <c r="E19" s="1777"/>
      <c r="F19" s="53"/>
      <c r="G19" s="53"/>
      <c r="H19" s="53"/>
      <c r="I19" s="1776" t="s">
        <v>219</v>
      </c>
      <c r="J19" s="1776"/>
      <c r="K19" s="1776"/>
      <c r="L19" s="1777">
        <f>COUNTIF($B$4:$AF$15,"=FE")</f>
        <v>6</v>
      </c>
      <c r="M19" s="1777"/>
      <c r="N19" s="53"/>
      <c r="O19" s="53"/>
      <c r="P19" s="53"/>
      <c r="Q19" s="1778" t="s">
        <v>57</v>
      </c>
      <c r="R19" s="1779"/>
      <c r="S19" s="1779"/>
      <c r="T19" s="1780"/>
      <c r="U19" s="1781">
        <f>+MAI!CB59</f>
        <v>1</v>
      </c>
      <c r="V19" s="1782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246"/>
    </row>
    <row r="20" spans="1:33" s="53" customFormat="1" ht="18" customHeight="1" x14ac:dyDescent="0.15">
      <c r="A20" s="1776" t="s">
        <v>220</v>
      </c>
      <c r="B20" s="1776"/>
      <c r="C20" s="1776"/>
      <c r="D20" s="1777">
        <f>COUNTIF($B$4:$AF$15,"=DTS5S")+COUNTIF($B$4:$AF$15,"=NTS5S")+COUNTIF($B$4:$AF$15,"=DTS5S1")+COUNTIF($B$4:$AF$15,"=NTS5S1")</f>
        <v>0</v>
      </c>
      <c r="E20" s="1777"/>
      <c r="I20" s="1776" t="s">
        <v>57</v>
      </c>
      <c r="J20" s="1776"/>
      <c r="K20" s="1776"/>
      <c r="L20" s="1777">
        <f>COUNTIF($B$4:$AF$15,"=FOTS")</f>
        <v>0</v>
      </c>
      <c r="M20" s="1777"/>
      <c r="Q20" s="1785" t="s">
        <v>295</v>
      </c>
      <c r="R20" s="1786"/>
      <c r="S20" s="1786"/>
      <c r="T20" s="1787"/>
      <c r="U20" s="1783"/>
      <c r="V20" s="1784"/>
      <c r="AG20" s="246"/>
    </row>
    <row r="21" spans="1:33" s="53" customFormat="1" ht="18" customHeight="1" x14ac:dyDescent="0.15">
      <c r="A21" s="1776" t="s">
        <v>221</v>
      </c>
      <c r="B21" s="1776"/>
      <c r="C21" s="1776"/>
      <c r="D21" s="1777">
        <f>COUNTIF($B$4:$AF$15,"=DTSDS")+COUNTIF($B$4:$AF$15,"=NTSDS")+COUNTIF($B$4:$AF$15,"=DTSDS1")+COUNTIF($B$4:$AF$15,"=NTSDS1")</f>
        <v>0</v>
      </c>
      <c r="E21" s="1777"/>
      <c r="I21" s="1776" t="s">
        <v>222</v>
      </c>
      <c r="J21" s="1776"/>
      <c r="K21" s="1776"/>
      <c r="L21" s="1777">
        <f>COUNTIF($B$4:$AF$15,"=L")</f>
        <v>0</v>
      </c>
      <c r="M21" s="1777"/>
      <c r="Q21" s="1778" t="s">
        <v>223</v>
      </c>
      <c r="R21" s="1779"/>
      <c r="S21" s="1779"/>
      <c r="T21" s="1780"/>
      <c r="U21" s="1801">
        <f>IF(AG18&gt;0,AG18-(T19*(12/24)),0)</f>
        <v>0.1666666666666643</v>
      </c>
      <c r="V21" s="1802"/>
      <c r="W21" s="1805" t="s">
        <v>224</v>
      </c>
      <c r="X21" s="1806"/>
      <c r="Y21" s="1807">
        <f>IF(U21&gt;0,(IF(U21&lt;(12/24),1/24,(INT(U21/(12/24)))/24)),0)</f>
        <v>4.1666666666666664E-2</v>
      </c>
      <c r="Z21" s="1808"/>
      <c r="AA21" s="1791">
        <f>((Y21*24)*1.25*U23)</f>
        <v>0</v>
      </c>
      <c r="AB21" s="1792"/>
      <c r="AG21" s="246"/>
    </row>
    <row r="22" spans="1:33" s="53" customFormat="1" ht="18" customHeight="1" x14ac:dyDescent="0.15">
      <c r="A22" s="1776" t="s">
        <v>225</v>
      </c>
      <c r="B22" s="1776"/>
      <c r="C22" s="1776"/>
      <c r="D22" s="1788">
        <f>+D19+D20+D21</f>
        <v>0</v>
      </c>
      <c r="E22" s="1788"/>
      <c r="I22" s="1776" t="s">
        <v>226</v>
      </c>
      <c r="J22" s="1776"/>
      <c r="K22" s="1776"/>
      <c r="L22" s="1777">
        <f>COUNTIF($B$4:$AF$15,"=B")</f>
        <v>50</v>
      </c>
      <c r="M22" s="1777"/>
      <c r="Q22" s="1785"/>
      <c r="R22" s="1786"/>
      <c r="S22" s="1786"/>
      <c r="T22" s="1787"/>
      <c r="U22" s="1803"/>
      <c r="V22" s="1804"/>
      <c r="W22" s="1789">
        <v>0.375</v>
      </c>
      <c r="X22" s="1790"/>
      <c r="Y22" s="1807">
        <f>IF(U21&lt;(12/24),U21-Y21,U21-(INT(U21/(12/24)))/24)</f>
        <v>0.12499999999999764</v>
      </c>
      <c r="Z22" s="1808"/>
      <c r="AA22" s="1791">
        <f>+((Y22*24)*1.375*U23)</f>
        <v>0</v>
      </c>
      <c r="AB22" s="1792"/>
      <c r="AG22" s="246"/>
    </row>
    <row r="23" spans="1:33" s="53" customFormat="1" ht="18" customHeight="1" x14ac:dyDescent="0.15">
      <c r="A23" s="247"/>
      <c r="I23" s="1776" t="s">
        <v>227</v>
      </c>
      <c r="J23" s="1776"/>
      <c r="K23" s="1776"/>
      <c r="L23" s="1777">
        <f>COUNTIF($B$4:$AF$15,"=Disp")</f>
        <v>0</v>
      </c>
      <c r="M23" s="1777"/>
      <c r="Q23" s="1793" t="s">
        <v>228</v>
      </c>
      <c r="R23" s="1794"/>
      <c r="S23" s="1794"/>
      <c r="T23" s="1795"/>
      <c r="U23" s="1796"/>
      <c r="V23" s="1797"/>
      <c r="W23" s="248" t="s">
        <v>42</v>
      </c>
      <c r="X23" s="249"/>
      <c r="Y23" s="1798">
        <f>+AA21+AA22</f>
        <v>0</v>
      </c>
      <c r="Z23" s="1799"/>
      <c r="AA23" s="1799"/>
      <c r="AB23" s="1800"/>
      <c r="AG23" s="246"/>
    </row>
    <row r="24" spans="1:33" s="53" customFormat="1" ht="18" customHeight="1" x14ac:dyDescent="0.2">
      <c r="A24" s="1826" t="s">
        <v>262</v>
      </c>
      <c r="B24" s="1826"/>
      <c r="C24" s="1826"/>
      <c r="D24" s="1826"/>
      <c r="E24" s="1826"/>
      <c r="F24" s="1826"/>
      <c r="G24" s="1826"/>
      <c r="H24" s="1826"/>
      <c r="I24" s="1826"/>
      <c r="J24" s="1826"/>
      <c r="K24" s="1826"/>
      <c r="L24" s="1826"/>
      <c r="M24" s="1826"/>
      <c r="N24" s="1826"/>
      <c r="O24" s="1826"/>
      <c r="P24" s="1826"/>
      <c r="Q24" s="1826"/>
      <c r="R24" s="1826"/>
      <c r="S24" s="1826"/>
      <c r="T24" s="1826"/>
      <c r="U24" s="1826"/>
      <c r="V24" s="1826"/>
      <c r="W24" s="1826"/>
      <c r="X24" s="1826"/>
      <c r="Y24" s="1826"/>
      <c r="Z24" s="1826"/>
      <c r="AA24" s="1826"/>
      <c r="AB24" s="1826"/>
      <c r="AC24" s="1826"/>
      <c r="AD24" s="1826"/>
      <c r="AE24" s="1826"/>
      <c r="AF24" s="1826"/>
      <c r="AG24" s="1826"/>
    </row>
    <row r="25" spans="1:33" ht="18" customHeight="1" x14ac:dyDescent="0.25"/>
    <row r="26" spans="1:33" ht="30.95" customHeight="1" x14ac:dyDescent="0.25">
      <c r="A26" s="241"/>
      <c r="B26" s="31"/>
      <c r="C26" s="242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1809"/>
      <c r="AB26" s="1809"/>
      <c r="AC26" s="1809"/>
      <c r="AD26" s="1809"/>
      <c r="AE26" s="1809"/>
      <c r="AF26" s="1809"/>
      <c r="AG26" s="243"/>
    </row>
    <row r="27" spans="1:33" ht="27.95" customHeight="1" x14ac:dyDescent="0.25">
      <c r="A27" s="1764">
        <v>2024</v>
      </c>
      <c r="B27" s="1771" t="s">
        <v>214</v>
      </c>
      <c r="C27" s="1772"/>
      <c r="D27" s="1773"/>
      <c r="E27" s="1810">
        <v>30</v>
      </c>
      <c r="F27" s="1811"/>
      <c r="G27" s="1811"/>
      <c r="H27" s="1811"/>
      <c r="I27" s="1811"/>
      <c r="J27" s="1811"/>
      <c r="K27" s="1812"/>
      <c r="L27" s="1771" t="s">
        <v>215</v>
      </c>
      <c r="M27" s="1772"/>
      <c r="N27" s="1773"/>
      <c r="O27" s="1768"/>
      <c r="P27" s="1769"/>
      <c r="Q27" s="1769"/>
      <c r="R27" s="1769"/>
      <c r="S27" s="1769"/>
      <c r="T27" s="1769"/>
      <c r="U27" s="1769"/>
      <c r="V27" s="1770"/>
      <c r="W27" s="1771" t="s">
        <v>216</v>
      </c>
      <c r="X27" s="1772"/>
      <c r="Y27" s="1773"/>
      <c r="Z27" s="1768"/>
      <c r="AA27" s="1769"/>
      <c r="AB27" s="1769"/>
      <c r="AC27" s="1769"/>
      <c r="AD27" s="1769"/>
      <c r="AE27" s="1769"/>
      <c r="AF27" s="1770"/>
      <c r="AG27" s="255">
        <f>+AG29+AG31+AG33+AG35+AG37+AG39</f>
        <v>29.666666666666668</v>
      </c>
    </row>
    <row r="28" spans="1:33" ht="20.45" customHeight="1" x14ac:dyDescent="0.25">
      <c r="A28" s="1765"/>
      <c r="B28" s="257">
        <v>1</v>
      </c>
      <c r="C28" s="257">
        <v>2</v>
      </c>
      <c r="D28" s="257">
        <v>3</v>
      </c>
      <c r="E28" s="257">
        <v>4</v>
      </c>
      <c r="F28" s="257">
        <v>5</v>
      </c>
      <c r="G28" s="257">
        <v>6</v>
      </c>
      <c r="H28" s="257">
        <v>7</v>
      </c>
      <c r="I28" s="257">
        <v>8</v>
      </c>
      <c r="J28" s="257">
        <v>9</v>
      </c>
      <c r="K28" s="257">
        <v>10</v>
      </c>
      <c r="L28" s="257">
        <v>11</v>
      </c>
      <c r="M28" s="257">
        <v>12</v>
      </c>
      <c r="N28" s="257">
        <v>13</v>
      </c>
      <c r="O28" s="257">
        <v>14</v>
      </c>
      <c r="P28" s="257">
        <v>15</v>
      </c>
      <c r="Q28" s="257">
        <v>16</v>
      </c>
      <c r="R28" s="257">
        <v>17</v>
      </c>
      <c r="S28" s="257">
        <v>18</v>
      </c>
      <c r="T28" s="257">
        <v>19</v>
      </c>
      <c r="U28" s="257">
        <v>20</v>
      </c>
      <c r="V28" s="257">
        <v>21</v>
      </c>
      <c r="W28" s="263">
        <v>22</v>
      </c>
      <c r="X28" s="263">
        <v>23</v>
      </c>
      <c r="Y28" s="263">
        <v>24</v>
      </c>
      <c r="Z28" s="263">
        <v>25</v>
      </c>
      <c r="AA28" s="263">
        <v>26</v>
      </c>
      <c r="AB28" s="263">
        <v>27</v>
      </c>
      <c r="AC28" s="263">
        <v>28</v>
      </c>
      <c r="AD28" s="263">
        <v>29</v>
      </c>
      <c r="AE28" s="263">
        <v>30</v>
      </c>
      <c r="AF28" s="257">
        <v>31</v>
      </c>
      <c r="AG28" s="258" t="s">
        <v>8</v>
      </c>
    </row>
    <row r="29" spans="1:33" ht="20.45" customHeight="1" x14ac:dyDescent="0.25">
      <c r="A29" s="1764" t="s">
        <v>251</v>
      </c>
      <c r="B29" s="259" t="e">
        <f>+#REF!</f>
        <v>#REF!</v>
      </c>
      <c r="C29" s="259" t="e">
        <f>+#REF!</f>
        <v>#REF!</v>
      </c>
      <c r="D29" s="259" t="e">
        <f>+#REF!</f>
        <v>#REF!</v>
      </c>
      <c r="E29" s="259" t="e">
        <f>+#REF!</f>
        <v>#REF!</v>
      </c>
      <c r="F29" s="259" t="e">
        <f>+#REF!</f>
        <v>#REF!</v>
      </c>
      <c r="G29" s="259" t="e">
        <f>+#REF!</f>
        <v>#REF!</v>
      </c>
      <c r="H29" s="259" t="e">
        <f>+#REF!</f>
        <v>#REF!</v>
      </c>
      <c r="I29" s="259" t="e">
        <f>+#REF!</f>
        <v>#REF!</v>
      </c>
      <c r="J29" s="259" t="e">
        <f>+#REF!</f>
        <v>#REF!</v>
      </c>
      <c r="K29" s="259" t="e">
        <f>+#REF!</f>
        <v>#REF!</v>
      </c>
      <c r="L29" s="259" t="e">
        <f>+#REF!</f>
        <v>#REF!</v>
      </c>
      <c r="M29" s="259" t="e">
        <f>+#REF!</f>
        <v>#REF!</v>
      </c>
      <c r="N29" s="259" t="e">
        <f>+#REF!</f>
        <v>#REF!</v>
      </c>
      <c r="O29" s="259" t="e">
        <f>+#REF!</f>
        <v>#REF!</v>
      </c>
      <c r="P29" s="259" t="e">
        <f>+#REF!</f>
        <v>#REF!</v>
      </c>
      <c r="Q29" s="259" t="e">
        <f>+#REF!</f>
        <v>#REF!</v>
      </c>
      <c r="R29" s="259" t="e">
        <f>+#REF!</f>
        <v>#REF!</v>
      </c>
      <c r="S29" s="259" t="e">
        <f>+#REF!</f>
        <v>#REF!</v>
      </c>
      <c r="T29" s="259" t="e">
        <f>+#REF!</f>
        <v>#REF!</v>
      </c>
      <c r="U29" s="259" t="e">
        <f>+#REF!</f>
        <v>#REF!</v>
      </c>
      <c r="V29" s="259" t="e">
        <f>+#REF!</f>
        <v>#REF!</v>
      </c>
      <c r="W29" s="259" t="e">
        <f>+#REF!</f>
        <v>#REF!</v>
      </c>
      <c r="X29" s="259" t="e">
        <f>+#REF!</f>
        <v>#REF!</v>
      </c>
      <c r="Y29" s="259" t="e">
        <f>+#REF!</f>
        <v>#REF!</v>
      </c>
      <c r="Z29" s="259" t="e">
        <f>+#REF!</f>
        <v>#REF!</v>
      </c>
      <c r="AA29" s="259" t="e">
        <f>+#REF!</f>
        <v>#REF!</v>
      </c>
      <c r="AB29" s="259" t="e">
        <f>+#REF!</f>
        <v>#REF!</v>
      </c>
      <c r="AC29" s="259" t="e">
        <f>+#REF!</f>
        <v>#REF!</v>
      </c>
      <c r="AD29" s="259" t="e">
        <f>+#REF!</f>
        <v>#REF!</v>
      </c>
      <c r="AE29" s="259" t="e">
        <f>+#REF!</f>
        <v>#REF!</v>
      </c>
      <c r="AF29" s="259" t="e">
        <f>+#REF!</f>
        <v>#REF!</v>
      </c>
      <c r="AG29" s="427">
        <f>184/24</f>
        <v>7.666666666666667</v>
      </c>
    </row>
    <row r="30" spans="1:33" ht="20.45" customHeight="1" x14ac:dyDescent="0.25">
      <c r="A30" s="1765"/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245" t="e">
        <f>#REF!</f>
        <v>#REF!</v>
      </c>
    </row>
    <row r="31" spans="1:33" ht="20.45" customHeight="1" x14ac:dyDescent="0.25">
      <c r="A31" s="1764" t="s">
        <v>252</v>
      </c>
      <c r="B31" s="250" t="e">
        <f>+#REF!</f>
        <v>#REF!</v>
      </c>
      <c r="C31" s="250" t="e">
        <f>+#REF!</f>
        <v>#REF!</v>
      </c>
      <c r="D31" s="250" t="e">
        <f>+#REF!</f>
        <v>#REF!</v>
      </c>
      <c r="E31" s="250" t="e">
        <f>+#REF!</f>
        <v>#REF!</v>
      </c>
      <c r="F31" s="250" t="e">
        <f>+#REF!</f>
        <v>#REF!</v>
      </c>
      <c r="G31" s="250" t="e">
        <f>+#REF!</f>
        <v>#REF!</v>
      </c>
      <c r="H31" s="250" t="e">
        <f>+#REF!</f>
        <v>#REF!</v>
      </c>
      <c r="I31" s="250" t="e">
        <f>+#REF!</f>
        <v>#REF!</v>
      </c>
      <c r="J31" s="250" t="e">
        <f>+#REF!</f>
        <v>#REF!</v>
      </c>
      <c r="K31" s="250" t="e">
        <f>+#REF!</f>
        <v>#REF!</v>
      </c>
      <c r="L31" s="250" t="e">
        <f>+#REF!</f>
        <v>#REF!</v>
      </c>
      <c r="M31" s="250" t="e">
        <f>+#REF!</f>
        <v>#REF!</v>
      </c>
      <c r="N31" s="250" t="e">
        <f>+#REF!</f>
        <v>#REF!</v>
      </c>
      <c r="O31" s="250" t="e">
        <f>+#REF!</f>
        <v>#REF!</v>
      </c>
      <c r="P31" s="250" t="e">
        <f>+#REF!</f>
        <v>#REF!</v>
      </c>
      <c r="Q31" s="250" t="e">
        <f>+#REF!</f>
        <v>#REF!</v>
      </c>
      <c r="R31" s="250" t="e">
        <f>+#REF!</f>
        <v>#REF!</v>
      </c>
      <c r="S31" s="250" t="e">
        <f>+#REF!</f>
        <v>#REF!</v>
      </c>
      <c r="T31" s="250" t="e">
        <f>+#REF!</f>
        <v>#REF!</v>
      </c>
      <c r="U31" s="250" t="e">
        <f>+#REF!</f>
        <v>#REF!</v>
      </c>
      <c r="V31" s="250" t="e">
        <f>+#REF!</f>
        <v>#REF!</v>
      </c>
      <c r="W31" s="250" t="e">
        <f>+#REF!</f>
        <v>#REF!</v>
      </c>
      <c r="X31" s="250" t="e">
        <f>+#REF!</f>
        <v>#REF!</v>
      </c>
      <c r="Y31" s="250" t="e">
        <f>+#REF!</f>
        <v>#REF!</v>
      </c>
      <c r="Z31" s="250" t="e">
        <f>+#REF!</f>
        <v>#REF!</v>
      </c>
      <c r="AA31" s="250" t="e">
        <f>+#REF!</f>
        <v>#REF!</v>
      </c>
      <c r="AB31" s="250" t="e">
        <f>+#REF!</f>
        <v>#REF!</v>
      </c>
      <c r="AC31" s="250" t="e">
        <f>+#REF!</f>
        <v>#REF!</v>
      </c>
      <c r="AD31" s="250" t="e">
        <f>+#REF!</f>
        <v>#REF!</v>
      </c>
      <c r="AE31" s="250" t="e">
        <f>+#REF!</f>
        <v>#REF!</v>
      </c>
      <c r="AF31" s="250" t="e">
        <f>+#REF!</f>
        <v>#REF!</v>
      </c>
      <c r="AG31" s="244">
        <f>176/24</f>
        <v>7.333333333333333</v>
      </c>
    </row>
    <row r="32" spans="1:33" ht="20.45" customHeight="1" x14ac:dyDescent="0.25">
      <c r="A32" s="1765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5" t="e">
        <f>#REF!</f>
        <v>#REF!</v>
      </c>
    </row>
    <row r="33" spans="1:33" ht="20.45" customHeight="1" x14ac:dyDescent="0.25">
      <c r="A33" s="1764" t="s">
        <v>253</v>
      </c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4">
        <f>168/24</f>
        <v>7</v>
      </c>
    </row>
    <row r="34" spans="1:33" ht="20.45" customHeight="1" x14ac:dyDescent="0.25">
      <c r="A34" s="1765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5" t="e">
        <f>#REF!</f>
        <v>#REF!</v>
      </c>
    </row>
    <row r="35" spans="1:33" ht="20.45" customHeight="1" x14ac:dyDescent="0.25">
      <c r="A35" s="1764" t="s">
        <v>254</v>
      </c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4">
        <f>184/24</f>
        <v>7.666666666666667</v>
      </c>
    </row>
    <row r="36" spans="1:33" ht="20.45" customHeight="1" x14ac:dyDescent="0.25">
      <c r="A36" s="1765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5" t="e">
        <f>#REF!</f>
        <v>#REF!</v>
      </c>
    </row>
    <row r="37" spans="1:33" ht="20.45" customHeight="1" x14ac:dyDescent="0.25">
      <c r="A37" s="1764" t="s">
        <v>255</v>
      </c>
      <c r="B37" s="277" t="str">
        <f>+JAN!D57</f>
        <v>D</v>
      </c>
      <c r="C37" s="277"/>
      <c r="D37" s="277"/>
      <c r="E37" s="277"/>
      <c r="F37" s="277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277"/>
      <c r="V37" s="277"/>
      <c r="W37" s="277"/>
      <c r="X37" s="277"/>
      <c r="Y37" s="277"/>
      <c r="Z37" s="277"/>
      <c r="AA37" s="277"/>
      <c r="AB37" s="277"/>
      <c r="AC37" s="277"/>
      <c r="AD37" s="277"/>
      <c r="AE37" s="277"/>
      <c r="AF37" s="277"/>
      <c r="AG37" s="244"/>
    </row>
    <row r="38" spans="1:33" ht="20.45" customHeight="1" x14ac:dyDescent="0.25">
      <c r="A38" s="1765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  <c r="T38" s="278"/>
      <c r="U38" s="278"/>
      <c r="V38" s="278"/>
      <c r="W38" s="278"/>
      <c r="X38" s="278"/>
      <c r="Y38" s="278"/>
      <c r="Z38" s="278"/>
      <c r="AA38" s="278"/>
      <c r="AB38" s="278"/>
      <c r="AC38" s="278"/>
      <c r="AD38" s="278"/>
      <c r="AE38" s="278"/>
      <c r="AF38" s="278"/>
      <c r="AG38" s="245"/>
    </row>
    <row r="39" spans="1:33" ht="20.45" customHeight="1" x14ac:dyDescent="0.25">
      <c r="A39" s="1764" t="s">
        <v>256</v>
      </c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  <c r="AD39" s="250"/>
      <c r="AE39" s="250"/>
      <c r="AF39" s="250"/>
      <c r="AG39" s="244"/>
    </row>
    <row r="40" spans="1:33" ht="20.45" customHeight="1" x14ac:dyDescent="0.25">
      <c r="A40" s="1765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5"/>
    </row>
    <row r="41" spans="1:33" ht="20.45" customHeight="1" x14ac:dyDescent="0.25">
      <c r="A41" s="1774" t="s">
        <v>217</v>
      </c>
      <c r="B41" s="1774"/>
      <c r="C41" s="1774"/>
      <c r="D41" s="1774"/>
      <c r="E41" s="1774"/>
      <c r="F41" s="1774"/>
      <c r="G41" s="1774"/>
      <c r="H41" s="1774"/>
      <c r="I41" s="1774"/>
      <c r="J41" s="1774"/>
      <c r="K41" s="1774"/>
      <c r="L41" s="1774"/>
      <c r="M41" s="1774"/>
      <c r="N41" s="1774"/>
      <c r="O41" s="1774"/>
      <c r="P41" s="1774"/>
      <c r="Q41" s="1774"/>
      <c r="R41" s="1774"/>
      <c r="S41" s="1774"/>
      <c r="T41" s="1774"/>
      <c r="U41" s="1774"/>
      <c r="V41" s="1774"/>
      <c r="W41" s="1774"/>
      <c r="X41" s="1774"/>
      <c r="Y41" s="1774"/>
      <c r="Z41" s="1774"/>
      <c r="AA41" s="1774"/>
      <c r="AB41" s="1774"/>
      <c r="AC41" s="1774"/>
      <c r="AD41" s="1774"/>
      <c r="AE41" s="1774"/>
      <c r="AF41" s="1813"/>
      <c r="AG41" s="260" t="e">
        <f>+AG30+AG32+AG34+AG36+AG38+AG40</f>
        <v>#REF!</v>
      </c>
    </row>
    <row r="42" spans="1:33" ht="20.45" customHeight="1" x14ac:dyDescent="0.25">
      <c r="A42" s="1775"/>
      <c r="B42" s="1775"/>
      <c r="C42" s="1775"/>
      <c r="D42" s="1775"/>
      <c r="E42" s="1775"/>
      <c r="F42" s="1775"/>
      <c r="G42" s="1775"/>
      <c r="H42" s="1775"/>
      <c r="I42" s="1775"/>
      <c r="J42" s="1775"/>
      <c r="K42" s="1775"/>
      <c r="L42" s="1775"/>
      <c r="M42" s="1775"/>
      <c r="N42" s="1775"/>
      <c r="O42" s="1775"/>
      <c r="P42" s="1775"/>
      <c r="Q42" s="1775"/>
      <c r="R42" s="1775"/>
      <c r="S42" s="1775"/>
      <c r="T42" s="1775"/>
      <c r="U42" s="1775"/>
      <c r="V42" s="1775"/>
      <c r="W42" s="1775"/>
      <c r="X42" s="1775"/>
      <c r="Y42" s="1775"/>
      <c r="Z42" s="1775"/>
      <c r="AA42" s="1775"/>
      <c r="AB42" s="1775"/>
      <c r="AC42" s="1775"/>
      <c r="AD42" s="1775"/>
      <c r="AE42" s="1775"/>
      <c r="AF42" s="1814"/>
      <c r="AG42" s="261" t="e">
        <f>+AG41-AG27</f>
        <v>#REF!</v>
      </c>
    </row>
    <row r="44" spans="1:33" ht="21.6" customHeight="1" x14ac:dyDescent="0.25">
      <c r="A44" s="1793" t="s">
        <v>218</v>
      </c>
      <c r="B44" s="1794"/>
      <c r="C44" s="1795"/>
      <c r="D44" s="1815">
        <f>COUNTIF($B$29:$AF$40,"=DTS")+COUNTIF($B$29:$AF$40,"=NTS")+COUNTIF($B$29:$AF$40,"=DTS1")+COUNTIF($B$29:$AF$40,"=NTS1")</f>
        <v>0</v>
      </c>
      <c r="E44" s="1816"/>
      <c r="F44" s="53"/>
      <c r="G44" s="53"/>
      <c r="H44" s="53"/>
      <c r="I44" s="1793" t="s">
        <v>219</v>
      </c>
      <c r="J44" s="1794"/>
      <c r="K44" s="1795"/>
      <c r="L44" s="1815">
        <f>COUNTIF($B$29:$AF$40,"=FE")</f>
        <v>0</v>
      </c>
      <c r="M44" s="1816"/>
      <c r="N44" s="53"/>
      <c r="O44" s="53"/>
      <c r="P44" s="53"/>
      <c r="Q44" s="1778" t="s">
        <v>258</v>
      </c>
      <c r="R44" s="1779"/>
      <c r="S44" s="1779"/>
      <c r="T44" s="1780"/>
      <c r="U44" s="1781" t="e">
        <f>#REF!</f>
        <v>#REF!</v>
      </c>
      <c r="V44" s="1817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246"/>
    </row>
    <row r="45" spans="1:33" ht="21.6" customHeight="1" x14ac:dyDescent="0.25">
      <c r="A45" s="1793" t="s">
        <v>220</v>
      </c>
      <c r="B45" s="1794"/>
      <c r="C45" s="1795"/>
      <c r="D45" s="1815">
        <f>COUNTIF($B$29:$AF$40,"=DTS5S")+COUNTIF($B$29:$AF$40,"=NTS5S")+COUNTIF($B$29:$AF$40,"=DTS5S1")+COUNTIF($B$29:$AF$40,"=NTS5S1")</f>
        <v>0</v>
      </c>
      <c r="E45" s="1816"/>
      <c r="F45" s="53"/>
      <c r="G45" s="53"/>
      <c r="H45" s="53"/>
      <c r="I45" s="1793" t="s">
        <v>57</v>
      </c>
      <c r="J45" s="1794"/>
      <c r="K45" s="1795"/>
      <c r="L45" s="1815">
        <f>COUNTIF($B$29:$AF$40,"=FOTS")</f>
        <v>0</v>
      </c>
      <c r="M45" s="1816"/>
      <c r="N45" s="53"/>
      <c r="O45" s="53"/>
      <c r="P45" s="53"/>
      <c r="Q45" s="1785" t="s">
        <v>247</v>
      </c>
      <c r="R45" s="1786"/>
      <c r="S45" s="1786"/>
      <c r="T45" s="1787"/>
      <c r="U45" s="1818"/>
      <c r="V45" s="1819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21.6" customHeight="1" x14ac:dyDescent="0.25">
      <c r="A46" s="1793" t="s">
        <v>221</v>
      </c>
      <c r="B46" s="1794"/>
      <c r="C46" s="1795"/>
      <c r="D46" s="1815">
        <f>COUNTIF($B$29:$AF$40,"=DTSDS")+COUNTIF($B$29:$AF$40,"=NTSDS")+COUNTIF($B$29:$AF$40,"=DTSDS1")+COUNTIF($B$29:$AF$40,"=NTSDS1")</f>
        <v>0</v>
      </c>
      <c r="E46" s="1816"/>
      <c r="F46" s="53"/>
      <c r="G46" s="53"/>
      <c r="H46" s="53"/>
      <c r="I46" s="1793" t="s">
        <v>222</v>
      </c>
      <c r="J46" s="1794"/>
      <c r="K46" s="1795"/>
      <c r="L46" s="1815">
        <f>COUNTIF($B$29:$AF$40,"=L")</f>
        <v>0</v>
      </c>
      <c r="M46" s="1816"/>
      <c r="N46" s="53"/>
      <c r="O46" s="53"/>
      <c r="P46" s="53"/>
      <c r="Q46" s="1778" t="s">
        <v>223</v>
      </c>
      <c r="R46" s="1779"/>
      <c r="S46" s="1779"/>
      <c r="T46" s="1780"/>
      <c r="U46" s="1801" t="e">
        <f>IF(AG42&gt;0,AG42-(T44*(12/24)),0)</f>
        <v>#REF!</v>
      </c>
      <c r="V46" s="1802"/>
      <c r="W46" s="1805"/>
      <c r="X46" s="1806"/>
      <c r="Y46" s="1807" t="e">
        <f>IF(U46&gt;0,(IF(U46&lt;(12/24),1/24,(INT(U46/(12/24)))/24)),0)</f>
        <v>#REF!</v>
      </c>
      <c r="Z46" s="1808"/>
      <c r="AA46" s="1791" t="e">
        <f>((Y46*24)*1.25*U48)</f>
        <v>#REF!</v>
      </c>
      <c r="AB46" s="1792"/>
      <c r="AC46" s="53"/>
      <c r="AD46" s="53"/>
      <c r="AE46" s="53"/>
      <c r="AF46" s="53"/>
      <c r="AG46" s="246"/>
    </row>
    <row r="47" spans="1:33" ht="21.6" customHeight="1" x14ac:dyDescent="0.25">
      <c r="A47" s="1793" t="s">
        <v>225</v>
      </c>
      <c r="B47" s="1794"/>
      <c r="C47" s="1795"/>
      <c r="D47" s="1820">
        <f>+D44+D45+D46</f>
        <v>0</v>
      </c>
      <c r="E47" s="1821"/>
      <c r="F47" s="53"/>
      <c r="G47" s="53"/>
      <c r="H47" s="53"/>
      <c r="I47" s="1793" t="s">
        <v>226</v>
      </c>
      <c r="J47" s="1794"/>
      <c r="K47" s="1795"/>
      <c r="L47" s="1815">
        <f>COUNTIF($B$29:$AF$40,"=B")</f>
        <v>0</v>
      </c>
      <c r="M47" s="1816"/>
      <c r="N47" s="53"/>
      <c r="O47" s="53"/>
      <c r="P47" s="53"/>
      <c r="Q47" s="1785"/>
      <c r="R47" s="1786"/>
      <c r="S47" s="1786"/>
      <c r="T47" s="1787"/>
      <c r="U47" s="1803"/>
      <c r="V47" s="1804"/>
      <c r="W47" s="1789"/>
      <c r="X47" s="1790"/>
      <c r="Y47" s="1807" t="e">
        <f>IF(U46&lt;(12/24),U46-Y46,U46-(INT(U46/(12/24)))/24)</f>
        <v>#REF!</v>
      </c>
      <c r="Z47" s="1808"/>
      <c r="AA47" s="1791" t="e">
        <f>+((Y47*24)*1.375*U48)</f>
        <v>#REF!</v>
      </c>
      <c r="AB47" s="1792"/>
      <c r="AC47" s="53"/>
      <c r="AD47" s="53"/>
      <c r="AE47" s="53"/>
      <c r="AF47" s="53"/>
      <c r="AG47" s="246"/>
    </row>
    <row r="48" spans="1:33" ht="21.6" customHeight="1" x14ac:dyDescent="0.25">
      <c r="A48" s="247"/>
      <c r="B48" s="53"/>
      <c r="C48" s="53"/>
      <c r="D48" s="53"/>
      <c r="E48" s="53"/>
      <c r="F48" s="53"/>
      <c r="G48" s="53"/>
      <c r="H48" s="53"/>
      <c r="I48" s="1793" t="s">
        <v>227</v>
      </c>
      <c r="J48" s="1794"/>
      <c r="K48" s="1795"/>
      <c r="L48" s="1815">
        <f>COUNTIF($B$29:$AF$40,"=Disp")</f>
        <v>0</v>
      </c>
      <c r="M48" s="1816"/>
      <c r="N48" s="53"/>
      <c r="O48" s="53"/>
      <c r="P48" s="53"/>
      <c r="Q48" s="1793" t="s">
        <v>228</v>
      </c>
      <c r="R48" s="1794"/>
      <c r="S48" s="1794"/>
      <c r="T48" s="1795"/>
      <c r="U48" s="1796"/>
      <c r="V48" s="1797"/>
      <c r="W48" s="248" t="s">
        <v>42</v>
      </c>
      <c r="X48" s="249"/>
      <c r="Y48" s="1798" t="e">
        <f>+AA46+AA47</f>
        <v>#REF!</v>
      </c>
      <c r="Z48" s="1799"/>
      <c r="AA48" s="1799"/>
      <c r="AB48" s="1800"/>
      <c r="AC48" s="53"/>
      <c r="AD48" s="53"/>
      <c r="AE48" s="53"/>
      <c r="AF48" s="53"/>
      <c r="AG48" s="246"/>
    </row>
    <row r="49" spans="1:56" ht="43.5" customHeight="1" x14ac:dyDescent="0.25">
      <c r="A49" s="1823" t="s">
        <v>262</v>
      </c>
      <c r="B49" s="1823"/>
      <c r="C49" s="1823"/>
      <c r="D49" s="1823"/>
      <c r="E49" s="1823"/>
      <c r="F49" s="1823"/>
      <c r="G49" s="1823"/>
      <c r="H49" s="1823"/>
      <c r="I49" s="1823"/>
      <c r="J49" s="1823"/>
      <c r="K49" s="1823"/>
      <c r="L49" s="1823"/>
      <c r="M49" s="1823"/>
      <c r="N49" s="1823"/>
      <c r="O49" s="1823"/>
      <c r="P49" s="1823"/>
      <c r="Q49" s="1823"/>
      <c r="R49" s="1823"/>
      <c r="S49" s="1823"/>
      <c r="T49" s="1823"/>
      <c r="U49" s="1823"/>
      <c r="V49" s="1823"/>
      <c r="W49" s="1823"/>
      <c r="X49" s="1823"/>
      <c r="Y49" s="1823"/>
      <c r="Z49" s="1823"/>
      <c r="AA49" s="1823"/>
      <c r="AB49" s="1823"/>
      <c r="AC49" s="1823"/>
      <c r="AD49" s="1823"/>
      <c r="AE49" s="1823"/>
      <c r="AF49" s="1823"/>
      <c r="AG49" s="1823"/>
      <c r="AH49" s="1823"/>
      <c r="AI49" s="1823"/>
      <c r="AJ49" s="1823"/>
      <c r="AK49" s="1823"/>
      <c r="AL49" s="1823"/>
      <c r="AM49" s="1823"/>
      <c r="AN49" s="1823"/>
      <c r="AO49" s="1823"/>
      <c r="AP49" s="1823"/>
      <c r="AQ49" s="1823"/>
      <c r="AR49" s="1823"/>
      <c r="AS49" s="1823"/>
      <c r="AT49" s="1823"/>
      <c r="AU49" s="1823"/>
      <c r="AV49" s="1823"/>
      <c r="AW49" s="1823"/>
      <c r="AX49" s="1823"/>
      <c r="AY49" s="1823"/>
      <c r="AZ49" s="1823"/>
      <c r="BA49" s="1823"/>
      <c r="BB49" s="1823"/>
      <c r="BC49" s="1823"/>
      <c r="BD49" s="1823"/>
    </row>
  </sheetData>
  <mergeCells count="90">
    <mergeCell ref="Y22:Z22"/>
    <mergeCell ref="AA22:AB22"/>
    <mergeCell ref="A49:BD4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A24:AG24"/>
    <mergeCell ref="A22:C22"/>
    <mergeCell ref="D22:E22"/>
    <mergeCell ref="I22:K22"/>
    <mergeCell ref="L22:M22"/>
    <mergeCell ref="I23:K23"/>
    <mergeCell ref="L23:M23"/>
    <mergeCell ref="Q21:T22"/>
    <mergeCell ref="U21:V22"/>
    <mergeCell ref="W21:X21"/>
    <mergeCell ref="W22:X22"/>
    <mergeCell ref="Y21:Z21"/>
    <mergeCell ref="AA21:AB21"/>
    <mergeCell ref="Q23:T23"/>
    <mergeCell ref="U23:V23"/>
    <mergeCell ref="Y23:AB23"/>
    <mergeCell ref="A17:AF18"/>
    <mergeCell ref="A20:C20"/>
    <mergeCell ref="D20:E20"/>
    <mergeCell ref="I20:K20"/>
    <mergeCell ref="L20:M20"/>
    <mergeCell ref="Q20:T20"/>
    <mergeCell ref="Q19:T19"/>
    <mergeCell ref="U19:V20"/>
    <mergeCell ref="A21:C21"/>
    <mergeCell ref="D21:E21"/>
    <mergeCell ref="I21:K21"/>
    <mergeCell ref="L21:M21"/>
    <mergeCell ref="A19:C19"/>
    <mergeCell ref="D19:E19"/>
    <mergeCell ref="I19:K19"/>
    <mergeCell ref="L19:M19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419" priority="1" operator="equal">
      <formula>"FOTS"</formula>
    </cfRule>
    <cfRule type="cellIs" dxfId="418" priority="2" operator="equal">
      <formula>"FO"</formula>
    </cfRule>
    <cfRule type="cellIs" dxfId="417" priority="3" operator="equal">
      <formula>"F"</formula>
    </cfRule>
    <cfRule type="cellIs" dxfId="416" priority="4" operator="equal">
      <formula>"NTSDS"</formula>
    </cfRule>
    <cfRule type="cellIs" dxfId="415" priority="5" operator="equal">
      <formula>"DTSDS"</formula>
    </cfRule>
    <cfRule type="cellIs" dxfId="414" priority="6" operator="equal">
      <formula>"NTS5S"</formula>
    </cfRule>
    <cfRule type="cellIs" dxfId="413" priority="7" operator="equal">
      <formula>"DTS5S"</formula>
    </cfRule>
    <cfRule type="cellIs" dxfId="412" priority="8" operator="equal">
      <formula>"NTS"</formula>
    </cfRule>
    <cfRule type="cellIs" dxfId="411" priority="9" operator="equal">
      <formula>"DTS"</formula>
    </cfRule>
    <cfRule type="cellIs" dxfId="410" priority="10" operator="equal">
      <formula>"FEF"</formula>
    </cfRule>
    <cfRule type="cellIs" dxfId="409" priority="11" operator="equal">
      <formula>"FED"</formula>
    </cfRule>
    <cfRule type="cellIs" dxfId="408" priority="12" operator="equal">
      <formula>"FES"</formula>
    </cfRule>
    <cfRule type="cellIs" dxfId="407" priority="13" operator="equal">
      <formula>"FE"</formula>
    </cfRule>
    <cfRule type="cellIs" dxfId="406" priority="14" operator="equal">
      <formula>"DS"</formula>
    </cfRule>
  </conditionalFormatting>
  <conditionalFormatting sqref="B29:AF40">
    <cfRule type="cellIs" dxfId="405" priority="29" operator="equal">
      <formula>"FOTS"</formula>
    </cfRule>
    <cfRule type="cellIs" dxfId="404" priority="30" operator="equal">
      <formula>"FO"</formula>
    </cfRule>
    <cfRule type="cellIs" dxfId="403" priority="31" operator="equal">
      <formula>"F"</formula>
    </cfRule>
    <cfRule type="cellIs" dxfId="402" priority="32" operator="equal">
      <formula>"NTSDS"</formula>
    </cfRule>
    <cfRule type="cellIs" dxfId="401" priority="33" operator="equal">
      <formula>"DTSDS"</formula>
    </cfRule>
    <cfRule type="cellIs" dxfId="400" priority="34" operator="equal">
      <formula>"NTS5S"</formula>
    </cfRule>
    <cfRule type="cellIs" dxfId="399" priority="35" operator="equal">
      <formula>"DTS5S"</formula>
    </cfRule>
    <cfRule type="cellIs" dxfId="398" priority="36" operator="equal">
      <formula>"NTS"</formula>
    </cfRule>
    <cfRule type="cellIs" dxfId="397" priority="37" operator="equal">
      <formula>"DTS"</formula>
    </cfRule>
    <cfRule type="cellIs" dxfId="396" priority="38" operator="equal">
      <formula>"FEF"</formula>
    </cfRule>
    <cfRule type="cellIs" dxfId="395" priority="39" operator="equal">
      <formula>"FED"</formula>
    </cfRule>
    <cfRule type="cellIs" dxfId="394" priority="40" operator="equal">
      <formula>"FES"</formula>
    </cfRule>
    <cfRule type="cellIs" dxfId="393" priority="41" operator="equal">
      <formula>"FE"</formula>
    </cfRule>
    <cfRule type="cellIs" dxfId="39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025AD-4D62-4E1C-85EA-960881FB0569}">
  <dimension ref="A1:BD50"/>
  <sheetViews>
    <sheetView showZeros="0" topLeftCell="A28" workbookViewId="0">
      <selection activeCell="M29" sqref="M29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7" width="8.7109375" hidden="1" customWidth="1"/>
    <col min="38" max="38" width="8.42578125" hidden="1" customWidth="1"/>
    <col min="39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31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36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 t="str">
        <f>+JAN!D58</f>
        <v>D</v>
      </c>
      <c r="C5" s="259" t="str">
        <f>+JAN!E58</f>
        <v>D</v>
      </c>
      <c r="D5" s="259" t="str">
        <f>+JAN!F58</f>
        <v>NT</v>
      </c>
      <c r="E5" s="259">
        <f>+JAN!G58</f>
        <v>0</v>
      </c>
      <c r="F5" s="259">
        <f>+JAN!H58</f>
        <v>0</v>
      </c>
      <c r="G5" s="259" t="str">
        <f>+JAN!I58</f>
        <v>D</v>
      </c>
      <c r="H5" s="259" t="str">
        <f>+JAN!J58</f>
        <v>N</v>
      </c>
      <c r="I5" s="259">
        <f>+JAN!K58</f>
        <v>0</v>
      </c>
      <c r="J5" s="259" t="str">
        <f>+JAN!L58</f>
        <v>DT</v>
      </c>
      <c r="K5" s="259" t="str">
        <f>+JAN!M58</f>
        <v>N</v>
      </c>
      <c r="L5" s="259" t="str">
        <f>+JAN!N58</f>
        <v>T</v>
      </c>
      <c r="M5" s="259">
        <f>+JAN!O58</f>
        <v>0</v>
      </c>
      <c r="N5" s="259">
        <f>+JAN!P58</f>
        <v>0</v>
      </c>
      <c r="O5" s="259" t="str">
        <f>+JAN!Q58</f>
        <v>D</v>
      </c>
      <c r="P5" s="259" t="str">
        <f>+JAN!R58</f>
        <v>N</v>
      </c>
      <c r="Q5" s="259">
        <f>+JAN!S58</f>
        <v>0</v>
      </c>
      <c r="R5" s="259" t="str">
        <f>+JAN!T58</f>
        <v>DT</v>
      </c>
      <c r="S5" s="259" t="str">
        <f>+JAN!U58</f>
        <v>D</v>
      </c>
      <c r="T5" s="259" t="str">
        <f>+JAN!V58</f>
        <v>N</v>
      </c>
      <c r="U5" s="259">
        <f>+JAN!W58</f>
        <v>0</v>
      </c>
      <c r="V5" s="259">
        <f>+JAN!X58</f>
        <v>0</v>
      </c>
      <c r="W5" s="259" t="str">
        <f>+JAN!Y58</f>
        <v>D</v>
      </c>
      <c r="X5" s="259" t="str">
        <f>+JAN!Z58</f>
        <v>N</v>
      </c>
      <c r="Y5" s="259" t="str">
        <f>+JAN!AA58</f>
        <v>NTS</v>
      </c>
      <c r="Z5" s="259">
        <f>+JAN!AB58</f>
        <v>0</v>
      </c>
      <c r="AA5" s="259" t="str">
        <f>+JAN!AC58</f>
        <v>D</v>
      </c>
      <c r="AB5" s="259" t="str">
        <f>+JAN!AD58</f>
        <v>N</v>
      </c>
      <c r="AC5" s="259">
        <f>+JAN!AE58</f>
        <v>0</v>
      </c>
      <c r="AD5" s="259">
        <f>+JAN!AF58</f>
        <v>0</v>
      </c>
      <c r="AE5" s="259" t="str">
        <f>+JAN!AG58</f>
        <v>D</v>
      </c>
      <c r="AF5" s="259" t="str">
        <f>+JAN!AH58</f>
        <v>D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+JAN!BE58</f>
        <v>9</v>
      </c>
    </row>
    <row r="7" spans="1:33" ht="21" customHeight="1" x14ac:dyDescent="0.25">
      <c r="A7" s="382" t="s">
        <v>232</v>
      </c>
      <c r="B7" s="259">
        <f>+FEV!D60</f>
        <v>0</v>
      </c>
      <c r="C7" s="259">
        <f>+FEV!E60</f>
        <v>0</v>
      </c>
      <c r="D7" s="259" t="str">
        <f>+FEV!F60</f>
        <v>D</v>
      </c>
      <c r="E7" s="259" t="str">
        <f>+FEV!G60</f>
        <v>N</v>
      </c>
      <c r="F7" s="259">
        <f>+FEV!H60</f>
        <v>0</v>
      </c>
      <c r="G7" s="259">
        <f>+FEV!I60</f>
        <v>0</v>
      </c>
      <c r="H7" s="259" t="str">
        <f>+FEV!J60</f>
        <v>N</v>
      </c>
      <c r="I7" s="259" t="str">
        <f>+FEV!K60</f>
        <v>N</v>
      </c>
      <c r="J7" s="259">
        <f>+FEV!L60</f>
        <v>0</v>
      </c>
      <c r="K7" s="259">
        <f>+FEV!M60</f>
        <v>0</v>
      </c>
      <c r="L7" s="259" t="str">
        <f>+FEV!N60</f>
        <v>D</v>
      </c>
      <c r="M7" s="259" t="str">
        <f>+FEV!O60</f>
        <v>N</v>
      </c>
      <c r="N7" s="259">
        <f>+FEV!P60</f>
        <v>0</v>
      </c>
      <c r="O7" s="259">
        <f>+FEV!Q60</f>
        <v>0</v>
      </c>
      <c r="P7" s="259" t="str">
        <f>+FEV!R60</f>
        <v>D</v>
      </c>
      <c r="Q7" s="259" t="str">
        <f>+FEV!S60</f>
        <v>N</v>
      </c>
      <c r="R7" s="259">
        <f>+FEV!T60</f>
        <v>0</v>
      </c>
      <c r="S7" s="259">
        <f>+FEV!U60</f>
        <v>0</v>
      </c>
      <c r="T7" s="259" t="str">
        <f>+FEV!V60</f>
        <v>D</v>
      </c>
      <c r="U7" s="259" t="str">
        <f>+FEV!W60</f>
        <v>N</v>
      </c>
      <c r="V7" s="259">
        <f>+FEV!X60</f>
        <v>0</v>
      </c>
      <c r="W7" s="259">
        <f>+FEV!Y60</f>
        <v>0</v>
      </c>
      <c r="X7" s="259" t="str">
        <f>+FEV!Z60</f>
        <v>D</v>
      </c>
      <c r="Y7" s="259" t="str">
        <f>+FEV!AA60</f>
        <v>N</v>
      </c>
      <c r="Z7" s="259">
        <f>+FEV!AB60</f>
        <v>0</v>
      </c>
      <c r="AA7" s="259">
        <f>+FEV!AC60</f>
        <v>0</v>
      </c>
      <c r="AB7" s="259" t="str">
        <f>+FEV!AD60</f>
        <v>D</v>
      </c>
      <c r="AC7" s="259" t="str">
        <f>+FEV!AE60</f>
        <v>D</v>
      </c>
      <c r="AD7" s="259">
        <f>+FEV!AF60</f>
        <v>0</v>
      </c>
      <c r="AE7" s="259">
        <f>+FEV!AG60</f>
        <v>0</v>
      </c>
      <c r="AF7" s="259">
        <f>+FEV!AH60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+FEV!BE60</f>
        <v>7</v>
      </c>
    </row>
    <row r="9" spans="1:33" ht="21" customHeight="1" x14ac:dyDescent="0.25">
      <c r="A9" s="382" t="s">
        <v>233</v>
      </c>
      <c r="B9" s="259">
        <f>+MAR!D60</f>
        <v>0</v>
      </c>
      <c r="C9" s="259">
        <f>+MAR!E60</f>
        <v>0</v>
      </c>
      <c r="D9" s="259" t="str">
        <f>+MAR!F60</f>
        <v>D</v>
      </c>
      <c r="E9" s="259" t="str">
        <f>+MAR!G60</f>
        <v>N</v>
      </c>
      <c r="F9" s="259">
        <f>+MAR!H60</f>
        <v>0</v>
      </c>
      <c r="G9" s="259">
        <f>+MAR!I60</f>
        <v>0</v>
      </c>
      <c r="H9" s="259" t="str">
        <f>+MAR!J60</f>
        <v>FOTS</v>
      </c>
      <c r="I9" s="259" t="str">
        <f>+MAR!K60</f>
        <v>N</v>
      </c>
      <c r="J9" s="259">
        <f>+MAR!L60</f>
        <v>0</v>
      </c>
      <c r="K9" s="259">
        <f>+MAR!M60</f>
        <v>0</v>
      </c>
      <c r="L9" s="259" t="str">
        <f>+MAR!N60</f>
        <v>D</v>
      </c>
      <c r="M9" s="259" t="str">
        <f>+MAR!O60</f>
        <v>N</v>
      </c>
      <c r="N9" s="259">
        <f>+MAR!P60</f>
        <v>0</v>
      </c>
      <c r="O9" s="259">
        <f>+MAR!Q60</f>
        <v>0</v>
      </c>
      <c r="P9" s="259" t="str">
        <f>+MAR!R60</f>
        <v>D</v>
      </c>
      <c r="Q9" s="259" t="str">
        <f>+MAR!S60</f>
        <v>N</v>
      </c>
      <c r="R9" s="259">
        <f>+MAR!T60</f>
        <v>0</v>
      </c>
      <c r="S9" s="259">
        <f>+MAR!U60</f>
        <v>0</v>
      </c>
      <c r="T9" s="259" t="str">
        <f>+MAR!V60</f>
        <v>D</v>
      </c>
      <c r="U9" s="259" t="str">
        <f>+MAR!W60</f>
        <v>N</v>
      </c>
      <c r="V9" s="259">
        <f>+MAR!X60</f>
        <v>0</v>
      </c>
      <c r="W9" s="259">
        <f>+MAR!Y60</f>
        <v>0</v>
      </c>
      <c r="X9" s="259" t="str">
        <f>+MAR!Z60</f>
        <v>D</v>
      </c>
      <c r="Y9" s="259" t="str">
        <f>+MAR!AA60</f>
        <v>N</v>
      </c>
      <c r="Z9" s="259" t="str">
        <f>+MAR!AB60</f>
        <v>NTS</v>
      </c>
      <c r="AA9" s="259">
        <f>+MAR!AC60</f>
        <v>0</v>
      </c>
      <c r="AB9" s="259" t="str">
        <f>+MAR!AD60</f>
        <v>D</v>
      </c>
      <c r="AC9" s="259" t="str">
        <f>+MAR!AE60</f>
        <v>D</v>
      </c>
      <c r="AD9" s="259">
        <f>+MAR!AF60</f>
        <v>0</v>
      </c>
      <c r="AE9" s="259">
        <f>+MAR!AG60</f>
        <v>0</v>
      </c>
      <c r="AF9" s="259" t="str">
        <f>+MAR!AH60</f>
        <v>D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+MAR!BE60</f>
        <v>7</v>
      </c>
    </row>
    <row r="11" spans="1:33" ht="21" customHeight="1" x14ac:dyDescent="0.25">
      <c r="A11" s="382" t="s">
        <v>234</v>
      </c>
      <c r="B11" s="250" t="str">
        <f>+ABR!D60</f>
        <v>N</v>
      </c>
      <c r="C11" s="250">
        <f>+ABR!E60</f>
        <v>0</v>
      </c>
      <c r="D11" s="250">
        <f>+ABR!F60</f>
        <v>0</v>
      </c>
      <c r="E11" s="250" t="str">
        <f>+ABR!G60</f>
        <v>N</v>
      </c>
      <c r="F11" s="250" t="str">
        <f>+ABR!H60</f>
        <v>N</v>
      </c>
      <c r="G11" s="250">
        <f>+ABR!I60</f>
        <v>0</v>
      </c>
      <c r="H11" s="250" t="str">
        <f>+ABR!J60</f>
        <v>DTS5S</v>
      </c>
      <c r="I11" s="250" t="str">
        <f>+ABR!K60</f>
        <v>N</v>
      </c>
      <c r="J11" s="250" t="str">
        <f>+ABR!L60</f>
        <v>N</v>
      </c>
      <c r="K11" s="250">
        <f>+ABR!M60</f>
        <v>0</v>
      </c>
      <c r="L11" s="250">
        <f>+ABR!N60</f>
        <v>0</v>
      </c>
      <c r="M11" s="250" t="str">
        <f>+ABR!O60</f>
        <v>D</v>
      </c>
      <c r="N11" s="250" t="str">
        <f>+ABR!P60</f>
        <v>N</v>
      </c>
      <c r="O11" s="250">
        <f>+ABR!Q60</f>
        <v>0</v>
      </c>
      <c r="P11" s="250" t="str">
        <f>+ABR!R60</f>
        <v>FE</v>
      </c>
      <c r="Q11" s="250" t="str">
        <f>+ABR!S60</f>
        <v>FE</v>
      </c>
      <c r="R11" s="250" t="str">
        <f>+ABR!T60</f>
        <v>FE</v>
      </c>
      <c r="S11" s="250" t="str">
        <f>+ABR!U60</f>
        <v>FES</v>
      </c>
      <c r="T11" s="250" t="str">
        <f>+ABR!V60</f>
        <v>FED</v>
      </c>
      <c r="U11" s="250" t="str">
        <f>+ABR!W60</f>
        <v>FEF</v>
      </c>
      <c r="V11" s="250" t="str">
        <f>+ABR!X60</f>
        <v>FE</v>
      </c>
      <c r="W11" s="250">
        <f>+ABR!Y60</f>
        <v>0</v>
      </c>
      <c r="X11" s="250" t="str">
        <f>+ABR!Z60</f>
        <v>DTS</v>
      </c>
      <c r="Y11" s="250" t="str">
        <f>+ABR!AA60</f>
        <v>D</v>
      </c>
      <c r="Z11" s="250" t="str">
        <f>+ABR!AB60</f>
        <v>D</v>
      </c>
      <c r="AA11" s="250">
        <f>+ABR!AC60</f>
        <v>0</v>
      </c>
      <c r="AB11" s="250">
        <f>+ABR!AD60</f>
        <v>0</v>
      </c>
      <c r="AC11" s="250" t="str">
        <f>+ABR!AE60</f>
        <v>TR</v>
      </c>
      <c r="AD11" s="250" t="str">
        <f>+ABR!AF60</f>
        <v>TR</v>
      </c>
      <c r="AE11" s="250" t="str">
        <f>+ABR!AG60</f>
        <v>DTS5S</v>
      </c>
      <c r="AF11" s="250">
        <f>+ABR!AH60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+ABR!BE60</f>
        <v>6.5</v>
      </c>
    </row>
    <row r="13" spans="1:33" ht="21" customHeight="1" x14ac:dyDescent="0.25">
      <c r="A13" s="382" t="s">
        <v>235</v>
      </c>
      <c r="B13" s="277">
        <f>+MAI!D60</f>
        <v>0</v>
      </c>
      <c r="C13" s="277" t="str">
        <f>+MAI!E60</f>
        <v>N</v>
      </c>
      <c r="D13" s="277" t="str">
        <f>+MAI!F60</f>
        <v>N</v>
      </c>
      <c r="E13" s="277">
        <f>+MAI!G60</f>
        <v>0</v>
      </c>
      <c r="F13" s="277">
        <f>+MAI!H60</f>
        <v>0</v>
      </c>
      <c r="G13" s="277" t="str">
        <f>+MAI!I60</f>
        <v>D</v>
      </c>
      <c r="H13" s="277" t="str">
        <f>+MAI!J60</f>
        <v>N</v>
      </c>
      <c r="I13" s="277">
        <f>+MAI!K60</f>
        <v>0</v>
      </c>
      <c r="J13" s="277">
        <f>+MAI!L60</f>
        <v>0</v>
      </c>
      <c r="K13" s="277" t="str">
        <f>+MAI!M60</f>
        <v>D</v>
      </c>
      <c r="L13" s="277" t="str">
        <f>+MAI!N60</f>
        <v>SE</v>
      </c>
      <c r="M13" s="277">
        <f>+MAI!O60</f>
        <v>0</v>
      </c>
      <c r="N13" s="277">
        <f>+MAI!P60</f>
        <v>0</v>
      </c>
      <c r="O13" s="277" t="str">
        <f>+MAI!Q60</f>
        <v>SE</v>
      </c>
      <c r="P13" s="277" t="str">
        <f>+MAI!R60</f>
        <v>SE</v>
      </c>
      <c r="Q13" s="277">
        <f>+MAI!S60</f>
        <v>0</v>
      </c>
      <c r="R13" s="277">
        <f>+MAI!T60</f>
        <v>0</v>
      </c>
      <c r="S13" s="277" t="str">
        <f>+MAI!U60</f>
        <v>D</v>
      </c>
      <c r="T13" s="277" t="str">
        <f>+MAI!V60</f>
        <v>N</v>
      </c>
      <c r="U13" s="277">
        <f>+MAI!W60</f>
        <v>0</v>
      </c>
      <c r="V13" s="277">
        <f>+MAI!X60</f>
        <v>0</v>
      </c>
      <c r="W13" s="277" t="str">
        <f>+MAI!Y60</f>
        <v>D</v>
      </c>
      <c r="X13" s="277" t="str">
        <f>+MAI!Z60</f>
        <v>D</v>
      </c>
      <c r="Y13" s="277">
        <f>+MAI!AA60</f>
        <v>0</v>
      </c>
      <c r="Z13" s="277">
        <f>+MAI!AB60</f>
        <v>0</v>
      </c>
      <c r="AA13" s="277" t="str">
        <f>+MAI!AC60</f>
        <v>D</v>
      </c>
      <c r="AB13" s="277" t="str">
        <f>+MAI!AD60</f>
        <v>N</v>
      </c>
      <c r="AC13" s="277" t="str">
        <f>+MAI!AE60</f>
        <v>N</v>
      </c>
      <c r="AD13" s="277">
        <f>+MAI!AF60</f>
        <v>0</v>
      </c>
      <c r="AE13" s="277" t="str">
        <f>+MAI!AG60</f>
        <v>N</v>
      </c>
      <c r="AF13" s="277" t="str">
        <f>+MAI!AH60</f>
        <v>N</v>
      </c>
      <c r="AG13" s="244">
        <f>176/24</f>
        <v>7.333333333333333</v>
      </c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>
        <f>+MAI!BE60</f>
        <v>8</v>
      </c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37.5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1.5</v>
      </c>
    </row>
    <row r="19" spans="1:33" x14ac:dyDescent="0.25">
      <c r="A19" s="1776" t="s">
        <v>218</v>
      </c>
      <c r="B19" s="1776"/>
      <c r="C19" s="1776"/>
      <c r="D19" s="1777">
        <f>COUNTIF($B$4:$AF$15,"=DTS")+COUNTIF($B$4:$AF$15,"=NTS")+COUNTIF($B$4:$AF$15,"=DTS1")+COUNTIF($B$4:$AF$15,"=NTS1")</f>
        <v>3</v>
      </c>
      <c r="E19" s="1777"/>
      <c r="F19" s="53"/>
      <c r="G19" s="53"/>
      <c r="H19" s="53"/>
      <c r="I19" s="1776" t="s">
        <v>219</v>
      </c>
      <c r="J19" s="1776"/>
      <c r="K19" s="1776"/>
      <c r="L19" s="1777">
        <f>COUNTIF($B$4:$AF$15,"=FE")</f>
        <v>4</v>
      </c>
      <c r="M19" s="1777"/>
      <c r="N19" s="53"/>
      <c r="O19" s="53"/>
      <c r="P19" s="53"/>
      <c r="Q19" s="1778" t="s">
        <v>57</v>
      </c>
      <c r="R19" s="1779"/>
      <c r="S19" s="1779"/>
      <c r="T19" s="1780"/>
      <c r="U19" s="1781">
        <f>+MAI!CB60</f>
        <v>14</v>
      </c>
      <c r="V19" s="1782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246"/>
    </row>
    <row r="20" spans="1:33" s="53" customFormat="1" ht="18" customHeight="1" x14ac:dyDescent="0.15">
      <c r="A20" s="1776" t="s">
        <v>220</v>
      </c>
      <c r="B20" s="1776"/>
      <c r="C20" s="1776"/>
      <c r="D20" s="1777">
        <f>COUNTIF($B$4:$AF$15,"=DTS5S")+COUNTIF($B$4:$AF$15,"=NTS5S")+COUNTIF($B$4:$AF$15,"=DTS5S1")+COUNTIF($B$4:$AF$15,"=NTS5S1")</f>
        <v>2</v>
      </c>
      <c r="E20" s="1777"/>
      <c r="I20" s="1776" t="s">
        <v>57</v>
      </c>
      <c r="J20" s="1776"/>
      <c r="K20" s="1776"/>
      <c r="L20" s="1777">
        <f>COUNTIF($B$4:$AF$15,"=FOTS")</f>
        <v>1</v>
      </c>
      <c r="M20" s="1777"/>
      <c r="Q20" s="1785" t="s">
        <v>295</v>
      </c>
      <c r="R20" s="1786"/>
      <c r="S20" s="1786"/>
      <c r="T20" s="1787"/>
      <c r="U20" s="1783"/>
      <c r="V20" s="1784"/>
      <c r="AG20" s="246"/>
    </row>
    <row r="21" spans="1:33" s="53" customFormat="1" ht="18" customHeight="1" x14ac:dyDescent="0.15">
      <c r="A21" s="1776" t="s">
        <v>221</v>
      </c>
      <c r="B21" s="1776"/>
      <c r="C21" s="1776"/>
      <c r="D21" s="1777">
        <f>COUNTIF($B$4:$AF$15,"=DTSDS")+COUNTIF($B$4:$AF$15,"=NTSDS")+COUNTIF($B$4:$AF$15,"=DTSDS1")+COUNTIF($B$4:$AF$15,"=NTSDS1")</f>
        <v>0</v>
      </c>
      <c r="E21" s="1777"/>
      <c r="I21" s="1776" t="s">
        <v>222</v>
      </c>
      <c r="J21" s="1776"/>
      <c r="K21" s="1776"/>
      <c r="L21" s="1777">
        <f>COUNTIF($B$4:$AF$15,"=L")</f>
        <v>0</v>
      </c>
      <c r="M21" s="1777"/>
      <c r="Q21" s="1778" t="s">
        <v>223</v>
      </c>
      <c r="R21" s="1779"/>
      <c r="S21" s="1779"/>
      <c r="T21" s="1780"/>
      <c r="U21" s="1801">
        <f>IF(AG18&gt;0,AG18-(T19*(12/24)),0)</f>
        <v>1.5</v>
      </c>
      <c r="V21" s="1802"/>
      <c r="W21" s="1805" t="s">
        <v>224</v>
      </c>
      <c r="X21" s="1806"/>
      <c r="Y21" s="1807">
        <f>IF(U21&gt;0,(IF(U21&lt;(12/24),1/24,(INT(U21/(12/24)))/24)),0)</f>
        <v>0.125</v>
      </c>
      <c r="Z21" s="1808"/>
      <c r="AA21" s="1791">
        <f>((Y21*24)*1.25*U23)</f>
        <v>0</v>
      </c>
      <c r="AB21" s="1792"/>
      <c r="AG21" s="246"/>
    </row>
    <row r="22" spans="1:33" s="53" customFormat="1" ht="18" customHeight="1" x14ac:dyDescent="0.15">
      <c r="A22" s="1776" t="s">
        <v>225</v>
      </c>
      <c r="B22" s="1776"/>
      <c r="C22" s="1776"/>
      <c r="D22" s="1788">
        <f>+D19+D20+D21</f>
        <v>5</v>
      </c>
      <c r="E22" s="1788"/>
      <c r="I22" s="1776" t="s">
        <v>226</v>
      </c>
      <c r="J22" s="1776"/>
      <c r="K22" s="1776"/>
      <c r="L22" s="1777">
        <f>COUNTIF($B$4:$AF$15,"=B")</f>
        <v>0</v>
      </c>
      <c r="M22" s="1777"/>
      <c r="Q22" s="1785"/>
      <c r="R22" s="1786"/>
      <c r="S22" s="1786"/>
      <c r="T22" s="1787"/>
      <c r="U22" s="1803"/>
      <c r="V22" s="1804"/>
      <c r="W22" s="1789">
        <v>0.375</v>
      </c>
      <c r="X22" s="1790"/>
      <c r="Y22" s="1807">
        <f>IF(U21&lt;(12/24),U21-Y21,U21-(INT(U21/(12/24)))/24)</f>
        <v>1.375</v>
      </c>
      <c r="Z22" s="1808"/>
      <c r="AA22" s="1791">
        <f>+((Y22*24)*1.375*U23)</f>
        <v>0</v>
      </c>
      <c r="AB22" s="1792"/>
      <c r="AG22" s="246"/>
    </row>
    <row r="23" spans="1:33" s="53" customFormat="1" ht="18" customHeight="1" x14ac:dyDescent="0.15">
      <c r="A23" s="247"/>
      <c r="I23" s="1776" t="s">
        <v>227</v>
      </c>
      <c r="J23" s="1776"/>
      <c r="K23" s="1776"/>
      <c r="L23" s="1777">
        <f>COUNTIF($B$4:$AF$15,"=Disp")</f>
        <v>0</v>
      </c>
      <c r="M23" s="1777"/>
      <c r="Q23" s="1793" t="s">
        <v>228</v>
      </c>
      <c r="R23" s="1794"/>
      <c r="S23" s="1794"/>
      <c r="T23" s="1795"/>
      <c r="U23" s="1796"/>
      <c r="V23" s="1797"/>
      <c r="W23" s="248" t="s">
        <v>42</v>
      </c>
      <c r="X23" s="249"/>
      <c r="Y23" s="1798">
        <f>+AA21+AA22</f>
        <v>0</v>
      </c>
      <c r="Z23" s="1799"/>
      <c r="AA23" s="1799"/>
      <c r="AB23" s="1800"/>
      <c r="AG23" s="246"/>
    </row>
    <row r="24" spans="1:33" s="53" customFormat="1" ht="18" customHeight="1" x14ac:dyDescent="0.2">
      <c r="A24" s="1826" t="s">
        <v>262</v>
      </c>
      <c r="B24" s="1826"/>
      <c r="C24" s="1826"/>
      <c r="D24" s="1826"/>
      <c r="E24" s="1826"/>
      <c r="F24" s="1826"/>
      <c r="G24" s="1826"/>
      <c r="H24" s="1826"/>
      <c r="I24" s="1826"/>
      <c r="J24" s="1826"/>
      <c r="K24" s="1826"/>
      <c r="L24" s="1826"/>
      <c r="M24" s="1826"/>
      <c r="N24" s="1826"/>
      <c r="O24" s="1826"/>
      <c r="P24" s="1826"/>
      <c r="Q24" s="1826"/>
      <c r="R24" s="1826"/>
      <c r="S24" s="1826"/>
      <c r="T24" s="1826"/>
      <c r="U24" s="1826"/>
      <c r="V24" s="1826"/>
      <c r="W24" s="1826"/>
      <c r="X24" s="1826"/>
      <c r="Y24" s="1826"/>
      <c r="Z24" s="1826"/>
      <c r="AA24" s="1826"/>
      <c r="AB24" s="1826"/>
      <c r="AC24" s="1826"/>
      <c r="AD24" s="1826"/>
      <c r="AE24" s="1826"/>
      <c r="AF24" s="1826"/>
      <c r="AG24" s="1826"/>
    </row>
    <row r="25" spans="1:33" ht="18" customHeight="1" x14ac:dyDescent="0.25"/>
    <row r="26" spans="1:33" ht="18" customHeight="1" x14ac:dyDescent="0.25"/>
    <row r="27" spans="1:33" ht="42.95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33" ht="27" customHeight="1" x14ac:dyDescent="0.25">
      <c r="A28" s="1764">
        <v>2024</v>
      </c>
      <c r="B28" s="1771" t="s">
        <v>214</v>
      </c>
      <c r="C28" s="1772"/>
      <c r="D28" s="1773"/>
      <c r="E28" s="1810">
        <v>31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28.166666666666668</v>
      </c>
    </row>
    <row r="29" spans="1:33" ht="18.95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33" ht="18.95" customHeight="1" x14ac:dyDescent="0.25">
      <c r="A30" s="1764" t="s">
        <v>251</v>
      </c>
      <c r="B30" s="259" t="e">
        <f>+#REF!</f>
        <v>#REF!</v>
      </c>
      <c r="C30" s="259" t="e">
        <f>+#REF!</f>
        <v>#REF!</v>
      </c>
      <c r="D30" s="259" t="e">
        <f>+#REF!</f>
        <v>#REF!</v>
      </c>
      <c r="E30" s="259" t="e">
        <f>+#REF!</f>
        <v>#REF!</v>
      </c>
      <c r="F30" s="259" t="e">
        <f>+#REF!</f>
        <v>#REF!</v>
      </c>
      <c r="G30" s="259" t="e">
        <f>+#REF!</f>
        <v>#REF!</v>
      </c>
      <c r="H30" s="259" t="e">
        <f>+#REF!</f>
        <v>#REF!</v>
      </c>
      <c r="I30" s="259" t="e">
        <f>+#REF!</f>
        <v>#REF!</v>
      </c>
      <c r="J30" s="259" t="e">
        <f>+#REF!</f>
        <v>#REF!</v>
      </c>
      <c r="K30" s="259" t="e">
        <f>+#REF!</f>
        <v>#REF!</v>
      </c>
      <c r="L30" s="259" t="e">
        <f>+#REF!</f>
        <v>#REF!</v>
      </c>
      <c r="M30" s="259" t="e">
        <f>+#REF!</f>
        <v>#REF!</v>
      </c>
      <c r="N30" s="259" t="e">
        <f>+#REF!</f>
        <v>#REF!</v>
      </c>
      <c r="O30" s="259" t="e">
        <f>+#REF!</f>
        <v>#REF!</v>
      </c>
      <c r="P30" s="259" t="e">
        <f>+#REF!</f>
        <v>#REF!</v>
      </c>
      <c r="Q30" s="259" t="e">
        <f>+#REF!</f>
        <v>#REF!</v>
      </c>
      <c r="R30" s="259" t="e">
        <f>+#REF!</f>
        <v>#REF!</v>
      </c>
      <c r="S30" s="259" t="e">
        <f>+#REF!</f>
        <v>#REF!</v>
      </c>
      <c r="T30" s="259" t="e">
        <f>+#REF!</f>
        <v>#REF!</v>
      </c>
      <c r="U30" s="259" t="e">
        <f>+#REF!</f>
        <v>#REF!</v>
      </c>
      <c r="V30" s="259" t="e">
        <f>+#REF!</f>
        <v>#REF!</v>
      </c>
      <c r="W30" s="259" t="e">
        <f>+#REF!</f>
        <v>#REF!</v>
      </c>
      <c r="X30" s="259" t="e">
        <f>+#REF!</f>
        <v>#REF!</v>
      </c>
      <c r="Y30" s="259" t="e">
        <f>+#REF!</f>
        <v>#REF!</v>
      </c>
      <c r="Z30" s="259" t="e">
        <f>+#REF!</f>
        <v>#REF!</v>
      </c>
      <c r="AA30" s="259" t="e">
        <f>+#REF!</f>
        <v>#REF!</v>
      </c>
      <c r="AB30" s="259" t="e">
        <f>+#REF!</f>
        <v>#REF!</v>
      </c>
      <c r="AC30" s="259" t="e">
        <f>+#REF!</f>
        <v>#REF!</v>
      </c>
      <c r="AD30" s="259" t="e">
        <f>+#REF!</f>
        <v>#REF!</v>
      </c>
      <c r="AE30" s="259" t="e">
        <f>+#REF!</f>
        <v>#REF!</v>
      </c>
      <c r="AF30" s="259" t="e">
        <f>+#REF!</f>
        <v>#REF!</v>
      </c>
      <c r="AG30" s="427">
        <f>184/24</f>
        <v>7.666666666666667</v>
      </c>
    </row>
    <row r="31" spans="1:33" ht="18.95" customHeight="1" x14ac:dyDescent="0.25">
      <c r="A31" s="1765"/>
      <c r="B31" s="259"/>
      <c r="C31" s="259"/>
      <c r="D31" s="259"/>
      <c r="E31" s="259"/>
      <c r="F31" s="259"/>
      <c r="G31" s="259"/>
      <c r="H31" s="259"/>
      <c r="I31" s="259"/>
      <c r="J31" s="259"/>
      <c r="K31" s="259"/>
      <c r="L31" s="259"/>
      <c r="M31" s="259"/>
      <c r="N31" s="259"/>
      <c r="O31" s="259"/>
      <c r="P31" s="259"/>
      <c r="Q31" s="259"/>
      <c r="R31" s="259"/>
      <c r="S31" s="259"/>
      <c r="T31" s="259"/>
      <c r="U31" s="259"/>
      <c r="V31" s="259"/>
      <c r="W31" s="259"/>
      <c r="X31" s="259"/>
      <c r="Y31" s="259"/>
      <c r="Z31" s="259"/>
      <c r="AA31" s="259"/>
      <c r="AB31" s="259"/>
      <c r="AC31" s="259"/>
      <c r="AD31" s="259"/>
      <c r="AE31" s="259"/>
      <c r="AF31" s="259"/>
      <c r="AG31" s="245" t="e">
        <f>#REF!</f>
        <v>#REF!</v>
      </c>
    </row>
    <row r="32" spans="1:33" ht="18.95" customHeight="1" x14ac:dyDescent="0.25">
      <c r="A32" s="1764" t="s">
        <v>252</v>
      </c>
      <c r="B32" s="250" t="e">
        <f>+#REF!</f>
        <v>#REF!</v>
      </c>
      <c r="C32" s="250" t="e">
        <f>+#REF!</f>
        <v>#REF!</v>
      </c>
      <c r="D32" s="250" t="e">
        <f>+#REF!</f>
        <v>#REF!</v>
      </c>
      <c r="E32" s="250" t="e">
        <f>+#REF!</f>
        <v>#REF!</v>
      </c>
      <c r="F32" s="250" t="e">
        <f>+#REF!</f>
        <v>#REF!</v>
      </c>
      <c r="G32" s="250" t="e">
        <f>+#REF!</f>
        <v>#REF!</v>
      </c>
      <c r="H32" s="250" t="e">
        <f>+#REF!</f>
        <v>#REF!</v>
      </c>
      <c r="I32" s="250" t="e">
        <f>+#REF!</f>
        <v>#REF!</v>
      </c>
      <c r="J32" s="250" t="e">
        <f>+#REF!</f>
        <v>#REF!</v>
      </c>
      <c r="K32" s="250" t="e">
        <f>+#REF!</f>
        <v>#REF!</v>
      </c>
      <c r="L32" s="250" t="e">
        <f>+#REF!</f>
        <v>#REF!</v>
      </c>
      <c r="M32" s="250" t="e">
        <f>+#REF!</f>
        <v>#REF!</v>
      </c>
      <c r="N32" s="250" t="e">
        <f>+#REF!</f>
        <v>#REF!</v>
      </c>
      <c r="O32" s="250" t="e">
        <f>+#REF!</f>
        <v>#REF!</v>
      </c>
      <c r="P32" s="250" t="e">
        <f>+#REF!</f>
        <v>#REF!</v>
      </c>
      <c r="Q32" s="250" t="e">
        <f>+#REF!</f>
        <v>#REF!</v>
      </c>
      <c r="R32" s="250" t="e">
        <f>+#REF!</f>
        <v>#REF!</v>
      </c>
      <c r="S32" s="250" t="e">
        <f>+#REF!</f>
        <v>#REF!</v>
      </c>
      <c r="T32" s="250" t="e">
        <f>+#REF!</f>
        <v>#REF!</v>
      </c>
      <c r="U32" s="250" t="e">
        <f>+#REF!</f>
        <v>#REF!</v>
      </c>
      <c r="V32" s="250" t="e">
        <f>+#REF!</f>
        <v>#REF!</v>
      </c>
      <c r="W32" s="250" t="e">
        <f>+#REF!</f>
        <v>#REF!</v>
      </c>
      <c r="X32" s="250" t="e">
        <f>+#REF!</f>
        <v>#REF!</v>
      </c>
      <c r="Y32" s="250" t="e">
        <f>+#REF!</f>
        <v>#REF!</v>
      </c>
      <c r="Z32" s="250" t="e">
        <f>+#REF!</f>
        <v>#REF!</v>
      </c>
      <c r="AA32" s="250" t="e">
        <f>+#REF!</f>
        <v>#REF!</v>
      </c>
      <c r="AB32" s="250" t="e">
        <f>+#REF!</f>
        <v>#REF!</v>
      </c>
      <c r="AC32" s="250" t="e">
        <f>+#REF!</f>
        <v>#REF!</v>
      </c>
      <c r="AD32" s="250" t="e">
        <f>+#REF!</f>
        <v>#REF!</v>
      </c>
      <c r="AE32" s="250" t="e">
        <f>+#REF!</f>
        <v>#REF!</v>
      </c>
      <c r="AF32" s="250" t="e">
        <f>+#REF!</f>
        <v>#REF!</v>
      </c>
      <c r="AG32" s="244">
        <f>176/24-"36:00"</f>
        <v>5.833333333333333</v>
      </c>
    </row>
    <row r="33" spans="1:33" ht="18.95" customHeight="1" x14ac:dyDescent="0.25">
      <c r="A33" s="1765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45" t="e">
        <f>#REF!</f>
        <v>#REF!</v>
      </c>
    </row>
    <row r="34" spans="1:33" ht="18.95" customHeight="1" x14ac:dyDescent="0.25">
      <c r="A34" s="1764" t="s">
        <v>253</v>
      </c>
      <c r="B34" s="250" t="e">
        <f>+#REF!</f>
        <v>#REF!</v>
      </c>
      <c r="C34" s="250" t="e">
        <f>+#REF!</f>
        <v>#REF!</v>
      </c>
      <c r="D34" s="250" t="e">
        <f>+#REF!</f>
        <v>#REF!</v>
      </c>
      <c r="E34" s="250" t="e">
        <f>+#REF!</f>
        <v>#REF!</v>
      </c>
      <c r="F34" s="250" t="e">
        <f>+#REF!</f>
        <v>#REF!</v>
      </c>
      <c r="G34" s="250" t="e">
        <f>+#REF!</f>
        <v>#REF!</v>
      </c>
      <c r="H34" s="250" t="e">
        <f>+#REF!</f>
        <v>#REF!</v>
      </c>
      <c r="I34" s="250" t="e">
        <f>+#REF!</f>
        <v>#REF!</v>
      </c>
      <c r="J34" s="250" t="e">
        <f>+#REF!</f>
        <v>#REF!</v>
      </c>
      <c r="K34" s="250" t="e">
        <f>+#REF!</f>
        <v>#REF!</v>
      </c>
      <c r="L34" s="250" t="e">
        <f>+#REF!</f>
        <v>#REF!</v>
      </c>
      <c r="M34" s="250" t="e">
        <f>+#REF!</f>
        <v>#REF!</v>
      </c>
      <c r="N34" s="250" t="e">
        <f>+#REF!</f>
        <v>#REF!</v>
      </c>
      <c r="O34" s="250" t="e">
        <f>+#REF!</f>
        <v>#REF!</v>
      </c>
      <c r="P34" s="250" t="e">
        <f>+#REF!</f>
        <v>#REF!</v>
      </c>
      <c r="Q34" s="250" t="e">
        <f>+#REF!</f>
        <v>#REF!</v>
      </c>
      <c r="R34" s="250" t="e">
        <f>+#REF!</f>
        <v>#REF!</v>
      </c>
      <c r="S34" s="250" t="e">
        <f>+#REF!</f>
        <v>#REF!</v>
      </c>
      <c r="T34" s="250" t="e">
        <f>+#REF!</f>
        <v>#REF!</v>
      </c>
      <c r="U34" s="250" t="e">
        <f>+#REF!</f>
        <v>#REF!</v>
      </c>
      <c r="V34" s="250" t="e">
        <f>+#REF!</f>
        <v>#REF!</v>
      </c>
      <c r="W34" s="250" t="e">
        <f>+#REF!</f>
        <v>#REF!</v>
      </c>
      <c r="X34" s="250" t="e">
        <f>+#REF!</f>
        <v>#REF!</v>
      </c>
      <c r="Y34" s="250" t="e">
        <f>+#REF!</f>
        <v>#REF!</v>
      </c>
      <c r="Z34" s="250" t="e">
        <f>+#REF!</f>
        <v>#REF!</v>
      </c>
      <c r="AA34" s="250" t="e">
        <f>+#REF!</f>
        <v>#REF!</v>
      </c>
      <c r="AB34" s="250" t="e">
        <f>+#REF!</f>
        <v>#REF!</v>
      </c>
      <c r="AC34" s="250" t="e">
        <f>+#REF!</f>
        <v>#REF!</v>
      </c>
      <c r="AD34" s="250" t="e">
        <f>+#REF!</f>
        <v>#REF!</v>
      </c>
      <c r="AE34" s="250" t="e">
        <f>+#REF!</f>
        <v>#REF!</v>
      </c>
      <c r="AF34" s="250" t="e">
        <f>+#REF!</f>
        <v>#REF!</v>
      </c>
      <c r="AG34" s="244">
        <f>168/24</f>
        <v>7</v>
      </c>
    </row>
    <row r="35" spans="1:33" ht="18.95" customHeight="1" x14ac:dyDescent="0.25">
      <c r="A35" s="1765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  <c r="AD35" s="250"/>
      <c r="AE35" s="250"/>
      <c r="AF35" s="250"/>
      <c r="AG35" s="245" t="e">
        <f>#REF!</f>
        <v>#REF!</v>
      </c>
    </row>
    <row r="36" spans="1:33" ht="18.95" customHeight="1" x14ac:dyDescent="0.25">
      <c r="A36" s="1764" t="s">
        <v>254</v>
      </c>
      <c r="B36" s="250" t="e">
        <f>+#REF!</f>
        <v>#REF!</v>
      </c>
      <c r="C36" s="250" t="e">
        <f>+#REF!</f>
        <v>#REF!</v>
      </c>
      <c r="D36" s="250" t="e">
        <f>+#REF!</f>
        <v>#REF!</v>
      </c>
      <c r="E36" s="250" t="e">
        <f>+#REF!</f>
        <v>#REF!</v>
      </c>
      <c r="F36" s="250" t="e">
        <f>+#REF!</f>
        <v>#REF!</v>
      </c>
      <c r="G36" s="250" t="e">
        <f>+#REF!</f>
        <v>#REF!</v>
      </c>
      <c r="H36" s="250" t="e">
        <f>+#REF!</f>
        <v>#REF!</v>
      </c>
      <c r="I36" s="250" t="e">
        <f>+#REF!</f>
        <v>#REF!</v>
      </c>
      <c r="J36" s="250" t="e">
        <f>+#REF!</f>
        <v>#REF!</v>
      </c>
      <c r="K36" s="250" t="e">
        <f>+#REF!</f>
        <v>#REF!</v>
      </c>
      <c r="L36" s="250" t="e">
        <f>+#REF!</f>
        <v>#REF!</v>
      </c>
      <c r="M36" s="250" t="e">
        <f>+#REF!</f>
        <v>#REF!</v>
      </c>
      <c r="N36" s="250" t="e">
        <f>+#REF!</f>
        <v>#REF!</v>
      </c>
      <c r="O36" s="250" t="e">
        <f>+#REF!</f>
        <v>#REF!</v>
      </c>
      <c r="P36" s="250" t="e">
        <f>+#REF!</f>
        <v>#REF!</v>
      </c>
      <c r="Q36" s="250" t="e">
        <f>+#REF!</f>
        <v>#REF!</v>
      </c>
      <c r="R36" s="250" t="e">
        <f>+#REF!</f>
        <v>#REF!</v>
      </c>
      <c r="S36" s="250" t="e">
        <f>+#REF!</f>
        <v>#REF!</v>
      </c>
      <c r="T36" s="250" t="e">
        <f>+#REF!</f>
        <v>#REF!</v>
      </c>
      <c r="U36" s="250" t="e">
        <f>+#REF!</f>
        <v>#REF!</v>
      </c>
      <c r="V36" s="250" t="e">
        <f>+#REF!</f>
        <v>#REF!</v>
      </c>
      <c r="W36" s="250" t="e">
        <f>+#REF!</f>
        <v>#REF!</v>
      </c>
      <c r="X36" s="250" t="e">
        <f>+#REF!</f>
        <v>#REF!</v>
      </c>
      <c r="Y36" s="250" t="e">
        <f>+#REF!</f>
        <v>#REF!</v>
      </c>
      <c r="Z36" s="250" t="e">
        <f>+#REF!</f>
        <v>#REF!</v>
      </c>
      <c r="AA36" s="250" t="e">
        <f>+#REF!</f>
        <v>#REF!</v>
      </c>
      <c r="AB36" s="250" t="e">
        <f>+#REF!</f>
        <v>#REF!</v>
      </c>
      <c r="AC36" s="250" t="e">
        <f>+#REF!</f>
        <v>#REF!</v>
      </c>
      <c r="AD36" s="250" t="e">
        <f>+#REF!</f>
        <v>#REF!</v>
      </c>
      <c r="AE36" s="250" t="e">
        <f>+#REF!</f>
        <v>#REF!</v>
      </c>
      <c r="AF36" s="250" t="e">
        <f>+#REF!</f>
        <v>#REF!</v>
      </c>
      <c r="AG36" s="244">
        <f>184/24</f>
        <v>7.666666666666667</v>
      </c>
    </row>
    <row r="37" spans="1:33" ht="18.95" customHeight="1" x14ac:dyDescent="0.25">
      <c r="A37" s="1765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  <c r="AA37" s="250"/>
      <c r="AB37" s="250"/>
      <c r="AC37" s="250"/>
      <c r="AD37" s="250"/>
      <c r="AE37" s="250"/>
      <c r="AF37" s="250"/>
      <c r="AG37" s="245" t="e">
        <f>#REF!</f>
        <v>#REF!</v>
      </c>
    </row>
    <row r="38" spans="1:33" ht="18.95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18.95" customHeight="1" x14ac:dyDescent="0.25">
      <c r="A39" s="1765"/>
      <c r="B39" s="278"/>
      <c r="C39" s="278"/>
      <c r="D39" s="278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  <c r="S39" s="278"/>
      <c r="T39" s="278"/>
      <c r="U39" s="278"/>
      <c r="V39" s="278"/>
      <c r="W39" s="278"/>
      <c r="X39" s="278"/>
      <c r="Y39" s="278"/>
      <c r="Z39" s="278"/>
      <c r="AA39" s="278"/>
      <c r="AB39" s="278"/>
      <c r="AC39" s="278"/>
      <c r="AD39" s="278"/>
      <c r="AE39" s="278"/>
      <c r="AF39" s="278"/>
      <c r="AG39" s="245"/>
    </row>
    <row r="40" spans="1:33" ht="18.95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18.95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18.95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18.95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19.5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9.5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9.5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19.5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19.5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62.1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0">
    <mergeCell ref="Y22:Z22"/>
    <mergeCell ref="AA22:AB22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A24:AG24"/>
    <mergeCell ref="A22:C22"/>
    <mergeCell ref="D22:E22"/>
    <mergeCell ref="I22:K22"/>
    <mergeCell ref="L22:M22"/>
    <mergeCell ref="I23:K23"/>
    <mergeCell ref="L23:M23"/>
    <mergeCell ref="Q21:T22"/>
    <mergeCell ref="U21:V22"/>
    <mergeCell ref="W21:X21"/>
    <mergeCell ref="W22:X22"/>
    <mergeCell ref="Y21:Z21"/>
    <mergeCell ref="AA21:AB21"/>
    <mergeCell ref="Q23:T23"/>
    <mergeCell ref="U23:V23"/>
    <mergeCell ref="Y23:AB23"/>
    <mergeCell ref="A17:AF18"/>
    <mergeCell ref="A20:C20"/>
    <mergeCell ref="D20:E20"/>
    <mergeCell ref="I20:K20"/>
    <mergeCell ref="L20:M20"/>
    <mergeCell ref="Q20:T20"/>
    <mergeCell ref="Q19:T19"/>
    <mergeCell ref="U19:V20"/>
    <mergeCell ref="A21:C21"/>
    <mergeCell ref="D21:E21"/>
    <mergeCell ref="I21:K21"/>
    <mergeCell ref="L21:M21"/>
    <mergeCell ref="A19:C19"/>
    <mergeCell ref="D19:E19"/>
    <mergeCell ref="I19:K19"/>
    <mergeCell ref="L19:M19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391" priority="1" operator="equal">
      <formula>"FOTS"</formula>
    </cfRule>
    <cfRule type="cellIs" dxfId="390" priority="2" operator="equal">
      <formula>"FO"</formula>
    </cfRule>
    <cfRule type="cellIs" dxfId="389" priority="3" operator="equal">
      <formula>"F"</formula>
    </cfRule>
    <cfRule type="cellIs" dxfId="388" priority="4" operator="equal">
      <formula>"NTSDS"</formula>
    </cfRule>
    <cfRule type="cellIs" dxfId="387" priority="5" operator="equal">
      <formula>"DTSDS"</formula>
    </cfRule>
    <cfRule type="cellIs" dxfId="386" priority="6" operator="equal">
      <formula>"NTS5S"</formula>
    </cfRule>
    <cfRule type="cellIs" dxfId="385" priority="7" operator="equal">
      <formula>"DTS5S"</formula>
    </cfRule>
    <cfRule type="cellIs" dxfId="384" priority="8" operator="equal">
      <formula>"NTS"</formula>
    </cfRule>
    <cfRule type="cellIs" dxfId="383" priority="9" operator="equal">
      <formula>"DTS"</formula>
    </cfRule>
    <cfRule type="cellIs" dxfId="382" priority="10" operator="equal">
      <formula>"FEF"</formula>
    </cfRule>
    <cfRule type="cellIs" dxfId="381" priority="11" operator="equal">
      <formula>"FED"</formula>
    </cfRule>
    <cfRule type="cellIs" dxfId="380" priority="12" operator="equal">
      <formula>"FES"</formula>
    </cfRule>
    <cfRule type="cellIs" dxfId="379" priority="13" operator="equal">
      <formula>"FE"</formula>
    </cfRule>
    <cfRule type="cellIs" dxfId="378" priority="14" operator="equal">
      <formula>"DS"</formula>
    </cfRule>
  </conditionalFormatting>
  <conditionalFormatting sqref="B30:AF41">
    <cfRule type="cellIs" dxfId="377" priority="29" operator="equal">
      <formula>"FOTS"</formula>
    </cfRule>
    <cfRule type="cellIs" dxfId="376" priority="30" operator="equal">
      <formula>"FO"</formula>
    </cfRule>
    <cfRule type="cellIs" dxfId="375" priority="31" operator="equal">
      <formula>"F"</formula>
    </cfRule>
    <cfRule type="cellIs" dxfId="374" priority="32" operator="equal">
      <formula>"NTSDS"</formula>
    </cfRule>
    <cfRule type="cellIs" dxfId="373" priority="33" operator="equal">
      <formula>"DTSDS"</formula>
    </cfRule>
    <cfRule type="cellIs" dxfId="372" priority="34" operator="equal">
      <formula>"NTS5S"</formula>
    </cfRule>
    <cfRule type="cellIs" dxfId="371" priority="35" operator="equal">
      <formula>"DTS5S"</formula>
    </cfRule>
    <cfRule type="cellIs" dxfId="370" priority="36" operator="equal">
      <formula>"NTS"</formula>
    </cfRule>
    <cfRule type="cellIs" dxfId="369" priority="37" operator="equal">
      <formula>"DTS"</formula>
    </cfRule>
    <cfRule type="cellIs" dxfId="368" priority="38" operator="equal">
      <formula>"FEF"</formula>
    </cfRule>
    <cfRule type="cellIs" dxfId="367" priority="39" operator="equal">
      <formula>"FED"</formula>
    </cfRule>
    <cfRule type="cellIs" dxfId="366" priority="40" operator="equal">
      <formula>"FES"</formula>
    </cfRule>
    <cfRule type="cellIs" dxfId="365" priority="41" operator="equal">
      <formula>"FE"</formula>
    </cfRule>
    <cfRule type="cellIs" dxfId="364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71CD5-B0D6-459A-BE1C-DD94D3236A99}">
  <dimension ref="A1:BD49"/>
  <sheetViews>
    <sheetView showZeros="0" topLeftCell="A31" workbookViewId="0">
      <selection activeCell="E27" sqref="E27:K27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8" width="8.7109375" hidden="1" customWidth="1"/>
    <col min="39" max="39" width="3.8554687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32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36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 t="str">
        <f>+JAN!D17</f>
        <v>N</v>
      </c>
      <c r="C5" s="259" t="str">
        <f>+JAN!E17</f>
        <v>N</v>
      </c>
      <c r="D5" s="259">
        <f>+JAN!F17</f>
        <v>0</v>
      </c>
      <c r="E5" s="259" t="str">
        <f>+JAN!G17</f>
        <v>FOTS</v>
      </c>
      <c r="F5" s="259" t="str">
        <f>+JAN!H17</f>
        <v>FOTS</v>
      </c>
      <c r="G5" s="259">
        <f>+JAN!I17</f>
        <v>0</v>
      </c>
      <c r="H5" s="259" t="str">
        <f>+JAN!J17</f>
        <v>N</v>
      </c>
      <c r="I5" s="259">
        <f>+JAN!K17</f>
        <v>0</v>
      </c>
      <c r="J5" s="259">
        <f>+JAN!L17</f>
        <v>0</v>
      </c>
      <c r="K5" s="259" t="str">
        <f>+JAN!M17</f>
        <v>N</v>
      </c>
      <c r="L5" s="259" t="str">
        <f>+JAN!N17</f>
        <v>N</v>
      </c>
      <c r="M5" s="259">
        <f>+JAN!O17</f>
        <v>0</v>
      </c>
      <c r="N5" s="259">
        <f>+JAN!P17</f>
        <v>0</v>
      </c>
      <c r="O5" s="259" t="str">
        <f>+JAN!Q17</f>
        <v>D</v>
      </c>
      <c r="P5" s="259" t="str">
        <f>+JAN!R17</f>
        <v>D</v>
      </c>
      <c r="Q5" s="259" t="str">
        <f>+JAN!S17</f>
        <v>DTS5S</v>
      </c>
      <c r="R5" s="259">
        <f>+JAN!T17</f>
        <v>0</v>
      </c>
      <c r="S5" s="259" t="str">
        <f>+JAN!U17</f>
        <v>D</v>
      </c>
      <c r="T5" s="259" t="str">
        <f>+JAN!V17</f>
        <v>N</v>
      </c>
      <c r="U5" s="259">
        <f>+JAN!W17</f>
        <v>0</v>
      </c>
      <c r="V5" s="259">
        <f>+JAN!X17</f>
        <v>0</v>
      </c>
      <c r="W5" s="259" t="str">
        <f>+JAN!Y17</f>
        <v>NT</v>
      </c>
      <c r="X5" s="259" t="str">
        <f>+JAN!Z17</f>
        <v>N</v>
      </c>
      <c r="Y5" s="259">
        <f>+JAN!AA17</f>
        <v>0</v>
      </c>
      <c r="Z5" s="259">
        <f>+JAN!AB17</f>
        <v>0</v>
      </c>
      <c r="AA5" s="259" t="str">
        <f>+JAN!AC17</f>
        <v>D</v>
      </c>
      <c r="AB5" s="259" t="str">
        <f>+JAN!AD17</f>
        <v>N</v>
      </c>
      <c r="AC5" s="259">
        <f>+JAN!AE17</f>
        <v>0</v>
      </c>
      <c r="AD5" s="259">
        <f>+JAN!AF17</f>
        <v>0</v>
      </c>
      <c r="AE5" s="259" t="str">
        <f>+JAN!AG17</f>
        <v>D</v>
      </c>
      <c r="AF5" s="259" t="str">
        <f>+JAN!AH17</f>
        <v>D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+JAN!BE17</f>
        <v>7.5</v>
      </c>
    </row>
    <row r="7" spans="1:33" ht="21" customHeight="1" x14ac:dyDescent="0.25">
      <c r="A7" s="382" t="s">
        <v>232</v>
      </c>
      <c r="B7" s="259">
        <f>+FEV!D61</f>
        <v>0</v>
      </c>
      <c r="C7" s="259">
        <f>+FEV!E61</f>
        <v>0</v>
      </c>
      <c r="D7" s="259" t="str">
        <f>+FEV!F61</f>
        <v>D</v>
      </c>
      <c r="E7" s="259" t="str">
        <f>+FEV!G61</f>
        <v>N</v>
      </c>
      <c r="F7" s="259">
        <f>+FEV!H61</f>
        <v>0</v>
      </c>
      <c r="G7" s="259">
        <f>+FEV!I61</f>
        <v>0</v>
      </c>
      <c r="H7" s="259" t="str">
        <f>+FEV!J61</f>
        <v>N</v>
      </c>
      <c r="I7" s="259" t="str">
        <f>+FEV!K61</f>
        <v>N</v>
      </c>
      <c r="J7" s="259">
        <f>+FEV!L61</f>
        <v>0</v>
      </c>
      <c r="K7" s="259">
        <f>+FEV!M61</f>
        <v>0</v>
      </c>
      <c r="L7" s="259" t="str">
        <f>+FEV!N61</f>
        <v>D</v>
      </c>
      <c r="M7" s="259" t="str">
        <f>+FEV!O61</f>
        <v>N</v>
      </c>
      <c r="N7" s="259">
        <f>+FEV!P61</f>
        <v>0</v>
      </c>
      <c r="O7" s="259">
        <f>+FEV!Q61</f>
        <v>0</v>
      </c>
      <c r="P7" s="259" t="str">
        <f>+FEV!R61</f>
        <v>D</v>
      </c>
      <c r="Q7" s="259" t="str">
        <f>+FEV!S61</f>
        <v>N</v>
      </c>
      <c r="R7" s="259">
        <f>+FEV!T61</f>
        <v>0</v>
      </c>
      <c r="S7" s="259">
        <f>+FEV!U61</f>
        <v>0</v>
      </c>
      <c r="T7" s="259" t="str">
        <f>+FEV!V61</f>
        <v>D</v>
      </c>
      <c r="U7" s="259" t="str">
        <f>+FEV!W61</f>
        <v>N</v>
      </c>
      <c r="V7" s="259">
        <f>+FEV!X61</f>
        <v>0</v>
      </c>
      <c r="W7" s="259">
        <f>+FEV!Y61</f>
        <v>0</v>
      </c>
      <c r="X7" s="259" t="str">
        <f>+FEV!Z61</f>
        <v>D</v>
      </c>
      <c r="Y7" s="259" t="str">
        <f>+FEV!AA61</f>
        <v>N</v>
      </c>
      <c r="Z7" s="259">
        <f>+FEV!AB61</f>
        <v>0</v>
      </c>
      <c r="AA7" s="259">
        <f>+FEV!AC61</f>
        <v>0</v>
      </c>
      <c r="AB7" s="259" t="str">
        <f>+FEV!AD61</f>
        <v>D</v>
      </c>
      <c r="AC7" s="259" t="str">
        <f>+FEV!AE61</f>
        <v>D</v>
      </c>
      <c r="AD7" s="259">
        <f>+FEV!AF61</f>
        <v>0</v>
      </c>
      <c r="AE7" s="259">
        <f>+FEV!AG61</f>
        <v>0</v>
      </c>
      <c r="AF7" s="259">
        <f>+FEV!AH61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+FEV!BE61</f>
        <v>7</v>
      </c>
    </row>
    <row r="9" spans="1:33" ht="21" customHeight="1" x14ac:dyDescent="0.25">
      <c r="A9" s="382" t="s">
        <v>233</v>
      </c>
      <c r="B9" s="259">
        <f>+MAR!D61</f>
        <v>0</v>
      </c>
      <c r="C9" s="259">
        <f>+MAR!E61</f>
        <v>0</v>
      </c>
      <c r="D9" s="259" t="str">
        <f>+MAR!F61</f>
        <v>D</v>
      </c>
      <c r="E9" s="259" t="str">
        <f>+MAR!G61</f>
        <v>DT</v>
      </c>
      <c r="F9" s="259">
        <f>+MAR!H61</f>
        <v>0</v>
      </c>
      <c r="G9" s="259">
        <f>+MAR!I61</f>
        <v>0</v>
      </c>
      <c r="H9" s="259" t="str">
        <f>+MAR!J61</f>
        <v>N</v>
      </c>
      <c r="I9" s="259" t="str">
        <f>+MAR!K61</f>
        <v>N</v>
      </c>
      <c r="J9" s="259">
        <f>+MAR!L61</f>
        <v>0</v>
      </c>
      <c r="K9" s="259">
        <f>+MAR!M61</f>
        <v>0</v>
      </c>
      <c r="L9" s="259" t="str">
        <f>+MAR!N61</f>
        <v>D</v>
      </c>
      <c r="M9" s="259" t="str">
        <f>+MAR!O61</f>
        <v>N</v>
      </c>
      <c r="N9" s="259">
        <f>+MAR!P61</f>
        <v>0</v>
      </c>
      <c r="O9" s="259">
        <f>+MAR!Q61</f>
        <v>0</v>
      </c>
      <c r="P9" s="259" t="str">
        <f>+MAR!R61</f>
        <v>FE</v>
      </c>
      <c r="Q9" s="259" t="str">
        <f>+MAR!S61</f>
        <v>FE</v>
      </c>
      <c r="R9" s="259">
        <f>+MAR!T61</f>
        <v>0</v>
      </c>
      <c r="S9" s="259">
        <f>+MAR!U61</f>
        <v>0</v>
      </c>
      <c r="T9" s="259" t="str">
        <f>+MAR!V61</f>
        <v>D</v>
      </c>
      <c r="U9" s="259" t="str">
        <f>+MAR!W61</f>
        <v>N</v>
      </c>
      <c r="V9" s="259">
        <f>+MAR!X61</f>
        <v>0</v>
      </c>
      <c r="W9" s="259">
        <f>+MAR!Y61</f>
        <v>0</v>
      </c>
      <c r="X9" s="259" t="str">
        <f>+MAR!Z61</f>
        <v>D</v>
      </c>
      <c r="Y9" s="259" t="str">
        <f>+MAR!AA61</f>
        <v>N</v>
      </c>
      <c r="Z9" s="259" t="str">
        <f>+MAR!AB61</f>
        <v>NTS</v>
      </c>
      <c r="AA9" s="259">
        <f>+MAR!AC61</f>
        <v>0</v>
      </c>
      <c r="AB9" s="259" t="str">
        <f>+MAR!AD61</f>
        <v>D</v>
      </c>
      <c r="AC9" s="259" t="str">
        <f>+MAR!AE61</f>
        <v>D</v>
      </c>
      <c r="AD9" s="259">
        <f>+MAR!AF61</f>
        <v>0</v>
      </c>
      <c r="AE9" s="259">
        <f>+MAR!AG61</f>
        <v>0</v>
      </c>
      <c r="AF9" s="259" t="str">
        <f>+MAR!AH61</f>
        <v>D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+MAR!BE61</f>
        <v>7.166666666666667</v>
      </c>
    </row>
    <row r="11" spans="1:33" ht="21" customHeight="1" x14ac:dyDescent="0.25">
      <c r="A11" s="382" t="s">
        <v>234</v>
      </c>
      <c r="B11" s="250" t="str">
        <f>+ABR!D61</f>
        <v>N</v>
      </c>
      <c r="C11" s="250">
        <f>+ABR!E61</f>
        <v>0</v>
      </c>
      <c r="D11" s="250">
        <f>+ABR!F61</f>
        <v>0</v>
      </c>
      <c r="E11" s="250" t="str">
        <f>+ABR!G61</f>
        <v>N</v>
      </c>
      <c r="F11" s="250" t="str">
        <f>+ABR!H61</f>
        <v>N</v>
      </c>
      <c r="G11" s="250">
        <f>+ABR!I61</f>
        <v>0</v>
      </c>
      <c r="H11" s="250" t="str">
        <f>+ABR!J61</f>
        <v>DTS5S</v>
      </c>
      <c r="I11" s="250" t="str">
        <f>+ABR!K61</f>
        <v>FE</v>
      </c>
      <c r="J11" s="250" t="str">
        <f>+ABR!L61</f>
        <v>FE</v>
      </c>
      <c r="K11" s="250" t="str">
        <f>+ABR!M61</f>
        <v>FES</v>
      </c>
      <c r="L11" s="250" t="str">
        <f>+ABR!N61</f>
        <v>FED</v>
      </c>
      <c r="M11" s="250" t="str">
        <f>+ABR!O61</f>
        <v>FE</v>
      </c>
      <c r="N11" s="250" t="str">
        <f>+ABR!P61</f>
        <v>FE</v>
      </c>
      <c r="O11" s="250" t="str">
        <f>+ABR!Q61</f>
        <v>FE</v>
      </c>
      <c r="P11" s="250">
        <f>+ABR!R61</f>
        <v>0</v>
      </c>
      <c r="Q11" s="250" t="str">
        <f>+ABR!S61</f>
        <v>D</v>
      </c>
      <c r="R11" s="250" t="str">
        <f>+ABR!T61</f>
        <v>DT</v>
      </c>
      <c r="S11" s="250">
        <f>+ABR!U61</f>
        <v>0</v>
      </c>
      <c r="T11" s="250">
        <f>+ABR!V61</f>
        <v>0</v>
      </c>
      <c r="U11" s="250" t="str">
        <f>+ABR!W61</f>
        <v>NT</v>
      </c>
      <c r="V11" s="250" t="str">
        <f>+ABR!X61</f>
        <v>N</v>
      </c>
      <c r="W11" s="250" t="str">
        <f>+ABR!Y61</f>
        <v>NTS</v>
      </c>
      <c r="X11" s="250">
        <f>+ABR!Z61</f>
        <v>0</v>
      </c>
      <c r="Y11" s="250" t="str">
        <f>+ABR!AA61</f>
        <v>D</v>
      </c>
      <c r="Z11" s="250" t="str">
        <f>+ABR!AB61</f>
        <v>D</v>
      </c>
      <c r="AA11" s="250">
        <f>+ABR!AC61</f>
        <v>0</v>
      </c>
      <c r="AB11" s="250">
        <f>+ABR!AD61</f>
        <v>0</v>
      </c>
      <c r="AC11" s="250" t="str">
        <f>+ABR!AE61</f>
        <v>TR</v>
      </c>
      <c r="AD11" s="250" t="str">
        <f>+ABR!AF61</f>
        <v>TR</v>
      </c>
      <c r="AE11" s="250" t="str">
        <f>+ABR!AG61</f>
        <v>DTS5S</v>
      </c>
      <c r="AF11" s="250">
        <f>+ABR!AH61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+ABR!BE61</f>
        <v>6.8333333333333339</v>
      </c>
    </row>
    <row r="13" spans="1:33" ht="21" customHeight="1" x14ac:dyDescent="0.25">
      <c r="A13" s="382" t="s">
        <v>235</v>
      </c>
      <c r="B13" s="277">
        <f>+MAI!D61</f>
        <v>0</v>
      </c>
      <c r="C13" s="277" t="str">
        <f>+MAI!E61</f>
        <v>N</v>
      </c>
      <c r="D13" s="277" t="str">
        <f>+MAI!F61</f>
        <v>N</v>
      </c>
      <c r="E13" s="277">
        <f>+MAI!G61</f>
        <v>0</v>
      </c>
      <c r="F13" s="277">
        <f>+MAI!H61</f>
        <v>0</v>
      </c>
      <c r="G13" s="277" t="str">
        <f>+MAI!I61</f>
        <v>NT</v>
      </c>
      <c r="H13" s="277" t="str">
        <f>+MAI!J61</f>
        <v>N</v>
      </c>
      <c r="I13" s="277">
        <f>+MAI!K61</f>
        <v>0</v>
      </c>
      <c r="J13" s="277">
        <f>+MAI!L61</f>
        <v>0</v>
      </c>
      <c r="K13" s="277" t="str">
        <f>+MAI!M61</f>
        <v>D</v>
      </c>
      <c r="L13" s="277" t="str">
        <f>+MAI!N61</f>
        <v>N</v>
      </c>
      <c r="M13" s="277">
        <f>+MAI!O61</f>
        <v>0</v>
      </c>
      <c r="N13" s="277">
        <f>+MAI!P61</f>
        <v>0</v>
      </c>
      <c r="O13" s="277" t="str">
        <f>+MAI!Q61</f>
        <v>D</v>
      </c>
      <c r="P13" s="277" t="str">
        <f>+MAI!R61</f>
        <v>N</v>
      </c>
      <c r="Q13" s="277">
        <f>+MAI!S61</f>
        <v>0</v>
      </c>
      <c r="R13" s="277">
        <f>+MAI!T61</f>
        <v>0</v>
      </c>
      <c r="S13" s="277" t="str">
        <f>+MAI!U61</f>
        <v>D</v>
      </c>
      <c r="T13" s="277" t="str">
        <f>+MAI!V61</f>
        <v>N</v>
      </c>
      <c r="U13" s="277">
        <f>+MAI!W61</f>
        <v>0</v>
      </c>
      <c r="V13" s="277" t="str">
        <f>+MAI!X61</f>
        <v>D</v>
      </c>
      <c r="W13" s="277" t="str">
        <f>+MAI!Y61</f>
        <v>D</v>
      </c>
      <c r="X13" s="277" t="str">
        <f>+MAI!Z61</f>
        <v>D</v>
      </c>
      <c r="Y13" s="277">
        <f>+MAI!AA61</f>
        <v>0</v>
      </c>
      <c r="Z13" s="277">
        <f>+MAI!AB61</f>
        <v>0</v>
      </c>
      <c r="AA13" s="277" t="str">
        <f>+MAI!AC61</f>
        <v>D</v>
      </c>
      <c r="AB13" s="277" t="str">
        <f>+MAI!AD61</f>
        <v>N</v>
      </c>
      <c r="AC13" s="277">
        <f>+MAI!AE61</f>
        <v>0</v>
      </c>
      <c r="AD13" s="277">
        <f>+MAI!AF61</f>
        <v>0</v>
      </c>
      <c r="AE13" s="277" t="str">
        <f>+MAI!AG61</f>
        <v>N</v>
      </c>
      <c r="AF13" s="277" t="str">
        <f>+MAI!AH61</f>
        <v>N</v>
      </c>
      <c r="AG13" s="244">
        <f>176/24</f>
        <v>7.333333333333333</v>
      </c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>
        <f>+MAI!BE61</f>
        <v>8.5</v>
      </c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37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1</v>
      </c>
    </row>
    <row r="19" spans="1:33" x14ac:dyDescent="0.25">
      <c r="A19" s="1776" t="s">
        <v>218</v>
      </c>
      <c r="B19" s="1776"/>
      <c r="C19" s="1776"/>
      <c r="D19" s="1777">
        <f>COUNTIF($B$4:$AF$15,"=DTS")+COUNTIF($B$4:$AF$15,"=NTS")+COUNTIF($B$4:$AF$15,"=DTS1")+COUNTIF($B$4:$AF$15,"=NTS1")</f>
        <v>2</v>
      </c>
      <c r="E19" s="1777"/>
      <c r="F19" s="53"/>
      <c r="G19" s="53"/>
      <c r="H19" s="53"/>
      <c r="I19" s="1776" t="s">
        <v>219</v>
      </c>
      <c r="J19" s="1776"/>
      <c r="K19" s="1776"/>
      <c r="L19" s="1777">
        <f>COUNTIF($B$4:$AF$15,"=FE")</f>
        <v>7</v>
      </c>
      <c r="M19" s="1777"/>
      <c r="N19" s="53"/>
      <c r="O19" s="53"/>
      <c r="P19" s="53"/>
      <c r="Q19" s="1778" t="s">
        <v>57</v>
      </c>
      <c r="R19" s="1779"/>
      <c r="S19" s="1779"/>
      <c r="T19" s="1780"/>
      <c r="U19" s="1781">
        <f>+MAI!CB61</f>
        <v>3</v>
      </c>
      <c r="V19" s="1782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246"/>
    </row>
    <row r="20" spans="1:33" s="53" customFormat="1" ht="18" customHeight="1" x14ac:dyDescent="0.15">
      <c r="A20" s="1776" t="s">
        <v>220</v>
      </c>
      <c r="B20" s="1776"/>
      <c r="C20" s="1776"/>
      <c r="D20" s="1777">
        <f>COUNTIF($B$4:$AF$15,"=DTS5S")+COUNTIF($B$4:$AF$15,"=NTS5S")+COUNTIF($B$4:$AF$15,"=DTS5S1")+COUNTIF($B$4:$AF$15,"=NTS5S1")</f>
        <v>3</v>
      </c>
      <c r="E20" s="1777"/>
      <c r="I20" s="1776" t="s">
        <v>57</v>
      </c>
      <c r="J20" s="1776"/>
      <c r="K20" s="1776"/>
      <c r="L20" s="1777">
        <f>COUNTIF($B$4:$AF$15,"=FOTS")</f>
        <v>2</v>
      </c>
      <c r="M20" s="1777"/>
      <c r="Q20" s="1785" t="s">
        <v>295</v>
      </c>
      <c r="R20" s="1786"/>
      <c r="S20" s="1786"/>
      <c r="T20" s="1787"/>
      <c r="U20" s="1783"/>
      <c r="V20" s="1784"/>
      <c r="AG20" s="246"/>
    </row>
    <row r="21" spans="1:33" s="53" customFormat="1" ht="18" customHeight="1" x14ac:dyDescent="0.15">
      <c r="A21" s="1776" t="s">
        <v>221</v>
      </c>
      <c r="B21" s="1776"/>
      <c r="C21" s="1776"/>
      <c r="D21" s="1777">
        <f>COUNTIF($B$4:$AF$15,"=DTSDS")+COUNTIF($B$4:$AF$15,"=NTSDS")+COUNTIF($B$4:$AF$15,"=DTSDS1")+COUNTIF($B$4:$AF$15,"=NTSDS1")</f>
        <v>0</v>
      </c>
      <c r="E21" s="1777"/>
      <c r="I21" s="1776" t="s">
        <v>222</v>
      </c>
      <c r="J21" s="1776"/>
      <c r="K21" s="1776"/>
      <c r="L21" s="1777">
        <f>COUNTIF($B$4:$AF$15,"=L")</f>
        <v>0</v>
      </c>
      <c r="M21" s="1777"/>
      <c r="Q21" s="1778" t="s">
        <v>223</v>
      </c>
      <c r="R21" s="1779"/>
      <c r="S21" s="1779"/>
      <c r="T21" s="1780"/>
      <c r="U21" s="1801">
        <f>IF(AG18&gt;0,AG18-(T19*(12/24)),0)</f>
        <v>1</v>
      </c>
      <c r="V21" s="1802"/>
      <c r="W21" s="1805" t="s">
        <v>224</v>
      </c>
      <c r="X21" s="1806"/>
      <c r="Y21" s="1807">
        <f>IF(U21&gt;0,(IF(U21&lt;(12/24),1/24,(INT(U21/(12/24)))/24)),0)</f>
        <v>8.3333333333333329E-2</v>
      </c>
      <c r="Z21" s="1808"/>
      <c r="AA21" s="1791">
        <f>((Y21*24)*1.25*U23)</f>
        <v>0</v>
      </c>
      <c r="AB21" s="1792"/>
      <c r="AG21" s="246"/>
    </row>
    <row r="22" spans="1:33" s="53" customFormat="1" ht="18" customHeight="1" x14ac:dyDescent="0.15">
      <c r="A22" s="1776" t="s">
        <v>225</v>
      </c>
      <c r="B22" s="1776"/>
      <c r="C22" s="1776"/>
      <c r="D22" s="1788">
        <f>+D19+D20+D21</f>
        <v>5</v>
      </c>
      <c r="E22" s="1788"/>
      <c r="I22" s="1776" t="s">
        <v>226</v>
      </c>
      <c r="J22" s="1776"/>
      <c r="K22" s="1776"/>
      <c r="L22" s="1777">
        <f>COUNTIF($B$4:$AF$15,"=B")</f>
        <v>0</v>
      </c>
      <c r="M22" s="1777"/>
      <c r="Q22" s="1785"/>
      <c r="R22" s="1786"/>
      <c r="S22" s="1786"/>
      <c r="T22" s="1787"/>
      <c r="U22" s="1803"/>
      <c r="V22" s="1804"/>
      <c r="W22" s="1789">
        <v>0.375</v>
      </c>
      <c r="X22" s="1790"/>
      <c r="Y22" s="1807">
        <f>IF(U21&lt;(12/24),U21-Y21,U21-(INT(U21/(12/24)))/24)</f>
        <v>0.91666666666666663</v>
      </c>
      <c r="Z22" s="1808"/>
      <c r="AA22" s="1791">
        <f>+((Y22*24)*1.375*U23)</f>
        <v>0</v>
      </c>
      <c r="AB22" s="1792"/>
      <c r="AG22" s="246"/>
    </row>
    <row r="23" spans="1:33" s="53" customFormat="1" ht="18" customHeight="1" x14ac:dyDescent="0.15">
      <c r="A23" s="247"/>
      <c r="I23" s="1776" t="s">
        <v>227</v>
      </c>
      <c r="J23" s="1776"/>
      <c r="K23" s="1776"/>
      <c r="L23" s="1777">
        <f>COUNTIF($B$4:$AF$15,"=Disp")</f>
        <v>0</v>
      </c>
      <c r="M23" s="1777"/>
      <c r="Q23" s="1793" t="s">
        <v>228</v>
      </c>
      <c r="R23" s="1794"/>
      <c r="S23" s="1794"/>
      <c r="T23" s="1795"/>
      <c r="U23" s="1796"/>
      <c r="V23" s="1797"/>
      <c r="W23" s="248" t="s">
        <v>42</v>
      </c>
      <c r="X23" s="249"/>
      <c r="Y23" s="1798">
        <f>+AA21+AA22</f>
        <v>0</v>
      </c>
      <c r="Z23" s="1799"/>
      <c r="AA23" s="1799"/>
      <c r="AB23" s="1800"/>
      <c r="AG23" s="246"/>
    </row>
    <row r="24" spans="1:33" s="53" customFormat="1" ht="18" customHeight="1" x14ac:dyDescent="0.2">
      <c r="A24" s="1826" t="s">
        <v>262</v>
      </c>
      <c r="B24" s="1826"/>
      <c r="C24" s="1826"/>
      <c r="D24" s="1826"/>
      <c r="E24" s="1826"/>
      <c r="F24" s="1826"/>
      <c r="G24" s="1826"/>
      <c r="H24" s="1826"/>
      <c r="I24" s="1826"/>
      <c r="J24" s="1826"/>
      <c r="K24" s="1826"/>
      <c r="L24" s="1826"/>
      <c r="M24" s="1826"/>
      <c r="N24" s="1826"/>
      <c r="O24" s="1826"/>
      <c r="P24" s="1826"/>
      <c r="Q24" s="1826"/>
      <c r="R24" s="1826"/>
      <c r="S24" s="1826"/>
      <c r="T24" s="1826"/>
      <c r="U24" s="1826"/>
      <c r="V24" s="1826"/>
      <c r="W24" s="1826"/>
      <c r="X24" s="1826"/>
      <c r="Y24" s="1826"/>
      <c r="Z24" s="1826"/>
      <c r="AA24" s="1826"/>
      <c r="AB24" s="1826"/>
      <c r="AC24" s="1826"/>
      <c r="AD24" s="1826"/>
      <c r="AE24" s="1826"/>
      <c r="AF24" s="1826"/>
      <c r="AG24" s="1826"/>
    </row>
    <row r="25" spans="1:33" ht="18" customHeight="1" x14ac:dyDescent="0.25"/>
    <row r="26" spans="1:33" ht="36.6" customHeight="1" x14ac:dyDescent="0.25">
      <c r="A26" s="241"/>
      <c r="B26" s="31"/>
      <c r="C26" s="242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1809"/>
      <c r="AB26" s="1809"/>
      <c r="AC26" s="1809"/>
      <c r="AD26" s="1809"/>
      <c r="AE26" s="1809"/>
      <c r="AF26" s="1809"/>
      <c r="AG26" s="243"/>
    </row>
    <row r="27" spans="1:33" ht="25.5" customHeight="1" x14ac:dyDescent="0.25">
      <c r="A27" s="1764">
        <v>2024</v>
      </c>
      <c r="B27" s="1771" t="s">
        <v>214</v>
      </c>
      <c r="C27" s="1772"/>
      <c r="D27" s="1773"/>
      <c r="E27" s="1810">
        <v>32</v>
      </c>
      <c r="F27" s="1811"/>
      <c r="G27" s="1811"/>
      <c r="H27" s="1811"/>
      <c r="I27" s="1811"/>
      <c r="J27" s="1811"/>
      <c r="K27" s="1812"/>
      <c r="L27" s="1771" t="s">
        <v>215</v>
      </c>
      <c r="M27" s="1772"/>
      <c r="N27" s="1773"/>
      <c r="O27" s="1768"/>
      <c r="P27" s="1769"/>
      <c r="Q27" s="1769"/>
      <c r="R27" s="1769"/>
      <c r="S27" s="1769"/>
      <c r="T27" s="1769"/>
      <c r="U27" s="1769"/>
      <c r="V27" s="1770"/>
      <c r="W27" s="1771" t="s">
        <v>216</v>
      </c>
      <c r="X27" s="1772"/>
      <c r="Y27" s="1773"/>
      <c r="Z27" s="1768"/>
      <c r="AA27" s="1769"/>
      <c r="AB27" s="1769"/>
      <c r="AC27" s="1769"/>
      <c r="AD27" s="1769"/>
      <c r="AE27" s="1769"/>
      <c r="AF27" s="1770"/>
      <c r="AG27" s="255">
        <f>+AG29+AG31+AG33+AG35+AG37+AG39</f>
        <v>36.166666666666671</v>
      </c>
    </row>
    <row r="28" spans="1:33" ht="18" customHeight="1" x14ac:dyDescent="0.25">
      <c r="A28" s="1765"/>
      <c r="B28" s="257">
        <v>1</v>
      </c>
      <c r="C28" s="257">
        <v>2</v>
      </c>
      <c r="D28" s="257">
        <v>3</v>
      </c>
      <c r="E28" s="257">
        <v>4</v>
      </c>
      <c r="F28" s="257">
        <v>5</v>
      </c>
      <c r="G28" s="257">
        <v>6</v>
      </c>
      <c r="H28" s="257">
        <v>7</v>
      </c>
      <c r="I28" s="257">
        <v>8</v>
      </c>
      <c r="J28" s="257">
        <v>9</v>
      </c>
      <c r="K28" s="257">
        <v>10</v>
      </c>
      <c r="L28" s="257">
        <v>11</v>
      </c>
      <c r="M28" s="257">
        <v>12</v>
      </c>
      <c r="N28" s="257">
        <v>13</v>
      </c>
      <c r="O28" s="257">
        <v>14</v>
      </c>
      <c r="P28" s="257">
        <v>15</v>
      </c>
      <c r="Q28" s="257">
        <v>16</v>
      </c>
      <c r="R28" s="257">
        <v>17</v>
      </c>
      <c r="S28" s="257">
        <v>18</v>
      </c>
      <c r="T28" s="257">
        <v>19</v>
      </c>
      <c r="U28" s="257">
        <v>20</v>
      </c>
      <c r="V28" s="257">
        <v>21</v>
      </c>
      <c r="W28" s="263">
        <v>22</v>
      </c>
      <c r="X28" s="263">
        <v>23</v>
      </c>
      <c r="Y28" s="263">
        <v>24</v>
      </c>
      <c r="Z28" s="263">
        <v>25</v>
      </c>
      <c r="AA28" s="263">
        <v>26</v>
      </c>
      <c r="AB28" s="263">
        <v>27</v>
      </c>
      <c r="AC28" s="263">
        <v>28</v>
      </c>
      <c r="AD28" s="263">
        <v>29</v>
      </c>
      <c r="AE28" s="263">
        <v>30</v>
      </c>
      <c r="AF28" s="257">
        <v>31</v>
      </c>
      <c r="AG28" s="258" t="s">
        <v>8</v>
      </c>
    </row>
    <row r="29" spans="1:33" ht="18" customHeight="1" x14ac:dyDescent="0.25">
      <c r="A29" s="1764" t="s">
        <v>251</v>
      </c>
      <c r="B29" s="259" t="e">
        <f>+#REF!</f>
        <v>#REF!</v>
      </c>
      <c r="C29" s="259" t="e">
        <f>+#REF!</f>
        <v>#REF!</v>
      </c>
      <c r="D29" s="259" t="e">
        <f>+#REF!</f>
        <v>#REF!</v>
      </c>
      <c r="E29" s="259" t="e">
        <f>+#REF!</f>
        <v>#REF!</v>
      </c>
      <c r="F29" s="259" t="e">
        <f>+#REF!</f>
        <v>#REF!</v>
      </c>
      <c r="G29" s="259" t="e">
        <f>+#REF!</f>
        <v>#REF!</v>
      </c>
      <c r="H29" s="259" t="e">
        <f>+#REF!</f>
        <v>#REF!</v>
      </c>
      <c r="I29" s="259" t="e">
        <f>+#REF!</f>
        <v>#REF!</v>
      </c>
      <c r="J29" s="259" t="e">
        <f>+#REF!</f>
        <v>#REF!</v>
      </c>
      <c r="K29" s="259" t="e">
        <f>+#REF!</f>
        <v>#REF!</v>
      </c>
      <c r="L29" s="259" t="e">
        <f>+#REF!</f>
        <v>#REF!</v>
      </c>
      <c r="M29" s="259" t="e">
        <f>+#REF!</f>
        <v>#REF!</v>
      </c>
      <c r="N29" s="259" t="e">
        <f>+#REF!</f>
        <v>#REF!</v>
      </c>
      <c r="O29" s="259" t="e">
        <f>+#REF!</f>
        <v>#REF!</v>
      </c>
      <c r="P29" s="259" t="e">
        <f>+#REF!</f>
        <v>#REF!</v>
      </c>
      <c r="Q29" s="259" t="e">
        <f>+#REF!</f>
        <v>#REF!</v>
      </c>
      <c r="R29" s="259" t="e">
        <f>+#REF!</f>
        <v>#REF!</v>
      </c>
      <c r="S29" s="259" t="e">
        <f>+#REF!</f>
        <v>#REF!</v>
      </c>
      <c r="T29" s="259" t="e">
        <f>+#REF!</f>
        <v>#REF!</v>
      </c>
      <c r="U29" s="259" t="e">
        <f>+#REF!</f>
        <v>#REF!</v>
      </c>
      <c r="V29" s="259" t="e">
        <f>+#REF!</f>
        <v>#REF!</v>
      </c>
      <c r="W29" s="259" t="e">
        <f>+#REF!</f>
        <v>#REF!</v>
      </c>
      <c r="X29" s="259" t="e">
        <f>+#REF!</f>
        <v>#REF!</v>
      </c>
      <c r="Y29" s="259" t="e">
        <f>+#REF!</f>
        <v>#REF!</v>
      </c>
      <c r="Z29" s="259" t="e">
        <f>+#REF!</f>
        <v>#REF!</v>
      </c>
      <c r="AA29" s="259" t="e">
        <f>+#REF!</f>
        <v>#REF!</v>
      </c>
      <c r="AB29" s="259" t="e">
        <f>+#REF!</f>
        <v>#REF!</v>
      </c>
      <c r="AC29" s="259" t="e">
        <f>+#REF!</f>
        <v>#REF!</v>
      </c>
      <c r="AD29" s="259" t="e">
        <f>+#REF!</f>
        <v>#REF!</v>
      </c>
      <c r="AE29" s="259" t="e">
        <f>+#REF!</f>
        <v>#REF!</v>
      </c>
      <c r="AF29" s="259" t="e">
        <f>+#REF!</f>
        <v>#REF!</v>
      </c>
      <c r="AG29" s="427">
        <f>184/24</f>
        <v>7.666666666666667</v>
      </c>
    </row>
    <row r="30" spans="1:33" ht="18" customHeight="1" x14ac:dyDescent="0.25">
      <c r="A30" s="1765"/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245" t="e">
        <f>#REF!</f>
        <v>#REF!</v>
      </c>
    </row>
    <row r="31" spans="1:33" ht="18" customHeight="1" x14ac:dyDescent="0.25">
      <c r="A31" s="1764" t="s">
        <v>252</v>
      </c>
      <c r="B31" s="250" t="e">
        <f>+#REF!</f>
        <v>#REF!</v>
      </c>
      <c r="C31" s="250" t="e">
        <f>+#REF!</f>
        <v>#REF!</v>
      </c>
      <c r="D31" s="250" t="e">
        <f>+#REF!</f>
        <v>#REF!</v>
      </c>
      <c r="E31" s="250" t="e">
        <f>+#REF!</f>
        <v>#REF!</v>
      </c>
      <c r="F31" s="250" t="e">
        <f>+#REF!</f>
        <v>#REF!</v>
      </c>
      <c r="G31" s="250" t="e">
        <f>+#REF!</f>
        <v>#REF!</v>
      </c>
      <c r="H31" s="250" t="e">
        <f>+#REF!</f>
        <v>#REF!</v>
      </c>
      <c r="I31" s="250" t="e">
        <f>+#REF!</f>
        <v>#REF!</v>
      </c>
      <c r="J31" s="250" t="e">
        <f>+#REF!</f>
        <v>#REF!</v>
      </c>
      <c r="K31" s="250" t="e">
        <f>+#REF!</f>
        <v>#REF!</v>
      </c>
      <c r="L31" s="250" t="e">
        <f>+#REF!</f>
        <v>#REF!</v>
      </c>
      <c r="M31" s="250" t="e">
        <f>+#REF!</f>
        <v>#REF!</v>
      </c>
      <c r="N31" s="250" t="e">
        <f>+#REF!</f>
        <v>#REF!</v>
      </c>
      <c r="O31" s="250" t="e">
        <f>+#REF!</f>
        <v>#REF!</v>
      </c>
      <c r="P31" s="250" t="e">
        <f>+#REF!</f>
        <v>#REF!</v>
      </c>
      <c r="Q31" s="250" t="e">
        <f>+#REF!</f>
        <v>#REF!</v>
      </c>
      <c r="R31" s="250" t="e">
        <f>+#REF!</f>
        <v>#REF!</v>
      </c>
      <c r="S31" s="250" t="e">
        <f>+#REF!</f>
        <v>#REF!</v>
      </c>
      <c r="T31" s="250" t="e">
        <f>+#REF!</f>
        <v>#REF!</v>
      </c>
      <c r="U31" s="250" t="e">
        <f>+#REF!</f>
        <v>#REF!</v>
      </c>
      <c r="V31" s="250" t="e">
        <f>+#REF!</f>
        <v>#REF!</v>
      </c>
      <c r="W31" s="250" t="e">
        <f>+#REF!</f>
        <v>#REF!</v>
      </c>
      <c r="X31" s="250" t="e">
        <f>+#REF!</f>
        <v>#REF!</v>
      </c>
      <c r="Y31" s="250" t="e">
        <f>+#REF!</f>
        <v>#REF!</v>
      </c>
      <c r="Z31" s="250" t="e">
        <f>+#REF!</f>
        <v>#REF!</v>
      </c>
      <c r="AA31" s="250" t="e">
        <f>+#REF!</f>
        <v>#REF!</v>
      </c>
      <c r="AB31" s="250" t="e">
        <f>+#REF!</f>
        <v>#REF!</v>
      </c>
      <c r="AC31" s="250" t="e">
        <f>+#REF!</f>
        <v>#REF!</v>
      </c>
      <c r="AD31" s="250" t="e">
        <f>+#REF!</f>
        <v>#REF!</v>
      </c>
      <c r="AE31" s="250" t="e">
        <f>+#REF!</f>
        <v>#REF!</v>
      </c>
      <c r="AF31" s="250" t="e">
        <f>+#REF!</f>
        <v>#REF!</v>
      </c>
      <c r="AG31" s="244">
        <f>176/24-"12:00"</f>
        <v>6.833333333333333</v>
      </c>
    </row>
    <row r="32" spans="1:33" ht="18" customHeight="1" x14ac:dyDescent="0.25">
      <c r="A32" s="1765"/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5" t="e">
        <f>#REF!</f>
        <v>#REF!</v>
      </c>
    </row>
    <row r="33" spans="1:33" ht="18" customHeight="1" x14ac:dyDescent="0.25">
      <c r="A33" s="1764" t="s">
        <v>253</v>
      </c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4">
        <f>168/24</f>
        <v>7</v>
      </c>
    </row>
    <row r="34" spans="1:33" ht="18" customHeight="1" x14ac:dyDescent="0.25">
      <c r="A34" s="1765"/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5" t="e">
        <f>#REF!</f>
        <v>#REF!</v>
      </c>
    </row>
    <row r="35" spans="1:33" ht="18" customHeight="1" x14ac:dyDescent="0.25">
      <c r="A35" s="1764" t="s">
        <v>254</v>
      </c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4">
        <f>184/24</f>
        <v>7.666666666666667</v>
      </c>
    </row>
    <row r="36" spans="1:33" ht="18" customHeight="1" x14ac:dyDescent="0.25">
      <c r="A36" s="1765"/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5" t="e">
        <f>#REF!</f>
        <v>#REF!</v>
      </c>
    </row>
    <row r="37" spans="1:33" ht="18" customHeight="1" x14ac:dyDescent="0.25">
      <c r="A37" s="1764" t="s">
        <v>255</v>
      </c>
      <c r="B37" s="277"/>
      <c r="C37" s="277"/>
      <c r="D37" s="277"/>
      <c r="E37" s="277"/>
      <c r="F37" s="277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277"/>
      <c r="V37" s="277"/>
      <c r="W37" s="277"/>
      <c r="X37" s="277"/>
      <c r="Y37" s="277"/>
      <c r="Z37" s="277"/>
      <c r="AA37" s="277"/>
      <c r="AB37" s="277"/>
      <c r="AC37" s="277"/>
      <c r="AD37" s="277"/>
      <c r="AE37" s="277"/>
      <c r="AF37" s="277"/>
      <c r="AG37" s="244">
        <f>168/24</f>
        <v>7</v>
      </c>
    </row>
    <row r="38" spans="1:33" ht="18" customHeight="1" x14ac:dyDescent="0.25">
      <c r="A38" s="1765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  <c r="T38" s="278"/>
      <c r="U38" s="278"/>
      <c r="V38" s="278"/>
      <c r="W38" s="278"/>
      <c r="X38" s="278"/>
      <c r="Y38" s="278"/>
      <c r="Z38" s="278"/>
      <c r="AA38" s="278"/>
      <c r="AB38" s="278"/>
      <c r="AC38" s="278"/>
      <c r="AD38" s="278"/>
      <c r="AE38" s="278"/>
      <c r="AF38" s="278"/>
      <c r="AG38" s="245"/>
    </row>
    <row r="39" spans="1:33" ht="18" customHeight="1" x14ac:dyDescent="0.25">
      <c r="A39" s="1764" t="s">
        <v>256</v>
      </c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  <c r="AD39" s="250"/>
      <c r="AE39" s="250"/>
      <c r="AF39" s="250"/>
      <c r="AG39" s="244"/>
    </row>
    <row r="40" spans="1:33" ht="18" customHeight="1" x14ac:dyDescent="0.25">
      <c r="A40" s="1765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5"/>
    </row>
    <row r="41" spans="1:33" ht="21.95" customHeight="1" x14ac:dyDescent="0.25">
      <c r="A41" s="1774" t="s">
        <v>217</v>
      </c>
      <c r="B41" s="1774"/>
      <c r="C41" s="1774"/>
      <c r="D41" s="1774"/>
      <c r="E41" s="1774"/>
      <c r="F41" s="1774"/>
      <c r="G41" s="1774"/>
      <c r="H41" s="1774"/>
      <c r="I41" s="1774"/>
      <c r="J41" s="1774"/>
      <c r="K41" s="1774"/>
      <c r="L41" s="1774"/>
      <c r="M41" s="1774"/>
      <c r="N41" s="1774"/>
      <c r="O41" s="1774"/>
      <c r="P41" s="1774"/>
      <c r="Q41" s="1774"/>
      <c r="R41" s="1774"/>
      <c r="S41" s="1774"/>
      <c r="T41" s="1774"/>
      <c r="U41" s="1774"/>
      <c r="V41" s="1774"/>
      <c r="W41" s="1774"/>
      <c r="X41" s="1774"/>
      <c r="Y41" s="1774"/>
      <c r="Z41" s="1774"/>
      <c r="AA41" s="1774"/>
      <c r="AB41" s="1774"/>
      <c r="AC41" s="1774"/>
      <c r="AD41" s="1774"/>
      <c r="AE41" s="1774"/>
      <c r="AF41" s="1813"/>
      <c r="AG41" s="260" t="e">
        <f>+AG30+AG32+AG34+AG36+AG38+AG40</f>
        <v>#REF!</v>
      </c>
    </row>
    <row r="42" spans="1:33" ht="21.95" customHeight="1" x14ac:dyDescent="0.25">
      <c r="A42" s="1775"/>
      <c r="B42" s="1775"/>
      <c r="C42" s="1775"/>
      <c r="D42" s="1775"/>
      <c r="E42" s="1775"/>
      <c r="F42" s="1775"/>
      <c r="G42" s="1775"/>
      <c r="H42" s="1775"/>
      <c r="I42" s="1775"/>
      <c r="J42" s="1775"/>
      <c r="K42" s="1775"/>
      <c r="L42" s="1775"/>
      <c r="M42" s="1775"/>
      <c r="N42" s="1775"/>
      <c r="O42" s="1775"/>
      <c r="P42" s="1775"/>
      <c r="Q42" s="1775"/>
      <c r="R42" s="1775"/>
      <c r="S42" s="1775"/>
      <c r="T42" s="1775"/>
      <c r="U42" s="1775"/>
      <c r="V42" s="1775"/>
      <c r="W42" s="1775"/>
      <c r="X42" s="1775"/>
      <c r="Y42" s="1775"/>
      <c r="Z42" s="1775"/>
      <c r="AA42" s="1775"/>
      <c r="AB42" s="1775"/>
      <c r="AC42" s="1775"/>
      <c r="AD42" s="1775"/>
      <c r="AE42" s="1775"/>
      <c r="AF42" s="1814"/>
      <c r="AG42" s="261" t="e">
        <f>+AG41-AG27</f>
        <v>#REF!</v>
      </c>
    </row>
    <row r="44" spans="1:33" ht="21.6" customHeight="1" x14ac:dyDescent="0.25">
      <c r="A44" s="1793" t="s">
        <v>218</v>
      </c>
      <c r="B44" s="1794"/>
      <c r="C44" s="1795"/>
      <c r="D44" s="1815">
        <f>COUNTIF($B$29:$AF$40,"=DTS")+COUNTIF($B$29:$AF$40,"=NTS")+COUNTIF($B$29:$AF$40,"=DTS1")+COUNTIF($B$29:$AF$40,"=NTS1")</f>
        <v>0</v>
      </c>
      <c r="E44" s="1816"/>
      <c r="F44" s="53"/>
      <c r="G44" s="53"/>
      <c r="H44" s="53"/>
      <c r="I44" s="1793" t="s">
        <v>219</v>
      </c>
      <c r="J44" s="1794"/>
      <c r="K44" s="1795"/>
      <c r="L44" s="1815">
        <f>COUNTIF($B$29:$AF$40,"=FE")</f>
        <v>0</v>
      </c>
      <c r="M44" s="1816"/>
      <c r="N44" s="53"/>
      <c r="O44" s="53"/>
      <c r="P44" s="53"/>
      <c r="Q44" s="1778" t="s">
        <v>258</v>
      </c>
      <c r="R44" s="1779"/>
      <c r="S44" s="1779"/>
      <c r="T44" s="1780"/>
      <c r="U44" s="1781" t="e">
        <f>#REF!</f>
        <v>#REF!</v>
      </c>
      <c r="V44" s="1817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246"/>
    </row>
    <row r="45" spans="1:33" ht="21.6" customHeight="1" x14ac:dyDescent="0.25">
      <c r="A45" s="1793" t="s">
        <v>220</v>
      </c>
      <c r="B45" s="1794"/>
      <c r="C45" s="1795"/>
      <c r="D45" s="1815">
        <f>COUNTIF($B$29:$AF$40,"=DTS5S")+COUNTIF($B$29:$AF$40,"=NTS5S")+COUNTIF($B$29:$AF$40,"=DTS5S1")+COUNTIF($B$29:$AF$40,"=NTS5S1")</f>
        <v>0</v>
      </c>
      <c r="E45" s="1816"/>
      <c r="F45" s="53"/>
      <c r="G45" s="53"/>
      <c r="H45" s="53"/>
      <c r="I45" s="1793" t="s">
        <v>57</v>
      </c>
      <c r="J45" s="1794"/>
      <c r="K45" s="1795"/>
      <c r="L45" s="1815">
        <f>COUNTIF($B$29:$AF$40,"=FOTS")</f>
        <v>0</v>
      </c>
      <c r="M45" s="1816"/>
      <c r="N45" s="53"/>
      <c r="O45" s="53"/>
      <c r="P45" s="53"/>
      <c r="Q45" s="1785" t="s">
        <v>247</v>
      </c>
      <c r="R45" s="1786"/>
      <c r="S45" s="1786"/>
      <c r="T45" s="1787"/>
      <c r="U45" s="1818"/>
      <c r="V45" s="1819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21.6" customHeight="1" x14ac:dyDescent="0.25">
      <c r="A46" s="1793" t="s">
        <v>221</v>
      </c>
      <c r="B46" s="1794"/>
      <c r="C46" s="1795"/>
      <c r="D46" s="1815">
        <f>COUNTIF($B$29:$AF$40,"=DTSDS")+COUNTIF($B$29:$AF$40,"=NTSDS")+COUNTIF($B$29:$AF$40,"=DTSDS1")+COUNTIF($B$29:$AF$40,"=NTSDS1")</f>
        <v>0</v>
      </c>
      <c r="E46" s="1816"/>
      <c r="F46" s="53"/>
      <c r="G46" s="53"/>
      <c r="H46" s="53"/>
      <c r="I46" s="1793" t="s">
        <v>222</v>
      </c>
      <c r="J46" s="1794"/>
      <c r="K46" s="1795"/>
      <c r="L46" s="1815">
        <f>COUNTIF($B$29:$AF$40,"=L")</f>
        <v>0</v>
      </c>
      <c r="M46" s="1816"/>
      <c r="N46" s="53"/>
      <c r="O46" s="53"/>
      <c r="P46" s="53"/>
      <c r="Q46" s="1778" t="s">
        <v>223</v>
      </c>
      <c r="R46" s="1779"/>
      <c r="S46" s="1779"/>
      <c r="T46" s="1780"/>
      <c r="U46" s="1801" t="e">
        <f>IF(AG42&gt;0,AG42-(T44*(12/24)),0)</f>
        <v>#REF!</v>
      </c>
      <c r="V46" s="1802"/>
      <c r="W46" s="1805"/>
      <c r="X46" s="1806"/>
      <c r="Y46" s="1807" t="e">
        <f>IF(U46&gt;0,(IF(U46&lt;(12/24),1/24,(INT(U46/(12/24)))/24)),0)</f>
        <v>#REF!</v>
      </c>
      <c r="Z46" s="1808"/>
      <c r="AA46" s="1791" t="e">
        <f>((Y46*24)*1.25*U48)</f>
        <v>#REF!</v>
      </c>
      <c r="AB46" s="1792"/>
      <c r="AC46" s="53"/>
      <c r="AD46" s="53"/>
      <c r="AE46" s="53"/>
      <c r="AF46" s="53"/>
      <c r="AG46" s="246"/>
    </row>
    <row r="47" spans="1:33" ht="21.6" customHeight="1" x14ac:dyDescent="0.25">
      <c r="A47" s="1793" t="s">
        <v>225</v>
      </c>
      <c r="B47" s="1794"/>
      <c r="C47" s="1795"/>
      <c r="D47" s="1820">
        <f>+D44+D45+D46</f>
        <v>0</v>
      </c>
      <c r="E47" s="1821"/>
      <c r="F47" s="53"/>
      <c r="G47" s="53"/>
      <c r="H47" s="53"/>
      <c r="I47" s="1793" t="s">
        <v>226</v>
      </c>
      <c r="J47" s="1794"/>
      <c r="K47" s="1795"/>
      <c r="L47" s="1815">
        <f>COUNTIF($B$29:$AF$40,"=B")</f>
        <v>0</v>
      </c>
      <c r="M47" s="1816"/>
      <c r="N47" s="53"/>
      <c r="O47" s="53"/>
      <c r="P47" s="53"/>
      <c r="Q47" s="1785"/>
      <c r="R47" s="1786"/>
      <c r="S47" s="1786"/>
      <c r="T47" s="1787"/>
      <c r="U47" s="1803"/>
      <c r="V47" s="1804"/>
      <c r="W47" s="1789"/>
      <c r="X47" s="1790"/>
      <c r="Y47" s="1807" t="e">
        <f>IF(U46&lt;(12/24),U46-Y46,U46-(INT(U46/(12/24)))/24)</f>
        <v>#REF!</v>
      </c>
      <c r="Z47" s="1808"/>
      <c r="AA47" s="1791" t="e">
        <f>+((Y47*24)*1.375*U48)</f>
        <v>#REF!</v>
      </c>
      <c r="AB47" s="1792"/>
      <c r="AC47" s="53"/>
      <c r="AD47" s="53"/>
      <c r="AE47" s="53"/>
      <c r="AF47" s="53"/>
      <c r="AG47" s="246"/>
    </row>
    <row r="48" spans="1:33" ht="23.1" customHeight="1" x14ac:dyDescent="0.25">
      <c r="A48" s="247"/>
      <c r="B48" s="53"/>
      <c r="C48" s="53"/>
      <c r="D48" s="53"/>
      <c r="E48" s="53"/>
      <c r="F48" s="53"/>
      <c r="G48" s="53"/>
      <c r="H48" s="53"/>
      <c r="I48" s="1793" t="s">
        <v>227</v>
      </c>
      <c r="J48" s="1794"/>
      <c r="K48" s="1795"/>
      <c r="L48" s="1815">
        <f>COUNTIF($B$29:$AF$40,"=Disp")</f>
        <v>0</v>
      </c>
      <c r="M48" s="1816"/>
      <c r="N48" s="53"/>
      <c r="O48" s="53"/>
      <c r="P48" s="53"/>
      <c r="Q48" s="1793" t="s">
        <v>228</v>
      </c>
      <c r="R48" s="1794"/>
      <c r="S48" s="1794"/>
      <c r="T48" s="1795"/>
      <c r="U48" s="1796"/>
      <c r="V48" s="1797"/>
      <c r="W48" s="248" t="s">
        <v>42</v>
      </c>
      <c r="X48" s="249"/>
      <c r="Y48" s="1798" t="e">
        <f>+AA46+AA47</f>
        <v>#REF!</v>
      </c>
      <c r="Z48" s="1799"/>
      <c r="AA48" s="1799"/>
      <c r="AB48" s="1800"/>
      <c r="AC48" s="53"/>
      <c r="AD48" s="53"/>
      <c r="AE48" s="53"/>
      <c r="AF48" s="53"/>
      <c r="AG48" s="246"/>
    </row>
    <row r="49" spans="1:56" ht="47.45" customHeight="1" x14ac:dyDescent="0.25">
      <c r="A49" s="1822" t="s">
        <v>262</v>
      </c>
      <c r="B49" s="1822"/>
      <c r="C49" s="1822"/>
      <c r="D49" s="1822"/>
      <c r="E49" s="1822"/>
      <c r="F49" s="1822"/>
      <c r="G49" s="1822"/>
      <c r="H49" s="1822"/>
      <c r="I49" s="1822"/>
      <c r="J49" s="1822"/>
      <c r="K49" s="1822"/>
      <c r="L49" s="1822"/>
      <c r="M49" s="1822"/>
      <c r="N49" s="1822"/>
      <c r="O49" s="1822"/>
      <c r="P49" s="1822"/>
      <c r="Q49" s="1822"/>
      <c r="R49" s="1822"/>
      <c r="S49" s="1822"/>
      <c r="T49" s="1822"/>
      <c r="U49" s="1822"/>
      <c r="V49" s="1822"/>
      <c r="W49" s="1822"/>
      <c r="X49" s="1822"/>
      <c r="Y49" s="1822"/>
      <c r="Z49" s="1822"/>
      <c r="AA49" s="1822"/>
      <c r="AB49" s="1822"/>
      <c r="AC49" s="1822"/>
      <c r="AD49" s="1822"/>
      <c r="AE49" s="1822"/>
      <c r="AF49" s="1822"/>
      <c r="AG49" s="1822"/>
      <c r="AH49" s="1822"/>
      <c r="AI49" s="1822"/>
      <c r="AJ49" s="1822"/>
      <c r="AK49" s="1822"/>
      <c r="AL49" s="1822"/>
      <c r="AM49" s="1822"/>
      <c r="AN49" s="1822"/>
      <c r="AO49" s="1822"/>
      <c r="AP49" s="1822"/>
      <c r="AQ49" s="1822"/>
      <c r="AR49" s="1822"/>
      <c r="AS49" s="1822"/>
      <c r="AT49" s="1822"/>
      <c r="AU49" s="1822"/>
      <c r="AV49" s="1822"/>
      <c r="AW49" s="1822"/>
      <c r="AX49" s="1822"/>
      <c r="AY49" s="1822"/>
      <c r="AZ49" s="1822"/>
      <c r="BA49" s="1822"/>
      <c r="BB49" s="1822"/>
      <c r="BC49" s="1822"/>
      <c r="BD49" s="1822"/>
    </row>
  </sheetData>
  <mergeCells count="90">
    <mergeCell ref="AA21:AB21"/>
    <mergeCell ref="Q23:T23"/>
    <mergeCell ref="U23:V23"/>
    <mergeCell ref="Y23:AB23"/>
    <mergeCell ref="A24:AG24"/>
    <mergeCell ref="AA22:AB22"/>
    <mergeCell ref="A22:C22"/>
    <mergeCell ref="D22:E22"/>
    <mergeCell ref="I22:K22"/>
    <mergeCell ref="L22:M22"/>
    <mergeCell ref="I23:K23"/>
    <mergeCell ref="L23:M23"/>
    <mergeCell ref="A21:C21"/>
    <mergeCell ref="D21:E21"/>
    <mergeCell ref="I21:K21"/>
    <mergeCell ref="L21:M21"/>
    <mergeCell ref="U19:V20"/>
    <mergeCell ref="Q21:T22"/>
    <mergeCell ref="U21:V22"/>
    <mergeCell ref="W21:X21"/>
    <mergeCell ref="Y21:Z21"/>
    <mergeCell ref="W22:X22"/>
    <mergeCell ref="Y22:Z22"/>
    <mergeCell ref="A19:C19"/>
    <mergeCell ref="D19:E19"/>
    <mergeCell ref="I19:K19"/>
    <mergeCell ref="L19:M19"/>
    <mergeCell ref="Q19:T1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5:A36"/>
    <mergeCell ref="A37:A38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W27:Y27"/>
    <mergeCell ref="Z27:AF27"/>
    <mergeCell ref="A29:A30"/>
    <mergeCell ref="A31:A32"/>
    <mergeCell ref="A33:A34"/>
    <mergeCell ref="A27:A28"/>
    <mergeCell ref="B27:D27"/>
    <mergeCell ref="E27:K27"/>
    <mergeCell ref="L27:N27"/>
    <mergeCell ref="O27:V27"/>
    <mergeCell ref="A49:BD49"/>
    <mergeCell ref="AA2:AF2"/>
    <mergeCell ref="A3:A4"/>
    <mergeCell ref="B3:D3"/>
    <mergeCell ref="E3:K3"/>
    <mergeCell ref="L3:N3"/>
    <mergeCell ref="O3:V3"/>
    <mergeCell ref="W3:Y3"/>
    <mergeCell ref="Z3:AF3"/>
    <mergeCell ref="A17:AF18"/>
    <mergeCell ref="A20:C20"/>
    <mergeCell ref="D20:E20"/>
    <mergeCell ref="I20:K20"/>
    <mergeCell ref="L20:M20"/>
    <mergeCell ref="Q20:T20"/>
    <mergeCell ref="AA26:AF26"/>
  </mergeCells>
  <conditionalFormatting sqref="B5:AF16">
    <cfRule type="cellIs" dxfId="363" priority="1" operator="equal">
      <formula>"FOTS"</formula>
    </cfRule>
    <cfRule type="cellIs" dxfId="362" priority="2" operator="equal">
      <formula>"FO"</formula>
    </cfRule>
    <cfRule type="cellIs" dxfId="361" priority="3" operator="equal">
      <formula>"F"</formula>
    </cfRule>
    <cfRule type="cellIs" dxfId="360" priority="4" operator="equal">
      <formula>"NTSDS"</formula>
    </cfRule>
    <cfRule type="cellIs" dxfId="359" priority="5" operator="equal">
      <formula>"DTSDS"</formula>
    </cfRule>
    <cfRule type="cellIs" dxfId="358" priority="6" operator="equal">
      <formula>"NTS5S"</formula>
    </cfRule>
    <cfRule type="cellIs" dxfId="357" priority="7" operator="equal">
      <formula>"DTS5S"</formula>
    </cfRule>
    <cfRule type="cellIs" dxfId="356" priority="8" operator="equal">
      <formula>"NTS"</formula>
    </cfRule>
    <cfRule type="cellIs" dxfId="355" priority="9" operator="equal">
      <formula>"DTS"</formula>
    </cfRule>
    <cfRule type="cellIs" dxfId="354" priority="10" operator="equal">
      <formula>"FEF"</formula>
    </cfRule>
    <cfRule type="cellIs" dxfId="353" priority="11" operator="equal">
      <formula>"FED"</formula>
    </cfRule>
    <cfRule type="cellIs" dxfId="352" priority="12" operator="equal">
      <formula>"FES"</formula>
    </cfRule>
    <cfRule type="cellIs" dxfId="351" priority="13" operator="equal">
      <formula>"FE"</formula>
    </cfRule>
    <cfRule type="cellIs" dxfId="350" priority="14" operator="equal">
      <formula>"DS"</formula>
    </cfRule>
  </conditionalFormatting>
  <conditionalFormatting sqref="B29:AF40">
    <cfRule type="cellIs" dxfId="349" priority="29" operator="equal">
      <formula>"FOTS"</formula>
    </cfRule>
    <cfRule type="cellIs" dxfId="348" priority="30" operator="equal">
      <formula>"FO"</formula>
    </cfRule>
    <cfRule type="cellIs" dxfId="347" priority="31" operator="equal">
      <formula>"F"</formula>
    </cfRule>
    <cfRule type="cellIs" dxfId="346" priority="32" operator="equal">
      <formula>"NTSDS"</formula>
    </cfRule>
    <cfRule type="cellIs" dxfId="345" priority="33" operator="equal">
      <formula>"DTSDS"</formula>
    </cfRule>
    <cfRule type="cellIs" dxfId="344" priority="34" operator="equal">
      <formula>"NTS5S"</formula>
    </cfRule>
    <cfRule type="cellIs" dxfId="343" priority="35" operator="equal">
      <formula>"DTS5S"</formula>
    </cfRule>
    <cfRule type="cellIs" dxfId="342" priority="36" operator="equal">
      <formula>"NTS"</formula>
    </cfRule>
    <cfRule type="cellIs" dxfId="341" priority="37" operator="equal">
      <formula>"DTS"</formula>
    </cfRule>
    <cfRule type="cellIs" dxfId="340" priority="38" operator="equal">
      <formula>"FEF"</formula>
    </cfRule>
    <cfRule type="cellIs" dxfId="339" priority="39" operator="equal">
      <formula>"FED"</formula>
    </cfRule>
    <cfRule type="cellIs" dxfId="338" priority="40" operator="equal">
      <formula>"FES"</formula>
    </cfRule>
    <cfRule type="cellIs" dxfId="337" priority="41" operator="equal">
      <formula>"FE"</formula>
    </cfRule>
    <cfRule type="cellIs" dxfId="336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77B02-4950-441A-BFC8-18AD5CAB615D}">
  <dimension ref="A1:BD50"/>
  <sheetViews>
    <sheetView showZeros="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42578125" customWidth="1"/>
    <col min="35" max="38" width="8.7109375" hidden="1" customWidth="1"/>
    <col min="39" max="39" width="0.710937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33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36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>
        <f>+JAN!D60</f>
        <v>0</v>
      </c>
      <c r="C5" s="259">
        <f>+JAN!E60</f>
        <v>0</v>
      </c>
      <c r="D5" s="259" t="str">
        <f>+JAN!F60</f>
        <v>D</v>
      </c>
      <c r="E5" s="259">
        <f>+JAN!G60</f>
        <v>0</v>
      </c>
      <c r="F5" s="259">
        <f>+JAN!H60</f>
        <v>0</v>
      </c>
      <c r="G5" s="259" t="str">
        <f>+JAN!I60</f>
        <v>D</v>
      </c>
      <c r="H5" s="259" t="str">
        <f>+JAN!J60</f>
        <v>N</v>
      </c>
      <c r="I5" s="259">
        <f>+JAN!K60</f>
        <v>0</v>
      </c>
      <c r="J5" s="259" t="str">
        <f>+JAN!L60</f>
        <v>NT</v>
      </c>
      <c r="K5" s="259" t="str">
        <f>+JAN!M60</f>
        <v>N</v>
      </c>
      <c r="L5" s="259" t="str">
        <f>+JAN!N60</f>
        <v>N</v>
      </c>
      <c r="M5" s="259">
        <f>+JAN!O60</f>
        <v>0</v>
      </c>
      <c r="N5" s="259">
        <f>+JAN!P60</f>
        <v>0</v>
      </c>
      <c r="O5" s="259" t="str">
        <f>+JAN!Q60</f>
        <v>D</v>
      </c>
      <c r="P5" s="259" t="str">
        <f>+JAN!R60</f>
        <v>N</v>
      </c>
      <c r="Q5" s="259">
        <f>+JAN!S60</f>
        <v>0</v>
      </c>
      <c r="R5" s="259">
        <f>+JAN!T60</f>
        <v>0</v>
      </c>
      <c r="S5" s="259" t="str">
        <f>+JAN!U60</f>
        <v>D</v>
      </c>
      <c r="T5" s="259" t="str">
        <f>+JAN!V60</f>
        <v>N</v>
      </c>
      <c r="U5" s="259">
        <f>+JAN!W60</f>
        <v>0</v>
      </c>
      <c r="V5" s="259">
        <f>+JAN!X60</f>
        <v>0</v>
      </c>
      <c r="W5" s="259" t="str">
        <f>+JAN!Y60</f>
        <v>D</v>
      </c>
      <c r="X5" s="259" t="str">
        <f>+JAN!Z60</f>
        <v>T</v>
      </c>
      <c r="Y5" s="259" t="str">
        <f>+JAN!AA60</f>
        <v>NTS</v>
      </c>
      <c r="Z5" s="259">
        <f>+JAN!AB60</f>
        <v>0</v>
      </c>
      <c r="AA5" s="259" t="str">
        <f>+JAN!AC60</f>
        <v>D</v>
      </c>
      <c r="AB5" s="259" t="str">
        <f>+JAN!AD60</f>
        <v>N</v>
      </c>
      <c r="AC5" s="259" t="str">
        <f>+JAN!AE60</f>
        <v>B</v>
      </c>
      <c r="AD5" s="259" t="str">
        <f>+JAN!AF60</f>
        <v>B</v>
      </c>
      <c r="AE5" s="259" t="str">
        <f>+JAN!AG60</f>
        <v>B</v>
      </c>
      <c r="AF5" s="259" t="str">
        <f>+JAN!AH60</f>
        <v>B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+JAN!BE60</f>
        <v>7.833333333333333</v>
      </c>
    </row>
    <row r="7" spans="1:33" ht="21" customHeight="1" x14ac:dyDescent="0.25">
      <c r="A7" s="382" t="s">
        <v>232</v>
      </c>
      <c r="B7" s="259">
        <f>+FEV!D62</f>
        <v>0</v>
      </c>
      <c r="C7" s="259">
        <f>+FEV!E62</f>
        <v>0</v>
      </c>
      <c r="D7" s="259" t="str">
        <f>+FEV!F62</f>
        <v>B</v>
      </c>
      <c r="E7" s="259" t="str">
        <f>+FEV!G62</f>
        <v>B</v>
      </c>
      <c r="F7" s="259" t="str">
        <f>+FEV!H62</f>
        <v>B</v>
      </c>
      <c r="G7" s="259" t="str">
        <f>+FEV!I62</f>
        <v>B</v>
      </c>
      <c r="H7" s="259" t="str">
        <f>+FEV!J62</f>
        <v>B</v>
      </c>
      <c r="I7" s="259">
        <f>+FEV!K62</f>
        <v>0</v>
      </c>
      <c r="J7" s="259">
        <f>+FEV!L62</f>
        <v>0</v>
      </c>
      <c r="K7" s="259" t="str">
        <f>+FEV!M62</f>
        <v>B</v>
      </c>
      <c r="L7" s="259" t="str">
        <f>+FEV!N62</f>
        <v>B</v>
      </c>
      <c r="M7" s="259" t="str">
        <f>+FEV!O62</f>
        <v>B</v>
      </c>
      <c r="N7" s="259" t="str">
        <f>+FEV!P62</f>
        <v>B</v>
      </c>
      <c r="O7" s="259" t="str">
        <f>+FEV!Q62</f>
        <v>B</v>
      </c>
      <c r="P7" s="259">
        <f>+FEV!R62</f>
        <v>0</v>
      </c>
      <c r="Q7" s="259">
        <f>+FEV!S62</f>
        <v>0</v>
      </c>
      <c r="R7" s="259" t="str">
        <f>+FEV!T62</f>
        <v>B</v>
      </c>
      <c r="S7" s="259" t="str">
        <f>+FEV!U62</f>
        <v>B</v>
      </c>
      <c r="T7" s="259" t="str">
        <f>+FEV!V62</f>
        <v>B</v>
      </c>
      <c r="U7" s="259" t="str">
        <f>+FEV!W62</f>
        <v>B</v>
      </c>
      <c r="V7" s="259" t="str">
        <f>+FEV!X62</f>
        <v>B</v>
      </c>
      <c r="W7" s="259">
        <f>+FEV!Y62</f>
        <v>0</v>
      </c>
      <c r="X7" s="259">
        <f>+FEV!Z62</f>
        <v>0</v>
      </c>
      <c r="Y7" s="259" t="str">
        <f>+FEV!AA62</f>
        <v>B</v>
      </c>
      <c r="Z7" s="259" t="str">
        <f>+FEV!AB62</f>
        <v>B</v>
      </c>
      <c r="AA7" s="259" t="str">
        <f>+FEV!AC62</f>
        <v>B</v>
      </c>
      <c r="AB7" s="259" t="str">
        <f>+FEV!AD62</f>
        <v>B</v>
      </c>
      <c r="AC7" s="259" t="str">
        <f>+FEV!AE62</f>
        <v>B</v>
      </c>
      <c r="AD7" s="259">
        <f>+FEV!AF62</f>
        <v>0</v>
      </c>
      <c r="AE7" s="259">
        <f>+FEV!AG62</f>
        <v>0</v>
      </c>
      <c r="AF7" s="259">
        <f>+FEV!AH62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+FEV!BE62</f>
        <v>6.666666666666667</v>
      </c>
    </row>
    <row r="9" spans="1:33" ht="21" customHeight="1" x14ac:dyDescent="0.25">
      <c r="A9" s="382" t="s">
        <v>233</v>
      </c>
      <c r="B9" s="259">
        <f>+MAR!D62</f>
        <v>0</v>
      </c>
      <c r="C9" s="259">
        <f>+MAR!E62</f>
        <v>0</v>
      </c>
      <c r="D9" s="259" t="str">
        <f>+MAR!F62</f>
        <v>B</v>
      </c>
      <c r="E9" s="259" t="str">
        <f>+MAR!G62</f>
        <v>B</v>
      </c>
      <c r="F9" s="259" t="str">
        <f>+MAR!H62</f>
        <v>B</v>
      </c>
      <c r="G9" s="259" t="str">
        <f>+MAR!I62</f>
        <v>B</v>
      </c>
      <c r="H9" s="259" t="str">
        <f>+MAR!J62</f>
        <v>B</v>
      </c>
      <c r="I9" s="259">
        <f>+MAR!K62</f>
        <v>0</v>
      </c>
      <c r="J9" s="259">
        <f>+MAR!L62</f>
        <v>0</v>
      </c>
      <c r="K9" s="259" t="str">
        <f>+MAR!M62</f>
        <v>B</v>
      </c>
      <c r="L9" s="259" t="str">
        <f>+MAR!N62</f>
        <v>B</v>
      </c>
      <c r="M9" s="259" t="str">
        <f>+MAR!O62</f>
        <v>B</v>
      </c>
      <c r="N9" s="259" t="str">
        <f>+MAR!P62</f>
        <v>B</v>
      </c>
      <c r="O9" s="259" t="str">
        <f>+MAR!Q62</f>
        <v>B</v>
      </c>
      <c r="P9" s="259">
        <f>+MAR!R62</f>
        <v>0</v>
      </c>
      <c r="Q9" s="259">
        <f>+MAR!S62</f>
        <v>0</v>
      </c>
      <c r="R9" s="259" t="str">
        <f>+MAR!T62</f>
        <v>B</v>
      </c>
      <c r="S9" s="259" t="str">
        <f>+MAR!U62</f>
        <v>B</v>
      </c>
      <c r="T9" s="259" t="str">
        <f>+MAR!V62</f>
        <v>FOTS</v>
      </c>
      <c r="U9" s="259" t="str">
        <f>+MAR!W62</f>
        <v>FOTS</v>
      </c>
      <c r="V9" s="259">
        <f>+MAR!X62</f>
        <v>0</v>
      </c>
      <c r="W9" s="259">
        <f>+MAR!Y62</f>
        <v>0</v>
      </c>
      <c r="X9" s="259">
        <f>+MAR!Z62</f>
        <v>0</v>
      </c>
      <c r="Y9" s="259" t="str">
        <f>+MAR!AA62</f>
        <v>N</v>
      </c>
      <c r="Z9" s="259" t="str">
        <f>+MAR!AB62</f>
        <v>N</v>
      </c>
      <c r="AA9" s="259">
        <f>+MAR!AC62</f>
        <v>0</v>
      </c>
      <c r="AB9" s="259" t="str">
        <f>+MAR!AD62</f>
        <v>D</v>
      </c>
      <c r="AC9" s="259" t="str">
        <f>+MAR!AE62</f>
        <v>D</v>
      </c>
      <c r="AD9" s="259">
        <f>+MAR!AF62</f>
        <v>0</v>
      </c>
      <c r="AE9" s="259" t="str">
        <f>+MAR!AG62</f>
        <v>B</v>
      </c>
      <c r="AF9" s="259" t="str">
        <f>+MAR!AH62</f>
        <v>B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+MAR!BE62</f>
        <v>6.666666666666667</v>
      </c>
    </row>
    <row r="11" spans="1:33" ht="21" customHeight="1" x14ac:dyDescent="0.25">
      <c r="A11" s="382" t="s">
        <v>234</v>
      </c>
      <c r="B11" s="250" t="str">
        <f>+ABR!D62</f>
        <v>B</v>
      </c>
      <c r="C11" s="250" t="str">
        <f>+ABR!E62</f>
        <v>B</v>
      </c>
      <c r="D11" s="250" t="str">
        <f>+ABR!F62</f>
        <v>B</v>
      </c>
      <c r="E11" s="250" t="str">
        <f>+ABR!G62</f>
        <v>B</v>
      </c>
      <c r="F11" s="250">
        <f>+ABR!H62</f>
        <v>0</v>
      </c>
      <c r="G11" s="250">
        <f>+ABR!I62</f>
        <v>0</v>
      </c>
      <c r="H11" s="250" t="str">
        <f>+ABR!J62</f>
        <v>B</v>
      </c>
      <c r="I11" s="250" t="str">
        <f>+ABR!K62</f>
        <v>B</v>
      </c>
      <c r="J11" s="250" t="str">
        <f>+ABR!L62</f>
        <v>B</v>
      </c>
      <c r="K11" s="250" t="str">
        <f>+ABR!M62</f>
        <v>B</v>
      </c>
      <c r="L11" s="250" t="str">
        <f>+ABR!N62</f>
        <v>B</v>
      </c>
      <c r="M11" s="250">
        <f>+ABR!O62</f>
        <v>0</v>
      </c>
      <c r="N11" s="250">
        <f>+ABR!P62</f>
        <v>0</v>
      </c>
      <c r="O11" s="250" t="str">
        <f>+ABR!Q62</f>
        <v>B</v>
      </c>
      <c r="P11" s="250" t="str">
        <f>+ABR!R62</f>
        <v>B</v>
      </c>
      <c r="Q11" s="250" t="str">
        <f>+ABR!S62</f>
        <v>B</v>
      </c>
      <c r="R11" s="250" t="str">
        <f>+ABR!T62</f>
        <v>B</v>
      </c>
      <c r="S11" s="250" t="str">
        <f>+ABR!U62</f>
        <v>B</v>
      </c>
      <c r="T11" s="250">
        <f>+ABR!V62</f>
        <v>0</v>
      </c>
      <c r="U11" s="250">
        <f>+ABR!W62</f>
        <v>0</v>
      </c>
      <c r="V11" s="250" t="str">
        <f>+ABR!X62</f>
        <v>B</v>
      </c>
      <c r="W11" s="250" t="str">
        <f>+ABR!Y62</f>
        <v>B</v>
      </c>
      <c r="X11" s="250" t="str">
        <f>+ABR!Z62</f>
        <v>B</v>
      </c>
      <c r="Y11" s="250" t="str">
        <f>+ABR!AA62</f>
        <v>B</v>
      </c>
      <c r="Z11" s="250" t="str">
        <f>+ABR!AB62</f>
        <v>B</v>
      </c>
      <c r="AA11" s="250">
        <f>+ABR!AC62</f>
        <v>0</v>
      </c>
      <c r="AB11" s="250">
        <f>+ABR!AD62</f>
        <v>0</v>
      </c>
      <c r="AC11" s="250" t="str">
        <f>+ABR!AE62</f>
        <v>B</v>
      </c>
      <c r="AD11" s="250" t="str">
        <f>+ABR!AF62</f>
        <v>B</v>
      </c>
      <c r="AE11" s="250" t="str">
        <f>+ABR!AG62</f>
        <v>B</v>
      </c>
      <c r="AF11" s="250">
        <f>+ABR!AH62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+ABR!BE62</f>
        <v>7.333333333333333</v>
      </c>
    </row>
    <row r="13" spans="1:33" ht="21" customHeight="1" x14ac:dyDescent="0.25">
      <c r="A13" s="382" t="s">
        <v>235</v>
      </c>
      <c r="B13" s="277" t="str">
        <f>+MAI!D62</f>
        <v>B</v>
      </c>
      <c r="C13" s="277" t="str">
        <f>+MAI!E62</f>
        <v>B</v>
      </c>
      <c r="D13" s="277">
        <f>+MAI!F62</f>
        <v>0</v>
      </c>
      <c r="E13" s="277">
        <f>+MAI!G62</f>
        <v>0</v>
      </c>
      <c r="F13" s="277" t="str">
        <f>+MAI!H62</f>
        <v>B</v>
      </c>
      <c r="G13" s="277" t="str">
        <f>+MAI!I62</f>
        <v>B</v>
      </c>
      <c r="H13" s="277" t="str">
        <f>+MAI!J62</f>
        <v>B</v>
      </c>
      <c r="I13" s="277" t="str">
        <f>+MAI!K62</f>
        <v>B</v>
      </c>
      <c r="J13" s="277" t="str">
        <f>+MAI!L62</f>
        <v>B</v>
      </c>
      <c r="K13" s="277">
        <f>+MAI!M62</f>
        <v>0</v>
      </c>
      <c r="L13" s="277">
        <f>+MAI!N62</f>
        <v>0</v>
      </c>
      <c r="M13" s="277" t="str">
        <f>+MAI!O62</f>
        <v>B</v>
      </c>
      <c r="N13" s="277" t="str">
        <f>+MAI!P62</f>
        <v>B</v>
      </c>
      <c r="O13" s="277" t="str">
        <f>+MAI!Q62</f>
        <v>B</v>
      </c>
      <c r="P13" s="277" t="str">
        <f>+MAI!R62</f>
        <v>B</v>
      </c>
      <c r="Q13" s="277" t="str">
        <f>+MAI!S62</f>
        <v>B</v>
      </c>
      <c r="R13" s="277">
        <f>+MAI!T62</f>
        <v>0</v>
      </c>
      <c r="S13" s="277">
        <f>+MAI!U62</f>
        <v>0</v>
      </c>
      <c r="T13" s="277" t="str">
        <f>+MAI!V62</f>
        <v>B</v>
      </c>
      <c r="U13" s="277" t="str">
        <f>+MAI!W62</f>
        <v>B</v>
      </c>
      <c r="V13" s="277" t="str">
        <f>+MAI!X62</f>
        <v>B</v>
      </c>
      <c r="W13" s="277" t="str">
        <f>+MAI!Y62</f>
        <v>B</v>
      </c>
      <c r="X13" s="277" t="str">
        <f>+MAI!Z62</f>
        <v>B</v>
      </c>
      <c r="Y13" s="277">
        <f>+MAI!AA62</f>
        <v>0</v>
      </c>
      <c r="Z13" s="277">
        <f>+MAI!AB62</f>
        <v>0</v>
      </c>
      <c r="AA13" s="277" t="str">
        <f>+MAI!AC62</f>
        <v>B</v>
      </c>
      <c r="AB13" s="277" t="str">
        <f>+MAI!AD62</f>
        <v>B</v>
      </c>
      <c r="AC13" s="277" t="str">
        <f>+MAI!AE62</f>
        <v>B</v>
      </c>
      <c r="AD13" s="277" t="str">
        <f>+MAI!AF62</f>
        <v>B</v>
      </c>
      <c r="AE13" s="277" t="str">
        <f>+MAI!AG62</f>
        <v>B</v>
      </c>
      <c r="AF13" s="277">
        <f>+MAI!AH62</f>
        <v>0</v>
      </c>
      <c r="AG13" s="244">
        <f>176/24</f>
        <v>7.333333333333333</v>
      </c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>
        <f>+MAI!BE62</f>
        <v>7.333333333333333</v>
      </c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35.833333333333336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-0.1666666666666643</v>
      </c>
    </row>
    <row r="19" spans="1:33" x14ac:dyDescent="0.25">
      <c r="A19" s="1776" t="s">
        <v>218</v>
      </c>
      <c r="B19" s="1776"/>
      <c r="C19" s="1776"/>
      <c r="D19" s="1777">
        <f>COUNTIF($B$4:$AF$15,"=DTS")+COUNTIF($B$4:$AF$15,"=NTS")+COUNTIF($B$4:$AF$15,"=DTS1")+COUNTIF($B$4:$AF$15,"=NTS1")</f>
        <v>1</v>
      </c>
      <c r="E19" s="1777"/>
      <c r="F19" s="53"/>
      <c r="G19" s="53"/>
      <c r="H19" s="53"/>
      <c r="I19" s="1776" t="s">
        <v>219</v>
      </c>
      <c r="J19" s="1776"/>
      <c r="K19" s="1776"/>
      <c r="L19" s="1777">
        <f>COUNTIF($B$4:$AF$15,"=FE")</f>
        <v>0</v>
      </c>
      <c r="M19" s="1777"/>
      <c r="N19" s="53"/>
      <c r="O19" s="53"/>
      <c r="P19" s="53"/>
      <c r="Q19" s="1778" t="s">
        <v>57</v>
      </c>
      <c r="R19" s="1779"/>
      <c r="S19" s="1779"/>
      <c r="T19" s="1780"/>
      <c r="U19" s="1781">
        <f>+MAI!CB62</f>
        <v>0</v>
      </c>
      <c r="V19" s="1782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246"/>
    </row>
    <row r="20" spans="1:33" s="53" customFormat="1" ht="18" customHeight="1" x14ac:dyDescent="0.15">
      <c r="A20" s="1776" t="s">
        <v>220</v>
      </c>
      <c r="B20" s="1776"/>
      <c r="C20" s="1776"/>
      <c r="D20" s="1777">
        <f>COUNTIF($B$4:$AF$15,"=DTS5S")+COUNTIF($B$4:$AF$15,"=NTS5S")+COUNTIF($B$4:$AF$15,"=DTS5S1")+COUNTIF($B$4:$AF$15,"=NTS5S1")</f>
        <v>0</v>
      </c>
      <c r="E20" s="1777"/>
      <c r="I20" s="1776" t="s">
        <v>57</v>
      </c>
      <c r="J20" s="1776"/>
      <c r="K20" s="1776"/>
      <c r="L20" s="1777">
        <f>COUNTIF($B$4:$AF$15,"=FOTS")</f>
        <v>2</v>
      </c>
      <c r="M20" s="1777"/>
      <c r="Q20" s="1785" t="s">
        <v>295</v>
      </c>
      <c r="R20" s="1786"/>
      <c r="S20" s="1786"/>
      <c r="T20" s="1787"/>
      <c r="U20" s="1783"/>
      <c r="V20" s="1784"/>
      <c r="AG20" s="246"/>
    </row>
    <row r="21" spans="1:33" s="53" customFormat="1" ht="18" customHeight="1" x14ac:dyDescent="0.15">
      <c r="A21" s="1776" t="s">
        <v>221</v>
      </c>
      <c r="B21" s="1776"/>
      <c r="C21" s="1776"/>
      <c r="D21" s="1777">
        <f>COUNTIF($B$4:$AF$15,"=DTSDS")+COUNTIF($B$4:$AF$15,"=NTSDS")+COUNTIF($B$4:$AF$15,"=DTSDS1")+COUNTIF($B$4:$AF$15,"=NTSDS1")</f>
        <v>0</v>
      </c>
      <c r="E21" s="1777"/>
      <c r="I21" s="1776" t="s">
        <v>222</v>
      </c>
      <c r="J21" s="1776"/>
      <c r="K21" s="1776"/>
      <c r="L21" s="1777">
        <f>COUNTIF($B$4:$AF$15,"=L")</f>
        <v>0</v>
      </c>
      <c r="M21" s="1777"/>
      <c r="Q21" s="1778" t="s">
        <v>223</v>
      </c>
      <c r="R21" s="1779"/>
      <c r="S21" s="1779"/>
      <c r="T21" s="1780"/>
      <c r="U21" s="1801">
        <f>IF(AG18&gt;0,AG18-(T19*(12/24)),0)</f>
        <v>0</v>
      </c>
      <c r="V21" s="1802"/>
      <c r="W21" s="1805" t="s">
        <v>224</v>
      </c>
      <c r="X21" s="1806"/>
      <c r="Y21" s="1807">
        <f>IF(U21&gt;0,(IF(U21&lt;(12/24),1/24,(INT(U21/(12/24)))/24)),0)</f>
        <v>0</v>
      </c>
      <c r="Z21" s="1808"/>
      <c r="AA21" s="1791">
        <f>((Y21*24)*1.25*U23)</f>
        <v>0</v>
      </c>
      <c r="AB21" s="1792"/>
      <c r="AG21" s="246"/>
    </row>
    <row r="22" spans="1:33" s="53" customFormat="1" ht="18" customHeight="1" x14ac:dyDescent="0.15">
      <c r="A22" s="1776" t="s">
        <v>225</v>
      </c>
      <c r="B22" s="1776"/>
      <c r="C22" s="1776"/>
      <c r="D22" s="1788">
        <f>+D19+D20+D21</f>
        <v>1</v>
      </c>
      <c r="E22" s="1788"/>
      <c r="I22" s="1776" t="s">
        <v>226</v>
      </c>
      <c r="J22" s="1776"/>
      <c r="K22" s="1776"/>
      <c r="L22" s="1777">
        <f>COUNTIF($B$4:$AF$15,"=B")</f>
        <v>82</v>
      </c>
      <c r="M22" s="1777"/>
      <c r="Q22" s="1785"/>
      <c r="R22" s="1786"/>
      <c r="S22" s="1786"/>
      <c r="T22" s="1787"/>
      <c r="U22" s="1803"/>
      <c r="V22" s="1804"/>
      <c r="W22" s="1789">
        <v>0.375</v>
      </c>
      <c r="X22" s="1790"/>
      <c r="Y22" s="1807">
        <f>IF(U21&lt;(12/24),U21-Y21,U21-(INT(U21/(12/24)))/24)</f>
        <v>0</v>
      </c>
      <c r="Z22" s="1808"/>
      <c r="AA22" s="1791">
        <f>+((Y22*24)*1.375*U23)</f>
        <v>0</v>
      </c>
      <c r="AB22" s="1792"/>
      <c r="AG22" s="246"/>
    </row>
    <row r="23" spans="1:33" s="53" customFormat="1" ht="18" customHeight="1" x14ac:dyDescent="0.15">
      <c r="A23" s="247"/>
      <c r="I23" s="1776" t="s">
        <v>227</v>
      </c>
      <c r="J23" s="1776"/>
      <c r="K23" s="1776"/>
      <c r="L23" s="1777">
        <f>COUNTIF($B$4:$AF$15,"=Disp")</f>
        <v>0</v>
      </c>
      <c r="M23" s="1777"/>
      <c r="Q23" s="1793" t="s">
        <v>228</v>
      </c>
      <c r="R23" s="1794"/>
      <c r="S23" s="1794"/>
      <c r="T23" s="1795"/>
      <c r="U23" s="1796"/>
      <c r="V23" s="1797"/>
      <c r="W23" s="248" t="s">
        <v>42</v>
      </c>
      <c r="X23" s="249"/>
      <c r="Y23" s="1798">
        <f>+AA21+AA22</f>
        <v>0</v>
      </c>
      <c r="Z23" s="1799"/>
      <c r="AA23" s="1799"/>
      <c r="AB23" s="1800"/>
      <c r="AG23" s="246"/>
    </row>
    <row r="24" spans="1:33" s="53" customFormat="1" ht="18" customHeight="1" x14ac:dyDescent="0.2">
      <c r="A24" s="1826" t="s">
        <v>262</v>
      </c>
      <c r="B24" s="1826"/>
      <c r="C24" s="1826"/>
      <c r="D24" s="1826"/>
      <c r="E24" s="1826"/>
      <c r="F24" s="1826"/>
      <c r="G24" s="1826"/>
      <c r="H24" s="1826"/>
      <c r="I24" s="1826"/>
      <c r="J24" s="1826"/>
      <c r="K24" s="1826"/>
      <c r="L24" s="1826"/>
      <c r="M24" s="1826"/>
      <c r="N24" s="1826"/>
      <c r="O24" s="1826"/>
      <c r="P24" s="1826"/>
      <c r="Q24" s="1826"/>
      <c r="R24" s="1826"/>
      <c r="S24" s="1826"/>
      <c r="T24" s="1826"/>
      <c r="U24" s="1826"/>
      <c r="V24" s="1826"/>
      <c r="W24" s="1826"/>
      <c r="X24" s="1826"/>
      <c r="Y24" s="1826"/>
      <c r="Z24" s="1826"/>
      <c r="AA24" s="1826"/>
      <c r="AB24" s="1826"/>
      <c r="AC24" s="1826"/>
      <c r="AD24" s="1826"/>
      <c r="AE24" s="1826"/>
      <c r="AF24" s="1826"/>
      <c r="AG24" s="1826"/>
    </row>
    <row r="25" spans="1:33" ht="18" customHeight="1" x14ac:dyDescent="0.25"/>
    <row r="26" spans="1:33" ht="18" customHeight="1" x14ac:dyDescent="0.25"/>
    <row r="27" spans="1:33" ht="40.5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33" ht="32.450000000000003" customHeight="1" x14ac:dyDescent="0.25">
      <c r="A28" s="1764">
        <v>2024</v>
      </c>
      <c r="B28" s="1771" t="s">
        <v>214</v>
      </c>
      <c r="C28" s="1772"/>
      <c r="D28" s="1773"/>
      <c r="E28" s="1810">
        <v>33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29.166666666666668</v>
      </c>
    </row>
    <row r="29" spans="1:33" ht="20.45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33" ht="20.45" customHeight="1" x14ac:dyDescent="0.25">
      <c r="A30" s="1764" t="s">
        <v>251</v>
      </c>
      <c r="B30" s="259" t="e">
        <f>+#REF!</f>
        <v>#REF!</v>
      </c>
      <c r="C30" s="259" t="e">
        <f>+#REF!</f>
        <v>#REF!</v>
      </c>
      <c r="D30" s="259" t="e">
        <f>+#REF!</f>
        <v>#REF!</v>
      </c>
      <c r="E30" s="259" t="e">
        <f>+#REF!</f>
        <v>#REF!</v>
      </c>
      <c r="F30" s="259" t="e">
        <f>+#REF!</f>
        <v>#REF!</v>
      </c>
      <c r="G30" s="259" t="e">
        <f>+#REF!</f>
        <v>#REF!</v>
      </c>
      <c r="H30" s="259" t="e">
        <f>+#REF!</f>
        <v>#REF!</v>
      </c>
      <c r="I30" s="259" t="e">
        <f>+#REF!</f>
        <v>#REF!</v>
      </c>
      <c r="J30" s="259" t="e">
        <f>+#REF!</f>
        <v>#REF!</v>
      </c>
      <c r="K30" s="259" t="e">
        <f>+#REF!</f>
        <v>#REF!</v>
      </c>
      <c r="L30" s="259" t="e">
        <f>+#REF!</f>
        <v>#REF!</v>
      </c>
      <c r="M30" s="259" t="e">
        <f>+#REF!</f>
        <v>#REF!</v>
      </c>
      <c r="N30" s="259" t="e">
        <f>+#REF!</f>
        <v>#REF!</v>
      </c>
      <c r="O30" s="259" t="e">
        <f>+#REF!</f>
        <v>#REF!</v>
      </c>
      <c r="P30" s="259" t="e">
        <f>+#REF!</f>
        <v>#REF!</v>
      </c>
      <c r="Q30" s="259" t="e">
        <f>+#REF!</f>
        <v>#REF!</v>
      </c>
      <c r="R30" s="259" t="e">
        <f>+#REF!</f>
        <v>#REF!</v>
      </c>
      <c r="S30" s="259" t="e">
        <f>+#REF!</f>
        <v>#REF!</v>
      </c>
      <c r="T30" s="259" t="e">
        <f>+#REF!</f>
        <v>#REF!</v>
      </c>
      <c r="U30" s="259" t="e">
        <f>+#REF!</f>
        <v>#REF!</v>
      </c>
      <c r="V30" s="259" t="e">
        <f>+#REF!</f>
        <v>#REF!</v>
      </c>
      <c r="W30" s="259" t="e">
        <f>+#REF!</f>
        <v>#REF!</v>
      </c>
      <c r="X30" s="259" t="e">
        <f>+#REF!</f>
        <v>#REF!</v>
      </c>
      <c r="Y30" s="259" t="e">
        <f>+#REF!</f>
        <v>#REF!</v>
      </c>
      <c r="Z30" s="259" t="e">
        <f>+#REF!</f>
        <v>#REF!</v>
      </c>
      <c r="AA30" s="259" t="e">
        <f>+#REF!</f>
        <v>#REF!</v>
      </c>
      <c r="AB30" s="259" t="e">
        <f>+#REF!</f>
        <v>#REF!</v>
      </c>
      <c r="AC30" s="259" t="e">
        <f>+#REF!</f>
        <v>#REF!</v>
      </c>
      <c r="AD30" s="259" t="e">
        <f>+#REF!</f>
        <v>#REF!</v>
      </c>
      <c r="AE30" s="259" t="e">
        <f>+#REF!</f>
        <v>#REF!</v>
      </c>
      <c r="AF30" s="259" t="e">
        <f>+#REF!</f>
        <v>#REF!</v>
      </c>
      <c r="AG30" s="427">
        <f>184/24</f>
        <v>7.666666666666667</v>
      </c>
    </row>
    <row r="31" spans="1:33" ht="20.45" customHeight="1" x14ac:dyDescent="0.25">
      <c r="A31" s="1765"/>
      <c r="B31" s="259"/>
      <c r="C31" s="259"/>
      <c r="D31" s="259"/>
      <c r="E31" s="259"/>
      <c r="F31" s="259"/>
      <c r="G31" s="259"/>
      <c r="H31" s="259"/>
      <c r="I31" s="259"/>
      <c r="J31" s="259"/>
      <c r="K31" s="259"/>
      <c r="L31" s="259"/>
      <c r="M31" s="259"/>
      <c r="N31" s="259"/>
      <c r="O31" s="259"/>
      <c r="P31" s="259"/>
      <c r="Q31" s="259"/>
      <c r="R31" s="259"/>
      <c r="S31" s="259"/>
      <c r="T31" s="259"/>
      <c r="U31" s="259"/>
      <c r="V31" s="259"/>
      <c r="W31" s="259"/>
      <c r="X31" s="259"/>
      <c r="Y31" s="259"/>
      <c r="Z31" s="259"/>
      <c r="AA31" s="259"/>
      <c r="AB31" s="259"/>
      <c r="AC31" s="259"/>
      <c r="AD31" s="259"/>
      <c r="AE31" s="259"/>
      <c r="AF31" s="259"/>
      <c r="AG31" s="245" t="e">
        <f>#REF!</f>
        <v>#REF!</v>
      </c>
    </row>
    <row r="32" spans="1:33" ht="20.45" customHeight="1" x14ac:dyDescent="0.25">
      <c r="A32" s="1764" t="s">
        <v>252</v>
      </c>
      <c r="B32" s="250" t="e">
        <f>+#REF!</f>
        <v>#REF!</v>
      </c>
      <c r="C32" s="250" t="e">
        <f>+#REF!</f>
        <v>#REF!</v>
      </c>
      <c r="D32" s="250" t="e">
        <f>+#REF!</f>
        <v>#REF!</v>
      </c>
      <c r="E32" s="250" t="e">
        <f>+#REF!</f>
        <v>#REF!</v>
      </c>
      <c r="F32" s="250" t="e">
        <f>+#REF!</f>
        <v>#REF!</v>
      </c>
      <c r="G32" s="250" t="e">
        <f>+#REF!</f>
        <v>#REF!</v>
      </c>
      <c r="H32" s="250" t="e">
        <f>+#REF!</f>
        <v>#REF!</v>
      </c>
      <c r="I32" s="250" t="e">
        <f>+#REF!</f>
        <v>#REF!</v>
      </c>
      <c r="J32" s="250" t="e">
        <f>+#REF!</f>
        <v>#REF!</v>
      </c>
      <c r="K32" s="250" t="e">
        <f>+#REF!</f>
        <v>#REF!</v>
      </c>
      <c r="L32" s="250" t="e">
        <f>+#REF!</f>
        <v>#REF!</v>
      </c>
      <c r="M32" s="250" t="e">
        <f>+#REF!</f>
        <v>#REF!</v>
      </c>
      <c r="N32" s="250" t="e">
        <f>+#REF!</f>
        <v>#REF!</v>
      </c>
      <c r="O32" s="250" t="e">
        <f>+#REF!</f>
        <v>#REF!</v>
      </c>
      <c r="P32" s="250" t="e">
        <f>+#REF!</f>
        <v>#REF!</v>
      </c>
      <c r="Q32" s="250" t="e">
        <f>+#REF!</f>
        <v>#REF!</v>
      </c>
      <c r="R32" s="250" t="e">
        <f>+#REF!</f>
        <v>#REF!</v>
      </c>
      <c r="S32" s="250" t="e">
        <f>+#REF!</f>
        <v>#REF!</v>
      </c>
      <c r="T32" s="250" t="e">
        <f>+#REF!</f>
        <v>#REF!</v>
      </c>
      <c r="U32" s="250" t="e">
        <f>+#REF!</f>
        <v>#REF!</v>
      </c>
      <c r="V32" s="250" t="e">
        <f>+#REF!</f>
        <v>#REF!</v>
      </c>
      <c r="W32" s="250" t="e">
        <f>+#REF!</f>
        <v>#REF!</v>
      </c>
      <c r="X32" s="250" t="e">
        <f>+#REF!</f>
        <v>#REF!</v>
      </c>
      <c r="Y32" s="250" t="e">
        <f>+#REF!</f>
        <v>#REF!</v>
      </c>
      <c r="Z32" s="250" t="e">
        <f>+#REF!</f>
        <v>#REF!</v>
      </c>
      <c r="AA32" s="250" t="e">
        <f>+#REF!</f>
        <v>#REF!</v>
      </c>
      <c r="AB32" s="250" t="e">
        <f>+#REF!</f>
        <v>#REF!</v>
      </c>
      <c r="AC32" s="250" t="e">
        <f>+#REF!</f>
        <v>#REF!</v>
      </c>
      <c r="AD32" s="250" t="e">
        <f>+#REF!</f>
        <v>#REF!</v>
      </c>
      <c r="AE32" s="250" t="e">
        <f>+#REF!</f>
        <v>#REF!</v>
      </c>
      <c r="AF32" s="250" t="e">
        <f>+#REF!</f>
        <v>#REF!</v>
      </c>
      <c r="AG32" s="244">
        <f>176/24</f>
        <v>7.333333333333333</v>
      </c>
    </row>
    <row r="33" spans="1:33" ht="20.45" customHeight="1" x14ac:dyDescent="0.25">
      <c r="A33" s="1765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45" t="e">
        <f>#REF!</f>
        <v>#REF!</v>
      </c>
    </row>
    <row r="34" spans="1:33" ht="20.45" customHeight="1" x14ac:dyDescent="0.25">
      <c r="A34" s="1764" t="s">
        <v>253</v>
      </c>
      <c r="B34" s="250" t="e">
        <f>+#REF!</f>
        <v>#REF!</v>
      </c>
      <c r="C34" s="250" t="e">
        <f>+#REF!</f>
        <v>#REF!</v>
      </c>
      <c r="D34" s="250" t="e">
        <f>+#REF!</f>
        <v>#REF!</v>
      </c>
      <c r="E34" s="250" t="e">
        <f>+#REF!</f>
        <v>#REF!</v>
      </c>
      <c r="F34" s="250" t="e">
        <f>+#REF!</f>
        <v>#REF!</v>
      </c>
      <c r="G34" s="250" t="e">
        <f>+#REF!</f>
        <v>#REF!</v>
      </c>
      <c r="H34" s="250" t="e">
        <f>+#REF!</f>
        <v>#REF!</v>
      </c>
      <c r="I34" s="250" t="e">
        <f>+#REF!</f>
        <v>#REF!</v>
      </c>
      <c r="J34" s="250" t="e">
        <f>+#REF!</f>
        <v>#REF!</v>
      </c>
      <c r="K34" s="250" t="e">
        <f>+#REF!</f>
        <v>#REF!</v>
      </c>
      <c r="L34" s="250" t="e">
        <f>+#REF!</f>
        <v>#REF!</v>
      </c>
      <c r="M34" s="250" t="e">
        <f>+#REF!</f>
        <v>#REF!</v>
      </c>
      <c r="N34" s="250" t="e">
        <f>+#REF!</f>
        <v>#REF!</v>
      </c>
      <c r="O34" s="250" t="e">
        <f>+#REF!</f>
        <v>#REF!</v>
      </c>
      <c r="P34" s="250" t="e">
        <f>+#REF!</f>
        <v>#REF!</v>
      </c>
      <c r="Q34" s="250" t="e">
        <f>+#REF!</f>
        <v>#REF!</v>
      </c>
      <c r="R34" s="250" t="e">
        <f>+#REF!</f>
        <v>#REF!</v>
      </c>
      <c r="S34" s="250" t="e">
        <f>+#REF!</f>
        <v>#REF!</v>
      </c>
      <c r="T34" s="250" t="e">
        <f>+#REF!</f>
        <v>#REF!</v>
      </c>
      <c r="U34" s="250" t="e">
        <f>+#REF!</f>
        <v>#REF!</v>
      </c>
      <c r="V34" s="250" t="e">
        <f>+#REF!</f>
        <v>#REF!</v>
      </c>
      <c r="W34" s="250" t="e">
        <f>+#REF!</f>
        <v>#REF!</v>
      </c>
      <c r="X34" s="250" t="e">
        <f>+#REF!</f>
        <v>#REF!</v>
      </c>
      <c r="Y34" s="250" t="e">
        <f>+#REF!</f>
        <v>#REF!</v>
      </c>
      <c r="Z34" s="250" t="e">
        <f>+#REF!</f>
        <v>#REF!</v>
      </c>
      <c r="AA34" s="250" t="e">
        <f>+#REF!</f>
        <v>#REF!</v>
      </c>
      <c r="AB34" s="250" t="e">
        <f>+#REF!</f>
        <v>#REF!</v>
      </c>
      <c r="AC34" s="250" t="e">
        <f>+#REF!</f>
        <v>#REF!</v>
      </c>
      <c r="AD34" s="250" t="e">
        <f>+#REF!</f>
        <v>#REF!</v>
      </c>
      <c r="AE34" s="250" t="e">
        <f>+#REF!</f>
        <v>#REF!</v>
      </c>
      <c r="AF34" s="250" t="e">
        <f>+#REF!</f>
        <v>#REF!</v>
      </c>
      <c r="AG34" s="244">
        <f>168/24</f>
        <v>7</v>
      </c>
    </row>
    <row r="35" spans="1:33" ht="20.45" customHeight="1" x14ac:dyDescent="0.25">
      <c r="A35" s="1765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  <c r="AD35" s="250"/>
      <c r="AE35" s="250"/>
      <c r="AF35" s="250"/>
      <c r="AG35" s="245" t="e">
        <f>#REF!</f>
        <v>#REF!</v>
      </c>
    </row>
    <row r="36" spans="1:33" ht="20.45" customHeight="1" x14ac:dyDescent="0.25">
      <c r="A36" s="1764" t="s">
        <v>254</v>
      </c>
      <c r="B36" s="250" t="e">
        <f>+#REF!</f>
        <v>#REF!</v>
      </c>
      <c r="C36" s="250" t="e">
        <f>+#REF!</f>
        <v>#REF!</v>
      </c>
      <c r="D36" s="250" t="e">
        <f>+#REF!</f>
        <v>#REF!</v>
      </c>
      <c r="E36" s="250" t="e">
        <f>+#REF!</f>
        <v>#REF!</v>
      </c>
      <c r="F36" s="250" t="e">
        <f>+#REF!</f>
        <v>#REF!</v>
      </c>
      <c r="G36" s="250" t="e">
        <f>+#REF!</f>
        <v>#REF!</v>
      </c>
      <c r="H36" s="250" t="e">
        <f>+#REF!</f>
        <v>#REF!</v>
      </c>
      <c r="I36" s="250" t="e">
        <f>+#REF!</f>
        <v>#REF!</v>
      </c>
      <c r="J36" s="250" t="e">
        <f>+#REF!</f>
        <v>#REF!</v>
      </c>
      <c r="K36" s="250" t="e">
        <f>+#REF!</f>
        <v>#REF!</v>
      </c>
      <c r="L36" s="250" t="e">
        <f>+#REF!</f>
        <v>#REF!</v>
      </c>
      <c r="M36" s="250" t="e">
        <f>+#REF!</f>
        <v>#REF!</v>
      </c>
      <c r="N36" s="250" t="e">
        <f>+#REF!</f>
        <v>#REF!</v>
      </c>
      <c r="O36" s="250" t="e">
        <f>+#REF!</f>
        <v>#REF!</v>
      </c>
      <c r="P36" s="250" t="e">
        <f>+#REF!</f>
        <v>#REF!</v>
      </c>
      <c r="Q36" s="250" t="e">
        <f>+#REF!</f>
        <v>#REF!</v>
      </c>
      <c r="R36" s="250" t="e">
        <f>+#REF!</f>
        <v>#REF!</v>
      </c>
      <c r="S36" s="250" t="e">
        <f>+#REF!</f>
        <v>#REF!</v>
      </c>
      <c r="T36" s="250" t="e">
        <f>+#REF!</f>
        <v>#REF!</v>
      </c>
      <c r="U36" s="250" t="e">
        <f>+#REF!</f>
        <v>#REF!</v>
      </c>
      <c r="V36" s="250" t="e">
        <f>+#REF!</f>
        <v>#REF!</v>
      </c>
      <c r="W36" s="250" t="e">
        <f>+#REF!</f>
        <v>#REF!</v>
      </c>
      <c r="X36" s="250" t="e">
        <f>+#REF!</f>
        <v>#REF!</v>
      </c>
      <c r="Y36" s="250" t="e">
        <f>+#REF!</f>
        <v>#REF!</v>
      </c>
      <c r="Z36" s="250" t="e">
        <f>+#REF!</f>
        <v>#REF!</v>
      </c>
      <c r="AA36" s="250" t="e">
        <f>+#REF!</f>
        <v>#REF!</v>
      </c>
      <c r="AB36" s="250" t="e">
        <f>+#REF!</f>
        <v>#REF!</v>
      </c>
      <c r="AC36" s="250" t="e">
        <f>+#REF!</f>
        <v>#REF!</v>
      </c>
      <c r="AD36" s="250" t="e">
        <f>+#REF!</f>
        <v>#REF!</v>
      </c>
      <c r="AE36" s="250" t="e">
        <f>+#REF!</f>
        <v>#REF!</v>
      </c>
      <c r="AF36" s="250" t="e">
        <f>+#REF!</f>
        <v>#REF!</v>
      </c>
      <c r="AG36" s="244">
        <f>184/24-"12:00"</f>
        <v>7.166666666666667</v>
      </c>
    </row>
    <row r="37" spans="1:33" ht="20.45" customHeight="1" x14ac:dyDescent="0.25">
      <c r="A37" s="1765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  <c r="AA37" s="250"/>
      <c r="AB37" s="250"/>
      <c r="AC37" s="250"/>
      <c r="AD37" s="250"/>
      <c r="AE37" s="250"/>
      <c r="AF37" s="250"/>
      <c r="AG37" s="245" t="e">
        <f>#REF!</f>
        <v>#REF!</v>
      </c>
    </row>
    <row r="38" spans="1:33" ht="20.45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20.45" customHeight="1" x14ac:dyDescent="0.25">
      <c r="A39" s="1765"/>
      <c r="B39" s="278"/>
      <c r="C39" s="278"/>
      <c r="D39" s="278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  <c r="S39" s="278"/>
      <c r="T39" s="278"/>
      <c r="U39" s="278"/>
      <c r="V39" s="278"/>
      <c r="W39" s="278"/>
      <c r="X39" s="278"/>
      <c r="Y39" s="278"/>
      <c r="Z39" s="278"/>
      <c r="AA39" s="278"/>
      <c r="AB39" s="278"/>
      <c r="AC39" s="278"/>
      <c r="AD39" s="278"/>
      <c r="AE39" s="278"/>
      <c r="AF39" s="278"/>
      <c r="AG39" s="245"/>
    </row>
    <row r="40" spans="1:33" ht="20.45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20.45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0.45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0.45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17.45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7.45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7.45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17.45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17.45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51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0">
    <mergeCell ref="Y22:Z22"/>
    <mergeCell ref="AA22:AB22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A24:AG24"/>
    <mergeCell ref="A22:C22"/>
    <mergeCell ref="D22:E22"/>
    <mergeCell ref="I22:K22"/>
    <mergeCell ref="L22:M22"/>
    <mergeCell ref="I23:K23"/>
    <mergeCell ref="L23:M23"/>
    <mergeCell ref="Q21:T22"/>
    <mergeCell ref="U21:V22"/>
    <mergeCell ref="W21:X21"/>
    <mergeCell ref="W22:X22"/>
    <mergeCell ref="Y21:Z21"/>
    <mergeCell ref="AA21:AB21"/>
    <mergeCell ref="Q23:T23"/>
    <mergeCell ref="U23:V23"/>
    <mergeCell ref="Y23:AB23"/>
    <mergeCell ref="A17:AF18"/>
    <mergeCell ref="A20:C20"/>
    <mergeCell ref="D20:E20"/>
    <mergeCell ref="I20:K20"/>
    <mergeCell ref="L20:M20"/>
    <mergeCell ref="Q20:T20"/>
    <mergeCell ref="Q19:T19"/>
    <mergeCell ref="U19:V20"/>
    <mergeCell ref="A21:C21"/>
    <mergeCell ref="D21:E21"/>
    <mergeCell ref="I21:K21"/>
    <mergeCell ref="L21:M21"/>
    <mergeCell ref="A19:C19"/>
    <mergeCell ref="D19:E19"/>
    <mergeCell ref="I19:K19"/>
    <mergeCell ref="L19:M19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335" priority="1" operator="equal">
      <formula>"FOTS"</formula>
    </cfRule>
    <cfRule type="cellIs" dxfId="334" priority="2" operator="equal">
      <formula>"FO"</formula>
    </cfRule>
    <cfRule type="cellIs" dxfId="333" priority="3" operator="equal">
      <formula>"F"</formula>
    </cfRule>
    <cfRule type="cellIs" dxfId="332" priority="4" operator="equal">
      <formula>"NTSDS"</formula>
    </cfRule>
    <cfRule type="cellIs" dxfId="331" priority="5" operator="equal">
      <formula>"DTSDS"</formula>
    </cfRule>
    <cfRule type="cellIs" dxfId="330" priority="6" operator="equal">
      <formula>"NTS5S"</formula>
    </cfRule>
    <cfRule type="cellIs" dxfId="329" priority="7" operator="equal">
      <formula>"DTS5S"</formula>
    </cfRule>
    <cfRule type="cellIs" dxfId="328" priority="8" operator="equal">
      <formula>"NTS"</formula>
    </cfRule>
    <cfRule type="cellIs" dxfId="327" priority="9" operator="equal">
      <formula>"DTS"</formula>
    </cfRule>
    <cfRule type="cellIs" dxfId="326" priority="10" operator="equal">
      <formula>"FEF"</formula>
    </cfRule>
    <cfRule type="cellIs" dxfId="325" priority="11" operator="equal">
      <formula>"FED"</formula>
    </cfRule>
    <cfRule type="cellIs" dxfId="324" priority="12" operator="equal">
      <formula>"FES"</formula>
    </cfRule>
    <cfRule type="cellIs" dxfId="323" priority="13" operator="equal">
      <formula>"FE"</formula>
    </cfRule>
    <cfRule type="cellIs" dxfId="322" priority="14" operator="equal">
      <formula>"DS"</formula>
    </cfRule>
  </conditionalFormatting>
  <conditionalFormatting sqref="B30:AF41">
    <cfRule type="cellIs" dxfId="321" priority="15" operator="equal">
      <formula>"FOTS"</formula>
    </cfRule>
    <cfRule type="cellIs" dxfId="320" priority="16" operator="equal">
      <formula>"FO"</formula>
    </cfRule>
    <cfRule type="cellIs" dxfId="319" priority="17" operator="equal">
      <formula>"F"</formula>
    </cfRule>
    <cfRule type="cellIs" dxfId="318" priority="18" operator="equal">
      <formula>"NTSDS"</formula>
    </cfRule>
    <cfRule type="cellIs" dxfId="317" priority="19" operator="equal">
      <formula>"DTSDS"</formula>
    </cfRule>
    <cfRule type="cellIs" dxfId="316" priority="20" operator="equal">
      <formula>"NTS5S"</formula>
    </cfRule>
    <cfRule type="cellIs" dxfId="315" priority="21" operator="equal">
      <formula>"DTS5S"</formula>
    </cfRule>
    <cfRule type="cellIs" dxfId="314" priority="22" operator="equal">
      <formula>"NTS"</formula>
    </cfRule>
    <cfRule type="cellIs" dxfId="313" priority="23" operator="equal">
      <formula>"DTS"</formula>
    </cfRule>
    <cfRule type="cellIs" dxfId="312" priority="24" operator="equal">
      <formula>"FEF"</formula>
    </cfRule>
    <cfRule type="cellIs" dxfId="311" priority="25" operator="equal">
      <formula>"FED"</formula>
    </cfRule>
    <cfRule type="cellIs" dxfId="310" priority="26" operator="equal">
      <formula>"FES"</formula>
    </cfRule>
    <cfRule type="cellIs" dxfId="309" priority="27" operator="equal">
      <formula>"FE"</formula>
    </cfRule>
    <cfRule type="cellIs" dxfId="308" priority="28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F537A-339A-4411-9455-68C416D6B844}">
  <dimension ref="A1:BD50"/>
  <sheetViews>
    <sheetView showZeros="0" workbookViewId="0">
      <selection activeCell="BK14" sqref="BK14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28515625" style="240" customWidth="1"/>
    <col min="34" max="38" width="8.7109375" hidden="1" customWidth="1"/>
    <col min="39" max="39" width="3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34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36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>
        <f>+JAN!D64</f>
        <v>0</v>
      </c>
      <c r="C6" s="259">
        <f>+JAN!E64</f>
        <v>0</v>
      </c>
      <c r="D6" s="259" t="str">
        <f>+JAN!F64</f>
        <v>T</v>
      </c>
      <c r="E6" s="259" t="str">
        <f>+JAN!G64</f>
        <v>DTS</v>
      </c>
      <c r="F6" s="259">
        <f>+JAN!H64</f>
        <v>0</v>
      </c>
      <c r="G6" s="259" t="str">
        <f>+JAN!I64</f>
        <v>NT</v>
      </c>
      <c r="H6" s="259" t="str">
        <f>+JAN!J64</f>
        <v>T</v>
      </c>
      <c r="I6" s="259" t="str">
        <f>+JAN!K64</f>
        <v>DT</v>
      </c>
      <c r="J6" s="259" t="str">
        <f>+JAN!L64</f>
        <v>DT</v>
      </c>
      <c r="K6" s="259" t="str">
        <f>+JAN!M64</f>
        <v>N</v>
      </c>
      <c r="L6" s="259" t="str">
        <f>+JAN!N64</f>
        <v>T</v>
      </c>
      <c r="M6" s="259">
        <f>+JAN!O64</f>
        <v>0</v>
      </c>
      <c r="N6" s="259">
        <f>+JAN!P64</f>
        <v>0</v>
      </c>
      <c r="O6" s="259" t="str">
        <f>+JAN!Q64</f>
        <v>D</v>
      </c>
      <c r="P6" s="259" t="str">
        <f>+JAN!R64</f>
        <v>B</v>
      </c>
      <c r="Q6" s="259">
        <f>+JAN!S64</f>
        <v>0</v>
      </c>
      <c r="R6" s="259">
        <f>+JAN!T64</f>
        <v>0</v>
      </c>
      <c r="S6" s="259" t="str">
        <f>+JAN!U64</f>
        <v>D</v>
      </c>
      <c r="T6" s="259" t="str">
        <f>+JAN!V64</f>
        <v>FOTS</v>
      </c>
      <c r="U6" s="259">
        <f>+JAN!W64</f>
        <v>0</v>
      </c>
      <c r="V6" s="259">
        <f>+JAN!X64</f>
        <v>0</v>
      </c>
      <c r="W6" s="259" t="str">
        <f>+JAN!Y64</f>
        <v>D</v>
      </c>
      <c r="X6" s="259" t="str">
        <f>+JAN!Z64</f>
        <v>N</v>
      </c>
      <c r="Y6" s="259">
        <f>+JAN!AA64</f>
        <v>0</v>
      </c>
      <c r="Z6" s="259">
        <f>+JAN!AB64</f>
        <v>0</v>
      </c>
      <c r="AA6" s="259" t="str">
        <f>+JAN!AC64</f>
        <v>D</v>
      </c>
      <c r="AB6" s="259" t="str">
        <f>+JAN!AD64</f>
        <v>N</v>
      </c>
      <c r="AC6" s="259">
        <f>+JAN!AE64</f>
        <v>0</v>
      </c>
      <c r="AD6" s="259">
        <f>+JAN!AF64</f>
        <v>0</v>
      </c>
      <c r="AE6" s="259" t="str">
        <f>+JAN!AG64</f>
        <v>D</v>
      </c>
      <c r="AF6" s="259" t="str">
        <f>+JAN!AH64</f>
        <v>D</v>
      </c>
      <c r="AG6" s="245">
        <f>+JAN!BE64</f>
        <v>6.333333333333333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>
        <f>+FEV!D66</f>
        <v>0</v>
      </c>
      <c r="C8" s="259">
        <f>+FEV!E66</f>
        <v>0</v>
      </c>
      <c r="D8" s="259" t="str">
        <f>+FEV!F66</f>
        <v>FOTS</v>
      </c>
      <c r="E8" s="259" t="str">
        <f>+FEV!G66</f>
        <v>N</v>
      </c>
      <c r="F8" s="259">
        <f>+FEV!H66</f>
        <v>0</v>
      </c>
      <c r="G8" s="259">
        <f>+FEV!I66</f>
        <v>0</v>
      </c>
      <c r="H8" s="259" t="str">
        <f>+FEV!J66</f>
        <v>D</v>
      </c>
      <c r="I8" s="259" t="str">
        <f>+FEV!K66</f>
        <v>DT</v>
      </c>
      <c r="J8" s="259">
        <f>+FEV!L66</f>
        <v>0</v>
      </c>
      <c r="K8" s="259">
        <f>+FEV!M66</f>
        <v>0</v>
      </c>
      <c r="L8" s="259" t="str">
        <f>+FEV!N66</f>
        <v>D</v>
      </c>
      <c r="M8" s="259" t="str">
        <f>+FEV!O66</f>
        <v>N</v>
      </c>
      <c r="N8" s="259">
        <f>+FEV!P66</f>
        <v>0</v>
      </c>
      <c r="O8" s="259" t="str">
        <f>+FEV!Q66</f>
        <v>B</v>
      </c>
      <c r="P8" s="259">
        <f>+FEV!R66</f>
        <v>0</v>
      </c>
      <c r="Q8" s="259">
        <f>+FEV!S66</f>
        <v>0</v>
      </c>
      <c r="R8" s="259" t="str">
        <f>+FEV!T66</f>
        <v>B</v>
      </c>
      <c r="S8" s="259" t="str">
        <f>+FEV!U66</f>
        <v>B</v>
      </c>
      <c r="T8" s="259" t="str">
        <f>+FEV!V66</f>
        <v>B</v>
      </c>
      <c r="U8" s="259" t="str">
        <f>+FEV!W66</f>
        <v>B</v>
      </c>
      <c r="V8" s="259" t="str">
        <f>+FEV!X66</f>
        <v>B</v>
      </c>
      <c r="W8" s="259">
        <f>+FEV!Y66</f>
        <v>0</v>
      </c>
      <c r="X8" s="259">
        <f>+FEV!Z66</f>
        <v>0</v>
      </c>
      <c r="Y8" s="259" t="str">
        <f>+FEV!AA66</f>
        <v>B</v>
      </c>
      <c r="Z8" s="259" t="str">
        <f>+FEV!AB66</f>
        <v>B</v>
      </c>
      <c r="AA8" s="259" t="str">
        <f>+FEV!AC66</f>
        <v>B</v>
      </c>
      <c r="AB8" s="259" t="str">
        <f>+FEV!AD66</f>
        <v>B</v>
      </c>
      <c r="AC8" s="259" t="str">
        <f>+FEV!AE66</f>
        <v>B</v>
      </c>
      <c r="AD8" s="259">
        <f>+FEV!AF66</f>
        <v>0</v>
      </c>
      <c r="AE8" s="259">
        <f>+FEV!AG66</f>
        <v>0</v>
      </c>
      <c r="AF8" s="259">
        <f>+FEV!AH66</f>
        <v>0</v>
      </c>
      <c r="AG8" s="245">
        <f>+FEV!BE66</f>
        <v>6.1666666666666661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>
        <f>+MAR!D66</f>
        <v>0</v>
      </c>
      <c r="C10" s="259">
        <f>+MAR!E66</f>
        <v>0</v>
      </c>
      <c r="D10" s="259" t="str">
        <f>+MAR!F66</f>
        <v>B</v>
      </c>
      <c r="E10" s="259" t="str">
        <f>+MAR!G66</f>
        <v>B</v>
      </c>
      <c r="F10" s="259" t="str">
        <f>+MAR!H66</f>
        <v>B</v>
      </c>
      <c r="G10" s="259" t="str">
        <f>+MAR!I66</f>
        <v>B</v>
      </c>
      <c r="H10" s="259" t="str">
        <f>+MAR!J66</f>
        <v>B</v>
      </c>
      <c r="I10" s="259">
        <f>+MAR!K66</f>
        <v>0</v>
      </c>
      <c r="J10" s="259">
        <f>+MAR!L66</f>
        <v>0</v>
      </c>
      <c r="K10" s="259" t="str">
        <f>+MAR!M66</f>
        <v>B</v>
      </c>
      <c r="L10" s="259" t="str">
        <f>+MAR!N66</f>
        <v>B</v>
      </c>
      <c r="M10" s="259" t="str">
        <f>+MAR!O66</f>
        <v>SA</v>
      </c>
      <c r="N10" s="259" t="str">
        <f>+MAR!P66</f>
        <v>SA</v>
      </c>
      <c r="O10" s="259" t="str">
        <f>+MAR!Q66</f>
        <v>SA</v>
      </c>
      <c r="P10" s="259">
        <f>+MAR!R66</f>
        <v>0</v>
      </c>
      <c r="Q10" s="259">
        <f>+MAR!S66</f>
        <v>0</v>
      </c>
      <c r="R10" s="259" t="str">
        <f>+MAR!T66</f>
        <v>SA</v>
      </c>
      <c r="S10" s="259" t="str">
        <f>+MAR!U66</f>
        <v>SA</v>
      </c>
      <c r="T10" s="259" t="str">
        <f>+MAR!V66</f>
        <v>SA</v>
      </c>
      <c r="U10" s="259" t="str">
        <f>+MAR!W66</f>
        <v>SA</v>
      </c>
      <c r="V10" s="259" t="str">
        <f>+MAR!X66</f>
        <v>SA</v>
      </c>
      <c r="W10" s="259">
        <f>+MAR!Y66</f>
        <v>0</v>
      </c>
      <c r="X10" s="259">
        <f>+MAR!Z66</f>
        <v>0</v>
      </c>
      <c r="Y10" s="259" t="str">
        <f>+MAR!AA66</f>
        <v>SA</v>
      </c>
      <c r="Z10" s="259" t="str">
        <f>+MAR!AB66</f>
        <v>SA</v>
      </c>
      <c r="AA10" s="259">
        <f>+MAR!AC66</f>
        <v>0</v>
      </c>
      <c r="AB10" s="259" t="str">
        <f>+MAR!AD66</f>
        <v>D</v>
      </c>
      <c r="AC10" s="259" t="str">
        <f>+MAR!AE66</f>
        <v>D</v>
      </c>
      <c r="AD10" s="259">
        <f>+MAR!AF66</f>
        <v>0</v>
      </c>
      <c r="AE10" s="259">
        <f>+MAR!AG66</f>
        <v>0</v>
      </c>
      <c r="AF10" s="259" t="str">
        <f>+MAR!AH66</f>
        <v>D</v>
      </c>
      <c r="AG10" s="245">
        <f>+MAR!BE66</f>
        <v>7.166666666666667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 t="str">
        <f>+ABR!D66</f>
        <v>T</v>
      </c>
      <c r="C12" s="250" t="str">
        <f>+ABR!E66</f>
        <v>DT</v>
      </c>
      <c r="D12" s="250">
        <f>+ABR!F66</f>
        <v>0</v>
      </c>
      <c r="E12" s="250" t="str">
        <f>+ABR!G66</f>
        <v>N</v>
      </c>
      <c r="F12" s="250" t="str">
        <f>+ABR!H66</f>
        <v>N</v>
      </c>
      <c r="G12" s="250">
        <f>+ABR!I66</f>
        <v>0</v>
      </c>
      <c r="H12" s="250" t="str">
        <f>+ABR!J66</f>
        <v>DTS5S</v>
      </c>
      <c r="I12" s="250" t="str">
        <f>+ABR!K66</f>
        <v>NT</v>
      </c>
      <c r="J12" s="250" t="str">
        <f>+ABR!L66</f>
        <v>N</v>
      </c>
      <c r="K12" s="250">
        <f>+ABR!M66</f>
        <v>0</v>
      </c>
      <c r="L12" s="250">
        <f>+ABR!N66</f>
        <v>0</v>
      </c>
      <c r="M12" s="250" t="str">
        <f>+ABR!O66</f>
        <v>D</v>
      </c>
      <c r="N12" s="250" t="str">
        <f>+ABR!P66</f>
        <v>N</v>
      </c>
      <c r="O12" s="250">
        <f>+ABR!Q66</f>
        <v>0</v>
      </c>
      <c r="P12" s="250">
        <f>+ABR!R66</f>
        <v>0</v>
      </c>
      <c r="Q12" s="250" t="str">
        <f>+ABR!S66</f>
        <v>D</v>
      </c>
      <c r="R12" s="250" t="str">
        <f>+ABR!T66</f>
        <v>N</v>
      </c>
      <c r="S12" s="250">
        <f>+ABR!U66</f>
        <v>0</v>
      </c>
      <c r="T12" s="250" t="str">
        <f>+ABR!V66</f>
        <v>DTSDS</v>
      </c>
      <c r="U12" s="250" t="str">
        <f>+ABR!W66</f>
        <v>D</v>
      </c>
      <c r="V12" s="250" t="str">
        <f>+ABR!X66</f>
        <v>N</v>
      </c>
      <c r="W12" s="250">
        <f>+ABR!Y66</f>
        <v>0</v>
      </c>
      <c r="X12" s="250">
        <f>+ABR!Z66</f>
        <v>0</v>
      </c>
      <c r="Y12" s="250" t="str">
        <f>+ABR!AA66</f>
        <v>D</v>
      </c>
      <c r="Z12" s="250" t="str">
        <f>+ABR!AB66</f>
        <v>D</v>
      </c>
      <c r="AA12" s="250" t="str">
        <f>+ABR!AC66</f>
        <v>DTS</v>
      </c>
      <c r="AB12" s="250">
        <f>+ABR!AD66</f>
        <v>0</v>
      </c>
      <c r="AC12" s="250" t="str">
        <f>+ABR!AE66</f>
        <v>TR</v>
      </c>
      <c r="AD12" s="250" t="str">
        <f>+ABR!AF66</f>
        <v>TR</v>
      </c>
      <c r="AE12" s="250" t="str">
        <f>+ABR!AG66</f>
        <v>DTS5S</v>
      </c>
      <c r="AF12" s="250">
        <f>+ABR!AH66</f>
        <v>0</v>
      </c>
      <c r="AG12" s="245">
        <f>+ABR!BE66</f>
        <v>7.166666666666667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>
        <f>176/24</f>
        <v>7.333333333333333</v>
      </c>
    </row>
    <row r="14" spans="1:33" ht="21" customHeight="1" x14ac:dyDescent="0.25">
      <c r="A14" s="383"/>
      <c r="B14" s="278" t="str">
        <f>+MAI!D66</f>
        <v>DTSDS</v>
      </c>
      <c r="C14" s="278" t="str">
        <f>+MAI!E66</f>
        <v>N</v>
      </c>
      <c r="D14" s="278" t="str">
        <f>+MAI!F66</f>
        <v>N</v>
      </c>
      <c r="E14" s="278">
        <f>+MAI!G66</f>
        <v>0</v>
      </c>
      <c r="F14" s="278">
        <f>+MAI!H66</f>
        <v>0</v>
      </c>
      <c r="G14" s="278" t="str">
        <f>+MAI!I66</f>
        <v>D</v>
      </c>
      <c r="H14" s="278" t="str">
        <f>+MAI!J66</f>
        <v>N</v>
      </c>
      <c r="I14" s="278">
        <f>+MAI!K66</f>
        <v>0</v>
      </c>
      <c r="J14" s="278">
        <f>+MAI!L66</f>
        <v>0</v>
      </c>
      <c r="K14" s="278" t="str">
        <f>+MAI!M66</f>
        <v>FOTS</v>
      </c>
      <c r="L14" s="278" t="str">
        <f>+MAI!N66</f>
        <v>FOTS</v>
      </c>
      <c r="M14" s="278">
        <f>+MAI!O66</f>
        <v>0</v>
      </c>
      <c r="N14" s="278">
        <f>+MAI!P66</f>
        <v>0</v>
      </c>
      <c r="O14" s="278" t="str">
        <f>+MAI!Q66</f>
        <v>FE</v>
      </c>
      <c r="P14" s="278" t="str">
        <f>+MAI!R66</f>
        <v>FE</v>
      </c>
      <c r="Q14" s="278" t="str">
        <f>+MAI!S66</f>
        <v>FES</v>
      </c>
      <c r="R14" s="278" t="str">
        <f>+MAI!T66</f>
        <v>FED</v>
      </c>
      <c r="S14" s="278" t="str">
        <f>+MAI!U66</f>
        <v>FE</v>
      </c>
      <c r="T14" s="278" t="str">
        <f>+MAI!V66</f>
        <v>FE</v>
      </c>
      <c r="U14" s="278" t="str">
        <f>+MAI!W66</f>
        <v>FE</v>
      </c>
      <c r="V14" s="278">
        <f>+MAI!X66</f>
        <v>0</v>
      </c>
      <c r="W14" s="278" t="str">
        <f>+MAI!Y66</f>
        <v>D</v>
      </c>
      <c r="X14" s="278" t="str">
        <f>+MAI!Z66</f>
        <v>D</v>
      </c>
      <c r="Y14" s="278">
        <f>+MAI!AA66</f>
        <v>0</v>
      </c>
      <c r="Z14" s="278">
        <f>+MAI!AB66</f>
        <v>0</v>
      </c>
      <c r="AA14" s="278" t="str">
        <f>+MAI!AC66</f>
        <v>D</v>
      </c>
      <c r="AB14" s="278" t="str">
        <f>+MAI!AD66</f>
        <v>N</v>
      </c>
      <c r="AC14" s="278">
        <f>+MAI!AE66</f>
        <v>0</v>
      </c>
      <c r="AD14" s="278">
        <f>+MAI!AF66</f>
        <v>0</v>
      </c>
      <c r="AE14" s="278" t="str">
        <f>+MAI!AG66</f>
        <v>N</v>
      </c>
      <c r="AF14" s="278" t="str">
        <f>+MAI!AH66</f>
        <v>N</v>
      </c>
      <c r="AG14" s="245">
        <f>+MAI!BE66</f>
        <v>6.666666666666667</v>
      </c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56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33.5</v>
      </c>
    </row>
    <row r="18" spans="1:56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-2.5</v>
      </c>
    </row>
    <row r="20" spans="1:56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2</v>
      </c>
      <c r="E20" s="1777"/>
      <c r="I20" s="1776" t="s">
        <v>219</v>
      </c>
      <c r="J20" s="1776"/>
      <c r="K20" s="1776"/>
      <c r="L20" s="1777">
        <f>COUNTIF($B$4:$AF$15,"=FE")</f>
        <v>5</v>
      </c>
      <c r="M20" s="1777"/>
      <c r="Q20" s="1778" t="s">
        <v>57</v>
      </c>
      <c r="R20" s="1779"/>
      <c r="S20" s="1779"/>
      <c r="T20" s="1780"/>
      <c r="U20" s="1781">
        <f>+MAI!CB66</f>
        <v>2</v>
      </c>
      <c r="V20" s="1782"/>
      <c r="AG20" s="246"/>
    </row>
    <row r="21" spans="1:56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2</v>
      </c>
      <c r="E21" s="1777"/>
      <c r="I21" s="1776" t="s">
        <v>57</v>
      </c>
      <c r="J21" s="1776"/>
      <c r="K21" s="1776"/>
      <c r="L21" s="1777">
        <f>COUNTIF($B$4:$AF$15,"=FOTS")</f>
        <v>4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56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2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56" s="53" customFormat="1" ht="18" customHeight="1" x14ac:dyDescent="0.15">
      <c r="A23" s="1776" t="s">
        <v>225</v>
      </c>
      <c r="B23" s="1776"/>
      <c r="C23" s="1776"/>
      <c r="D23" s="1788">
        <f>+D20+D21+D22</f>
        <v>6</v>
      </c>
      <c r="E23" s="1788"/>
      <c r="I23" s="1776" t="s">
        <v>226</v>
      </c>
      <c r="J23" s="1776"/>
      <c r="K23" s="1776"/>
      <c r="L23" s="1777">
        <f>COUNTIF($B$4:$AF$15,"=B")</f>
        <v>19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56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0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56" ht="18" customHeight="1" x14ac:dyDescent="0.25">
      <c r="A25" s="1823" t="s">
        <v>262</v>
      </c>
      <c r="B25" s="1823"/>
      <c r="C25" s="1823"/>
      <c r="D25" s="1823"/>
      <c r="E25" s="1823"/>
      <c r="F25" s="1823"/>
      <c r="G25" s="1823"/>
      <c r="H25" s="1823"/>
      <c r="I25" s="1823"/>
      <c r="J25" s="1823"/>
      <c r="K25" s="1823"/>
      <c r="L25" s="1823"/>
      <c r="M25" s="1823"/>
      <c r="N25" s="1823"/>
      <c r="O25" s="1823"/>
      <c r="P25" s="1823"/>
      <c r="Q25" s="1823"/>
      <c r="R25" s="1823"/>
      <c r="S25" s="1823"/>
      <c r="T25" s="1823"/>
      <c r="U25" s="1823"/>
      <c r="V25" s="1823"/>
      <c r="W25" s="1823"/>
      <c r="X25" s="1823"/>
      <c r="Y25" s="1823"/>
      <c r="Z25" s="1823"/>
      <c r="AA25" s="1823"/>
      <c r="AB25" s="1823"/>
      <c r="AC25" s="1823"/>
      <c r="AD25" s="1823"/>
      <c r="AE25" s="1823"/>
      <c r="AF25" s="1823"/>
      <c r="AG25" s="1823"/>
      <c r="AH25" s="1823"/>
      <c r="AI25" s="1823"/>
      <c r="AJ25" s="1823"/>
      <c r="AK25" s="1823"/>
      <c r="AL25" s="1823"/>
      <c r="AM25" s="1823"/>
      <c r="AN25" s="1823"/>
      <c r="AO25" s="1823"/>
      <c r="AP25" s="1823"/>
      <c r="AQ25" s="1823"/>
      <c r="AR25" s="1823"/>
      <c r="AS25" s="1823"/>
      <c r="AT25" s="1823"/>
      <c r="AU25" s="1823"/>
      <c r="AV25" s="1823"/>
      <c r="AW25" s="1823"/>
      <c r="AX25" s="1823"/>
      <c r="AY25" s="1823"/>
      <c r="AZ25" s="1823"/>
      <c r="BA25" s="1823"/>
      <c r="BB25" s="1823"/>
      <c r="BC25" s="1823"/>
      <c r="BD25" s="1823"/>
    </row>
    <row r="26" spans="1:56" ht="18" customHeight="1" x14ac:dyDescent="0.25"/>
    <row r="27" spans="1:56" ht="36.6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56" ht="29.1" customHeight="1" x14ac:dyDescent="0.25">
      <c r="A28" s="1764">
        <v>2024</v>
      </c>
      <c r="B28" s="1771" t="s">
        <v>214</v>
      </c>
      <c r="C28" s="1772"/>
      <c r="D28" s="1773"/>
      <c r="E28" s="1810">
        <v>34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28.166666666666668</v>
      </c>
    </row>
    <row r="29" spans="1:56" ht="18.95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56" ht="18.95" customHeight="1" x14ac:dyDescent="0.25">
      <c r="A30" s="1764" t="s">
        <v>251</v>
      </c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427">
        <f>184/24</f>
        <v>7.666666666666667</v>
      </c>
    </row>
    <row r="31" spans="1:56" ht="18.95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56" ht="18.95" customHeight="1" x14ac:dyDescent="0.25">
      <c r="A32" s="1764" t="s">
        <v>252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4">
        <f>176/24</f>
        <v>7.333333333333333</v>
      </c>
    </row>
    <row r="33" spans="1:33" ht="18.95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18.95" customHeight="1" x14ac:dyDescent="0.25">
      <c r="A34" s="1764" t="s">
        <v>253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4">
        <f>168/24-"12:00"</f>
        <v>6.5</v>
      </c>
    </row>
    <row r="35" spans="1:33" ht="18.95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18.95" customHeight="1" x14ac:dyDescent="0.25">
      <c r="A36" s="1764" t="s">
        <v>254</v>
      </c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4">
        <f>184/24-"24:00"</f>
        <v>6.666666666666667</v>
      </c>
    </row>
    <row r="37" spans="1:33" ht="18.95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18.95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18.95" customHeight="1" x14ac:dyDescent="0.25">
      <c r="A39" s="1765"/>
      <c r="B39" s="277"/>
      <c r="C39" s="277"/>
      <c r="D39" s="277"/>
      <c r="E39" s="277"/>
      <c r="F39" s="277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277"/>
      <c r="V39" s="277"/>
      <c r="W39" s="277"/>
      <c r="X39" s="277"/>
      <c r="Y39" s="277"/>
      <c r="Z39" s="277"/>
      <c r="AA39" s="277"/>
      <c r="AB39" s="277"/>
      <c r="AC39" s="277"/>
      <c r="AD39" s="277"/>
      <c r="AE39" s="277"/>
      <c r="AF39" s="277"/>
      <c r="AG39" s="245"/>
    </row>
    <row r="40" spans="1:33" ht="18.95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18.95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3.45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3.45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20.100000000000001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20.100000000000001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20.100000000000001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20.100000000000001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20.100000000000001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57.95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0">
    <mergeCell ref="A25:BD25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307" priority="1" operator="equal">
      <formula>"FOTS"</formula>
    </cfRule>
    <cfRule type="cellIs" dxfId="306" priority="2" operator="equal">
      <formula>"FO"</formula>
    </cfRule>
    <cfRule type="cellIs" dxfId="305" priority="3" operator="equal">
      <formula>"F"</formula>
    </cfRule>
    <cfRule type="cellIs" dxfId="304" priority="4" operator="equal">
      <formula>"NTSDS"</formula>
    </cfRule>
    <cfRule type="cellIs" dxfId="303" priority="5" operator="equal">
      <formula>"DTSDS"</formula>
    </cfRule>
    <cfRule type="cellIs" dxfId="302" priority="6" operator="equal">
      <formula>"NTS5S"</formula>
    </cfRule>
    <cfRule type="cellIs" dxfId="301" priority="7" operator="equal">
      <formula>"DTS5S"</formula>
    </cfRule>
    <cfRule type="cellIs" dxfId="300" priority="8" operator="equal">
      <formula>"NTS"</formula>
    </cfRule>
    <cfRule type="cellIs" dxfId="299" priority="9" operator="equal">
      <formula>"DTS"</formula>
    </cfRule>
    <cfRule type="cellIs" dxfId="298" priority="10" operator="equal">
      <formula>"FEF"</formula>
    </cfRule>
    <cfRule type="cellIs" dxfId="297" priority="11" operator="equal">
      <formula>"FED"</formula>
    </cfRule>
    <cfRule type="cellIs" dxfId="296" priority="12" operator="equal">
      <formula>"FES"</formula>
    </cfRule>
    <cfRule type="cellIs" dxfId="295" priority="13" operator="equal">
      <formula>"FE"</formula>
    </cfRule>
    <cfRule type="cellIs" dxfId="294" priority="14" operator="equal">
      <formula>"DS"</formula>
    </cfRule>
  </conditionalFormatting>
  <conditionalFormatting sqref="B30:AF41">
    <cfRule type="cellIs" dxfId="293" priority="29" operator="equal">
      <formula>"FOTS"</formula>
    </cfRule>
    <cfRule type="cellIs" dxfId="292" priority="30" operator="equal">
      <formula>"FO"</formula>
    </cfRule>
    <cfRule type="cellIs" dxfId="291" priority="31" operator="equal">
      <formula>"F"</formula>
    </cfRule>
    <cfRule type="cellIs" dxfId="290" priority="32" operator="equal">
      <formula>"NTSDS"</formula>
    </cfRule>
    <cfRule type="cellIs" dxfId="289" priority="33" operator="equal">
      <formula>"DTSDS"</formula>
    </cfRule>
    <cfRule type="cellIs" dxfId="288" priority="34" operator="equal">
      <formula>"NTS5S"</formula>
    </cfRule>
    <cfRule type="cellIs" dxfId="287" priority="35" operator="equal">
      <formula>"DTS5S"</formula>
    </cfRule>
    <cfRule type="cellIs" dxfId="286" priority="36" operator="equal">
      <formula>"NTS"</formula>
    </cfRule>
    <cfRule type="cellIs" dxfId="285" priority="37" operator="equal">
      <formula>"DTS"</formula>
    </cfRule>
    <cfRule type="cellIs" dxfId="284" priority="38" operator="equal">
      <formula>"FEF"</formula>
    </cfRule>
    <cfRule type="cellIs" dxfId="283" priority="39" operator="equal">
      <formula>"FED"</formula>
    </cfRule>
    <cfRule type="cellIs" dxfId="282" priority="40" operator="equal">
      <formula>"FES"</formula>
    </cfRule>
    <cfRule type="cellIs" dxfId="281" priority="41" operator="equal">
      <formula>"FE"</formula>
    </cfRule>
    <cfRule type="cellIs" dxfId="280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5B01E-A73B-4C35-A475-2CD3C4E6D5CF}">
  <dimension ref="A1:BD49"/>
  <sheetViews>
    <sheetView showZeros="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8" width="8.7109375" hidden="1" customWidth="1"/>
    <col min="39" max="39" width="4.285156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35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36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 t="str">
        <f>+JAN!D65</f>
        <v>D</v>
      </c>
      <c r="C6" s="259" t="str">
        <f>+JAN!E65</f>
        <v>D</v>
      </c>
      <c r="D6" s="259" t="str">
        <f>+JAN!F65</f>
        <v>T</v>
      </c>
      <c r="E6" s="259" t="str">
        <f>+JAN!G65</f>
        <v>NTS</v>
      </c>
      <c r="F6" s="259">
        <f>+JAN!H65</f>
        <v>0</v>
      </c>
      <c r="G6" s="259" t="str">
        <f>+JAN!I65</f>
        <v>D</v>
      </c>
      <c r="H6" s="259" t="str">
        <f>+JAN!J65</f>
        <v>N</v>
      </c>
      <c r="I6" s="259">
        <f>+JAN!K65</f>
        <v>0</v>
      </c>
      <c r="J6" s="259" t="str">
        <f>+JAN!L65</f>
        <v>DTSDS</v>
      </c>
      <c r="K6" s="259" t="str">
        <f>+JAN!M65</f>
        <v>N</v>
      </c>
      <c r="L6" s="259" t="str">
        <f>+JAN!N65</f>
        <v>N</v>
      </c>
      <c r="M6" s="259">
        <f>+JAN!O65</f>
        <v>0</v>
      </c>
      <c r="N6" s="259">
        <f>+JAN!P65</f>
        <v>0</v>
      </c>
      <c r="O6" s="259" t="str">
        <f>+JAN!Q65</f>
        <v>NT</v>
      </c>
      <c r="P6" s="259" t="str">
        <f>+JAN!R65</f>
        <v>N</v>
      </c>
      <c r="Q6" s="259">
        <f>+JAN!S65</f>
        <v>0</v>
      </c>
      <c r="R6" s="259" t="str">
        <f>+JAN!T65</f>
        <v>DT</v>
      </c>
      <c r="S6" s="259" t="str">
        <f>+JAN!U65</f>
        <v>D</v>
      </c>
      <c r="T6" s="259" t="str">
        <f>+JAN!V65</f>
        <v>N</v>
      </c>
      <c r="U6" s="259">
        <f>+JAN!W65</f>
        <v>0</v>
      </c>
      <c r="V6" s="259">
        <f>+JAN!X65</f>
        <v>0</v>
      </c>
      <c r="W6" s="259" t="str">
        <f>+JAN!Y65</f>
        <v>B</v>
      </c>
      <c r="X6" s="259" t="str">
        <f>+JAN!Z65</f>
        <v>B</v>
      </c>
      <c r="Y6" s="259" t="str">
        <f>+JAN!AA65</f>
        <v>B</v>
      </c>
      <c r="Z6" s="259">
        <f>+JAN!AB65</f>
        <v>0</v>
      </c>
      <c r="AA6" s="259" t="str">
        <f>+JAN!AC65</f>
        <v>D</v>
      </c>
      <c r="AB6" s="259" t="str">
        <f>+JAN!AD65</f>
        <v>N</v>
      </c>
      <c r="AC6" s="259">
        <f>+JAN!AE65</f>
        <v>0</v>
      </c>
      <c r="AD6" s="259">
        <f>+JAN!AF65</f>
        <v>0</v>
      </c>
      <c r="AE6" s="259" t="str">
        <f>+JAN!AG65</f>
        <v>D</v>
      </c>
      <c r="AF6" s="259" t="str">
        <f>+JAN!AH65</f>
        <v>D</v>
      </c>
      <c r="AG6" s="245">
        <f>+JAN!BE65</f>
        <v>8.5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>
        <f>+FEV!D67</f>
        <v>0</v>
      </c>
      <c r="C8" s="259" t="str">
        <f>+FEV!E67</f>
        <v>DTSDS</v>
      </c>
      <c r="D8" s="259" t="str">
        <f>+FEV!F67</f>
        <v>D</v>
      </c>
      <c r="E8" s="259" t="str">
        <f>+FEV!G67</f>
        <v>N</v>
      </c>
      <c r="F8" s="259">
        <f>+FEV!H67</f>
        <v>0</v>
      </c>
      <c r="G8" s="259">
        <f>+FEV!I67</f>
        <v>0</v>
      </c>
      <c r="H8" s="259" t="str">
        <f>+FEV!J67</f>
        <v>N</v>
      </c>
      <c r="I8" s="259" t="str">
        <f>+FEV!K67</f>
        <v>N</v>
      </c>
      <c r="J8" s="259">
        <f>+FEV!L67</f>
        <v>0</v>
      </c>
      <c r="K8" s="259">
        <f>+FEV!M67</f>
        <v>0</v>
      </c>
      <c r="L8" s="259" t="str">
        <f>+FEV!N67</f>
        <v>N</v>
      </c>
      <c r="M8" s="259" t="str">
        <f>+FEV!O67</f>
        <v>N</v>
      </c>
      <c r="N8" s="259">
        <f>+FEV!P67</f>
        <v>0</v>
      </c>
      <c r="O8" s="259" t="str">
        <f>+FEV!Q67</f>
        <v>NT</v>
      </c>
      <c r="P8" s="259" t="str">
        <f>+FEV!R67</f>
        <v>T</v>
      </c>
      <c r="Q8" s="259" t="str">
        <f>+FEV!S67</f>
        <v>N</v>
      </c>
      <c r="R8" s="259">
        <f>+FEV!T67</f>
        <v>0</v>
      </c>
      <c r="S8" s="259">
        <f>+FEV!U67</f>
        <v>0</v>
      </c>
      <c r="T8" s="259" t="str">
        <f>+FEV!V67</f>
        <v>N</v>
      </c>
      <c r="U8" s="259" t="str">
        <f>+FEV!W67</f>
        <v>N</v>
      </c>
      <c r="V8" s="259">
        <f>+FEV!X67</f>
        <v>0</v>
      </c>
      <c r="W8" s="259">
        <f>+FEV!Y67</f>
        <v>0</v>
      </c>
      <c r="X8" s="259" t="str">
        <f>+FEV!Z67</f>
        <v>NT</v>
      </c>
      <c r="Y8" s="259" t="str">
        <f>+FEV!AA67</f>
        <v>N</v>
      </c>
      <c r="Z8" s="259">
        <f>+FEV!AB67</f>
        <v>0</v>
      </c>
      <c r="AA8" s="259">
        <f>+FEV!AC67</f>
        <v>0</v>
      </c>
      <c r="AB8" s="259" t="str">
        <f>+FEV!AD67</f>
        <v>D</v>
      </c>
      <c r="AC8" s="259" t="str">
        <f>+FEV!AE67</f>
        <v>D</v>
      </c>
      <c r="AD8" s="259">
        <f>+FEV!AF67</f>
        <v>0</v>
      </c>
      <c r="AE8" s="259">
        <f>+FEV!AG67</f>
        <v>0</v>
      </c>
      <c r="AF8" s="259">
        <f>+FEV!AH67</f>
        <v>0</v>
      </c>
      <c r="AG8" s="245">
        <f>+FEV!BE67</f>
        <v>7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>
        <f>+MAR!D67</f>
        <v>0</v>
      </c>
      <c r="C10" s="259">
        <f>+MAR!E67</f>
        <v>0</v>
      </c>
      <c r="D10" s="259" t="str">
        <f>+MAR!F67</f>
        <v>NT</v>
      </c>
      <c r="E10" s="259" t="str">
        <f>+MAR!G67</f>
        <v>N</v>
      </c>
      <c r="F10" s="259">
        <f>+MAR!H67</f>
        <v>0</v>
      </c>
      <c r="G10" s="259">
        <f>+MAR!I67</f>
        <v>0</v>
      </c>
      <c r="H10" s="259" t="str">
        <f>+MAR!J67</f>
        <v>N</v>
      </c>
      <c r="I10" s="259" t="str">
        <f>+MAR!K67</f>
        <v>N</v>
      </c>
      <c r="J10" s="259">
        <f>+MAR!L67</f>
        <v>0</v>
      </c>
      <c r="K10" s="259">
        <f>+MAR!M67</f>
        <v>0</v>
      </c>
      <c r="L10" s="259" t="str">
        <f>+MAR!N67</f>
        <v>LN</v>
      </c>
      <c r="M10" s="259" t="str">
        <f>+MAR!O67</f>
        <v>LN</v>
      </c>
      <c r="N10" s="259">
        <f>+MAR!P67</f>
        <v>0</v>
      </c>
      <c r="O10" s="259">
        <f>+MAR!Q67</f>
        <v>0</v>
      </c>
      <c r="P10" s="259" t="str">
        <f>+MAR!R67</f>
        <v>T</v>
      </c>
      <c r="Q10" s="259" t="str">
        <f>+MAR!S67</f>
        <v>N</v>
      </c>
      <c r="R10" s="259" t="str">
        <f>+MAR!T67</f>
        <v>NT</v>
      </c>
      <c r="S10" s="259">
        <f>+MAR!U67</f>
        <v>0</v>
      </c>
      <c r="T10" s="259" t="str">
        <f>+MAR!V67</f>
        <v>D</v>
      </c>
      <c r="U10" s="259" t="str">
        <f>+MAR!W67</f>
        <v>N</v>
      </c>
      <c r="V10" s="259">
        <f>+MAR!X67</f>
        <v>0</v>
      </c>
      <c r="W10" s="259">
        <f>+MAR!Y67</f>
        <v>0</v>
      </c>
      <c r="X10" s="259" t="str">
        <f>+MAR!Z67</f>
        <v>NT</v>
      </c>
      <c r="Y10" s="259" t="str">
        <f>+MAR!AA67</f>
        <v>N</v>
      </c>
      <c r="Z10" s="259" t="str">
        <f>+MAR!AB67</f>
        <v>NTS</v>
      </c>
      <c r="AA10" s="259">
        <f>+MAR!AC67</f>
        <v>0</v>
      </c>
      <c r="AB10" s="259" t="str">
        <f>+MAR!AD67</f>
        <v>D</v>
      </c>
      <c r="AC10" s="259" t="str">
        <f>+MAR!AE67</f>
        <v>D</v>
      </c>
      <c r="AD10" s="259">
        <f>+MAR!AF67</f>
        <v>0</v>
      </c>
      <c r="AE10" s="259">
        <f>+MAR!AG67</f>
        <v>0</v>
      </c>
      <c r="AF10" s="259" t="str">
        <f>+MAR!AH67</f>
        <v>D</v>
      </c>
      <c r="AG10" s="245">
        <f>+MAR!BE67</f>
        <v>7.5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 t="str">
        <f>+ABR!D67</f>
        <v>N</v>
      </c>
      <c r="C12" s="250">
        <f>+ABR!E67</f>
        <v>0</v>
      </c>
      <c r="D12" s="250">
        <f>+ABR!F67</f>
        <v>0</v>
      </c>
      <c r="E12" s="250" t="str">
        <f>+ABR!G67</f>
        <v>NTS5S</v>
      </c>
      <c r="F12" s="250" t="str">
        <f>+ABR!H67</f>
        <v>N</v>
      </c>
      <c r="G12" s="250" t="str">
        <f>+ABR!I67</f>
        <v>NTS5S</v>
      </c>
      <c r="H12" s="250">
        <f>+ABR!J67</f>
        <v>0</v>
      </c>
      <c r="I12" s="250" t="str">
        <f>+ABR!K67</f>
        <v>D</v>
      </c>
      <c r="J12" s="250" t="str">
        <f>+ABR!L67</f>
        <v>N</v>
      </c>
      <c r="K12" s="250" t="str">
        <f>+ABR!M67</f>
        <v>NTS5S</v>
      </c>
      <c r="L12" s="250">
        <f>+ABR!N67</f>
        <v>0</v>
      </c>
      <c r="M12" s="250" t="str">
        <f>+ABR!O67</f>
        <v>D</v>
      </c>
      <c r="N12" s="250" t="str">
        <f>+ABR!P67</f>
        <v>DT</v>
      </c>
      <c r="O12" s="250">
        <f>+ABR!Q67</f>
        <v>0</v>
      </c>
      <c r="P12" s="250">
        <f>+ABR!R67</f>
        <v>0</v>
      </c>
      <c r="Q12" s="250" t="str">
        <f>+ABR!S67</f>
        <v>D</v>
      </c>
      <c r="R12" s="250" t="str">
        <f>+ABR!T67</f>
        <v>N</v>
      </c>
      <c r="S12" s="250" t="str">
        <f>+ABR!U67</f>
        <v>NTS5S</v>
      </c>
      <c r="T12" s="250">
        <f>+ABR!V67</f>
        <v>0</v>
      </c>
      <c r="U12" s="250" t="str">
        <f>+ABR!W67</f>
        <v>NT</v>
      </c>
      <c r="V12" s="250" t="str">
        <f>+ABR!X67</f>
        <v>N</v>
      </c>
      <c r="W12" s="250" t="str">
        <f>+ABR!Y67</f>
        <v>NTS1</v>
      </c>
      <c r="X12" s="250">
        <f>+ABR!Z67</f>
        <v>0</v>
      </c>
      <c r="Y12" s="250" t="str">
        <f>+ABR!AA67</f>
        <v>D</v>
      </c>
      <c r="Z12" s="250" t="str">
        <f>+ABR!AB67</f>
        <v>NT</v>
      </c>
      <c r="AA12" s="250">
        <f>+ABR!AC67</f>
        <v>0</v>
      </c>
      <c r="AB12" s="250">
        <f>+ABR!AD67</f>
        <v>0</v>
      </c>
      <c r="AC12" s="250" t="str">
        <f>+ABR!AE67</f>
        <v>TR</v>
      </c>
      <c r="AD12" s="250" t="str">
        <f>+ABR!AF67</f>
        <v>TR</v>
      </c>
      <c r="AE12" s="250" t="str">
        <f>+ABR!AG67</f>
        <v>DTS5S1</v>
      </c>
      <c r="AF12" s="250">
        <f>+ABR!AH67</f>
        <v>0</v>
      </c>
      <c r="AG12" s="245">
        <f>+ABR!BE67</f>
        <v>6.666666666666667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>
        <f>176/24</f>
        <v>7.333333333333333</v>
      </c>
    </row>
    <row r="14" spans="1:33" ht="21" customHeight="1" x14ac:dyDescent="0.25">
      <c r="A14" s="383"/>
      <c r="B14" s="278">
        <f>+MAI!D67</f>
        <v>0</v>
      </c>
      <c r="C14" s="278" t="str">
        <f>+MAI!E67</f>
        <v>N</v>
      </c>
      <c r="D14" s="278" t="str">
        <f>+MAI!F67</f>
        <v>N</v>
      </c>
      <c r="E14" s="278" t="str">
        <f>+MAI!G67</f>
        <v>NTS5S1</v>
      </c>
      <c r="F14" s="278">
        <f>+MAI!H67</f>
        <v>0</v>
      </c>
      <c r="G14" s="278" t="str">
        <f>+MAI!I67</f>
        <v>D</v>
      </c>
      <c r="H14" s="278" t="str">
        <f>+MAI!J67</f>
        <v>N</v>
      </c>
      <c r="I14" s="278">
        <f>+MAI!K67</f>
        <v>0</v>
      </c>
      <c r="J14" s="278">
        <f>+MAI!L67</f>
        <v>0</v>
      </c>
      <c r="K14" s="278" t="str">
        <f>+MAI!M67</f>
        <v>D</v>
      </c>
      <c r="L14" s="278" t="str">
        <f>+MAI!N67</f>
        <v>N</v>
      </c>
      <c r="M14" s="278">
        <f>+MAI!O67</f>
        <v>0</v>
      </c>
      <c r="N14" s="278">
        <f>+MAI!P67</f>
        <v>0</v>
      </c>
      <c r="O14" s="278" t="str">
        <f>+MAI!Q67</f>
        <v>D</v>
      </c>
      <c r="P14" s="278" t="str">
        <f>+MAI!R67</f>
        <v>N</v>
      </c>
      <c r="Q14" s="278">
        <f>+MAI!S67</f>
        <v>0</v>
      </c>
      <c r="R14" s="278">
        <f>+MAI!T67</f>
        <v>0</v>
      </c>
      <c r="S14" s="278" t="str">
        <f>+MAI!U67</f>
        <v>D</v>
      </c>
      <c r="T14" s="278" t="str">
        <f>+MAI!V67</f>
        <v>N</v>
      </c>
      <c r="U14" s="278" t="str">
        <f>+MAI!W67</f>
        <v>N</v>
      </c>
      <c r="V14" s="278">
        <f>+MAI!X67</f>
        <v>0</v>
      </c>
      <c r="W14" s="278" t="str">
        <f>+MAI!Y67</f>
        <v>D</v>
      </c>
      <c r="X14" s="278" t="str">
        <f>+MAI!Z67</f>
        <v>D</v>
      </c>
      <c r="Y14" s="278">
        <f>+MAI!AA67</f>
        <v>0</v>
      </c>
      <c r="Z14" s="278">
        <f>+MAI!AB67</f>
        <v>0</v>
      </c>
      <c r="AA14" s="278" t="str">
        <f>+MAI!AC67</f>
        <v>D</v>
      </c>
      <c r="AB14" s="278" t="str">
        <f>+MAI!AD67</f>
        <v>N</v>
      </c>
      <c r="AC14" s="278">
        <f>+MAI!AE67</f>
        <v>0</v>
      </c>
      <c r="AD14" s="278">
        <f>+MAI!AF67</f>
        <v>0</v>
      </c>
      <c r="AE14" s="278" t="str">
        <f>+MAI!AG67</f>
        <v>N</v>
      </c>
      <c r="AF14" s="278" t="str">
        <f>+MAI!AH67</f>
        <v>N</v>
      </c>
      <c r="AG14" s="245">
        <f>+MAI!BE67</f>
        <v>8.5</v>
      </c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56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38.166666666666671</v>
      </c>
    </row>
    <row r="18" spans="1:56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2.1666666666666714</v>
      </c>
    </row>
    <row r="20" spans="1:56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3</v>
      </c>
      <c r="E20" s="1777"/>
      <c r="I20" s="1776" t="s">
        <v>219</v>
      </c>
      <c r="J20" s="1776"/>
      <c r="K20" s="1776"/>
      <c r="L20" s="1777">
        <f>COUNTIF($B$4:$AF$15,"=FE")</f>
        <v>0</v>
      </c>
      <c r="M20" s="1777"/>
      <c r="Q20" s="1778" t="s">
        <v>57</v>
      </c>
      <c r="R20" s="1779"/>
      <c r="S20" s="1779"/>
      <c r="T20" s="1780"/>
      <c r="U20" s="1781">
        <f>+MAI!CB67</f>
        <v>9</v>
      </c>
      <c r="V20" s="1782"/>
      <c r="AG20" s="246"/>
    </row>
    <row r="21" spans="1:56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6</v>
      </c>
      <c r="E21" s="1777"/>
      <c r="I21" s="1776" t="s">
        <v>57</v>
      </c>
      <c r="J21" s="1776"/>
      <c r="K21" s="1776"/>
      <c r="L21" s="1777">
        <f>COUNTIF($B$4:$AF$15,"=FOTS")</f>
        <v>0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56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2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2.1666666666666714</v>
      </c>
      <c r="V22" s="1802"/>
      <c r="W22" s="1805" t="s">
        <v>224</v>
      </c>
      <c r="X22" s="1806"/>
      <c r="Y22" s="1807">
        <f>IF(U22&gt;0,(IF(U22&lt;(12/24),1/24,(INT(U22/(12/24)))/24)),0)</f>
        <v>0.16666666666666666</v>
      </c>
      <c r="Z22" s="1808"/>
      <c r="AA22" s="1791">
        <f>((Y22*24)*1.25*U24)</f>
        <v>0</v>
      </c>
      <c r="AB22" s="1792"/>
      <c r="AG22" s="246"/>
    </row>
    <row r="23" spans="1:56" s="53" customFormat="1" ht="18" customHeight="1" x14ac:dyDescent="0.15">
      <c r="A23" s="1776" t="s">
        <v>225</v>
      </c>
      <c r="B23" s="1776"/>
      <c r="C23" s="1776"/>
      <c r="D23" s="1788">
        <f>+D20+D21+D22</f>
        <v>11</v>
      </c>
      <c r="E23" s="1788"/>
      <c r="I23" s="1776" t="s">
        <v>226</v>
      </c>
      <c r="J23" s="1776"/>
      <c r="K23" s="1776"/>
      <c r="L23" s="1777">
        <f>COUNTIF($B$4:$AF$15,"=B")</f>
        <v>3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2.0000000000000049</v>
      </c>
      <c r="Z23" s="1808"/>
      <c r="AA23" s="1791">
        <f>+((Y23*24)*1.375*U24)</f>
        <v>0</v>
      </c>
      <c r="AB23" s="1792"/>
      <c r="AG23" s="246"/>
    </row>
    <row r="24" spans="1:56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0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56" ht="18" customHeight="1" x14ac:dyDescent="0.25">
      <c r="A25" s="1823" t="s">
        <v>262</v>
      </c>
      <c r="B25" s="1823"/>
      <c r="C25" s="1823"/>
      <c r="D25" s="1823"/>
      <c r="E25" s="1823"/>
      <c r="F25" s="1823"/>
      <c r="G25" s="1823"/>
      <c r="H25" s="1823"/>
      <c r="I25" s="1823"/>
      <c r="J25" s="1823"/>
      <c r="K25" s="1823"/>
      <c r="L25" s="1823"/>
      <c r="M25" s="1823"/>
      <c r="N25" s="1823"/>
      <c r="O25" s="1823"/>
      <c r="P25" s="1823"/>
      <c r="Q25" s="1823"/>
      <c r="R25" s="1823"/>
      <c r="S25" s="1823"/>
      <c r="T25" s="1823"/>
      <c r="U25" s="1823"/>
      <c r="V25" s="1823"/>
      <c r="W25" s="1823"/>
      <c r="X25" s="1823"/>
      <c r="Y25" s="1823"/>
      <c r="Z25" s="1823"/>
      <c r="AA25" s="1823"/>
      <c r="AB25" s="1823"/>
      <c r="AC25" s="1823"/>
      <c r="AD25" s="1823"/>
      <c r="AE25" s="1823"/>
      <c r="AF25" s="1823"/>
      <c r="AG25" s="1823"/>
      <c r="AH25" s="1823"/>
      <c r="AI25" s="1823"/>
      <c r="AJ25" s="1823"/>
      <c r="AK25" s="1823"/>
      <c r="AL25" s="1823"/>
      <c r="AM25" s="1823"/>
      <c r="AN25" s="1823"/>
      <c r="AO25" s="1823"/>
      <c r="AP25" s="1823"/>
      <c r="AQ25" s="1823"/>
      <c r="AR25" s="1823"/>
      <c r="AS25" s="1823"/>
      <c r="AT25" s="1823"/>
      <c r="AU25" s="1823"/>
      <c r="AV25" s="1823"/>
      <c r="AW25" s="1823"/>
      <c r="AX25" s="1823"/>
      <c r="AY25" s="1823"/>
      <c r="AZ25" s="1823"/>
      <c r="BA25" s="1823"/>
      <c r="BB25" s="1823"/>
      <c r="BC25" s="1823"/>
      <c r="BD25" s="1823"/>
    </row>
    <row r="26" spans="1:56" ht="41.45" customHeight="1" x14ac:dyDescent="0.25">
      <c r="A26" s="241"/>
      <c r="B26" s="31"/>
      <c r="C26" s="242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1809"/>
      <c r="AB26" s="1809"/>
      <c r="AC26" s="1809"/>
      <c r="AD26" s="1809"/>
      <c r="AE26" s="1809"/>
      <c r="AF26" s="1809"/>
      <c r="AG26" s="243"/>
    </row>
    <row r="27" spans="1:56" ht="30.95" customHeight="1" x14ac:dyDescent="0.25">
      <c r="A27" s="1764">
        <v>2024</v>
      </c>
      <c r="B27" s="1771" t="s">
        <v>214</v>
      </c>
      <c r="C27" s="1772"/>
      <c r="D27" s="1773"/>
      <c r="E27" s="1810">
        <v>35</v>
      </c>
      <c r="F27" s="1811"/>
      <c r="G27" s="1811"/>
      <c r="H27" s="1811"/>
      <c r="I27" s="1811"/>
      <c r="J27" s="1811"/>
      <c r="K27" s="1812"/>
      <c r="L27" s="1771" t="s">
        <v>215</v>
      </c>
      <c r="M27" s="1772"/>
      <c r="N27" s="1773"/>
      <c r="O27" s="1768"/>
      <c r="P27" s="1769"/>
      <c r="Q27" s="1769"/>
      <c r="R27" s="1769"/>
      <c r="S27" s="1769"/>
      <c r="T27" s="1769"/>
      <c r="U27" s="1769"/>
      <c r="V27" s="1770"/>
      <c r="W27" s="1771" t="s">
        <v>216</v>
      </c>
      <c r="X27" s="1772"/>
      <c r="Y27" s="1773"/>
      <c r="Z27" s="1768"/>
      <c r="AA27" s="1769"/>
      <c r="AB27" s="1769"/>
      <c r="AC27" s="1769"/>
      <c r="AD27" s="1769"/>
      <c r="AE27" s="1769"/>
      <c r="AF27" s="1770"/>
      <c r="AG27" s="255">
        <f>+AG29+AG31+AG33+AG35+AG37+AG39</f>
        <v>29.666666666666668</v>
      </c>
    </row>
    <row r="28" spans="1:56" ht="20.100000000000001" customHeight="1" x14ac:dyDescent="0.25">
      <c r="A28" s="1765"/>
      <c r="B28" s="257">
        <v>1</v>
      </c>
      <c r="C28" s="257">
        <v>2</v>
      </c>
      <c r="D28" s="257">
        <v>3</v>
      </c>
      <c r="E28" s="257">
        <v>4</v>
      </c>
      <c r="F28" s="257">
        <v>5</v>
      </c>
      <c r="G28" s="257">
        <v>6</v>
      </c>
      <c r="H28" s="257">
        <v>7</v>
      </c>
      <c r="I28" s="257">
        <v>8</v>
      </c>
      <c r="J28" s="257">
        <v>9</v>
      </c>
      <c r="K28" s="257">
        <v>10</v>
      </c>
      <c r="L28" s="257">
        <v>11</v>
      </c>
      <c r="M28" s="257">
        <v>12</v>
      </c>
      <c r="N28" s="257">
        <v>13</v>
      </c>
      <c r="O28" s="257">
        <v>14</v>
      </c>
      <c r="P28" s="257">
        <v>15</v>
      </c>
      <c r="Q28" s="257">
        <v>16</v>
      </c>
      <c r="R28" s="257">
        <v>17</v>
      </c>
      <c r="S28" s="257">
        <v>18</v>
      </c>
      <c r="T28" s="257">
        <v>19</v>
      </c>
      <c r="U28" s="257">
        <v>20</v>
      </c>
      <c r="V28" s="257">
        <v>21</v>
      </c>
      <c r="W28" s="263">
        <v>22</v>
      </c>
      <c r="X28" s="263">
        <v>23</v>
      </c>
      <c r="Y28" s="263">
        <v>24</v>
      </c>
      <c r="Z28" s="263">
        <v>25</v>
      </c>
      <c r="AA28" s="263">
        <v>26</v>
      </c>
      <c r="AB28" s="263">
        <v>27</v>
      </c>
      <c r="AC28" s="263">
        <v>28</v>
      </c>
      <c r="AD28" s="263">
        <v>29</v>
      </c>
      <c r="AE28" s="263">
        <v>30</v>
      </c>
      <c r="AF28" s="257">
        <v>31</v>
      </c>
      <c r="AG28" s="258" t="s">
        <v>8</v>
      </c>
    </row>
    <row r="29" spans="1:56" ht="20.100000000000001" customHeight="1" x14ac:dyDescent="0.25">
      <c r="A29" s="1764" t="s">
        <v>251</v>
      </c>
      <c r="B29" s="259"/>
      <c r="C29" s="259"/>
      <c r="D29" s="259"/>
      <c r="E29" s="259"/>
      <c r="F29" s="259"/>
      <c r="G29" s="259"/>
      <c r="H29" s="259"/>
      <c r="I29" s="259"/>
      <c r="J29" s="259"/>
      <c r="K29" s="259"/>
      <c r="L29" s="259"/>
      <c r="M29" s="259"/>
      <c r="N29" s="259"/>
      <c r="O29" s="259"/>
      <c r="P29" s="259"/>
      <c r="Q29" s="259"/>
      <c r="R29" s="259"/>
      <c r="S29" s="259"/>
      <c r="T29" s="259"/>
      <c r="U29" s="259"/>
      <c r="V29" s="259"/>
      <c r="W29" s="259"/>
      <c r="X29" s="259"/>
      <c r="Y29" s="259"/>
      <c r="Z29" s="259"/>
      <c r="AA29" s="259"/>
      <c r="AB29" s="259"/>
      <c r="AC29" s="259"/>
      <c r="AD29" s="259"/>
      <c r="AE29" s="259"/>
      <c r="AF29" s="259"/>
      <c r="AG29" s="427">
        <f>184/24</f>
        <v>7.666666666666667</v>
      </c>
    </row>
    <row r="30" spans="1:56" ht="20.100000000000001" customHeight="1" x14ac:dyDescent="0.25">
      <c r="A30" s="1765"/>
      <c r="B30" s="259" t="e">
        <f>+#REF!</f>
        <v>#REF!</v>
      </c>
      <c r="C30" s="259" t="e">
        <f>+#REF!</f>
        <v>#REF!</v>
      </c>
      <c r="D30" s="259" t="e">
        <f>+#REF!</f>
        <v>#REF!</v>
      </c>
      <c r="E30" s="259" t="e">
        <f>+#REF!</f>
        <v>#REF!</v>
      </c>
      <c r="F30" s="259" t="e">
        <f>+#REF!</f>
        <v>#REF!</v>
      </c>
      <c r="G30" s="259" t="e">
        <f>+#REF!</f>
        <v>#REF!</v>
      </c>
      <c r="H30" s="259" t="e">
        <f>+#REF!</f>
        <v>#REF!</v>
      </c>
      <c r="I30" s="259" t="e">
        <f>+#REF!</f>
        <v>#REF!</v>
      </c>
      <c r="J30" s="259" t="e">
        <f>+#REF!</f>
        <v>#REF!</v>
      </c>
      <c r="K30" s="259" t="e">
        <f>+#REF!</f>
        <v>#REF!</v>
      </c>
      <c r="L30" s="259" t="e">
        <f>+#REF!</f>
        <v>#REF!</v>
      </c>
      <c r="M30" s="259" t="e">
        <f>+#REF!</f>
        <v>#REF!</v>
      </c>
      <c r="N30" s="259" t="e">
        <f>+#REF!</f>
        <v>#REF!</v>
      </c>
      <c r="O30" s="259" t="e">
        <f>+#REF!</f>
        <v>#REF!</v>
      </c>
      <c r="P30" s="259" t="e">
        <f>+#REF!</f>
        <v>#REF!</v>
      </c>
      <c r="Q30" s="259" t="e">
        <f>+#REF!</f>
        <v>#REF!</v>
      </c>
      <c r="R30" s="259" t="e">
        <f>+#REF!</f>
        <v>#REF!</v>
      </c>
      <c r="S30" s="259" t="e">
        <f>+#REF!</f>
        <v>#REF!</v>
      </c>
      <c r="T30" s="259" t="e">
        <f>+#REF!</f>
        <v>#REF!</v>
      </c>
      <c r="U30" s="259" t="e">
        <f>+#REF!</f>
        <v>#REF!</v>
      </c>
      <c r="V30" s="259" t="e">
        <f>+#REF!</f>
        <v>#REF!</v>
      </c>
      <c r="W30" s="259" t="e">
        <f>+#REF!</f>
        <v>#REF!</v>
      </c>
      <c r="X30" s="259" t="e">
        <f>+#REF!</f>
        <v>#REF!</v>
      </c>
      <c r="Y30" s="259" t="e">
        <f>+#REF!</f>
        <v>#REF!</v>
      </c>
      <c r="Z30" s="259" t="e">
        <f>+#REF!</f>
        <v>#REF!</v>
      </c>
      <c r="AA30" s="259" t="e">
        <f>+#REF!</f>
        <v>#REF!</v>
      </c>
      <c r="AB30" s="259" t="e">
        <f>+#REF!</f>
        <v>#REF!</v>
      </c>
      <c r="AC30" s="259" t="e">
        <f>+#REF!</f>
        <v>#REF!</v>
      </c>
      <c r="AD30" s="259" t="e">
        <f>+#REF!</f>
        <v>#REF!</v>
      </c>
      <c r="AE30" s="259" t="e">
        <f>+#REF!</f>
        <v>#REF!</v>
      </c>
      <c r="AF30" s="259" t="e">
        <f>+#REF!</f>
        <v>#REF!</v>
      </c>
      <c r="AG30" s="245" t="e">
        <f>#REF!</f>
        <v>#REF!</v>
      </c>
    </row>
    <row r="31" spans="1:56" ht="20.100000000000001" customHeight="1" x14ac:dyDescent="0.25">
      <c r="A31" s="1764" t="s">
        <v>252</v>
      </c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  <c r="AA31" s="250"/>
      <c r="AB31" s="250"/>
      <c r="AC31" s="250"/>
      <c r="AD31" s="250"/>
      <c r="AE31" s="250"/>
      <c r="AF31" s="250"/>
      <c r="AG31" s="244">
        <f>176/24</f>
        <v>7.333333333333333</v>
      </c>
    </row>
    <row r="32" spans="1:56" ht="20.100000000000001" customHeight="1" x14ac:dyDescent="0.25">
      <c r="A32" s="1765"/>
      <c r="B32" s="250" t="e">
        <f>+#REF!</f>
        <v>#REF!</v>
      </c>
      <c r="C32" s="250" t="e">
        <f>+#REF!</f>
        <v>#REF!</v>
      </c>
      <c r="D32" s="250" t="e">
        <f>+#REF!</f>
        <v>#REF!</v>
      </c>
      <c r="E32" s="250" t="e">
        <f>+#REF!</f>
        <v>#REF!</v>
      </c>
      <c r="F32" s="250" t="e">
        <f>+#REF!</f>
        <v>#REF!</v>
      </c>
      <c r="G32" s="250" t="e">
        <f>+#REF!</f>
        <v>#REF!</v>
      </c>
      <c r="H32" s="250" t="e">
        <f>+#REF!</f>
        <v>#REF!</v>
      </c>
      <c r="I32" s="250" t="e">
        <f>+#REF!</f>
        <v>#REF!</v>
      </c>
      <c r="J32" s="250" t="e">
        <f>+#REF!</f>
        <v>#REF!</v>
      </c>
      <c r="K32" s="250" t="e">
        <f>+#REF!</f>
        <v>#REF!</v>
      </c>
      <c r="L32" s="250" t="e">
        <f>+#REF!</f>
        <v>#REF!</v>
      </c>
      <c r="M32" s="250" t="e">
        <f>+#REF!</f>
        <v>#REF!</v>
      </c>
      <c r="N32" s="250" t="e">
        <f>+#REF!</f>
        <v>#REF!</v>
      </c>
      <c r="O32" s="250" t="e">
        <f>+#REF!</f>
        <v>#REF!</v>
      </c>
      <c r="P32" s="250" t="e">
        <f>+#REF!</f>
        <v>#REF!</v>
      </c>
      <c r="Q32" s="250" t="e">
        <f>+#REF!</f>
        <v>#REF!</v>
      </c>
      <c r="R32" s="250" t="e">
        <f>+#REF!</f>
        <v>#REF!</v>
      </c>
      <c r="S32" s="250" t="e">
        <f>+#REF!</f>
        <v>#REF!</v>
      </c>
      <c r="T32" s="250" t="e">
        <f>+#REF!</f>
        <v>#REF!</v>
      </c>
      <c r="U32" s="250" t="e">
        <f>+#REF!</f>
        <v>#REF!</v>
      </c>
      <c r="V32" s="250" t="e">
        <f>+#REF!</f>
        <v>#REF!</v>
      </c>
      <c r="W32" s="250" t="e">
        <f>+#REF!</f>
        <v>#REF!</v>
      </c>
      <c r="X32" s="250" t="e">
        <f>+#REF!</f>
        <v>#REF!</v>
      </c>
      <c r="Y32" s="250" t="e">
        <f>+#REF!</f>
        <v>#REF!</v>
      </c>
      <c r="Z32" s="250" t="e">
        <f>+#REF!</f>
        <v>#REF!</v>
      </c>
      <c r="AA32" s="250" t="e">
        <f>+#REF!</f>
        <v>#REF!</v>
      </c>
      <c r="AB32" s="250" t="e">
        <f>+#REF!</f>
        <v>#REF!</v>
      </c>
      <c r="AC32" s="250" t="e">
        <f>+#REF!</f>
        <v>#REF!</v>
      </c>
      <c r="AD32" s="250" t="e">
        <f>+#REF!</f>
        <v>#REF!</v>
      </c>
      <c r="AE32" s="250" t="e">
        <f>+#REF!</f>
        <v>#REF!</v>
      </c>
      <c r="AF32" s="250" t="e">
        <f>+#REF!</f>
        <v>#REF!</v>
      </c>
      <c r="AG32" s="245" t="e">
        <f>#REF!</f>
        <v>#REF!</v>
      </c>
    </row>
    <row r="33" spans="1:33" ht="20.100000000000001" customHeight="1" x14ac:dyDescent="0.25">
      <c r="A33" s="1764" t="s">
        <v>253</v>
      </c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44">
        <f>168/24</f>
        <v>7</v>
      </c>
    </row>
    <row r="34" spans="1:33" ht="20.100000000000001" customHeight="1" x14ac:dyDescent="0.25">
      <c r="A34" s="1765"/>
      <c r="B34" s="250" t="e">
        <f>+#REF!</f>
        <v>#REF!</v>
      </c>
      <c r="C34" s="250" t="e">
        <f>+#REF!</f>
        <v>#REF!</v>
      </c>
      <c r="D34" s="250" t="e">
        <f>+#REF!</f>
        <v>#REF!</v>
      </c>
      <c r="E34" s="250" t="e">
        <f>+#REF!</f>
        <v>#REF!</v>
      </c>
      <c r="F34" s="250" t="e">
        <f>+#REF!</f>
        <v>#REF!</v>
      </c>
      <c r="G34" s="250" t="e">
        <f>+#REF!</f>
        <v>#REF!</v>
      </c>
      <c r="H34" s="250" t="e">
        <f>+#REF!</f>
        <v>#REF!</v>
      </c>
      <c r="I34" s="250" t="e">
        <f>+#REF!</f>
        <v>#REF!</v>
      </c>
      <c r="J34" s="250" t="e">
        <f>+#REF!</f>
        <v>#REF!</v>
      </c>
      <c r="K34" s="250" t="e">
        <f>+#REF!</f>
        <v>#REF!</v>
      </c>
      <c r="L34" s="250" t="e">
        <f>+#REF!</f>
        <v>#REF!</v>
      </c>
      <c r="M34" s="250" t="e">
        <f>+#REF!</f>
        <v>#REF!</v>
      </c>
      <c r="N34" s="250" t="e">
        <f>+#REF!</f>
        <v>#REF!</v>
      </c>
      <c r="O34" s="250" t="e">
        <f>+#REF!</f>
        <v>#REF!</v>
      </c>
      <c r="P34" s="250" t="e">
        <f>+#REF!</f>
        <v>#REF!</v>
      </c>
      <c r="Q34" s="250" t="e">
        <f>+#REF!</f>
        <v>#REF!</v>
      </c>
      <c r="R34" s="250" t="e">
        <f>+#REF!</f>
        <v>#REF!</v>
      </c>
      <c r="S34" s="250" t="e">
        <f>+#REF!</f>
        <v>#REF!</v>
      </c>
      <c r="T34" s="250" t="e">
        <f>+#REF!</f>
        <v>#REF!</v>
      </c>
      <c r="U34" s="250" t="e">
        <f>+#REF!</f>
        <v>#REF!</v>
      </c>
      <c r="V34" s="250" t="e">
        <f>+#REF!</f>
        <v>#REF!</v>
      </c>
      <c r="W34" s="250" t="e">
        <f>+#REF!</f>
        <v>#REF!</v>
      </c>
      <c r="X34" s="250" t="e">
        <f>+#REF!</f>
        <v>#REF!</v>
      </c>
      <c r="Y34" s="250" t="e">
        <f>+#REF!</f>
        <v>#REF!</v>
      </c>
      <c r="Z34" s="250" t="e">
        <f>+#REF!</f>
        <v>#REF!</v>
      </c>
      <c r="AA34" s="250" t="e">
        <f>+#REF!</f>
        <v>#REF!</v>
      </c>
      <c r="AB34" s="250" t="e">
        <f>+#REF!</f>
        <v>#REF!</v>
      </c>
      <c r="AC34" s="250" t="e">
        <f>+#REF!</f>
        <v>#REF!</v>
      </c>
      <c r="AD34" s="250" t="e">
        <f>+#REF!</f>
        <v>#REF!</v>
      </c>
      <c r="AE34" s="250" t="e">
        <f>+#REF!</f>
        <v>#REF!</v>
      </c>
      <c r="AF34" s="250" t="e">
        <f>+#REF!</f>
        <v>#REF!</v>
      </c>
      <c r="AG34" s="245" t="e">
        <f>#REF!</f>
        <v>#REF!</v>
      </c>
    </row>
    <row r="35" spans="1:33" ht="20.100000000000001" customHeight="1" x14ac:dyDescent="0.25">
      <c r="A35" s="1764" t="s">
        <v>254</v>
      </c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  <c r="AD35" s="250"/>
      <c r="AE35" s="250"/>
      <c r="AF35" s="250"/>
      <c r="AG35" s="244">
        <f>184/24</f>
        <v>7.666666666666667</v>
      </c>
    </row>
    <row r="36" spans="1:33" ht="20.100000000000001" customHeight="1" x14ac:dyDescent="0.25">
      <c r="A36" s="1765"/>
      <c r="B36" s="250" t="e">
        <f>+#REF!</f>
        <v>#REF!</v>
      </c>
      <c r="C36" s="250" t="e">
        <f>+#REF!</f>
        <v>#REF!</v>
      </c>
      <c r="D36" s="250" t="e">
        <f>+#REF!</f>
        <v>#REF!</v>
      </c>
      <c r="E36" s="250" t="e">
        <f>+#REF!</f>
        <v>#REF!</v>
      </c>
      <c r="F36" s="250" t="e">
        <f>+#REF!</f>
        <v>#REF!</v>
      </c>
      <c r="G36" s="250" t="e">
        <f>+#REF!</f>
        <v>#REF!</v>
      </c>
      <c r="H36" s="250" t="e">
        <f>+#REF!</f>
        <v>#REF!</v>
      </c>
      <c r="I36" s="250" t="e">
        <f>+#REF!</f>
        <v>#REF!</v>
      </c>
      <c r="J36" s="250" t="e">
        <f>+#REF!</f>
        <v>#REF!</v>
      </c>
      <c r="K36" s="250" t="e">
        <f>+#REF!</f>
        <v>#REF!</v>
      </c>
      <c r="L36" s="250" t="e">
        <f>+#REF!</f>
        <v>#REF!</v>
      </c>
      <c r="M36" s="250" t="e">
        <f>+#REF!</f>
        <v>#REF!</v>
      </c>
      <c r="N36" s="250" t="e">
        <f>+#REF!</f>
        <v>#REF!</v>
      </c>
      <c r="O36" s="250" t="e">
        <f>+#REF!</f>
        <v>#REF!</v>
      </c>
      <c r="P36" s="250" t="e">
        <f>+#REF!</f>
        <v>#REF!</v>
      </c>
      <c r="Q36" s="250" t="e">
        <f>+#REF!</f>
        <v>#REF!</v>
      </c>
      <c r="R36" s="250" t="e">
        <f>+#REF!</f>
        <v>#REF!</v>
      </c>
      <c r="S36" s="250" t="e">
        <f>+#REF!</f>
        <v>#REF!</v>
      </c>
      <c r="T36" s="250" t="e">
        <f>+#REF!</f>
        <v>#REF!</v>
      </c>
      <c r="U36" s="250" t="e">
        <f>+#REF!</f>
        <v>#REF!</v>
      </c>
      <c r="V36" s="250" t="e">
        <f>+#REF!</f>
        <v>#REF!</v>
      </c>
      <c r="W36" s="250" t="e">
        <f>+#REF!</f>
        <v>#REF!</v>
      </c>
      <c r="X36" s="250" t="e">
        <f>+#REF!</f>
        <v>#REF!</v>
      </c>
      <c r="Y36" s="250" t="e">
        <f>+#REF!</f>
        <v>#REF!</v>
      </c>
      <c r="Z36" s="250" t="e">
        <f>+#REF!</f>
        <v>#REF!</v>
      </c>
      <c r="AA36" s="250" t="e">
        <f>+#REF!</f>
        <v>#REF!</v>
      </c>
      <c r="AB36" s="250" t="e">
        <f>+#REF!</f>
        <v>#REF!</v>
      </c>
      <c r="AC36" s="250" t="e">
        <f>+#REF!</f>
        <v>#REF!</v>
      </c>
      <c r="AD36" s="250" t="e">
        <f>+#REF!</f>
        <v>#REF!</v>
      </c>
      <c r="AE36" s="250" t="e">
        <f>+#REF!</f>
        <v>#REF!</v>
      </c>
      <c r="AF36" s="250" t="e">
        <f>+#REF!</f>
        <v>#REF!</v>
      </c>
      <c r="AG36" s="245" t="e">
        <f>#REF!</f>
        <v>#REF!</v>
      </c>
    </row>
    <row r="37" spans="1:33" ht="20.100000000000001" customHeight="1" x14ac:dyDescent="0.25">
      <c r="A37" s="1764" t="s">
        <v>255</v>
      </c>
      <c r="B37" s="277"/>
      <c r="C37" s="277"/>
      <c r="D37" s="277"/>
      <c r="E37" s="277"/>
      <c r="F37" s="277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277"/>
      <c r="V37" s="277"/>
      <c r="W37" s="277"/>
      <c r="X37" s="277"/>
      <c r="Y37" s="277"/>
      <c r="Z37" s="277"/>
      <c r="AA37" s="277"/>
      <c r="AB37" s="277"/>
      <c r="AC37" s="277"/>
      <c r="AD37" s="277"/>
      <c r="AE37" s="277"/>
      <c r="AF37" s="277"/>
      <c r="AG37" s="244"/>
    </row>
    <row r="38" spans="1:33" ht="20.100000000000001" customHeight="1" x14ac:dyDescent="0.25">
      <c r="A38" s="1765"/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5"/>
    </row>
    <row r="39" spans="1:33" ht="20.100000000000001" customHeight="1" x14ac:dyDescent="0.25">
      <c r="A39" s="1764" t="s">
        <v>256</v>
      </c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250"/>
      <c r="N39" s="250"/>
      <c r="O39" s="250"/>
      <c r="P39" s="250"/>
      <c r="Q39" s="250"/>
      <c r="R39" s="250"/>
      <c r="S39" s="250"/>
      <c r="T39" s="250"/>
      <c r="U39" s="250"/>
      <c r="V39" s="250"/>
      <c r="W39" s="250"/>
      <c r="X39" s="250"/>
      <c r="Y39" s="250"/>
      <c r="Z39" s="250"/>
      <c r="AA39" s="250"/>
      <c r="AB39" s="250"/>
      <c r="AC39" s="250"/>
      <c r="AD39" s="250"/>
      <c r="AE39" s="250"/>
      <c r="AF39" s="250"/>
      <c r="AG39" s="244"/>
    </row>
    <row r="40" spans="1:33" ht="20.100000000000001" customHeight="1" x14ac:dyDescent="0.25">
      <c r="A40" s="1765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5"/>
    </row>
    <row r="41" spans="1:33" ht="20.100000000000001" customHeight="1" x14ac:dyDescent="0.25">
      <c r="A41" s="1774" t="s">
        <v>217</v>
      </c>
      <c r="B41" s="1774"/>
      <c r="C41" s="1774"/>
      <c r="D41" s="1774"/>
      <c r="E41" s="1774"/>
      <c r="F41" s="1774"/>
      <c r="G41" s="1774"/>
      <c r="H41" s="1774"/>
      <c r="I41" s="1774"/>
      <c r="J41" s="1774"/>
      <c r="K41" s="1774"/>
      <c r="L41" s="1774"/>
      <c r="M41" s="1774"/>
      <c r="N41" s="1774"/>
      <c r="O41" s="1774"/>
      <c r="P41" s="1774"/>
      <c r="Q41" s="1774"/>
      <c r="R41" s="1774"/>
      <c r="S41" s="1774"/>
      <c r="T41" s="1774"/>
      <c r="U41" s="1774"/>
      <c r="V41" s="1774"/>
      <c r="W41" s="1774"/>
      <c r="X41" s="1774"/>
      <c r="Y41" s="1774"/>
      <c r="Z41" s="1774"/>
      <c r="AA41" s="1774"/>
      <c r="AB41" s="1774"/>
      <c r="AC41" s="1774"/>
      <c r="AD41" s="1774"/>
      <c r="AE41" s="1774"/>
      <c r="AF41" s="1813"/>
      <c r="AG41" s="260" t="e">
        <f>+AG30+AG32+AG34+AG36+AG38+AG40</f>
        <v>#REF!</v>
      </c>
    </row>
    <row r="42" spans="1:33" ht="20.100000000000001" customHeight="1" x14ac:dyDescent="0.25">
      <c r="A42" s="1775"/>
      <c r="B42" s="1775"/>
      <c r="C42" s="1775"/>
      <c r="D42" s="1775"/>
      <c r="E42" s="1775"/>
      <c r="F42" s="1775"/>
      <c r="G42" s="1775"/>
      <c r="H42" s="1775"/>
      <c r="I42" s="1775"/>
      <c r="J42" s="1775"/>
      <c r="K42" s="1775"/>
      <c r="L42" s="1775"/>
      <c r="M42" s="1775"/>
      <c r="N42" s="1775"/>
      <c r="O42" s="1775"/>
      <c r="P42" s="1775"/>
      <c r="Q42" s="1775"/>
      <c r="R42" s="1775"/>
      <c r="S42" s="1775"/>
      <c r="T42" s="1775"/>
      <c r="U42" s="1775"/>
      <c r="V42" s="1775"/>
      <c r="W42" s="1775"/>
      <c r="X42" s="1775"/>
      <c r="Y42" s="1775"/>
      <c r="Z42" s="1775"/>
      <c r="AA42" s="1775"/>
      <c r="AB42" s="1775"/>
      <c r="AC42" s="1775"/>
      <c r="AD42" s="1775"/>
      <c r="AE42" s="1775"/>
      <c r="AF42" s="1814"/>
      <c r="AG42" s="261" t="e">
        <f>+AG41-AG27</f>
        <v>#REF!</v>
      </c>
    </row>
    <row r="44" spans="1:33" ht="17.100000000000001" customHeight="1" x14ac:dyDescent="0.25">
      <c r="A44" s="1793" t="s">
        <v>218</v>
      </c>
      <c r="B44" s="1794"/>
      <c r="C44" s="1795"/>
      <c r="D44" s="1815">
        <f>COUNTIF($B$29:$AF$40,"=DTS")+COUNTIF($B$29:$AF$40,"=NTS")+COUNTIF($B$29:$AF$40,"=DTS1")+COUNTIF($B$29:$AF$40,"=NTS1")</f>
        <v>0</v>
      </c>
      <c r="E44" s="1816"/>
      <c r="F44" s="53"/>
      <c r="G44" s="53"/>
      <c r="H44" s="53"/>
      <c r="I44" s="1793" t="s">
        <v>219</v>
      </c>
      <c r="J44" s="1794"/>
      <c r="K44" s="1795"/>
      <c r="L44" s="1815">
        <f>COUNTIF($B$29:$AF$40,"=FE")</f>
        <v>0</v>
      </c>
      <c r="M44" s="1816"/>
      <c r="N44" s="53"/>
      <c r="O44" s="53"/>
      <c r="P44" s="53"/>
      <c r="Q44" s="1778" t="s">
        <v>258</v>
      </c>
      <c r="R44" s="1779"/>
      <c r="S44" s="1779"/>
      <c r="T44" s="1780"/>
      <c r="U44" s="1781" t="e">
        <f>#REF!</f>
        <v>#REF!</v>
      </c>
      <c r="V44" s="1817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246"/>
    </row>
    <row r="45" spans="1:33" ht="17.100000000000001" customHeight="1" x14ac:dyDescent="0.25">
      <c r="A45" s="1793" t="s">
        <v>220</v>
      </c>
      <c r="B45" s="1794"/>
      <c r="C45" s="1795"/>
      <c r="D45" s="1815">
        <f>COUNTIF($B$29:$AF$40,"=DTS5S")+COUNTIF($B$29:$AF$40,"=NTS5S")+COUNTIF($B$29:$AF$40,"=DTS5S1")+COUNTIF($B$29:$AF$40,"=NTS5S1")</f>
        <v>0</v>
      </c>
      <c r="E45" s="1816"/>
      <c r="F45" s="53"/>
      <c r="G45" s="53"/>
      <c r="H45" s="53"/>
      <c r="I45" s="1793" t="s">
        <v>57</v>
      </c>
      <c r="J45" s="1794"/>
      <c r="K45" s="1795"/>
      <c r="L45" s="1815">
        <f>COUNTIF($B$29:$AF$40,"=FOTS")</f>
        <v>0</v>
      </c>
      <c r="M45" s="1816"/>
      <c r="N45" s="53"/>
      <c r="O45" s="53"/>
      <c r="P45" s="53"/>
      <c r="Q45" s="1785" t="s">
        <v>247</v>
      </c>
      <c r="R45" s="1786"/>
      <c r="S45" s="1786"/>
      <c r="T45" s="1787"/>
      <c r="U45" s="1818"/>
      <c r="V45" s="1819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7.100000000000001" customHeight="1" x14ac:dyDescent="0.25">
      <c r="A46" s="1793" t="s">
        <v>221</v>
      </c>
      <c r="B46" s="1794"/>
      <c r="C46" s="1795"/>
      <c r="D46" s="1815">
        <f>COUNTIF($B$29:$AF$40,"=DTSDS")+COUNTIF($B$29:$AF$40,"=NTSDS")+COUNTIF($B$29:$AF$40,"=DTSDS1")+COUNTIF($B$29:$AF$40,"=NTSDS1")</f>
        <v>0</v>
      </c>
      <c r="E46" s="1816"/>
      <c r="F46" s="53"/>
      <c r="G46" s="53"/>
      <c r="H46" s="53"/>
      <c r="I46" s="1793" t="s">
        <v>222</v>
      </c>
      <c r="J46" s="1794"/>
      <c r="K46" s="1795"/>
      <c r="L46" s="1815">
        <f>COUNTIF($B$29:$AF$40,"=L")</f>
        <v>0</v>
      </c>
      <c r="M46" s="1816"/>
      <c r="N46" s="53"/>
      <c r="O46" s="53"/>
      <c r="P46" s="53"/>
      <c r="Q46" s="1778" t="s">
        <v>223</v>
      </c>
      <c r="R46" s="1779"/>
      <c r="S46" s="1779"/>
      <c r="T46" s="1780"/>
      <c r="U46" s="1801" t="e">
        <f>IF(AG42&gt;0,AG42-(T44*(12/24)),0)</f>
        <v>#REF!</v>
      </c>
      <c r="V46" s="1802"/>
      <c r="W46" s="1805"/>
      <c r="X46" s="1806"/>
      <c r="Y46" s="1807" t="e">
        <f>IF(U46&gt;0,(IF(U46&lt;(12/24),1/24,(INT(U46/(12/24)))/24)),0)</f>
        <v>#REF!</v>
      </c>
      <c r="Z46" s="1808"/>
      <c r="AA46" s="1791" t="e">
        <f>((Y46*24)*1.25*U48)</f>
        <v>#REF!</v>
      </c>
      <c r="AB46" s="1792"/>
      <c r="AC46" s="53"/>
      <c r="AD46" s="53"/>
      <c r="AE46" s="53"/>
      <c r="AF46" s="53"/>
      <c r="AG46" s="246"/>
    </row>
    <row r="47" spans="1:33" ht="17.100000000000001" customHeight="1" x14ac:dyDescent="0.25">
      <c r="A47" s="1793" t="s">
        <v>225</v>
      </c>
      <c r="B47" s="1794"/>
      <c r="C47" s="1795"/>
      <c r="D47" s="1820">
        <f>+D44+D45+D46</f>
        <v>0</v>
      </c>
      <c r="E47" s="1821"/>
      <c r="F47" s="53"/>
      <c r="G47" s="53"/>
      <c r="H47" s="53"/>
      <c r="I47" s="1793" t="s">
        <v>226</v>
      </c>
      <c r="J47" s="1794"/>
      <c r="K47" s="1795"/>
      <c r="L47" s="1815">
        <f>COUNTIF($B$29:$AF$40,"=B")</f>
        <v>0</v>
      </c>
      <c r="M47" s="1816"/>
      <c r="N47" s="53"/>
      <c r="O47" s="53"/>
      <c r="P47" s="53"/>
      <c r="Q47" s="1785"/>
      <c r="R47" s="1786"/>
      <c r="S47" s="1786"/>
      <c r="T47" s="1787"/>
      <c r="U47" s="1803"/>
      <c r="V47" s="1804"/>
      <c r="W47" s="1789"/>
      <c r="X47" s="1790"/>
      <c r="Y47" s="1807" t="e">
        <f>IF(U46&lt;(12/24),U46-Y46,U46-(INT(U46/(12/24)))/24)</f>
        <v>#REF!</v>
      </c>
      <c r="Z47" s="1808"/>
      <c r="AA47" s="1791" t="e">
        <f>+((Y47*24)*1.375*U48)</f>
        <v>#REF!</v>
      </c>
      <c r="AB47" s="1792"/>
      <c r="AC47" s="53"/>
      <c r="AD47" s="53"/>
      <c r="AE47" s="53"/>
      <c r="AF47" s="53"/>
      <c r="AG47" s="246"/>
    </row>
    <row r="48" spans="1:33" ht="17.100000000000001" customHeight="1" x14ac:dyDescent="0.25">
      <c r="A48" s="247"/>
      <c r="B48" s="53"/>
      <c r="C48" s="53"/>
      <c r="D48" s="53"/>
      <c r="E48" s="53"/>
      <c r="F48" s="53"/>
      <c r="G48" s="53"/>
      <c r="H48" s="53"/>
      <c r="I48" s="1793" t="s">
        <v>227</v>
      </c>
      <c r="J48" s="1794"/>
      <c r="K48" s="1795"/>
      <c r="L48" s="1815">
        <f>COUNTIF($B$29:$AF$40,"=Disp")</f>
        <v>0</v>
      </c>
      <c r="M48" s="1816"/>
      <c r="N48" s="53"/>
      <c r="O48" s="53"/>
      <c r="P48" s="53"/>
      <c r="Q48" s="1793" t="s">
        <v>228</v>
      </c>
      <c r="R48" s="1794"/>
      <c r="S48" s="1794"/>
      <c r="T48" s="1795"/>
      <c r="U48" s="1796"/>
      <c r="V48" s="1797"/>
      <c r="W48" s="248" t="s">
        <v>42</v>
      </c>
      <c r="X48" s="249"/>
      <c r="Y48" s="1798" t="e">
        <f>+AA46+AA47</f>
        <v>#REF!</v>
      </c>
      <c r="Z48" s="1799"/>
      <c r="AA48" s="1799"/>
      <c r="AB48" s="1800"/>
      <c r="AC48" s="53"/>
      <c r="AD48" s="53"/>
      <c r="AE48" s="53"/>
      <c r="AF48" s="53"/>
      <c r="AG48" s="246"/>
    </row>
    <row r="49" spans="1:56" ht="71.099999999999994" customHeight="1" x14ac:dyDescent="0.25">
      <c r="A49" s="1823" t="s">
        <v>262</v>
      </c>
      <c r="B49" s="1823"/>
      <c r="C49" s="1823"/>
      <c r="D49" s="1823"/>
      <c r="E49" s="1823"/>
      <c r="F49" s="1823"/>
      <c r="G49" s="1823"/>
      <c r="H49" s="1823"/>
      <c r="I49" s="1823"/>
      <c r="J49" s="1823"/>
      <c r="K49" s="1823"/>
      <c r="L49" s="1823"/>
      <c r="M49" s="1823"/>
      <c r="N49" s="1823"/>
      <c r="O49" s="1823"/>
      <c r="P49" s="1823"/>
      <c r="Q49" s="1823"/>
      <c r="R49" s="1823"/>
      <c r="S49" s="1823"/>
      <c r="T49" s="1823"/>
      <c r="U49" s="1823"/>
      <c r="V49" s="1823"/>
      <c r="W49" s="1823"/>
      <c r="X49" s="1823"/>
      <c r="Y49" s="1823"/>
      <c r="Z49" s="1823"/>
      <c r="AA49" s="1823"/>
      <c r="AB49" s="1823"/>
      <c r="AC49" s="1823"/>
      <c r="AD49" s="1823"/>
      <c r="AE49" s="1823"/>
      <c r="AF49" s="1823"/>
      <c r="AG49" s="1823"/>
      <c r="AH49" s="1823"/>
      <c r="AI49" s="1823"/>
      <c r="AJ49" s="1823"/>
      <c r="AK49" s="1823"/>
      <c r="AL49" s="1823"/>
      <c r="AM49" s="1823"/>
      <c r="AN49" s="1823"/>
      <c r="AO49" s="1823"/>
      <c r="AP49" s="1823"/>
      <c r="AQ49" s="1823"/>
      <c r="AR49" s="1823"/>
      <c r="AS49" s="1823"/>
      <c r="AT49" s="1823"/>
      <c r="AU49" s="1823"/>
      <c r="AV49" s="1823"/>
      <c r="AW49" s="1823"/>
      <c r="AX49" s="1823"/>
      <c r="AY49" s="1823"/>
      <c r="AZ49" s="1823"/>
      <c r="BA49" s="1823"/>
      <c r="BB49" s="1823"/>
      <c r="BC49" s="1823"/>
      <c r="BD49" s="1823"/>
    </row>
  </sheetData>
  <mergeCells count="90">
    <mergeCell ref="A25:BD25"/>
    <mergeCell ref="A49:BD49"/>
    <mergeCell ref="I48:K48"/>
    <mergeCell ref="L48:M48"/>
    <mergeCell ref="Q48:T48"/>
    <mergeCell ref="U48:V48"/>
    <mergeCell ref="Y48:AB48"/>
    <mergeCell ref="U46:V47"/>
    <mergeCell ref="W46:X46"/>
    <mergeCell ref="Y46:Z46"/>
    <mergeCell ref="AA46:AB46"/>
    <mergeCell ref="A47:C47"/>
    <mergeCell ref="D47:E47"/>
    <mergeCell ref="I47:K47"/>
    <mergeCell ref="L47:M47"/>
    <mergeCell ref="W47:X47"/>
    <mergeCell ref="Y47:Z47"/>
    <mergeCell ref="AA47:AB47"/>
    <mergeCell ref="A46:C46"/>
    <mergeCell ref="D46:E46"/>
    <mergeCell ref="I46:K46"/>
    <mergeCell ref="L46:M46"/>
    <mergeCell ref="Q46:T47"/>
    <mergeCell ref="A39:A40"/>
    <mergeCell ref="A41:AF42"/>
    <mergeCell ref="A44:C44"/>
    <mergeCell ref="D44:E44"/>
    <mergeCell ref="I44:K44"/>
    <mergeCell ref="L44:M44"/>
    <mergeCell ref="Q44:T44"/>
    <mergeCell ref="U44:V45"/>
    <mergeCell ref="A45:C45"/>
    <mergeCell ref="D45:E45"/>
    <mergeCell ref="I45:K45"/>
    <mergeCell ref="L45:M45"/>
    <mergeCell ref="Q45:T45"/>
    <mergeCell ref="A29:A30"/>
    <mergeCell ref="A31:A32"/>
    <mergeCell ref="A33:A34"/>
    <mergeCell ref="A35:A36"/>
    <mergeCell ref="A37:A38"/>
    <mergeCell ref="AA26:AF26"/>
    <mergeCell ref="A27:A28"/>
    <mergeCell ref="B27:D27"/>
    <mergeCell ref="E27:K27"/>
    <mergeCell ref="L27:N27"/>
    <mergeCell ref="O27:V27"/>
    <mergeCell ref="W27:Y27"/>
    <mergeCell ref="Z27:AF27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279" priority="1" operator="equal">
      <formula>"FOTS"</formula>
    </cfRule>
    <cfRule type="cellIs" dxfId="278" priority="2" operator="equal">
      <formula>"FO"</formula>
    </cfRule>
    <cfRule type="cellIs" dxfId="277" priority="3" operator="equal">
      <formula>"F"</formula>
    </cfRule>
    <cfRule type="cellIs" dxfId="276" priority="4" operator="equal">
      <formula>"NTSDS"</formula>
    </cfRule>
    <cfRule type="cellIs" dxfId="275" priority="5" operator="equal">
      <formula>"DTSDS"</formula>
    </cfRule>
    <cfRule type="cellIs" dxfId="274" priority="6" operator="equal">
      <formula>"NTS5S"</formula>
    </cfRule>
    <cfRule type="cellIs" dxfId="273" priority="7" operator="equal">
      <formula>"DTS5S"</formula>
    </cfRule>
    <cfRule type="cellIs" dxfId="272" priority="8" operator="equal">
      <formula>"NTS"</formula>
    </cfRule>
    <cfRule type="cellIs" dxfId="271" priority="9" operator="equal">
      <formula>"DTS"</formula>
    </cfRule>
    <cfRule type="cellIs" dxfId="270" priority="10" operator="equal">
      <formula>"FEF"</formula>
    </cfRule>
    <cfRule type="cellIs" dxfId="269" priority="11" operator="equal">
      <formula>"FED"</formula>
    </cfRule>
    <cfRule type="cellIs" dxfId="268" priority="12" operator="equal">
      <formula>"FES"</formula>
    </cfRule>
    <cfRule type="cellIs" dxfId="267" priority="13" operator="equal">
      <formula>"FE"</formula>
    </cfRule>
    <cfRule type="cellIs" dxfId="266" priority="14" operator="equal">
      <formula>"DS"</formula>
    </cfRule>
  </conditionalFormatting>
  <conditionalFormatting sqref="B29:AF40">
    <cfRule type="cellIs" dxfId="265" priority="29" operator="equal">
      <formula>"FOTS"</formula>
    </cfRule>
    <cfRule type="cellIs" dxfId="264" priority="30" operator="equal">
      <formula>"FO"</formula>
    </cfRule>
    <cfRule type="cellIs" dxfId="263" priority="31" operator="equal">
      <formula>"F"</formula>
    </cfRule>
    <cfRule type="cellIs" dxfId="262" priority="32" operator="equal">
      <formula>"NTSDS"</formula>
    </cfRule>
    <cfRule type="cellIs" dxfId="261" priority="33" operator="equal">
      <formula>"DTSDS"</formula>
    </cfRule>
    <cfRule type="cellIs" dxfId="260" priority="34" operator="equal">
      <formula>"NTS5S"</formula>
    </cfRule>
    <cfRule type="cellIs" dxfId="259" priority="35" operator="equal">
      <formula>"DTS5S"</formula>
    </cfRule>
    <cfRule type="cellIs" dxfId="258" priority="36" operator="equal">
      <formula>"NTS"</formula>
    </cfRule>
    <cfRule type="cellIs" dxfId="257" priority="37" operator="equal">
      <formula>"DTS"</formula>
    </cfRule>
    <cfRule type="cellIs" dxfId="256" priority="38" operator="equal">
      <formula>"FEF"</formula>
    </cfRule>
    <cfRule type="cellIs" dxfId="255" priority="39" operator="equal">
      <formula>"FED"</formula>
    </cfRule>
    <cfRule type="cellIs" dxfId="254" priority="40" operator="equal">
      <formula>"FES"</formula>
    </cfRule>
    <cfRule type="cellIs" dxfId="253" priority="41" operator="equal">
      <formula>"FE"</formula>
    </cfRule>
    <cfRule type="cellIs" dxfId="25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10000-141A-4A17-B3AA-9C13FBF5FA9F}">
  <dimension ref="A1:BD50"/>
  <sheetViews>
    <sheetView showZeros="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40" width="8.7109375" hidden="1" customWidth="1"/>
    <col min="41" max="41" width="0.28515625" hidden="1" customWidth="1"/>
    <col min="42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36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36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>
        <f>+JAN!D66</f>
        <v>0</v>
      </c>
      <c r="C6" s="259" t="str">
        <f>+JAN!E66</f>
        <v>NT</v>
      </c>
      <c r="D6" s="259" t="str">
        <f>+JAN!F66</f>
        <v>T</v>
      </c>
      <c r="E6" s="259">
        <f>+JAN!G66</f>
        <v>0</v>
      </c>
      <c r="F6" s="259">
        <f>+JAN!H66</f>
        <v>0</v>
      </c>
      <c r="G6" s="259" t="str">
        <f>+JAN!I66</f>
        <v>T</v>
      </c>
      <c r="H6" s="259" t="str">
        <f>+JAN!J66</f>
        <v>N</v>
      </c>
      <c r="I6" s="259">
        <f>+JAN!K66</f>
        <v>0</v>
      </c>
      <c r="J6" s="259">
        <f>+JAN!L66</f>
        <v>0</v>
      </c>
      <c r="K6" s="259">
        <f>+JAN!M66</f>
        <v>0</v>
      </c>
      <c r="L6" s="259" t="str">
        <f>+JAN!N66</f>
        <v>N</v>
      </c>
      <c r="M6" s="259" t="str">
        <f>+JAN!O66</f>
        <v>N</v>
      </c>
      <c r="N6" s="259">
        <f>+JAN!P66</f>
        <v>0</v>
      </c>
      <c r="O6" s="259" t="str">
        <f>+JAN!Q66</f>
        <v>DT</v>
      </c>
      <c r="P6" s="259" t="str">
        <f>+JAN!R66</f>
        <v>N</v>
      </c>
      <c r="Q6" s="259">
        <f>+JAN!S66</f>
        <v>0</v>
      </c>
      <c r="R6" s="259" t="str">
        <f>+JAN!T66</f>
        <v>DTSDS</v>
      </c>
      <c r="S6" s="259" t="str">
        <f>+JAN!U66</f>
        <v>D</v>
      </c>
      <c r="T6" s="259" t="str">
        <f>+JAN!V66</f>
        <v>N</v>
      </c>
      <c r="U6" s="259">
        <f>+JAN!W66</f>
        <v>0</v>
      </c>
      <c r="V6" s="259">
        <f>+JAN!X66</f>
        <v>0</v>
      </c>
      <c r="W6" s="259" t="str">
        <f>+JAN!Y66</f>
        <v>D</v>
      </c>
      <c r="X6" s="259" t="str">
        <f>+JAN!Z66</f>
        <v>N</v>
      </c>
      <c r="Y6" s="259">
        <f>+JAN!AA66</f>
        <v>0</v>
      </c>
      <c r="Z6" s="259">
        <f>+JAN!AB66</f>
        <v>0</v>
      </c>
      <c r="AA6" s="259" t="str">
        <f>+JAN!AC66</f>
        <v>D</v>
      </c>
      <c r="AB6" s="259" t="str">
        <f>+JAN!AD66</f>
        <v>N</v>
      </c>
      <c r="AC6" s="259">
        <f>+JAN!AE66</f>
        <v>0</v>
      </c>
      <c r="AD6" s="259">
        <f>+JAN!AF66</f>
        <v>0</v>
      </c>
      <c r="AE6" s="259" t="str">
        <f>+JAN!AG66</f>
        <v>D</v>
      </c>
      <c r="AF6" s="259" t="str">
        <f>+JAN!AH66</f>
        <v>D</v>
      </c>
      <c r="AG6" s="245">
        <f>+JAN!BE66</f>
        <v>7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 t="str">
        <f>+FEV!D68</f>
        <v>NTS</v>
      </c>
      <c r="C8" s="259">
        <f>+FEV!E68</f>
        <v>0</v>
      </c>
      <c r="D8" s="259" t="str">
        <f>+FEV!F68</f>
        <v>NT</v>
      </c>
      <c r="E8" s="259" t="str">
        <f>+FEV!G68</f>
        <v>N</v>
      </c>
      <c r="F8" s="259">
        <f>+FEV!H68</f>
        <v>0</v>
      </c>
      <c r="G8" s="259">
        <f>+FEV!I68</f>
        <v>0</v>
      </c>
      <c r="H8" s="259" t="str">
        <f>+FEV!J68</f>
        <v>N</v>
      </c>
      <c r="I8" s="259" t="str">
        <f>+FEV!K68</f>
        <v>N</v>
      </c>
      <c r="J8" s="259" t="str">
        <f>+FEV!L68</f>
        <v>NT</v>
      </c>
      <c r="K8" s="259">
        <f>+FEV!M68</f>
        <v>0</v>
      </c>
      <c r="L8" s="259" t="str">
        <f>+FEV!N68</f>
        <v>D</v>
      </c>
      <c r="M8" s="259" t="str">
        <f>+FEV!O68</f>
        <v>N</v>
      </c>
      <c r="N8" s="259">
        <f>+FEV!P68</f>
        <v>0</v>
      </c>
      <c r="O8" s="259">
        <f>+FEV!Q68</f>
        <v>0</v>
      </c>
      <c r="P8" s="259" t="str">
        <f>+FEV!R68</f>
        <v>D</v>
      </c>
      <c r="Q8" s="259" t="str">
        <f>+FEV!S68</f>
        <v>N</v>
      </c>
      <c r="R8" s="259">
        <f>+FEV!T68</f>
        <v>0</v>
      </c>
      <c r="S8" s="259">
        <f>+FEV!U68</f>
        <v>0</v>
      </c>
      <c r="T8" s="259" t="str">
        <f>+FEV!V68</f>
        <v>D</v>
      </c>
      <c r="U8" s="259" t="str">
        <f>+FEV!W68</f>
        <v>N</v>
      </c>
      <c r="V8" s="259">
        <f>+FEV!X68</f>
        <v>0</v>
      </c>
      <c r="W8" s="259">
        <f>+FEV!Y68</f>
        <v>0</v>
      </c>
      <c r="X8" s="259" t="str">
        <f>+FEV!Z68</f>
        <v>T</v>
      </c>
      <c r="Y8" s="259" t="str">
        <f>+FEV!AA68</f>
        <v>N</v>
      </c>
      <c r="Z8" s="259">
        <f>+FEV!AB68</f>
        <v>0</v>
      </c>
      <c r="AA8" s="259">
        <f>+FEV!AC68</f>
        <v>0</v>
      </c>
      <c r="AB8" s="259" t="str">
        <f>+FEV!AD68</f>
        <v>D</v>
      </c>
      <c r="AC8" s="259" t="str">
        <f>+FEV!AE68</f>
        <v>D</v>
      </c>
      <c r="AD8" s="259">
        <f>+FEV!AF68</f>
        <v>0</v>
      </c>
      <c r="AE8" s="259">
        <f>+FEV!AG68</f>
        <v>0</v>
      </c>
      <c r="AF8" s="259">
        <f>+FEV!AH68</f>
        <v>0</v>
      </c>
      <c r="AG8" s="245">
        <f>+FEV!BE68</f>
        <v>7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>
        <f>+MAR!D68</f>
        <v>0</v>
      </c>
      <c r="C10" s="259">
        <f>+MAR!E68</f>
        <v>0</v>
      </c>
      <c r="D10" s="259" t="str">
        <f>+MAR!F68</f>
        <v>D</v>
      </c>
      <c r="E10" s="259" t="str">
        <f>+MAR!G68</f>
        <v>N</v>
      </c>
      <c r="F10" s="259">
        <f>+MAR!H68</f>
        <v>0</v>
      </c>
      <c r="G10" s="259">
        <f>+MAR!I68</f>
        <v>0</v>
      </c>
      <c r="H10" s="259" t="str">
        <f>+MAR!J68</f>
        <v>N</v>
      </c>
      <c r="I10" s="259" t="str">
        <f>+MAR!K68</f>
        <v>N</v>
      </c>
      <c r="J10" s="259">
        <f>+MAR!L68</f>
        <v>0</v>
      </c>
      <c r="K10" s="259" t="str">
        <f>+MAR!M68</f>
        <v>DT</v>
      </c>
      <c r="L10" s="259" t="str">
        <f>+MAR!N68</f>
        <v>D</v>
      </c>
      <c r="M10" s="259" t="str">
        <f>+MAR!O68</f>
        <v>T</v>
      </c>
      <c r="N10" s="259">
        <f>+MAR!P68</f>
        <v>0</v>
      </c>
      <c r="O10" s="259">
        <f>+MAR!Q68</f>
        <v>0</v>
      </c>
      <c r="P10" s="259" t="str">
        <f>+MAR!R68</f>
        <v>FOTS</v>
      </c>
      <c r="Q10" s="259" t="str">
        <f>+MAR!S68</f>
        <v>DT</v>
      </c>
      <c r="R10" s="259">
        <f>+MAR!T68</f>
        <v>0</v>
      </c>
      <c r="S10" s="259">
        <f>+MAR!U68</f>
        <v>0</v>
      </c>
      <c r="T10" s="259" t="str">
        <f>+MAR!V68</f>
        <v>D</v>
      </c>
      <c r="U10" s="259" t="str">
        <f>+MAR!W68</f>
        <v>N</v>
      </c>
      <c r="V10" s="259" t="str">
        <f>+MAR!X68</f>
        <v>NTS</v>
      </c>
      <c r="W10" s="259" t="str">
        <f>+MAR!Y68</f>
        <v>NTSDS</v>
      </c>
      <c r="X10" s="259" t="str">
        <f>+MAR!Z68</f>
        <v>NT</v>
      </c>
      <c r="Y10" s="259" t="str">
        <f>+MAR!AA68</f>
        <v>N</v>
      </c>
      <c r="Z10" s="259">
        <f>+MAR!AB68</f>
        <v>0</v>
      </c>
      <c r="AA10" s="259" t="str">
        <f>+MAR!AC68</f>
        <v>DTS</v>
      </c>
      <c r="AB10" s="259" t="str">
        <f>+MAR!AD68</f>
        <v>D</v>
      </c>
      <c r="AC10" s="259" t="str">
        <f>+MAR!AE68</f>
        <v>D</v>
      </c>
      <c r="AD10" s="259">
        <f>+MAR!AF68</f>
        <v>0</v>
      </c>
      <c r="AE10" s="259">
        <f>+MAR!AG68</f>
        <v>0</v>
      </c>
      <c r="AF10" s="259" t="str">
        <f>+MAR!AH68</f>
        <v>D</v>
      </c>
      <c r="AG10" s="245">
        <f>+MAR!BE68</f>
        <v>7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 t="str">
        <f>+ABR!D68</f>
        <v>N</v>
      </c>
      <c r="C12" s="250">
        <f>+ABR!E68</f>
        <v>0</v>
      </c>
      <c r="D12" s="250">
        <f>+ABR!F68</f>
        <v>0</v>
      </c>
      <c r="E12" s="250" t="str">
        <f>+ABR!G68</f>
        <v>N</v>
      </c>
      <c r="F12" s="250" t="str">
        <f>+ABR!H68</f>
        <v>N</v>
      </c>
      <c r="G12" s="250">
        <f>+ABR!I68</f>
        <v>0</v>
      </c>
      <c r="H12" s="250" t="str">
        <f>+ABR!J68</f>
        <v>DTS5S</v>
      </c>
      <c r="I12" s="250" t="str">
        <f>+ABR!K68</f>
        <v>N</v>
      </c>
      <c r="J12" s="250" t="str">
        <f>+ABR!L68</f>
        <v>N</v>
      </c>
      <c r="K12" s="250" t="str">
        <f>+ABR!M68</f>
        <v>NTS5S</v>
      </c>
      <c r="L12" s="250">
        <f>+ABR!N68</f>
        <v>0</v>
      </c>
      <c r="M12" s="250" t="str">
        <f>+ABR!O68</f>
        <v>NT</v>
      </c>
      <c r="N12" s="250" t="str">
        <f>+ABR!P68</f>
        <v>N</v>
      </c>
      <c r="O12" s="250">
        <f>+ABR!Q68</f>
        <v>0</v>
      </c>
      <c r="P12" s="250">
        <f>+ABR!R68</f>
        <v>0</v>
      </c>
      <c r="Q12" s="250" t="str">
        <f>+ABR!S68</f>
        <v>D</v>
      </c>
      <c r="R12" s="250" t="str">
        <f>+ABR!T68</f>
        <v>N</v>
      </c>
      <c r="S12" s="250">
        <f>+ABR!U68</f>
        <v>0</v>
      </c>
      <c r="T12" s="250">
        <f>+ABR!V68</f>
        <v>0</v>
      </c>
      <c r="U12" s="250" t="str">
        <f>+ABR!W68</f>
        <v>D</v>
      </c>
      <c r="V12" s="250" t="str">
        <f>+ABR!X68</f>
        <v>N</v>
      </c>
      <c r="W12" s="250">
        <f>+ABR!Y68</f>
        <v>0</v>
      </c>
      <c r="X12" s="250" t="str">
        <f>+ABR!Z68</f>
        <v>DTS</v>
      </c>
      <c r="Y12" s="250" t="str">
        <f>+ABR!AA68</f>
        <v>D</v>
      </c>
      <c r="Z12" s="250" t="str">
        <f>+ABR!AB68</f>
        <v>NT</v>
      </c>
      <c r="AA12" s="250">
        <f>+ABR!AC68</f>
        <v>0</v>
      </c>
      <c r="AB12" s="250">
        <f>+ABR!AD68</f>
        <v>0</v>
      </c>
      <c r="AC12" s="250" t="str">
        <f>+ABR!AE68</f>
        <v>TR</v>
      </c>
      <c r="AD12" s="250" t="str">
        <f>+ABR!AF68</f>
        <v>TR</v>
      </c>
      <c r="AE12" s="250" t="str">
        <f>+ABR!AG68</f>
        <v>DTS5S1</v>
      </c>
      <c r="AF12" s="250">
        <f>+ABR!AH68</f>
        <v>0</v>
      </c>
      <c r="AG12" s="245">
        <f>+ABR!BE68</f>
        <v>7.166666666666667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>
        <f>176/24</f>
        <v>7.333333333333333</v>
      </c>
    </row>
    <row r="14" spans="1:33" ht="21" customHeight="1" x14ac:dyDescent="0.25">
      <c r="A14" s="383"/>
      <c r="B14" s="278">
        <f>+MAI!D68</f>
        <v>0</v>
      </c>
      <c r="C14" s="278" t="str">
        <f>+MAI!E68</f>
        <v>N</v>
      </c>
      <c r="D14" s="278" t="str">
        <f>+MAI!F68</f>
        <v>N</v>
      </c>
      <c r="E14" s="278">
        <f>+MAI!G68</f>
        <v>0</v>
      </c>
      <c r="F14" s="278">
        <f>+MAI!H68</f>
        <v>0</v>
      </c>
      <c r="G14" s="278" t="str">
        <f>+MAI!I68</f>
        <v>D</v>
      </c>
      <c r="H14" s="278" t="str">
        <f>+MAI!J68</f>
        <v>N</v>
      </c>
      <c r="I14" s="278">
        <f>+MAI!K68</f>
        <v>0</v>
      </c>
      <c r="J14" s="278" t="str">
        <f>+MAI!L68</f>
        <v>DTSDS1</v>
      </c>
      <c r="K14" s="278" t="str">
        <f>+MAI!M68</f>
        <v>D</v>
      </c>
      <c r="L14" s="278" t="str">
        <f>+MAI!N68</f>
        <v>N</v>
      </c>
      <c r="M14" s="278">
        <f>+MAI!O68</f>
        <v>0</v>
      </c>
      <c r="N14" s="278" t="str">
        <f>+MAI!P68</f>
        <v>DT</v>
      </c>
      <c r="O14" s="278" t="str">
        <f>+MAI!Q68</f>
        <v>DTS5S1</v>
      </c>
      <c r="P14" s="278" t="str">
        <f>+MAI!R68</f>
        <v>N</v>
      </c>
      <c r="Q14" s="278" t="str">
        <f>+MAI!S68</f>
        <v>N</v>
      </c>
      <c r="R14" s="278">
        <f>+MAI!T68</f>
        <v>0</v>
      </c>
      <c r="S14" s="278" t="str">
        <f>+MAI!U68</f>
        <v>D</v>
      </c>
      <c r="T14" s="278" t="str">
        <f>+MAI!V68</f>
        <v>N</v>
      </c>
      <c r="U14" s="278">
        <f>+MAI!W68</f>
        <v>0</v>
      </c>
      <c r="V14" s="278">
        <f>+MAI!X68</f>
        <v>0</v>
      </c>
      <c r="W14" s="278" t="str">
        <f>+MAI!Y68</f>
        <v>D</v>
      </c>
      <c r="X14" s="278" t="str">
        <f>+MAI!Z68</f>
        <v>D</v>
      </c>
      <c r="Y14" s="278">
        <f>+MAI!AA68</f>
        <v>0</v>
      </c>
      <c r="Z14" s="278">
        <f>+MAI!AB68</f>
        <v>0</v>
      </c>
      <c r="AA14" s="278" t="str">
        <f>+MAI!AC68</f>
        <v>D</v>
      </c>
      <c r="AB14" s="278" t="str">
        <f>+MAI!AD68</f>
        <v>N</v>
      </c>
      <c r="AC14" s="278" t="str">
        <f>+MAI!AE68</f>
        <v>N</v>
      </c>
      <c r="AD14" s="278">
        <f>+MAI!AF68</f>
        <v>0</v>
      </c>
      <c r="AE14" s="278" t="str">
        <f>+MAI!AG68</f>
        <v>N</v>
      </c>
      <c r="AF14" s="278" t="str">
        <f>+MAI!AH68</f>
        <v>N</v>
      </c>
      <c r="AG14" s="245">
        <f>+MAI!BE68</f>
        <v>9</v>
      </c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56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37.166666666666671</v>
      </c>
    </row>
    <row r="18" spans="1:56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1.1666666666666714</v>
      </c>
    </row>
    <row r="20" spans="1:56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4</v>
      </c>
      <c r="E20" s="1777"/>
      <c r="I20" s="1776" t="s">
        <v>219</v>
      </c>
      <c r="J20" s="1776"/>
      <c r="K20" s="1776"/>
      <c r="L20" s="1777">
        <f>COUNTIF($B$4:$AF$15,"=FE")</f>
        <v>0</v>
      </c>
      <c r="M20" s="1777"/>
      <c r="Q20" s="1778" t="s">
        <v>57</v>
      </c>
      <c r="R20" s="1779"/>
      <c r="S20" s="1779"/>
      <c r="T20" s="1780"/>
      <c r="U20" s="1781">
        <f>+MAI!CB68</f>
        <v>24</v>
      </c>
      <c r="V20" s="1782"/>
      <c r="AG20" s="246"/>
    </row>
    <row r="21" spans="1:56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4</v>
      </c>
      <c r="E21" s="1777"/>
      <c r="I21" s="1776" t="s">
        <v>57</v>
      </c>
      <c r="J21" s="1776"/>
      <c r="K21" s="1776"/>
      <c r="L21" s="1777">
        <f>COUNTIF($B$4:$AF$15,"=FOTS")</f>
        <v>1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56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3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1.1666666666666714</v>
      </c>
      <c r="V22" s="1802"/>
      <c r="W22" s="1805" t="s">
        <v>224</v>
      </c>
      <c r="X22" s="1806"/>
      <c r="Y22" s="1807">
        <f>IF(U22&gt;0,(IF(U22&lt;(12/24),1/24,(INT(U22/(12/24)))/24)),0)</f>
        <v>8.3333333333333329E-2</v>
      </c>
      <c r="Z22" s="1808"/>
      <c r="AA22" s="1791">
        <f>((Y22*24)*1.25*U24)</f>
        <v>0</v>
      </c>
      <c r="AB22" s="1792"/>
      <c r="AG22" s="246"/>
    </row>
    <row r="23" spans="1:56" s="53" customFormat="1" ht="18" customHeight="1" x14ac:dyDescent="0.15">
      <c r="A23" s="1776" t="s">
        <v>225</v>
      </c>
      <c r="B23" s="1776"/>
      <c r="C23" s="1776"/>
      <c r="D23" s="1788">
        <f>+D20+D21+D22</f>
        <v>11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1.0833333333333381</v>
      </c>
      <c r="Z23" s="1808"/>
      <c r="AA23" s="1791">
        <f>+((Y23*24)*1.375*U24)</f>
        <v>0</v>
      </c>
      <c r="AB23" s="1792"/>
      <c r="AG23" s="246"/>
    </row>
    <row r="24" spans="1:56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0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56" ht="18" customHeight="1" x14ac:dyDescent="0.25">
      <c r="A25" s="1823" t="s">
        <v>262</v>
      </c>
      <c r="B25" s="1823"/>
      <c r="C25" s="1823"/>
      <c r="D25" s="1823"/>
      <c r="E25" s="1823"/>
      <c r="F25" s="1823"/>
      <c r="G25" s="1823"/>
      <c r="H25" s="1823"/>
      <c r="I25" s="1823"/>
      <c r="J25" s="1823"/>
      <c r="K25" s="1823"/>
      <c r="L25" s="1823"/>
      <c r="M25" s="1823"/>
      <c r="N25" s="1823"/>
      <c r="O25" s="1823"/>
      <c r="P25" s="1823"/>
      <c r="Q25" s="1823"/>
      <c r="R25" s="1823"/>
      <c r="S25" s="1823"/>
      <c r="T25" s="1823"/>
      <c r="U25" s="1823"/>
      <c r="V25" s="1823"/>
      <c r="W25" s="1823"/>
      <c r="X25" s="1823"/>
      <c r="Y25" s="1823"/>
      <c r="Z25" s="1823"/>
      <c r="AA25" s="1823"/>
      <c r="AB25" s="1823"/>
      <c r="AC25" s="1823"/>
      <c r="AD25" s="1823"/>
      <c r="AE25" s="1823"/>
      <c r="AF25" s="1823"/>
      <c r="AG25" s="1823"/>
      <c r="AH25" s="1823"/>
      <c r="AI25" s="1823"/>
      <c r="AJ25" s="1823"/>
      <c r="AK25" s="1823"/>
      <c r="AL25" s="1823"/>
      <c r="AM25" s="1823"/>
      <c r="AN25" s="1823"/>
      <c r="AO25" s="1823"/>
      <c r="AP25" s="1823"/>
      <c r="AQ25" s="1823"/>
      <c r="AR25" s="1823"/>
      <c r="AS25" s="1823"/>
      <c r="AT25" s="1823"/>
      <c r="AU25" s="1823"/>
      <c r="AV25" s="1823"/>
      <c r="AW25" s="1823"/>
      <c r="AX25" s="1823"/>
      <c r="AY25" s="1823"/>
      <c r="AZ25" s="1823"/>
      <c r="BA25" s="1823"/>
      <c r="BB25" s="1823"/>
      <c r="BC25" s="1823"/>
      <c r="BD25" s="1823"/>
    </row>
    <row r="26" spans="1:56" ht="18" customHeight="1" x14ac:dyDescent="0.25"/>
    <row r="27" spans="1:56" ht="38.450000000000003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56" ht="30.6" customHeight="1" x14ac:dyDescent="0.25">
      <c r="A28" s="1764">
        <v>2024</v>
      </c>
      <c r="B28" s="1771" t="s">
        <v>214</v>
      </c>
      <c r="C28" s="1772"/>
      <c r="D28" s="1773"/>
      <c r="E28" s="1810">
        <v>36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29.666666666666668</v>
      </c>
    </row>
    <row r="29" spans="1:56" ht="21.6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56" ht="20.100000000000001" customHeight="1" x14ac:dyDescent="0.25">
      <c r="A30" s="1764" t="s">
        <v>251</v>
      </c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427">
        <f>184/24</f>
        <v>7.666666666666667</v>
      </c>
    </row>
    <row r="31" spans="1:56" ht="20.100000000000001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56" ht="20.100000000000001" customHeight="1" x14ac:dyDescent="0.25">
      <c r="A32" s="1764" t="s">
        <v>252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4">
        <f>176/24</f>
        <v>7.333333333333333</v>
      </c>
    </row>
    <row r="33" spans="1:33" ht="20.100000000000001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20.100000000000001" customHeight="1" x14ac:dyDescent="0.25">
      <c r="A34" s="1764" t="s">
        <v>253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4">
        <f>168/24</f>
        <v>7</v>
      </c>
    </row>
    <row r="35" spans="1:33" ht="20.100000000000001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20.100000000000001" customHeight="1" x14ac:dyDescent="0.25">
      <c r="A36" s="1764" t="s">
        <v>254</v>
      </c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4">
        <f>184/24</f>
        <v>7.666666666666667</v>
      </c>
    </row>
    <row r="37" spans="1:33" ht="20.100000000000001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20.100000000000001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20.100000000000001" customHeight="1" x14ac:dyDescent="0.25">
      <c r="A39" s="1765"/>
      <c r="B39" s="277"/>
      <c r="C39" s="277"/>
      <c r="D39" s="277"/>
      <c r="E39" s="277"/>
      <c r="F39" s="277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277"/>
      <c r="V39" s="277"/>
      <c r="W39" s="277"/>
      <c r="X39" s="277"/>
      <c r="Y39" s="277"/>
      <c r="Z39" s="277"/>
      <c r="AA39" s="277"/>
      <c r="AB39" s="277"/>
      <c r="AC39" s="277"/>
      <c r="AD39" s="277"/>
      <c r="AE39" s="277"/>
      <c r="AF39" s="277"/>
      <c r="AG39" s="245"/>
    </row>
    <row r="40" spans="1:33" ht="20.100000000000001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20.100000000000001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0.100000000000001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0.100000000000001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17.100000000000001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7.100000000000001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7.100000000000001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17.100000000000001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17.100000000000001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56.45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0">
    <mergeCell ref="A25:BD25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251" priority="1" operator="equal">
      <formula>"FOTS"</formula>
    </cfRule>
    <cfRule type="cellIs" dxfId="250" priority="2" operator="equal">
      <formula>"FO"</formula>
    </cfRule>
    <cfRule type="cellIs" dxfId="249" priority="3" operator="equal">
      <formula>"F"</formula>
    </cfRule>
    <cfRule type="cellIs" dxfId="248" priority="4" operator="equal">
      <formula>"NTSDS"</formula>
    </cfRule>
    <cfRule type="cellIs" dxfId="247" priority="5" operator="equal">
      <formula>"DTSDS"</formula>
    </cfRule>
    <cfRule type="cellIs" dxfId="246" priority="6" operator="equal">
      <formula>"NTS5S"</formula>
    </cfRule>
    <cfRule type="cellIs" dxfId="245" priority="7" operator="equal">
      <formula>"DTS5S"</formula>
    </cfRule>
    <cfRule type="cellIs" dxfId="244" priority="8" operator="equal">
      <formula>"NTS"</formula>
    </cfRule>
    <cfRule type="cellIs" dxfId="243" priority="9" operator="equal">
      <formula>"DTS"</formula>
    </cfRule>
    <cfRule type="cellIs" dxfId="242" priority="10" operator="equal">
      <formula>"FEF"</formula>
    </cfRule>
    <cfRule type="cellIs" dxfId="241" priority="11" operator="equal">
      <formula>"FED"</formula>
    </cfRule>
    <cfRule type="cellIs" dxfId="240" priority="12" operator="equal">
      <formula>"FES"</formula>
    </cfRule>
    <cfRule type="cellIs" dxfId="239" priority="13" operator="equal">
      <formula>"FE"</formula>
    </cfRule>
    <cfRule type="cellIs" dxfId="238" priority="14" operator="equal">
      <formula>"DS"</formula>
    </cfRule>
  </conditionalFormatting>
  <conditionalFormatting sqref="B30:AF41">
    <cfRule type="cellIs" dxfId="237" priority="29" operator="equal">
      <formula>"FOTS"</formula>
    </cfRule>
    <cfRule type="cellIs" dxfId="236" priority="30" operator="equal">
      <formula>"FO"</formula>
    </cfRule>
    <cfRule type="cellIs" dxfId="235" priority="31" operator="equal">
      <formula>"F"</formula>
    </cfRule>
    <cfRule type="cellIs" dxfId="234" priority="32" operator="equal">
      <formula>"NTSDS"</formula>
    </cfRule>
    <cfRule type="cellIs" dxfId="233" priority="33" operator="equal">
      <formula>"DTSDS"</formula>
    </cfRule>
    <cfRule type="cellIs" dxfId="232" priority="34" operator="equal">
      <formula>"NTS5S"</formula>
    </cfRule>
    <cfRule type="cellIs" dxfId="231" priority="35" operator="equal">
      <formula>"DTS5S"</formula>
    </cfRule>
    <cfRule type="cellIs" dxfId="230" priority="36" operator="equal">
      <formula>"NTS"</formula>
    </cfRule>
    <cfRule type="cellIs" dxfId="229" priority="37" operator="equal">
      <formula>"DTS"</formula>
    </cfRule>
    <cfRule type="cellIs" dxfId="228" priority="38" operator="equal">
      <formula>"FEF"</formula>
    </cfRule>
    <cfRule type="cellIs" dxfId="227" priority="39" operator="equal">
      <formula>"FED"</formula>
    </cfRule>
    <cfRule type="cellIs" dxfId="226" priority="40" operator="equal">
      <formula>"FES"</formula>
    </cfRule>
    <cfRule type="cellIs" dxfId="225" priority="41" operator="equal">
      <formula>"FE"</formula>
    </cfRule>
    <cfRule type="cellIs" dxfId="224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95322-0CE0-4500-B79E-A3A1068359DA}">
  <dimension ref="A1:BD50"/>
  <sheetViews>
    <sheetView showZeros="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42578125" customWidth="1"/>
    <col min="35" max="38" width="8.7109375" hidden="1" customWidth="1"/>
    <col min="39" max="39" width="1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37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36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 t="str">
        <f>+JAN!D67</f>
        <v>D</v>
      </c>
      <c r="C6" s="259" t="str">
        <f>+JAN!E67</f>
        <v>D</v>
      </c>
      <c r="D6" s="259">
        <f>+JAN!F67</f>
        <v>0</v>
      </c>
      <c r="E6" s="259">
        <f>+JAN!G67</f>
        <v>0</v>
      </c>
      <c r="F6" s="259">
        <f>+JAN!H67</f>
        <v>0</v>
      </c>
      <c r="G6" s="259" t="str">
        <f>+JAN!I67</f>
        <v>D</v>
      </c>
      <c r="H6" s="259" t="str">
        <f>+JAN!J67</f>
        <v>T</v>
      </c>
      <c r="I6" s="259">
        <f>+JAN!K67</f>
        <v>0</v>
      </c>
      <c r="J6" s="259">
        <f>+JAN!L67</f>
        <v>0</v>
      </c>
      <c r="K6" s="259">
        <f>+JAN!M67</f>
        <v>0</v>
      </c>
      <c r="L6" s="259" t="str">
        <f>+JAN!N67</f>
        <v>N</v>
      </c>
      <c r="M6" s="259" t="str">
        <f>+JAN!O67</f>
        <v>N</v>
      </c>
      <c r="N6" s="259">
        <f>+JAN!P67</f>
        <v>0</v>
      </c>
      <c r="O6" s="259" t="str">
        <f>+JAN!Q67</f>
        <v>D</v>
      </c>
      <c r="P6" s="259" t="str">
        <f>+JAN!R67</f>
        <v>DT</v>
      </c>
      <c r="Q6" s="259">
        <f>+JAN!S67</f>
        <v>0</v>
      </c>
      <c r="R6" s="259">
        <f>+JAN!T67</f>
        <v>0</v>
      </c>
      <c r="S6" s="259" t="str">
        <f>+JAN!U67</f>
        <v>D</v>
      </c>
      <c r="T6" s="259" t="str">
        <f>+JAN!V67</f>
        <v>N</v>
      </c>
      <c r="U6" s="259" t="str">
        <f>+JAN!W67</f>
        <v>NT</v>
      </c>
      <c r="V6" s="259">
        <f>+JAN!X67</f>
        <v>0</v>
      </c>
      <c r="W6" s="259" t="str">
        <f>+JAN!Y67</f>
        <v>D</v>
      </c>
      <c r="X6" s="259" t="str">
        <f>+JAN!Z67</f>
        <v>N</v>
      </c>
      <c r="Y6" s="259">
        <f>+JAN!AA67</f>
        <v>0</v>
      </c>
      <c r="Z6" s="259">
        <f>+JAN!AB67</f>
        <v>0</v>
      </c>
      <c r="AA6" s="259" t="str">
        <f>+JAN!AC67</f>
        <v>D</v>
      </c>
      <c r="AB6" s="259" t="str">
        <f>+JAN!AD67</f>
        <v>N</v>
      </c>
      <c r="AC6" s="259">
        <f>+JAN!AE67</f>
        <v>0</v>
      </c>
      <c r="AD6" s="259">
        <f>+JAN!AF67</f>
        <v>0</v>
      </c>
      <c r="AE6" s="259" t="str">
        <f>+JAN!AG67</f>
        <v>D</v>
      </c>
      <c r="AF6" s="259" t="str">
        <f>+JAN!AH67</f>
        <v>D</v>
      </c>
      <c r="AG6" s="245">
        <f>+JAN!BE67</f>
        <v>8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 t="str">
        <f>+FEV!D69</f>
        <v>DTS</v>
      </c>
      <c r="C8" s="259">
        <f>+FEV!E69</f>
        <v>0</v>
      </c>
      <c r="D8" s="259" t="str">
        <f>+FEV!F69</f>
        <v>D</v>
      </c>
      <c r="E8" s="259" t="str">
        <f>+FEV!G69</f>
        <v>N</v>
      </c>
      <c r="F8" s="259">
        <f>+FEV!H69</f>
        <v>0</v>
      </c>
      <c r="G8" s="259">
        <f>+FEV!I69</f>
        <v>0</v>
      </c>
      <c r="H8" s="259" t="str">
        <f>+FEV!J69</f>
        <v>N</v>
      </c>
      <c r="I8" s="259" t="str">
        <f>+FEV!K69</f>
        <v>N</v>
      </c>
      <c r="J8" s="259">
        <f>+FEV!L69</f>
        <v>0</v>
      </c>
      <c r="K8" s="259">
        <f>+FEV!M69</f>
        <v>0</v>
      </c>
      <c r="L8" s="259" t="str">
        <f>+FEV!N69</f>
        <v>D</v>
      </c>
      <c r="M8" s="259" t="str">
        <f>+FEV!O69</f>
        <v>N</v>
      </c>
      <c r="N8" s="259" t="str">
        <f>+FEV!P69</f>
        <v>NTS5S</v>
      </c>
      <c r="O8" s="259">
        <f>+FEV!Q69</f>
        <v>0</v>
      </c>
      <c r="P8" s="259" t="str">
        <f>+FEV!R69</f>
        <v>D</v>
      </c>
      <c r="Q8" s="259" t="str">
        <f>+FEV!S69</f>
        <v>N</v>
      </c>
      <c r="R8" s="259">
        <f>+FEV!T69</f>
        <v>0</v>
      </c>
      <c r="S8" s="259">
        <f>+FEV!U69</f>
        <v>0</v>
      </c>
      <c r="T8" s="259" t="str">
        <f>+FEV!V69</f>
        <v>D</v>
      </c>
      <c r="U8" s="259" t="str">
        <f>+FEV!W69</f>
        <v>N</v>
      </c>
      <c r="V8" s="259">
        <f>+FEV!X69</f>
        <v>0</v>
      </c>
      <c r="W8" s="259">
        <f>+FEV!Y69</f>
        <v>0</v>
      </c>
      <c r="X8" s="259" t="str">
        <f>+FEV!Z69</f>
        <v>D</v>
      </c>
      <c r="Y8" s="259" t="str">
        <f>+FEV!AA69</f>
        <v>N</v>
      </c>
      <c r="Z8" s="259" t="str">
        <f>+FEV!AB69</f>
        <v>NTS</v>
      </c>
      <c r="AA8" s="259">
        <f>+FEV!AC69</f>
        <v>0</v>
      </c>
      <c r="AB8" s="259" t="str">
        <f>+FEV!AD69</f>
        <v>D</v>
      </c>
      <c r="AC8" s="259" t="str">
        <f>+FEV!AE69</f>
        <v>D</v>
      </c>
      <c r="AD8" s="259">
        <f>+FEV!AF69</f>
        <v>0</v>
      </c>
      <c r="AE8" s="259">
        <f>+FEV!AG69</f>
        <v>0</v>
      </c>
      <c r="AF8" s="259">
        <f>+FEV!AH69</f>
        <v>0</v>
      </c>
      <c r="AG8" s="245">
        <f>+FEV!BE69</f>
        <v>7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>
        <f>+MAR!D69</f>
        <v>0</v>
      </c>
      <c r="C10" s="259">
        <f>+MAR!E69</f>
        <v>0</v>
      </c>
      <c r="D10" s="259" t="str">
        <f>+MAR!F69</f>
        <v>D</v>
      </c>
      <c r="E10" s="259" t="str">
        <f>+MAR!G69</f>
        <v>N</v>
      </c>
      <c r="F10" s="259">
        <f>+MAR!H69</f>
        <v>0</v>
      </c>
      <c r="G10" s="259">
        <f>+MAR!I69</f>
        <v>0</v>
      </c>
      <c r="H10" s="259" t="str">
        <f>+MAR!J69</f>
        <v>FOTS</v>
      </c>
      <c r="I10" s="259" t="str">
        <f>+MAR!K69</f>
        <v>NTS</v>
      </c>
      <c r="J10" s="259">
        <f>+MAR!L69</f>
        <v>0</v>
      </c>
      <c r="K10" s="259">
        <f>+MAR!M69</f>
        <v>0</v>
      </c>
      <c r="L10" s="259" t="str">
        <f>+MAR!N69</f>
        <v>D</v>
      </c>
      <c r="M10" s="259" t="str">
        <f>+MAR!O69</f>
        <v>N</v>
      </c>
      <c r="N10" s="259">
        <f>+MAR!P69</f>
        <v>0</v>
      </c>
      <c r="O10" s="259">
        <f>+MAR!Q69</f>
        <v>0</v>
      </c>
      <c r="P10" s="259" t="str">
        <f>+MAR!R69</f>
        <v>FOTS</v>
      </c>
      <c r="Q10" s="259" t="str">
        <f>+MAR!S69</f>
        <v>FOTS</v>
      </c>
      <c r="R10" s="259" t="str">
        <f>+MAR!T69</f>
        <v>DTS</v>
      </c>
      <c r="S10" s="259">
        <f>+MAR!U69</f>
        <v>0</v>
      </c>
      <c r="T10" s="259" t="str">
        <f>+MAR!V69</f>
        <v>N</v>
      </c>
      <c r="U10" s="259" t="str">
        <f>+MAR!W69</f>
        <v>N</v>
      </c>
      <c r="V10" s="259">
        <f>+MAR!X69</f>
        <v>0</v>
      </c>
      <c r="W10" s="259">
        <f>+MAR!Y69</f>
        <v>0</v>
      </c>
      <c r="X10" s="259" t="str">
        <f>+MAR!Z69</f>
        <v>D</v>
      </c>
      <c r="Y10" s="259" t="str">
        <f>+MAR!AA69</f>
        <v>N</v>
      </c>
      <c r="Z10" s="259" t="str">
        <f>+MAR!AB69</f>
        <v>NTS</v>
      </c>
      <c r="AA10" s="259">
        <f>+MAR!AC69</f>
        <v>0</v>
      </c>
      <c r="AB10" s="259" t="str">
        <f>+MAR!AD69</f>
        <v>D</v>
      </c>
      <c r="AC10" s="259" t="str">
        <f>+MAR!AE69</f>
        <v>D</v>
      </c>
      <c r="AD10" s="259">
        <f>+MAR!AF69</f>
        <v>0</v>
      </c>
      <c r="AE10" s="259">
        <f>+MAR!AG69</f>
        <v>0</v>
      </c>
      <c r="AF10" s="259" t="str">
        <f>+MAR!AH69</f>
        <v>D</v>
      </c>
      <c r="AG10" s="245">
        <f>+MAR!BE69</f>
        <v>5.5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 t="str">
        <f>+ABR!D69</f>
        <v>N</v>
      </c>
      <c r="C12" s="250">
        <f>+ABR!E69</f>
        <v>0</v>
      </c>
      <c r="D12" s="250">
        <f>+ABR!F69</f>
        <v>0</v>
      </c>
      <c r="E12" s="250" t="str">
        <f>+ABR!G69</f>
        <v>N</v>
      </c>
      <c r="F12" s="250" t="str">
        <f>+ABR!H69</f>
        <v>N</v>
      </c>
      <c r="G12" s="250">
        <f>+ABR!I69</f>
        <v>0</v>
      </c>
      <c r="H12" s="250" t="str">
        <f>+ABR!J69</f>
        <v>DTS5S</v>
      </c>
      <c r="I12" s="250" t="str">
        <f>+ABR!K69</f>
        <v>D</v>
      </c>
      <c r="J12" s="250" t="str">
        <f>+ABR!L69</f>
        <v>N</v>
      </c>
      <c r="K12" s="250">
        <f>+ABR!M69</f>
        <v>0</v>
      </c>
      <c r="L12" s="250">
        <f>+ABR!N69</f>
        <v>0</v>
      </c>
      <c r="M12" s="250" t="str">
        <f>+ABR!O69</f>
        <v>D</v>
      </c>
      <c r="N12" s="250" t="str">
        <f>+ABR!P69</f>
        <v>N</v>
      </c>
      <c r="O12" s="250" t="str">
        <f>+ABR!Q69</f>
        <v>NTS</v>
      </c>
      <c r="P12" s="250">
        <f>+ABR!R69</f>
        <v>0</v>
      </c>
      <c r="Q12" s="250" t="str">
        <f>+ABR!S69</f>
        <v>FE</v>
      </c>
      <c r="R12" s="250" t="str">
        <f>+ABR!T69</f>
        <v>FE</v>
      </c>
      <c r="S12" s="250" t="str">
        <f>+ABR!U69</f>
        <v>FES</v>
      </c>
      <c r="T12" s="250" t="str">
        <f>+ABR!V69</f>
        <v>FED</v>
      </c>
      <c r="U12" s="250" t="str">
        <f>+ABR!W69</f>
        <v>FEF</v>
      </c>
      <c r="V12" s="250" t="str">
        <f>+ABR!X69</f>
        <v>FE</v>
      </c>
      <c r="W12" s="250" t="str">
        <f>+ABR!Y69</f>
        <v>FE</v>
      </c>
      <c r="X12" s="250" t="str">
        <f>+ABR!Z69</f>
        <v>FE</v>
      </c>
      <c r="Y12" s="250" t="str">
        <f>+ABR!AA69</f>
        <v>FE</v>
      </c>
      <c r="Z12" s="250" t="str">
        <f>+ABR!AB69</f>
        <v>FEF</v>
      </c>
      <c r="AA12" s="250" t="str">
        <f>+ABR!AC69</f>
        <v>FES</v>
      </c>
      <c r="AB12" s="250" t="str">
        <f>+ABR!AD69</f>
        <v>FED</v>
      </c>
      <c r="AC12" s="250" t="str">
        <f>+ABR!AE69</f>
        <v>TR</v>
      </c>
      <c r="AD12" s="250" t="str">
        <f>+ABR!AF69</f>
        <v>TR</v>
      </c>
      <c r="AE12" s="250" t="str">
        <f>+ABR!AG69</f>
        <v>DTS5S1</v>
      </c>
      <c r="AF12" s="250">
        <f>+ABR!AH69</f>
        <v>0</v>
      </c>
      <c r="AG12" s="245">
        <f>+ABR!BE69</f>
        <v>6.166666666666667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>
        <f>176/24</f>
        <v>7.333333333333333</v>
      </c>
    </row>
    <row r="14" spans="1:33" ht="21" customHeight="1" x14ac:dyDescent="0.25">
      <c r="A14" s="383"/>
      <c r="B14" s="278">
        <f>+MAI!D69</f>
        <v>0</v>
      </c>
      <c r="C14" s="278" t="str">
        <f>+MAI!E69</f>
        <v>FOTS</v>
      </c>
      <c r="D14" s="278" t="str">
        <f>+MAI!F69</f>
        <v>FOTS</v>
      </c>
      <c r="E14" s="278">
        <f>+MAI!G69</f>
        <v>0</v>
      </c>
      <c r="F14" s="278" t="str">
        <f>+MAI!H69</f>
        <v>DTS5S1</v>
      </c>
      <c r="G14" s="278" t="str">
        <f>+MAI!I69</f>
        <v>D</v>
      </c>
      <c r="H14" s="278" t="str">
        <f>+MAI!J69</f>
        <v>N</v>
      </c>
      <c r="I14" s="278">
        <f>+MAI!K69</f>
        <v>0</v>
      </c>
      <c r="J14" s="278">
        <f>+MAI!L69</f>
        <v>0</v>
      </c>
      <c r="K14" s="278" t="str">
        <f>+MAI!M69</f>
        <v>D</v>
      </c>
      <c r="L14" s="278" t="str">
        <f>+MAI!N69</f>
        <v>N</v>
      </c>
      <c r="M14" s="278">
        <f>+MAI!O69</f>
        <v>0</v>
      </c>
      <c r="N14" s="278">
        <f>+MAI!P69</f>
        <v>0</v>
      </c>
      <c r="O14" s="278" t="str">
        <f>+MAI!Q69</f>
        <v>D</v>
      </c>
      <c r="P14" s="278" t="str">
        <f>+MAI!R69</f>
        <v>N</v>
      </c>
      <c r="Q14" s="278">
        <f>+MAI!S69</f>
        <v>0</v>
      </c>
      <c r="R14" s="278" t="str">
        <f>+MAI!T69</f>
        <v>DT</v>
      </c>
      <c r="S14" s="278" t="str">
        <f>+MAI!U69</f>
        <v>D</v>
      </c>
      <c r="T14" s="278" t="str">
        <f>+MAI!V69</f>
        <v>N</v>
      </c>
      <c r="U14" s="278">
        <f>+MAI!W69</f>
        <v>0</v>
      </c>
      <c r="V14" s="278">
        <f>+MAI!X69</f>
        <v>0</v>
      </c>
      <c r="W14" s="278" t="str">
        <f>+MAI!Y69</f>
        <v>D</v>
      </c>
      <c r="X14" s="278" t="str">
        <f>+MAI!Z69</f>
        <v>D</v>
      </c>
      <c r="Y14" s="278" t="str">
        <f>+MAI!AA69</f>
        <v>N</v>
      </c>
      <c r="Z14" s="278">
        <f>+MAI!AB69</f>
        <v>0</v>
      </c>
      <c r="AA14" s="278" t="str">
        <f>+MAI!AC69</f>
        <v>D</v>
      </c>
      <c r="AB14" s="278" t="str">
        <f>+MAI!AD69</f>
        <v>N</v>
      </c>
      <c r="AC14" s="278">
        <f>+MAI!AE69</f>
        <v>0</v>
      </c>
      <c r="AD14" s="278">
        <f>+MAI!AF69</f>
        <v>0</v>
      </c>
      <c r="AE14" s="278" t="str">
        <f>+MAI!AG69</f>
        <v>DT</v>
      </c>
      <c r="AF14" s="278" t="str">
        <f>+MAI!AH69</f>
        <v>T</v>
      </c>
      <c r="AG14" s="245">
        <f>+MAI!BE69</f>
        <v>7.5</v>
      </c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56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34.166666666666671</v>
      </c>
    </row>
    <row r="18" spans="1:56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-1.8333333333333286</v>
      </c>
    </row>
    <row r="20" spans="1:56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6</v>
      </c>
      <c r="E20" s="1777"/>
      <c r="I20" s="1776" t="s">
        <v>219</v>
      </c>
      <c r="J20" s="1776"/>
      <c r="K20" s="1776"/>
      <c r="L20" s="1777">
        <f>COUNTIF($B$4:$AF$15,"=FE")</f>
        <v>6</v>
      </c>
      <c r="M20" s="1777"/>
      <c r="Q20" s="1778" t="s">
        <v>57</v>
      </c>
      <c r="R20" s="1779"/>
      <c r="S20" s="1779"/>
      <c r="T20" s="1780"/>
      <c r="U20" s="1781">
        <f>+MAI!CB69</f>
        <v>7</v>
      </c>
      <c r="V20" s="1782"/>
      <c r="AG20" s="246"/>
    </row>
    <row r="21" spans="1:56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4</v>
      </c>
      <c r="E21" s="1777"/>
      <c r="I21" s="1776" t="s">
        <v>57</v>
      </c>
      <c r="J21" s="1776"/>
      <c r="K21" s="1776"/>
      <c r="L21" s="1777">
        <f>COUNTIF($B$4:$AF$15,"=FOTS")</f>
        <v>5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56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0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56" s="53" customFormat="1" ht="18" customHeight="1" x14ac:dyDescent="0.15">
      <c r="A23" s="1776" t="s">
        <v>225</v>
      </c>
      <c r="B23" s="1776"/>
      <c r="C23" s="1776"/>
      <c r="D23" s="1788">
        <f>+D20+D21+D22</f>
        <v>10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56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0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56" ht="18" customHeight="1" x14ac:dyDescent="0.25">
      <c r="A25" s="1823" t="s">
        <v>262</v>
      </c>
      <c r="B25" s="1823"/>
      <c r="C25" s="1823"/>
      <c r="D25" s="1823"/>
      <c r="E25" s="1823"/>
      <c r="F25" s="1823"/>
      <c r="G25" s="1823"/>
      <c r="H25" s="1823"/>
      <c r="I25" s="1823"/>
      <c r="J25" s="1823"/>
      <c r="K25" s="1823"/>
      <c r="L25" s="1823"/>
      <c r="M25" s="1823"/>
      <c r="N25" s="1823"/>
      <c r="O25" s="1823"/>
      <c r="P25" s="1823"/>
      <c r="Q25" s="1823"/>
      <c r="R25" s="1823"/>
      <c r="S25" s="1823"/>
      <c r="T25" s="1823"/>
      <c r="U25" s="1823"/>
      <c r="V25" s="1823"/>
      <c r="W25" s="1823"/>
      <c r="X25" s="1823"/>
      <c r="Y25" s="1823"/>
      <c r="Z25" s="1823"/>
      <c r="AA25" s="1823"/>
      <c r="AB25" s="1823"/>
      <c r="AC25" s="1823"/>
      <c r="AD25" s="1823"/>
      <c r="AE25" s="1823"/>
      <c r="AF25" s="1823"/>
      <c r="AG25" s="1823"/>
      <c r="AH25" s="1823"/>
      <c r="AI25" s="1823"/>
      <c r="AJ25" s="1823"/>
      <c r="AK25" s="1823"/>
      <c r="AL25" s="1823"/>
      <c r="AM25" s="1823"/>
      <c r="AN25" s="1823"/>
      <c r="AO25" s="1823"/>
      <c r="AP25" s="1823"/>
      <c r="AQ25" s="1823"/>
      <c r="AR25" s="1823"/>
      <c r="AS25" s="1823"/>
      <c r="AT25" s="1823"/>
      <c r="AU25" s="1823"/>
      <c r="AV25" s="1823"/>
      <c r="AW25" s="1823"/>
      <c r="AX25" s="1823"/>
      <c r="AY25" s="1823"/>
      <c r="AZ25" s="1823"/>
      <c r="BA25" s="1823"/>
      <c r="BB25" s="1823"/>
      <c r="BC25" s="1823"/>
      <c r="BD25" s="1823"/>
    </row>
    <row r="26" spans="1:56" ht="18" customHeight="1" x14ac:dyDescent="0.25"/>
    <row r="27" spans="1:56" ht="44.1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56" ht="26.45" customHeight="1" x14ac:dyDescent="0.25">
      <c r="A28" s="1764">
        <v>2024</v>
      </c>
      <c r="B28" s="1771" t="s">
        <v>214</v>
      </c>
      <c r="C28" s="1772"/>
      <c r="D28" s="1773"/>
      <c r="E28" s="1810">
        <v>37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29.166666666666668</v>
      </c>
    </row>
    <row r="29" spans="1:56" ht="20.100000000000001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56" ht="20.100000000000001" customHeight="1" x14ac:dyDescent="0.25">
      <c r="A30" s="1764" t="s">
        <v>251</v>
      </c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427">
        <f>184/24</f>
        <v>7.666666666666667</v>
      </c>
    </row>
    <row r="31" spans="1:56" ht="20.100000000000001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56" ht="20.100000000000001" customHeight="1" x14ac:dyDescent="0.25">
      <c r="A32" s="1764" t="s">
        <v>252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4">
        <f>176/24</f>
        <v>7.333333333333333</v>
      </c>
    </row>
    <row r="33" spans="1:33" ht="20.100000000000001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20.100000000000001" customHeight="1" x14ac:dyDescent="0.25">
      <c r="A34" s="1764" t="s">
        <v>253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4">
        <f>168/24-"12:00"</f>
        <v>6.5</v>
      </c>
    </row>
    <row r="35" spans="1:33" ht="20.100000000000001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20.100000000000001" customHeight="1" x14ac:dyDescent="0.25">
      <c r="A36" s="1764" t="s">
        <v>254</v>
      </c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4">
        <f>184/24</f>
        <v>7.666666666666667</v>
      </c>
    </row>
    <row r="37" spans="1:33" ht="20.100000000000001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20.100000000000001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20.100000000000001" customHeight="1" x14ac:dyDescent="0.25">
      <c r="A39" s="1765"/>
      <c r="B39" s="277"/>
      <c r="C39" s="277"/>
      <c r="D39" s="277"/>
      <c r="E39" s="277"/>
      <c r="F39" s="277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277"/>
      <c r="V39" s="277"/>
      <c r="W39" s="277"/>
      <c r="X39" s="277"/>
      <c r="Y39" s="277"/>
      <c r="Z39" s="277"/>
      <c r="AA39" s="277"/>
      <c r="AB39" s="277"/>
      <c r="AC39" s="277"/>
      <c r="AD39" s="277"/>
      <c r="AE39" s="277"/>
      <c r="AF39" s="277"/>
      <c r="AG39" s="245"/>
    </row>
    <row r="40" spans="1:33" ht="20.100000000000001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20.100000000000001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3.1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3.1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16.5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6.5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6.5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 t="s">
        <v>224</v>
      </c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16.5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>
        <v>0.375</v>
      </c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16.5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56.1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0">
    <mergeCell ref="A25:BD25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223" priority="1" operator="equal">
      <formula>"FOTS"</formula>
    </cfRule>
    <cfRule type="cellIs" dxfId="222" priority="2" operator="equal">
      <formula>"FO"</formula>
    </cfRule>
    <cfRule type="cellIs" dxfId="221" priority="3" operator="equal">
      <formula>"F"</formula>
    </cfRule>
    <cfRule type="cellIs" dxfId="220" priority="4" operator="equal">
      <formula>"NTSDS"</formula>
    </cfRule>
    <cfRule type="cellIs" dxfId="219" priority="5" operator="equal">
      <formula>"DTSDS"</formula>
    </cfRule>
    <cfRule type="cellIs" dxfId="218" priority="6" operator="equal">
      <formula>"NTS5S"</formula>
    </cfRule>
    <cfRule type="cellIs" dxfId="217" priority="7" operator="equal">
      <formula>"DTS5S"</formula>
    </cfRule>
    <cfRule type="cellIs" dxfId="216" priority="8" operator="equal">
      <formula>"NTS"</formula>
    </cfRule>
    <cfRule type="cellIs" dxfId="215" priority="9" operator="equal">
      <formula>"DTS"</formula>
    </cfRule>
    <cfRule type="cellIs" dxfId="214" priority="10" operator="equal">
      <formula>"FEF"</formula>
    </cfRule>
    <cfRule type="cellIs" dxfId="213" priority="11" operator="equal">
      <formula>"FED"</formula>
    </cfRule>
    <cfRule type="cellIs" dxfId="212" priority="12" operator="equal">
      <formula>"FES"</formula>
    </cfRule>
    <cfRule type="cellIs" dxfId="211" priority="13" operator="equal">
      <formula>"FE"</formula>
    </cfRule>
    <cfRule type="cellIs" dxfId="210" priority="14" operator="equal">
      <formula>"DS"</formula>
    </cfRule>
  </conditionalFormatting>
  <conditionalFormatting sqref="B30:AF41">
    <cfRule type="cellIs" dxfId="209" priority="29" operator="equal">
      <formula>"FOTS"</formula>
    </cfRule>
    <cfRule type="cellIs" dxfId="208" priority="30" operator="equal">
      <formula>"FO"</formula>
    </cfRule>
    <cfRule type="cellIs" dxfId="207" priority="31" operator="equal">
      <formula>"F"</formula>
    </cfRule>
    <cfRule type="cellIs" dxfId="206" priority="32" operator="equal">
      <formula>"NTSDS"</formula>
    </cfRule>
    <cfRule type="cellIs" dxfId="205" priority="33" operator="equal">
      <formula>"DTSDS"</formula>
    </cfRule>
    <cfRule type="cellIs" dxfId="204" priority="34" operator="equal">
      <formula>"NTS5S"</formula>
    </cfRule>
    <cfRule type="cellIs" dxfId="203" priority="35" operator="equal">
      <formula>"DTS5S"</formula>
    </cfRule>
    <cfRule type="cellIs" dxfId="202" priority="36" operator="equal">
      <formula>"NTS"</formula>
    </cfRule>
    <cfRule type="cellIs" dxfId="201" priority="37" operator="equal">
      <formula>"DTS"</formula>
    </cfRule>
    <cfRule type="cellIs" dxfId="200" priority="38" operator="equal">
      <formula>"FEF"</formula>
    </cfRule>
    <cfRule type="cellIs" dxfId="199" priority="39" operator="equal">
      <formula>"FED"</formula>
    </cfRule>
    <cfRule type="cellIs" dxfId="198" priority="40" operator="equal">
      <formula>"FES"</formula>
    </cfRule>
    <cfRule type="cellIs" dxfId="197" priority="41" operator="equal">
      <formula>"FE"</formula>
    </cfRule>
    <cfRule type="cellIs" dxfId="196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C6D40-0B9F-4245-B05E-19E613D77E04}">
  <dimension ref="A1:BD50"/>
  <sheetViews>
    <sheetView showZeros="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42578125" customWidth="1"/>
    <col min="35" max="38" width="8.7109375" hidden="1" customWidth="1"/>
    <col min="39" max="39" width="2.710937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38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36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383"/>
      <c r="B6" s="259" t="str">
        <f>+JAN!D68</f>
        <v>N</v>
      </c>
      <c r="C6" s="259" t="str">
        <f>+JAN!E68</f>
        <v>N</v>
      </c>
      <c r="D6" s="259" t="str">
        <f>+JAN!F68</f>
        <v>NT</v>
      </c>
      <c r="E6" s="259" t="str">
        <f>+JAN!G68</f>
        <v>T</v>
      </c>
      <c r="F6" s="259">
        <f>+JAN!H68</f>
        <v>0</v>
      </c>
      <c r="G6" s="259" t="str">
        <f>+JAN!I68</f>
        <v>NT</v>
      </c>
      <c r="H6" s="259" t="str">
        <f>+JAN!J68</f>
        <v>N</v>
      </c>
      <c r="I6" s="259">
        <f>+JAN!K68</f>
        <v>0</v>
      </c>
      <c r="J6" s="259" t="str">
        <f>+JAN!L68</f>
        <v>NT</v>
      </c>
      <c r="K6" s="259" t="str">
        <f>+JAN!M68</f>
        <v>N</v>
      </c>
      <c r="L6" s="259" t="str">
        <f>+JAN!N68</f>
        <v>N</v>
      </c>
      <c r="M6" s="259">
        <f>+JAN!O68</f>
        <v>0</v>
      </c>
      <c r="N6" s="259" t="str">
        <f>+JAN!P68</f>
        <v>DTS5S</v>
      </c>
      <c r="O6" s="259" t="str">
        <f>+JAN!Q68</f>
        <v>D</v>
      </c>
      <c r="P6" s="259" t="str">
        <f>+JAN!R68</f>
        <v>N</v>
      </c>
      <c r="Q6" s="259">
        <f>+JAN!S68</f>
        <v>0</v>
      </c>
      <c r="R6" s="259" t="str">
        <f>+JAN!T68</f>
        <v>NT</v>
      </c>
      <c r="S6" s="259" t="str">
        <f>+JAN!U68</f>
        <v>N</v>
      </c>
      <c r="T6" s="259" t="str">
        <f>+JAN!V68</f>
        <v>N</v>
      </c>
      <c r="U6" s="259">
        <f>+JAN!W68</f>
        <v>0</v>
      </c>
      <c r="V6" s="259">
        <f>+JAN!X68</f>
        <v>0</v>
      </c>
      <c r="W6" s="259" t="str">
        <f>+JAN!Y68</f>
        <v>D</v>
      </c>
      <c r="X6" s="259" t="str">
        <f>+JAN!Z68</f>
        <v>N</v>
      </c>
      <c r="Y6" s="259">
        <f>+JAN!AA68</f>
        <v>0</v>
      </c>
      <c r="Z6" s="259">
        <f>+JAN!AB68</f>
        <v>0</v>
      </c>
      <c r="AA6" s="259" t="str">
        <f>+JAN!AC68</f>
        <v>D</v>
      </c>
      <c r="AB6" s="259" t="str">
        <f>+JAN!AD68</f>
        <v>DT</v>
      </c>
      <c r="AC6" s="259">
        <f>+JAN!AE68</f>
        <v>0</v>
      </c>
      <c r="AD6" s="259">
        <f>+JAN!AF68</f>
        <v>0</v>
      </c>
      <c r="AE6" s="259" t="str">
        <f>+JAN!AG68</f>
        <v>T</v>
      </c>
      <c r="AF6" s="259" t="str">
        <f>+JAN!AH68</f>
        <v>T</v>
      </c>
      <c r="AG6" s="245">
        <f>+JAN!BE68</f>
        <v>8.5</v>
      </c>
    </row>
    <row r="7" spans="1:33" ht="21" customHeight="1" x14ac:dyDescent="0.25">
      <c r="A7" s="382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160/24</f>
        <v>6.666666666666667</v>
      </c>
    </row>
    <row r="8" spans="1:33" ht="21" customHeight="1" x14ac:dyDescent="0.25">
      <c r="A8" s="383"/>
      <c r="B8" s="259">
        <f>+FEV!D70</f>
        <v>0</v>
      </c>
      <c r="C8" s="259">
        <f>+FEV!E70</f>
        <v>0</v>
      </c>
      <c r="D8" s="259" t="str">
        <f>+FEV!F70</f>
        <v>FE</v>
      </c>
      <c r="E8" s="259" t="str">
        <f>+FEV!G70</f>
        <v>FE</v>
      </c>
      <c r="F8" s="259">
        <f>+FEV!H70</f>
        <v>0</v>
      </c>
      <c r="G8" s="259">
        <f>+FEV!I70</f>
        <v>0</v>
      </c>
      <c r="H8" s="259" t="str">
        <f>+FEV!J70</f>
        <v>FE</v>
      </c>
      <c r="I8" s="259" t="str">
        <f>+FEV!K70</f>
        <v>FE</v>
      </c>
      <c r="J8" s="259" t="str">
        <f>+FEV!L70</f>
        <v>FE</v>
      </c>
      <c r="K8" s="259" t="str">
        <f>+FEV!M70</f>
        <v>FE</v>
      </c>
      <c r="L8" s="259" t="str">
        <f>+FEV!N70</f>
        <v>FE</v>
      </c>
      <c r="M8" s="259" t="str">
        <f>+FEV!O70</f>
        <v>FE</v>
      </c>
      <c r="N8" s="259">
        <f>+FEV!P70</f>
        <v>0</v>
      </c>
      <c r="O8" s="259">
        <f>+FEV!Q70</f>
        <v>0</v>
      </c>
      <c r="P8" s="259" t="str">
        <f>+FEV!R70</f>
        <v>D</v>
      </c>
      <c r="Q8" s="259" t="str">
        <f>+FEV!S70</f>
        <v>N</v>
      </c>
      <c r="R8" s="259">
        <f>+FEV!T70</f>
        <v>0</v>
      </c>
      <c r="S8" s="259">
        <f>+FEV!U70</f>
        <v>0</v>
      </c>
      <c r="T8" s="259" t="str">
        <f>+FEV!V70</f>
        <v>NT</v>
      </c>
      <c r="U8" s="259" t="str">
        <f>+FEV!W70</f>
        <v>N</v>
      </c>
      <c r="V8" s="259">
        <f>+FEV!X70</f>
        <v>0</v>
      </c>
      <c r="W8" s="259">
        <f>+FEV!Y70</f>
        <v>0</v>
      </c>
      <c r="X8" s="259" t="str">
        <f>+FEV!Z70</f>
        <v>NT</v>
      </c>
      <c r="Y8" s="259" t="str">
        <f>+FEV!AA70</f>
        <v>N</v>
      </c>
      <c r="Z8" s="259">
        <f>+FEV!AB70</f>
        <v>0</v>
      </c>
      <c r="AA8" s="259">
        <f>+FEV!AC70</f>
        <v>0</v>
      </c>
      <c r="AB8" s="259" t="str">
        <f>+FEV!AD70</f>
        <v>D</v>
      </c>
      <c r="AC8" s="259" t="str">
        <f>+FEV!AE70</f>
        <v>NT</v>
      </c>
      <c r="AD8" s="259">
        <f>+FEV!AF70</f>
        <v>0</v>
      </c>
      <c r="AE8" s="259">
        <f>+FEV!AG70</f>
        <v>0</v>
      </c>
      <c r="AF8" s="259">
        <f>+FEV!AH70</f>
        <v>0</v>
      </c>
      <c r="AG8" s="245">
        <f>+FEV!BE70</f>
        <v>6.6666666666666661</v>
      </c>
    </row>
    <row r="9" spans="1:33" ht="21" customHeight="1" x14ac:dyDescent="0.25">
      <c r="A9" s="382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383"/>
      <c r="B10" s="259">
        <f>+MAR!D70</f>
        <v>0</v>
      </c>
      <c r="C10" s="259">
        <f>+MAR!E70</f>
        <v>0</v>
      </c>
      <c r="D10" s="259" t="str">
        <f>+MAR!F70</f>
        <v>T</v>
      </c>
      <c r="E10" s="259" t="str">
        <f>+MAR!G70</f>
        <v>T</v>
      </c>
      <c r="F10" s="259">
        <f>+MAR!H70</f>
        <v>0</v>
      </c>
      <c r="G10" s="259">
        <f>+MAR!I70</f>
        <v>0</v>
      </c>
      <c r="H10" s="259" t="str">
        <f>+MAR!J70</f>
        <v>N</v>
      </c>
      <c r="I10" s="259" t="str">
        <f>+MAR!K70</f>
        <v>N</v>
      </c>
      <c r="J10" s="259" t="str">
        <f>+MAR!L70</f>
        <v>NT</v>
      </c>
      <c r="K10" s="259">
        <f>+MAR!M70</f>
        <v>0</v>
      </c>
      <c r="L10" s="259" t="str">
        <f>+MAR!N70</f>
        <v>D</v>
      </c>
      <c r="M10" s="259" t="str">
        <f>+MAR!O70</f>
        <v>N</v>
      </c>
      <c r="N10" s="259">
        <f>+MAR!P70</f>
        <v>0</v>
      </c>
      <c r="O10" s="259">
        <f>+MAR!Q70</f>
        <v>0</v>
      </c>
      <c r="P10" s="259" t="str">
        <f>+MAR!R70</f>
        <v>D</v>
      </c>
      <c r="Q10" s="259" t="str">
        <f>+MAR!S70</f>
        <v>T</v>
      </c>
      <c r="R10" s="259" t="str">
        <f>+MAR!T70</f>
        <v>NT</v>
      </c>
      <c r="S10" s="259">
        <f>+MAR!U70</f>
        <v>0</v>
      </c>
      <c r="T10" s="259" t="str">
        <f>+MAR!V70</f>
        <v>D</v>
      </c>
      <c r="U10" s="259" t="str">
        <f>+MAR!W70</f>
        <v>N</v>
      </c>
      <c r="V10" s="259">
        <f>+MAR!X70</f>
        <v>0</v>
      </c>
      <c r="W10" s="259">
        <f>+MAR!Y70</f>
        <v>0</v>
      </c>
      <c r="X10" s="259" t="str">
        <f>+MAR!Z70</f>
        <v>D</v>
      </c>
      <c r="Y10" s="259" t="str">
        <f>+MAR!AA70</f>
        <v>N</v>
      </c>
      <c r="Z10" s="259" t="str">
        <f>+MAR!AB70</f>
        <v>NTS</v>
      </c>
      <c r="AA10" s="259">
        <f>+MAR!AC70</f>
        <v>0</v>
      </c>
      <c r="AB10" s="259" t="str">
        <f>+MAR!AD70</f>
        <v>D</v>
      </c>
      <c r="AC10" s="259" t="str">
        <f>+MAR!AE70</f>
        <v>NT</v>
      </c>
      <c r="AD10" s="259" t="str">
        <f>+MAR!AF70</f>
        <v>NT</v>
      </c>
      <c r="AE10" s="259">
        <f>+MAR!AG70</f>
        <v>0</v>
      </c>
      <c r="AF10" s="259" t="str">
        <f>+MAR!AH70</f>
        <v>D</v>
      </c>
      <c r="AG10" s="245">
        <f>+MAR!BE70</f>
        <v>7.5</v>
      </c>
    </row>
    <row r="11" spans="1:33" ht="21" customHeight="1" x14ac:dyDescent="0.25">
      <c r="A11" s="382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383"/>
      <c r="B12" s="250" t="str">
        <f>+ABR!D70</f>
        <v>N</v>
      </c>
      <c r="C12" s="250">
        <f>+ABR!E70</f>
        <v>0</v>
      </c>
      <c r="D12" s="250">
        <f>+ABR!F70</f>
        <v>0</v>
      </c>
      <c r="E12" s="250" t="str">
        <f>+ABR!G70</f>
        <v>N</v>
      </c>
      <c r="F12" s="250" t="str">
        <f>+ABR!H70</f>
        <v>N</v>
      </c>
      <c r="G12" s="250">
        <f>+ABR!I70</f>
        <v>0</v>
      </c>
      <c r="H12" s="250" t="str">
        <f>+ABR!J70</f>
        <v>DTS5S</v>
      </c>
      <c r="I12" s="250" t="str">
        <f>+ABR!K70</f>
        <v>N</v>
      </c>
      <c r="J12" s="250" t="str">
        <f>+ABR!L70</f>
        <v>N</v>
      </c>
      <c r="K12" s="250">
        <f>+ABR!M70</f>
        <v>0</v>
      </c>
      <c r="L12" s="250">
        <f>+ABR!N70</f>
        <v>0</v>
      </c>
      <c r="M12" s="250" t="str">
        <f>+ABR!O70</f>
        <v>D</v>
      </c>
      <c r="N12" s="250" t="str">
        <f>+ABR!P70</f>
        <v>N</v>
      </c>
      <c r="O12" s="250">
        <f>+ABR!Q70</f>
        <v>0</v>
      </c>
      <c r="P12" s="250">
        <f>+ABR!R70</f>
        <v>0</v>
      </c>
      <c r="Q12" s="250" t="str">
        <f>+ABR!S70</f>
        <v>T</v>
      </c>
      <c r="R12" s="250" t="str">
        <f>+ABR!T70</f>
        <v>DT</v>
      </c>
      <c r="S12" s="250" t="str">
        <f>+ABR!U70</f>
        <v>DT</v>
      </c>
      <c r="T12" s="250">
        <f>+ABR!V70</f>
        <v>0</v>
      </c>
      <c r="U12" s="250" t="str">
        <f>+ABR!W70</f>
        <v>D</v>
      </c>
      <c r="V12" s="250" t="str">
        <f>+ABR!X70</f>
        <v>N</v>
      </c>
      <c r="W12" s="250">
        <f>+ABR!Y70</f>
        <v>0</v>
      </c>
      <c r="X12" s="250">
        <f>+ABR!Z70</f>
        <v>0</v>
      </c>
      <c r="Y12" s="250" t="str">
        <f>+ABR!AA70</f>
        <v>D</v>
      </c>
      <c r="Z12" s="250" t="str">
        <f>+ABR!AB70</f>
        <v>D</v>
      </c>
      <c r="AA12" s="250" t="str">
        <f>+ABR!AC70</f>
        <v>NTS</v>
      </c>
      <c r="AB12" s="250" t="str">
        <f>+ABR!AD70</f>
        <v>NTSDS</v>
      </c>
      <c r="AC12" s="250">
        <f>+ABR!AE70</f>
        <v>0</v>
      </c>
      <c r="AD12" s="250">
        <f>+ABR!AF70</f>
        <v>0</v>
      </c>
      <c r="AE12" s="250" t="str">
        <f>+ABR!AG70</f>
        <v>DTS5S</v>
      </c>
      <c r="AF12" s="250">
        <f>+ABR!AH70</f>
        <v>0</v>
      </c>
      <c r="AG12" s="245">
        <f>+ABR!BE70</f>
        <v>6.5</v>
      </c>
    </row>
    <row r="13" spans="1:33" ht="21" customHeight="1" x14ac:dyDescent="0.25">
      <c r="A13" s="382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>
        <f>176/24</f>
        <v>7.333333333333333</v>
      </c>
    </row>
    <row r="14" spans="1:33" ht="21" customHeight="1" x14ac:dyDescent="0.25">
      <c r="A14" s="383"/>
      <c r="B14" s="278" t="str">
        <f>+MAI!D70</f>
        <v>DTSDS</v>
      </c>
      <c r="C14" s="278" t="str">
        <f>+MAI!E70</f>
        <v>N</v>
      </c>
      <c r="D14" s="278" t="str">
        <f>+MAI!F70</f>
        <v>N</v>
      </c>
      <c r="E14" s="278">
        <f>+MAI!G70</f>
        <v>0</v>
      </c>
      <c r="F14" s="278">
        <f>+MAI!H70</f>
        <v>0</v>
      </c>
      <c r="G14" s="278" t="str">
        <f>+MAI!I70</f>
        <v>D</v>
      </c>
      <c r="H14" s="278" t="str">
        <f>+MAI!J70</f>
        <v>N</v>
      </c>
      <c r="I14" s="278" t="str">
        <f>+MAI!K70</f>
        <v>NTS5S1</v>
      </c>
      <c r="J14" s="278">
        <f>+MAI!L70</f>
        <v>0</v>
      </c>
      <c r="K14" s="278" t="str">
        <f>+MAI!M70</f>
        <v>FOTS</v>
      </c>
      <c r="L14" s="278" t="str">
        <f>+MAI!N70</f>
        <v>N</v>
      </c>
      <c r="M14" s="278">
        <f>+MAI!O70</f>
        <v>0</v>
      </c>
      <c r="N14" s="278" t="str">
        <f>+MAI!P70</f>
        <v>FE</v>
      </c>
      <c r="O14" s="278" t="str">
        <f>+MAI!Q70</f>
        <v>FE</v>
      </c>
      <c r="P14" s="278" t="str">
        <f>+MAI!R70</f>
        <v>FE</v>
      </c>
      <c r="Q14" s="278" t="str">
        <f>+MAI!S70</f>
        <v>FES</v>
      </c>
      <c r="R14" s="278" t="str">
        <f>+MAI!T70</f>
        <v>FED</v>
      </c>
      <c r="S14" s="278" t="str">
        <f>+MAI!U70</f>
        <v>FE</v>
      </c>
      <c r="T14" s="278" t="str">
        <f>+MAI!V70</f>
        <v>FE</v>
      </c>
      <c r="U14" s="278" t="str">
        <f>+MAI!W70</f>
        <v>FE</v>
      </c>
      <c r="V14" s="278" t="str">
        <f>+MAI!X70</f>
        <v>FE</v>
      </c>
      <c r="W14" s="278" t="str">
        <f>+MAI!Y70</f>
        <v>FE</v>
      </c>
      <c r="X14" s="278" t="str">
        <f>+MAI!Z70</f>
        <v>FE</v>
      </c>
      <c r="Y14" s="278" t="str">
        <f>+MAI!AA70</f>
        <v>FES</v>
      </c>
      <c r="Z14" s="278" t="str">
        <f>+MAI!AB70</f>
        <v>FED</v>
      </c>
      <c r="AA14" s="278" t="str">
        <f>+MAI!AC70</f>
        <v>FE</v>
      </c>
      <c r="AB14" s="278" t="str">
        <f>+MAI!AD70</f>
        <v>FE</v>
      </c>
      <c r="AC14" s="278" t="str">
        <f>+MAI!AE70</f>
        <v>FES</v>
      </c>
      <c r="AD14" s="278" t="str">
        <f>+MAI!AF70</f>
        <v>FED</v>
      </c>
      <c r="AE14" s="278" t="str">
        <f>+MAI!AG70</f>
        <v>FE</v>
      </c>
      <c r="AF14" s="278" t="str">
        <f>+MAI!AH70</f>
        <v>FE</v>
      </c>
      <c r="AG14" s="245">
        <f>+MAI!BE70</f>
        <v>6.833333333333333</v>
      </c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56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36</v>
      </c>
    </row>
    <row r="18" spans="1:56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0</v>
      </c>
    </row>
    <row r="20" spans="1:56" s="53" customFormat="1" ht="18" customHeight="1" x14ac:dyDescent="0.15">
      <c r="A20" s="1776" t="s">
        <v>218</v>
      </c>
      <c r="B20" s="1776"/>
      <c r="C20" s="1776"/>
      <c r="D20" s="1777">
        <f>COUNTIF($B$4:$AF$15,"=DTS")+COUNTIF($B$4:$AF$15,"=NTS")+COUNTIF($B$4:$AF$15,"=DTS1")+COUNTIF($B$4:$AF$15,"=NTS1")</f>
        <v>2</v>
      </c>
      <c r="E20" s="1777"/>
      <c r="I20" s="1776" t="s">
        <v>219</v>
      </c>
      <c r="J20" s="1776"/>
      <c r="K20" s="1776"/>
      <c r="L20" s="1777">
        <f>COUNTIF($B$4:$AF$15,"=FE")</f>
        <v>21</v>
      </c>
      <c r="M20" s="1777"/>
      <c r="Q20" s="1778" t="s">
        <v>57</v>
      </c>
      <c r="R20" s="1779"/>
      <c r="S20" s="1779"/>
      <c r="T20" s="1780"/>
      <c r="U20" s="1781">
        <f>MAI!CB70</f>
        <v>1</v>
      </c>
      <c r="V20" s="1782"/>
      <c r="AG20" s="246"/>
    </row>
    <row r="21" spans="1:56" s="53" customFormat="1" ht="18" customHeight="1" x14ac:dyDescent="0.15">
      <c r="A21" s="1776" t="s">
        <v>220</v>
      </c>
      <c r="B21" s="1776"/>
      <c r="C21" s="1776"/>
      <c r="D21" s="1777">
        <f>COUNTIF($B$4:$AF$15,"=DTS5S")+COUNTIF($B$4:$AF$15,"=NTS5S")+COUNTIF($B$4:$AF$15,"=DTS5S1")+COUNTIF($B$4:$AF$15,"=NTS5S1")</f>
        <v>4</v>
      </c>
      <c r="E21" s="1777"/>
      <c r="I21" s="1776" t="s">
        <v>57</v>
      </c>
      <c r="J21" s="1776"/>
      <c r="K21" s="1776"/>
      <c r="L21" s="1777">
        <f>COUNTIF($B$4:$AF$15,"=FOTS")</f>
        <v>1</v>
      </c>
      <c r="M21" s="1777"/>
      <c r="Q21" s="1785" t="s">
        <v>295</v>
      </c>
      <c r="R21" s="1786"/>
      <c r="S21" s="1786"/>
      <c r="T21" s="1787"/>
      <c r="U21" s="1783"/>
      <c r="V21" s="1784"/>
      <c r="AG21" s="246"/>
    </row>
    <row r="22" spans="1:56" s="53" customFormat="1" ht="18" customHeight="1" x14ac:dyDescent="0.15">
      <c r="A22" s="1776" t="s">
        <v>221</v>
      </c>
      <c r="B22" s="1776"/>
      <c r="C22" s="1776"/>
      <c r="D22" s="1777">
        <f>COUNTIF($B$4:$AF$15,"=DTSDS")+COUNTIF($B$4:$AF$15,"=NTSDS")+COUNTIF($B$4:$AF$15,"=DTSDS1")+COUNTIF($B$4:$AF$15,"=NTSDS1")</f>
        <v>2</v>
      </c>
      <c r="E22" s="1777"/>
      <c r="I22" s="1776" t="s">
        <v>222</v>
      </c>
      <c r="J22" s="1776"/>
      <c r="K22" s="1776"/>
      <c r="L22" s="1777">
        <f>COUNTIF($B$4:$AF$15,"=L")</f>
        <v>0</v>
      </c>
      <c r="M22" s="1777"/>
      <c r="Q22" s="1778" t="s">
        <v>223</v>
      </c>
      <c r="R22" s="1779"/>
      <c r="S22" s="1779"/>
      <c r="T22" s="1780"/>
      <c r="U22" s="1801">
        <f>IF(AG18&gt;0,AG18-(T20*(12/24)),0)</f>
        <v>0</v>
      </c>
      <c r="V22" s="1802"/>
      <c r="W22" s="1805" t="s">
        <v>224</v>
      </c>
      <c r="X22" s="1806"/>
      <c r="Y22" s="1807">
        <f>IF(U22&gt;0,(IF(U22&lt;(12/24),1/24,(INT(U22/(12/24)))/24)),0)</f>
        <v>0</v>
      </c>
      <c r="Z22" s="1808"/>
      <c r="AA22" s="1791">
        <f>((Y22*24)*1.25*U24)</f>
        <v>0</v>
      </c>
      <c r="AB22" s="1792"/>
      <c r="AG22" s="246"/>
    </row>
    <row r="23" spans="1:56" s="53" customFormat="1" ht="18" customHeight="1" x14ac:dyDescent="0.15">
      <c r="A23" s="1776" t="s">
        <v>225</v>
      </c>
      <c r="B23" s="1776"/>
      <c r="C23" s="1776"/>
      <c r="D23" s="1788">
        <f>+D20+D21+D22</f>
        <v>8</v>
      </c>
      <c r="E23" s="1788"/>
      <c r="I23" s="1776" t="s">
        <v>226</v>
      </c>
      <c r="J23" s="1776"/>
      <c r="K23" s="1776"/>
      <c r="L23" s="1777">
        <f>COUNTIF($B$4:$AF$15,"=B")</f>
        <v>0</v>
      </c>
      <c r="M23" s="1777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>
        <f>IF(U22&lt;(12/24),U22-Y22,U22-(INT(U22/(12/24)))/24)</f>
        <v>0</v>
      </c>
      <c r="Z23" s="1808"/>
      <c r="AA23" s="1791">
        <f>+((Y23*24)*1.375*U24)</f>
        <v>0</v>
      </c>
      <c r="AB23" s="1792"/>
      <c r="AG23" s="246"/>
    </row>
    <row r="24" spans="1:56" s="53" customFormat="1" ht="18" customHeight="1" x14ac:dyDescent="0.15">
      <c r="A24" s="247"/>
      <c r="I24" s="1776" t="s">
        <v>227</v>
      </c>
      <c r="J24" s="1776"/>
      <c r="K24" s="1776"/>
      <c r="L24" s="1777">
        <f>COUNTIF($B$4:$AF$15,"=Disp")</f>
        <v>0</v>
      </c>
      <c r="M24" s="1777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>
        <f>+AA22+AA23</f>
        <v>0</v>
      </c>
      <c r="Z24" s="1799"/>
      <c r="AA24" s="1799"/>
      <c r="AB24" s="1800"/>
      <c r="AG24" s="246"/>
    </row>
    <row r="25" spans="1:56" ht="18" customHeight="1" x14ac:dyDescent="0.25">
      <c r="A25" s="1823" t="s">
        <v>262</v>
      </c>
      <c r="B25" s="1823"/>
      <c r="C25" s="1823"/>
      <c r="D25" s="1823"/>
      <c r="E25" s="1823"/>
      <c r="F25" s="1823"/>
      <c r="G25" s="1823"/>
      <c r="H25" s="1823"/>
      <c r="I25" s="1823"/>
      <c r="J25" s="1823"/>
      <c r="K25" s="1823"/>
      <c r="L25" s="1823"/>
      <c r="M25" s="1823"/>
      <c r="N25" s="1823"/>
      <c r="O25" s="1823"/>
      <c r="P25" s="1823"/>
      <c r="Q25" s="1823"/>
      <c r="R25" s="1823"/>
      <c r="S25" s="1823"/>
      <c r="T25" s="1823"/>
      <c r="U25" s="1823"/>
      <c r="V25" s="1823"/>
      <c r="W25" s="1823"/>
      <c r="X25" s="1823"/>
      <c r="Y25" s="1823"/>
      <c r="Z25" s="1823"/>
      <c r="AA25" s="1823"/>
      <c r="AB25" s="1823"/>
      <c r="AC25" s="1823"/>
      <c r="AD25" s="1823"/>
      <c r="AE25" s="1823"/>
      <c r="AF25" s="1823"/>
      <c r="AG25" s="1823"/>
      <c r="AH25" s="1823"/>
      <c r="AI25" s="1823"/>
      <c r="AJ25" s="1823"/>
      <c r="AK25" s="1823"/>
      <c r="AL25" s="1823"/>
      <c r="AM25" s="1823"/>
      <c r="AN25" s="1823"/>
      <c r="AO25" s="1823"/>
      <c r="AP25" s="1823"/>
      <c r="AQ25" s="1823"/>
      <c r="AR25" s="1823"/>
      <c r="AS25" s="1823"/>
      <c r="AT25" s="1823"/>
      <c r="AU25" s="1823"/>
      <c r="AV25" s="1823"/>
      <c r="AW25" s="1823"/>
      <c r="AX25" s="1823"/>
      <c r="AY25" s="1823"/>
      <c r="AZ25" s="1823"/>
      <c r="BA25" s="1823"/>
      <c r="BB25" s="1823"/>
      <c r="BC25" s="1823"/>
      <c r="BD25" s="1823"/>
    </row>
    <row r="26" spans="1:56" ht="18" customHeight="1" x14ac:dyDescent="0.25"/>
    <row r="27" spans="1:56" ht="36.950000000000003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56" ht="21" customHeight="1" x14ac:dyDescent="0.25">
      <c r="A28" s="1764">
        <v>2024</v>
      </c>
      <c r="B28" s="1771" t="s">
        <v>214</v>
      </c>
      <c r="C28" s="1772"/>
      <c r="D28" s="1773"/>
      <c r="E28" s="1810">
        <v>38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26.666666666666668</v>
      </c>
    </row>
    <row r="29" spans="1:56" ht="21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56" ht="21" customHeight="1" x14ac:dyDescent="0.25">
      <c r="A30" s="1764" t="s">
        <v>251</v>
      </c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427">
        <f>184/24-"24:00"</f>
        <v>6.666666666666667</v>
      </c>
    </row>
    <row r="31" spans="1:56" ht="21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56" ht="21" customHeight="1" x14ac:dyDescent="0.25">
      <c r="A32" s="1764" t="s">
        <v>252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4">
        <f>176/24</f>
        <v>7.333333333333333</v>
      </c>
    </row>
    <row r="33" spans="1:33" ht="21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21" customHeight="1" x14ac:dyDescent="0.25">
      <c r="A34" s="1764" t="s">
        <v>253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4">
        <f>168/24-"36:00"</f>
        <v>5.5</v>
      </c>
    </row>
    <row r="35" spans="1:33" ht="21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21" customHeight="1" x14ac:dyDescent="0.25">
      <c r="A36" s="1764" t="s">
        <v>254</v>
      </c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4">
        <f>184/24-"12:00"</f>
        <v>7.166666666666667</v>
      </c>
    </row>
    <row r="37" spans="1:33" ht="21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21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21" customHeight="1" x14ac:dyDescent="0.25">
      <c r="A39" s="1765"/>
      <c r="B39" s="277"/>
      <c r="C39" s="277"/>
      <c r="D39" s="277"/>
      <c r="E39" s="277"/>
      <c r="F39" s="277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277"/>
      <c r="V39" s="277"/>
      <c r="W39" s="277"/>
      <c r="X39" s="277"/>
      <c r="Y39" s="277"/>
      <c r="Z39" s="277"/>
      <c r="AA39" s="277"/>
      <c r="AB39" s="277"/>
      <c r="AC39" s="277"/>
      <c r="AD39" s="277"/>
      <c r="AE39" s="277"/>
      <c r="AF39" s="277"/>
      <c r="AG39" s="245"/>
    </row>
    <row r="40" spans="1:33" ht="21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21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1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1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15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5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5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15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15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55.5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0">
    <mergeCell ref="A25:BD25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195" priority="1" operator="equal">
      <formula>"FOTS"</formula>
    </cfRule>
    <cfRule type="cellIs" dxfId="194" priority="2" operator="equal">
      <formula>"FO"</formula>
    </cfRule>
    <cfRule type="cellIs" dxfId="193" priority="3" operator="equal">
      <formula>"F"</formula>
    </cfRule>
    <cfRule type="cellIs" dxfId="192" priority="4" operator="equal">
      <formula>"NTSDS"</formula>
    </cfRule>
    <cfRule type="cellIs" dxfId="191" priority="5" operator="equal">
      <formula>"DTSDS"</formula>
    </cfRule>
    <cfRule type="cellIs" dxfId="190" priority="6" operator="equal">
      <formula>"NTS5S"</formula>
    </cfRule>
    <cfRule type="cellIs" dxfId="189" priority="7" operator="equal">
      <formula>"DTS5S"</formula>
    </cfRule>
    <cfRule type="cellIs" dxfId="188" priority="8" operator="equal">
      <formula>"NTS"</formula>
    </cfRule>
    <cfRule type="cellIs" dxfId="187" priority="9" operator="equal">
      <formula>"DTS"</formula>
    </cfRule>
    <cfRule type="cellIs" dxfId="186" priority="10" operator="equal">
      <formula>"FEF"</formula>
    </cfRule>
    <cfRule type="cellIs" dxfId="185" priority="11" operator="equal">
      <formula>"FED"</formula>
    </cfRule>
    <cfRule type="cellIs" dxfId="184" priority="12" operator="equal">
      <formula>"FES"</formula>
    </cfRule>
    <cfRule type="cellIs" dxfId="183" priority="13" operator="equal">
      <formula>"FE"</formula>
    </cfRule>
    <cfRule type="cellIs" dxfId="182" priority="14" operator="equal">
      <formula>"DS"</formula>
    </cfRule>
  </conditionalFormatting>
  <conditionalFormatting sqref="B30:AF41">
    <cfRule type="cellIs" dxfId="181" priority="29" operator="equal">
      <formula>"FOTS"</formula>
    </cfRule>
    <cfRule type="cellIs" dxfId="180" priority="30" operator="equal">
      <formula>"FO"</formula>
    </cfRule>
    <cfRule type="cellIs" dxfId="179" priority="31" operator="equal">
      <formula>"F"</formula>
    </cfRule>
    <cfRule type="cellIs" dxfId="178" priority="32" operator="equal">
      <formula>"NTSDS"</formula>
    </cfRule>
    <cfRule type="cellIs" dxfId="177" priority="33" operator="equal">
      <formula>"DTSDS"</formula>
    </cfRule>
    <cfRule type="cellIs" dxfId="176" priority="34" operator="equal">
      <formula>"NTS5S"</formula>
    </cfRule>
    <cfRule type="cellIs" dxfId="175" priority="35" operator="equal">
      <formula>"DTS5S"</formula>
    </cfRule>
    <cfRule type="cellIs" dxfId="174" priority="36" operator="equal">
      <formula>"NTS"</formula>
    </cfRule>
    <cfRule type="cellIs" dxfId="173" priority="37" operator="equal">
      <formula>"DTS"</formula>
    </cfRule>
    <cfRule type="cellIs" dxfId="172" priority="38" operator="equal">
      <formula>"FEF"</formula>
    </cfRule>
    <cfRule type="cellIs" dxfId="171" priority="39" operator="equal">
      <formula>"FED"</formula>
    </cfRule>
    <cfRule type="cellIs" dxfId="170" priority="40" operator="equal">
      <formula>"FES"</formula>
    </cfRule>
    <cfRule type="cellIs" dxfId="169" priority="41" operator="equal">
      <formula>"FE"</formula>
    </cfRule>
    <cfRule type="cellIs" dxfId="168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E20D-9F07-42D9-BBDC-6F4F1C667CAF}">
  <dimension ref="A1:BD50"/>
  <sheetViews>
    <sheetView showZeros="0" workbookViewId="0">
      <selection activeCell="E3" sqref="E3:K3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8" width="8.7109375" hidden="1" customWidth="1"/>
    <col min="39" max="39" width="1.425781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39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36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 t="str">
        <f>+JAN!D75</f>
        <v>D</v>
      </c>
      <c r="C5" s="259" t="str">
        <f>+JAN!E75</f>
        <v>T</v>
      </c>
      <c r="D5" s="259" t="str">
        <f>+JAN!F75</f>
        <v>DT</v>
      </c>
      <c r="E5" s="259" t="str">
        <f>+JAN!G75</f>
        <v>N</v>
      </c>
      <c r="F5" s="259">
        <f>+JAN!H75</f>
        <v>0</v>
      </c>
      <c r="G5" s="259" t="str">
        <f>+JAN!I75</f>
        <v>DTS5S</v>
      </c>
      <c r="H5" s="259" t="str">
        <f>+JAN!J75</f>
        <v>D</v>
      </c>
      <c r="I5" s="259" t="str">
        <f>+JAN!K75</f>
        <v>D</v>
      </c>
      <c r="J5" s="259">
        <f>+JAN!L75</f>
        <v>0</v>
      </c>
      <c r="K5" s="259">
        <f>+JAN!M75</f>
        <v>0</v>
      </c>
      <c r="L5" s="259" t="str">
        <f>+JAN!N75</f>
        <v>D</v>
      </c>
      <c r="M5" s="259" t="str">
        <f>+JAN!O75</f>
        <v>N</v>
      </c>
      <c r="N5" s="259">
        <f>+JAN!P75</f>
        <v>0</v>
      </c>
      <c r="O5" s="259">
        <f>+JAN!Q75</f>
        <v>0</v>
      </c>
      <c r="P5" s="259" t="str">
        <f>+JAN!R75</f>
        <v>D</v>
      </c>
      <c r="Q5" s="259" t="str">
        <f>+JAN!S75</f>
        <v>N</v>
      </c>
      <c r="R5" s="259" t="str">
        <f>+JAN!T75</f>
        <v>NTS</v>
      </c>
      <c r="S5" s="259">
        <f>+JAN!U75</f>
        <v>0</v>
      </c>
      <c r="T5" s="259" t="str">
        <f>+JAN!V75</f>
        <v>D</v>
      </c>
      <c r="U5" s="259" t="str">
        <f>+JAN!W75</f>
        <v>DT</v>
      </c>
      <c r="V5" s="259">
        <f>+JAN!X75</f>
        <v>0</v>
      </c>
      <c r="W5" s="259">
        <f>+JAN!Y75</f>
        <v>0</v>
      </c>
      <c r="X5" s="259" t="str">
        <f>+JAN!Z75</f>
        <v>D</v>
      </c>
      <c r="Y5" s="259" t="str">
        <f>+JAN!AA75</f>
        <v>DT</v>
      </c>
      <c r="Z5" s="259">
        <f>+JAN!AB75</f>
        <v>0</v>
      </c>
      <c r="AA5" s="259">
        <f>+JAN!AC75</f>
        <v>0</v>
      </c>
      <c r="AB5" s="259" t="str">
        <f>+JAN!AD75</f>
        <v>FOTS</v>
      </c>
      <c r="AC5" s="259" t="str">
        <f>+JAN!AE75</f>
        <v>FOTS</v>
      </c>
      <c r="AD5" s="259">
        <f>+JAN!AF75</f>
        <v>0</v>
      </c>
      <c r="AE5" s="259">
        <f>+JAN!AG75</f>
        <v>0</v>
      </c>
      <c r="AF5" s="259" t="str">
        <f>+JAN!AH75</f>
        <v>FOTS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+JAN!BE75</f>
        <v>6.5</v>
      </c>
    </row>
    <row r="7" spans="1:33" ht="21" customHeight="1" x14ac:dyDescent="0.25">
      <c r="A7" s="382" t="s">
        <v>232</v>
      </c>
      <c r="B7" s="259" t="str">
        <f>+FEV!D77</f>
        <v>FOTS</v>
      </c>
      <c r="C7" s="259">
        <f>+FEV!E77</f>
        <v>0</v>
      </c>
      <c r="D7" s="259" t="str">
        <f>+FEV!F77</f>
        <v>DTS5S</v>
      </c>
      <c r="E7" s="259" t="str">
        <f>+FEV!G77</f>
        <v>D</v>
      </c>
      <c r="F7" s="259" t="str">
        <f>+FEV!H77</f>
        <v>N</v>
      </c>
      <c r="G7" s="259">
        <f>+FEV!I77</f>
        <v>0</v>
      </c>
      <c r="H7" s="259">
        <f>+FEV!J77</f>
        <v>0</v>
      </c>
      <c r="I7" s="259" t="str">
        <f>+FEV!K77</f>
        <v>D</v>
      </c>
      <c r="J7" s="259" t="str">
        <f>+FEV!L77</f>
        <v>N</v>
      </c>
      <c r="K7" s="259">
        <f>+FEV!M77</f>
        <v>0</v>
      </c>
      <c r="L7" s="259">
        <f>+FEV!N77</f>
        <v>0</v>
      </c>
      <c r="M7" s="259" t="str">
        <f>+FEV!O77</f>
        <v>D</v>
      </c>
      <c r="N7" s="259" t="str">
        <f>+FEV!P77</f>
        <v>N</v>
      </c>
      <c r="O7" s="259">
        <f>+FEV!Q77</f>
        <v>0</v>
      </c>
      <c r="P7" s="259" t="str">
        <f>+FEV!R77</f>
        <v>DT</v>
      </c>
      <c r="Q7" s="259" t="str">
        <f>+FEV!S77</f>
        <v>D</v>
      </c>
      <c r="R7" s="259" t="str">
        <f>+FEV!T77</f>
        <v>N</v>
      </c>
      <c r="S7" s="259">
        <f>+FEV!U77</f>
        <v>0</v>
      </c>
      <c r="T7" s="259">
        <f>+FEV!V77</f>
        <v>0</v>
      </c>
      <c r="U7" s="259" t="str">
        <f>+FEV!W77</f>
        <v>D</v>
      </c>
      <c r="V7" s="259" t="str">
        <f>+FEV!X77</f>
        <v>D</v>
      </c>
      <c r="W7" s="259">
        <f>+FEV!Y77</f>
        <v>0</v>
      </c>
      <c r="X7" s="259">
        <f>+FEV!Z77</f>
        <v>0</v>
      </c>
      <c r="Y7" s="259" t="str">
        <f>+FEV!AA77</f>
        <v>D</v>
      </c>
      <c r="Z7" s="259" t="str">
        <f>+FEV!AB77</f>
        <v>N</v>
      </c>
      <c r="AA7" s="259" t="str">
        <f>+FEV!AC77</f>
        <v>NTS5S</v>
      </c>
      <c r="AB7" s="259">
        <f>+FEV!AD77</f>
        <v>0</v>
      </c>
      <c r="AC7" s="259" t="str">
        <f>+FEV!AE77</f>
        <v>DT</v>
      </c>
      <c r="AD7" s="259">
        <f>+FEV!AF77</f>
        <v>0</v>
      </c>
      <c r="AE7" s="259">
        <f>+FEV!AG77</f>
        <v>0</v>
      </c>
      <c r="AF7" s="259">
        <f>+FEV!AH77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+FEV!BE77</f>
        <v>7</v>
      </c>
    </row>
    <row r="9" spans="1:33" ht="21" customHeight="1" x14ac:dyDescent="0.25">
      <c r="A9" s="382" t="s">
        <v>233</v>
      </c>
      <c r="B9" s="259" t="str">
        <f>+MAR!D77</f>
        <v>N</v>
      </c>
      <c r="C9" s="259">
        <f>+MAR!E77</f>
        <v>0</v>
      </c>
      <c r="D9" s="259">
        <f>+MAR!F77</f>
        <v>0</v>
      </c>
      <c r="E9" s="259" t="str">
        <f>+MAR!G77</f>
        <v>D</v>
      </c>
      <c r="F9" s="259" t="str">
        <f>+MAR!H77</f>
        <v>N</v>
      </c>
      <c r="G9" s="259">
        <f>+MAR!I77</f>
        <v>0</v>
      </c>
      <c r="H9" s="259">
        <f>+MAR!J77</f>
        <v>0</v>
      </c>
      <c r="I9" s="259" t="str">
        <f>+MAR!K77</f>
        <v>FOTS</v>
      </c>
      <c r="J9" s="259" t="str">
        <f>+MAR!L77</f>
        <v>N</v>
      </c>
      <c r="K9" s="259">
        <f>+MAR!M77</f>
        <v>0</v>
      </c>
      <c r="L9" s="259">
        <f>+MAR!N77</f>
        <v>0</v>
      </c>
      <c r="M9" s="259" t="str">
        <f>+MAR!O77</f>
        <v>D</v>
      </c>
      <c r="N9" s="259" t="str">
        <f>+MAR!P77</f>
        <v>T</v>
      </c>
      <c r="O9" s="259" t="str">
        <f>+MAR!Q77</f>
        <v>NT</v>
      </c>
      <c r="P9" s="259">
        <f>+MAR!R77</f>
        <v>0</v>
      </c>
      <c r="Q9" s="259" t="str">
        <f>+MAR!S77</f>
        <v>D</v>
      </c>
      <c r="R9" s="259" t="str">
        <f>+MAR!T77</f>
        <v>N</v>
      </c>
      <c r="S9" s="259">
        <f>+MAR!U77</f>
        <v>0</v>
      </c>
      <c r="T9" s="259">
        <f>+MAR!V77</f>
        <v>0</v>
      </c>
      <c r="U9" s="259" t="str">
        <f>+MAR!W77</f>
        <v>D</v>
      </c>
      <c r="V9" s="259" t="str">
        <f>+MAR!X77</f>
        <v>D</v>
      </c>
      <c r="W9" s="259">
        <f>+MAR!Y77</f>
        <v>0</v>
      </c>
      <c r="X9" s="259">
        <f>+MAR!Z77</f>
        <v>0</v>
      </c>
      <c r="Y9" s="259" t="str">
        <f>+MAR!AA77</f>
        <v>TR</v>
      </c>
      <c r="Z9" s="259" t="str">
        <f>+MAR!AB77</f>
        <v>TR</v>
      </c>
      <c r="AA9" s="259" t="str">
        <f>+MAR!AC77</f>
        <v>DTS5S</v>
      </c>
      <c r="AB9" s="259">
        <f>+MAR!AD77</f>
        <v>0</v>
      </c>
      <c r="AC9" s="259" t="str">
        <f>+MAR!AE77</f>
        <v>N</v>
      </c>
      <c r="AD9" s="259" t="str">
        <f>+MAR!AF77</f>
        <v>N</v>
      </c>
      <c r="AE9" s="259">
        <f>+MAR!AG77</f>
        <v>0</v>
      </c>
      <c r="AF9" s="259" t="str">
        <f>+MAR!AH77</f>
        <v>DTS5S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+MAR!BE77</f>
        <v>6.666666666666667</v>
      </c>
    </row>
    <row r="11" spans="1:33" ht="21" customHeight="1" x14ac:dyDescent="0.25">
      <c r="A11" s="382" t="s">
        <v>234</v>
      </c>
      <c r="B11" s="250" t="str">
        <f>+ABR!D77</f>
        <v>D</v>
      </c>
      <c r="C11" s="250" t="str">
        <f>+ABR!E77</f>
        <v>N</v>
      </c>
      <c r="D11" s="250">
        <f>+ABR!F77</f>
        <v>0</v>
      </c>
      <c r="E11" s="250">
        <f>+ABR!G77</f>
        <v>0</v>
      </c>
      <c r="F11" s="250" t="str">
        <f>+ABR!H77</f>
        <v>D</v>
      </c>
      <c r="G11" s="250" t="str">
        <f>+ABR!I77</f>
        <v>N</v>
      </c>
      <c r="H11" s="250">
        <f>+ABR!J77</f>
        <v>0</v>
      </c>
      <c r="I11" s="250" t="str">
        <f>+ABR!K77</f>
        <v>DTS5S</v>
      </c>
      <c r="J11" s="250" t="str">
        <f>+ABR!L77</f>
        <v>D</v>
      </c>
      <c r="K11" s="250" t="str">
        <f>+ABR!M77</f>
        <v>N</v>
      </c>
      <c r="L11" s="250" t="str">
        <f>+ABR!N77</f>
        <v>NTS</v>
      </c>
      <c r="M11" s="250">
        <f>+ABR!O77</f>
        <v>0</v>
      </c>
      <c r="N11" s="250" t="str">
        <f>+ABR!P77</f>
        <v>D</v>
      </c>
      <c r="O11" s="250" t="str">
        <f>+ABR!Q77</f>
        <v>N</v>
      </c>
      <c r="P11" s="250">
        <f>+ABR!R77</f>
        <v>0</v>
      </c>
      <c r="Q11" s="250">
        <f>+ABR!S77</f>
        <v>0</v>
      </c>
      <c r="R11" s="250" t="str">
        <f>+ABR!T77</f>
        <v>D</v>
      </c>
      <c r="S11" s="250" t="str">
        <f>+ABR!U77</f>
        <v>D</v>
      </c>
      <c r="T11" s="250">
        <f>+ABR!V77</f>
        <v>0</v>
      </c>
      <c r="U11" s="250" t="str">
        <f>+ABR!W77</f>
        <v>DTSDS1</v>
      </c>
      <c r="V11" s="250" t="str">
        <f>+ABR!X77</f>
        <v>D</v>
      </c>
      <c r="W11" s="250" t="str">
        <f>+ABR!Y77</f>
        <v>N</v>
      </c>
      <c r="X11" s="250">
        <f>+ABR!Z77</f>
        <v>0</v>
      </c>
      <c r="Y11" s="250">
        <f>+ABR!AA77</f>
        <v>0</v>
      </c>
      <c r="Z11" s="250" t="str">
        <f>+ABR!AB77</f>
        <v>N</v>
      </c>
      <c r="AA11" s="250" t="str">
        <f>+ABR!AC77</f>
        <v>N</v>
      </c>
      <c r="AB11" s="250">
        <f>+ABR!AD77</f>
        <v>0</v>
      </c>
      <c r="AC11" s="250">
        <f>+ABR!AE77</f>
        <v>0</v>
      </c>
      <c r="AD11" s="250" t="str">
        <f>+ABR!AF77</f>
        <v>D</v>
      </c>
      <c r="AE11" s="250" t="str">
        <f>+ABR!AG77</f>
        <v>N</v>
      </c>
      <c r="AF11" s="250">
        <f>+ABR!AH77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+ABR!BE77</f>
        <v>8</v>
      </c>
    </row>
    <row r="13" spans="1:33" ht="21" customHeight="1" x14ac:dyDescent="0.25">
      <c r="A13" s="382" t="s">
        <v>235</v>
      </c>
      <c r="B13" s="277">
        <f>+MAI!D77</f>
        <v>0</v>
      </c>
      <c r="C13" s="277">
        <f>+MAI!E77</f>
        <v>0</v>
      </c>
      <c r="D13" s="277" t="str">
        <f>+MAI!F77</f>
        <v>FE</v>
      </c>
      <c r="E13" s="277" t="str">
        <f>+MAI!G77</f>
        <v>FE</v>
      </c>
      <c r="F13" s="277">
        <f>+MAI!H77</f>
        <v>0</v>
      </c>
      <c r="G13" s="277" t="str">
        <f>+MAI!I77</f>
        <v>DTS5S1</v>
      </c>
      <c r="H13" s="277" t="str">
        <f>+MAI!J77</f>
        <v>D</v>
      </c>
      <c r="I13" s="277" t="str">
        <f>+MAI!K77</f>
        <v>N</v>
      </c>
      <c r="J13" s="277">
        <f>+MAI!L77</f>
        <v>0</v>
      </c>
      <c r="K13" s="277">
        <f>+MAI!M77</f>
        <v>0</v>
      </c>
      <c r="L13" s="277" t="str">
        <f>+MAI!N77</f>
        <v>SE</v>
      </c>
      <c r="M13" s="277" t="str">
        <f>+MAI!O77</f>
        <v>SE</v>
      </c>
      <c r="N13" s="277">
        <f>+MAI!P77</f>
        <v>0</v>
      </c>
      <c r="O13" s="277">
        <f>+MAI!Q77</f>
        <v>0</v>
      </c>
      <c r="P13" s="277" t="str">
        <f>+MAI!R77</f>
        <v>SE</v>
      </c>
      <c r="Q13" s="277" t="str">
        <f>+MAI!S77</f>
        <v>SE</v>
      </c>
      <c r="R13" s="277">
        <f>+MAI!T77</f>
        <v>0</v>
      </c>
      <c r="S13" s="277">
        <f>+MAI!U77</f>
        <v>0</v>
      </c>
      <c r="T13" s="277" t="str">
        <f>+MAI!V77</f>
        <v>D</v>
      </c>
      <c r="U13" s="277" t="str">
        <f>+MAI!W77</f>
        <v>D</v>
      </c>
      <c r="V13" s="277" t="str">
        <f>+MAI!X77</f>
        <v>N</v>
      </c>
      <c r="W13" s="277" t="str">
        <f>+MAI!Y77</f>
        <v>N</v>
      </c>
      <c r="X13" s="277" t="str">
        <f>+MAI!Z77</f>
        <v>N</v>
      </c>
      <c r="Y13" s="277" t="str">
        <f>+MAI!AA77</f>
        <v>N</v>
      </c>
      <c r="Z13" s="277">
        <f>+MAI!AB77</f>
        <v>0</v>
      </c>
      <c r="AA13" s="277">
        <f>+MAI!AC77</f>
        <v>0</v>
      </c>
      <c r="AB13" s="277" t="str">
        <f>+MAI!AD77</f>
        <v>D</v>
      </c>
      <c r="AC13" s="277" t="str">
        <f>+MAI!AE77</f>
        <v>N</v>
      </c>
      <c r="AD13" s="277">
        <f>+MAI!AF77</f>
        <v>0</v>
      </c>
      <c r="AE13" s="277" t="str">
        <f>+MAI!AG77</f>
        <v>D</v>
      </c>
      <c r="AF13" s="277" t="str">
        <f>+MAI!AH77</f>
        <v>D</v>
      </c>
      <c r="AG13" s="244">
        <f>176/24</f>
        <v>7.333333333333333</v>
      </c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>
        <f>+MAI!BE77</f>
        <v>8</v>
      </c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36.166666666666671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0.1666666666666714</v>
      </c>
    </row>
    <row r="19" spans="1:33" x14ac:dyDescent="0.25">
      <c r="A19" s="1776" t="s">
        <v>218</v>
      </c>
      <c r="B19" s="1776"/>
      <c r="C19" s="1776"/>
      <c r="D19" s="1777">
        <f>COUNTIF($B$4:$AF$15,"=DTS")+COUNTIF($B$4:$AF$15,"=NTS")+COUNTIF($B$4:$AF$15,"=DTS1")+COUNTIF($B$4:$AF$15,"=NTS1")</f>
        <v>2</v>
      </c>
      <c r="E19" s="1777"/>
      <c r="F19" s="53"/>
      <c r="G19" s="53"/>
      <c r="H19" s="53"/>
      <c r="I19" s="1776" t="s">
        <v>219</v>
      </c>
      <c r="J19" s="1776"/>
      <c r="K19" s="1776"/>
      <c r="L19" s="1777">
        <f>COUNTIF($B$4:$AF$15,"=FE")</f>
        <v>2</v>
      </c>
      <c r="M19" s="1777"/>
      <c r="N19" s="53"/>
      <c r="O19" s="53"/>
      <c r="P19" s="53"/>
      <c r="Q19" s="1778" t="s">
        <v>57</v>
      </c>
      <c r="R19" s="1779"/>
      <c r="S19" s="1779"/>
      <c r="T19" s="1780"/>
      <c r="U19" s="1781">
        <f>+MAI!CB77</f>
        <v>1</v>
      </c>
      <c r="V19" s="1782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246"/>
    </row>
    <row r="20" spans="1:33" s="53" customFormat="1" ht="18" customHeight="1" x14ac:dyDescent="0.15">
      <c r="A20" s="1776" t="s">
        <v>220</v>
      </c>
      <c r="B20" s="1776"/>
      <c r="C20" s="1776"/>
      <c r="D20" s="1777">
        <f>COUNTIF($B$4:$AF$15,"=DTS5S")+COUNTIF($B$4:$AF$15,"=NTS5S")+COUNTIF($B$4:$AF$15,"=DTS5S1")+COUNTIF($B$4:$AF$15,"=NTS5S1")</f>
        <v>7</v>
      </c>
      <c r="E20" s="1777"/>
      <c r="I20" s="1776" t="s">
        <v>57</v>
      </c>
      <c r="J20" s="1776"/>
      <c r="K20" s="1776"/>
      <c r="L20" s="1777">
        <f>COUNTIF($B$4:$AF$15,"=FOTS")</f>
        <v>5</v>
      </c>
      <c r="M20" s="1777"/>
      <c r="Q20" s="1785" t="s">
        <v>295</v>
      </c>
      <c r="R20" s="1786"/>
      <c r="S20" s="1786"/>
      <c r="T20" s="1787"/>
      <c r="U20" s="1783"/>
      <c r="V20" s="1784"/>
      <c r="AG20" s="246"/>
    </row>
    <row r="21" spans="1:33" s="53" customFormat="1" ht="18" customHeight="1" x14ac:dyDescent="0.15">
      <c r="A21" s="1776" t="s">
        <v>221</v>
      </c>
      <c r="B21" s="1776"/>
      <c r="C21" s="1776"/>
      <c r="D21" s="1777">
        <f>COUNTIF($B$4:$AF$15,"=DTSDS")+COUNTIF($B$4:$AF$15,"=NTSDS")+COUNTIF($B$4:$AF$15,"=DTSDS1")+COUNTIF($B$4:$AF$15,"=NTSDS1")</f>
        <v>1</v>
      </c>
      <c r="E21" s="1777"/>
      <c r="I21" s="1776" t="s">
        <v>222</v>
      </c>
      <c r="J21" s="1776"/>
      <c r="K21" s="1776"/>
      <c r="L21" s="1777">
        <f>COUNTIF($B$4:$AF$15,"=L")</f>
        <v>0</v>
      </c>
      <c r="M21" s="1777"/>
      <c r="Q21" s="1778" t="s">
        <v>223</v>
      </c>
      <c r="R21" s="1779"/>
      <c r="S21" s="1779"/>
      <c r="T21" s="1780"/>
      <c r="U21" s="1801">
        <f>IF(AG18&gt;0,AG18-(T19*(12/24)),0)</f>
        <v>0.1666666666666714</v>
      </c>
      <c r="V21" s="1802"/>
      <c r="W21" s="1805" t="s">
        <v>224</v>
      </c>
      <c r="X21" s="1806"/>
      <c r="Y21" s="1807">
        <f>IF(U21&gt;0,(IF(U21&lt;(12/24),1/24,(INT(U21/(12/24)))/24)),0)</f>
        <v>4.1666666666666664E-2</v>
      </c>
      <c r="Z21" s="1808"/>
      <c r="AA21" s="1791">
        <f>((Y21*24)*1.25*U23)</f>
        <v>0</v>
      </c>
      <c r="AB21" s="1792"/>
      <c r="AG21" s="246"/>
    </row>
    <row r="22" spans="1:33" s="53" customFormat="1" ht="18" customHeight="1" x14ac:dyDescent="0.15">
      <c r="A22" s="1776" t="s">
        <v>225</v>
      </c>
      <c r="B22" s="1776"/>
      <c r="C22" s="1776"/>
      <c r="D22" s="1788">
        <f>+D19+D20+D21</f>
        <v>10</v>
      </c>
      <c r="E22" s="1788"/>
      <c r="I22" s="1776" t="s">
        <v>226</v>
      </c>
      <c r="J22" s="1776"/>
      <c r="K22" s="1776"/>
      <c r="L22" s="1777">
        <f>COUNTIF($B$4:$AF$15,"=B")</f>
        <v>0</v>
      </c>
      <c r="M22" s="1777"/>
      <c r="Q22" s="1785"/>
      <c r="R22" s="1786"/>
      <c r="S22" s="1786"/>
      <c r="T22" s="1787"/>
      <c r="U22" s="1803"/>
      <c r="V22" s="1804"/>
      <c r="W22" s="1789">
        <v>0.375</v>
      </c>
      <c r="X22" s="1790"/>
      <c r="Y22" s="1807">
        <f>IF(U21&lt;(12/24),U21-Y21,U21-(INT(U21/(12/24)))/24)</f>
        <v>0.12500000000000475</v>
      </c>
      <c r="Z22" s="1808"/>
      <c r="AA22" s="1791">
        <f>+((Y22*24)*1.375*U23)</f>
        <v>0</v>
      </c>
      <c r="AB22" s="1792"/>
      <c r="AG22" s="246"/>
    </row>
    <row r="23" spans="1:33" s="53" customFormat="1" ht="18" customHeight="1" x14ac:dyDescent="0.15">
      <c r="A23" s="247"/>
      <c r="I23" s="1776" t="s">
        <v>227</v>
      </c>
      <c r="J23" s="1776"/>
      <c r="K23" s="1776"/>
      <c r="L23" s="1777">
        <f>COUNTIF($B$4:$AF$15,"=Disp")</f>
        <v>0</v>
      </c>
      <c r="M23" s="1777"/>
      <c r="Q23" s="1793" t="s">
        <v>228</v>
      </c>
      <c r="R23" s="1794"/>
      <c r="S23" s="1794"/>
      <c r="T23" s="1795"/>
      <c r="U23" s="1796"/>
      <c r="V23" s="1797"/>
      <c r="W23" s="248" t="s">
        <v>42</v>
      </c>
      <c r="X23" s="249"/>
      <c r="Y23" s="1798">
        <f>+AA21+AA22</f>
        <v>0</v>
      </c>
      <c r="Z23" s="1799"/>
      <c r="AA23" s="1799"/>
      <c r="AB23" s="1800"/>
      <c r="AG23" s="246"/>
    </row>
    <row r="24" spans="1:33" s="53" customFormat="1" ht="18" customHeight="1" x14ac:dyDescent="0.2">
      <c r="A24" s="1826" t="s">
        <v>262</v>
      </c>
      <c r="B24" s="1826"/>
      <c r="C24" s="1826"/>
      <c r="D24" s="1826"/>
      <c r="E24" s="1826"/>
      <c r="F24" s="1826"/>
      <c r="G24" s="1826"/>
      <c r="H24" s="1826"/>
      <c r="I24" s="1826"/>
      <c r="J24" s="1826"/>
      <c r="K24" s="1826"/>
      <c r="L24" s="1826"/>
      <c r="M24" s="1826"/>
      <c r="N24" s="1826"/>
      <c r="O24" s="1826"/>
      <c r="P24" s="1826"/>
      <c r="Q24" s="1826"/>
      <c r="R24" s="1826"/>
      <c r="S24" s="1826"/>
      <c r="T24" s="1826"/>
      <c r="U24" s="1826"/>
      <c r="V24" s="1826"/>
      <c r="W24" s="1826"/>
      <c r="X24" s="1826"/>
      <c r="Y24" s="1826"/>
      <c r="Z24" s="1826"/>
      <c r="AA24" s="1826"/>
      <c r="AB24" s="1826"/>
      <c r="AC24" s="1826"/>
      <c r="AD24" s="1826"/>
      <c r="AE24" s="1826"/>
      <c r="AF24" s="1826"/>
      <c r="AG24" s="1826"/>
    </row>
    <row r="25" spans="1:33" ht="18" customHeight="1" x14ac:dyDescent="0.25"/>
    <row r="26" spans="1:33" ht="18" customHeight="1" x14ac:dyDescent="0.25"/>
    <row r="27" spans="1:33" ht="36.950000000000003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33" ht="32.1" customHeight="1" x14ac:dyDescent="0.25">
      <c r="A28" s="1764">
        <v>2024</v>
      </c>
      <c r="B28" s="1771" t="s">
        <v>214</v>
      </c>
      <c r="C28" s="1772"/>
      <c r="D28" s="1773"/>
      <c r="E28" s="1810">
        <v>39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29.666666666666668</v>
      </c>
    </row>
    <row r="29" spans="1:33" ht="19.5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33" ht="19.5" customHeight="1" x14ac:dyDescent="0.25">
      <c r="A30" s="1764" t="s">
        <v>251</v>
      </c>
      <c r="B30" s="259" t="e">
        <f>+#REF!</f>
        <v>#REF!</v>
      </c>
      <c r="C30" s="259" t="e">
        <f>+#REF!</f>
        <v>#REF!</v>
      </c>
      <c r="D30" s="259" t="e">
        <f>+#REF!</f>
        <v>#REF!</v>
      </c>
      <c r="E30" s="259" t="e">
        <f>+#REF!</f>
        <v>#REF!</v>
      </c>
      <c r="F30" s="259" t="e">
        <f>+#REF!</f>
        <v>#REF!</v>
      </c>
      <c r="G30" s="259" t="e">
        <f>+#REF!</f>
        <v>#REF!</v>
      </c>
      <c r="H30" s="259" t="e">
        <f>+#REF!</f>
        <v>#REF!</v>
      </c>
      <c r="I30" s="259" t="e">
        <f>+#REF!</f>
        <v>#REF!</v>
      </c>
      <c r="J30" s="259" t="e">
        <f>+#REF!</f>
        <v>#REF!</v>
      </c>
      <c r="K30" s="259" t="e">
        <f>+#REF!</f>
        <v>#REF!</v>
      </c>
      <c r="L30" s="259" t="e">
        <f>+#REF!</f>
        <v>#REF!</v>
      </c>
      <c r="M30" s="259" t="e">
        <f>+#REF!</f>
        <v>#REF!</v>
      </c>
      <c r="N30" s="259" t="e">
        <f>+#REF!</f>
        <v>#REF!</v>
      </c>
      <c r="O30" s="259" t="e">
        <f>+#REF!</f>
        <v>#REF!</v>
      </c>
      <c r="P30" s="259" t="e">
        <f>+#REF!</f>
        <v>#REF!</v>
      </c>
      <c r="Q30" s="259" t="e">
        <f>+#REF!</f>
        <v>#REF!</v>
      </c>
      <c r="R30" s="259" t="e">
        <f>+#REF!</f>
        <v>#REF!</v>
      </c>
      <c r="S30" s="259" t="e">
        <f>+#REF!</f>
        <v>#REF!</v>
      </c>
      <c r="T30" s="259" t="e">
        <f>+#REF!</f>
        <v>#REF!</v>
      </c>
      <c r="U30" s="259" t="e">
        <f>+#REF!</f>
        <v>#REF!</v>
      </c>
      <c r="V30" s="259" t="e">
        <f>+#REF!</f>
        <v>#REF!</v>
      </c>
      <c r="W30" s="259" t="e">
        <f>+#REF!</f>
        <v>#REF!</v>
      </c>
      <c r="X30" s="259" t="e">
        <f>+#REF!</f>
        <v>#REF!</v>
      </c>
      <c r="Y30" s="259" t="e">
        <f>+#REF!</f>
        <v>#REF!</v>
      </c>
      <c r="Z30" s="259" t="e">
        <f>+#REF!</f>
        <v>#REF!</v>
      </c>
      <c r="AA30" s="259" t="e">
        <f>+#REF!</f>
        <v>#REF!</v>
      </c>
      <c r="AB30" s="259" t="e">
        <f>+#REF!</f>
        <v>#REF!</v>
      </c>
      <c r="AC30" s="259" t="e">
        <f>+#REF!</f>
        <v>#REF!</v>
      </c>
      <c r="AD30" s="259" t="e">
        <f>+#REF!</f>
        <v>#REF!</v>
      </c>
      <c r="AE30" s="259" t="e">
        <f>+#REF!</f>
        <v>#REF!</v>
      </c>
      <c r="AF30" s="259" t="e">
        <f>+#REF!</f>
        <v>#REF!</v>
      </c>
      <c r="AG30" s="427">
        <f>184/24</f>
        <v>7.666666666666667</v>
      </c>
    </row>
    <row r="31" spans="1:33" ht="19.5" customHeight="1" x14ac:dyDescent="0.25">
      <c r="A31" s="1765"/>
      <c r="B31" s="259"/>
      <c r="C31" s="259"/>
      <c r="D31" s="259"/>
      <c r="E31" s="259"/>
      <c r="F31" s="259"/>
      <c r="G31" s="259"/>
      <c r="H31" s="259"/>
      <c r="I31" s="259"/>
      <c r="J31" s="259"/>
      <c r="K31" s="259"/>
      <c r="L31" s="259"/>
      <c r="M31" s="259"/>
      <c r="N31" s="259"/>
      <c r="O31" s="259"/>
      <c r="P31" s="259"/>
      <c r="Q31" s="259"/>
      <c r="R31" s="259"/>
      <c r="S31" s="259"/>
      <c r="T31" s="259"/>
      <c r="U31" s="259"/>
      <c r="V31" s="259"/>
      <c r="W31" s="259"/>
      <c r="X31" s="259"/>
      <c r="Y31" s="259"/>
      <c r="Z31" s="259"/>
      <c r="AA31" s="259"/>
      <c r="AB31" s="259"/>
      <c r="AC31" s="259"/>
      <c r="AD31" s="259"/>
      <c r="AE31" s="259"/>
      <c r="AF31" s="259"/>
      <c r="AG31" s="245" t="e">
        <f>#REF!</f>
        <v>#REF!</v>
      </c>
    </row>
    <row r="32" spans="1:33" ht="19.5" customHeight="1" x14ac:dyDescent="0.25">
      <c r="A32" s="1764" t="s">
        <v>252</v>
      </c>
      <c r="B32" s="250" t="e">
        <f>+#REF!</f>
        <v>#REF!</v>
      </c>
      <c r="C32" s="250" t="e">
        <f>+#REF!</f>
        <v>#REF!</v>
      </c>
      <c r="D32" s="250" t="e">
        <f>+#REF!</f>
        <v>#REF!</v>
      </c>
      <c r="E32" s="250" t="e">
        <f>+#REF!</f>
        <v>#REF!</v>
      </c>
      <c r="F32" s="250" t="e">
        <f>+#REF!</f>
        <v>#REF!</v>
      </c>
      <c r="G32" s="250" t="e">
        <f>+#REF!</f>
        <v>#REF!</v>
      </c>
      <c r="H32" s="250" t="e">
        <f>+#REF!</f>
        <v>#REF!</v>
      </c>
      <c r="I32" s="250" t="e">
        <f>+#REF!</f>
        <v>#REF!</v>
      </c>
      <c r="J32" s="250" t="e">
        <f>+#REF!</f>
        <v>#REF!</v>
      </c>
      <c r="K32" s="250" t="e">
        <f>+#REF!</f>
        <v>#REF!</v>
      </c>
      <c r="L32" s="250" t="e">
        <f>+#REF!</f>
        <v>#REF!</v>
      </c>
      <c r="M32" s="250" t="e">
        <f>+#REF!</f>
        <v>#REF!</v>
      </c>
      <c r="N32" s="250" t="e">
        <f>+#REF!</f>
        <v>#REF!</v>
      </c>
      <c r="O32" s="250" t="e">
        <f>+#REF!</f>
        <v>#REF!</v>
      </c>
      <c r="P32" s="250" t="e">
        <f>+#REF!</f>
        <v>#REF!</v>
      </c>
      <c r="Q32" s="250" t="e">
        <f>+#REF!</f>
        <v>#REF!</v>
      </c>
      <c r="R32" s="250" t="e">
        <f>+#REF!</f>
        <v>#REF!</v>
      </c>
      <c r="S32" s="250" t="e">
        <f>+#REF!</f>
        <v>#REF!</v>
      </c>
      <c r="T32" s="250" t="e">
        <f>+#REF!</f>
        <v>#REF!</v>
      </c>
      <c r="U32" s="250" t="e">
        <f>+#REF!</f>
        <v>#REF!</v>
      </c>
      <c r="V32" s="250" t="e">
        <f>+#REF!</f>
        <v>#REF!</v>
      </c>
      <c r="W32" s="250" t="e">
        <f>+#REF!</f>
        <v>#REF!</v>
      </c>
      <c r="X32" s="250" t="e">
        <f>+#REF!</f>
        <v>#REF!</v>
      </c>
      <c r="Y32" s="250" t="e">
        <f>+#REF!</f>
        <v>#REF!</v>
      </c>
      <c r="Z32" s="250" t="e">
        <f>+#REF!</f>
        <v>#REF!</v>
      </c>
      <c r="AA32" s="250" t="e">
        <f>+#REF!</f>
        <v>#REF!</v>
      </c>
      <c r="AB32" s="250" t="e">
        <f>+#REF!</f>
        <v>#REF!</v>
      </c>
      <c r="AC32" s="250" t="e">
        <f>+#REF!</f>
        <v>#REF!</v>
      </c>
      <c r="AD32" s="250" t="e">
        <f>+#REF!</f>
        <v>#REF!</v>
      </c>
      <c r="AE32" s="250" t="e">
        <f>+#REF!</f>
        <v>#REF!</v>
      </c>
      <c r="AF32" s="250" t="e">
        <f>+#REF!</f>
        <v>#REF!</v>
      </c>
      <c r="AG32" s="244">
        <f>176/24</f>
        <v>7.333333333333333</v>
      </c>
    </row>
    <row r="33" spans="1:33" ht="19.5" customHeight="1" x14ac:dyDescent="0.25">
      <c r="A33" s="1765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45" t="e">
        <f>#REF!</f>
        <v>#REF!</v>
      </c>
    </row>
    <row r="34" spans="1:33" ht="19.5" customHeight="1" x14ac:dyDescent="0.25">
      <c r="A34" s="1764" t="s">
        <v>253</v>
      </c>
      <c r="B34" s="250" t="e">
        <f>+#REF!</f>
        <v>#REF!</v>
      </c>
      <c r="C34" s="250" t="e">
        <f>+#REF!</f>
        <v>#REF!</v>
      </c>
      <c r="D34" s="250" t="e">
        <f>+#REF!</f>
        <v>#REF!</v>
      </c>
      <c r="E34" s="250" t="e">
        <f>+#REF!</f>
        <v>#REF!</v>
      </c>
      <c r="F34" s="250" t="e">
        <f>+#REF!</f>
        <v>#REF!</v>
      </c>
      <c r="G34" s="250" t="e">
        <f>+#REF!</f>
        <v>#REF!</v>
      </c>
      <c r="H34" s="250" t="e">
        <f>+#REF!</f>
        <v>#REF!</v>
      </c>
      <c r="I34" s="250" t="e">
        <f>+#REF!</f>
        <v>#REF!</v>
      </c>
      <c r="J34" s="250" t="e">
        <f>+#REF!</f>
        <v>#REF!</v>
      </c>
      <c r="K34" s="250" t="e">
        <f>+#REF!</f>
        <v>#REF!</v>
      </c>
      <c r="L34" s="250" t="e">
        <f>+#REF!</f>
        <v>#REF!</v>
      </c>
      <c r="M34" s="250" t="e">
        <f>+#REF!</f>
        <v>#REF!</v>
      </c>
      <c r="N34" s="250" t="e">
        <f>+#REF!</f>
        <v>#REF!</v>
      </c>
      <c r="O34" s="250" t="e">
        <f>+#REF!</f>
        <v>#REF!</v>
      </c>
      <c r="P34" s="250" t="e">
        <f>+#REF!</f>
        <v>#REF!</v>
      </c>
      <c r="Q34" s="250" t="e">
        <f>+#REF!</f>
        <v>#REF!</v>
      </c>
      <c r="R34" s="250" t="e">
        <f>+#REF!</f>
        <v>#REF!</v>
      </c>
      <c r="S34" s="250" t="e">
        <f>+#REF!</f>
        <v>#REF!</v>
      </c>
      <c r="T34" s="250" t="e">
        <f>+#REF!</f>
        <v>#REF!</v>
      </c>
      <c r="U34" s="250" t="e">
        <f>+#REF!</f>
        <v>#REF!</v>
      </c>
      <c r="V34" s="250" t="e">
        <f>+#REF!</f>
        <v>#REF!</v>
      </c>
      <c r="W34" s="250" t="e">
        <f>+#REF!</f>
        <v>#REF!</v>
      </c>
      <c r="X34" s="250" t="e">
        <f>+#REF!</f>
        <v>#REF!</v>
      </c>
      <c r="Y34" s="250" t="e">
        <f>+#REF!</f>
        <v>#REF!</v>
      </c>
      <c r="Z34" s="250" t="e">
        <f>+#REF!</f>
        <v>#REF!</v>
      </c>
      <c r="AA34" s="250" t="e">
        <f>+#REF!</f>
        <v>#REF!</v>
      </c>
      <c r="AB34" s="250" t="e">
        <f>+#REF!</f>
        <v>#REF!</v>
      </c>
      <c r="AC34" s="250" t="e">
        <f>+#REF!</f>
        <v>#REF!</v>
      </c>
      <c r="AD34" s="250" t="e">
        <f>+#REF!</f>
        <v>#REF!</v>
      </c>
      <c r="AE34" s="250" t="e">
        <f>+#REF!</f>
        <v>#REF!</v>
      </c>
      <c r="AF34" s="250" t="e">
        <f>+#REF!</f>
        <v>#REF!</v>
      </c>
      <c r="AG34" s="244">
        <f>168/24</f>
        <v>7</v>
      </c>
    </row>
    <row r="35" spans="1:33" ht="19.5" customHeight="1" x14ac:dyDescent="0.25">
      <c r="A35" s="1765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  <c r="AD35" s="250"/>
      <c r="AE35" s="250"/>
      <c r="AF35" s="250"/>
      <c r="AG35" s="245" t="e">
        <f>#REF!</f>
        <v>#REF!</v>
      </c>
    </row>
    <row r="36" spans="1:33" ht="19.5" customHeight="1" x14ac:dyDescent="0.25">
      <c r="A36" s="1764" t="s">
        <v>254</v>
      </c>
      <c r="B36" s="250" t="e">
        <f>+#REF!</f>
        <v>#REF!</v>
      </c>
      <c r="C36" s="250" t="e">
        <f>+#REF!</f>
        <v>#REF!</v>
      </c>
      <c r="D36" s="250" t="e">
        <f>+#REF!</f>
        <v>#REF!</v>
      </c>
      <c r="E36" s="250" t="e">
        <f>+#REF!</f>
        <v>#REF!</v>
      </c>
      <c r="F36" s="250" t="e">
        <f>+#REF!</f>
        <v>#REF!</v>
      </c>
      <c r="G36" s="250" t="e">
        <f>+#REF!</f>
        <v>#REF!</v>
      </c>
      <c r="H36" s="250" t="e">
        <f>+#REF!</f>
        <v>#REF!</v>
      </c>
      <c r="I36" s="250" t="e">
        <f>+#REF!</f>
        <v>#REF!</v>
      </c>
      <c r="J36" s="250" t="e">
        <f>+#REF!</f>
        <v>#REF!</v>
      </c>
      <c r="K36" s="250" t="e">
        <f>+#REF!</f>
        <v>#REF!</v>
      </c>
      <c r="L36" s="250" t="e">
        <f>+#REF!</f>
        <v>#REF!</v>
      </c>
      <c r="M36" s="250" t="e">
        <f>+#REF!</f>
        <v>#REF!</v>
      </c>
      <c r="N36" s="250" t="e">
        <f>+#REF!</f>
        <v>#REF!</v>
      </c>
      <c r="O36" s="250" t="e">
        <f>+#REF!</f>
        <v>#REF!</v>
      </c>
      <c r="P36" s="250" t="e">
        <f>+#REF!</f>
        <v>#REF!</v>
      </c>
      <c r="Q36" s="250" t="e">
        <f>+#REF!</f>
        <v>#REF!</v>
      </c>
      <c r="R36" s="250" t="e">
        <f>+#REF!</f>
        <v>#REF!</v>
      </c>
      <c r="S36" s="250" t="e">
        <f>+#REF!</f>
        <v>#REF!</v>
      </c>
      <c r="T36" s="250" t="e">
        <f>+#REF!</f>
        <v>#REF!</v>
      </c>
      <c r="U36" s="250" t="e">
        <f>+#REF!</f>
        <v>#REF!</v>
      </c>
      <c r="V36" s="250" t="e">
        <f>+#REF!</f>
        <v>#REF!</v>
      </c>
      <c r="W36" s="250" t="e">
        <f>+#REF!</f>
        <v>#REF!</v>
      </c>
      <c r="X36" s="250" t="e">
        <f>+#REF!</f>
        <v>#REF!</v>
      </c>
      <c r="Y36" s="250" t="e">
        <f>+#REF!</f>
        <v>#REF!</v>
      </c>
      <c r="Z36" s="250" t="e">
        <f>+#REF!</f>
        <v>#REF!</v>
      </c>
      <c r="AA36" s="250" t="e">
        <f>+#REF!</f>
        <v>#REF!</v>
      </c>
      <c r="AB36" s="250" t="e">
        <f>+#REF!</f>
        <v>#REF!</v>
      </c>
      <c r="AC36" s="250" t="e">
        <f>+#REF!</f>
        <v>#REF!</v>
      </c>
      <c r="AD36" s="250" t="e">
        <f>+#REF!</f>
        <v>#REF!</v>
      </c>
      <c r="AE36" s="250" t="e">
        <f>+#REF!</f>
        <v>#REF!</v>
      </c>
      <c r="AF36" s="250" t="e">
        <f>+#REF!</f>
        <v>#REF!</v>
      </c>
      <c r="AG36" s="244">
        <f>184/24</f>
        <v>7.666666666666667</v>
      </c>
    </row>
    <row r="37" spans="1:33" ht="19.5" customHeight="1" x14ac:dyDescent="0.25">
      <c r="A37" s="1765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  <c r="AA37" s="250"/>
      <c r="AB37" s="250"/>
      <c r="AC37" s="250"/>
      <c r="AD37" s="250"/>
      <c r="AE37" s="250"/>
      <c r="AF37" s="250"/>
      <c r="AG37" s="245" t="e">
        <f>#REF!</f>
        <v>#REF!</v>
      </c>
    </row>
    <row r="38" spans="1:33" ht="19.5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19.5" customHeight="1" x14ac:dyDescent="0.25">
      <c r="A39" s="1765"/>
      <c r="B39" s="278"/>
      <c r="C39" s="278"/>
      <c r="D39" s="278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  <c r="S39" s="278"/>
      <c r="T39" s="278"/>
      <c r="U39" s="278"/>
      <c r="V39" s="278"/>
      <c r="W39" s="278"/>
      <c r="X39" s="278"/>
      <c r="Y39" s="278"/>
      <c r="Z39" s="278"/>
      <c r="AA39" s="278"/>
      <c r="AB39" s="278"/>
      <c r="AC39" s="278"/>
      <c r="AD39" s="278"/>
      <c r="AE39" s="278"/>
      <c r="AF39" s="278"/>
      <c r="AG39" s="245"/>
    </row>
    <row r="40" spans="1:33" ht="19.5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19.5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19.5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19.5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18.600000000000001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8.600000000000001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8.600000000000001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18.600000000000001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18.600000000000001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40.5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0">
    <mergeCell ref="Y22:Z22"/>
    <mergeCell ref="AA22:AB22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A24:AG24"/>
    <mergeCell ref="A22:C22"/>
    <mergeCell ref="D22:E22"/>
    <mergeCell ref="I22:K22"/>
    <mergeCell ref="L22:M22"/>
    <mergeCell ref="I23:K23"/>
    <mergeCell ref="L23:M23"/>
    <mergeCell ref="Q21:T22"/>
    <mergeCell ref="U21:V22"/>
    <mergeCell ref="W21:X21"/>
    <mergeCell ref="W22:X22"/>
    <mergeCell ref="Y21:Z21"/>
    <mergeCell ref="AA21:AB21"/>
    <mergeCell ref="Q23:T23"/>
    <mergeCell ref="U23:V23"/>
    <mergeCell ref="Y23:AB23"/>
    <mergeCell ref="A17:AF18"/>
    <mergeCell ref="A20:C20"/>
    <mergeCell ref="D20:E20"/>
    <mergeCell ref="I20:K20"/>
    <mergeCell ref="L20:M20"/>
    <mergeCell ref="Q20:T20"/>
    <mergeCell ref="Q19:T19"/>
    <mergeCell ref="U19:V20"/>
    <mergeCell ref="A21:C21"/>
    <mergeCell ref="D21:E21"/>
    <mergeCell ref="I21:K21"/>
    <mergeCell ref="L21:M21"/>
    <mergeCell ref="A19:C19"/>
    <mergeCell ref="D19:E19"/>
    <mergeCell ref="I19:K19"/>
    <mergeCell ref="L19:M19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167" priority="1" operator="equal">
      <formula>"FOTS"</formula>
    </cfRule>
    <cfRule type="cellIs" dxfId="166" priority="2" operator="equal">
      <formula>"FO"</formula>
    </cfRule>
    <cfRule type="cellIs" dxfId="165" priority="3" operator="equal">
      <formula>"F"</formula>
    </cfRule>
    <cfRule type="cellIs" dxfId="164" priority="4" operator="equal">
      <formula>"NTSDS"</formula>
    </cfRule>
    <cfRule type="cellIs" dxfId="163" priority="5" operator="equal">
      <formula>"DTSDS"</formula>
    </cfRule>
    <cfRule type="cellIs" dxfId="162" priority="6" operator="equal">
      <formula>"NTS5S"</formula>
    </cfRule>
    <cfRule type="cellIs" dxfId="161" priority="7" operator="equal">
      <formula>"DTS5S"</formula>
    </cfRule>
    <cfRule type="cellIs" dxfId="160" priority="8" operator="equal">
      <formula>"NTS"</formula>
    </cfRule>
    <cfRule type="cellIs" dxfId="159" priority="9" operator="equal">
      <formula>"DTS"</formula>
    </cfRule>
    <cfRule type="cellIs" dxfId="158" priority="10" operator="equal">
      <formula>"FEF"</formula>
    </cfRule>
    <cfRule type="cellIs" dxfId="157" priority="11" operator="equal">
      <formula>"FED"</formula>
    </cfRule>
    <cfRule type="cellIs" dxfId="156" priority="12" operator="equal">
      <formula>"FES"</formula>
    </cfRule>
    <cfRule type="cellIs" dxfId="155" priority="13" operator="equal">
      <formula>"FE"</formula>
    </cfRule>
    <cfRule type="cellIs" dxfId="154" priority="14" operator="equal">
      <formula>"DS"</formula>
    </cfRule>
  </conditionalFormatting>
  <conditionalFormatting sqref="B30:AF41">
    <cfRule type="cellIs" dxfId="153" priority="29" operator="equal">
      <formula>"FOTS"</formula>
    </cfRule>
    <cfRule type="cellIs" dxfId="152" priority="30" operator="equal">
      <formula>"FO"</formula>
    </cfRule>
    <cfRule type="cellIs" dxfId="151" priority="31" operator="equal">
      <formula>"F"</formula>
    </cfRule>
    <cfRule type="cellIs" dxfId="150" priority="32" operator="equal">
      <formula>"NTSDS"</formula>
    </cfRule>
    <cfRule type="cellIs" dxfId="149" priority="33" operator="equal">
      <formula>"DTSDS"</formula>
    </cfRule>
    <cfRule type="cellIs" dxfId="148" priority="34" operator="equal">
      <formula>"NTS5S"</formula>
    </cfRule>
    <cfRule type="cellIs" dxfId="147" priority="35" operator="equal">
      <formula>"DTS5S"</formula>
    </cfRule>
    <cfRule type="cellIs" dxfId="146" priority="36" operator="equal">
      <formula>"NTS"</formula>
    </cfRule>
    <cfRule type="cellIs" dxfId="145" priority="37" operator="equal">
      <formula>"DTS"</formula>
    </cfRule>
    <cfRule type="cellIs" dxfId="144" priority="38" operator="equal">
      <formula>"FEF"</formula>
    </cfRule>
    <cfRule type="cellIs" dxfId="143" priority="39" operator="equal">
      <formula>"FED"</formula>
    </cfRule>
    <cfRule type="cellIs" dxfId="142" priority="40" operator="equal">
      <formula>"FES"</formula>
    </cfRule>
    <cfRule type="cellIs" dxfId="141" priority="41" operator="equal">
      <formula>"FE"</formula>
    </cfRule>
    <cfRule type="cellIs" dxfId="140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D298-5950-4CC0-84EF-AC8A5D1537F6}">
  <dimension ref="A1:BD50"/>
  <sheetViews>
    <sheetView showZeros="0" tabSelected="1" workbookViewId="0">
      <selection activeCell="BG18" sqref="BG18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8" width="8.7109375" hidden="1" customWidth="1"/>
    <col min="39" max="39" width="1.1406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2025</v>
      </c>
      <c r="B3" s="1766" t="s">
        <v>214</v>
      </c>
      <c r="C3" s="1766"/>
      <c r="D3" s="1766"/>
      <c r="E3" s="1767">
        <v>40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36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382" t="s">
        <v>231</v>
      </c>
      <c r="B5" s="259">
        <f>+JAN!D77</f>
        <v>0</v>
      </c>
      <c r="C5" s="259" t="str">
        <f>+JAN!E77</f>
        <v>DT</v>
      </c>
      <c r="D5" s="259" t="str">
        <f>+JAN!F77</f>
        <v>DT</v>
      </c>
      <c r="E5" s="259" t="str">
        <f>+JAN!G77</f>
        <v>T</v>
      </c>
      <c r="F5" s="259">
        <f>+JAN!H77</f>
        <v>0</v>
      </c>
      <c r="G5" s="259">
        <f>+JAN!I77</f>
        <v>0</v>
      </c>
      <c r="H5" s="259" t="str">
        <f>+JAN!J77</f>
        <v>D</v>
      </c>
      <c r="I5" s="259" t="str">
        <f>+JAN!K77</f>
        <v>N</v>
      </c>
      <c r="J5" s="259">
        <f>+JAN!L77</f>
        <v>0</v>
      </c>
      <c r="K5" s="259">
        <f>+JAN!M77</f>
        <v>0</v>
      </c>
      <c r="L5" s="259" t="str">
        <f>+JAN!N77</f>
        <v>D</v>
      </c>
      <c r="M5" s="259" t="str">
        <f>+JAN!O77</f>
        <v>N</v>
      </c>
      <c r="N5" s="259">
        <f>+JAN!P77</f>
        <v>0</v>
      </c>
      <c r="O5" s="259">
        <f>+JAN!Q77</f>
        <v>0</v>
      </c>
      <c r="P5" s="259" t="str">
        <f>+JAN!R77</f>
        <v>D</v>
      </c>
      <c r="Q5" s="259" t="str">
        <f>+JAN!S77</f>
        <v>N</v>
      </c>
      <c r="R5" s="259" t="str">
        <f>+JAN!T77</f>
        <v>NTS</v>
      </c>
      <c r="S5" s="259">
        <f>+JAN!U77</f>
        <v>0</v>
      </c>
      <c r="T5" s="259" t="str">
        <f>+JAN!V77</f>
        <v>D</v>
      </c>
      <c r="U5" s="259" t="str">
        <f>+JAN!W77</f>
        <v>N</v>
      </c>
      <c r="V5" s="259">
        <f>+JAN!X77</f>
        <v>0</v>
      </c>
      <c r="W5" s="259">
        <f>+JAN!Y77</f>
        <v>0</v>
      </c>
      <c r="X5" s="259" t="str">
        <f>+JAN!Z77</f>
        <v>D</v>
      </c>
      <c r="Y5" s="259" t="str">
        <f>+JAN!AA77</f>
        <v>D</v>
      </c>
      <c r="Z5" s="259">
        <f>+JAN!AB77</f>
        <v>0</v>
      </c>
      <c r="AA5" s="259">
        <f>+JAN!AC77</f>
        <v>0</v>
      </c>
      <c r="AB5" s="259" t="str">
        <f>+JAN!AD77</f>
        <v>D</v>
      </c>
      <c r="AC5" s="259" t="str">
        <f>+JAN!AE77</f>
        <v>N</v>
      </c>
      <c r="AD5" s="259">
        <f>+JAN!AF77</f>
        <v>0</v>
      </c>
      <c r="AE5" s="259">
        <f>+JAN!AG77</f>
        <v>0</v>
      </c>
      <c r="AF5" s="259" t="str">
        <f>+JAN!AH77</f>
        <v>N</v>
      </c>
      <c r="AG5" s="244">
        <f>184/24</f>
        <v>7.666666666666667</v>
      </c>
    </row>
    <row r="6" spans="1:33" ht="21" customHeight="1" x14ac:dyDescent="0.25">
      <c r="A6" s="383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45">
        <f>+JAN!BE77</f>
        <v>7.5</v>
      </c>
    </row>
    <row r="7" spans="1:33" ht="21" customHeight="1" x14ac:dyDescent="0.25">
      <c r="A7" s="382" t="s">
        <v>232</v>
      </c>
      <c r="B7" s="259" t="str">
        <f>+FEV!D79</f>
        <v>N</v>
      </c>
      <c r="C7" s="259">
        <f>+FEV!E79</f>
        <v>0</v>
      </c>
      <c r="D7" s="259">
        <f>+FEV!F79</f>
        <v>0</v>
      </c>
      <c r="E7" s="259" t="str">
        <f>+FEV!G79</f>
        <v>D</v>
      </c>
      <c r="F7" s="259" t="str">
        <f>+FEV!H79</f>
        <v>N</v>
      </c>
      <c r="G7" s="259">
        <f>+FEV!I79</f>
        <v>0</v>
      </c>
      <c r="H7" s="259">
        <f>+FEV!J79</f>
        <v>0</v>
      </c>
      <c r="I7" s="259" t="str">
        <f>+FEV!K79</f>
        <v>D</v>
      </c>
      <c r="J7" s="259" t="str">
        <f>+FEV!L79</f>
        <v>N</v>
      </c>
      <c r="K7" s="259">
        <f>+FEV!M79</f>
        <v>0</v>
      </c>
      <c r="L7" s="259">
        <f>+FEV!N79</f>
        <v>0</v>
      </c>
      <c r="M7" s="259" t="str">
        <f>+FEV!O79</f>
        <v>D</v>
      </c>
      <c r="N7" s="259" t="str">
        <f>+FEV!P79</f>
        <v>N</v>
      </c>
      <c r="O7" s="259">
        <f>+FEV!Q79</f>
        <v>0</v>
      </c>
      <c r="P7" s="259">
        <f>+FEV!R79</f>
        <v>0</v>
      </c>
      <c r="Q7" s="259" t="str">
        <f>+FEV!S79</f>
        <v>D</v>
      </c>
      <c r="R7" s="259" t="str">
        <f>+FEV!T79</f>
        <v>N</v>
      </c>
      <c r="S7" s="259">
        <f>+FEV!U79</f>
        <v>0</v>
      </c>
      <c r="T7" s="259">
        <f>+FEV!V79</f>
        <v>0</v>
      </c>
      <c r="U7" s="259" t="str">
        <f>+FEV!W79</f>
        <v>D</v>
      </c>
      <c r="V7" s="259" t="str">
        <f>+FEV!X79</f>
        <v>D</v>
      </c>
      <c r="W7" s="259">
        <f>+FEV!Y79</f>
        <v>0</v>
      </c>
      <c r="X7" s="259">
        <f>+FEV!Z79</f>
        <v>0</v>
      </c>
      <c r="Y7" s="259" t="str">
        <f>+FEV!AA79</f>
        <v>D</v>
      </c>
      <c r="Z7" s="259" t="str">
        <f>+FEV!AB79</f>
        <v>N</v>
      </c>
      <c r="AA7" s="259" t="str">
        <f>+FEV!AC79</f>
        <v>NTS5S</v>
      </c>
      <c r="AB7" s="259">
        <f>+FEV!AD79</f>
        <v>0</v>
      </c>
      <c r="AC7" s="259" t="str">
        <f>+FEV!AE79</f>
        <v>N</v>
      </c>
      <c r="AD7" s="259">
        <f>+FEV!AF79</f>
        <v>0</v>
      </c>
      <c r="AE7" s="259">
        <f>+FEV!AG79</f>
        <v>0</v>
      </c>
      <c r="AF7" s="259">
        <f>+FEV!AH79</f>
        <v>0</v>
      </c>
      <c r="AG7" s="244">
        <f>160/24</f>
        <v>6.666666666666667</v>
      </c>
    </row>
    <row r="8" spans="1:33" ht="21" customHeight="1" x14ac:dyDescent="0.25">
      <c r="A8" s="383"/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  <c r="AA8" s="259"/>
      <c r="AB8" s="259"/>
      <c r="AC8" s="259"/>
      <c r="AD8" s="259"/>
      <c r="AE8" s="259"/>
      <c r="AF8" s="259"/>
      <c r="AG8" s="245">
        <f>+FEV!BE79</f>
        <v>7</v>
      </c>
    </row>
    <row r="9" spans="1:33" ht="21" customHeight="1" x14ac:dyDescent="0.25">
      <c r="A9" s="382" t="s">
        <v>233</v>
      </c>
      <c r="B9" s="259" t="str">
        <f>+MAR!D79</f>
        <v>N</v>
      </c>
      <c r="C9" s="259">
        <f>+MAR!E79</f>
        <v>0</v>
      </c>
      <c r="D9" s="259">
        <f>+MAR!F79</f>
        <v>0</v>
      </c>
      <c r="E9" s="259" t="str">
        <f>+MAR!G79</f>
        <v>FE</v>
      </c>
      <c r="F9" s="259" t="str">
        <f>+MAR!H79</f>
        <v>N</v>
      </c>
      <c r="G9" s="259">
        <f>+MAR!I79</f>
        <v>0</v>
      </c>
      <c r="H9" s="259" t="str">
        <f>+MAR!J79</f>
        <v>DT</v>
      </c>
      <c r="I9" s="259" t="str">
        <f>+MAR!K79</f>
        <v>D</v>
      </c>
      <c r="J9" s="259" t="str">
        <f>+MAR!L79</f>
        <v>N</v>
      </c>
      <c r="K9" s="259">
        <f>+MAR!M79</f>
        <v>0</v>
      </c>
      <c r="L9" s="259">
        <f>+MAR!N79</f>
        <v>0</v>
      </c>
      <c r="M9" s="259" t="str">
        <f>+MAR!O79</f>
        <v>D</v>
      </c>
      <c r="N9" s="259" t="str">
        <f>+MAR!P79</f>
        <v>N</v>
      </c>
      <c r="O9" s="259">
        <f>+MAR!Q79</f>
        <v>0</v>
      </c>
      <c r="P9" s="259">
        <f>+MAR!R79</f>
        <v>0</v>
      </c>
      <c r="Q9" s="259" t="str">
        <f>+MAR!S79</f>
        <v>FE</v>
      </c>
      <c r="R9" s="259" t="str">
        <f>+MAR!T79</f>
        <v>N</v>
      </c>
      <c r="S9" s="259">
        <f>+MAR!U79</f>
        <v>0</v>
      </c>
      <c r="T9" s="259">
        <f>+MAR!V79</f>
        <v>0</v>
      </c>
      <c r="U9" s="259" t="str">
        <f>+MAR!W79</f>
        <v>D</v>
      </c>
      <c r="V9" s="259" t="str">
        <f>+MAR!X79</f>
        <v>T</v>
      </c>
      <c r="W9" s="259">
        <f>+MAR!Y79</f>
        <v>0</v>
      </c>
      <c r="X9" s="259">
        <f>+MAR!Z79</f>
        <v>0</v>
      </c>
      <c r="Y9" s="259" t="str">
        <f>+MAR!AA79</f>
        <v>TR</v>
      </c>
      <c r="Z9" s="259" t="str">
        <f>+MAR!AB79</f>
        <v>TR</v>
      </c>
      <c r="AA9" s="259" t="str">
        <f>+MAR!AC79</f>
        <v>DTS5S</v>
      </c>
      <c r="AB9" s="259">
        <f>+MAR!AD79</f>
        <v>0</v>
      </c>
      <c r="AC9" s="259" t="str">
        <f>+MAR!AE79</f>
        <v>N</v>
      </c>
      <c r="AD9" s="259" t="str">
        <f>+MAR!AF79</f>
        <v>N</v>
      </c>
      <c r="AE9" s="259">
        <f>+MAR!AG79</f>
        <v>0</v>
      </c>
      <c r="AF9" s="259">
        <f>+MAR!AH79</f>
        <v>0</v>
      </c>
      <c r="AG9" s="244">
        <f>168/24</f>
        <v>7</v>
      </c>
    </row>
    <row r="10" spans="1:33" ht="21" customHeight="1" x14ac:dyDescent="0.25">
      <c r="A10" s="383"/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59"/>
      <c r="AG10" s="245">
        <f>+MAR!BE79</f>
        <v>6.8333333333333339</v>
      </c>
    </row>
    <row r="11" spans="1:33" ht="21" customHeight="1" x14ac:dyDescent="0.25">
      <c r="A11" s="382" t="s">
        <v>234</v>
      </c>
      <c r="B11" s="250" t="str">
        <f>+ABR!D79</f>
        <v>D</v>
      </c>
      <c r="C11" s="250" t="str">
        <f>+ABR!E79</f>
        <v>N</v>
      </c>
      <c r="D11" s="250">
        <f>+ABR!F79</f>
        <v>0</v>
      </c>
      <c r="E11" s="250">
        <f>+ABR!G79</f>
        <v>0</v>
      </c>
      <c r="F11" s="250" t="str">
        <f>+ABR!H79</f>
        <v>D</v>
      </c>
      <c r="G11" s="250" t="str">
        <f>+ABR!I79</f>
        <v>FOTS</v>
      </c>
      <c r="H11" s="250">
        <f>+ABR!J79</f>
        <v>0</v>
      </c>
      <c r="I11" s="250">
        <f>+ABR!K79</f>
        <v>0</v>
      </c>
      <c r="J11" s="250" t="str">
        <f>+ABR!L79</f>
        <v>N</v>
      </c>
      <c r="K11" s="250" t="str">
        <f>+ABR!M79</f>
        <v>N</v>
      </c>
      <c r="L11" s="250">
        <f>+ABR!N79</f>
        <v>0</v>
      </c>
      <c r="M11" s="250" t="str">
        <f>+ABR!O79</f>
        <v>DTSDS</v>
      </c>
      <c r="N11" s="250" t="str">
        <f>+ABR!P79</f>
        <v>D</v>
      </c>
      <c r="O11" s="250" t="str">
        <f>+ABR!Q79</f>
        <v>N</v>
      </c>
      <c r="P11" s="250">
        <f>+ABR!R79</f>
        <v>0</v>
      </c>
      <c r="Q11" s="250">
        <f>+ABR!S79</f>
        <v>0</v>
      </c>
      <c r="R11" s="250" t="str">
        <f>+ABR!T79</f>
        <v>FE</v>
      </c>
      <c r="S11" s="250" t="str">
        <f>+ABR!U79</f>
        <v>FEF</v>
      </c>
      <c r="T11" s="250" t="str">
        <f>+ABR!V79</f>
        <v>FES</v>
      </c>
      <c r="U11" s="250" t="str">
        <f>+ABR!W79</f>
        <v>FEF</v>
      </c>
      <c r="V11" s="250" t="str">
        <f>+ABR!X79</f>
        <v>FE</v>
      </c>
      <c r="W11" s="250" t="str">
        <f>+ABR!Y79</f>
        <v>FE</v>
      </c>
      <c r="X11" s="250" t="str">
        <f>+ABR!Z79</f>
        <v>FES</v>
      </c>
      <c r="Y11" s="250" t="str">
        <f>+ABR!AA79</f>
        <v>FED</v>
      </c>
      <c r="Z11" s="250" t="str">
        <f>+ABR!AB79</f>
        <v>FEF</v>
      </c>
      <c r="AA11" s="250" t="str">
        <f>+ABR!AC79</f>
        <v>FE</v>
      </c>
      <c r="AB11" s="250" t="str">
        <f>+ABR!AD79</f>
        <v>FE</v>
      </c>
      <c r="AC11" s="250" t="str">
        <f>+ABR!AE79</f>
        <v>DTS5S</v>
      </c>
      <c r="AD11" s="250" t="str">
        <f>+ABR!AF79</f>
        <v>NTS</v>
      </c>
      <c r="AE11" s="250" t="str">
        <f>+ABR!AG79</f>
        <v>N</v>
      </c>
      <c r="AF11" s="250">
        <f>+ABR!AH79</f>
        <v>0</v>
      </c>
      <c r="AG11" s="244">
        <f>176/24</f>
        <v>7.333333333333333</v>
      </c>
    </row>
    <row r="12" spans="1:33" ht="21" customHeight="1" x14ac:dyDescent="0.25">
      <c r="A12" s="383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50"/>
      <c r="AD12" s="250"/>
      <c r="AE12" s="250"/>
      <c r="AF12" s="250"/>
      <c r="AG12" s="245">
        <f>+ABR!BE79</f>
        <v>5.666666666666667</v>
      </c>
    </row>
    <row r="13" spans="1:33" ht="21" customHeight="1" x14ac:dyDescent="0.25">
      <c r="A13" s="382" t="s">
        <v>235</v>
      </c>
      <c r="B13" s="277">
        <f>+MAI!D79</f>
        <v>0</v>
      </c>
      <c r="C13" s="277">
        <f>+MAI!E79</f>
        <v>0</v>
      </c>
      <c r="D13" s="277" t="str">
        <f>+MAI!F79</f>
        <v>D</v>
      </c>
      <c r="E13" s="277" t="str">
        <f>+MAI!G79</f>
        <v>N</v>
      </c>
      <c r="F13" s="277">
        <f>+MAI!H79</f>
        <v>0</v>
      </c>
      <c r="G13" s="277">
        <f>+MAI!I79</f>
        <v>0</v>
      </c>
      <c r="H13" s="277" t="str">
        <f>+MAI!J79</f>
        <v>D</v>
      </c>
      <c r="I13" s="277" t="str">
        <f>+MAI!K79</f>
        <v>N</v>
      </c>
      <c r="J13" s="277">
        <f>+MAI!L79</f>
        <v>0</v>
      </c>
      <c r="K13" s="277">
        <f>+MAI!M79</f>
        <v>0</v>
      </c>
      <c r="L13" s="277" t="str">
        <f>+MAI!N79</f>
        <v>D</v>
      </c>
      <c r="M13" s="277" t="str">
        <f>+MAI!O79</f>
        <v>N</v>
      </c>
      <c r="N13" s="277">
        <f>+MAI!P79</f>
        <v>0</v>
      </c>
      <c r="O13" s="277">
        <f>+MAI!Q79</f>
        <v>0</v>
      </c>
      <c r="P13" s="277" t="str">
        <f>+MAI!R79</f>
        <v>D</v>
      </c>
      <c r="Q13" s="277" t="str">
        <f>+MAI!S79</f>
        <v>D</v>
      </c>
      <c r="R13" s="277">
        <f>+MAI!T79</f>
        <v>0</v>
      </c>
      <c r="S13" s="277">
        <f>+MAI!U79</f>
        <v>0</v>
      </c>
      <c r="T13" s="277" t="str">
        <f>+MAI!V79</f>
        <v>D</v>
      </c>
      <c r="U13" s="277" t="str">
        <f>+MAI!W79</f>
        <v>N</v>
      </c>
      <c r="V13" s="277">
        <f>+MAI!X79</f>
        <v>0</v>
      </c>
      <c r="W13" s="277" t="str">
        <f>+MAI!Y79</f>
        <v>N</v>
      </c>
      <c r="X13" s="277" t="str">
        <f>+MAI!Z79</f>
        <v>N</v>
      </c>
      <c r="Y13" s="277" t="str">
        <f>+MAI!AA79</f>
        <v>N</v>
      </c>
      <c r="Z13" s="277">
        <f>+MAI!AB79</f>
        <v>0</v>
      </c>
      <c r="AA13" s="277">
        <f>+MAI!AC79</f>
        <v>0</v>
      </c>
      <c r="AB13" s="277" t="str">
        <f>+MAI!AD79</f>
        <v>D</v>
      </c>
      <c r="AC13" s="277" t="str">
        <f>+MAI!AE79</f>
        <v>N</v>
      </c>
      <c r="AD13" s="277" t="str">
        <f>+MAI!AF79</f>
        <v>N</v>
      </c>
      <c r="AE13" s="277">
        <f>+MAI!AG79</f>
        <v>0</v>
      </c>
      <c r="AF13" s="277" t="str">
        <f>+MAI!AH79</f>
        <v>D</v>
      </c>
      <c r="AG13" s="244">
        <f>176/24</f>
        <v>7.333333333333333</v>
      </c>
    </row>
    <row r="14" spans="1:33" ht="21" customHeight="1" x14ac:dyDescent="0.25">
      <c r="A14" s="383"/>
      <c r="B14" s="278"/>
      <c r="C14" s="278"/>
      <c r="D14" s="278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8"/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  <c r="AA14" s="278"/>
      <c r="AB14" s="278"/>
      <c r="AC14" s="278"/>
      <c r="AD14" s="278"/>
      <c r="AE14" s="278"/>
      <c r="AF14" s="278"/>
      <c r="AG14" s="245">
        <f>+MAI!BE79</f>
        <v>8.5</v>
      </c>
    </row>
    <row r="15" spans="1:33" ht="21" customHeight="1" x14ac:dyDescent="0.25">
      <c r="A15" s="382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/>
    </row>
    <row r="16" spans="1:33" ht="21" customHeight="1" x14ac:dyDescent="0.25">
      <c r="A16" s="383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50"/>
      <c r="R16" s="250"/>
      <c r="S16" s="250"/>
      <c r="T16" s="250"/>
      <c r="U16" s="250"/>
      <c r="V16" s="250"/>
      <c r="W16" s="250"/>
      <c r="X16" s="250"/>
      <c r="Y16" s="250"/>
      <c r="Z16" s="250"/>
      <c r="AA16" s="250"/>
      <c r="AB16" s="250"/>
      <c r="AC16" s="250"/>
      <c r="AD16" s="250"/>
      <c r="AE16" s="250"/>
      <c r="AF16" s="250"/>
      <c r="AG16" s="245"/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774"/>
      <c r="AG17" s="260">
        <f>+AG6+AG8+AG10+AG12+AG14+AG16</f>
        <v>35.5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775"/>
      <c r="AG18" s="261">
        <f>+AG17-AG3</f>
        <v>-0.5</v>
      </c>
    </row>
    <row r="19" spans="1:33" x14ac:dyDescent="0.25">
      <c r="A19" s="1776" t="s">
        <v>218</v>
      </c>
      <c r="B19" s="1776"/>
      <c r="C19" s="1776"/>
      <c r="D19" s="1777">
        <f>COUNTIF($B$4:$AF$15,"=DTS")+COUNTIF($B$4:$AF$15,"=NTS")+COUNTIF($B$4:$AF$15,"=DTS1")+COUNTIF($B$4:$AF$15,"=NTS1")</f>
        <v>2</v>
      </c>
      <c r="E19" s="1777"/>
      <c r="F19" s="53"/>
      <c r="G19" s="53"/>
      <c r="H19" s="53"/>
      <c r="I19" s="1776" t="s">
        <v>219</v>
      </c>
      <c r="J19" s="1776"/>
      <c r="K19" s="1776"/>
      <c r="L19" s="1777">
        <f>COUNTIF($B$4:$AF$15,"=FE")</f>
        <v>7</v>
      </c>
      <c r="M19" s="1777"/>
      <c r="N19" s="53"/>
      <c r="O19" s="53"/>
      <c r="P19" s="53"/>
      <c r="Q19" s="1778" t="s">
        <v>57</v>
      </c>
      <c r="R19" s="1779"/>
      <c r="S19" s="1779"/>
      <c r="T19" s="1780"/>
      <c r="U19" s="1781">
        <f>+MAI!CB79</f>
        <v>2</v>
      </c>
      <c r="V19" s="1782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246"/>
    </row>
    <row r="20" spans="1:33" s="53" customFormat="1" ht="18" customHeight="1" x14ac:dyDescent="0.15">
      <c r="A20" s="1776" t="s">
        <v>220</v>
      </c>
      <c r="B20" s="1776"/>
      <c r="C20" s="1776"/>
      <c r="D20" s="1777">
        <f>COUNTIF($B$4:$AF$15,"=DTS5S")+COUNTIF($B$4:$AF$15,"=NTS5S")+COUNTIF($B$4:$AF$15,"=DTS5S1")+COUNTIF($B$4:$AF$15,"=NTS5S1")</f>
        <v>3</v>
      </c>
      <c r="E20" s="1777"/>
      <c r="I20" s="1776" t="s">
        <v>57</v>
      </c>
      <c r="J20" s="1776"/>
      <c r="K20" s="1776"/>
      <c r="L20" s="1777">
        <f>COUNTIF($B$4:$AF$15,"=FOTS")</f>
        <v>1</v>
      </c>
      <c r="M20" s="1777"/>
      <c r="Q20" s="1785" t="s">
        <v>295</v>
      </c>
      <c r="R20" s="1786"/>
      <c r="S20" s="1786"/>
      <c r="T20" s="1787"/>
      <c r="U20" s="1783"/>
      <c r="V20" s="1784"/>
      <c r="AG20" s="246"/>
    </row>
    <row r="21" spans="1:33" s="53" customFormat="1" ht="18" customHeight="1" x14ac:dyDescent="0.15">
      <c r="A21" s="1776" t="s">
        <v>221</v>
      </c>
      <c r="B21" s="1776"/>
      <c r="C21" s="1776"/>
      <c r="D21" s="1777">
        <f>COUNTIF($B$4:$AF$15,"=DTSDS")+COUNTIF($B$4:$AF$15,"=NTSDS")+COUNTIF($B$4:$AF$15,"=DTSDS1")+COUNTIF($B$4:$AF$15,"=NTSDS1")</f>
        <v>1</v>
      </c>
      <c r="E21" s="1777"/>
      <c r="I21" s="1776" t="s">
        <v>222</v>
      </c>
      <c r="J21" s="1776"/>
      <c r="K21" s="1776"/>
      <c r="L21" s="1777">
        <f>COUNTIF($B$4:$AF$15,"=L")</f>
        <v>0</v>
      </c>
      <c r="M21" s="1777"/>
      <c r="Q21" s="1778" t="s">
        <v>223</v>
      </c>
      <c r="R21" s="1779"/>
      <c r="S21" s="1779"/>
      <c r="T21" s="1780"/>
      <c r="U21" s="1801">
        <f>IF(AG18&gt;0,AG18-(T19*(12/24)),0)</f>
        <v>0</v>
      </c>
      <c r="V21" s="1802"/>
      <c r="W21" s="1805" t="s">
        <v>224</v>
      </c>
      <c r="X21" s="1806"/>
      <c r="Y21" s="1807">
        <f>IF(U21&gt;0,(IF(U21&lt;(12/24),1/24,(INT(U21/(12/24)))/24)),0)</f>
        <v>0</v>
      </c>
      <c r="Z21" s="1808"/>
      <c r="AA21" s="1791">
        <f>((Y21*24)*1.25*U23)</f>
        <v>0</v>
      </c>
      <c r="AB21" s="1792"/>
      <c r="AG21" s="246"/>
    </row>
    <row r="22" spans="1:33" s="53" customFormat="1" ht="18" customHeight="1" x14ac:dyDescent="0.15">
      <c r="A22" s="1776" t="s">
        <v>225</v>
      </c>
      <c r="B22" s="1776"/>
      <c r="C22" s="1776"/>
      <c r="D22" s="1788">
        <f>+D19+D20+D21</f>
        <v>6</v>
      </c>
      <c r="E22" s="1788"/>
      <c r="I22" s="1776" t="s">
        <v>226</v>
      </c>
      <c r="J22" s="1776"/>
      <c r="K22" s="1776"/>
      <c r="L22" s="1777">
        <f>COUNTIF($B$4:$AF$15,"=B")</f>
        <v>0</v>
      </c>
      <c r="M22" s="1777"/>
      <c r="Q22" s="1785"/>
      <c r="R22" s="1786"/>
      <c r="S22" s="1786"/>
      <c r="T22" s="1787"/>
      <c r="U22" s="1803"/>
      <c r="V22" s="1804"/>
      <c r="W22" s="1789">
        <v>0.375</v>
      </c>
      <c r="X22" s="1790"/>
      <c r="Y22" s="1807">
        <f>IF(U21&lt;(12/24),U21-Y21,U21-(INT(U21/(12/24)))/24)</f>
        <v>0</v>
      </c>
      <c r="Z22" s="1808"/>
      <c r="AA22" s="1791">
        <f>+((Y22*24)*1.375*U23)</f>
        <v>0</v>
      </c>
      <c r="AB22" s="1792"/>
      <c r="AG22" s="246"/>
    </row>
    <row r="23" spans="1:33" s="53" customFormat="1" ht="18" customHeight="1" x14ac:dyDescent="0.15">
      <c r="A23" s="247"/>
      <c r="I23" s="1776" t="s">
        <v>227</v>
      </c>
      <c r="J23" s="1776"/>
      <c r="K23" s="1776"/>
      <c r="L23" s="1777">
        <f>COUNTIF($B$4:$AF$15,"=Disp")</f>
        <v>0</v>
      </c>
      <c r="M23" s="1777"/>
      <c r="Q23" s="1793" t="s">
        <v>228</v>
      </c>
      <c r="R23" s="1794"/>
      <c r="S23" s="1794"/>
      <c r="T23" s="1795"/>
      <c r="U23" s="1796"/>
      <c r="V23" s="1797"/>
      <c r="W23" s="248" t="s">
        <v>42</v>
      </c>
      <c r="X23" s="249"/>
      <c r="Y23" s="1798">
        <f>+AA21+AA22</f>
        <v>0</v>
      </c>
      <c r="Z23" s="1799"/>
      <c r="AA23" s="1799"/>
      <c r="AB23" s="1800"/>
      <c r="AG23" s="246"/>
    </row>
    <row r="24" spans="1:33" s="53" customFormat="1" ht="18" customHeight="1" x14ac:dyDescent="0.2">
      <c r="A24" s="1826" t="s">
        <v>262</v>
      </c>
      <c r="B24" s="1826"/>
      <c r="C24" s="1826"/>
      <c r="D24" s="1826"/>
      <c r="E24" s="1826"/>
      <c r="F24" s="1826"/>
      <c r="G24" s="1826"/>
      <c r="H24" s="1826"/>
      <c r="I24" s="1826"/>
      <c r="J24" s="1826"/>
      <c r="K24" s="1826"/>
      <c r="L24" s="1826"/>
      <c r="M24" s="1826"/>
      <c r="N24" s="1826"/>
      <c r="O24" s="1826"/>
      <c r="P24" s="1826"/>
      <c r="Q24" s="1826"/>
      <c r="R24" s="1826"/>
      <c r="S24" s="1826"/>
      <c r="T24" s="1826"/>
      <c r="U24" s="1826"/>
      <c r="V24" s="1826"/>
      <c r="W24" s="1826"/>
      <c r="X24" s="1826"/>
      <c r="Y24" s="1826"/>
      <c r="Z24" s="1826"/>
      <c r="AA24" s="1826"/>
      <c r="AB24" s="1826"/>
      <c r="AC24" s="1826"/>
      <c r="AD24" s="1826"/>
      <c r="AE24" s="1826"/>
      <c r="AF24" s="1826"/>
      <c r="AG24" s="1826"/>
    </row>
    <row r="25" spans="1:33" ht="18" customHeight="1" x14ac:dyDescent="0.25"/>
    <row r="26" spans="1:33" ht="18" customHeight="1" x14ac:dyDescent="0.25"/>
    <row r="27" spans="1:33" ht="40.5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33" ht="34.5" customHeight="1" x14ac:dyDescent="0.25">
      <c r="A28" s="1764">
        <v>2024</v>
      </c>
      <c r="B28" s="1771" t="s">
        <v>214</v>
      </c>
      <c r="C28" s="1772"/>
      <c r="D28" s="1773"/>
      <c r="E28" s="1810">
        <v>40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28.666666666666668</v>
      </c>
    </row>
    <row r="29" spans="1:33" ht="18.600000000000001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33" ht="18.600000000000001" customHeight="1" x14ac:dyDescent="0.25">
      <c r="A30" s="1764" t="s">
        <v>251</v>
      </c>
      <c r="B30" s="259" t="e">
        <f>+#REF!</f>
        <v>#REF!</v>
      </c>
      <c r="C30" s="259" t="e">
        <f>+#REF!</f>
        <v>#REF!</v>
      </c>
      <c r="D30" s="259" t="e">
        <f>+#REF!</f>
        <v>#REF!</v>
      </c>
      <c r="E30" s="259" t="e">
        <f>+#REF!</f>
        <v>#REF!</v>
      </c>
      <c r="F30" s="250" t="e">
        <f>+#REF!</f>
        <v>#REF!</v>
      </c>
      <c r="G30" s="259" t="e">
        <f>+#REF!</f>
        <v>#REF!</v>
      </c>
      <c r="H30" s="259" t="e">
        <f>+#REF!</f>
        <v>#REF!</v>
      </c>
      <c r="I30" s="259" t="e">
        <f>+#REF!</f>
        <v>#REF!</v>
      </c>
      <c r="J30" s="259" t="e">
        <f>+#REF!</f>
        <v>#REF!</v>
      </c>
      <c r="K30" s="259" t="e">
        <f>+#REF!</f>
        <v>#REF!</v>
      </c>
      <c r="L30" s="259" t="e">
        <f>+#REF!</f>
        <v>#REF!</v>
      </c>
      <c r="M30" s="259" t="e">
        <f>+#REF!</f>
        <v>#REF!</v>
      </c>
      <c r="N30" s="259" t="e">
        <f>+#REF!</f>
        <v>#REF!</v>
      </c>
      <c r="O30" s="259" t="e">
        <f>+#REF!</f>
        <v>#REF!</v>
      </c>
      <c r="P30" s="259" t="e">
        <f>+#REF!</f>
        <v>#REF!</v>
      </c>
      <c r="Q30" s="259" t="e">
        <f>+#REF!</f>
        <v>#REF!</v>
      </c>
      <c r="R30" s="259" t="e">
        <f>+#REF!</f>
        <v>#REF!</v>
      </c>
      <c r="S30" s="259" t="e">
        <f>+#REF!</f>
        <v>#REF!</v>
      </c>
      <c r="T30" s="259" t="e">
        <f>+#REF!</f>
        <v>#REF!</v>
      </c>
      <c r="U30" s="259" t="e">
        <f>+#REF!</f>
        <v>#REF!</v>
      </c>
      <c r="V30" s="259" t="e">
        <f>+#REF!</f>
        <v>#REF!</v>
      </c>
      <c r="W30" s="259" t="e">
        <f>+#REF!</f>
        <v>#REF!</v>
      </c>
      <c r="X30" s="259" t="e">
        <f>+#REF!</f>
        <v>#REF!</v>
      </c>
      <c r="Y30" s="259" t="e">
        <f>+#REF!</f>
        <v>#REF!</v>
      </c>
      <c r="Z30" s="259" t="e">
        <f>+#REF!</f>
        <v>#REF!</v>
      </c>
      <c r="AA30" s="259" t="e">
        <f>+#REF!</f>
        <v>#REF!</v>
      </c>
      <c r="AB30" s="259" t="e">
        <f>+#REF!</f>
        <v>#REF!</v>
      </c>
      <c r="AC30" s="259" t="e">
        <f>+#REF!</f>
        <v>#REF!</v>
      </c>
      <c r="AD30" s="259" t="e">
        <f>+#REF!</f>
        <v>#REF!</v>
      </c>
      <c r="AE30" s="259" t="e">
        <f>+#REF!</f>
        <v>#REF!</v>
      </c>
      <c r="AF30" s="259" t="e">
        <f>+#REF!</f>
        <v>#REF!</v>
      </c>
      <c r="AG30" s="427">
        <f>184/24-"12:00"</f>
        <v>7.166666666666667</v>
      </c>
    </row>
    <row r="31" spans="1:33" ht="18.600000000000001" customHeight="1" x14ac:dyDescent="0.25">
      <c r="A31" s="1765"/>
      <c r="B31" s="259"/>
      <c r="C31" s="259"/>
      <c r="D31" s="259"/>
      <c r="E31" s="259"/>
      <c r="F31" s="259"/>
      <c r="G31" s="259"/>
      <c r="H31" s="259"/>
      <c r="I31" s="259"/>
      <c r="J31" s="259"/>
      <c r="K31" s="259"/>
      <c r="L31" s="259"/>
      <c r="M31" s="259"/>
      <c r="N31" s="259"/>
      <c r="O31" s="259"/>
      <c r="P31" s="259"/>
      <c r="Q31" s="259"/>
      <c r="R31" s="259"/>
      <c r="S31" s="259"/>
      <c r="T31" s="259"/>
      <c r="U31" s="259"/>
      <c r="V31" s="259"/>
      <c r="W31" s="259"/>
      <c r="X31" s="259"/>
      <c r="Y31" s="259"/>
      <c r="Z31" s="259"/>
      <c r="AA31" s="259"/>
      <c r="AB31" s="259"/>
      <c r="AC31" s="259"/>
      <c r="AD31" s="259"/>
      <c r="AE31" s="259"/>
      <c r="AF31" s="259"/>
      <c r="AG31" s="245" t="e">
        <f>#REF!</f>
        <v>#REF!</v>
      </c>
    </row>
    <row r="32" spans="1:33" ht="18.600000000000001" customHeight="1" x14ac:dyDescent="0.25">
      <c r="A32" s="1764" t="s">
        <v>252</v>
      </c>
      <c r="B32" s="250" t="e">
        <f>+#REF!</f>
        <v>#REF!</v>
      </c>
      <c r="C32" s="250" t="e">
        <f>+#REF!</f>
        <v>#REF!</v>
      </c>
      <c r="D32" s="250" t="e">
        <f>+#REF!</f>
        <v>#REF!</v>
      </c>
      <c r="E32" s="250" t="e">
        <f>+#REF!</f>
        <v>#REF!</v>
      </c>
      <c r="F32" s="250" t="e">
        <f>+#REF!</f>
        <v>#REF!</v>
      </c>
      <c r="G32" s="250" t="e">
        <f>+#REF!</f>
        <v>#REF!</v>
      </c>
      <c r="H32" s="250" t="e">
        <f>+#REF!</f>
        <v>#REF!</v>
      </c>
      <c r="I32" s="250" t="e">
        <f>+#REF!</f>
        <v>#REF!</v>
      </c>
      <c r="J32" s="250" t="e">
        <f>+#REF!</f>
        <v>#REF!</v>
      </c>
      <c r="K32" s="250" t="e">
        <f>+#REF!</f>
        <v>#REF!</v>
      </c>
      <c r="L32" s="250" t="e">
        <f>+#REF!</f>
        <v>#REF!</v>
      </c>
      <c r="M32" s="250" t="e">
        <f>+#REF!</f>
        <v>#REF!</v>
      </c>
      <c r="N32" s="250" t="e">
        <f>+#REF!</f>
        <v>#REF!</v>
      </c>
      <c r="O32" s="250" t="e">
        <f>+#REF!</f>
        <v>#REF!</v>
      </c>
      <c r="P32" s="250" t="e">
        <f>+#REF!</f>
        <v>#REF!</v>
      </c>
      <c r="Q32" s="250" t="e">
        <f>+#REF!</f>
        <v>#REF!</v>
      </c>
      <c r="R32" s="250" t="e">
        <f>+#REF!</f>
        <v>#REF!</v>
      </c>
      <c r="S32" s="250" t="e">
        <f>+#REF!</f>
        <v>#REF!</v>
      </c>
      <c r="T32" s="250" t="e">
        <f>+#REF!</f>
        <v>#REF!</v>
      </c>
      <c r="U32" s="250" t="e">
        <f>+#REF!</f>
        <v>#REF!</v>
      </c>
      <c r="V32" s="250" t="e">
        <f>+#REF!</f>
        <v>#REF!</v>
      </c>
      <c r="W32" s="250" t="e">
        <f>+#REF!</f>
        <v>#REF!</v>
      </c>
      <c r="X32" s="250" t="e">
        <f>+#REF!</f>
        <v>#REF!</v>
      </c>
      <c r="Y32" s="250" t="e">
        <f>+#REF!</f>
        <v>#REF!</v>
      </c>
      <c r="Z32" s="250" t="e">
        <f>+#REF!</f>
        <v>#REF!</v>
      </c>
      <c r="AA32" s="250" t="e">
        <f>+#REF!</f>
        <v>#REF!</v>
      </c>
      <c r="AB32" s="250" t="e">
        <f>+#REF!</f>
        <v>#REF!</v>
      </c>
      <c r="AC32" s="250" t="e">
        <f>+#REF!</f>
        <v>#REF!</v>
      </c>
      <c r="AD32" s="250" t="e">
        <f>+#REF!</f>
        <v>#REF!</v>
      </c>
      <c r="AE32" s="250" t="e">
        <f>+#REF!</f>
        <v>#REF!</v>
      </c>
      <c r="AF32" s="250" t="e">
        <f>+#REF!</f>
        <v>#REF!</v>
      </c>
      <c r="AG32" s="244">
        <f>176/24</f>
        <v>7.333333333333333</v>
      </c>
    </row>
    <row r="33" spans="1:33" ht="18.600000000000001" customHeight="1" x14ac:dyDescent="0.25">
      <c r="A33" s="1765"/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45" t="e">
        <f>#REF!</f>
        <v>#REF!</v>
      </c>
    </row>
    <row r="34" spans="1:33" ht="18.600000000000001" customHeight="1" x14ac:dyDescent="0.25">
      <c r="A34" s="1764" t="s">
        <v>253</v>
      </c>
      <c r="B34" s="250" t="e">
        <f>+#REF!</f>
        <v>#REF!</v>
      </c>
      <c r="C34" s="250" t="e">
        <f>+#REF!</f>
        <v>#REF!</v>
      </c>
      <c r="D34" s="250" t="e">
        <f>+#REF!</f>
        <v>#REF!</v>
      </c>
      <c r="E34" s="250" t="e">
        <f>+#REF!</f>
        <v>#REF!</v>
      </c>
      <c r="F34" s="250" t="e">
        <f>+#REF!</f>
        <v>#REF!</v>
      </c>
      <c r="G34" s="250" t="e">
        <f>+#REF!</f>
        <v>#REF!</v>
      </c>
      <c r="H34" s="250" t="e">
        <f>+#REF!</f>
        <v>#REF!</v>
      </c>
      <c r="I34" s="250" t="e">
        <f>+#REF!</f>
        <v>#REF!</v>
      </c>
      <c r="J34" s="250" t="e">
        <f>+#REF!</f>
        <v>#REF!</v>
      </c>
      <c r="K34" s="250" t="e">
        <f>+#REF!</f>
        <v>#REF!</v>
      </c>
      <c r="L34" s="250" t="e">
        <f>+#REF!</f>
        <v>#REF!</v>
      </c>
      <c r="M34" s="250" t="e">
        <f>+#REF!</f>
        <v>#REF!</v>
      </c>
      <c r="N34" s="250" t="e">
        <f>+#REF!</f>
        <v>#REF!</v>
      </c>
      <c r="O34" s="250" t="e">
        <f>+#REF!</f>
        <v>#REF!</v>
      </c>
      <c r="P34" s="250" t="e">
        <f>+#REF!</f>
        <v>#REF!</v>
      </c>
      <c r="Q34" s="250" t="e">
        <f>+#REF!</f>
        <v>#REF!</v>
      </c>
      <c r="R34" s="250" t="e">
        <f>+#REF!</f>
        <v>#REF!</v>
      </c>
      <c r="S34" s="250" t="e">
        <f>+#REF!</f>
        <v>#REF!</v>
      </c>
      <c r="T34" s="250" t="e">
        <f>+#REF!</f>
        <v>#REF!</v>
      </c>
      <c r="U34" s="250" t="e">
        <f>+#REF!</f>
        <v>#REF!</v>
      </c>
      <c r="V34" s="250" t="e">
        <f>+#REF!</f>
        <v>#REF!</v>
      </c>
      <c r="W34" s="250" t="e">
        <f>+#REF!</f>
        <v>#REF!</v>
      </c>
      <c r="X34" s="250" t="e">
        <f>+#REF!</f>
        <v>#REF!</v>
      </c>
      <c r="Y34" s="250" t="e">
        <f>+#REF!</f>
        <v>#REF!</v>
      </c>
      <c r="Z34" s="250" t="e">
        <f>+#REF!</f>
        <v>#REF!</v>
      </c>
      <c r="AA34" s="250" t="e">
        <f>+#REF!</f>
        <v>#REF!</v>
      </c>
      <c r="AB34" s="250" t="e">
        <f>+#REF!</f>
        <v>#REF!</v>
      </c>
      <c r="AC34" s="250" t="e">
        <f>+#REF!</f>
        <v>#REF!</v>
      </c>
      <c r="AD34" s="250" t="e">
        <f>+#REF!</f>
        <v>#REF!</v>
      </c>
      <c r="AE34" s="250" t="e">
        <f>+#REF!</f>
        <v>#REF!</v>
      </c>
      <c r="AF34" s="250" t="e">
        <f>+#REF!</f>
        <v>#REF!</v>
      </c>
      <c r="AG34" s="244">
        <f>168/24-"12:00"</f>
        <v>6.5</v>
      </c>
    </row>
    <row r="35" spans="1:33" ht="18.600000000000001" customHeight="1" x14ac:dyDescent="0.25">
      <c r="A35" s="1765"/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250"/>
      <c r="N35" s="250"/>
      <c r="O35" s="250"/>
      <c r="P35" s="250"/>
      <c r="Q35" s="250"/>
      <c r="R35" s="250"/>
      <c r="S35" s="250"/>
      <c r="T35" s="250"/>
      <c r="U35" s="250"/>
      <c r="V35" s="250"/>
      <c r="W35" s="250"/>
      <c r="X35" s="250"/>
      <c r="Y35" s="250"/>
      <c r="Z35" s="250"/>
      <c r="AA35" s="250"/>
      <c r="AB35" s="250"/>
      <c r="AC35" s="250"/>
      <c r="AD35" s="250"/>
      <c r="AE35" s="250"/>
      <c r="AF35" s="250"/>
      <c r="AG35" s="245" t="e">
        <f>#REF!</f>
        <v>#REF!</v>
      </c>
    </row>
    <row r="36" spans="1:33" ht="18.600000000000001" customHeight="1" x14ac:dyDescent="0.25">
      <c r="A36" s="1764" t="s">
        <v>254</v>
      </c>
      <c r="B36" s="250" t="e">
        <f>+#REF!</f>
        <v>#REF!</v>
      </c>
      <c r="C36" s="250" t="e">
        <f>+#REF!</f>
        <v>#REF!</v>
      </c>
      <c r="D36" s="250" t="e">
        <f>+#REF!</f>
        <v>#REF!</v>
      </c>
      <c r="E36" s="250" t="e">
        <f>+#REF!</f>
        <v>#REF!</v>
      </c>
      <c r="F36" s="250" t="e">
        <f>+#REF!</f>
        <v>#REF!</v>
      </c>
      <c r="G36" s="250" t="e">
        <f>+#REF!</f>
        <v>#REF!</v>
      </c>
      <c r="H36" s="250" t="e">
        <f>+#REF!</f>
        <v>#REF!</v>
      </c>
      <c r="I36" s="250" t="e">
        <f>+#REF!</f>
        <v>#REF!</v>
      </c>
      <c r="J36" s="250" t="e">
        <f>+#REF!</f>
        <v>#REF!</v>
      </c>
      <c r="K36" s="250" t="e">
        <f>+#REF!</f>
        <v>#REF!</v>
      </c>
      <c r="L36" s="250" t="e">
        <f>+#REF!</f>
        <v>#REF!</v>
      </c>
      <c r="M36" s="250" t="e">
        <f>+#REF!</f>
        <v>#REF!</v>
      </c>
      <c r="N36" s="250" t="e">
        <f>+#REF!</f>
        <v>#REF!</v>
      </c>
      <c r="O36" s="250" t="e">
        <f>+#REF!</f>
        <v>#REF!</v>
      </c>
      <c r="P36" s="250" t="e">
        <f>+#REF!</f>
        <v>#REF!</v>
      </c>
      <c r="Q36" s="250" t="e">
        <f>+#REF!</f>
        <v>#REF!</v>
      </c>
      <c r="R36" s="250" t="e">
        <f>+#REF!</f>
        <v>#REF!</v>
      </c>
      <c r="S36" s="250" t="e">
        <f>+#REF!</f>
        <v>#REF!</v>
      </c>
      <c r="T36" s="250" t="e">
        <f>+#REF!</f>
        <v>#REF!</v>
      </c>
      <c r="U36" s="250" t="e">
        <f>+#REF!</f>
        <v>#REF!</v>
      </c>
      <c r="V36" s="250" t="e">
        <f>+#REF!</f>
        <v>#REF!</v>
      </c>
      <c r="W36" s="250" t="e">
        <f>+#REF!</f>
        <v>#REF!</v>
      </c>
      <c r="X36" s="250" t="e">
        <f>+#REF!</f>
        <v>#REF!</v>
      </c>
      <c r="Y36" s="250" t="e">
        <f>+#REF!</f>
        <v>#REF!</v>
      </c>
      <c r="Z36" s="250" t="e">
        <f>+#REF!</f>
        <v>#REF!</v>
      </c>
      <c r="AA36" s="250" t="e">
        <f>+#REF!</f>
        <v>#REF!</v>
      </c>
      <c r="AB36" s="250" t="e">
        <f>+#REF!</f>
        <v>#REF!</v>
      </c>
      <c r="AC36" s="250" t="e">
        <f>+#REF!</f>
        <v>#REF!</v>
      </c>
      <c r="AD36" s="250" t="e">
        <f>+#REF!</f>
        <v>#REF!</v>
      </c>
      <c r="AE36" s="250" t="e">
        <f>+#REF!</f>
        <v>#REF!</v>
      </c>
      <c r="AF36" s="250" t="e">
        <f>+#REF!</f>
        <v>#REF!</v>
      </c>
      <c r="AG36" s="244">
        <f>184/24</f>
        <v>7.666666666666667</v>
      </c>
    </row>
    <row r="37" spans="1:33" ht="18.600000000000001" customHeight="1" x14ac:dyDescent="0.25">
      <c r="A37" s="1765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  <c r="AA37" s="250"/>
      <c r="AB37" s="250"/>
      <c r="AC37" s="250"/>
      <c r="AD37" s="250"/>
      <c r="AE37" s="250"/>
      <c r="AF37" s="250"/>
      <c r="AG37" s="245" t="e">
        <f>#REF!</f>
        <v>#REF!</v>
      </c>
    </row>
    <row r="38" spans="1:33" ht="18.600000000000001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/>
    </row>
    <row r="39" spans="1:33" ht="18.600000000000001" customHeight="1" x14ac:dyDescent="0.25">
      <c r="A39" s="1765"/>
      <c r="B39" s="278"/>
      <c r="C39" s="278"/>
      <c r="D39" s="278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  <c r="S39" s="278"/>
      <c r="T39" s="278"/>
      <c r="U39" s="278"/>
      <c r="V39" s="278"/>
      <c r="W39" s="278"/>
      <c r="X39" s="278"/>
      <c r="Y39" s="278"/>
      <c r="Z39" s="278"/>
      <c r="AA39" s="278"/>
      <c r="AB39" s="278"/>
      <c r="AC39" s="278"/>
      <c r="AD39" s="278"/>
      <c r="AE39" s="278"/>
      <c r="AF39" s="278"/>
      <c r="AG39" s="245"/>
    </row>
    <row r="40" spans="1:33" ht="18.600000000000001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/>
    </row>
    <row r="41" spans="1:33" ht="18.600000000000001" customHeight="1" x14ac:dyDescent="0.25">
      <c r="A41" s="1765"/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0"/>
      <c r="O41" s="250"/>
      <c r="P41" s="250"/>
      <c r="Q41" s="250"/>
      <c r="R41" s="250"/>
      <c r="S41" s="250"/>
      <c r="T41" s="250"/>
      <c r="U41" s="250"/>
      <c r="V41" s="250"/>
      <c r="W41" s="250"/>
      <c r="X41" s="250"/>
      <c r="Y41" s="250"/>
      <c r="Z41" s="250"/>
      <c r="AA41" s="250"/>
      <c r="AB41" s="250"/>
      <c r="AC41" s="250"/>
      <c r="AD41" s="250"/>
      <c r="AE41" s="250"/>
      <c r="AF41" s="250"/>
      <c r="AG41" s="245"/>
    </row>
    <row r="42" spans="1:33" ht="26.45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26.45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16.5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 t="e">
        <f>#REF!</f>
        <v>#REF!</v>
      </c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16.5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16.5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16.5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16.5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51.95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0">
    <mergeCell ref="Y22:Z22"/>
    <mergeCell ref="AA22:AB22"/>
    <mergeCell ref="A50:BD50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  <mergeCell ref="Y48:Z48"/>
    <mergeCell ref="AA48:AB48"/>
    <mergeCell ref="A47:C47"/>
    <mergeCell ref="D47:E47"/>
    <mergeCell ref="I47:K47"/>
    <mergeCell ref="L47:M47"/>
    <mergeCell ref="Q47:T48"/>
    <mergeCell ref="A40:A41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L46:M46"/>
    <mergeCell ref="Q46:T46"/>
    <mergeCell ref="A30:A31"/>
    <mergeCell ref="A32:A33"/>
    <mergeCell ref="A34:A35"/>
    <mergeCell ref="A36:A37"/>
    <mergeCell ref="A38:A39"/>
    <mergeCell ref="AA27:AF27"/>
    <mergeCell ref="A28:A29"/>
    <mergeCell ref="B28:D28"/>
    <mergeCell ref="E28:K28"/>
    <mergeCell ref="L28:N28"/>
    <mergeCell ref="O28:V28"/>
    <mergeCell ref="W28:Y28"/>
    <mergeCell ref="Z28:AF28"/>
    <mergeCell ref="A24:AG24"/>
    <mergeCell ref="A22:C22"/>
    <mergeCell ref="D22:E22"/>
    <mergeCell ref="I22:K22"/>
    <mergeCell ref="L22:M22"/>
    <mergeCell ref="I23:K23"/>
    <mergeCell ref="L23:M23"/>
    <mergeCell ref="Q21:T22"/>
    <mergeCell ref="U21:V22"/>
    <mergeCell ref="W21:X21"/>
    <mergeCell ref="W22:X22"/>
    <mergeCell ref="Y21:Z21"/>
    <mergeCell ref="AA21:AB21"/>
    <mergeCell ref="Q23:T23"/>
    <mergeCell ref="U23:V23"/>
    <mergeCell ref="Y23:AB23"/>
    <mergeCell ref="A17:AF18"/>
    <mergeCell ref="A20:C20"/>
    <mergeCell ref="D20:E20"/>
    <mergeCell ref="I20:K20"/>
    <mergeCell ref="L20:M20"/>
    <mergeCell ref="Q20:T20"/>
    <mergeCell ref="Q19:T19"/>
    <mergeCell ref="U19:V20"/>
    <mergeCell ref="A21:C21"/>
    <mergeCell ref="D21:E21"/>
    <mergeCell ref="I21:K21"/>
    <mergeCell ref="L21:M21"/>
    <mergeCell ref="A19:C19"/>
    <mergeCell ref="D19:E19"/>
    <mergeCell ref="I19:K19"/>
    <mergeCell ref="L19:M19"/>
    <mergeCell ref="AA2:AF2"/>
    <mergeCell ref="A3:A4"/>
    <mergeCell ref="B3:D3"/>
    <mergeCell ref="E3:K3"/>
    <mergeCell ref="L3:N3"/>
    <mergeCell ref="O3:V3"/>
    <mergeCell ref="W3:Y3"/>
    <mergeCell ref="Z3:AF3"/>
  </mergeCells>
  <conditionalFormatting sqref="B5:AF16">
    <cfRule type="cellIs" dxfId="139" priority="1" operator="equal">
      <formula>"FOTS"</formula>
    </cfRule>
    <cfRule type="cellIs" dxfId="138" priority="2" operator="equal">
      <formula>"FO"</formula>
    </cfRule>
    <cfRule type="cellIs" dxfId="137" priority="3" operator="equal">
      <formula>"F"</formula>
    </cfRule>
    <cfRule type="cellIs" dxfId="136" priority="4" operator="equal">
      <formula>"NTSDS"</formula>
    </cfRule>
    <cfRule type="cellIs" dxfId="135" priority="5" operator="equal">
      <formula>"DTSDS"</formula>
    </cfRule>
    <cfRule type="cellIs" dxfId="134" priority="6" operator="equal">
      <formula>"NTS5S"</formula>
    </cfRule>
    <cfRule type="cellIs" dxfId="133" priority="7" operator="equal">
      <formula>"DTS5S"</formula>
    </cfRule>
    <cfRule type="cellIs" dxfId="132" priority="8" operator="equal">
      <formula>"NTS"</formula>
    </cfRule>
    <cfRule type="cellIs" dxfId="131" priority="9" operator="equal">
      <formula>"DTS"</formula>
    </cfRule>
    <cfRule type="cellIs" dxfId="130" priority="10" operator="equal">
      <formula>"FEF"</formula>
    </cfRule>
    <cfRule type="cellIs" dxfId="129" priority="11" operator="equal">
      <formula>"FED"</formula>
    </cfRule>
    <cfRule type="cellIs" dxfId="128" priority="12" operator="equal">
      <formula>"FES"</formula>
    </cfRule>
    <cfRule type="cellIs" dxfId="127" priority="13" operator="equal">
      <formula>"FE"</formula>
    </cfRule>
    <cfRule type="cellIs" dxfId="126" priority="14" operator="equal">
      <formula>"DS"</formula>
    </cfRule>
  </conditionalFormatting>
  <conditionalFormatting sqref="B30:AF41">
    <cfRule type="cellIs" dxfId="125" priority="29" operator="equal">
      <formula>"FOTS"</formula>
    </cfRule>
    <cfRule type="cellIs" dxfId="124" priority="30" operator="equal">
      <formula>"FO"</formula>
    </cfRule>
    <cfRule type="cellIs" dxfId="123" priority="31" operator="equal">
      <formula>"F"</formula>
    </cfRule>
    <cfRule type="cellIs" dxfId="122" priority="32" operator="equal">
      <formula>"NTSDS"</formula>
    </cfRule>
    <cfRule type="cellIs" dxfId="121" priority="33" operator="equal">
      <formula>"DTSDS"</formula>
    </cfRule>
    <cfRule type="cellIs" dxfId="120" priority="34" operator="equal">
      <formula>"NTS5S"</formula>
    </cfRule>
    <cfRule type="cellIs" dxfId="119" priority="35" operator="equal">
      <formula>"DTS5S"</formula>
    </cfRule>
    <cfRule type="cellIs" dxfId="118" priority="36" operator="equal">
      <formula>"NTS"</formula>
    </cfRule>
    <cfRule type="cellIs" dxfId="117" priority="37" operator="equal">
      <formula>"DTS"</formula>
    </cfRule>
    <cfRule type="cellIs" dxfId="116" priority="38" operator="equal">
      <formula>"FEF"</formula>
    </cfRule>
    <cfRule type="cellIs" dxfId="115" priority="39" operator="equal">
      <formula>"FED"</formula>
    </cfRule>
    <cfRule type="cellIs" dxfId="114" priority="40" operator="equal">
      <formula>"FES"</formula>
    </cfRule>
    <cfRule type="cellIs" dxfId="113" priority="41" operator="equal">
      <formula>"FE"</formula>
    </cfRule>
    <cfRule type="cellIs" dxfId="112" priority="42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6E411-4102-449D-805A-24ADB13FA0DD}">
  <dimension ref="A1:BD50"/>
  <sheetViews>
    <sheetView showZeros="0" topLeftCell="A8" workbookViewId="0">
      <selection activeCell="BF7" sqref="BF7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8" width="8.7109375" hidden="1" customWidth="1"/>
    <col min="39" max="39" width="3.425781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2024</v>
      </c>
      <c r="B3" s="1766" t="s">
        <v>214</v>
      </c>
      <c r="C3" s="1766"/>
      <c r="D3" s="1766"/>
      <c r="E3" s="1767" t="s">
        <v>263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43.333333333333329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1764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1765"/>
      <c r="B6" s="259" t="e">
        <f>+#REF!</f>
        <v>#REF!</v>
      </c>
      <c r="C6" s="259" t="e">
        <f>+#REF!</f>
        <v>#REF!</v>
      </c>
      <c r="D6" s="259" t="e">
        <f>+#REF!</f>
        <v>#REF!</v>
      </c>
      <c r="E6" s="259" t="e">
        <f>+#REF!</f>
        <v>#REF!</v>
      </c>
      <c r="F6" s="259" t="e">
        <f>+#REF!</f>
        <v>#REF!</v>
      </c>
      <c r="G6" s="259" t="e">
        <f>+#REF!</f>
        <v>#REF!</v>
      </c>
      <c r="H6" s="259" t="e">
        <f>+#REF!</f>
        <v>#REF!</v>
      </c>
      <c r="I6" s="259" t="e">
        <f>+#REF!</f>
        <v>#REF!</v>
      </c>
      <c r="J6" s="259" t="e">
        <f>+#REF!</f>
        <v>#REF!</v>
      </c>
      <c r="K6" s="259" t="e">
        <f>+#REF!</f>
        <v>#REF!</v>
      </c>
      <c r="L6" s="259" t="e">
        <f>+#REF!</f>
        <v>#REF!</v>
      </c>
      <c r="M6" s="259" t="e">
        <f>+#REF!</f>
        <v>#REF!</v>
      </c>
      <c r="N6" s="259" t="e">
        <f>+#REF!</f>
        <v>#REF!</v>
      </c>
      <c r="O6" s="259" t="e">
        <f>+#REF!</f>
        <v>#REF!</v>
      </c>
      <c r="P6" s="259" t="e">
        <f>+#REF!</f>
        <v>#REF!</v>
      </c>
      <c r="Q6" s="259" t="e">
        <f>+#REF!</f>
        <v>#REF!</v>
      </c>
      <c r="R6" s="259" t="e">
        <f>+#REF!</f>
        <v>#REF!</v>
      </c>
      <c r="S6" s="259" t="e">
        <f>+#REF!</f>
        <v>#REF!</v>
      </c>
      <c r="T6" s="259" t="e">
        <f>+#REF!</f>
        <v>#REF!</v>
      </c>
      <c r="U6" s="259" t="e">
        <f>+#REF!</f>
        <v>#REF!</v>
      </c>
      <c r="V6" s="259" t="e">
        <f>+#REF!</f>
        <v>#REF!</v>
      </c>
      <c r="W6" s="259" t="e">
        <f>+#REF!</f>
        <v>#REF!</v>
      </c>
      <c r="X6" s="259" t="e">
        <f>+#REF!</f>
        <v>#REF!</v>
      </c>
      <c r="Y6" s="259" t="e">
        <f>+#REF!</f>
        <v>#REF!</v>
      </c>
      <c r="Z6" s="259" t="e">
        <f>+#REF!</f>
        <v>#REF!</v>
      </c>
      <c r="AA6" s="259" t="e">
        <f>+#REF!</f>
        <v>#REF!</v>
      </c>
      <c r="AB6" s="259" t="e">
        <f>+#REF!</f>
        <v>#REF!</v>
      </c>
      <c r="AC6" s="259" t="e">
        <f>+#REF!</f>
        <v>#REF!</v>
      </c>
      <c r="AD6" s="259" t="e">
        <f>+#REF!</f>
        <v>#REF!</v>
      </c>
      <c r="AE6" s="259" t="e">
        <f>+#REF!</f>
        <v>#REF!</v>
      </c>
      <c r="AF6" s="259" t="e">
        <f>+#REF!</f>
        <v>#REF!</v>
      </c>
      <c r="AG6" s="245" t="e">
        <f>+#REF!</f>
        <v>#REF!</v>
      </c>
    </row>
    <row r="7" spans="1:33" ht="21" customHeight="1" x14ac:dyDescent="0.25">
      <c r="A7" s="1764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168/24</f>
        <v>7</v>
      </c>
    </row>
    <row r="8" spans="1:33" ht="21" customHeight="1" x14ac:dyDescent="0.25">
      <c r="A8" s="1765"/>
      <c r="B8" s="259" t="e">
        <f>+#REF!</f>
        <v>#REF!</v>
      </c>
      <c r="C8" s="259" t="e">
        <f>+#REF!</f>
        <v>#REF!</v>
      </c>
      <c r="D8" s="259" t="e">
        <f>+#REF!</f>
        <v>#REF!</v>
      </c>
      <c r="E8" s="259" t="e">
        <f>+#REF!</f>
        <v>#REF!</v>
      </c>
      <c r="F8" s="259" t="e">
        <f>+#REF!</f>
        <v>#REF!</v>
      </c>
      <c r="G8" s="259" t="e">
        <f>+#REF!</f>
        <v>#REF!</v>
      </c>
      <c r="H8" s="259" t="e">
        <f>+#REF!</f>
        <v>#REF!</v>
      </c>
      <c r="I8" s="259" t="e">
        <f>+#REF!</f>
        <v>#REF!</v>
      </c>
      <c r="J8" s="259" t="e">
        <f>+#REF!</f>
        <v>#REF!</v>
      </c>
      <c r="K8" s="259" t="e">
        <f>+#REF!</f>
        <v>#REF!</v>
      </c>
      <c r="L8" s="259" t="e">
        <f>+#REF!</f>
        <v>#REF!</v>
      </c>
      <c r="M8" s="259" t="e">
        <f>+#REF!</f>
        <v>#REF!</v>
      </c>
      <c r="N8" s="259" t="e">
        <f>+#REF!</f>
        <v>#REF!</v>
      </c>
      <c r="O8" s="259" t="e">
        <f>+#REF!</f>
        <v>#REF!</v>
      </c>
      <c r="P8" s="259" t="e">
        <f>+#REF!</f>
        <v>#REF!</v>
      </c>
      <c r="Q8" s="259" t="e">
        <f>+#REF!</f>
        <v>#REF!</v>
      </c>
      <c r="R8" s="259" t="e">
        <f>+#REF!</f>
        <v>#REF!</v>
      </c>
      <c r="S8" s="259" t="e">
        <f>+#REF!</f>
        <v>#REF!</v>
      </c>
      <c r="T8" s="259" t="e">
        <f>+#REF!</f>
        <v>#REF!</v>
      </c>
      <c r="U8" s="259" t="e">
        <f>+#REF!</f>
        <v>#REF!</v>
      </c>
      <c r="V8" s="259" t="e">
        <f>+#REF!</f>
        <v>#REF!</v>
      </c>
      <c r="W8" s="259" t="e">
        <f>+#REF!</f>
        <v>#REF!</v>
      </c>
      <c r="X8" s="259" t="e">
        <f>+#REF!</f>
        <v>#REF!</v>
      </c>
      <c r="Y8" s="259" t="e">
        <f>+#REF!</f>
        <v>#REF!</v>
      </c>
      <c r="Z8" s="259" t="e">
        <f>+#REF!</f>
        <v>#REF!</v>
      </c>
      <c r="AA8" s="259" t="e">
        <f>+#REF!</f>
        <v>#REF!</v>
      </c>
      <c r="AB8" s="259" t="e">
        <f>+#REF!</f>
        <v>#REF!</v>
      </c>
      <c r="AC8" s="259" t="e">
        <f>+#REF!</f>
        <v>#REF!</v>
      </c>
      <c r="AD8" s="259" t="e">
        <f>+#REF!</f>
        <v>#REF!</v>
      </c>
      <c r="AE8" s="259" t="e">
        <f>+#REF!</f>
        <v>#REF!</v>
      </c>
      <c r="AF8" s="259" t="e">
        <f>+#REF!</f>
        <v>#REF!</v>
      </c>
      <c r="AG8" s="245" t="e">
        <f>+#REF!</f>
        <v>#REF!</v>
      </c>
    </row>
    <row r="9" spans="1:33" ht="21" customHeight="1" x14ac:dyDescent="0.25">
      <c r="A9" s="1764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1765"/>
      <c r="B10" s="259" t="e">
        <f>+#REF!</f>
        <v>#REF!</v>
      </c>
      <c r="C10" s="259" t="e">
        <f>+#REF!</f>
        <v>#REF!</v>
      </c>
      <c r="D10" s="259" t="e">
        <f>+#REF!</f>
        <v>#REF!</v>
      </c>
      <c r="E10" s="259" t="e">
        <f>+#REF!</f>
        <v>#REF!</v>
      </c>
      <c r="F10" s="259" t="e">
        <f>+#REF!</f>
        <v>#REF!</v>
      </c>
      <c r="G10" s="259" t="e">
        <f>+#REF!</f>
        <v>#REF!</v>
      </c>
      <c r="H10" s="259" t="e">
        <f>+#REF!</f>
        <v>#REF!</v>
      </c>
      <c r="I10" s="259" t="e">
        <f>+#REF!</f>
        <v>#REF!</v>
      </c>
      <c r="J10" s="259" t="e">
        <f>+#REF!</f>
        <v>#REF!</v>
      </c>
      <c r="K10" s="259" t="e">
        <f>+#REF!</f>
        <v>#REF!</v>
      </c>
      <c r="L10" s="259" t="e">
        <f>+#REF!</f>
        <v>#REF!</v>
      </c>
      <c r="M10" s="259" t="e">
        <f>+#REF!</f>
        <v>#REF!</v>
      </c>
      <c r="N10" s="259" t="e">
        <f>+#REF!</f>
        <v>#REF!</v>
      </c>
      <c r="O10" s="259" t="e">
        <f>+#REF!</f>
        <v>#REF!</v>
      </c>
      <c r="P10" s="259" t="e">
        <f>+#REF!</f>
        <v>#REF!</v>
      </c>
      <c r="Q10" s="259" t="e">
        <f>+#REF!</f>
        <v>#REF!</v>
      </c>
      <c r="R10" s="259" t="e">
        <f>+#REF!</f>
        <v>#REF!</v>
      </c>
      <c r="S10" s="259" t="e">
        <f>+#REF!</f>
        <v>#REF!</v>
      </c>
      <c r="T10" s="259" t="e">
        <f>+#REF!</f>
        <v>#REF!</v>
      </c>
      <c r="U10" s="259" t="e">
        <f>+#REF!</f>
        <v>#REF!</v>
      </c>
      <c r="V10" s="259" t="e">
        <f>+#REF!</f>
        <v>#REF!</v>
      </c>
      <c r="W10" s="259" t="e">
        <f>+#REF!</f>
        <v>#REF!</v>
      </c>
      <c r="X10" s="259" t="e">
        <f>+#REF!</f>
        <v>#REF!</v>
      </c>
      <c r="Y10" s="259" t="e">
        <f>+#REF!</f>
        <v>#REF!</v>
      </c>
      <c r="Z10" s="259" t="e">
        <f>+#REF!</f>
        <v>#REF!</v>
      </c>
      <c r="AA10" s="259" t="e">
        <f>+#REF!</f>
        <v>#REF!</v>
      </c>
      <c r="AB10" s="259" t="e">
        <f>+#REF!</f>
        <v>#REF!</v>
      </c>
      <c r="AC10" s="259" t="e">
        <f>+#REF!</f>
        <v>#REF!</v>
      </c>
      <c r="AD10" s="259" t="e">
        <f>+#REF!</f>
        <v>#REF!</v>
      </c>
      <c r="AE10" s="259" t="e">
        <f>+#REF!</f>
        <v>#REF!</v>
      </c>
      <c r="AF10" s="259" t="e">
        <f>+#REF!</f>
        <v>#REF!</v>
      </c>
      <c r="AG10" s="245" t="e">
        <f>+#REF!</f>
        <v>#REF!</v>
      </c>
    </row>
    <row r="11" spans="1:33" ht="21" customHeight="1" x14ac:dyDescent="0.25">
      <c r="A11" s="1764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1765"/>
      <c r="B12" s="250" t="e">
        <f>+#REF!</f>
        <v>#REF!</v>
      </c>
      <c r="C12" s="250" t="e">
        <f>+#REF!</f>
        <v>#REF!</v>
      </c>
      <c r="D12" s="250" t="e">
        <f>+#REF!</f>
        <v>#REF!</v>
      </c>
      <c r="E12" s="250" t="e">
        <f>+#REF!</f>
        <v>#REF!</v>
      </c>
      <c r="F12" s="250" t="e">
        <f>+#REF!</f>
        <v>#REF!</v>
      </c>
      <c r="G12" s="250" t="e">
        <f>+#REF!</f>
        <v>#REF!</v>
      </c>
      <c r="H12" s="250" t="e">
        <f>+#REF!</f>
        <v>#REF!</v>
      </c>
      <c r="I12" s="250" t="e">
        <f>+#REF!</f>
        <v>#REF!</v>
      </c>
      <c r="J12" s="250" t="e">
        <f>+#REF!</f>
        <v>#REF!</v>
      </c>
      <c r="K12" s="250" t="e">
        <f>+#REF!</f>
        <v>#REF!</v>
      </c>
      <c r="L12" s="250" t="e">
        <f>+#REF!</f>
        <v>#REF!</v>
      </c>
      <c r="M12" s="250" t="e">
        <f>+#REF!</f>
        <v>#REF!</v>
      </c>
      <c r="N12" s="250" t="e">
        <f>+#REF!</f>
        <v>#REF!</v>
      </c>
      <c r="O12" s="250" t="e">
        <f>+#REF!</f>
        <v>#REF!</v>
      </c>
      <c r="P12" s="250" t="e">
        <f>+#REF!</f>
        <v>#REF!</v>
      </c>
      <c r="Q12" s="250" t="e">
        <f>+#REF!</f>
        <v>#REF!</v>
      </c>
      <c r="R12" s="250" t="e">
        <f>+#REF!</f>
        <v>#REF!</v>
      </c>
      <c r="S12" s="250" t="e">
        <f>+#REF!</f>
        <v>#REF!</v>
      </c>
      <c r="T12" s="250" t="e">
        <f>+#REF!</f>
        <v>#REF!</v>
      </c>
      <c r="U12" s="250" t="e">
        <f>+#REF!</f>
        <v>#REF!</v>
      </c>
      <c r="V12" s="250" t="e">
        <f>+#REF!</f>
        <v>#REF!</v>
      </c>
      <c r="W12" s="250" t="e">
        <f>+#REF!</f>
        <v>#REF!</v>
      </c>
      <c r="X12" s="250" t="e">
        <f>+#REF!</f>
        <v>#REF!</v>
      </c>
      <c r="Y12" s="250" t="e">
        <f>+#REF!</f>
        <v>#REF!</v>
      </c>
      <c r="Z12" s="250" t="e">
        <f>+#REF!</f>
        <v>#REF!</v>
      </c>
      <c r="AA12" s="250" t="e">
        <f>+#REF!</f>
        <v>#REF!</v>
      </c>
      <c r="AB12" s="250" t="e">
        <f>+#REF!</f>
        <v>#REF!</v>
      </c>
      <c r="AC12" s="250" t="e">
        <f>+#REF!</f>
        <v>#REF!</v>
      </c>
      <c r="AD12" s="250" t="e">
        <f>+#REF!</f>
        <v>#REF!</v>
      </c>
      <c r="AE12" s="250" t="e">
        <f>+#REF!</f>
        <v>#REF!</v>
      </c>
      <c r="AF12" s="250" t="e">
        <f>+#REF!</f>
        <v>#REF!</v>
      </c>
      <c r="AG12" s="245" t="e">
        <f>+#REF!</f>
        <v>#REF!</v>
      </c>
    </row>
    <row r="13" spans="1:33" ht="21" customHeight="1" x14ac:dyDescent="0.25">
      <c r="A13" s="1764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>
        <f>184/24</f>
        <v>7.666666666666667</v>
      </c>
    </row>
    <row r="14" spans="1:33" ht="21" customHeight="1" x14ac:dyDescent="0.25">
      <c r="A14" s="1765"/>
      <c r="B14" s="278" t="e">
        <f>+#REF!</f>
        <v>#REF!</v>
      </c>
      <c r="C14" s="278" t="e">
        <f>+#REF!</f>
        <v>#REF!</v>
      </c>
      <c r="D14" s="278" t="e">
        <f>+#REF!</f>
        <v>#REF!</v>
      </c>
      <c r="E14" s="278" t="e">
        <f>+#REF!</f>
        <v>#REF!</v>
      </c>
      <c r="F14" s="278" t="e">
        <f>+#REF!</f>
        <v>#REF!</v>
      </c>
      <c r="G14" s="278" t="e">
        <f>+#REF!</f>
        <v>#REF!</v>
      </c>
      <c r="H14" s="278" t="e">
        <f>+#REF!</f>
        <v>#REF!</v>
      </c>
      <c r="I14" s="278" t="e">
        <f>+#REF!</f>
        <v>#REF!</v>
      </c>
      <c r="J14" s="278" t="e">
        <f>+#REF!</f>
        <v>#REF!</v>
      </c>
      <c r="K14" s="278" t="e">
        <f>+#REF!</f>
        <v>#REF!</v>
      </c>
      <c r="L14" s="278" t="e">
        <f>+#REF!</f>
        <v>#REF!</v>
      </c>
      <c r="M14" s="278" t="e">
        <f>+#REF!</f>
        <v>#REF!</v>
      </c>
      <c r="N14" s="278" t="e">
        <f>+#REF!</f>
        <v>#REF!</v>
      </c>
      <c r="O14" s="278" t="e">
        <f>+#REF!</f>
        <v>#REF!</v>
      </c>
      <c r="P14" s="278" t="e">
        <f>+#REF!</f>
        <v>#REF!</v>
      </c>
      <c r="Q14" s="278" t="e">
        <f>+#REF!</f>
        <v>#REF!</v>
      </c>
      <c r="R14" s="278" t="e">
        <f>+#REF!</f>
        <v>#REF!</v>
      </c>
      <c r="S14" s="278" t="e">
        <f>+#REF!</f>
        <v>#REF!</v>
      </c>
      <c r="T14" s="278" t="e">
        <f>+#REF!</f>
        <v>#REF!</v>
      </c>
      <c r="U14" s="278" t="e">
        <f>+#REF!</f>
        <v>#REF!</v>
      </c>
      <c r="V14" s="278" t="e">
        <f>+#REF!</f>
        <v>#REF!</v>
      </c>
      <c r="W14" s="278" t="e">
        <f>+#REF!</f>
        <v>#REF!</v>
      </c>
      <c r="X14" s="278" t="e">
        <f>+#REF!</f>
        <v>#REF!</v>
      </c>
      <c r="Y14" s="278" t="e">
        <f>+#REF!</f>
        <v>#REF!</v>
      </c>
      <c r="Z14" s="278" t="e">
        <f>+#REF!</f>
        <v>#REF!</v>
      </c>
      <c r="AA14" s="278" t="e">
        <f>+#REF!</f>
        <v>#REF!</v>
      </c>
      <c r="AB14" s="278" t="e">
        <f>+#REF!</f>
        <v>#REF!</v>
      </c>
      <c r="AC14" s="278" t="e">
        <f>+#REF!</f>
        <v>#REF!</v>
      </c>
      <c r="AD14" s="278" t="e">
        <f>+#REF!</f>
        <v>#REF!</v>
      </c>
      <c r="AE14" s="278" t="e">
        <f>+#REF!</f>
        <v>#REF!</v>
      </c>
      <c r="AF14" s="278" t="e">
        <f>+#REF!</f>
        <v>#REF!</v>
      </c>
      <c r="AG14" s="245" t="e">
        <f>+#REF!</f>
        <v>#REF!</v>
      </c>
    </row>
    <row r="15" spans="1:33" ht="21" customHeight="1" x14ac:dyDescent="0.25">
      <c r="A15" s="1764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>
        <f>160/24</f>
        <v>6.666666666666667</v>
      </c>
    </row>
    <row r="16" spans="1:33" ht="21" customHeight="1" x14ac:dyDescent="0.25">
      <c r="A16" s="1765"/>
      <c r="B16" s="250" t="e">
        <f>+#REF!</f>
        <v>#REF!</v>
      </c>
      <c r="C16" s="250" t="e">
        <f>+#REF!</f>
        <v>#REF!</v>
      </c>
      <c r="D16" s="250" t="e">
        <f>+#REF!</f>
        <v>#REF!</v>
      </c>
      <c r="E16" s="250" t="e">
        <f>+#REF!</f>
        <v>#REF!</v>
      </c>
      <c r="F16" s="250" t="e">
        <f>+#REF!</f>
        <v>#REF!</v>
      </c>
      <c r="G16" s="250" t="e">
        <f>+#REF!</f>
        <v>#REF!</v>
      </c>
      <c r="H16" s="250" t="e">
        <f>+#REF!</f>
        <v>#REF!</v>
      </c>
      <c r="I16" s="250" t="e">
        <f>+#REF!</f>
        <v>#REF!</v>
      </c>
      <c r="J16" s="250" t="e">
        <f>+#REF!</f>
        <v>#REF!</v>
      </c>
      <c r="K16" s="250" t="e">
        <f>+#REF!</f>
        <v>#REF!</v>
      </c>
      <c r="L16" s="250" t="e">
        <f>+#REF!</f>
        <v>#REF!</v>
      </c>
      <c r="M16" s="250" t="e">
        <f>+#REF!</f>
        <v>#REF!</v>
      </c>
      <c r="N16" s="250" t="e">
        <f>+#REF!</f>
        <v>#REF!</v>
      </c>
      <c r="O16" s="250" t="e">
        <f>+#REF!</f>
        <v>#REF!</v>
      </c>
      <c r="P16" s="250" t="e">
        <f>+#REF!</f>
        <v>#REF!</v>
      </c>
      <c r="Q16" s="250" t="e">
        <f>+#REF!</f>
        <v>#REF!</v>
      </c>
      <c r="R16" s="250" t="e">
        <f>+#REF!</f>
        <v>#REF!</v>
      </c>
      <c r="S16" s="250" t="e">
        <f>+#REF!</f>
        <v>#REF!</v>
      </c>
      <c r="T16" s="250" t="e">
        <f>+#REF!</f>
        <v>#REF!</v>
      </c>
      <c r="U16" s="250" t="e">
        <f>+#REF!</f>
        <v>#REF!</v>
      </c>
      <c r="V16" s="250" t="e">
        <f>+#REF!</f>
        <v>#REF!</v>
      </c>
      <c r="W16" s="250" t="e">
        <f>+#REF!</f>
        <v>#REF!</v>
      </c>
      <c r="X16" s="250" t="e">
        <f>+#REF!</f>
        <v>#REF!</v>
      </c>
      <c r="Y16" s="250" t="e">
        <f>+#REF!</f>
        <v>#REF!</v>
      </c>
      <c r="Z16" s="250" t="e">
        <f>+#REF!</f>
        <v>#REF!</v>
      </c>
      <c r="AA16" s="250" t="e">
        <f>+#REF!</f>
        <v>#REF!</v>
      </c>
      <c r="AB16" s="250" t="e">
        <f>+#REF!</f>
        <v>#REF!</v>
      </c>
      <c r="AC16" s="250" t="e">
        <f>+#REF!</f>
        <v>#REF!</v>
      </c>
      <c r="AD16" s="250" t="e">
        <f>+#REF!</f>
        <v>#REF!</v>
      </c>
      <c r="AE16" s="250" t="e">
        <f>+#REF!</f>
        <v>#REF!</v>
      </c>
      <c r="AF16" s="250" t="e">
        <f>+#REF!</f>
        <v>#REF!</v>
      </c>
      <c r="AG16" s="245" t="e">
        <f>+#REF!</f>
        <v>#REF!</v>
      </c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813"/>
      <c r="AG17" s="260" t="e">
        <f>+AG6+AG8+AG10+AG12+AG14+AG16</f>
        <v>#REF!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814"/>
      <c r="AG18" s="261" t="e">
        <f>+AG17-AG3</f>
        <v>#REF!</v>
      </c>
    </row>
    <row r="20" spans="1:33" s="53" customFormat="1" ht="18" customHeight="1" x14ac:dyDescent="0.15">
      <c r="A20" s="1793" t="s">
        <v>218</v>
      </c>
      <c r="B20" s="1794"/>
      <c r="C20" s="1795"/>
      <c r="D20" s="1815">
        <f>COUNTIF($B$5:$AF$16,"=DTS")+COUNTIF($B$5:$AF$16,"=NTS")+COUNTIF($B$5:$AF$16,"=DTS1")+COUNTIF($B$5:$AF$16,"=NTS1")</f>
        <v>0</v>
      </c>
      <c r="E20" s="1816"/>
      <c r="I20" s="1793" t="s">
        <v>219</v>
      </c>
      <c r="J20" s="1794"/>
      <c r="K20" s="1795"/>
      <c r="L20" s="1815">
        <f>COUNTIF($B$5:$AF$16,"=FE")</f>
        <v>0</v>
      </c>
      <c r="M20" s="1816"/>
      <c r="Q20" s="1778" t="s">
        <v>57</v>
      </c>
      <c r="R20" s="1779"/>
      <c r="S20" s="1779"/>
      <c r="T20" s="1780"/>
      <c r="U20" s="1830"/>
      <c r="V20" s="1831"/>
      <c r="AG20" s="246"/>
    </row>
    <row r="21" spans="1:33" s="53" customFormat="1" ht="18" customHeight="1" x14ac:dyDescent="0.15">
      <c r="A21" s="1793" t="s">
        <v>220</v>
      </c>
      <c r="B21" s="1794"/>
      <c r="C21" s="1795"/>
      <c r="D21" s="1815">
        <f>COUNTIF($B$5:$AF$16,"=DTS5S")+COUNTIF($B$5:$AF$16,"=NTS5S")+COUNTIF($B$5:$AF$16,"=DTS5S1")+COUNTIF($B$5:$AF$16,"=NTS5S1")</f>
        <v>0</v>
      </c>
      <c r="E21" s="1816"/>
      <c r="I21" s="1793" t="s">
        <v>57</v>
      </c>
      <c r="J21" s="1794"/>
      <c r="K21" s="1795"/>
      <c r="L21" s="1815">
        <f>COUNTIF($B$5:$AF$16,"=FOTS")</f>
        <v>0</v>
      </c>
      <c r="M21" s="1816"/>
      <c r="Q21" s="1785" t="s">
        <v>247</v>
      </c>
      <c r="R21" s="1786"/>
      <c r="S21" s="1786"/>
      <c r="T21" s="1787"/>
      <c r="U21" s="1832"/>
      <c r="V21" s="1833"/>
      <c r="AG21" s="246"/>
    </row>
    <row r="22" spans="1:33" s="53" customFormat="1" ht="18" customHeight="1" x14ac:dyDescent="0.15">
      <c r="A22" s="1793" t="s">
        <v>221</v>
      </c>
      <c r="B22" s="1794"/>
      <c r="C22" s="1795"/>
      <c r="D22" s="1815">
        <f>COUNTIF($B$5:$AF$16,"=DTSDS")+COUNTIF($B$5:$AF$16,"=NTSDS")+COUNTIF($B$5:$AF$16,"=DTSDS1")+COUNTIF($B$5:$AF$16,"=NTSDS1")</f>
        <v>0</v>
      </c>
      <c r="E22" s="1816"/>
      <c r="I22" s="1793" t="s">
        <v>222</v>
      </c>
      <c r="J22" s="1794"/>
      <c r="K22" s="1795"/>
      <c r="L22" s="1815">
        <f>COUNTIF($B$5:$AF$16,"=L")</f>
        <v>0</v>
      </c>
      <c r="M22" s="1816"/>
      <c r="Q22" s="1778" t="s">
        <v>223</v>
      </c>
      <c r="R22" s="1779"/>
      <c r="S22" s="1779"/>
      <c r="T22" s="1780"/>
      <c r="U22" s="1801" t="e">
        <f>IF(AG18&gt;0,AG18-(T20*(12/24)),0)</f>
        <v>#REF!</v>
      </c>
      <c r="V22" s="1802"/>
      <c r="W22" s="1805" t="s">
        <v>224</v>
      </c>
      <c r="X22" s="1806"/>
      <c r="Y22" s="1807" t="e">
        <f>IF(U22&gt;0,(IF(U22&lt;(12/24),1/24,(INT(U22/(12/24)))/24)),0)</f>
        <v>#REF!</v>
      </c>
      <c r="Z22" s="1808"/>
      <c r="AA22" s="1791" t="e">
        <f>((Y22*24)*1.25*U24)</f>
        <v>#REF!</v>
      </c>
      <c r="AB22" s="1792"/>
      <c r="AG22" s="246"/>
    </row>
    <row r="23" spans="1:33" s="53" customFormat="1" ht="18" customHeight="1" x14ac:dyDescent="0.15">
      <c r="A23" s="1793" t="s">
        <v>225</v>
      </c>
      <c r="B23" s="1794"/>
      <c r="C23" s="1795"/>
      <c r="D23" s="1820">
        <f>+D20+D21+D22</f>
        <v>0</v>
      </c>
      <c r="E23" s="1821"/>
      <c r="I23" s="1793" t="s">
        <v>226</v>
      </c>
      <c r="J23" s="1794"/>
      <c r="K23" s="1795"/>
      <c r="L23" s="1815">
        <f>COUNTIF($B$5:$AF$16,"=B")</f>
        <v>0</v>
      </c>
      <c r="M23" s="1816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 t="e">
        <f>IF(U22&lt;(12/24),U22-Y22,U22-(INT(U22/(12/24)))/24)</f>
        <v>#REF!</v>
      </c>
      <c r="Z23" s="1808"/>
      <c r="AA23" s="1791" t="e">
        <f>+((Y23*24)*1.375*U24)</f>
        <v>#REF!</v>
      </c>
      <c r="AB23" s="1792"/>
      <c r="AG23" s="246"/>
    </row>
    <row r="24" spans="1:33" s="53" customFormat="1" ht="18" customHeight="1" x14ac:dyDescent="0.15">
      <c r="A24" s="247"/>
      <c r="I24" s="1793" t="s">
        <v>227</v>
      </c>
      <c r="J24" s="1794"/>
      <c r="K24" s="1795"/>
      <c r="L24" s="1815">
        <f>COUNTIF($B$5:$AF$16,"=Disp")</f>
        <v>0</v>
      </c>
      <c r="M24" s="1816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 t="e">
        <f>+AA22+AA23</f>
        <v>#REF!</v>
      </c>
      <c r="Z24" s="1799"/>
      <c r="AA24" s="1799"/>
      <c r="AB24" s="1800"/>
      <c r="AG24" s="246"/>
    </row>
    <row r="25" spans="1:33" ht="18" customHeigh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18" customHeight="1" x14ac:dyDescent="0.25"/>
    <row r="27" spans="1:33" ht="39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33" ht="29.45" customHeight="1" x14ac:dyDescent="0.25">
      <c r="A28" s="1764">
        <v>2024</v>
      </c>
      <c r="B28" s="1771" t="s">
        <v>214</v>
      </c>
      <c r="C28" s="1772"/>
      <c r="D28" s="1773"/>
      <c r="E28" s="1810" t="s">
        <v>263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44.000000000000007</v>
      </c>
    </row>
    <row r="29" spans="1:33" ht="18.95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33" ht="18.95" customHeight="1" x14ac:dyDescent="0.25">
      <c r="A30" s="1764" t="s">
        <v>251</v>
      </c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427">
        <f>184/24</f>
        <v>7.666666666666667</v>
      </c>
    </row>
    <row r="31" spans="1:33" ht="18.95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33" ht="18.95" customHeight="1" x14ac:dyDescent="0.25">
      <c r="A32" s="1764" t="s">
        <v>252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4">
        <f>176/24</f>
        <v>7.333333333333333</v>
      </c>
    </row>
    <row r="33" spans="1:33" ht="18.95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18.95" customHeight="1" x14ac:dyDescent="0.25">
      <c r="A34" s="1764" t="s">
        <v>253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4">
        <f>168/24</f>
        <v>7</v>
      </c>
    </row>
    <row r="35" spans="1:33" ht="18.95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18.95" customHeight="1" x14ac:dyDescent="0.25">
      <c r="A36" s="1764" t="s">
        <v>254</v>
      </c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4">
        <f>184/24</f>
        <v>7.666666666666667</v>
      </c>
    </row>
    <row r="37" spans="1:33" ht="18.95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18.95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>
        <f>168/24</f>
        <v>7</v>
      </c>
    </row>
    <row r="39" spans="1:33" ht="18.95" customHeight="1" x14ac:dyDescent="0.25">
      <c r="A39" s="1765"/>
      <c r="B39" s="277">
        <f>+JAN!D32</f>
        <v>0</v>
      </c>
      <c r="C39" s="277">
        <f>+JAN!E32</f>
        <v>0</v>
      </c>
      <c r="D39" s="277">
        <f>+JAN!F32</f>
        <v>0</v>
      </c>
      <c r="E39" s="277">
        <f>+JAN!G32</f>
        <v>0</v>
      </c>
      <c r="F39" s="277">
        <f>+JAN!H32</f>
        <v>0</v>
      </c>
      <c r="G39" s="277">
        <f>+JAN!I32</f>
        <v>0</v>
      </c>
      <c r="H39" s="277">
        <f>+JAN!J32</f>
        <v>0</v>
      </c>
      <c r="I39" s="277">
        <f>+JAN!K32</f>
        <v>0</v>
      </c>
      <c r="J39" s="277">
        <f>+JAN!L32</f>
        <v>0</v>
      </c>
      <c r="K39" s="277">
        <f>+JAN!M32</f>
        <v>0</v>
      </c>
      <c r="L39" s="277">
        <f>+JAN!N32</f>
        <v>0</v>
      </c>
      <c r="M39" s="277">
        <f>+JAN!O32</f>
        <v>0</v>
      </c>
      <c r="N39" s="277">
        <f>+JAN!P32</f>
        <v>0</v>
      </c>
      <c r="O39" s="277">
        <f>+JAN!Q32</f>
        <v>0</v>
      </c>
      <c r="P39" s="277">
        <f>+JAN!R32</f>
        <v>0</v>
      </c>
      <c r="Q39" s="277">
        <f>+JAN!S32</f>
        <v>0</v>
      </c>
      <c r="R39" s="277">
        <f>+JAN!T32</f>
        <v>0</v>
      </c>
      <c r="S39" s="277">
        <f>+JAN!U32</f>
        <v>0</v>
      </c>
      <c r="T39" s="277">
        <f>+JAN!V32</f>
        <v>0</v>
      </c>
      <c r="U39" s="277">
        <f>+JAN!W32</f>
        <v>0</v>
      </c>
      <c r="V39" s="277">
        <f>+JAN!X32</f>
        <v>0</v>
      </c>
      <c r="W39" s="277">
        <f>+JAN!Y32</f>
        <v>0</v>
      </c>
      <c r="X39" s="277">
        <f>+JAN!Z32</f>
        <v>0</v>
      </c>
      <c r="Y39" s="277">
        <f>+JAN!AA32</f>
        <v>0</v>
      </c>
      <c r="Z39" s="277">
        <f>+JAN!AB32</f>
        <v>0</v>
      </c>
      <c r="AA39" s="277">
        <f>+JAN!AC32</f>
        <v>0</v>
      </c>
      <c r="AB39" s="277">
        <f>+JAN!AD32</f>
        <v>0</v>
      </c>
      <c r="AC39" s="277" t="str">
        <f>+JAN!AE32</f>
        <v>OJTD</v>
      </c>
      <c r="AD39" s="277" t="str">
        <f>+JAN!AF32</f>
        <v>OJTN</v>
      </c>
      <c r="AE39" s="277" t="str">
        <f>+JAN!AG32</f>
        <v>OJTN</v>
      </c>
      <c r="AF39" s="277">
        <f>+JAN!AH32</f>
        <v>0</v>
      </c>
      <c r="AG39" s="245">
        <f>JAN!BE32</f>
        <v>1.5</v>
      </c>
    </row>
    <row r="40" spans="1:33" ht="18.95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>
        <f>176/24</f>
        <v>7.333333333333333</v>
      </c>
    </row>
    <row r="41" spans="1:33" ht="18.95" customHeight="1" x14ac:dyDescent="0.25">
      <c r="A41" s="1765"/>
      <c r="B41" s="250" t="e">
        <f>+#REF!</f>
        <v>#REF!</v>
      </c>
      <c r="C41" s="250" t="e">
        <f>+#REF!</f>
        <v>#REF!</v>
      </c>
      <c r="D41" s="250" t="e">
        <f>+#REF!</f>
        <v>#REF!</v>
      </c>
      <c r="E41" s="250" t="e">
        <f>+#REF!</f>
        <v>#REF!</v>
      </c>
      <c r="F41" s="250" t="e">
        <f>+#REF!</f>
        <v>#REF!</v>
      </c>
      <c r="G41" s="250" t="e">
        <f>+#REF!</f>
        <v>#REF!</v>
      </c>
      <c r="H41" s="250" t="e">
        <f>+#REF!</f>
        <v>#REF!</v>
      </c>
      <c r="I41" s="250" t="e">
        <f>+#REF!</f>
        <v>#REF!</v>
      </c>
      <c r="J41" s="250" t="e">
        <f>+#REF!</f>
        <v>#REF!</v>
      </c>
      <c r="K41" s="250" t="e">
        <f>+#REF!</f>
        <v>#REF!</v>
      </c>
      <c r="L41" s="250" t="e">
        <f>+#REF!</f>
        <v>#REF!</v>
      </c>
      <c r="M41" s="250" t="e">
        <f>+#REF!</f>
        <v>#REF!</v>
      </c>
      <c r="N41" s="250" t="e">
        <f>+#REF!</f>
        <v>#REF!</v>
      </c>
      <c r="O41" s="250" t="e">
        <f>+#REF!</f>
        <v>#REF!</v>
      </c>
      <c r="P41" s="250" t="e">
        <f>+#REF!</f>
        <v>#REF!</v>
      </c>
      <c r="Q41" s="250" t="e">
        <f>+#REF!</f>
        <v>#REF!</v>
      </c>
      <c r="R41" s="250" t="e">
        <f>+#REF!</f>
        <v>#REF!</v>
      </c>
      <c r="S41" s="250" t="e">
        <f>+#REF!</f>
        <v>#REF!</v>
      </c>
      <c r="T41" s="250" t="e">
        <f>+#REF!</f>
        <v>#REF!</v>
      </c>
      <c r="U41" s="250" t="e">
        <f>+#REF!</f>
        <v>#REF!</v>
      </c>
      <c r="V41" s="250" t="e">
        <f>+#REF!</f>
        <v>#REF!</v>
      </c>
      <c r="W41" s="250" t="e">
        <f>+#REF!</f>
        <v>#REF!</v>
      </c>
      <c r="X41" s="250" t="e">
        <f>+#REF!</f>
        <v>#REF!</v>
      </c>
      <c r="Y41" s="250" t="e">
        <f>+#REF!</f>
        <v>#REF!</v>
      </c>
      <c r="Z41" s="250" t="e">
        <f>+#REF!</f>
        <v>#REF!</v>
      </c>
      <c r="AA41" s="250" t="e">
        <f>+#REF!</f>
        <v>#REF!</v>
      </c>
      <c r="AB41" s="250" t="e">
        <f>+#REF!</f>
        <v>#REF!</v>
      </c>
      <c r="AC41" s="250" t="e">
        <f>+#REF!</f>
        <v>#REF!</v>
      </c>
      <c r="AD41" s="250" t="e">
        <f>+#REF!</f>
        <v>#REF!</v>
      </c>
      <c r="AE41" s="250" t="e">
        <f>+#REF!</f>
        <v>#REF!</v>
      </c>
      <c r="AF41" s="250" t="e">
        <f>+#REF!</f>
        <v>#REF!</v>
      </c>
      <c r="AG41" s="245" t="e">
        <f>#REF!</f>
        <v>#REF!</v>
      </c>
    </row>
    <row r="42" spans="1:33" ht="18.95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18.95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20.100000000000001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/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20.100000000000001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20.100000000000001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20.100000000000001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20.100000000000001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41.45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5">
    <mergeCell ref="A15:A16"/>
    <mergeCell ref="AA2:AF2"/>
    <mergeCell ref="A3:A4"/>
    <mergeCell ref="B3:D3"/>
    <mergeCell ref="E3:K3"/>
    <mergeCell ref="L3:N3"/>
    <mergeCell ref="O3:V3"/>
    <mergeCell ref="W3:Y3"/>
    <mergeCell ref="Z3:AF3"/>
    <mergeCell ref="A5:A6"/>
    <mergeCell ref="A7:A8"/>
    <mergeCell ref="A9:A10"/>
    <mergeCell ref="A11:A12"/>
    <mergeCell ref="A13:A14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40:A41"/>
    <mergeCell ref="AA27:AF27"/>
    <mergeCell ref="A28:A29"/>
    <mergeCell ref="B28:D28"/>
    <mergeCell ref="E28:K28"/>
    <mergeCell ref="L28:N28"/>
    <mergeCell ref="O28:V28"/>
    <mergeCell ref="W28:Y28"/>
    <mergeCell ref="Z28:AF28"/>
    <mergeCell ref="A30:A31"/>
    <mergeCell ref="A32:A33"/>
    <mergeCell ref="A34:A35"/>
    <mergeCell ref="A36:A37"/>
    <mergeCell ref="A38:A39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Y48:Z48"/>
    <mergeCell ref="L46:M46"/>
    <mergeCell ref="Q46:T46"/>
    <mergeCell ref="A47:C47"/>
    <mergeCell ref="D47:E47"/>
    <mergeCell ref="I47:K47"/>
    <mergeCell ref="L47:M47"/>
    <mergeCell ref="Q47:T48"/>
    <mergeCell ref="A50:BD50"/>
    <mergeCell ref="AA48:AB48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</mergeCells>
  <conditionalFormatting sqref="B5:AF16">
    <cfRule type="cellIs" dxfId="111" priority="1" operator="equal">
      <formula>"FOTS"</formula>
    </cfRule>
    <cfRule type="cellIs" dxfId="110" priority="2" operator="equal">
      <formula>"FO"</formula>
    </cfRule>
    <cfRule type="cellIs" dxfId="109" priority="3" operator="equal">
      <formula>"F"</formula>
    </cfRule>
    <cfRule type="cellIs" dxfId="108" priority="4" operator="equal">
      <formula>"NTSDS"</formula>
    </cfRule>
    <cfRule type="cellIs" dxfId="107" priority="5" operator="equal">
      <formula>"DTSDS"</formula>
    </cfRule>
    <cfRule type="cellIs" dxfId="106" priority="6" operator="equal">
      <formula>"NTS5S"</formula>
    </cfRule>
    <cfRule type="cellIs" dxfId="105" priority="7" operator="equal">
      <formula>"DTS5S"</formula>
    </cfRule>
    <cfRule type="cellIs" dxfId="104" priority="8" operator="equal">
      <formula>"NTS"</formula>
    </cfRule>
    <cfRule type="cellIs" dxfId="103" priority="9" operator="equal">
      <formula>"DTS"</formula>
    </cfRule>
    <cfRule type="cellIs" dxfId="102" priority="10" operator="equal">
      <formula>"FEF"</formula>
    </cfRule>
    <cfRule type="cellIs" dxfId="101" priority="11" operator="equal">
      <formula>"FED"</formula>
    </cfRule>
    <cfRule type="cellIs" dxfId="100" priority="12" operator="equal">
      <formula>"FES"</formula>
    </cfRule>
    <cfRule type="cellIs" dxfId="99" priority="13" operator="equal">
      <formula>"FE"</formula>
    </cfRule>
    <cfRule type="cellIs" dxfId="98" priority="14" operator="equal">
      <formula>"DS"</formula>
    </cfRule>
  </conditionalFormatting>
  <conditionalFormatting sqref="B30:AF41">
    <cfRule type="cellIs" dxfId="97" priority="85" operator="equal">
      <formula>"FOTS"</formula>
    </cfRule>
    <cfRule type="cellIs" dxfId="96" priority="86" operator="equal">
      <formula>"FO"</formula>
    </cfRule>
    <cfRule type="cellIs" dxfId="95" priority="87" operator="equal">
      <formula>"F"</formula>
    </cfRule>
    <cfRule type="cellIs" dxfId="94" priority="88" operator="equal">
      <formula>"NTSDS"</formula>
    </cfRule>
    <cfRule type="cellIs" dxfId="93" priority="89" operator="equal">
      <formula>"DTSDS"</formula>
    </cfRule>
    <cfRule type="cellIs" dxfId="92" priority="90" operator="equal">
      <formula>"NTS5S"</formula>
    </cfRule>
    <cfRule type="cellIs" dxfId="91" priority="91" operator="equal">
      <formula>"DTS5S"</formula>
    </cfRule>
    <cfRule type="cellIs" dxfId="90" priority="92" operator="equal">
      <formula>"NTS"</formula>
    </cfRule>
    <cfRule type="cellIs" dxfId="89" priority="93" operator="equal">
      <formula>"DTS"</formula>
    </cfRule>
    <cfRule type="cellIs" dxfId="88" priority="94" operator="equal">
      <formula>"FEF"</formula>
    </cfRule>
    <cfRule type="cellIs" dxfId="87" priority="95" operator="equal">
      <formula>"FED"</formula>
    </cfRule>
    <cfRule type="cellIs" dxfId="86" priority="96" operator="equal">
      <formula>"FES"</formula>
    </cfRule>
    <cfRule type="cellIs" dxfId="85" priority="97" operator="equal">
      <formula>"FE"</formula>
    </cfRule>
    <cfRule type="cellIs" dxfId="84" priority="98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81777-48EC-46A0-9E12-4004D76CC5FF}">
  <dimension ref="A1:BD50"/>
  <sheetViews>
    <sheetView showZeros="0" workbookViewId="0">
      <selection activeCell="U20" sqref="U20:V21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8" width="8.7109375" hidden="1" customWidth="1"/>
    <col min="39" max="39" width="3.425781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2024</v>
      </c>
      <c r="B3" s="1766" t="s">
        <v>214</v>
      </c>
      <c r="C3" s="1766"/>
      <c r="D3" s="1766"/>
      <c r="E3" s="1767" t="s">
        <v>264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43.333333333333329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1764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1765"/>
      <c r="B6" s="259" t="e">
        <f>+#REF!</f>
        <v>#REF!</v>
      </c>
      <c r="C6" s="259" t="e">
        <f>+#REF!</f>
        <v>#REF!</v>
      </c>
      <c r="D6" s="259" t="e">
        <f>+#REF!</f>
        <v>#REF!</v>
      </c>
      <c r="E6" s="259" t="e">
        <f>+#REF!</f>
        <v>#REF!</v>
      </c>
      <c r="F6" s="259" t="e">
        <f>+#REF!</f>
        <v>#REF!</v>
      </c>
      <c r="G6" s="259" t="e">
        <f>+#REF!</f>
        <v>#REF!</v>
      </c>
      <c r="H6" s="259" t="e">
        <f>+#REF!</f>
        <v>#REF!</v>
      </c>
      <c r="I6" s="259" t="e">
        <f>+#REF!</f>
        <v>#REF!</v>
      </c>
      <c r="J6" s="259" t="e">
        <f>+#REF!</f>
        <v>#REF!</v>
      </c>
      <c r="K6" s="259" t="e">
        <f>+#REF!</f>
        <v>#REF!</v>
      </c>
      <c r="L6" s="259" t="e">
        <f>+#REF!</f>
        <v>#REF!</v>
      </c>
      <c r="M6" s="259" t="e">
        <f>+#REF!</f>
        <v>#REF!</v>
      </c>
      <c r="N6" s="259" t="e">
        <f>+#REF!</f>
        <v>#REF!</v>
      </c>
      <c r="O6" s="259" t="e">
        <f>+#REF!</f>
        <v>#REF!</v>
      </c>
      <c r="P6" s="259" t="e">
        <f>+#REF!</f>
        <v>#REF!</v>
      </c>
      <c r="Q6" s="259" t="e">
        <f>+#REF!</f>
        <v>#REF!</v>
      </c>
      <c r="R6" s="259" t="e">
        <f>+#REF!</f>
        <v>#REF!</v>
      </c>
      <c r="S6" s="259" t="e">
        <f>+#REF!</f>
        <v>#REF!</v>
      </c>
      <c r="T6" s="259" t="e">
        <f>+#REF!</f>
        <v>#REF!</v>
      </c>
      <c r="U6" s="259" t="e">
        <f>+#REF!</f>
        <v>#REF!</v>
      </c>
      <c r="V6" s="259" t="e">
        <f>+#REF!</f>
        <v>#REF!</v>
      </c>
      <c r="W6" s="259" t="e">
        <f>+#REF!</f>
        <v>#REF!</v>
      </c>
      <c r="X6" s="259" t="e">
        <f>+#REF!</f>
        <v>#REF!</v>
      </c>
      <c r="Y6" s="259" t="e">
        <f>+#REF!</f>
        <v>#REF!</v>
      </c>
      <c r="Z6" s="259" t="e">
        <f>+#REF!</f>
        <v>#REF!</v>
      </c>
      <c r="AA6" s="259" t="e">
        <f>+#REF!</f>
        <v>#REF!</v>
      </c>
      <c r="AB6" s="259" t="e">
        <f>+#REF!</f>
        <v>#REF!</v>
      </c>
      <c r="AC6" s="259" t="e">
        <f>+#REF!</f>
        <v>#REF!</v>
      </c>
      <c r="AD6" s="259" t="e">
        <f>+#REF!</f>
        <v>#REF!</v>
      </c>
      <c r="AE6" s="259" t="e">
        <f>+#REF!</f>
        <v>#REF!</v>
      </c>
      <c r="AF6" s="259" t="e">
        <f>+#REF!</f>
        <v>#REF!</v>
      </c>
      <c r="AG6" s="245" t="e">
        <f>+#REF!</f>
        <v>#REF!</v>
      </c>
    </row>
    <row r="7" spans="1:33" ht="21" customHeight="1" x14ac:dyDescent="0.25">
      <c r="A7" s="1764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168/24</f>
        <v>7</v>
      </c>
    </row>
    <row r="8" spans="1:33" ht="21" customHeight="1" x14ac:dyDescent="0.25">
      <c r="A8" s="1765"/>
      <c r="B8" s="259" t="e">
        <f>+#REF!</f>
        <v>#REF!</v>
      </c>
      <c r="C8" s="259" t="e">
        <f>+#REF!</f>
        <v>#REF!</v>
      </c>
      <c r="D8" s="259" t="e">
        <f>+#REF!</f>
        <v>#REF!</v>
      </c>
      <c r="E8" s="259" t="e">
        <f>+#REF!</f>
        <v>#REF!</v>
      </c>
      <c r="F8" s="259" t="e">
        <f>+#REF!</f>
        <v>#REF!</v>
      </c>
      <c r="G8" s="259" t="e">
        <f>+#REF!</f>
        <v>#REF!</v>
      </c>
      <c r="H8" s="259" t="e">
        <f>+#REF!</f>
        <v>#REF!</v>
      </c>
      <c r="I8" s="259" t="e">
        <f>+#REF!</f>
        <v>#REF!</v>
      </c>
      <c r="J8" s="259" t="e">
        <f>+#REF!</f>
        <v>#REF!</v>
      </c>
      <c r="K8" s="259" t="e">
        <f>+#REF!</f>
        <v>#REF!</v>
      </c>
      <c r="L8" s="259" t="e">
        <f>+#REF!</f>
        <v>#REF!</v>
      </c>
      <c r="M8" s="259" t="e">
        <f>+#REF!</f>
        <v>#REF!</v>
      </c>
      <c r="N8" s="259" t="e">
        <f>+#REF!</f>
        <v>#REF!</v>
      </c>
      <c r="O8" s="259" t="e">
        <f>+#REF!</f>
        <v>#REF!</v>
      </c>
      <c r="P8" s="259" t="e">
        <f>+#REF!</f>
        <v>#REF!</v>
      </c>
      <c r="Q8" s="259" t="e">
        <f>+#REF!</f>
        <v>#REF!</v>
      </c>
      <c r="R8" s="259" t="e">
        <f>+#REF!</f>
        <v>#REF!</v>
      </c>
      <c r="S8" s="259" t="e">
        <f>+#REF!</f>
        <v>#REF!</v>
      </c>
      <c r="T8" s="259" t="e">
        <f>+#REF!</f>
        <v>#REF!</v>
      </c>
      <c r="U8" s="259" t="e">
        <f>+#REF!</f>
        <v>#REF!</v>
      </c>
      <c r="V8" s="259" t="e">
        <f>+#REF!</f>
        <v>#REF!</v>
      </c>
      <c r="W8" s="259" t="e">
        <f>+#REF!</f>
        <v>#REF!</v>
      </c>
      <c r="X8" s="259" t="e">
        <f>+#REF!</f>
        <v>#REF!</v>
      </c>
      <c r="Y8" s="259" t="e">
        <f>+#REF!</f>
        <v>#REF!</v>
      </c>
      <c r="Z8" s="259" t="e">
        <f>+#REF!</f>
        <v>#REF!</v>
      </c>
      <c r="AA8" s="259" t="e">
        <f>+#REF!</f>
        <v>#REF!</v>
      </c>
      <c r="AB8" s="259" t="e">
        <f>+#REF!</f>
        <v>#REF!</v>
      </c>
      <c r="AC8" s="259" t="e">
        <f>+#REF!</f>
        <v>#REF!</v>
      </c>
      <c r="AD8" s="259" t="e">
        <f>+#REF!</f>
        <v>#REF!</v>
      </c>
      <c r="AE8" s="259" t="e">
        <f>+#REF!</f>
        <v>#REF!</v>
      </c>
      <c r="AF8" s="259" t="e">
        <f>+#REF!</f>
        <v>#REF!</v>
      </c>
      <c r="AG8" s="245" t="e">
        <f>+#REF!</f>
        <v>#REF!</v>
      </c>
    </row>
    <row r="9" spans="1:33" ht="21" customHeight="1" x14ac:dyDescent="0.25">
      <c r="A9" s="1764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1765"/>
      <c r="B10" s="259" t="e">
        <f>+#REF!</f>
        <v>#REF!</v>
      </c>
      <c r="C10" s="259" t="e">
        <f>+#REF!</f>
        <v>#REF!</v>
      </c>
      <c r="D10" s="259" t="e">
        <f>+#REF!</f>
        <v>#REF!</v>
      </c>
      <c r="E10" s="259" t="e">
        <f>+#REF!</f>
        <v>#REF!</v>
      </c>
      <c r="F10" s="259" t="e">
        <f>+#REF!</f>
        <v>#REF!</v>
      </c>
      <c r="G10" s="259" t="e">
        <f>+#REF!</f>
        <v>#REF!</v>
      </c>
      <c r="H10" s="259" t="e">
        <f>+#REF!</f>
        <v>#REF!</v>
      </c>
      <c r="I10" s="259" t="e">
        <f>+#REF!</f>
        <v>#REF!</v>
      </c>
      <c r="J10" s="259" t="e">
        <f>+#REF!</f>
        <v>#REF!</v>
      </c>
      <c r="K10" s="259" t="e">
        <f>+#REF!</f>
        <v>#REF!</v>
      </c>
      <c r="L10" s="259" t="e">
        <f>+#REF!</f>
        <v>#REF!</v>
      </c>
      <c r="M10" s="259" t="e">
        <f>+#REF!</f>
        <v>#REF!</v>
      </c>
      <c r="N10" s="259" t="e">
        <f>+#REF!</f>
        <v>#REF!</v>
      </c>
      <c r="O10" s="259" t="e">
        <f>+#REF!</f>
        <v>#REF!</v>
      </c>
      <c r="P10" s="259" t="e">
        <f>+#REF!</f>
        <v>#REF!</v>
      </c>
      <c r="Q10" s="259" t="e">
        <f>+#REF!</f>
        <v>#REF!</v>
      </c>
      <c r="R10" s="259" t="e">
        <f>+#REF!</f>
        <v>#REF!</v>
      </c>
      <c r="S10" s="259" t="e">
        <f>+#REF!</f>
        <v>#REF!</v>
      </c>
      <c r="T10" s="259" t="e">
        <f>+#REF!</f>
        <v>#REF!</v>
      </c>
      <c r="U10" s="259" t="e">
        <f>+#REF!</f>
        <v>#REF!</v>
      </c>
      <c r="V10" s="259" t="e">
        <f>+#REF!</f>
        <v>#REF!</v>
      </c>
      <c r="W10" s="259" t="e">
        <f>+#REF!</f>
        <v>#REF!</v>
      </c>
      <c r="X10" s="259" t="e">
        <f>+#REF!</f>
        <v>#REF!</v>
      </c>
      <c r="Y10" s="259" t="e">
        <f>+#REF!</f>
        <v>#REF!</v>
      </c>
      <c r="Z10" s="259" t="e">
        <f>+#REF!</f>
        <v>#REF!</v>
      </c>
      <c r="AA10" s="259" t="e">
        <f>+#REF!</f>
        <v>#REF!</v>
      </c>
      <c r="AB10" s="259" t="e">
        <f>+#REF!</f>
        <v>#REF!</v>
      </c>
      <c r="AC10" s="259" t="e">
        <f>+#REF!</f>
        <v>#REF!</v>
      </c>
      <c r="AD10" s="259" t="e">
        <f>+#REF!</f>
        <v>#REF!</v>
      </c>
      <c r="AE10" s="259" t="e">
        <f>+#REF!</f>
        <v>#REF!</v>
      </c>
      <c r="AF10" s="259" t="e">
        <f>+#REF!</f>
        <v>#REF!</v>
      </c>
      <c r="AG10" s="245" t="e">
        <f>+#REF!</f>
        <v>#REF!</v>
      </c>
    </row>
    <row r="11" spans="1:33" ht="21" customHeight="1" x14ac:dyDescent="0.25">
      <c r="A11" s="1764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1765"/>
      <c r="B12" s="250" t="e">
        <f>+#REF!</f>
        <v>#REF!</v>
      </c>
      <c r="C12" s="250" t="e">
        <f>+#REF!</f>
        <v>#REF!</v>
      </c>
      <c r="D12" s="250" t="e">
        <f>+#REF!</f>
        <v>#REF!</v>
      </c>
      <c r="E12" s="250" t="e">
        <f>+#REF!</f>
        <v>#REF!</v>
      </c>
      <c r="F12" s="250" t="e">
        <f>+#REF!</f>
        <v>#REF!</v>
      </c>
      <c r="G12" s="250" t="e">
        <f>+#REF!</f>
        <v>#REF!</v>
      </c>
      <c r="H12" s="250" t="e">
        <f>+#REF!</f>
        <v>#REF!</v>
      </c>
      <c r="I12" s="250" t="e">
        <f>+#REF!</f>
        <v>#REF!</v>
      </c>
      <c r="J12" s="250" t="e">
        <f>+#REF!</f>
        <v>#REF!</v>
      </c>
      <c r="K12" s="250" t="e">
        <f>+#REF!</f>
        <v>#REF!</v>
      </c>
      <c r="L12" s="250" t="e">
        <f>+#REF!</f>
        <v>#REF!</v>
      </c>
      <c r="M12" s="250" t="e">
        <f>+#REF!</f>
        <v>#REF!</v>
      </c>
      <c r="N12" s="250" t="e">
        <f>+#REF!</f>
        <v>#REF!</v>
      </c>
      <c r="O12" s="250" t="e">
        <f>+#REF!</f>
        <v>#REF!</v>
      </c>
      <c r="P12" s="250" t="e">
        <f>+#REF!</f>
        <v>#REF!</v>
      </c>
      <c r="Q12" s="250" t="e">
        <f>+#REF!</f>
        <v>#REF!</v>
      </c>
      <c r="R12" s="250" t="e">
        <f>+#REF!</f>
        <v>#REF!</v>
      </c>
      <c r="S12" s="250" t="e">
        <f>+#REF!</f>
        <v>#REF!</v>
      </c>
      <c r="T12" s="250" t="e">
        <f>+#REF!</f>
        <v>#REF!</v>
      </c>
      <c r="U12" s="250" t="e">
        <f>+#REF!</f>
        <v>#REF!</v>
      </c>
      <c r="V12" s="250" t="e">
        <f>+#REF!</f>
        <v>#REF!</v>
      </c>
      <c r="W12" s="250" t="e">
        <f>+#REF!</f>
        <v>#REF!</v>
      </c>
      <c r="X12" s="250" t="e">
        <f>+#REF!</f>
        <v>#REF!</v>
      </c>
      <c r="Y12" s="250" t="e">
        <f>+#REF!</f>
        <v>#REF!</v>
      </c>
      <c r="Z12" s="250" t="e">
        <f>+#REF!</f>
        <v>#REF!</v>
      </c>
      <c r="AA12" s="250" t="e">
        <f>+#REF!</f>
        <v>#REF!</v>
      </c>
      <c r="AB12" s="250" t="e">
        <f>+#REF!</f>
        <v>#REF!</v>
      </c>
      <c r="AC12" s="250" t="e">
        <f>+#REF!</f>
        <v>#REF!</v>
      </c>
      <c r="AD12" s="250" t="e">
        <f>+#REF!</f>
        <v>#REF!</v>
      </c>
      <c r="AE12" s="250" t="e">
        <f>+#REF!</f>
        <v>#REF!</v>
      </c>
      <c r="AF12" s="250" t="e">
        <f>+#REF!</f>
        <v>#REF!</v>
      </c>
      <c r="AG12" s="245" t="e">
        <f>+#REF!</f>
        <v>#REF!</v>
      </c>
    </row>
    <row r="13" spans="1:33" ht="21" customHeight="1" x14ac:dyDescent="0.25">
      <c r="A13" s="1764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>
        <f>184/24</f>
        <v>7.666666666666667</v>
      </c>
    </row>
    <row r="14" spans="1:33" ht="21" customHeight="1" x14ac:dyDescent="0.25">
      <c r="A14" s="1765"/>
      <c r="B14" s="278" t="e">
        <f>+#REF!</f>
        <v>#REF!</v>
      </c>
      <c r="C14" s="278" t="e">
        <f>+#REF!</f>
        <v>#REF!</v>
      </c>
      <c r="D14" s="278" t="e">
        <f>+#REF!</f>
        <v>#REF!</v>
      </c>
      <c r="E14" s="278" t="e">
        <f>+#REF!</f>
        <v>#REF!</v>
      </c>
      <c r="F14" s="278" t="e">
        <f>+#REF!</f>
        <v>#REF!</v>
      </c>
      <c r="G14" s="278" t="e">
        <f>+#REF!</f>
        <v>#REF!</v>
      </c>
      <c r="H14" s="278" t="e">
        <f>+#REF!</f>
        <v>#REF!</v>
      </c>
      <c r="I14" s="278" t="e">
        <f>+#REF!</f>
        <v>#REF!</v>
      </c>
      <c r="J14" s="278" t="e">
        <f>+#REF!</f>
        <v>#REF!</v>
      </c>
      <c r="K14" s="278" t="e">
        <f>+#REF!</f>
        <v>#REF!</v>
      </c>
      <c r="L14" s="278" t="e">
        <f>+#REF!</f>
        <v>#REF!</v>
      </c>
      <c r="M14" s="278" t="e">
        <f>+#REF!</f>
        <v>#REF!</v>
      </c>
      <c r="N14" s="278" t="e">
        <f>+#REF!</f>
        <v>#REF!</v>
      </c>
      <c r="O14" s="278" t="e">
        <f>+#REF!</f>
        <v>#REF!</v>
      </c>
      <c r="P14" s="278" t="e">
        <f>+#REF!</f>
        <v>#REF!</v>
      </c>
      <c r="Q14" s="278" t="e">
        <f>+#REF!</f>
        <v>#REF!</v>
      </c>
      <c r="R14" s="278" t="e">
        <f>+#REF!</f>
        <v>#REF!</v>
      </c>
      <c r="S14" s="278" t="e">
        <f>+#REF!</f>
        <v>#REF!</v>
      </c>
      <c r="T14" s="278" t="e">
        <f>+#REF!</f>
        <v>#REF!</v>
      </c>
      <c r="U14" s="278" t="e">
        <f>+#REF!</f>
        <v>#REF!</v>
      </c>
      <c r="V14" s="278" t="e">
        <f>+#REF!</f>
        <v>#REF!</v>
      </c>
      <c r="W14" s="278" t="e">
        <f>+#REF!</f>
        <v>#REF!</v>
      </c>
      <c r="X14" s="278" t="e">
        <f>+#REF!</f>
        <v>#REF!</v>
      </c>
      <c r="Y14" s="278" t="e">
        <f>+#REF!</f>
        <v>#REF!</v>
      </c>
      <c r="Z14" s="278" t="e">
        <f>+#REF!</f>
        <v>#REF!</v>
      </c>
      <c r="AA14" s="278" t="e">
        <f>+#REF!</f>
        <v>#REF!</v>
      </c>
      <c r="AB14" s="278" t="e">
        <f>+#REF!</f>
        <v>#REF!</v>
      </c>
      <c r="AC14" s="278" t="e">
        <f>+#REF!</f>
        <v>#REF!</v>
      </c>
      <c r="AD14" s="278" t="e">
        <f>+#REF!</f>
        <v>#REF!</v>
      </c>
      <c r="AE14" s="278" t="e">
        <f>+#REF!</f>
        <v>#REF!</v>
      </c>
      <c r="AF14" s="278" t="e">
        <f>+#REF!</f>
        <v>#REF!</v>
      </c>
      <c r="AG14" s="245" t="e">
        <f>+#REF!</f>
        <v>#REF!</v>
      </c>
    </row>
    <row r="15" spans="1:33" ht="21" customHeight="1" x14ac:dyDescent="0.25">
      <c r="A15" s="1764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>
        <f>160/24</f>
        <v>6.666666666666667</v>
      </c>
    </row>
    <row r="16" spans="1:33" ht="21" customHeight="1" x14ac:dyDescent="0.25">
      <c r="A16" s="1765"/>
      <c r="B16" s="250" t="e">
        <f>+#REF!</f>
        <v>#REF!</v>
      </c>
      <c r="C16" s="250" t="e">
        <f>+#REF!</f>
        <v>#REF!</v>
      </c>
      <c r="D16" s="250" t="e">
        <f>+#REF!</f>
        <v>#REF!</v>
      </c>
      <c r="E16" s="250" t="e">
        <f>+#REF!</f>
        <v>#REF!</v>
      </c>
      <c r="F16" s="250" t="e">
        <f>+#REF!</f>
        <v>#REF!</v>
      </c>
      <c r="G16" s="250" t="e">
        <f>+#REF!</f>
        <v>#REF!</v>
      </c>
      <c r="H16" s="250" t="e">
        <f>+#REF!</f>
        <v>#REF!</v>
      </c>
      <c r="I16" s="250" t="e">
        <f>+#REF!</f>
        <v>#REF!</v>
      </c>
      <c r="J16" s="250" t="e">
        <f>+#REF!</f>
        <v>#REF!</v>
      </c>
      <c r="K16" s="250" t="e">
        <f>+#REF!</f>
        <v>#REF!</v>
      </c>
      <c r="L16" s="250" t="e">
        <f>+#REF!</f>
        <v>#REF!</v>
      </c>
      <c r="M16" s="250" t="e">
        <f>+#REF!</f>
        <v>#REF!</v>
      </c>
      <c r="N16" s="250" t="e">
        <f>+#REF!</f>
        <v>#REF!</v>
      </c>
      <c r="O16" s="250" t="e">
        <f>+#REF!</f>
        <v>#REF!</v>
      </c>
      <c r="P16" s="250" t="e">
        <f>+#REF!</f>
        <v>#REF!</v>
      </c>
      <c r="Q16" s="250" t="e">
        <f>+#REF!</f>
        <v>#REF!</v>
      </c>
      <c r="R16" s="250" t="e">
        <f>+#REF!</f>
        <v>#REF!</v>
      </c>
      <c r="S16" s="250" t="e">
        <f>+#REF!</f>
        <v>#REF!</v>
      </c>
      <c r="T16" s="250" t="e">
        <f>+#REF!</f>
        <v>#REF!</v>
      </c>
      <c r="U16" s="250" t="e">
        <f>+#REF!</f>
        <v>#REF!</v>
      </c>
      <c r="V16" s="250" t="e">
        <f>+#REF!</f>
        <v>#REF!</v>
      </c>
      <c r="W16" s="250" t="e">
        <f>+#REF!</f>
        <v>#REF!</v>
      </c>
      <c r="X16" s="250" t="e">
        <f>+#REF!</f>
        <v>#REF!</v>
      </c>
      <c r="Y16" s="250" t="e">
        <f>+#REF!</f>
        <v>#REF!</v>
      </c>
      <c r="Z16" s="250" t="e">
        <f>+#REF!</f>
        <v>#REF!</v>
      </c>
      <c r="AA16" s="250" t="e">
        <f>+#REF!</f>
        <v>#REF!</v>
      </c>
      <c r="AB16" s="250" t="e">
        <f>+#REF!</f>
        <v>#REF!</v>
      </c>
      <c r="AC16" s="250" t="e">
        <f>+#REF!</f>
        <v>#REF!</v>
      </c>
      <c r="AD16" s="250" t="e">
        <f>+#REF!</f>
        <v>#REF!</v>
      </c>
      <c r="AE16" s="250" t="e">
        <f>+#REF!</f>
        <v>#REF!</v>
      </c>
      <c r="AF16" s="250" t="e">
        <f>+#REF!</f>
        <v>#REF!</v>
      </c>
      <c r="AG16" s="245" t="e">
        <f>+#REF!</f>
        <v>#REF!</v>
      </c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813"/>
      <c r="AG17" s="260" t="e">
        <f>+AG6+AG8+AG10+AG12+AG14+AG16</f>
        <v>#REF!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814"/>
      <c r="AG18" s="261" t="e">
        <f>+AG17-AG3</f>
        <v>#REF!</v>
      </c>
    </row>
    <row r="20" spans="1:33" s="53" customFormat="1" ht="18" customHeight="1" x14ac:dyDescent="0.15">
      <c r="A20" s="1793" t="s">
        <v>218</v>
      </c>
      <c r="B20" s="1794"/>
      <c r="C20" s="1795"/>
      <c r="D20" s="1815">
        <f>COUNTIF($B$5:$AF$16,"=DTS")+COUNTIF($B$5:$AF$16,"=NTS")+COUNTIF($B$5:$AF$16,"=DTS1")+COUNTIF($B$5:$AF$16,"=NTS1")</f>
        <v>0</v>
      </c>
      <c r="E20" s="1816"/>
      <c r="I20" s="1793" t="s">
        <v>219</v>
      </c>
      <c r="J20" s="1794"/>
      <c r="K20" s="1795"/>
      <c r="L20" s="1815">
        <f>COUNTIF($B$5:$AF$16,"=FE")</f>
        <v>0</v>
      </c>
      <c r="M20" s="1816"/>
      <c r="Q20" s="1778" t="s">
        <v>57</v>
      </c>
      <c r="R20" s="1779"/>
      <c r="S20" s="1779"/>
      <c r="T20" s="1780"/>
      <c r="U20" s="1830"/>
      <c r="V20" s="1831"/>
      <c r="AG20" s="246"/>
    </row>
    <row r="21" spans="1:33" s="53" customFormat="1" ht="18" customHeight="1" x14ac:dyDescent="0.15">
      <c r="A21" s="1793" t="s">
        <v>220</v>
      </c>
      <c r="B21" s="1794"/>
      <c r="C21" s="1795"/>
      <c r="D21" s="1815">
        <f>COUNTIF($B$5:$AF$16,"=DTS5S")+COUNTIF($B$5:$AF$16,"=NTS5S")+COUNTIF($B$5:$AF$16,"=DTS5S1")+COUNTIF($B$5:$AF$16,"=NTS5S1")</f>
        <v>0</v>
      </c>
      <c r="E21" s="1816"/>
      <c r="I21" s="1793" t="s">
        <v>57</v>
      </c>
      <c r="J21" s="1794"/>
      <c r="K21" s="1795"/>
      <c r="L21" s="1815">
        <f>COUNTIF($B$5:$AF$16,"=FOTS")</f>
        <v>0</v>
      </c>
      <c r="M21" s="1816"/>
      <c r="Q21" s="1785" t="s">
        <v>247</v>
      </c>
      <c r="R21" s="1786"/>
      <c r="S21" s="1786"/>
      <c r="T21" s="1787"/>
      <c r="U21" s="1832"/>
      <c r="V21" s="1833"/>
      <c r="AG21" s="246"/>
    </row>
    <row r="22" spans="1:33" s="53" customFormat="1" ht="18" customHeight="1" x14ac:dyDescent="0.15">
      <c r="A22" s="1793" t="s">
        <v>221</v>
      </c>
      <c r="B22" s="1794"/>
      <c r="C22" s="1795"/>
      <c r="D22" s="1815">
        <f>COUNTIF($B$5:$AF$16,"=DTSDS")+COUNTIF($B$5:$AF$16,"=NTSDS")+COUNTIF($B$5:$AF$16,"=DTSDS1")+COUNTIF($B$5:$AF$16,"=NTSDS1")</f>
        <v>0</v>
      </c>
      <c r="E22" s="1816"/>
      <c r="I22" s="1793" t="s">
        <v>222</v>
      </c>
      <c r="J22" s="1794"/>
      <c r="K22" s="1795"/>
      <c r="L22" s="1815">
        <f>COUNTIF($B$5:$AF$16,"=L")</f>
        <v>0</v>
      </c>
      <c r="M22" s="1816"/>
      <c r="Q22" s="1778" t="s">
        <v>223</v>
      </c>
      <c r="R22" s="1779"/>
      <c r="S22" s="1779"/>
      <c r="T22" s="1780"/>
      <c r="U22" s="1801" t="e">
        <f>IF(AG18&gt;0,AG18-(T20*(12/24)),0)</f>
        <v>#REF!</v>
      </c>
      <c r="V22" s="1802"/>
      <c r="W22" s="1805" t="s">
        <v>224</v>
      </c>
      <c r="X22" s="1806"/>
      <c r="Y22" s="1807" t="e">
        <f>IF(U22&gt;0,(IF(U22&lt;(12/24),1/24,(INT(U22/(12/24)))/24)),0)</f>
        <v>#REF!</v>
      </c>
      <c r="Z22" s="1808"/>
      <c r="AA22" s="1791" t="e">
        <f>((Y22*24)*1.25*U24)</f>
        <v>#REF!</v>
      </c>
      <c r="AB22" s="1792"/>
      <c r="AG22" s="246"/>
    </row>
    <row r="23" spans="1:33" s="53" customFormat="1" ht="18" customHeight="1" x14ac:dyDescent="0.15">
      <c r="A23" s="1793" t="s">
        <v>225</v>
      </c>
      <c r="B23" s="1794"/>
      <c r="C23" s="1795"/>
      <c r="D23" s="1820">
        <f>+D20+D21+D22</f>
        <v>0</v>
      </c>
      <c r="E23" s="1821"/>
      <c r="I23" s="1793" t="s">
        <v>226</v>
      </c>
      <c r="J23" s="1794"/>
      <c r="K23" s="1795"/>
      <c r="L23" s="1815">
        <f>COUNTIF($B$5:$AF$16,"=B")</f>
        <v>0</v>
      </c>
      <c r="M23" s="1816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 t="e">
        <f>IF(U22&lt;(12/24),U22-Y22,U22-(INT(U22/(12/24)))/24)</f>
        <v>#REF!</v>
      </c>
      <c r="Z23" s="1808"/>
      <c r="AA23" s="1791" t="e">
        <f>+((Y23*24)*1.375*U24)</f>
        <v>#REF!</v>
      </c>
      <c r="AB23" s="1792"/>
      <c r="AG23" s="246"/>
    </row>
    <row r="24" spans="1:33" s="53" customFormat="1" ht="18" customHeight="1" x14ac:dyDescent="0.15">
      <c r="A24" s="247"/>
      <c r="I24" s="1793" t="s">
        <v>227</v>
      </c>
      <c r="J24" s="1794"/>
      <c r="K24" s="1795"/>
      <c r="L24" s="1815">
        <f>COUNTIF($B$5:$AF$16,"=Disp")</f>
        <v>0</v>
      </c>
      <c r="M24" s="1816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 t="e">
        <f>+AA22+AA23</f>
        <v>#REF!</v>
      </c>
      <c r="Z24" s="1799"/>
      <c r="AA24" s="1799"/>
      <c r="AB24" s="1800"/>
      <c r="AG24" s="246"/>
    </row>
    <row r="25" spans="1:33" ht="18" customHeigh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18" customHeight="1" x14ac:dyDescent="0.25"/>
    <row r="27" spans="1:33" ht="39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33" ht="29.45" customHeight="1" x14ac:dyDescent="0.25">
      <c r="A28" s="1764">
        <v>2024</v>
      </c>
      <c r="B28" s="1771" t="s">
        <v>214</v>
      </c>
      <c r="C28" s="1772"/>
      <c r="D28" s="1773"/>
      <c r="E28" s="1810" t="s">
        <v>264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44.000000000000007</v>
      </c>
    </row>
    <row r="29" spans="1:33" ht="18.95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33" ht="18.95" customHeight="1" x14ac:dyDescent="0.25">
      <c r="A30" s="1764" t="s">
        <v>251</v>
      </c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427">
        <f>184/24</f>
        <v>7.666666666666667</v>
      </c>
    </row>
    <row r="31" spans="1:33" ht="18.95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33" ht="18.95" customHeight="1" x14ac:dyDescent="0.25">
      <c r="A32" s="1764" t="s">
        <v>252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4">
        <f>176/24</f>
        <v>7.333333333333333</v>
      </c>
    </row>
    <row r="33" spans="1:33" ht="18.95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18.95" customHeight="1" x14ac:dyDescent="0.25">
      <c r="A34" s="1764" t="s">
        <v>253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4">
        <f>168/24</f>
        <v>7</v>
      </c>
    </row>
    <row r="35" spans="1:33" ht="18.95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18.95" customHeight="1" x14ac:dyDescent="0.25">
      <c r="A36" s="1764" t="s">
        <v>254</v>
      </c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4">
        <f>184/24</f>
        <v>7.666666666666667</v>
      </c>
    </row>
    <row r="37" spans="1:33" ht="18.95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18.95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>
        <f>168/24</f>
        <v>7</v>
      </c>
    </row>
    <row r="39" spans="1:33" ht="18.95" customHeight="1" x14ac:dyDescent="0.25">
      <c r="A39" s="1765"/>
      <c r="B39" s="277" t="e">
        <f>+JAN!#REF!</f>
        <v>#REF!</v>
      </c>
      <c r="C39" s="277" t="e">
        <f>+JAN!#REF!</f>
        <v>#REF!</v>
      </c>
      <c r="D39" s="277" t="e">
        <f>+JAN!#REF!</f>
        <v>#REF!</v>
      </c>
      <c r="E39" s="277" t="e">
        <f>+JAN!#REF!</f>
        <v>#REF!</v>
      </c>
      <c r="F39" s="277" t="e">
        <f>+JAN!#REF!</f>
        <v>#REF!</v>
      </c>
      <c r="G39" s="277" t="e">
        <f>+JAN!#REF!</f>
        <v>#REF!</v>
      </c>
      <c r="H39" s="277" t="e">
        <f>+JAN!#REF!</f>
        <v>#REF!</v>
      </c>
      <c r="I39" s="277" t="e">
        <f>+JAN!#REF!</f>
        <v>#REF!</v>
      </c>
      <c r="J39" s="277" t="e">
        <f>+JAN!#REF!</f>
        <v>#REF!</v>
      </c>
      <c r="K39" s="277" t="e">
        <f>+JAN!#REF!</f>
        <v>#REF!</v>
      </c>
      <c r="L39" s="277" t="e">
        <f>+JAN!#REF!</f>
        <v>#REF!</v>
      </c>
      <c r="M39" s="277" t="e">
        <f>+JAN!#REF!</f>
        <v>#REF!</v>
      </c>
      <c r="N39" s="277" t="e">
        <f>+JAN!#REF!</f>
        <v>#REF!</v>
      </c>
      <c r="O39" s="277" t="e">
        <f>+JAN!#REF!</f>
        <v>#REF!</v>
      </c>
      <c r="P39" s="277" t="e">
        <f>+JAN!#REF!</f>
        <v>#REF!</v>
      </c>
      <c r="Q39" s="277" t="e">
        <f>+JAN!#REF!</f>
        <v>#REF!</v>
      </c>
      <c r="R39" s="277" t="e">
        <f>+JAN!#REF!</f>
        <v>#REF!</v>
      </c>
      <c r="S39" s="277" t="e">
        <f>+JAN!#REF!</f>
        <v>#REF!</v>
      </c>
      <c r="T39" s="277" t="e">
        <f>+JAN!#REF!</f>
        <v>#REF!</v>
      </c>
      <c r="U39" s="277" t="e">
        <f>+JAN!#REF!</f>
        <v>#REF!</v>
      </c>
      <c r="V39" s="277" t="e">
        <f>+JAN!#REF!</f>
        <v>#REF!</v>
      </c>
      <c r="W39" s="277" t="e">
        <f>+JAN!#REF!</f>
        <v>#REF!</v>
      </c>
      <c r="X39" s="277" t="e">
        <f>+JAN!#REF!</f>
        <v>#REF!</v>
      </c>
      <c r="Y39" s="277" t="e">
        <f>+JAN!#REF!</f>
        <v>#REF!</v>
      </c>
      <c r="Z39" s="277" t="e">
        <f>+JAN!#REF!</f>
        <v>#REF!</v>
      </c>
      <c r="AA39" s="277" t="e">
        <f>+JAN!#REF!</f>
        <v>#REF!</v>
      </c>
      <c r="AB39" s="277" t="e">
        <f>+JAN!#REF!</f>
        <v>#REF!</v>
      </c>
      <c r="AC39" s="277" t="e">
        <f>+JAN!#REF!</f>
        <v>#REF!</v>
      </c>
      <c r="AD39" s="277" t="e">
        <f>+JAN!#REF!</f>
        <v>#REF!</v>
      </c>
      <c r="AE39" s="277" t="e">
        <f>+JAN!#REF!</f>
        <v>#REF!</v>
      </c>
      <c r="AF39" s="277" t="e">
        <f>+JAN!#REF!</f>
        <v>#REF!</v>
      </c>
      <c r="AG39" s="245" t="e">
        <f>JAN!#REF!</f>
        <v>#REF!</v>
      </c>
    </row>
    <row r="40" spans="1:33" ht="18.95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>
        <f>176/24</f>
        <v>7.333333333333333</v>
      </c>
    </row>
    <row r="41" spans="1:33" ht="18.95" customHeight="1" x14ac:dyDescent="0.25">
      <c r="A41" s="1765"/>
      <c r="B41" s="250" t="e">
        <f>+#REF!</f>
        <v>#REF!</v>
      </c>
      <c r="C41" s="250" t="e">
        <f>+#REF!</f>
        <v>#REF!</v>
      </c>
      <c r="D41" s="250" t="e">
        <f>+#REF!</f>
        <v>#REF!</v>
      </c>
      <c r="E41" s="250" t="e">
        <f>+#REF!</f>
        <v>#REF!</v>
      </c>
      <c r="F41" s="250" t="e">
        <f>+#REF!</f>
        <v>#REF!</v>
      </c>
      <c r="G41" s="250" t="e">
        <f>+#REF!</f>
        <v>#REF!</v>
      </c>
      <c r="H41" s="250" t="e">
        <f>+#REF!</f>
        <v>#REF!</v>
      </c>
      <c r="I41" s="250" t="e">
        <f>+#REF!</f>
        <v>#REF!</v>
      </c>
      <c r="J41" s="250" t="e">
        <f>+#REF!</f>
        <v>#REF!</v>
      </c>
      <c r="K41" s="250" t="e">
        <f>+#REF!</f>
        <v>#REF!</v>
      </c>
      <c r="L41" s="250" t="e">
        <f>+#REF!</f>
        <v>#REF!</v>
      </c>
      <c r="M41" s="250" t="e">
        <f>+#REF!</f>
        <v>#REF!</v>
      </c>
      <c r="N41" s="250" t="e">
        <f>+#REF!</f>
        <v>#REF!</v>
      </c>
      <c r="O41" s="250" t="e">
        <f>+#REF!</f>
        <v>#REF!</v>
      </c>
      <c r="P41" s="250" t="e">
        <f>+#REF!</f>
        <v>#REF!</v>
      </c>
      <c r="Q41" s="250" t="e">
        <f>+#REF!</f>
        <v>#REF!</v>
      </c>
      <c r="R41" s="250" t="e">
        <f>+#REF!</f>
        <v>#REF!</v>
      </c>
      <c r="S41" s="250" t="e">
        <f>+#REF!</f>
        <v>#REF!</v>
      </c>
      <c r="T41" s="250" t="e">
        <f>+#REF!</f>
        <v>#REF!</v>
      </c>
      <c r="U41" s="250" t="e">
        <f>+#REF!</f>
        <v>#REF!</v>
      </c>
      <c r="V41" s="250" t="e">
        <f>+#REF!</f>
        <v>#REF!</v>
      </c>
      <c r="W41" s="250" t="e">
        <f>+#REF!</f>
        <v>#REF!</v>
      </c>
      <c r="X41" s="250" t="e">
        <f>+#REF!</f>
        <v>#REF!</v>
      </c>
      <c r="Y41" s="250" t="e">
        <f>+#REF!</f>
        <v>#REF!</v>
      </c>
      <c r="Z41" s="250" t="e">
        <f>+#REF!</f>
        <v>#REF!</v>
      </c>
      <c r="AA41" s="250" t="e">
        <f>+#REF!</f>
        <v>#REF!</v>
      </c>
      <c r="AB41" s="250" t="e">
        <f>+#REF!</f>
        <v>#REF!</v>
      </c>
      <c r="AC41" s="250" t="e">
        <f>+#REF!</f>
        <v>#REF!</v>
      </c>
      <c r="AD41" s="250" t="e">
        <f>+#REF!</f>
        <v>#REF!</v>
      </c>
      <c r="AE41" s="250" t="e">
        <f>+#REF!</f>
        <v>#REF!</v>
      </c>
      <c r="AF41" s="250" t="e">
        <f>+#REF!</f>
        <v>#REF!</v>
      </c>
      <c r="AG41" s="245" t="e">
        <f>#REF!</f>
        <v>#REF!</v>
      </c>
    </row>
    <row r="42" spans="1:33" ht="18.95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18.95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20.100000000000001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/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20.100000000000001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20.100000000000001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20.100000000000001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20.100000000000001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41.45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5">
    <mergeCell ref="A15:A16"/>
    <mergeCell ref="AA2:AF2"/>
    <mergeCell ref="A3:A4"/>
    <mergeCell ref="B3:D3"/>
    <mergeCell ref="E3:K3"/>
    <mergeCell ref="L3:N3"/>
    <mergeCell ref="O3:V3"/>
    <mergeCell ref="W3:Y3"/>
    <mergeCell ref="Z3:AF3"/>
    <mergeCell ref="A5:A6"/>
    <mergeCell ref="A7:A8"/>
    <mergeCell ref="A9:A10"/>
    <mergeCell ref="A11:A12"/>
    <mergeCell ref="A13:A14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40:A41"/>
    <mergeCell ref="AA27:AF27"/>
    <mergeCell ref="A28:A29"/>
    <mergeCell ref="B28:D28"/>
    <mergeCell ref="E28:K28"/>
    <mergeCell ref="L28:N28"/>
    <mergeCell ref="O28:V28"/>
    <mergeCell ref="W28:Y28"/>
    <mergeCell ref="Z28:AF28"/>
    <mergeCell ref="A30:A31"/>
    <mergeCell ref="A32:A33"/>
    <mergeCell ref="A34:A35"/>
    <mergeCell ref="A36:A37"/>
    <mergeCell ref="A38:A39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Y48:Z48"/>
    <mergeCell ref="L46:M46"/>
    <mergeCell ref="Q46:T46"/>
    <mergeCell ref="A47:C47"/>
    <mergeCell ref="D47:E47"/>
    <mergeCell ref="I47:K47"/>
    <mergeCell ref="L47:M47"/>
    <mergeCell ref="Q47:T48"/>
    <mergeCell ref="A50:BD50"/>
    <mergeCell ref="AA48:AB48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</mergeCells>
  <conditionalFormatting sqref="B5:AF16">
    <cfRule type="cellIs" dxfId="83" priority="1" operator="equal">
      <formula>"FOTS"</formula>
    </cfRule>
    <cfRule type="cellIs" dxfId="82" priority="2" operator="equal">
      <formula>"FO"</formula>
    </cfRule>
    <cfRule type="cellIs" dxfId="81" priority="3" operator="equal">
      <formula>"F"</formula>
    </cfRule>
    <cfRule type="cellIs" dxfId="80" priority="4" operator="equal">
      <formula>"NTSDS"</formula>
    </cfRule>
    <cfRule type="cellIs" dxfId="79" priority="5" operator="equal">
      <formula>"DTSDS"</formula>
    </cfRule>
    <cfRule type="cellIs" dxfId="78" priority="6" operator="equal">
      <formula>"NTS5S"</formula>
    </cfRule>
    <cfRule type="cellIs" dxfId="77" priority="7" operator="equal">
      <formula>"DTS5S"</formula>
    </cfRule>
    <cfRule type="cellIs" dxfId="76" priority="8" operator="equal">
      <formula>"NTS"</formula>
    </cfRule>
    <cfRule type="cellIs" dxfId="75" priority="9" operator="equal">
      <formula>"DTS"</formula>
    </cfRule>
    <cfRule type="cellIs" dxfId="74" priority="10" operator="equal">
      <formula>"FEF"</formula>
    </cfRule>
    <cfRule type="cellIs" dxfId="73" priority="11" operator="equal">
      <formula>"FED"</formula>
    </cfRule>
    <cfRule type="cellIs" dxfId="72" priority="12" operator="equal">
      <formula>"FES"</formula>
    </cfRule>
    <cfRule type="cellIs" dxfId="71" priority="13" operator="equal">
      <formula>"FE"</formula>
    </cfRule>
    <cfRule type="cellIs" dxfId="70" priority="14" operator="equal">
      <formula>"DS"</formula>
    </cfRule>
  </conditionalFormatting>
  <conditionalFormatting sqref="B30:AF41">
    <cfRule type="cellIs" dxfId="69" priority="253" operator="equal">
      <formula>"FOTS"</formula>
    </cfRule>
    <cfRule type="cellIs" dxfId="68" priority="254" operator="equal">
      <formula>"FO"</formula>
    </cfRule>
    <cfRule type="cellIs" dxfId="67" priority="255" operator="equal">
      <formula>"F"</formula>
    </cfRule>
    <cfRule type="cellIs" dxfId="66" priority="256" operator="equal">
      <formula>"NTSDS"</formula>
    </cfRule>
    <cfRule type="cellIs" dxfId="65" priority="257" operator="equal">
      <formula>"DTSDS"</formula>
    </cfRule>
    <cfRule type="cellIs" dxfId="64" priority="258" operator="equal">
      <formula>"NTS5S"</formula>
    </cfRule>
    <cfRule type="cellIs" dxfId="63" priority="259" operator="equal">
      <formula>"DTS5S"</formula>
    </cfRule>
    <cfRule type="cellIs" dxfId="62" priority="260" operator="equal">
      <formula>"NTS"</formula>
    </cfRule>
    <cfRule type="cellIs" dxfId="61" priority="261" operator="equal">
      <formula>"DTS"</formula>
    </cfRule>
    <cfRule type="cellIs" dxfId="60" priority="262" operator="equal">
      <formula>"FEF"</formula>
    </cfRule>
    <cfRule type="cellIs" dxfId="59" priority="263" operator="equal">
      <formula>"FED"</formula>
    </cfRule>
    <cfRule type="cellIs" dxfId="58" priority="264" operator="equal">
      <formula>"FES"</formula>
    </cfRule>
    <cfRule type="cellIs" dxfId="57" priority="265" operator="equal">
      <formula>"FE"</formula>
    </cfRule>
    <cfRule type="cellIs" dxfId="56" priority="266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BE8FD-EAF0-4A7B-B6C3-E13204479741}">
  <dimension ref="A1:BD50"/>
  <sheetViews>
    <sheetView showZeros="0" workbookViewId="0">
      <selection activeCell="U20" sqref="U20:V21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8" width="8.7109375" hidden="1" customWidth="1"/>
    <col min="39" max="39" width="3.425781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2024</v>
      </c>
      <c r="B3" s="1766" t="s">
        <v>214</v>
      </c>
      <c r="C3" s="1766"/>
      <c r="D3" s="1766"/>
      <c r="E3" s="1767" t="s">
        <v>265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43.333333333333329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1764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1765"/>
      <c r="B6" s="259" t="e">
        <f>+#REF!</f>
        <v>#REF!</v>
      </c>
      <c r="C6" s="259" t="e">
        <f>+#REF!</f>
        <v>#REF!</v>
      </c>
      <c r="D6" s="259" t="e">
        <f>+#REF!</f>
        <v>#REF!</v>
      </c>
      <c r="E6" s="259" t="e">
        <f>+#REF!</f>
        <v>#REF!</v>
      </c>
      <c r="F6" s="259" t="e">
        <f>+#REF!</f>
        <v>#REF!</v>
      </c>
      <c r="G6" s="259" t="e">
        <f>+#REF!</f>
        <v>#REF!</v>
      </c>
      <c r="H6" s="259" t="e">
        <f>+#REF!</f>
        <v>#REF!</v>
      </c>
      <c r="I6" s="259" t="e">
        <f>+#REF!</f>
        <v>#REF!</v>
      </c>
      <c r="J6" s="259" t="e">
        <f>+#REF!</f>
        <v>#REF!</v>
      </c>
      <c r="K6" s="259" t="e">
        <f>+#REF!</f>
        <v>#REF!</v>
      </c>
      <c r="L6" s="259" t="e">
        <f>+#REF!</f>
        <v>#REF!</v>
      </c>
      <c r="M6" s="259" t="e">
        <f>+#REF!</f>
        <v>#REF!</v>
      </c>
      <c r="N6" s="259" t="e">
        <f>+#REF!</f>
        <v>#REF!</v>
      </c>
      <c r="O6" s="259" t="e">
        <f>+#REF!</f>
        <v>#REF!</v>
      </c>
      <c r="P6" s="259" t="e">
        <f>+#REF!</f>
        <v>#REF!</v>
      </c>
      <c r="Q6" s="259" t="e">
        <f>+#REF!</f>
        <v>#REF!</v>
      </c>
      <c r="R6" s="259" t="e">
        <f>+#REF!</f>
        <v>#REF!</v>
      </c>
      <c r="S6" s="259" t="e">
        <f>+#REF!</f>
        <v>#REF!</v>
      </c>
      <c r="T6" s="259" t="e">
        <f>+#REF!</f>
        <v>#REF!</v>
      </c>
      <c r="U6" s="259" t="e">
        <f>+#REF!</f>
        <v>#REF!</v>
      </c>
      <c r="V6" s="259" t="e">
        <f>+#REF!</f>
        <v>#REF!</v>
      </c>
      <c r="W6" s="259" t="e">
        <f>+#REF!</f>
        <v>#REF!</v>
      </c>
      <c r="X6" s="259" t="e">
        <f>+#REF!</f>
        <v>#REF!</v>
      </c>
      <c r="Y6" s="259" t="e">
        <f>+#REF!</f>
        <v>#REF!</v>
      </c>
      <c r="Z6" s="259" t="e">
        <f>+#REF!</f>
        <v>#REF!</v>
      </c>
      <c r="AA6" s="259" t="e">
        <f>+#REF!</f>
        <v>#REF!</v>
      </c>
      <c r="AB6" s="259" t="e">
        <f>+#REF!</f>
        <v>#REF!</v>
      </c>
      <c r="AC6" s="259" t="e">
        <f>+#REF!</f>
        <v>#REF!</v>
      </c>
      <c r="AD6" s="259" t="e">
        <f>+#REF!</f>
        <v>#REF!</v>
      </c>
      <c r="AE6" s="259" t="e">
        <f>+#REF!</f>
        <v>#REF!</v>
      </c>
      <c r="AF6" s="259" t="e">
        <f>+#REF!</f>
        <v>#REF!</v>
      </c>
      <c r="AG6" s="245" t="e">
        <f>+#REF!</f>
        <v>#REF!</v>
      </c>
    </row>
    <row r="7" spans="1:33" ht="21" customHeight="1" x14ac:dyDescent="0.25">
      <c r="A7" s="1764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168/24</f>
        <v>7</v>
      </c>
    </row>
    <row r="8" spans="1:33" ht="21" customHeight="1" x14ac:dyDescent="0.25">
      <c r="A8" s="1765"/>
      <c r="B8" s="259" t="e">
        <f>+#REF!</f>
        <v>#REF!</v>
      </c>
      <c r="C8" s="259" t="e">
        <f>+#REF!</f>
        <v>#REF!</v>
      </c>
      <c r="D8" s="259" t="e">
        <f>+#REF!</f>
        <v>#REF!</v>
      </c>
      <c r="E8" s="259" t="e">
        <f>+#REF!</f>
        <v>#REF!</v>
      </c>
      <c r="F8" s="259" t="e">
        <f>+#REF!</f>
        <v>#REF!</v>
      </c>
      <c r="G8" s="259" t="e">
        <f>+#REF!</f>
        <v>#REF!</v>
      </c>
      <c r="H8" s="259" t="e">
        <f>+#REF!</f>
        <v>#REF!</v>
      </c>
      <c r="I8" s="259" t="e">
        <f>+#REF!</f>
        <v>#REF!</v>
      </c>
      <c r="J8" s="259" t="e">
        <f>+#REF!</f>
        <v>#REF!</v>
      </c>
      <c r="K8" s="259" t="e">
        <f>+#REF!</f>
        <v>#REF!</v>
      </c>
      <c r="L8" s="259" t="e">
        <f>+#REF!</f>
        <v>#REF!</v>
      </c>
      <c r="M8" s="259" t="e">
        <f>+#REF!</f>
        <v>#REF!</v>
      </c>
      <c r="N8" s="259" t="e">
        <f>+#REF!</f>
        <v>#REF!</v>
      </c>
      <c r="O8" s="259" t="e">
        <f>+#REF!</f>
        <v>#REF!</v>
      </c>
      <c r="P8" s="259" t="e">
        <f>+#REF!</f>
        <v>#REF!</v>
      </c>
      <c r="Q8" s="259" t="e">
        <f>+#REF!</f>
        <v>#REF!</v>
      </c>
      <c r="R8" s="259" t="e">
        <f>+#REF!</f>
        <v>#REF!</v>
      </c>
      <c r="S8" s="259" t="e">
        <f>+#REF!</f>
        <v>#REF!</v>
      </c>
      <c r="T8" s="259" t="e">
        <f>+#REF!</f>
        <v>#REF!</v>
      </c>
      <c r="U8" s="259" t="e">
        <f>+#REF!</f>
        <v>#REF!</v>
      </c>
      <c r="V8" s="259" t="e">
        <f>+#REF!</f>
        <v>#REF!</v>
      </c>
      <c r="W8" s="259" t="e">
        <f>+#REF!</f>
        <v>#REF!</v>
      </c>
      <c r="X8" s="259" t="e">
        <f>+#REF!</f>
        <v>#REF!</v>
      </c>
      <c r="Y8" s="259" t="e">
        <f>+#REF!</f>
        <v>#REF!</v>
      </c>
      <c r="Z8" s="259" t="e">
        <f>+#REF!</f>
        <v>#REF!</v>
      </c>
      <c r="AA8" s="259" t="e">
        <f>+#REF!</f>
        <v>#REF!</v>
      </c>
      <c r="AB8" s="259" t="e">
        <f>+#REF!</f>
        <v>#REF!</v>
      </c>
      <c r="AC8" s="259" t="e">
        <f>+#REF!</f>
        <v>#REF!</v>
      </c>
      <c r="AD8" s="259" t="e">
        <f>+#REF!</f>
        <v>#REF!</v>
      </c>
      <c r="AE8" s="259" t="e">
        <f>+#REF!</f>
        <v>#REF!</v>
      </c>
      <c r="AF8" s="259" t="e">
        <f>+#REF!</f>
        <v>#REF!</v>
      </c>
      <c r="AG8" s="245" t="e">
        <f>+#REF!</f>
        <v>#REF!</v>
      </c>
    </row>
    <row r="9" spans="1:33" ht="21" customHeight="1" x14ac:dyDescent="0.25">
      <c r="A9" s="1764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1765"/>
      <c r="B10" s="259" t="e">
        <f>+#REF!</f>
        <v>#REF!</v>
      </c>
      <c r="C10" s="259" t="e">
        <f>+#REF!</f>
        <v>#REF!</v>
      </c>
      <c r="D10" s="259" t="e">
        <f>+#REF!</f>
        <v>#REF!</v>
      </c>
      <c r="E10" s="259" t="e">
        <f>+#REF!</f>
        <v>#REF!</v>
      </c>
      <c r="F10" s="259" t="e">
        <f>+#REF!</f>
        <v>#REF!</v>
      </c>
      <c r="G10" s="259" t="e">
        <f>+#REF!</f>
        <v>#REF!</v>
      </c>
      <c r="H10" s="259" t="e">
        <f>+#REF!</f>
        <v>#REF!</v>
      </c>
      <c r="I10" s="259" t="e">
        <f>+#REF!</f>
        <v>#REF!</v>
      </c>
      <c r="J10" s="259" t="e">
        <f>+#REF!</f>
        <v>#REF!</v>
      </c>
      <c r="K10" s="259" t="e">
        <f>+#REF!</f>
        <v>#REF!</v>
      </c>
      <c r="L10" s="259" t="e">
        <f>+#REF!</f>
        <v>#REF!</v>
      </c>
      <c r="M10" s="259" t="e">
        <f>+#REF!</f>
        <v>#REF!</v>
      </c>
      <c r="N10" s="259" t="e">
        <f>+#REF!</f>
        <v>#REF!</v>
      </c>
      <c r="O10" s="259" t="e">
        <f>+#REF!</f>
        <v>#REF!</v>
      </c>
      <c r="P10" s="259" t="e">
        <f>+#REF!</f>
        <v>#REF!</v>
      </c>
      <c r="Q10" s="259" t="e">
        <f>+#REF!</f>
        <v>#REF!</v>
      </c>
      <c r="R10" s="259" t="e">
        <f>+#REF!</f>
        <v>#REF!</v>
      </c>
      <c r="S10" s="259" t="e">
        <f>+#REF!</f>
        <v>#REF!</v>
      </c>
      <c r="T10" s="259" t="e">
        <f>+#REF!</f>
        <v>#REF!</v>
      </c>
      <c r="U10" s="259" t="e">
        <f>+#REF!</f>
        <v>#REF!</v>
      </c>
      <c r="V10" s="259" t="e">
        <f>+#REF!</f>
        <v>#REF!</v>
      </c>
      <c r="W10" s="259" t="e">
        <f>+#REF!</f>
        <v>#REF!</v>
      </c>
      <c r="X10" s="259" t="e">
        <f>+#REF!</f>
        <v>#REF!</v>
      </c>
      <c r="Y10" s="259" t="e">
        <f>+#REF!</f>
        <v>#REF!</v>
      </c>
      <c r="Z10" s="259" t="e">
        <f>+#REF!</f>
        <v>#REF!</v>
      </c>
      <c r="AA10" s="259" t="e">
        <f>+#REF!</f>
        <v>#REF!</v>
      </c>
      <c r="AB10" s="259" t="e">
        <f>+#REF!</f>
        <v>#REF!</v>
      </c>
      <c r="AC10" s="259" t="e">
        <f>+#REF!</f>
        <v>#REF!</v>
      </c>
      <c r="AD10" s="259" t="e">
        <f>+#REF!</f>
        <v>#REF!</v>
      </c>
      <c r="AE10" s="259" t="e">
        <f>+#REF!</f>
        <v>#REF!</v>
      </c>
      <c r="AF10" s="259" t="e">
        <f>+#REF!</f>
        <v>#REF!</v>
      </c>
      <c r="AG10" s="245" t="e">
        <f>+#REF!</f>
        <v>#REF!</v>
      </c>
    </row>
    <row r="11" spans="1:33" ht="21" customHeight="1" x14ac:dyDescent="0.25">
      <c r="A11" s="1764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1765"/>
      <c r="B12" s="250" t="e">
        <f>+#REF!</f>
        <v>#REF!</v>
      </c>
      <c r="C12" s="250" t="e">
        <f>+#REF!</f>
        <v>#REF!</v>
      </c>
      <c r="D12" s="250" t="e">
        <f>+#REF!</f>
        <v>#REF!</v>
      </c>
      <c r="E12" s="250" t="e">
        <f>+#REF!</f>
        <v>#REF!</v>
      </c>
      <c r="F12" s="250" t="e">
        <f>+#REF!</f>
        <v>#REF!</v>
      </c>
      <c r="G12" s="250" t="e">
        <f>+#REF!</f>
        <v>#REF!</v>
      </c>
      <c r="H12" s="250" t="e">
        <f>+#REF!</f>
        <v>#REF!</v>
      </c>
      <c r="I12" s="250" t="e">
        <f>+#REF!</f>
        <v>#REF!</v>
      </c>
      <c r="J12" s="250" t="e">
        <f>+#REF!</f>
        <v>#REF!</v>
      </c>
      <c r="K12" s="250" t="e">
        <f>+#REF!</f>
        <v>#REF!</v>
      </c>
      <c r="L12" s="250" t="e">
        <f>+#REF!</f>
        <v>#REF!</v>
      </c>
      <c r="M12" s="250" t="e">
        <f>+#REF!</f>
        <v>#REF!</v>
      </c>
      <c r="N12" s="250" t="e">
        <f>+#REF!</f>
        <v>#REF!</v>
      </c>
      <c r="O12" s="250" t="e">
        <f>+#REF!</f>
        <v>#REF!</v>
      </c>
      <c r="P12" s="250" t="e">
        <f>+#REF!</f>
        <v>#REF!</v>
      </c>
      <c r="Q12" s="250" t="e">
        <f>+#REF!</f>
        <v>#REF!</v>
      </c>
      <c r="R12" s="250" t="e">
        <f>+#REF!</f>
        <v>#REF!</v>
      </c>
      <c r="S12" s="250" t="e">
        <f>+#REF!</f>
        <v>#REF!</v>
      </c>
      <c r="T12" s="250" t="e">
        <f>+#REF!</f>
        <v>#REF!</v>
      </c>
      <c r="U12" s="250" t="e">
        <f>+#REF!</f>
        <v>#REF!</v>
      </c>
      <c r="V12" s="250" t="e">
        <f>+#REF!</f>
        <v>#REF!</v>
      </c>
      <c r="W12" s="250" t="e">
        <f>+#REF!</f>
        <v>#REF!</v>
      </c>
      <c r="X12" s="250" t="e">
        <f>+#REF!</f>
        <v>#REF!</v>
      </c>
      <c r="Y12" s="250" t="e">
        <f>+#REF!</f>
        <v>#REF!</v>
      </c>
      <c r="Z12" s="250" t="e">
        <f>+#REF!</f>
        <v>#REF!</v>
      </c>
      <c r="AA12" s="250" t="e">
        <f>+#REF!</f>
        <v>#REF!</v>
      </c>
      <c r="AB12" s="250" t="e">
        <f>+#REF!</f>
        <v>#REF!</v>
      </c>
      <c r="AC12" s="250" t="e">
        <f>+#REF!</f>
        <v>#REF!</v>
      </c>
      <c r="AD12" s="250" t="e">
        <f>+#REF!</f>
        <v>#REF!</v>
      </c>
      <c r="AE12" s="250" t="e">
        <f>+#REF!</f>
        <v>#REF!</v>
      </c>
      <c r="AF12" s="250" t="e">
        <f>+#REF!</f>
        <v>#REF!</v>
      </c>
      <c r="AG12" s="245" t="e">
        <f>+#REF!</f>
        <v>#REF!</v>
      </c>
    </row>
    <row r="13" spans="1:33" ht="21" customHeight="1" x14ac:dyDescent="0.25">
      <c r="A13" s="1764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>
        <f>184/24</f>
        <v>7.666666666666667</v>
      </c>
    </row>
    <row r="14" spans="1:33" ht="21" customHeight="1" x14ac:dyDescent="0.25">
      <c r="A14" s="1765"/>
      <c r="B14" s="278" t="e">
        <f>+#REF!</f>
        <v>#REF!</v>
      </c>
      <c r="C14" s="278" t="e">
        <f>+#REF!</f>
        <v>#REF!</v>
      </c>
      <c r="D14" s="278" t="e">
        <f>+#REF!</f>
        <v>#REF!</v>
      </c>
      <c r="E14" s="278" t="e">
        <f>+#REF!</f>
        <v>#REF!</v>
      </c>
      <c r="F14" s="278" t="e">
        <f>+#REF!</f>
        <v>#REF!</v>
      </c>
      <c r="G14" s="278" t="e">
        <f>+#REF!</f>
        <v>#REF!</v>
      </c>
      <c r="H14" s="278" t="e">
        <f>+#REF!</f>
        <v>#REF!</v>
      </c>
      <c r="I14" s="278" t="e">
        <f>+#REF!</f>
        <v>#REF!</v>
      </c>
      <c r="J14" s="278" t="e">
        <f>+#REF!</f>
        <v>#REF!</v>
      </c>
      <c r="K14" s="278" t="e">
        <f>+#REF!</f>
        <v>#REF!</v>
      </c>
      <c r="L14" s="278" t="e">
        <f>+#REF!</f>
        <v>#REF!</v>
      </c>
      <c r="M14" s="278" t="e">
        <f>+#REF!</f>
        <v>#REF!</v>
      </c>
      <c r="N14" s="278" t="e">
        <f>+#REF!</f>
        <v>#REF!</v>
      </c>
      <c r="O14" s="278" t="e">
        <f>+#REF!</f>
        <v>#REF!</v>
      </c>
      <c r="P14" s="278" t="e">
        <f>+#REF!</f>
        <v>#REF!</v>
      </c>
      <c r="Q14" s="278" t="e">
        <f>+#REF!</f>
        <v>#REF!</v>
      </c>
      <c r="R14" s="278" t="e">
        <f>+#REF!</f>
        <v>#REF!</v>
      </c>
      <c r="S14" s="278" t="e">
        <f>+#REF!</f>
        <v>#REF!</v>
      </c>
      <c r="T14" s="278" t="e">
        <f>+#REF!</f>
        <v>#REF!</v>
      </c>
      <c r="U14" s="278" t="e">
        <f>+#REF!</f>
        <v>#REF!</v>
      </c>
      <c r="V14" s="278" t="e">
        <f>+#REF!</f>
        <v>#REF!</v>
      </c>
      <c r="W14" s="278" t="e">
        <f>+#REF!</f>
        <v>#REF!</v>
      </c>
      <c r="X14" s="278" t="e">
        <f>+#REF!</f>
        <v>#REF!</v>
      </c>
      <c r="Y14" s="278" t="e">
        <f>+#REF!</f>
        <v>#REF!</v>
      </c>
      <c r="Z14" s="278" t="e">
        <f>+#REF!</f>
        <v>#REF!</v>
      </c>
      <c r="AA14" s="278" t="e">
        <f>+#REF!</f>
        <v>#REF!</v>
      </c>
      <c r="AB14" s="278" t="e">
        <f>+#REF!</f>
        <v>#REF!</v>
      </c>
      <c r="AC14" s="278" t="e">
        <f>+#REF!</f>
        <v>#REF!</v>
      </c>
      <c r="AD14" s="278" t="e">
        <f>+#REF!</f>
        <v>#REF!</v>
      </c>
      <c r="AE14" s="278" t="e">
        <f>+#REF!</f>
        <v>#REF!</v>
      </c>
      <c r="AF14" s="278" t="e">
        <f>+#REF!</f>
        <v>#REF!</v>
      </c>
      <c r="AG14" s="245" t="e">
        <f>+#REF!</f>
        <v>#REF!</v>
      </c>
    </row>
    <row r="15" spans="1:33" ht="21" customHeight="1" x14ac:dyDescent="0.25">
      <c r="A15" s="1764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>
        <f>160/24</f>
        <v>6.666666666666667</v>
      </c>
    </row>
    <row r="16" spans="1:33" ht="21" customHeight="1" x14ac:dyDescent="0.25">
      <c r="A16" s="1765"/>
      <c r="B16" s="250" t="e">
        <f>+#REF!</f>
        <v>#REF!</v>
      </c>
      <c r="C16" s="250" t="e">
        <f>+#REF!</f>
        <v>#REF!</v>
      </c>
      <c r="D16" s="250" t="e">
        <f>+#REF!</f>
        <v>#REF!</v>
      </c>
      <c r="E16" s="250" t="e">
        <f>+#REF!</f>
        <v>#REF!</v>
      </c>
      <c r="F16" s="250" t="e">
        <f>+#REF!</f>
        <v>#REF!</v>
      </c>
      <c r="G16" s="250" t="e">
        <f>+#REF!</f>
        <v>#REF!</v>
      </c>
      <c r="H16" s="250" t="e">
        <f>+#REF!</f>
        <v>#REF!</v>
      </c>
      <c r="I16" s="250" t="e">
        <f>+#REF!</f>
        <v>#REF!</v>
      </c>
      <c r="J16" s="250" t="e">
        <f>+#REF!</f>
        <v>#REF!</v>
      </c>
      <c r="K16" s="250" t="e">
        <f>+#REF!</f>
        <v>#REF!</v>
      </c>
      <c r="L16" s="250" t="e">
        <f>+#REF!</f>
        <v>#REF!</v>
      </c>
      <c r="M16" s="250" t="e">
        <f>+#REF!</f>
        <v>#REF!</v>
      </c>
      <c r="N16" s="250" t="e">
        <f>+#REF!</f>
        <v>#REF!</v>
      </c>
      <c r="O16" s="250" t="e">
        <f>+#REF!</f>
        <v>#REF!</v>
      </c>
      <c r="P16" s="250" t="e">
        <f>+#REF!</f>
        <v>#REF!</v>
      </c>
      <c r="Q16" s="250" t="e">
        <f>+#REF!</f>
        <v>#REF!</v>
      </c>
      <c r="R16" s="250" t="e">
        <f>+#REF!</f>
        <v>#REF!</v>
      </c>
      <c r="S16" s="250" t="e">
        <f>+#REF!</f>
        <v>#REF!</v>
      </c>
      <c r="T16" s="250" t="e">
        <f>+#REF!</f>
        <v>#REF!</v>
      </c>
      <c r="U16" s="250" t="e">
        <f>+#REF!</f>
        <v>#REF!</v>
      </c>
      <c r="V16" s="250" t="e">
        <f>+#REF!</f>
        <v>#REF!</v>
      </c>
      <c r="W16" s="250" t="e">
        <f>+#REF!</f>
        <v>#REF!</v>
      </c>
      <c r="X16" s="250" t="e">
        <f>+#REF!</f>
        <v>#REF!</v>
      </c>
      <c r="Y16" s="250" t="e">
        <f>+#REF!</f>
        <v>#REF!</v>
      </c>
      <c r="Z16" s="250" t="e">
        <f>+#REF!</f>
        <v>#REF!</v>
      </c>
      <c r="AA16" s="250" t="e">
        <f>+#REF!</f>
        <v>#REF!</v>
      </c>
      <c r="AB16" s="250" t="e">
        <f>+#REF!</f>
        <v>#REF!</v>
      </c>
      <c r="AC16" s="250" t="e">
        <f>+#REF!</f>
        <v>#REF!</v>
      </c>
      <c r="AD16" s="250" t="e">
        <f>+#REF!</f>
        <v>#REF!</v>
      </c>
      <c r="AE16" s="250" t="e">
        <f>+#REF!</f>
        <v>#REF!</v>
      </c>
      <c r="AF16" s="250" t="e">
        <f>+#REF!</f>
        <v>#REF!</v>
      </c>
      <c r="AG16" s="245" t="e">
        <f>+#REF!</f>
        <v>#REF!</v>
      </c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813"/>
      <c r="AG17" s="260" t="e">
        <f>+AG6+AG8+AG10+AG12+AG14+AG16</f>
        <v>#REF!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814"/>
      <c r="AG18" s="261" t="e">
        <f>+AG17-AG3</f>
        <v>#REF!</v>
      </c>
    </row>
    <row r="20" spans="1:33" s="53" customFormat="1" ht="18" customHeight="1" x14ac:dyDescent="0.15">
      <c r="A20" s="1793" t="s">
        <v>218</v>
      </c>
      <c r="B20" s="1794"/>
      <c r="C20" s="1795"/>
      <c r="D20" s="1815">
        <f>COUNTIF($B$5:$AF$16,"=DTS")+COUNTIF($B$5:$AF$16,"=NTS")+COUNTIF($B$5:$AF$16,"=DTS1")+COUNTIF($B$5:$AF$16,"=NTS1")</f>
        <v>0</v>
      </c>
      <c r="E20" s="1816"/>
      <c r="I20" s="1793" t="s">
        <v>219</v>
      </c>
      <c r="J20" s="1794"/>
      <c r="K20" s="1795"/>
      <c r="L20" s="1815">
        <f>COUNTIF($B$5:$AF$16,"=FE")</f>
        <v>0</v>
      </c>
      <c r="M20" s="1816"/>
      <c r="Q20" s="1778" t="s">
        <v>57</v>
      </c>
      <c r="R20" s="1779"/>
      <c r="S20" s="1779"/>
      <c r="T20" s="1780"/>
      <c r="U20" s="1830"/>
      <c r="V20" s="1831"/>
      <c r="AG20" s="246"/>
    </row>
    <row r="21" spans="1:33" s="53" customFormat="1" ht="18" customHeight="1" x14ac:dyDescent="0.15">
      <c r="A21" s="1793" t="s">
        <v>220</v>
      </c>
      <c r="B21" s="1794"/>
      <c r="C21" s="1795"/>
      <c r="D21" s="1815">
        <f>COUNTIF($B$5:$AF$16,"=DTS5S")+COUNTIF($B$5:$AF$16,"=NTS5S")+COUNTIF($B$5:$AF$16,"=DTS5S1")+COUNTIF($B$5:$AF$16,"=NTS5S1")</f>
        <v>0</v>
      </c>
      <c r="E21" s="1816"/>
      <c r="I21" s="1793" t="s">
        <v>57</v>
      </c>
      <c r="J21" s="1794"/>
      <c r="K21" s="1795"/>
      <c r="L21" s="1815">
        <f>COUNTIF($B$5:$AF$16,"=FOTS")</f>
        <v>0</v>
      </c>
      <c r="M21" s="1816"/>
      <c r="Q21" s="1785" t="s">
        <v>247</v>
      </c>
      <c r="R21" s="1786"/>
      <c r="S21" s="1786"/>
      <c r="T21" s="1787"/>
      <c r="U21" s="1832"/>
      <c r="V21" s="1833"/>
      <c r="AG21" s="246"/>
    </row>
    <row r="22" spans="1:33" s="53" customFormat="1" ht="18" customHeight="1" x14ac:dyDescent="0.15">
      <c r="A22" s="1793" t="s">
        <v>221</v>
      </c>
      <c r="B22" s="1794"/>
      <c r="C22" s="1795"/>
      <c r="D22" s="1815">
        <f>COUNTIF($B$5:$AF$16,"=DTSDS")+COUNTIF($B$5:$AF$16,"=NTSDS")+COUNTIF($B$5:$AF$16,"=DTSDS1")+COUNTIF($B$5:$AF$16,"=NTSDS1")</f>
        <v>0</v>
      </c>
      <c r="E22" s="1816"/>
      <c r="I22" s="1793" t="s">
        <v>222</v>
      </c>
      <c r="J22" s="1794"/>
      <c r="K22" s="1795"/>
      <c r="L22" s="1815">
        <f>COUNTIF($B$5:$AF$16,"=L")</f>
        <v>0</v>
      </c>
      <c r="M22" s="1816"/>
      <c r="Q22" s="1778" t="s">
        <v>223</v>
      </c>
      <c r="R22" s="1779"/>
      <c r="S22" s="1779"/>
      <c r="T22" s="1780"/>
      <c r="U22" s="1801" t="e">
        <f>IF(AG18&gt;0,AG18-(T20*(12/24)),0)</f>
        <v>#REF!</v>
      </c>
      <c r="V22" s="1802"/>
      <c r="W22" s="1805" t="s">
        <v>224</v>
      </c>
      <c r="X22" s="1806"/>
      <c r="Y22" s="1807" t="e">
        <f>IF(U22&gt;0,(IF(U22&lt;(12/24),1/24,(INT(U22/(12/24)))/24)),0)</f>
        <v>#REF!</v>
      </c>
      <c r="Z22" s="1808"/>
      <c r="AA22" s="1791" t="e">
        <f>((Y22*24)*1.25*U24)</f>
        <v>#REF!</v>
      </c>
      <c r="AB22" s="1792"/>
      <c r="AG22" s="246"/>
    </row>
    <row r="23" spans="1:33" s="53" customFormat="1" ht="18" customHeight="1" x14ac:dyDescent="0.15">
      <c r="A23" s="1793" t="s">
        <v>225</v>
      </c>
      <c r="B23" s="1794"/>
      <c r="C23" s="1795"/>
      <c r="D23" s="1820">
        <f>+D20+D21+D22</f>
        <v>0</v>
      </c>
      <c r="E23" s="1821"/>
      <c r="I23" s="1793" t="s">
        <v>226</v>
      </c>
      <c r="J23" s="1794"/>
      <c r="K23" s="1795"/>
      <c r="L23" s="1815">
        <f>COUNTIF($B$5:$AF$16,"=B")</f>
        <v>0</v>
      </c>
      <c r="M23" s="1816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 t="e">
        <f>IF(U22&lt;(12/24),U22-Y22,U22-(INT(U22/(12/24)))/24)</f>
        <v>#REF!</v>
      </c>
      <c r="Z23" s="1808"/>
      <c r="AA23" s="1791" t="e">
        <f>+((Y23*24)*1.375*U24)</f>
        <v>#REF!</v>
      </c>
      <c r="AB23" s="1792"/>
      <c r="AG23" s="246"/>
    </row>
    <row r="24" spans="1:33" s="53" customFormat="1" ht="18" customHeight="1" x14ac:dyDescent="0.15">
      <c r="A24" s="247"/>
      <c r="I24" s="1793" t="s">
        <v>227</v>
      </c>
      <c r="J24" s="1794"/>
      <c r="K24" s="1795"/>
      <c r="L24" s="1815">
        <f>COUNTIF($B$5:$AF$16,"=Disp")</f>
        <v>0</v>
      </c>
      <c r="M24" s="1816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 t="e">
        <f>+AA22+AA23</f>
        <v>#REF!</v>
      </c>
      <c r="Z24" s="1799"/>
      <c r="AA24" s="1799"/>
      <c r="AB24" s="1800"/>
      <c r="AG24" s="246"/>
    </row>
    <row r="25" spans="1:33" ht="18" customHeigh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18" customHeight="1" x14ac:dyDescent="0.25"/>
    <row r="27" spans="1:33" ht="39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33" ht="29.45" customHeight="1" x14ac:dyDescent="0.25">
      <c r="A28" s="1764">
        <v>2024</v>
      </c>
      <c r="B28" s="1771" t="s">
        <v>214</v>
      </c>
      <c r="C28" s="1772"/>
      <c r="D28" s="1773"/>
      <c r="E28" s="1810" t="s">
        <v>265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44.000000000000007</v>
      </c>
    </row>
    <row r="29" spans="1:33" ht="18.95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33" ht="18.95" customHeight="1" x14ac:dyDescent="0.25">
      <c r="A30" s="1764" t="s">
        <v>251</v>
      </c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427">
        <f>184/24</f>
        <v>7.666666666666667</v>
      </c>
    </row>
    <row r="31" spans="1:33" ht="18.95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33" ht="18.95" customHeight="1" x14ac:dyDescent="0.25">
      <c r="A32" s="1764" t="s">
        <v>252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4">
        <f>176/24</f>
        <v>7.333333333333333</v>
      </c>
    </row>
    <row r="33" spans="1:33" ht="18.95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18.95" customHeight="1" x14ac:dyDescent="0.25">
      <c r="A34" s="1764" t="s">
        <v>253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4">
        <f>168/24</f>
        <v>7</v>
      </c>
    </row>
    <row r="35" spans="1:33" ht="18.95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18.95" customHeight="1" x14ac:dyDescent="0.25">
      <c r="A36" s="1764" t="s">
        <v>254</v>
      </c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4">
        <f>184/24</f>
        <v>7.666666666666667</v>
      </c>
    </row>
    <row r="37" spans="1:33" ht="18.95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18.95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>
        <f>168/24</f>
        <v>7</v>
      </c>
    </row>
    <row r="39" spans="1:33" ht="18.95" customHeight="1" x14ac:dyDescent="0.25">
      <c r="A39" s="1765"/>
      <c r="B39" s="277">
        <f>+JAN!D73</f>
        <v>0</v>
      </c>
      <c r="C39" s="277">
        <f>+JAN!E73</f>
        <v>0</v>
      </c>
      <c r="D39" s="277">
        <f>+JAN!F73</f>
        <v>0</v>
      </c>
      <c r="E39" s="277">
        <f>+JAN!G73</f>
        <v>0</v>
      </c>
      <c r="F39" s="277">
        <f>+JAN!H73</f>
        <v>0</v>
      </c>
      <c r="G39" s="277">
        <f>+JAN!I73</f>
        <v>0</v>
      </c>
      <c r="H39" s="277">
        <f>+JAN!J73</f>
        <v>0</v>
      </c>
      <c r="I39" s="277">
        <f>+JAN!K73</f>
        <v>0</v>
      </c>
      <c r="J39" s="277">
        <f>+JAN!L73</f>
        <v>0</v>
      </c>
      <c r="K39" s="277">
        <f>+JAN!M73</f>
        <v>0</v>
      </c>
      <c r="L39" s="277">
        <f>+JAN!N73</f>
        <v>0</v>
      </c>
      <c r="M39" s="277">
        <f>+JAN!O73</f>
        <v>0</v>
      </c>
      <c r="N39" s="277">
        <f>+JAN!P73</f>
        <v>0</v>
      </c>
      <c r="O39" s="277">
        <f>+JAN!Q73</f>
        <v>0</v>
      </c>
      <c r="P39" s="277">
        <f>+JAN!R73</f>
        <v>0</v>
      </c>
      <c r="Q39" s="277">
        <f>+JAN!S73</f>
        <v>0</v>
      </c>
      <c r="R39" s="277">
        <f>+JAN!T73</f>
        <v>0</v>
      </c>
      <c r="S39" s="277">
        <f>+JAN!U73</f>
        <v>0</v>
      </c>
      <c r="T39" s="277">
        <f>+JAN!V73</f>
        <v>0</v>
      </c>
      <c r="U39" s="277">
        <f>+JAN!W73</f>
        <v>0</v>
      </c>
      <c r="V39" s="277">
        <f>+JAN!X73</f>
        <v>0</v>
      </c>
      <c r="W39" s="277">
        <f>+JAN!Y73</f>
        <v>0</v>
      </c>
      <c r="X39" s="277">
        <f>+JAN!Z73</f>
        <v>0</v>
      </c>
      <c r="Y39" s="277">
        <f>+JAN!AA73</f>
        <v>0</v>
      </c>
      <c r="Z39" s="277">
        <f>+JAN!AB73</f>
        <v>0</v>
      </c>
      <c r="AA39" s="277">
        <f>+JAN!AC73</f>
        <v>0</v>
      </c>
      <c r="AB39" s="277">
        <f>+JAN!AD73</f>
        <v>0</v>
      </c>
      <c r="AC39" s="277">
        <f>+JAN!AE73</f>
        <v>0</v>
      </c>
      <c r="AD39" s="277">
        <f>+JAN!AF73</f>
        <v>0</v>
      </c>
      <c r="AE39" s="277">
        <f>+JAN!AG73</f>
        <v>0</v>
      </c>
      <c r="AF39" s="277">
        <f>+JAN!AH73</f>
        <v>0</v>
      </c>
      <c r="AG39" s="245">
        <f>JAN!BE73</f>
        <v>0</v>
      </c>
    </row>
    <row r="40" spans="1:33" ht="18.95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>
        <f>176/24</f>
        <v>7.333333333333333</v>
      </c>
    </row>
    <row r="41" spans="1:33" ht="18.95" customHeight="1" x14ac:dyDescent="0.25">
      <c r="A41" s="1765"/>
      <c r="B41" s="250" t="e">
        <f>+#REF!</f>
        <v>#REF!</v>
      </c>
      <c r="C41" s="250" t="e">
        <f>+#REF!</f>
        <v>#REF!</v>
      </c>
      <c r="D41" s="250" t="e">
        <f>+#REF!</f>
        <v>#REF!</v>
      </c>
      <c r="E41" s="250" t="e">
        <f>+#REF!</f>
        <v>#REF!</v>
      </c>
      <c r="F41" s="250" t="e">
        <f>+#REF!</f>
        <v>#REF!</v>
      </c>
      <c r="G41" s="250" t="e">
        <f>+#REF!</f>
        <v>#REF!</v>
      </c>
      <c r="H41" s="250" t="e">
        <f>+#REF!</f>
        <v>#REF!</v>
      </c>
      <c r="I41" s="250" t="e">
        <f>+#REF!</f>
        <v>#REF!</v>
      </c>
      <c r="J41" s="250" t="e">
        <f>+#REF!</f>
        <v>#REF!</v>
      </c>
      <c r="K41" s="250" t="e">
        <f>+#REF!</f>
        <v>#REF!</v>
      </c>
      <c r="L41" s="250" t="e">
        <f>+#REF!</f>
        <v>#REF!</v>
      </c>
      <c r="M41" s="250" t="e">
        <f>+#REF!</f>
        <v>#REF!</v>
      </c>
      <c r="N41" s="250" t="e">
        <f>+#REF!</f>
        <v>#REF!</v>
      </c>
      <c r="O41" s="250" t="e">
        <f>+#REF!</f>
        <v>#REF!</v>
      </c>
      <c r="P41" s="250" t="e">
        <f>+#REF!</f>
        <v>#REF!</v>
      </c>
      <c r="Q41" s="250" t="e">
        <f>+#REF!</f>
        <v>#REF!</v>
      </c>
      <c r="R41" s="250" t="e">
        <f>+#REF!</f>
        <v>#REF!</v>
      </c>
      <c r="S41" s="250" t="e">
        <f>+#REF!</f>
        <v>#REF!</v>
      </c>
      <c r="T41" s="250" t="e">
        <f>+#REF!</f>
        <v>#REF!</v>
      </c>
      <c r="U41" s="250" t="e">
        <f>+#REF!</f>
        <v>#REF!</v>
      </c>
      <c r="V41" s="250" t="e">
        <f>+#REF!</f>
        <v>#REF!</v>
      </c>
      <c r="W41" s="250" t="e">
        <f>+#REF!</f>
        <v>#REF!</v>
      </c>
      <c r="X41" s="250" t="e">
        <f>+#REF!</f>
        <v>#REF!</v>
      </c>
      <c r="Y41" s="250" t="e">
        <f>+#REF!</f>
        <v>#REF!</v>
      </c>
      <c r="Z41" s="250" t="e">
        <f>+#REF!</f>
        <v>#REF!</v>
      </c>
      <c r="AA41" s="250" t="e">
        <f>+#REF!</f>
        <v>#REF!</v>
      </c>
      <c r="AB41" s="250" t="e">
        <f>+#REF!</f>
        <v>#REF!</v>
      </c>
      <c r="AC41" s="250" t="e">
        <f>+#REF!</f>
        <v>#REF!</v>
      </c>
      <c r="AD41" s="250" t="e">
        <f>+#REF!</f>
        <v>#REF!</v>
      </c>
      <c r="AE41" s="250" t="e">
        <f>+#REF!</f>
        <v>#REF!</v>
      </c>
      <c r="AF41" s="250" t="e">
        <f>+#REF!</f>
        <v>#REF!</v>
      </c>
      <c r="AG41" s="245" t="e">
        <f>#REF!</f>
        <v>#REF!</v>
      </c>
    </row>
    <row r="42" spans="1:33" ht="18.95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18.95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20.100000000000001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/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20.100000000000001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20.100000000000001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20.100000000000001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20.100000000000001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41.45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5">
    <mergeCell ref="A15:A16"/>
    <mergeCell ref="AA2:AF2"/>
    <mergeCell ref="A3:A4"/>
    <mergeCell ref="B3:D3"/>
    <mergeCell ref="E3:K3"/>
    <mergeCell ref="L3:N3"/>
    <mergeCell ref="O3:V3"/>
    <mergeCell ref="W3:Y3"/>
    <mergeCell ref="Z3:AF3"/>
    <mergeCell ref="A5:A6"/>
    <mergeCell ref="A7:A8"/>
    <mergeCell ref="A9:A10"/>
    <mergeCell ref="A11:A12"/>
    <mergeCell ref="A13:A14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40:A41"/>
    <mergeCell ref="AA27:AF27"/>
    <mergeCell ref="A28:A29"/>
    <mergeCell ref="B28:D28"/>
    <mergeCell ref="E28:K28"/>
    <mergeCell ref="L28:N28"/>
    <mergeCell ref="O28:V28"/>
    <mergeCell ref="W28:Y28"/>
    <mergeCell ref="Z28:AF28"/>
    <mergeCell ref="A30:A31"/>
    <mergeCell ref="A32:A33"/>
    <mergeCell ref="A34:A35"/>
    <mergeCell ref="A36:A37"/>
    <mergeCell ref="A38:A39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Y48:Z48"/>
    <mergeCell ref="L46:M46"/>
    <mergeCell ref="Q46:T46"/>
    <mergeCell ref="A47:C47"/>
    <mergeCell ref="D47:E47"/>
    <mergeCell ref="I47:K47"/>
    <mergeCell ref="L47:M47"/>
    <mergeCell ref="Q47:T48"/>
    <mergeCell ref="A50:BD50"/>
    <mergeCell ref="AA48:AB48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</mergeCells>
  <conditionalFormatting sqref="B5:AF16">
    <cfRule type="cellIs" dxfId="55" priority="1" operator="equal">
      <formula>"FOTS"</formula>
    </cfRule>
    <cfRule type="cellIs" dxfId="54" priority="2" operator="equal">
      <formula>"FO"</formula>
    </cfRule>
    <cfRule type="cellIs" dxfId="53" priority="3" operator="equal">
      <formula>"F"</formula>
    </cfRule>
    <cfRule type="cellIs" dxfId="52" priority="4" operator="equal">
      <formula>"NTSDS"</formula>
    </cfRule>
    <cfRule type="cellIs" dxfId="51" priority="5" operator="equal">
      <formula>"DTSDS"</formula>
    </cfRule>
    <cfRule type="cellIs" dxfId="50" priority="6" operator="equal">
      <formula>"NTS5S"</formula>
    </cfRule>
    <cfRule type="cellIs" dxfId="49" priority="7" operator="equal">
      <formula>"DTS5S"</formula>
    </cfRule>
    <cfRule type="cellIs" dxfId="48" priority="8" operator="equal">
      <formula>"NTS"</formula>
    </cfRule>
    <cfRule type="cellIs" dxfId="47" priority="9" operator="equal">
      <formula>"DTS"</formula>
    </cfRule>
    <cfRule type="cellIs" dxfId="46" priority="10" operator="equal">
      <formula>"FEF"</formula>
    </cfRule>
    <cfRule type="cellIs" dxfId="45" priority="11" operator="equal">
      <formula>"FED"</formula>
    </cfRule>
    <cfRule type="cellIs" dxfId="44" priority="12" operator="equal">
      <formula>"FES"</formula>
    </cfRule>
    <cfRule type="cellIs" dxfId="43" priority="13" operator="equal">
      <formula>"FE"</formula>
    </cfRule>
    <cfRule type="cellIs" dxfId="42" priority="14" operator="equal">
      <formula>"DS"</formula>
    </cfRule>
  </conditionalFormatting>
  <conditionalFormatting sqref="B30:AF41">
    <cfRule type="cellIs" dxfId="41" priority="253" operator="equal">
      <formula>"FOTS"</formula>
    </cfRule>
    <cfRule type="cellIs" dxfId="40" priority="254" operator="equal">
      <formula>"FO"</formula>
    </cfRule>
    <cfRule type="cellIs" dxfId="39" priority="255" operator="equal">
      <formula>"F"</formula>
    </cfRule>
    <cfRule type="cellIs" dxfId="38" priority="256" operator="equal">
      <formula>"NTSDS"</formula>
    </cfRule>
    <cfRule type="cellIs" dxfId="37" priority="257" operator="equal">
      <formula>"DTSDS"</formula>
    </cfRule>
    <cfRule type="cellIs" dxfId="36" priority="258" operator="equal">
      <formula>"NTS5S"</formula>
    </cfRule>
    <cfRule type="cellIs" dxfId="35" priority="259" operator="equal">
      <formula>"DTS5S"</formula>
    </cfRule>
    <cfRule type="cellIs" dxfId="34" priority="260" operator="equal">
      <formula>"NTS"</formula>
    </cfRule>
    <cfRule type="cellIs" dxfId="33" priority="261" operator="equal">
      <formula>"DTS"</formula>
    </cfRule>
    <cfRule type="cellIs" dxfId="32" priority="262" operator="equal">
      <formula>"FEF"</formula>
    </cfRule>
    <cfRule type="cellIs" dxfId="31" priority="263" operator="equal">
      <formula>"FED"</formula>
    </cfRule>
    <cfRule type="cellIs" dxfId="30" priority="264" operator="equal">
      <formula>"FES"</formula>
    </cfRule>
    <cfRule type="cellIs" dxfId="29" priority="265" operator="equal">
      <formula>"FE"</formula>
    </cfRule>
    <cfRule type="cellIs" dxfId="28" priority="266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52722-C643-4BF2-993A-04FCAB09911A}">
  <dimension ref="A1:BD50"/>
  <sheetViews>
    <sheetView showZeros="0" topLeftCell="A26" workbookViewId="0">
      <selection activeCell="BI36" sqref="BI36"/>
    </sheetView>
  </sheetViews>
  <sheetFormatPr defaultRowHeight="15" x14ac:dyDescent="0.25"/>
  <cols>
    <col min="1" max="1" width="6.85546875" style="23" customWidth="1"/>
    <col min="2" max="32" width="4" style="239" customWidth="1"/>
    <col min="33" max="33" width="11.42578125" style="240" customWidth="1"/>
    <col min="34" max="34" width="0.140625" customWidth="1"/>
    <col min="35" max="38" width="8.7109375" hidden="1" customWidth="1"/>
    <col min="39" max="39" width="3.42578125" hidden="1" customWidth="1"/>
    <col min="40" max="56" width="8.7109375" hidden="1" customWidth="1"/>
  </cols>
  <sheetData>
    <row r="1" spans="1:33" ht="36.6" customHeight="1" x14ac:dyDescent="0.25"/>
    <row r="2" spans="1:33" s="31" customFormat="1" ht="13.7" customHeight="1" x14ac:dyDescent="0.15">
      <c r="A2" s="241"/>
      <c r="C2" s="242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1762"/>
      <c r="AB2" s="1763"/>
      <c r="AC2" s="1763"/>
      <c r="AD2" s="1763"/>
      <c r="AE2" s="1763"/>
      <c r="AF2" s="1763"/>
      <c r="AG2" s="243"/>
    </row>
    <row r="3" spans="1:33" s="256" customFormat="1" ht="30" customHeight="1" x14ac:dyDescent="0.2">
      <c r="A3" s="1764">
        <v>2024</v>
      </c>
      <c r="B3" s="1766" t="s">
        <v>214</v>
      </c>
      <c r="C3" s="1766"/>
      <c r="D3" s="1766"/>
      <c r="E3" s="1767" t="s">
        <v>266</v>
      </c>
      <c r="F3" s="1767"/>
      <c r="G3" s="1767"/>
      <c r="H3" s="1767"/>
      <c r="I3" s="1767"/>
      <c r="J3" s="1767"/>
      <c r="K3" s="1767"/>
      <c r="L3" s="1766" t="s">
        <v>215</v>
      </c>
      <c r="M3" s="1766"/>
      <c r="N3" s="1766"/>
      <c r="O3" s="1768"/>
      <c r="P3" s="1769"/>
      <c r="Q3" s="1769"/>
      <c r="R3" s="1769"/>
      <c r="S3" s="1769"/>
      <c r="T3" s="1769"/>
      <c r="U3" s="1769"/>
      <c r="V3" s="1770"/>
      <c r="W3" s="1771" t="s">
        <v>216</v>
      </c>
      <c r="X3" s="1772"/>
      <c r="Y3" s="1773"/>
      <c r="Z3" s="1768"/>
      <c r="AA3" s="1769"/>
      <c r="AB3" s="1769"/>
      <c r="AC3" s="1769"/>
      <c r="AD3" s="1769"/>
      <c r="AE3" s="1769"/>
      <c r="AF3" s="1770"/>
      <c r="AG3" s="255">
        <f>+AG5+AG7+AG9+AG11+AG13+AG15</f>
        <v>43.333333333333329</v>
      </c>
    </row>
    <row r="4" spans="1:33" s="41" customFormat="1" ht="27" customHeight="1" x14ac:dyDescent="0.25">
      <c r="A4" s="1765"/>
      <c r="B4" s="257">
        <v>1</v>
      </c>
      <c r="C4" s="257">
        <v>2</v>
      </c>
      <c r="D4" s="257">
        <v>3</v>
      </c>
      <c r="E4" s="257">
        <v>4</v>
      </c>
      <c r="F4" s="257">
        <v>5</v>
      </c>
      <c r="G4" s="257">
        <v>6</v>
      </c>
      <c r="H4" s="257">
        <v>7</v>
      </c>
      <c r="I4" s="257">
        <v>8</v>
      </c>
      <c r="J4" s="257">
        <v>9</v>
      </c>
      <c r="K4" s="257">
        <v>10</v>
      </c>
      <c r="L4" s="257">
        <v>11</v>
      </c>
      <c r="M4" s="257">
        <v>12</v>
      </c>
      <c r="N4" s="257">
        <v>13</v>
      </c>
      <c r="O4" s="257">
        <v>14</v>
      </c>
      <c r="P4" s="257">
        <v>15</v>
      </c>
      <c r="Q4" s="257">
        <v>16</v>
      </c>
      <c r="R4" s="257">
        <v>17</v>
      </c>
      <c r="S4" s="257">
        <v>18</v>
      </c>
      <c r="T4" s="257">
        <v>19</v>
      </c>
      <c r="U4" s="257">
        <v>20</v>
      </c>
      <c r="V4" s="257">
        <v>21</v>
      </c>
      <c r="W4" s="263">
        <v>22</v>
      </c>
      <c r="X4" s="263">
        <v>23</v>
      </c>
      <c r="Y4" s="263">
        <v>24</v>
      </c>
      <c r="Z4" s="263">
        <v>25</v>
      </c>
      <c r="AA4" s="263">
        <v>26</v>
      </c>
      <c r="AB4" s="263">
        <v>27</v>
      </c>
      <c r="AC4" s="263">
        <v>28</v>
      </c>
      <c r="AD4" s="263">
        <v>29</v>
      </c>
      <c r="AE4" s="263">
        <v>30</v>
      </c>
      <c r="AF4" s="257">
        <v>31</v>
      </c>
      <c r="AG4" s="258" t="s">
        <v>8</v>
      </c>
    </row>
    <row r="5" spans="1:33" ht="21" customHeight="1" x14ac:dyDescent="0.25">
      <c r="A5" s="1764" t="s">
        <v>231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  <c r="AB5" s="259"/>
      <c r="AC5" s="259"/>
      <c r="AD5" s="259"/>
      <c r="AE5" s="259"/>
      <c r="AF5" s="259"/>
      <c r="AG5" s="244">
        <f>184/24</f>
        <v>7.666666666666667</v>
      </c>
    </row>
    <row r="6" spans="1:33" ht="21" customHeight="1" x14ac:dyDescent="0.25">
      <c r="A6" s="1765"/>
      <c r="B6" s="259" t="e">
        <f>+#REF!</f>
        <v>#REF!</v>
      </c>
      <c r="C6" s="259" t="e">
        <f>+#REF!</f>
        <v>#REF!</v>
      </c>
      <c r="D6" s="259" t="e">
        <f>+#REF!</f>
        <v>#REF!</v>
      </c>
      <c r="E6" s="259" t="e">
        <f>+#REF!</f>
        <v>#REF!</v>
      </c>
      <c r="F6" s="259" t="e">
        <f>+#REF!</f>
        <v>#REF!</v>
      </c>
      <c r="G6" s="259" t="e">
        <f>+#REF!</f>
        <v>#REF!</v>
      </c>
      <c r="H6" s="259" t="e">
        <f>+#REF!</f>
        <v>#REF!</v>
      </c>
      <c r="I6" s="259" t="e">
        <f>+#REF!</f>
        <v>#REF!</v>
      </c>
      <c r="J6" s="259" t="e">
        <f>+#REF!</f>
        <v>#REF!</v>
      </c>
      <c r="K6" s="259" t="e">
        <f>+#REF!</f>
        <v>#REF!</v>
      </c>
      <c r="L6" s="259" t="e">
        <f>+#REF!</f>
        <v>#REF!</v>
      </c>
      <c r="M6" s="259" t="e">
        <f>+#REF!</f>
        <v>#REF!</v>
      </c>
      <c r="N6" s="259" t="e">
        <f>+#REF!</f>
        <v>#REF!</v>
      </c>
      <c r="O6" s="259" t="e">
        <f>+#REF!</f>
        <v>#REF!</v>
      </c>
      <c r="P6" s="259" t="e">
        <f>+#REF!</f>
        <v>#REF!</v>
      </c>
      <c r="Q6" s="259" t="e">
        <f>+#REF!</f>
        <v>#REF!</v>
      </c>
      <c r="R6" s="259" t="e">
        <f>+#REF!</f>
        <v>#REF!</v>
      </c>
      <c r="S6" s="259" t="e">
        <f>+#REF!</f>
        <v>#REF!</v>
      </c>
      <c r="T6" s="259" t="e">
        <f>+#REF!</f>
        <v>#REF!</v>
      </c>
      <c r="U6" s="259" t="e">
        <f>+#REF!</f>
        <v>#REF!</v>
      </c>
      <c r="V6" s="259" t="e">
        <f>+#REF!</f>
        <v>#REF!</v>
      </c>
      <c r="W6" s="259" t="e">
        <f>+#REF!</f>
        <v>#REF!</v>
      </c>
      <c r="X6" s="259" t="e">
        <f>+#REF!</f>
        <v>#REF!</v>
      </c>
      <c r="Y6" s="259" t="e">
        <f>+#REF!</f>
        <v>#REF!</v>
      </c>
      <c r="Z6" s="259" t="e">
        <f>+#REF!</f>
        <v>#REF!</v>
      </c>
      <c r="AA6" s="259" t="e">
        <f>+#REF!</f>
        <v>#REF!</v>
      </c>
      <c r="AB6" s="259" t="e">
        <f>+#REF!</f>
        <v>#REF!</v>
      </c>
      <c r="AC6" s="259" t="e">
        <f>+#REF!</f>
        <v>#REF!</v>
      </c>
      <c r="AD6" s="259" t="e">
        <f>+#REF!</f>
        <v>#REF!</v>
      </c>
      <c r="AE6" s="259" t="e">
        <f>+#REF!</f>
        <v>#REF!</v>
      </c>
      <c r="AF6" s="259" t="e">
        <f>+#REF!</f>
        <v>#REF!</v>
      </c>
      <c r="AG6" s="245" t="e">
        <f>+#REF!</f>
        <v>#REF!</v>
      </c>
    </row>
    <row r="7" spans="1:33" ht="21" customHeight="1" x14ac:dyDescent="0.25">
      <c r="A7" s="1764" t="s">
        <v>232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  <c r="AA7" s="259"/>
      <c r="AB7" s="259"/>
      <c r="AC7" s="259"/>
      <c r="AD7" s="259"/>
      <c r="AE7" s="259"/>
      <c r="AF7" s="259"/>
      <c r="AG7" s="244">
        <f>168/24</f>
        <v>7</v>
      </c>
    </row>
    <row r="8" spans="1:33" ht="21" customHeight="1" x14ac:dyDescent="0.25">
      <c r="A8" s="1765"/>
      <c r="B8" s="259" t="e">
        <f>+#REF!</f>
        <v>#REF!</v>
      </c>
      <c r="C8" s="259" t="e">
        <f>+#REF!</f>
        <v>#REF!</v>
      </c>
      <c r="D8" s="259" t="e">
        <f>+#REF!</f>
        <v>#REF!</v>
      </c>
      <c r="E8" s="259" t="e">
        <f>+#REF!</f>
        <v>#REF!</v>
      </c>
      <c r="F8" s="259" t="e">
        <f>+#REF!</f>
        <v>#REF!</v>
      </c>
      <c r="G8" s="259" t="e">
        <f>+#REF!</f>
        <v>#REF!</v>
      </c>
      <c r="H8" s="259" t="e">
        <f>+#REF!</f>
        <v>#REF!</v>
      </c>
      <c r="I8" s="259" t="e">
        <f>+#REF!</f>
        <v>#REF!</v>
      </c>
      <c r="J8" s="259" t="e">
        <f>+#REF!</f>
        <v>#REF!</v>
      </c>
      <c r="K8" s="259" t="e">
        <f>+#REF!</f>
        <v>#REF!</v>
      </c>
      <c r="L8" s="259" t="e">
        <f>+#REF!</f>
        <v>#REF!</v>
      </c>
      <c r="M8" s="259" t="e">
        <f>+#REF!</f>
        <v>#REF!</v>
      </c>
      <c r="N8" s="259" t="e">
        <f>+#REF!</f>
        <v>#REF!</v>
      </c>
      <c r="O8" s="259" t="e">
        <f>+#REF!</f>
        <v>#REF!</v>
      </c>
      <c r="P8" s="259" t="e">
        <f>+#REF!</f>
        <v>#REF!</v>
      </c>
      <c r="Q8" s="259" t="e">
        <f>+#REF!</f>
        <v>#REF!</v>
      </c>
      <c r="R8" s="259" t="e">
        <f>+#REF!</f>
        <v>#REF!</v>
      </c>
      <c r="S8" s="259" t="e">
        <f>+#REF!</f>
        <v>#REF!</v>
      </c>
      <c r="T8" s="259" t="e">
        <f>+#REF!</f>
        <v>#REF!</v>
      </c>
      <c r="U8" s="259" t="e">
        <f>+#REF!</f>
        <v>#REF!</v>
      </c>
      <c r="V8" s="259" t="e">
        <f>+#REF!</f>
        <v>#REF!</v>
      </c>
      <c r="W8" s="259" t="e">
        <f>+#REF!</f>
        <v>#REF!</v>
      </c>
      <c r="X8" s="259" t="e">
        <f>+#REF!</f>
        <v>#REF!</v>
      </c>
      <c r="Y8" s="259" t="e">
        <f>+#REF!</f>
        <v>#REF!</v>
      </c>
      <c r="Z8" s="259" t="e">
        <f>+#REF!</f>
        <v>#REF!</v>
      </c>
      <c r="AA8" s="259" t="e">
        <f>+#REF!</f>
        <v>#REF!</v>
      </c>
      <c r="AB8" s="259" t="e">
        <f>+#REF!</f>
        <v>#REF!</v>
      </c>
      <c r="AC8" s="259" t="e">
        <f>+#REF!</f>
        <v>#REF!</v>
      </c>
      <c r="AD8" s="259" t="e">
        <f>+#REF!</f>
        <v>#REF!</v>
      </c>
      <c r="AE8" s="259" t="e">
        <f>+#REF!</f>
        <v>#REF!</v>
      </c>
      <c r="AF8" s="259" t="e">
        <f>+#REF!</f>
        <v>#REF!</v>
      </c>
      <c r="AG8" s="245" t="e">
        <f>+#REF!</f>
        <v>#REF!</v>
      </c>
    </row>
    <row r="9" spans="1:33" ht="21" customHeight="1" x14ac:dyDescent="0.25">
      <c r="A9" s="1764" t="s">
        <v>233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  <c r="AA9" s="259"/>
      <c r="AB9" s="259"/>
      <c r="AC9" s="259"/>
      <c r="AD9" s="259"/>
      <c r="AE9" s="259"/>
      <c r="AF9" s="259"/>
      <c r="AG9" s="244">
        <f>168/24</f>
        <v>7</v>
      </c>
    </row>
    <row r="10" spans="1:33" ht="21" customHeight="1" x14ac:dyDescent="0.25">
      <c r="A10" s="1765"/>
      <c r="B10" s="259" t="e">
        <f>+#REF!</f>
        <v>#REF!</v>
      </c>
      <c r="C10" s="259" t="e">
        <f>+#REF!</f>
        <v>#REF!</v>
      </c>
      <c r="D10" s="259" t="e">
        <f>+#REF!</f>
        <v>#REF!</v>
      </c>
      <c r="E10" s="259" t="e">
        <f>+#REF!</f>
        <v>#REF!</v>
      </c>
      <c r="F10" s="259" t="e">
        <f>+#REF!</f>
        <v>#REF!</v>
      </c>
      <c r="G10" s="259" t="e">
        <f>+#REF!</f>
        <v>#REF!</v>
      </c>
      <c r="H10" s="259" t="e">
        <f>+#REF!</f>
        <v>#REF!</v>
      </c>
      <c r="I10" s="259" t="e">
        <f>+#REF!</f>
        <v>#REF!</v>
      </c>
      <c r="J10" s="259" t="e">
        <f>+#REF!</f>
        <v>#REF!</v>
      </c>
      <c r="K10" s="259" t="e">
        <f>+#REF!</f>
        <v>#REF!</v>
      </c>
      <c r="L10" s="259" t="e">
        <f>+#REF!</f>
        <v>#REF!</v>
      </c>
      <c r="M10" s="259" t="e">
        <f>+#REF!</f>
        <v>#REF!</v>
      </c>
      <c r="N10" s="259" t="e">
        <f>+#REF!</f>
        <v>#REF!</v>
      </c>
      <c r="O10" s="259" t="e">
        <f>+#REF!</f>
        <v>#REF!</v>
      </c>
      <c r="P10" s="259" t="e">
        <f>+#REF!</f>
        <v>#REF!</v>
      </c>
      <c r="Q10" s="259" t="e">
        <f>+#REF!</f>
        <v>#REF!</v>
      </c>
      <c r="R10" s="259" t="e">
        <f>+#REF!</f>
        <v>#REF!</v>
      </c>
      <c r="S10" s="259" t="e">
        <f>+#REF!</f>
        <v>#REF!</v>
      </c>
      <c r="T10" s="259" t="e">
        <f>+#REF!</f>
        <v>#REF!</v>
      </c>
      <c r="U10" s="259" t="e">
        <f>+#REF!</f>
        <v>#REF!</v>
      </c>
      <c r="V10" s="259" t="e">
        <f>+#REF!</f>
        <v>#REF!</v>
      </c>
      <c r="W10" s="259" t="e">
        <f>+#REF!</f>
        <v>#REF!</v>
      </c>
      <c r="X10" s="259" t="e">
        <f>+#REF!</f>
        <v>#REF!</v>
      </c>
      <c r="Y10" s="259" t="e">
        <f>+#REF!</f>
        <v>#REF!</v>
      </c>
      <c r="Z10" s="259" t="e">
        <f>+#REF!</f>
        <v>#REF!</v>
      </c>
      <c r="AA10" s="259" t="e">
        <f>+#REF!</f>
        <v>#REF!</v>
      </c>
      <c r="AB10" s="259" t="e">
        <f>+#REF!</f>
        <v>#REF!</v>
      </c>
      <c r="AC10" s="259" t="e">
        <f>+#REF!</f>
        <v>#REF!</v>
      </c>
      <c r="AD10" s="259" t="e">
        <f>+#REF!</f>
        <v>#REF!</v>
      </c>
      <c r="AE10" s="259" t="e">
        <f>+#REF!</f>
        <v>#REF!</v>
      </c>
      <c r="AF10" s="259" t="e">
        <f>+#REF!</f>
        <v>#REF!</v>
      </c>
      <c r="AG10" s="245" t="e">
        <f>+#REF!</f>
        <v>#REF!</v>
      </c>
    </row>
    <row r="11" spans="1:33" ht="21" customHeight="1" x14ac:dyDescent="0.25">
      <c r="A11" s="1764" t="s">
        <v>234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44">
        <f>176/24</f>
        <v>7.333333333333333</v>
      </c>
    </row>
    <row r="12" spans="1:33" ht="21" customHeight="1" x14ac:dyDescent="0.25">
      <c r="A12" s="1765"/>
      <c r="B12" s="250" t="e">
        <f>+#REF!</f>
        <v>#REF!</v>
      </c>
      <c r="C12" s="250" t="e">
        <f>+#REF!</f>
        <v>#REF!</v>
      </c>
      <c r="D12" s="250" t="e">
        <f>+#REF!</f>
        <v>#REF!</v>
      </c>
      <c r="E12" s="250" t="e">
        <f>+#REF!</f>
        <v>#REF!</v>
      </c>
      <c r="F12" s="250" t="e">
        <f>+#REF!</f>
        <v>#REF!</v>
      </c>
      <c r="G12" s="250" t="e">
        <f>+#REF!</f>
        <v>#REF!</v>
      </c>
      <c r="H12" s="250" t="e">
        <f>+#REF!</f>
        <v>#REF!</v>
      </c>
      <c r="I12" s="250" t="e">
        <f>+#REF!</f>
        <v>#REF!</v>
      </c>
      <c r="J12" s="250" t="e">
        <f>+#REF!</f>
        <v>#REF!</v>
      </c>
      <c r="K12" s="250" t="e">
        <f>+#REF!</f>
        <v>#REF!</v>
      </c>
      <c r="L12" s="250" t="e">
        <f>+#REF!</f>
        <v>#REF!</v>
      </c>
      <c r="M12" s="250" t="e">
        <f>+#REF!</f>
        <v>#REF!</v>
      </c>
      <c r="N12" s="250" t="e">
        <f>+#REF!</f>
        <v>#REF!</v>
      </c>
      <c r="O12" s="250" t="e">
        <f>+#REF!</f>
        <v>#REF!</v>
      </c>
      <c r="P12" s="250" t="e">
        <f>+#REF!</f>
        <v>#REF!</v>
      </c>
      <c r="Q12" s="250" t="e">
        <f>+#REF!</f>
        <v>#REF!</v>
      </c>
      <c r="R12" s="250" t="e">
        <f>+#REF!</f>
        <v>#REF!</v>
      </c>
      <c r="S12" s="250" t="e">
        <f>+#REF!</f>
        <v>#REF!</v>
      </c>
      <c r="T12" s="250" t="e">
        <f>+#REF!</f>
        <v>#REF!</v>
      </c>
      <c r="U12" s="250" t="e">
        <f>+#REF!</f>
        <v>#REF!</v>
      </c>
      <c r="V12" s="250" t="e">
        <f>+#REF!</f>
        <v>#REF!</v>
      </c>
      <c r="W12" s="250" t="e">
        <f>+#REF!</f>
        <v>#REF!</v>
      </c>
      <c r="X12" s="250" t="e">
        <f>+#REF!</f>
        <v>#REF!</v>
      </c>
      <c r="Y12" s="250" t="e">
        <f>+#REF!</f>
        <v>#REF!</v>
      </c>
      <c r="Z12" s="250" t="e">
        <f>+#REF!</f>
        <v>#REF!</v>
      </c>
      <c r="AA12" s="250" t="e">
        <f>+#REF!</f>
        <v>#REF!</v>
      </c>
      <c r="AB12" s="250" t="e">
        <f>+#REF!</f>
        <v>#REF!</v>
      </c>
      <c r="AC12" s="250" t="e">
        <f>+#REF!</f>
        <v>#REF!</v>
      </c>
      <c r="AD12" s="250" t="e">
        <f>+#REF!</f>
        <v>#REF!</v>
      </c>
      <c r="AE12" s="250" t="e">
        <f>+#REF!</f>
        <v>#REF!</v>
      </c>
      <c r="AF12" s="250" t="e">
        <f>+#REF!</f>
        <v>#REF!</v>
      </c>
      <c r="AG12" s="245" t="e">
        <f>+#REF!</f>
        <v>#REF!</v>
      </c>
    </row>
    <row r="13" spans="1:33" ht="21" customHeight="1" x14ac:dyDescent="0.25">
      <c r="A13" s="1764" t="s">
        <v>235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77"/>
      <c r="AA13" s="277"/>
      <c r="AB13" s="277"/>
      <c r="AC13" s="277"/>
      <c r="AD13" s="277"/>
      <c r="AE13" s="277"/>
      <c r="AF13" s="277"/>
      <c r="AG13" s="244">
        <f>184/24</f>
        <v>7.666666666666667</v>
      </c>
    </row>
    <row r="14" spans="1:33" ht="21" customHeight="1" x14ac:dyDescent="0.25">
      <c r="A14" s="1765"/>
      <c r="B14" s="278" t="e">
        <f>+#REF!</f>
        <v>#REF!</v>
      </c>
      <c r="C14" s="278" t="e">
        <f>+#REF!</f>
        <v>#REF!</v>
      </c>
      <c r="D14" s="278" t="e">
        <f>+#REF!</f>
        <v>#REF!</v>
      </c>
      <c r="E14" s="278" t="e">
        <f>+#REF!</f>
        <v>#REF!</v>
      </c>
      <c r="F14" s="278" t="e">
        <f>+#REF!</f>
        <v>#REF!</v>
      </c>
      <c r="G14" s="278" t="e">
        <f>+#REF!</f>
        <v>#REF!</v>
      </c>
      <c r="H14" s="278" t="e">
        <f>+#REF!</f>
        <v>#REF!</v>
      </c>
      <c r="I14" s="278" t="e">
        <f>+#REF!</f>
        <v>#REF!</v>
      </c>
      <c r="J14" s="278" t="e">
        <f>+#REF!</f>
        <v>#REF!</v>
      </c>
      <c r="K14" s="278" t="e">
        <f>+#REF!</f>
        <v>#REF!</v>
      </c>
      <c r="L14" s="278" t="e">
        <f>+#REF!</f>
        <v>#REF!</v>
      </c>
      <c r="M14" s="278" t="e">
        <f>+#REF!</f>
        <v>#REF!</v>
      </c>
      <c r="N14" s="278" t="e">
        <f>+#REF!</f>
        <v>#REF!</v>
      </c>
      <c r="O14" s="278" t="e">
        <f>+#REF!</f>
        <v>#REF!</v>
      </c>
      <c r="P14" s="278" t="e">
        <f>+#REF!</f>
        <v>#REF!</v>
      </c>
      <c r="Q14" s="278" t="e">
        <f>+#REF!</f>
        <v>#REF!</v>
      </c>
      <c r="R14" s="278" t="e">
        <f>+#REF!</f>
        <v>#REF!</v>
      </c>
      <c r="S14" s="278" t="e">
        <f>+#REF!</f>
        <v>#REF!</v>
      </c>
      <c r="T14" s="278" t="e">
        <f>+#REF!</f>
        <v>#REF!</v>
      </c>
      <c r="U14" s="278" t="e">
        <f>+#REF!</f>
        <v>#REF!</v>
      </c>
      <c r="V14" s="278" t="e">
        <f>+#REF!</f>
        <v>#REF!</v>
      </c>
      <c r="W14" s="278" t="e">
        <f>+#REF!</f>
        <v>#REF!</v>
      </c>
      <c r="X14" s="278" t="e">
        <f>+#REF!</f>
        <v>#REF!</v>
      </c>
      <c r="Y14" s="278" t="e">
        <f>+#REF!</f>
        <v>#REF!</v>
      </c>
      <c r="Z14" s="278" t="e">
        <f>+#REF!</f>
        <v>#REF!</v>
      </c>
      <c r="AA14" s="278" t="e">
        <f>+#REF!</f>
        <v>#REF!</v>
      </c>
      <c r="AB14" s="278" t="e">
        <f>+#REF!</f>
        <v>#REF!</v>
      </c>
      <c r="AC14" s="278" t="e">
        <f>+#REF!</f>
        <v>#REF!</v>
      </c>
      <c r="AD14" s="278" t="e">
        <f>+#REF!</f>
        <v>#REF!</v>
      </c>
      <c r="AE14" s="278" t="e">
        <f>+#REF!</f>
        <v>#REF!</v>
      </c>
      <c r="AF14" s="278" t="e">
        <f>+#REF!</f>
        <v>#REF!</v>
      </c>
      <c r="AG14" s="245" t="e">
        <f>+#REF!</f>
        <v>#REF!</v>
      </c>
    </row>
    <row r="15" spans="1:33" ht="21" customHeight="1" x14ac:dyDescent="0.25">
      <c r="A15" s="1764" t="s">
        <v>236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50"/>
      <c r="R15" s="250"/>
      <c r="S15" s="250"/>
      <c r="T15" s="250"/>
      <c r="U15" s="250"/>
      <c r="V15" s="250"/>
      <c r="W15" s="250"/>
      <c r="X15" s="250"/>
      <c r="Y15" s="250"/>
      <c r="Z15" s="250"/>
      <c r="AA15" s="250"/>
      <c r="AB15" s="250"/>
      <c r="AC15" s="250"/>
      <c r="AD15" s="250"/>
      <c r="AE15" s="250"/>
      <c r="AF15" s="250"/>
      <c r="AG15" s="244">
        <f>160/24</f>
        <v>6.666666666666667</v>
      </c>
    </row>
    <row r="16" spans="1:33" ht="21" customHeight="1" x14ac:dyDescent="0.25">
      <c r="A16" s="1765"/>
      <c r="B16" s="250" t="e">
        <f>+#REF!</f>
        <v>#REF!</v>
      </c>
      <c r="C16" s="250" t="e">
        <f>+#REF!</f>
        <v>#REF!</v>
      </c>
      <c r="D16" s="250" t="e">
        <f>+#REF!</f>
        <v>#REF!</v>
      </c>
      <c r="E16" s="250" t="e">
        <f>+#REF!</f>
        <v>#REF!</v>
      </c>
      <c r="F16" s="250" t="e">
        <f>+#REF!</f>
        <v>#REF!</v>
      </c>
      <c r="G16" s="250" t="e">
        <f>+#REF!</f>
        <v>#REF!</v>
      </c>
      <c r="H16" s="250" t="e">
        <f>+#REF!</f>
        <v>#REF!</v>
      </c>
      <c r="I16" s="250" t="e">
        <f>+#REF!</f>
        <v>#REF!</v>
      </c>
      <c r="J16" s="250" t="e">
        <f>+#REF!</f>
        <v>#REF!</v>
      </c>
      <c r="K16" s="250" t="e">
        <f>+#REF!</f>
        <v>#REF!</v>
      </c>
      <c r="L16" s="250" t="e">
        <f>+#REF!</f>
        <v>#REF!</v>
      </c>
      <c r="M16" s="250" t="e">
        <f>+#REF!</f>
        <v>#REF!</v>
      </c>
      <c r="N16" s="250" t="e">
        <f>+#REF!</f>
        <v>#REF!</v>
      </c>
      <c r="O16" s="250" t="e">
        <f>+#REF!</f>
        <v>#REF!</v>
      </c>
      <c r="P16" s="250" t="e">
        <f>+#REF!</f>
        <v>#REF!</v>
      </c>
      <c r="Q16" s="250" t="e">
        <f>+#REF!</f>
        <v>#REF!</v>
      </c>
      <c r="R16" s="250" t="e">
        <f>+#REF!</f>
        <v>#REF!</v>
      </c>
      <c r="S16" s="250" t="e">
        <f>+#REF!</f>
        <v>#REF!</v>
      </c>
      <c r="T16" s="250" t="e">
        <f>+#REF!</f>
        <v>#REF!</v>
      </c>
      <c r="U16" s="250" t="e">
        <f>+#REF!</f>
        <v>#REF!</v>
      </c>
      <c r="V16" s="250" t="e">
        <f>+#REF!</f>
        <v>#REF!</v>
      </c>
      <c r="W16" s="250" t="e">
        <f>+#REF!</f>
        <v>#REF!</v>
      </c>
      <c r="X16" s="250" t="e">
        <f>+#REF!</f>
        <v>#REF!</v>
      </c>
      <c r="Y16" s="250" t="e">
        <f>+#REF!</f>
        <v>#REF!</v>
      </c>
      <c r="Z16" s="250" t="e">
        <f>+#REF!</f>
        <v>#REF!</v>
      </c>
      <c r="AA16" s="250" t="e">
        <f>+#REF!</f>
        <v>#REF!</v>
      </c>
      <c r="AB16" s="250" t="e">
        <f>+#REF!</f>
        <v>#REF!</v>
      </c>
      <c r="AC16" s="250" t="e">
        <f>+#REF!</f>
        <v>#REF!</v>
      </c>
      <c r="AD16" s="250" t="e">
        <f>+#REF!</f>
        <v>#REF!</v>
      </c>
      <c r="AE16" s="250" t="e">
        <f>+#REF!</f>
        <v>#REF!</v>
      </c>
      <c r="AF16" s="250" t="e">
        <f>+#REF!</f>
        <v>#REF!</v>
      </c>
      <c r="AG16" s="245" t="e">
        <f>+#REF!</f>
        <v>#REF!</v>
      </c>
    </row>
    <row r="17" spans="1:33" s="53" customFormat="1" ht="30" customHeight="1" x14ac:dyDescent="0.15">
      <c r="A17" s="1774" t="s">
        <v>217</v>
      </c>
      <c r="B17" s="1774"/>
      <c r="C17" s="1774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774"/>
      <c r="R17" s="1774"/>
      <c r="S17" s="1774"/>
      <c r="T17" s="1774"/>
      <c r="U17" s="1774"/>
      <c r="V17" s="1774"/>
      <c r="W17" s="1774"/>
      <c r="X17" s="1774"/>
      <c r="Y17" s="1774"/>
      <c r="Z17" s="1774"/>
      <c r="AA17" s="1774"/>
      <c r="AB17" s="1774"/>
      <c r="AC17" s="1774"/>
      <c r="AD17" s="1774"/>
      <c r="AE17" s="1774"/>
      <c r="AF17" s="1813"/>
      <c r="AG17" s="260" t="e">
        <f>+AG6+AG8+AG10+AG12+AG14+AG16</f>
        <v>#REF!</v>
      </c>
    </row>
    <row r="18" spans="1:33" ht="30" customHeight="1" x14ac:dyDescent="0.25">
      <c r="A18" s="1775"/>
      <c r="B18" s="1775"/>
      <c r="C18" s="1775"/>
      <c r="D18" s="1775"/>
      <c r="E18" s="1775"/>
      <c r="F18" s="1775"/>
      <c r="G18" s="1775"/>
      <c r="H18" s="1775"/>
      <c r="I18" s="1775"/>
      <c r="J18" s="1775"/>
      <c r="K18" s="1775"/>
      <c r="L18" s="1775"/>
      <c r="M18" s="1775"/>
      <c r="N18" s="1775"/>
      <c r="O18" s="1775"/>
      <c r="P18" s="1775"/>
      <c r="Q18" s="1775"/>
      <c r="R18" s="1775"/>
      <c r="S18" s="1775"/>
      <c r="T18" s="1775"/>
      <c r="U18" s="1775"/>
      <c r="V18" s="1775"/>
      <c r="W18" s="1775"/>
      <c r="X18" s="1775"/>
      <c r="Y18" s="1775"/>
      <c r="Z18" s="1775"/>
      <c r="AA18" s="1775"/>
      <c r="AB18" s="1775"/>
      <c r="AC18" s="1775"/>
      <c r="AD18" s="1775"/>
      <c r="AE18" s="1775"/>
      <c r="AF18" s="1814"/>
      <c r="AG18" s="261" t="e">
        <f>+AG17-AG3</f>
        <v>#REF!</v>
      </c>
    </row>
    <row r="20" spans="1:33" s="53" customFormat="1" ht="18" customHeight="1" x14ac:dyDescent="0.15">
      <c r="A20" s="1793" t="s">
        <v>218</v>
      </c>
      <c r="B20" s="1794"/>
      <c r="C20" s="1795"/>
      <c r="D20" s="1815">
        <f>COUNTIF($B$5:$AF$16,"=DTS")+COUNTIF($B$5:$AF$16,"=NTS")+COUNTIF($B$5:$AF$16,"=DTS1")+COUNTIF($B$5:$AF$16,"=NTS1")</f>
        <v>0</v>
      </c>
      <c r="E20" s="1816"/>
      <c r="I20" s="1793" t="s">
        <v>219</v>
      </c>
      <c r="J20" s="1794"/>
      <c r="K20" s="1795"/>
      <c r="L20" s="1815">
        <f>COUNTIF($B$5:$AF$16,"=FE")</f>
        <v>0</v>
      </c>
      <c r="M20" s="1816"/>
      <c r="Q20" s="1778" t="s">
        <v>57</v>
      </c>
      <c r="R20" s="1779"/>
      <c r="S20" s="1779"/>
      <c r="T20" s="1780"/>
      <c r="U20" s="1830"/>
      <c r="V20" s="1831"/>
      <c r="AG20" s="246"/>
    </row>
    <row r="21" spans="1:33" s="53" customFormat="1" ht="18" customHeight="1" x14ac:dyDescent="0.15">
      <c r="A21" s="1793" t="s">
        <v>220</v>
      </c>
      <c r="B21" s="1794"/>
      <c r="C21" s="1795"/>
      <c r="D21" s="1815">
        <f>COUNTIF($B$5:$AF$16,"=DTS5S")+COUNTIF($B$5:$AF$16,"=NTS5S")+COUNTIF($B$5:$AF$16,"=DTS5S1")+COUNTIF($B$5:$AF$16,"=NTS5S1")</f>
        <v>0</v>
      </c>
      <c r="E21" s="1816"/>
      <c r="I21" s="1793" t="s">
        <v>57</v>
      </c>
      <c r="J21" s="1794"/>
      <c r="K21" s="1795"/>
      <c r="L21" s="1815">
        <f>COUNTIF($B$5:$AF$16,"=FOTS")</f>
        <v>0</v>
      </c>
      <c r="M21" s="1816"/>
      <c r="Q21" s="1785" t="s">
        <v>247</v>
      </c>
      <c r="R21" s="1786"/>
      <c r="S21" s="1786"/>
      <c r="T21" s="1787"/>
      <c r="U21" s="1832"/>
      <c r="V21" s="1833"/>
      <c r="AG21" s="246"/>
    </row>
    <row r="22" spans="1:33" s="53" customFormat="1" ht="18" customHeight="1" x14ac:dyDescent="0.15">
      <c r="A22" s="1793" t="s">
        <v>221</v>
      </c>
      <c r="B22" s="1794"/>
      <c r="C22" s="1795"/>
      <c r="D22" s="1815">
        <f>COUNTIF($B$5:$AF$16,"=DTSDS")+COUNTIF($B$5:$AF$16,"=NTSDS")+COUNTIF($B$5:$AF$16,"=DTSDS1")+COUNTIF($B$5:$AF$16,"=NTSDS1")</f>
        <v>0</v>
      </c>
      <c r="E22" s="1816"/>
      <c r="I22" s="1793" t="s">
        <v>222</v>
      </c>
      <c r="J22" s="1794"/>
      <c r="K22" s="1795"/>
      <c r="L22" s="1815">
        <f>COUNTIF($B$5:$AF$16,"=L")</f>
        <v>0</v>
      </c>
      <c r="M22" s="1816"/>
      <c r="Q22" s="1778" t="s">
        <v>223</v>
      </c>
      <c r="R22" s="1779"/>
      <c r="S22" s="1779"/>
      <c r="T22" s="1780"/>
      <c r="U22" s="1801" t="e">
        <f>IF(AG18&gt;0,AG18-(T20*(12/24)),0)</f>
        <v>#REF!</v>
      </c>
      <c r="V22" s="1802"/>
      <c r="W22" s="1805" t="s">
        <v>224</v>
      </c>
      <c r="X22" s="1806"/>
      <c r="Y22" s="1807" t="e">
        <f>IF(U22&gt;0,(IF(U22&lt;(12/24),1/24,(INT(U22/(12/24)))/24)),0)</f>
        <v>#REF!</v>
      </c>
      <c r="Z22" s="1808"/>
      <c r="AA22" s="1791" t="e">
        <f>((Y22*24)*1.25*U24)</f>
        <v>#REF!</v>
      </c>
      <c r="AB22" s="1792"/>
      <c r="AG22" s="246"/>
    </row>
    <row r="23" spans="1:33" s="53" customFormat="1" ht="18" customHeight="1" x14ac:dyDescent="0.15">
      <c r="A23" s="1793" t="s">
        <v>225</v>
      </c>
      <c r="B23" s="1794"/>
      <c r="C23" s="1795"/>
      <c r="D23" s="1820">
        <f>+D20+D21+D22</f>
        <v>0</v>
      </c>
      <c r="E23" s="1821"/>
      <c r="I23" s="1793" t="s">
        <v>226</v>
      </c>
      <c r="J23" s="1794"/>
      <c r="K23" s="1795"/>
      <c r="L23" s="1815">
        <f>COUNTIF($B$5:$AF$16,"=B")</f>
        <v>0</v>
      </c>
      <c r="M23" s="1816"/>
      <c r="Q23" s="1785"/>
      <c r="R23" s="1786"/>
      <c r="S23" s="1786"/>
      <c r="T23" s="1787"/>
      <c r="U23" s="1803"/>
      <c r="V23" s="1804"/>
      <c r="W23" s="1789">
        <v>0.375</v>
      </c>
      <c r="X23" s="1790"/>
      <c r="Y23" s="1807" t="e">
        <f>IF(U22&lt;(12/24),U22-Y22,U22-(INT(U22/(12/24)))/24)</f>
        <v>#REF!</v>
      </c>
      <c r="Z23" s="1808"/>
      <c r="AA23" s="1791" t="e">
        <f>+((Y23*24)*1.375*U24)</f>
        <v>#REF!</v>
      </c>
      <c r="AB23" s="1792"/>
      <c r="AG23" s="246"/>
    </row>
    <row r="24" spans="1:33" s="53" customFormat="1" ht="18" customHeight="1" x14ac:dyDescent="0.15">
      <c r="A24" s="247"/>
      <c r="I24" s="1793" t="s">
        <v>227</v>
      </c>
      <c r="J24" s="1794"/>
      <c r="K24" s="1795"/>
      <c r="L24" s="1815">
        <f>COUNTIF($B$5:$AF$16,"=Disp")</f>
        <v>0</v>
      </c>
      <c r="M24" s="1816"/>
      <c r="Q24" s="1793" t="s">
        <v>228</v>
      </c>
      <c r="R24" s="1794"/>
      <c r="S24" s="1794"/>
      <c r="T24" s="1795"/>
      <c r="U24" s="1796"/>
      <c r="V24" s="1797"/>
      <c r="W24" s="248" t="s">
        <v>42</v>
      </c>
      <c r="X24" s="249"/>
      <c r="Y24" s="1798" t="e">
        <f>+AA22+AA23</f>
        <v>#REF!</v>
      </c>
      <c r="Z24" s="1799"/>
      <c r="AA24" s="1799"/>
      <c r="AB24" s="1800"/>
      <c r="AG24" s="246"/>
    </row>
    <row r="25" spans="1:33" ht="18" customHeigh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18" customHeight="1" x14ac:dyDescent="0.25"/>
    <row r="27" spans="1:33" ht="39" customHeight="1" x14ac:dyDescent="0.25">
      <c r="A27" s="241"/>
      <c r="B27" s="31"/>
      <c r="C27" s="242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1809"/>
      <c r="AB27" s="1809"/>
      <c r="AC27" s="1809"/>
      <c r="AD27" s="1809"/>
      <c r="AE27" s="1809"/>
      <c r="AF27" s="1809"/>
      <c r="AG27" s="243"/>
    </row>
    <row r="28" spans="1:33" ht="29.45" customHeight="1" x14ac:dyDescent="0.25">
      <c r="A28" s="1764">
        <v>2024</v>
      </c>
      <c r="B28" s="1771" t="s">
        <v>214</v>
      </c>
      <c r="C28" s="1772"/>
      <c r="D28" s="1773"/>
      <c r="E28" s="1810" t="s">
        <v>266</v>
      </c>
      <c r="F28" s="1811"/>
      <c r="G28" s="1811"/>
      <c r="H28" s="1811"/>
      <c r="I28" s="1811"/>
      <c r="J28" s="1811"/>
      <c r="K28" s="1812"/>
      <c r="L28" s="1771" t="s">
        <v>215</v>
      </c>
      <c r="M28" s="1772"/>
      <c r="N28" s="1773"/>
      <c r="O28" s="1768"/>
      <c r="P28" s="1769"/>
      <c r="Q28" s="1769"/>
      <c r="R28" s="1769"/>
      <c r="S28" s="1769"/>
      <c r="T28" s="1769"/>
      <c r="U28" s="1769"/>
      <c r="V28" s="1770"/>
      <c r="W28" s="1771" t="s">
        <v>216</v>
      </c>
      <c r="X28" s="1772"/>
      <c r="Y28" s="1773"/>
      <c r="Z28" s="1768"/>
      <c r="AA28" s="1769"/>
      <c r="AB28" s="1769"/>
      <c r="AC28" s="1769"/>
      <c r="AD28" s="1769"/>
      <c r="AE28" s="1769"/>
      <c r="AF28" s="1770"/>
      <c r="AG28" s="255">
        <f>+AG30+AG32+AG34+AG36+AG38+AG40</f>
        <v>44.000000000000007</v>
      </c>
    </row>
    <row r="29" spans="1:33" ht="18.95" customHeight="1" x14ac:dyDescent="0.25">
      <c r="A29" s="1765"/>
      <c r="B29" s="257">
        <v>1</v>
      </c>
      <c r="C29" s="257">
        <v>2</v>
      </c>
      <c r="D29" s="257">
        <v>3</v>
      </c>
      <c r="E29" s="257">
        <v>4</v>
      </c>
      <c r="F29" s="257">
        <v>5</v>
      </c>
      <c r="G29" s="257">
        <v>6</v>
      </c>
      <c r="H29" s="257">
        <v>7</v>
      </c>
      <c r="I29" s="257">
        <v>8</v>
      </c>
      <c r="J29" s="257">
        <v>9</v>
      </c>
      <c r="K29" s="257">
        <v>10</v>
      </c>
      <c r="L29" s="257">
        <v>11</v>
      </c>
      <c r="M29" s="257">
        <v>12</v>
      </c>
      <c r="N29" s="257">
        <v>13</v>
      </c>
      <c r="O29" s="257">
        <v>14</v>
      </c>
      <c r="P29" s="257">
        <v>15</v>
      </c>
      <c r="Q29" s="257">
        <v>16</v>
      </c>
      <c r="R29" s="257">
        <v>17</v>
      </c>
      <c r="S29" s="257">
        <v>18</v>
      </c>
      <c r="T29" s="257">
        <v>19</v>
      </c>
      <c r="U29" s="257">
        <v>20</v>
      </c>
      <c r="V29" s="257">
        <v>21</v>
      </c>
      <c r="W29" s="263">
        <v>22</v>
      </c>
      <c r="X29" s="263">
        <v>23</v>
      </c>
      <c r="Y29" s="263">
        <v>24</v>
      </c>
      <c r="Z29" s="263">
        <v>25</v>
      </c>
      <c r="AA29" s="263">
        <v>26</v>
      </c>
      <c r="AB29" s="263">
        <v>27</v>
      </c>
      <c r="AC29" s="263">
        <v>28</v>
      </c>
      <c r="AD29" s="263">
        <v>29</v>
      </c>
      <c r="AE29" s="263">
        <v>30</v>
      </c>
      <c r="AF29" s="257">
        <v>31</v>
      </c>
      <c r="AG29" s="258" t="s">
        <v>8</v>
      </c>
    </row>
    <row r="30" spans="1:33" ht="18.95" customHeight="1" x14ac:dyDescent="0.25">
      <c r="A30" s="1764" t="s">
        <v>251</v>
      </c>
      <c r="B30" s="259"/>
      <c r="C30" s="259"/>
      <c r="D30" s="259"/>
      <c r="E30" s="259"/>
      <c r="F30" s="259"/>
      <c r="G30" s="259"/>
      <c r="H30" s="259"/>
      <c r="I30" s="259"/>
      <c r="J30" s="259"/>
      <c r="K30" s="259"/>
      <c r="L30" s="259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  <c r="AA30" s="259"/>
      <c r="AB30" s="259"/>
      <c r="AC30" s="259"/>
      <c r="AD30" s="259"/>
      <c r="AE30" s="259"/>
      <c r="AF30" s="259"/>
      <c r="AG30" s="427">
        <f>184/24</f>
        <v>7.666666666666667</v>
      </c>
    </row>
    <row r="31" spans="1:33" ht="18.95" customHeight="1" x14ac:dyDescent="0.25">
      <c r="A31" s="1765"/>
      <c r="B31" s="259" t="e">
        <f>+#REF!</f>
        <v>#REF!</v>
      </c>
      <c r="C31" s="259" t="e">
        <f>+#REF!</f>
        <v>#REF!</v>
      </c>
      <c r="D31" s="259" t="e">
        <f>+#REF!</f>
        <v>#REF!</v>
      </c>
      <c r="E31" s="259" t="e">
        <f>+#REF!</f>
        <v>#REF!</v>
      </c>
      <c r="F31" s="259" t="e">
        <f>+#REF!</f>
        <v>#REF!</v>
      </c>
      <c r="G31" s="259" t="e">
        <f>+#REF!</f>
        <v>#REF!</v>
      </c>
      <c r="H31" s="259" t="e">
        <f>+#REF!</f>
        <v>#REF!</v>
      </c>
      <c r="I31" s="259" t="e">
        <f>+#REF!</f>
        <v>#REF!</v>
      </c>
      <c r="J31" s="259" t="e">
        <f>+#REF!</f>
        <v>#REF!</v>
      </c>
      <c r="K31" s="259" t="e">
        <f>+#REF!</f>
        <v>#REF!</v>
      </c>
      <c r="L31" s="259" t="e">
        <f>+#REF!</f>
        <v>#REF!</v>
      </c>
      <c r="M31" s="259" t="e">
        <f>+#REF!</f>
        <v>#REF!</v>
      </c>
      <c r="N31" s="259" t="e">
        <f>+#REF!</f>
        <v>#REF!</v>
      </c>
      <c r="O31" s="259" t="e">
        <f>+#REF!</f>
        <v>#REF!</v>
      </c>
      <c r="P31" s="259" t="e">
        <f>+#REF!</f>
        <v>#REF!</v>
      </c>
      <c r="Q31" s="259" t="e">
        <f>+#REF!</f>
        <v>#REF!</v>
      </c>
      <c r="R31" s="259" t="e">
        <f>+#REF!</f>
        <v>#REF!</v>
      </c>
      <c r="S31" s="259" t="e">
        <f>+#REF!</f>
        <v>#REF!</v>
      </c>
      <c r="T31" s="259" t="e">
        <f>+#REF!</f>
        <v>#REF!</v>
      </c>
      <c r="U31" s="259" t="e">
        <f>+#REF!</f>
        <v>#REF!</v>
      </c>
      <c r="V31" s="259" t="e">
        <f>+#REF!</f>
        <v>#REF!</v>
      </c>
      <c r="W31" s="259" t="e">
        <f>+#REF!</f>
        <v>#REF!</v>
      </c>
      <c r="X31" s="259" t="e">
        <f>+#REF!</f>
        <v>#REF!</v>
      </c>
      <c r="Y31" s="259" t="e">
        <f>+#REF!</f>
        <v>#REF!</v>
      </c>
      <c r="Z31" s="259" t="e">
        <f>+#REF!</f>
        <v>#REF!</v>
      </c>
      <c r="AA31" s="259" t="e">
        <f>+#REF!</f>
        <v>#REF!</v>
      </c>
      <c r="AB31" s="259" t="e">
        <f>+#REF!</f>
        <v>#REF!</v>
      </c>
      <c r="AC31" s="259" t="e">
        <f>+#REF!</f>
        <v>#REF!</v>
      </c>
      <c r="AD31" s="259" t="e">
        <f>+#REF!</f>
        <v>#REF!</v>
      </c>
      <c r="AE31" s="259" t="e">
        <f>+#REF!</f>
        <v>#REF!</v>
      </c>
      <c r="AF31" s="259" t="e">
        <f>+#REF!</f>
        <v>#REF!</v>
      </c>
      <c r="AG31" s="245" t="e">
        <f>#REF!</f>
        <v>#REF!</v>
      </c>
    </row>
    <row r="32" spans="1:33" ht="18.95" customHeight="1" x14ac:dyDescent="0.25">
      <c r="A32" s="1764" t="s">
        <v>252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44">
        <f>176/24</f>
        <v>7.333333333333333</v>
      </c>
    </row>
    <row r="33" spans="1:33" ht="18.95" customHeight="1" x14ac:dyDescent="0.25">
      <c r="A33" s="1765"/>
      <c r="B33" s="250" t="e">
        <f>+#REF!</f>
        <v>#REF!</v>
      </c>
      <c r="C33" s="250" t="e">
        <f>+#REF!</f>
        <v>#REF!</v>
      </c>
      <c r="D33" s="250" t="e">
        <f>+#REF!</f>
        <v>#REF!</v>
      </c>
      <c r="E33" s="250" t="e">
        <f>+#REF!</f>
        <v>#REF!</v>
      </c>
      <c r="F33" s="250" t="e">
        <f>+#REF!</f>
        <v>#REF!</v>
      </c>
      <c r="G33" s="250" t="e">
        <f>+#REF!</f>
        <v>#REF!</v>
      </c>
      <c r="H33" s="250" t="e">
        <f>+#REF!</f>
        <v>#REF!</v>
      </c>
      <c r="I33" s="250" t="e">
        <f>+#REF!</f>
        <v>#REF!</v>
      </c>
      <c r="J33" s="250" t="e">
        <f>+#REF!</f>
        <v>#REF!</v>
      </c>
      <c r="K33" s="250" t="e">
        <f>+#REF!</f>
        <v>#REF!</v>
      </c>
      <c r="L33" s="250" t="e">
        <f>+#REF!</f>
        <v>#REF!</v>
      </c>
      <c r="M33" s="250" t="e">
        <f>+#REF!</f>
        <v>#REF!</v>
      </c>
      <c r="N33" s="250" t="e">
        <f>+#REF!</f>
        <v>#REF!</v>
      </c>
      <c r="O33" s="250" t="e">
        <f>+#REF!</f>
        <v>#REF!</v>
      </c>
      <c r="P33" s="250" t="e">
        <f>+#REF!</f>
        <v>#REF!</v>
      </c>
      <c r="Q33" s="250" t="e">
        <f>+#REF!</f>
        <v>#REF!</v>
      </c>
      <c r="R33" s="250" t="e">
        <f>+#REF!</f>
        <v>#REF!</v>
      </c>
      <c r="S33" s="250" t="e">
        <f>+#REF!</f>
        <v>#REF!</v>
      </c>
      <c r="T33" s="250" t="e">
        <f>+#REF!</f>
        <v>#REF!</v>
      </c>
      <c r="U33" s="250" t="e">
        <f>+#REF!</f>
        <v>#REF!</v>
      </c>
      <c r="V33" s="250" t="e">
        <f>+#REF!</f>
        <v>#REF!</v>
      </c>
      <c r="W33" s="250" t="e">
        <f>+#REF!</f>
        <v>#REF!</v>
      </c>
      <c r="X33" s="250" t="e">
        <f>+#REF!</f>
        <v>#REF!</v>
      </c>
      <c r="Y33" s="250" t="e">
        <f>+#REF!</f>
        <v>#REF!</v>
      </c>
      <c r="Z33" s="250" t="e">
        <f>+#REF!</f>
        <v>#REF!</v>
      </c>
      <c r="AA33" s="250" t="e">
        <f>+#REF!</f>
        <v>#REF!</v>
      </c>
      <c r="AB33" s="250" t="e">
        <f>+#REF!</f>
        <v>#REF!</v>
      </c>
      <c r="AC33" s="250" t="e">
        <f>+#REF!</f>
        <v>#REF!</v>
      </c>
      <c r="AD33" s="250" t="e">
        <f>+#REF!</f>
        <v>#REF!</v>
      </c>
      <c r="AE33" s="250" t="e">
        <f>+#REF!</f>
        <v>#REF!</v>
      </c>
      <c r="AF33" s="250" t="e">
        <f>+#REF!</f>
        <v>#REF!</v>
      </c>
      <c r="AG33" s="245" t="e">
        <f>#REF!</f>
        <v>#REF!</v>
      </c>
    </row>
    <row r="34" spans="1:33" ht="18.95" customHeight="1" x14ac:dyDescent="0.25">
      <c r="A34" s="1764" t="s">
        <v>253</v>
      </c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  <c r="M34" s="250"/>
      <c r="N34" s="250"/>
      <c r="O34" s="250"/>
      <c r="P34" s="250"/>
      <c r="Q34" s="250"/>
      <c r="R34" s="250"/>
      <c r="S34" s="250"/>
      <c r="T34" s="250"/>
      <c r="U34" s="250"/>
      <c r="V34" s="250"/>
      <c r="W34" s="250"/>
      <c r="X34" s="250"/>
      <c r="Y34" s="250"/>
      <c r="Z34" s="250"/>
      <c r="AA34" s="250"/>
      <c r="AB34" s="250"/>
      <c r="AC34" s="250"/>
      <c r="AD34" s="250"/>
      <c r="AE34" s="250"/>
      <c r="AF34" s="250"/>
      <c r="AG34" s="244">
        <f>168/24</f>
        <v>7</v>
      </c>
    </row>
    <row r="35" spans="1:33" ht="18.95" customHeight="1" x14ac:dyDescent="0.25">
      <c r="A35" s="1765"/>
      <c r="B35" s="250" t="e">
        <f>+#REF!</f>
        <v>#REF!</v>
      </c>
      <c r="C35" s="250" t="e">
        <f>+#REF!</f>
        <v>#REF!</v>
      </c>
      <c r="D35" s="250" t="e">
        <f>+#REF!</f>
        <v>#REF!</v>
      </c>
      <c r="E35" s="250" t="e">
        <f>+#REF!</f>
        <v>#REF!</v>
      </c>
      <c r="F35" s="250" t="e">
        <f>+#REF!</f>
        <v>#REF!</v>
      </c>
      <c r="G35" s="250" t="e">
        <f>+#REF!</f>
        <v>#REF!</v>
      </c>
      <c r="H35" s="250" t="e">
        <f>+#REF!</f>
        <v>#REF!</v>
      </c>
      <c r="I35" s="250" t="e">
        <f>+#REF!</f>
        <v>#REF!</v>
      </c>
      <c r="J35" s="250" t="e">
        <f>+#REF!</f>
        <v>#REF!</v>
      </c>
      <c r="K35" s="250" t="e">
        <f>+#REF!</f>
        <v>#REF!</v>
      </c>
      <c r="L35" s="250" t="e">
        <f>+#REF!</f>
        <v>#REF!</v>
      </c>
      <c r="M35" s="250" t="e">
        <f>+#REF!</f>
        <v>#REF!</v>
      </c>
      <c r="N35" s="250" t="e">
        <f>+#REF!</f>
        <v>#REF!</v>
      </c>
      <c r="O35" s="250" t="e">
        <f>+#REF!</f>
        <v>#REF!</v>
      </c>
      <c r="P35" s="250" t="e">
        <f>+#REF!</f>
        <v>#REF!</v>
      </c>
      <c r="Q35" s="250" t="e">
        <f>+#REF!</f>
        <v>#REF!</v>
      </c>
      <c r="R35" s="250" t="e">
        <f>+#REF!</f>
        <v>#REF!</v>
      </c>
      <c r="S35" s="250" t="e">
        <f>+#REF!</f>
        <v>#REF!</v>
      </c>
      <c r="T35" s="250" t="e">
        <f>+#REF!</f>
        <v>#REF!</v>
      </c>
      <c r="U35" s="250" t="e">
        <f>+#REF!</f>
        <v>#REF!</v>
      </c>
      <c r="V35" s="250" t="e">
        <f>+#REF!</f>
        <v>#REF!</v>
      </c>
      <c r="W35" s="250" t="e">
        <f>+#REF!</f>
        <v>#REF!</v>
      </c>
      <c r="X35" s="250" t="e">
        <f>+#REF!</f>
        <v>#REF!</v>
      </c>
      <c r="Y35" s="250" t="e">
        <f>+#REF!</f>
        <v>#REF!</v>
      </c>
      <c r="Z35" s="250" t="e">
        <f>+#REF!</f>
        <v>#REF!</v>
      </c>
      <c r="AA35" s="250" t="e">
        <f>+#REF!</f>
        <v>#REF!</v>
      </c>
      <c r="AB35" s="250" t="e">
        <f>+#REF!</f>
        <v>#REF!</v>
      </c>
      <c r="AC35" s="250" t="e">
        <f>+#REF!</f>
        <v>#REF!</v>
      </c>
      <c r="AD35" s="250" t="e">
        <f>+#REF!</f>
        <v>#REF!</v>
      </c>
      <c r="AE35" s="250" t="e">
        <f>+#REF!</f>
        <v>#REF!</v>
      </c>
      <c r="AF35" s="250" t="e">
        <f>+#REF!</f>
        <v>#REF!</v>
      </c>
      <c r="AG35" s="245" t="e">
        <f>#REF!</f>
        <v>#REF!</v>
      </c>
    </row>
    <row r="36" spans="1:33" ht="18.95" customHeight="1" x14ac:dyDescent="0.25">
      <c r="A36" s="1764" t="s">
        <v>254</v>
      </c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250"/>
      <c r="N36" s="250"/>
      <c r="O36" s="250"/>
      <c r="P36" s="250"/>
      <c r="Q36" s="250"/>
      <c r="R36" s="250"/>
      <c r="S36" s="250"/>
      <c r="T36" s="250"/>
      <c r="U36" s="250"/>
      <c r="V36" s="250"/>
      <c r="W36" s="250"/>
      <c r="X36" s="250"/>
      <c r="Y36" s="250"/>
      <c r="Z36" s="250"/>
      <c r="AA36" s="250"/>
      <c r="AB36" s="250"/>
      <c r="AC36" s="250"/>
      <c r="AD36" s="250"/>
      <c r="AE36" s="250"/>
      <c r="AF36" s="250"/>
      <c r="AG36" s="244">
        <f>184/24</f>
        <v>7.666666666666667</v>
      </c>
    </row>
    <row r="37" spans="1:33" ht="18.95" customHeight="1" x14ac:dyDescent="0.25">
      <c r="A37" s="1765"/>
      <c r="B37" s="250" t="e">
        <f>+#REF!</f>
        <v>#REF!</v>
      </c>
      <c r="C37" s="250" t="e">
        <f>+#REF!</f>
        <v>#REF!</v>
      </c>
      <c r="D37" s="250" t="e">
        <f>+#REF!</f>
        <v>#REF!</v>
      </c>
      <c r="E37" s="250" t="e">
        <f>+#REF!</f>
        <v>#REF!</v>
      </c>
      <c r="F37" s="250" t="e">
        <f>+#REF!</f>
        <v>#REF!</v>
      </c>
      <c r="G37" s="250" t="e">
        <f>+#REF!</f>
        <v>#REF!</v>
      </c>
      <c r="H37" s="250" t="e">
        <f>+#REF!</f>
        <v>#REF!</v>
      </c>
      <c r="I37" s="250" t="e">
        <f>+#REF!</f>
        <v>#REF!</v>
      </c>
      <c r="J37" s="250" t="e">
        <f>+#REF!</f>
        <v>#REF!</v>
      </c>
      <c r="K37" s="250" t="e">
        <f>+#REF!</f>
        <v>#REF!</v>
      </c>
      <c r="L37" s="250" t="e">
        <f>+#REF!</f>
        <v>#REF!</v>
      </c>
      <c r="M37" s="250" t="e">
        <f>+#REF!</f>
        <v>#REF!</v>
      </c>
      <c r="N37" s="250" t="e">
        <f>+#REF!</f>
        <v>#REF!</v>
      </c>
      <c r="O37" s="250" t="e">
        <f>+#REF!</f>
        <v>#REF!</v>
      </c>
      <c r="P37" s="250" t="e">
        <f>+#REF!</f>
        <v>#REF!</v>
      </c>
      <c r="Q37" s="250" t="e">
        <f>+#REF!</f>
        <v>#REF!</v>
      </c>
      <c r="R37" s="250" t="e">
        <f>+#REF!</f>
        <v>#REF!</v>
      </c>
      <c r="S37" s="250" t="e">
        <f>+#REF!</f>
        <v>#REF!</v>
      </c>
      <c r="T37" s="250" t="e">
        <f>+#REF!</f>
        <v>#REF!</v>
      </c>
      <c r="U37" s="250" t="e">
        <f>+#REF!</f>
        <v>#REF!</v>
      </c>
      <c r="V37" s="250" t="e">
        <f>+#REF!</f>
        <v>#REF!</v>
      </c>
      <c r="W37" s="250" t="e">
        <f>+#REF!</f>
        <v>#REF!</v>
      </c>
      <c r="X37" s="250" t="e">
        <f>+#REF!</f>
        <v>#REF!</v>
      </c>
      <c r="Y37" s="250" t="e">
        <f>+#REF!</f>
        <v>#REF!</v>
      </c>
      <c r="Z37" s="250" t="e">
        <f>+#REF!</f>
        <v>#REF!</v>
      </c>
      <c r="AA37" s="250" t="e">
        <f>+#REF!</f>
        <v>#REF!</v>
      </c>
      <c r="AB37" s="250" t="e">
        <f>+#REF!</f>
        <v>#REF!</v>
      </c>
      <c r="AC37" s="250" t="e">
        <f>+#REF!</f>
        <v>#REF!</v>
      </c>
      <c r="AD37" s="250" t="e">
        <f>+#REF!</f>
        <v>#REF!</v>
      </c>
      <c r="AE37" s="250" t="e">
        <f>+#REF!</f>
        <v>#REF!</v>
      </c>
      <c r="AF37" s="250" t="e">
        <f>+#REF!</f>
        <v>#REF!</v>
      </c>
      <c r="AG37" s="245" t="e">
        <f>#REF!</f>
        <v>#REF!</v>
      </c>
    </row>
    <row r="38" spans="1:33" ht="18.95" customHeight="1" x14ac:dyDescent="0.25">
      <c r="A38" s="1764" t="s">
        <v>255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44">
        <f>168/24</f>
        <v>7</v>
      </c>
    </row>
    <row r="39" spans="1:33" ht="18.95" customHeight="1" x14ac:dyDescent="0.25">
      <c r="A39" s="1765"/>
      <c r="B39" s="277">
        <f>+JAN!D94</f>
        <v>0</v>
      </c>
      <c r="C39" s="277">
        <f>+JAN!E94</f>
        <v>0</v>
      </c>
      <c r="D39" s="277">
        <f>+JAN!F94</f>
        <v>0</v>
      </c>
      <c r="E39" s="277">
        <f>+JAN!G94</f>
        <v>0</v>
      </c>
      <c r="F39" s="277">
        <f>+JAN!H94</f>
        <v>0</v>
      </c>
      <c r="G39" s="277">
        <f>+JAN!I94</f>
        <v>0</v>
      </c>
      <c r="H39" s="277">
        <f>+JAN!J94</f>
        <v>0</v>
      </c>
      <c r="I39" s="277">
        <f>+JAN!K94</f>
        <v>0</v>
      </c>
      <c r="J39" s="277">
        <f>+JAN!L94</f>
        <v>0</v>
      </c>
      <c r="K39" s="277">
        <f>+JAN!M94</f>
        <v>0</v>
      </c>
      <c r="L39" s="277">
        <f>+JAN!N94</f>
        <v>0</v>
      </c>
      <c r="M39" s="277">
        <f>+JAN!O94</f>
        <v>0</v>
      </c>
      <c r="N39" s="277">
        <f>+JAN!P94</f>
        <v>0</v>
      </c>
      <c r="O39" s="277">
        <f>+JAN!Q94</f>
        <v>0</v>
      </c>
      <c r="P39" s="277">
        <f>+JAN!R94</f>
        <v>0</v>
      </c>
      <c r="Q39" s="277">
        <f>+JAN!S94</f>
        <v>0</v>
      </c>
      <c r="R39" s="277">
        <f>+JAN!T94</f>
        <v>0</v>
      </c>
      <c r="S39" s="277">
        <f>+JAN!U94</f>
        <v>0</v>
      </c>
      <c r="T39" s="277">
        <f>+JAN!V94</f>
        <v>0</v>
      </c>
      <c r="U39" s="277">
        <f>+JAN!W94</f>
        <v>0</v>
      </c>
      <c r="V39" s="277">
        <f>+JAN!X94</f>
        <v>0</v>
      </c>
      <c r="W39" s="277">
        <f>+JAN!Y94</f>
        <v>0</v>
      </c>
      <c r="X39" s="277">
        <f>+JAN!Z94</f>
        <v>0</v>
      </c>
      <c r="Y39" s="277">
        <f>+JAN!AA94</f>
        <v>0</v>
      </c>
      <c r="Z39" s="277">
        <f>+JAN!AB94</f>
        <v>0</v>
      </c>
      <c r="AA39" s="277">
        <f>+JAN!AC94</f>
        <v>0</v>
      </c>
      <c r="AB39" s="277" t="str">
        <f>+JAN!AD94</f>
        <v>OJTD</v>
      </c>
      <c r="AC39" s="277" t="str">
        <f>+JAN!AE94</f>
        <v>OJTN</v>
      </c>
      <c r="AD39" s="277">
        <f>+JAN!AF94</f>
        <v>0</v>
      </c>
      <c r="AE39" s="277">
        <f>+JAN!AG94</f>
        <v>0</v>
      </c>
      <c r="AF39" s="277" t="str">
        <f>+JAN!AH94</f>
        <v>OJTD</v>
      </c>
      <c r="AG39" s="245">
        <f>JAN!BE94</f>
        <v>1.5</v>
      </c>
    </row>
    <row r="40" spans="1:33" ht="18.95" customHeight="1" x14ac:dyDescent="0.25">
      <c r="A40" s="1764" t="s">
        <v>256</v>
      </c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0"/>
      <c r="P40" s="250"/>
      <c r="Q40" s="250"/>
      <c r="R40" s="250"/>
      <c r="S40" s="250"/>
      <c r="T40" s="250"/>
      <c r="U40" s="250"/>
      <c r="V40" s="250"/>
      <c r="W40" s="250"/>
      <c r="X40" s="250"/>
      <c r="Y40" s="250"/>
      <c r="Z40" s="250"/>
      <c r="AA40" s="250"/>
      <c r="AB40" s="250"/>
      <c r="AC40" s="250"/>
      <c r="AD40" s="250"/>
      <c r="AE40" s="250"/>
      <c r="AF40" s="250"/>
      <c r="AG40" s="244">
        <f>176/24</f>
        <v>7.333333333333333</v>
      </c>
    </row>
    <row r="41" spans="1:33" ht="18.95" customHeight="1" x14ac:dyDescent="0.25">
      <c r="A41" s="1765"/>
      <c r="B41" s="250" t="e">
        <f>+#REF!</f>
        <v>#REF!</v>
      </c>
      <c r="C41" s="250" t="e">
        <f>+#REF!</f>
        <v>#REF!</v>
      </c>
      <c r="D41" s="250" t="e">
        <f>+#REF!</f>
        <v>#REF!</v>
      </c>
      <c r="E41" s="250" t="e">
        <f>+#REF!</f>
        <v>#REF!</v>
      </c>
      <c r="F41" s="250" t="e">
        <f>+#REF!</f>
        <v>#REF!</v>
      </c>
      <c r="G41" s="250" t="e">
        <f>+#REF!</f>
        <v>#REF!</v>
      </c>
      <c r="H41" s="250" t="e">
        <f>+#REF!</f>
        <v>#REF!</v>
      </c>
      <c r="I41" s="250" t="e">
        <f>+#REF!</f>
        <v>#REF!</v>
      </c>
      <c r="J41" s="250" t="e">
        <f>+#REF!</f>
        <v>#REF!</v>
      </c>
      <c r="K41" s="250" t="e">
        <f>+#REF!</f>
        <v>#REF!</v>
      </c>
      <c r="L41" s="250" t="e">
        <f>+#REF!</f>
        <v>#REF!</v>
      </c>
      <c r="M41" s="250" t="e">
        <f>+#REF!</f>
        <v>#REF!</v>
      </c>
      <c r="N41" s="250" t="e">
        <f>+#REF!</f>
        <v>#REF!</v>
      </c>
      <c r="O41" s="250" t="e">
        <f>+#REF!</f>
        <v>#REF!</v>
      </c>
      <c r="P41" s="250" t="e">
        <f>+#REF!</f>
        <v>#REF!</v>
      </c>
      <c r="Q41" s="250" t="e">
        <f>+#REF!</f>
        <v>#REF!</v>
      </c>
      <c r="R41" s="250" t="e">
        <f>+#REF!</f>
        <v>#REF!</v>
      </c>
      <c r="S41" s="250" t="e">
        <f>+#REF!</f>
        <v>#REF!</v>
      </c>
      <c r="T41" s="250" t="e">
        <f>+#REF!</f>
        <v>#REF!</v>
      </c>
      <c r="U41" s="250" t="e">
        <f>+#REF!</f>
        <v>#REF!</v>
      </c>
      <c r="V41" s="250" t="e">
        <f>+#REF!</f>
        <v>#REF!</v>
      </c>
      <c r="W41" s="250" t="e">
        <f>+#REF!</f>
        <v>#REF!</v>
      </c>
      <c r="X41" s="250" t="e">
        <f>+#REF!</f>
        <v>#REF!</v>
      </c>
      <c r="Y41" s="250" t="e">
        <f>+#REF!</f>
        <v>#REF!</v>
      </c>
      <c r="Z41" s="250" t="e">
        <f>+#REF!</f>
        <v>#REF!</v>
      </c>
      <c r="AA41" s="250" t="e">
        <f>+#REF!</f>
        <v>#REF!</v>
      </c>
      <c r="AB41" s="250" t="e">
        <f>+#REF!</f>
        <v>#REF!</v>
      </c>
      <c r="AC41" s="250" t="e">
        <f>+#REF!</f>
        <v>#REF!</v>
      </c>
      <c r="AD41" s="250" t="e">
        <f>+#REF!</f>
        <v>#REF!</v>
      </c>
      <c r="AE41" s="250" t="e">
        <f>+#REF!</f>
        <v>#REF!</v>
      </c>
      <c r="AF41" s="250" t="e">
        <f>+#REF!</f>
        <v>#REF!</v>
      </c>
      <c r="AG41" s="245" t="e">
        <f>#REF!</f>
        <v>#REF!</v>
      </c>
    </row>
    <row r="42" spans="1:33" ht="18.95" customHeight="1" x14ac:dyDescent="0.25">
      <c r="A42" s="1774" t="s">
        <v>217</v>
      </c>
      <c r="B42" s="1774"/>
      <c r="C42" s="1774"/>
      <c r="D42" s="1774"/>
      <c r="E42" s="1774"/>
      <c r="F42" s="1774"/>
      <c r="G42" s="1774"/>
      <c r="H42" s="1774"/>
      <c r="I42" s="1774"/>
      <c r="J42" s="1774"/>
      <c r="K42" s="1774"/>
      <c r="L42" s="1774"/>
      <c r="M42" s="1774"/>
      <c r="N42" s="1774"/>
      <c r="O42" s="1774"/>
      <c r="P42" s="1774"/>
      <c r="Q42" s="1774"/>
      <c r="R42" s="1774"/>
      <c r="S42" s="1774"/>
      <c r="T42" s="1774"/>
      <c r="U42" s="1774"/>
      <c r="V42" s="1774"/>
      <c r="W42" s="1774"/>
      <c r="X42" s="1774"/>
      <c r="Y42" s="1774"/>
      <c r="Z42" s="1774"/>
      <c r="AA42" s="1774"/>
      <c r="AB42" s="1774"/>
      <c r="AC42" s="1774"/>
      <c r="AD42" s="1774"/>
      <c r="AE42" s="1774"/>
      <c r="AF42" s="1813"/>
      <c r="AG42" s="260" t="e">
        <f>+AG31+AG33+AG35+AG37+AG39+AG41</f>
        <v>#REF!</v>
      </c>
    </row>
    <row r="43" spans="1:33" ht="18.95" customHeight="1" x14ac:dyDescent="0.25">
      <c r="A43" s="1775"/>
      <c r="B43" s="1775"/>
      <c r="C43" s="1775"/>
      <c r="D43" s="1775"/>
      <c r="E43" s="1775"/>
      <c r="F43" s="1775"/>
      <c r="G43" s="1775"/>
      <c r="H43" s="1775"/>
      <c r="I43" s="1775"/>
      <c r="J43" s="1775"/>
      <c r="K43" s="1775"/>
      <c r="L43" s="1775"/>
      <c r="M43" s="1775"/>
      <c r="N43" s="1775"/>
      <c r="O43" s="1775"/>
      <c r="P43" s="1775"/>
      <c r="Q43" s="1775"/>
      <c r="R43" s="1775"/>
      <c r="S43" s="1775"/>
      <c r="T43" s="1775"/>
      <c r="U43" s="1775"/>
      <c r="V43" s="1775"/>
      <c r="W43" s="1775"/>
      <c r="X43" s="1775"/>
      <c r="Y43" s="1775"/>
      <c r="Z43" s="1775"/>
      <c r="AA43" s="1775"/>
      <c r="AB43" s="1775"/>
      <c r="AC43" s="1775"/>
      <c r="AD43" s="1775"/>
      <c r="AE43" s="1775"/>
      <c r="AF43" s="1814"/>
      <c r="AG43" s="261" t="e">
        <f>+AG42-AG28</f>
        <v>#REF!</v>
      </c>
    </row>
    <row r="45" spans="1:33" ht="20.100000000000001" customHeight="1" x14ac:dyDescent="0.25">
      <c r="A45" s="1793" t="s">
        <v>218</v>
      </c>
      <c r="B45" s="1794"/>
      <c r="C45" s="1795"/>
      <c r="D45" s="1815">
        <f>COUNTIF($B$30:$AF$41,"=DTS")+COUNTIF($B$30:$AF$41,"=NTS")+COUNTIF($B$30:$AF$41,"=DTS1")+COUNTIF($B$30:$AF$41,"=NTS1")</f>
        <v>0</v>
      </c>
      <c r="E45" s="1816"/>
      <c r="F45" s="53"/>
      <c r="G45" s="53"/>
      <c r="H45" s="53"/>
      <c r="I45" s="1793" t="s">
        <v>219</v>
      </c>
      <c r="J45" s="1794"/>
      <c r="K45" s="1795"/>
      <c r="L45" s="1815">
        <f>COUNTIF($B$30:$AF$41,"=FE")</f>
        <v>0</v>
      </c>
      <c r="M45" s="1816"/>
      <c r="N45" s="53"/>
      <c r="O45" s="53"/>
      <c r="P45" s="53"/>
      <c r="Q45" s="1778" t="s">
        <v>258</v>
      </c>
      <c r="R45" s="1779"/>
      <c r="S45" s="1779"/>
      <c r="T45" s="1780"/>
      <c r="U45" s="1781"/>
      <c r="V45" s="1817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246"/>
    </row>
    <row r="46" spans="1:33" ht="20.100000000000001" customHeight="1" x14ac:dyDescent="0.25">
      <c r="A46" s="1793" t="s">
        <v>220</v>
      </c>
      <c r="B46" s="1794"/>
      <c r="C46" s="1795"/>
      <c r="D46" s="1815">
        <f>COUNTIF($B$30:$AF$41,"=DTS5S")+COUNTIF($B$30:$AF$41,"=NTS5S")+COUNTIF($B$30:$AF$41,"=DTS5S1")+COUNTIF($B$30:$AF$41,"=NTS5S1")</f>
        <v>0</v>
      </c>
      <c r="E46" s="1816"/>
      <c r="F46" s="53"/>
      <c r="G46" s="53"/>
      <c r="H46" s="53"/>
      <c r="I46" s="1793" t="s">
        <v>57</v>
      </c>
      <c r="J46" s="1794"/>
      <c r="K46" s="1795"/>
      <c r="L46" s="1815">
        <f>COUNTIF($B$30:$AF$41,"=FOTS")</f>
        <v>0</v>
      </c>
      <c r="M46" s="1816"/>
      <c r="N46" s="53"/>
      <c r="O46" s="53"/>
      <c r="P46" s="53"/>
      <c r="Q46" s="1785" t="s">
        <v>247</v>
      </c>
      <c r="R46" s="1786"/>
      <c r="S46" s="1786"/>
      <c r="T46" s="1787"/>
      <c r="U46" s="1818"/>
      <c r="V46" s="1819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246"/>
    </row>
    <row r="47" spans="1:33" ht="20.100000000000001" customHeight="1" x14ac:dyDescent="0.25">
      <c r="A47" s="1793" t="s">
        <v>221</v>
      </c>
      <c r="B47" s="1794"/>
      <c r="C47" s="1795"/>
      <c r="D47" s="1815">
        <f>COUNTIF($B$30:$AF$41,"=DTSDS")+COUNTIF($B$30:$AF$41,"=NTSDS")+COUNTIF($B$30:$AF$41,"=DTSDS1")+COUNTIF($B$30:$AF$41,"=NTSDS1")</f>
        <v>0</v>
      </c>
      <c r="E47" s="1816"/>
      <c r="F47" s="53"/>
      <c r="G47" s="53"/>
      <c r="H47" s="53"/>
      <c r="I47" s="1793" t="s">
        <v>222</v>
      </c>
      <c r="J47" s="1794"/>
      <c r="K47" s="1795"/>
      <c r="L47" s="1815">
        <f>COUNTIF($B$30:$AF$41,"=L")</f>
        <v>0</v>
      </c>
      <c r="M47" s="1816"/>
      <c r="N47" s="53"/>
      <c r="O47" s="53"/>
      <c r="P47" s="53"/>
      <c r="Q47" s="1778" t="s">
        <v>223</v>
      </c>
      <c r="R47" s="1779"/>
      <c r="S47" s="1779"/>
      <c r="T47" s="1780"/>
      <c r="U47" s="1801" t="e">
        <f>IF(AG43&gt;0,AG43-(T45*(12/24)),0)</f>
        <v>#REF!</v>
      </c>
      <c r="V47" s="1802"/>
      <c r="W47" s="1805"/>
      <c r="X47" s="1806"/>
      <c r="Y47" s="1807" t="e">
        <f>IF(U47&gt;0,(IF(U47&lt;(12/24),1/24,(INT(U47/(12/24)))/24)),0)</f>
        <v>#REF!</v>
      </c>
      <c r="Z47" s="1808"/>
      <c r="AA47" s="1791" t="e">
        <f>((Y47*24)*1.25*U49)</f>
        <v>#REF!</v>
      </c>
      <c r="AB47" s="1792"/>
      <c r="AC47" s="53"/>
      <c r="AD47" s="53"/>
      <c r="AE47" s="53"/>
      <c r="AF47" s="53"/>
      <c r="AG47" s="246"/>
    </row>
    <row r="48" spans="1:33" ht="20.100000000000001" customHeight="1" x14ac:dyDescent="0.25">
      <c r="A48" s="1793" t="s">
        <v>225</v>
      </c>
      <c r="B48" s="1794"/>
      <c r="C48" s="1795"/>
      <c r="D48" s="1820">
        <f>+D45+D46+D47</f>
        <v>0</v>
      </c>
      <c r="E48" s="1821"/>
      <c r="F48" s="53"/>
      <c r="G48" s="53"/>
      <c r="H48" s="53"/>
      <c r="I48" s="1793" t="s">
        <v>226</v>
      </c>
      <c r="J48" s="1794"/>
      <c r="K48" s="1795"/>
      <c r="L48" s="1815">
        <f>COUNTIF($B$30:$AF$41,"=B")</f>
        <v>0</v>
      </c>
      <c r="M48" s="1816"/>
      <c r="N48" s="53"/>
      <c r="O48" s="53"/>
      <c r="P48" s="53"/>
      <c r="Q48" s="1785"/>
      <c r="R48" s="1786"/>
      <c r="S48" s="1786"/>
      <c r="T48" s="1787"/>
      <c r="U48" s="1803"/>
      <c r="V48" s="1804"/>
      <c r="W48" s="1789"/>
      <c r="X48" s="1790"/>
      <c r="Y48" s="1807" t="e">
        <f>IF(U47&lt;(12/24),U47-Y47,U47-(INT(U47/(12/24)))/24)</f>
        <v>#REF!</v>
      </c>
      <c r="Z48" s="1808"/>
      <c r="AA48" s="1791" t="e">
        <f>+((Y48*24)*1.375*U49)</f>
        <v>#REF!</v>
      </c>
      <c r="AB48" s="1792"/>
      <c r="AC48" s="53"/>
      <c r="AD48" s="53"/>
      <c r="AE48" s="53"/>
      <c r="AF48" s="53"/>
      <c r="AG48" s="246"/>
    </row>
    <row r="49" spans="1:56" ht="20.100000000000001" customHeight="1" x14ac:dyDescent="0.25">
      <c r="A49" s="247"/>
      <c r="B49" s="53"/>
      <c r="C49" s="53"/>
      <c r="D49" s="53"/>
      <c r="E49" s="53"/>
      <c r="F49" s="53"/>
      <c r="G49" s="53"/>
      <c r="H49" s="53"/>
      <c r="I49" s="1793" t="s">
        <v>227</v>
      </c>
      <c r="J49" s="1794"/>
      <c r="K49" s="1795"/>
      <c r="L49" s="1815">
        <f>COUNTIF($B$30:$AF$41,"=Disp")</f>
        <v>0</v>
      </c>
      <c r="M49" s="1816"/>
      <c r="N49" s="53"/>
      <c r="O49" s="53"/>
      <c r="P49" s="53"/>
      <c r="Q49" s="1793" t="s">
        <v>228</v>
      </c>
      <c r="R49" s="1794"/>
      <c r="S49" s="1794"/>
      <c r="T49" s="1795"/>
      <c r="U49" s="1796"/>
      <c r="V49" s="1797"/>
      <c r="W49" s="248" t="s">
        <v>42</v>
      </c>
      <c r="X49" s="249"/>
      <c r="Y49" s="1798" t="e">
        <f>+AA47+AA48</f>
        <v>#REF!</v>
      </c>
      <c r="Z49" s="1799"/>
      <c r="AA49" s="1799"/>
      <c r="AB49" s="1800"/>
      <c r="AC49" s="53"/>
      <c r="AD49" s="53"/>
      <c r="AE49" s="53"/>
      <c r="AF49" s="53"/>
      <c r="AG49" s="246"/>
    </row>
    <row r="50" spans="1:56" ht="41.45" customHeight="1" x14ac:dyDescent="0.25">
      <c r="A50" s="1823" t="s">
        <v>262</v>
      </c>
      <c r="B50" s="1823"/>
      <c r="C50" s="1823"/>
      <c r="D50" s="1823"/>
      <c r="E50" s="1823"/>
      <c r="F50" s="1823"/>
      <c r="G50" s="1823"/>
      <c r="H50" s="1823"/>
      <c r="I50" s="1823"/>
      <c r="J50" s="1823"/>
      <c r="K50" s="1823"/>
      <c r="L50" s="1823"/>
      <c r="M50" s="1823"/>
      <c r="N50" s="1823"/>
      <c r="O50" s="1823"/>
      <c r="P50" s="1823"/>
      <c r="Q50" s="1823"/>
      <c r="R50" s="1823"/>
      <c r="S50" s="1823"/>
      <c r="T50" s="1823"/>
      <c r="U50" s="1823"/>
      <c r="V50" s="1823"/>
      <c r="W50" s="1823"/>
      <c r="X50" s="1823"/>
      <c r="Y50" s="1823"/>
      <c r="Z50" s="1823"/>
      <c r="AA50" s="1823"/>
      <c r="AB50" s="1823"/>
      <c r="AC50" s="1823"/>
      <c r="AD50" s="1823"/>
      <c r="AE50" s="1823"/>
      <c r="AF50" s="1823"/>
      <c r="AG50" s="1823"/>
      <c r="AH50" s="1823"/>
      <c r="AI50" s="1823"/>
      <c r="AJ50" s="1823"/>
      <c r="AK50" s="1823"/>
      <c r="AL50" s="1823"/>
      <c r="AM50" s="1823"/>
      <c r="AN50" s="1823"/>
      <c r="AO50" s="1823"/>
      <c r="AP50" s="1823"/>
      <c r="AQ50" s="1823"/>
      <c r="AR50" s="1823"/>
      <c r="AS50" s="1823"/>
      <c r="AT50" s="1823"/>
      <c r="AU50" s="1823"/>
      <c r="AV50" s="1823"/>
      <c r="AW50" s="1823"/>
      <c r="AX50" s="1823"/>
      <c r="AY50" s="1823"/>
      <c r="AZ50" s="1823"/>
      <c r="BA50" s="1823"/>
      <c r="BB50" s="1823"/>
      <c r="BC50" s="1823"/>
      <c r="BD50" s="1823"/>
    </row>
  </sheetData>
  <mergeCells count="95">
    <mergeCell ref="A15:A16"/>
    <mergeCell ref="AA2:AF2"/>
    <mergeCell ref="A3:A4"/>
    <mergeCell ref="B3:D3"/>
    <mergeCell ref="E3:K3"/>
    <mergeCell ref="L3:N3"/>
    <mergeCell ref="O3:V3"/>
    <mergeCell ref="W3:Y3"/>
    <mergeCell ref="Z3:AF3"/>
    <mergeCell ref="A5:A6"/>
    <mergeCell ref="A7:A8"/>
    <mergeCell ref="A9:A10"/>
    <mergeCell ref="A11:A12"/>
    <mergeCell ref="A13:A14"/>
    <mergeCell ref="A17:AF18"/>
    <mergeCell ref="A20:C20"/>
    <mergeCell ref="D20:E20"/>
    <mergeCell ref="I20:K20"/>
    <mergeCell ref="L20:M20"/>
    <mergeCell ref="Q20:T20"/>
    <mergeCell ref="U20:V21"/>
    <mergeCell ref="A21:C21"/>
    <mergeCell ref="D21:E21"/>
    <mergeCell ref="I21:K21"/>
    <mergeCell ref="L21:M21"/>
    <mergeCell ref="Q21:T21"/>
    <mergeCell ref="A22:C22"/>
    <mergeCell ref="D22:E22"/>
    <mergeCell ref="I22:K22"/>
    <mergeCell ref="L22:M22"/>
    <mergeCell ref="Q22:T23"/>
    <mergeCell ref="A23:C23"/>
    <mergeCell ref="D23:E23"/>
    <mergeCell ref="I23:K23"/>
    <mergeCell ref="L23:M23"/>
    <mergeCell ref="W23:X23"/>
    <mergeCell ref="AA23:AB23"/>
    <mergeCell ref="I24:K24"/>
    <mergeCell ref="L24:M24"/>
    <mergeCell ref="Q24:T24"/>
    <mergeCell ref="U24:V24"/>
    <mergeCell ref="Y24:AB24"/>
    <mergeCell ref="U22:V23"/>
    <mergeCell ref="W22:X22"/>
    <mergeCell ref="Y22:Z22"/>
    <mergeCell ref="AA22:AB22"/>
    <mergeCell ref="Y23:Z23"/>
    <mergeCell ref="A40:A41"/>
    <mergeCell ref="AA27:AF27"/>
    <mergeCell ref="A28:A29"/>
    <mergeCell ref="B28:D28"/>
    <mergeCell ref="E28:K28"/>
    <mergeCell ref="L28:N28"/>
    <mergeCell ref="O28:V28"/>
    <mergeCell ref="W28:Y28"/>
    <mergeCell ref="Z28:AF28"/>
    <mergeCell ref="A30:A31"/>
    <mergeCell ref="A32:A33"/>
    <mergeCell ref="A34:A35"/>
    <mergeCell ref="A36:A37"/>
    <mergeCell ref="A38:A39"/>
    <mergeCell ref="A42:AF43"/>
    <mergeCell ref="A45:C45"/>
    <mergeCell ref="D45:E45"/>
    <mergeCell ref="I45:K45"/>
    <mergeCell ref="L45:M45"/>
    <mergeCell ref="Q45:T45"/>
    <mergeCell ref="U45:V46"/>
    <mergeCell ref="A46:C46"/>
    <mergeCell ref="D46:E46"/>
    <mergeCell ref="I46:K46"/>
    <mergeCell ref="Y48:Z48"/>
    <mergeCell ref="L46:M46"/>
    <mergeCell ref="Q46:T46"/>
    <mergeCell ref="A47:C47"/>
    <mergeCell ref="D47:E47"/>
    <mergeCell ref="I47:K47"/>
    <mergeCell ref="L47:M47"/>
    <mergeCell ref="Q47:T48"/>
    <mergeCell ref="A50:BD50"/>
    <mergeCell ref="AA48:AB48"/>
    <mergeCell ref="I49:K49"/>
    <mergeCell ref="L49:M49"/>
    <mergeCell ref="Q49:T49"/>
    <mergeCell ref="U49:V49"/>
    <mergeCell ref="Y49:AB49"/>
    <mergeCell ref="U47:V48"/>
    <mergeCell ref="W47:X47"/>
    <mergeCell ref="Y47:Z47"/>
    <mergeCell ref="AA47:AB47"/>
    <mergeCell ref="A48:C48"/>
    <mergeCell ref="D48:E48"/>
    <mergeCell ref="I48:K48"/>
    <mergeCell ref="L48:M48"/>
    <mergeCell ref="W48:X48"/>
  </mergeCells>
  <conditionalFormatting sqref="B5:AF16">
    <cfRule type="cellIs" dxfId="27" priority="1" operator="equal">
      <formula>"FOTS"</formula>
    </cfRule>
    <cfRule type="cellIs" dxfId="26" priority="2" operator="equal">
      <formula>"FO"</formula>
    </cfRule>
    <cfRule type="cellIs" dxfId="25" priority="3" operator="equal">
      <formula>"F"</formula>
    </cfRule>
    <cfRule type="cellIs" dxfId="24" priority="4" operator="equal">
      <formula>"NTSDS"</formula>
    </cfRule>
    <cfRule type="cellIs" dxfId="23" priority="5" operator="equal">
      <formula>"DTSDS"</formula>
    </cfRule>
    <cfRule type="cellIs" dxfId="22" priority="6" operator="equal">
      <formula>"NTS5S"</formula>
    </cfRule>
    <cfRule type="cellIs" dxfId="21" priority="7" operator="equal">
      <formula>"DTS5S"</formula>
    </cfRule>
    <cfRule type="cellIs" dxfId="20" priority="8" operator="equal">
      <formula>"NTS"</formula>
    </cfRule>
    <cfRule type="cellIs" dxfId="19" priority="9" operator="equal">
      <formula>"DTS"</formula>
    </cfRule>
    <cfRule type="cellIs" dxfId="18" priority="10" operator="equal">
      <formula>"FEF"</formula>
    </cfRule>
    <cfRule type="cellIs" dxfId="17" priority="11" operator="equal">
      <formula>"FED"</formula>
    </cfRule>
    <cfRule type="cellIs" dxfId="16" priority="12" operator="equal">
      <formula>"FES"</formula>
    </cfRule>
    <cfRule type="cellIs" dxfId="15" priority="13" operator="equal">
      <formula>"FE"</formula>
    </cfRule>
    <cfRule type="cellIs" dxfId="14" priority="14" operator="equal">
      <formula>"DS"</formula>
    </cfRule>
  </conditionalFormatting>
  <conditionalFormatting sqref="B30:AF41">
    <cfRule type="cellIs" dxfId="13" priority="253" operator="equal">
      <formula>"FOTS"</formula>
    </cfRule>
    <cfRule type="cellIs" dxfId="12" priority="254" operator="equal">
      <formula>"FO"</formula>
    </cfRule>
    <cfRule type="cellIs" dxfId="11" priority="255" operator="equal">
      <formula>"F"</formula>
    </cfRule>
    <cfRule type="cellIs" dxfId="10" priority="256" operator="equal">
      <formula>"NTSDS"</formula>
    </cfRule>
    <cfRule type="cellIs" dxfId="9" priority="257" operator="equal">
      <formula>"DTSDS"</formula>
    </cfRule>
    <cfRule type="cellIs" dxfId="8" priority="258" operator="equal">
      <formula>"NTS5S"</formula>
    </cfRule>
    <cfRule type="cellIs" dxfId="7" priority="259" operator="equal">
      <formula>"DTS5S"</formula>
    </cfRule>
    <cfRule type="cellIs" dxfId="6" priority="260" operator="equal">
      <formula>"NTS"</formula>
    </cfRule>
    <cfRule type="cellIs" dxfId="5" priority="261" operator="equal">
      <formula>"DTS"</formula>
    </cfRule>
    <cfRule type="cellIs" dxfId="4" priority="262" operator="equal">
      <formula>"FEF"</formula>
    </cfRule>
    <cfRule type="cellIs" dxfId="3" priority="263" operator="equal">
      <formula>"FED"</formula>
    </cfRule>
    <cfRule type="cellIs" dxfId="2" priority="264" operator="equal">
      <formula>"FES"</formula>
    </cfRule>
    <cfRule type="cellIs" dxfId="1" priority="265" operator="equal">
      <formula>"FE"</formula>
    </cfRule>
    <cfRule type="cellIs" dxfId="0" priority="266" operator="equal">
      <formula>"DS"</formula>
    </cfRule>
  </conditionalFormatting>
  <printOptions horizontalCentered="1"/>
  <pageMargins left="0" right="0" top="0.39370078740157483" bottom="0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1AC13B09FE07D499A0F4EF1D18779E0" ma:contentTypeVersion="6" ma:contentTypeDescription="Criar um novo documento." ma:contentTypeScope="" ma:versionID="f2f5451e3babbeb4f94f6c5dac01c646">
  <xsd:schema xmlns:xsd="http://www.w3.org/2001/XMLSchema" xmlns:xs="http://www.w3.org/2001/XMLSchema" xmlns:p="http://schemas.microsoft.com/office/2006/metadata/properties" xmlns:ns2="7ba2c0db-7a65-4c84-8177-2005b39c3856" xmlns:ns3="303f6286-802f-48ed-aae1-8cbd1b36b71d" targetNamespace="http://schemas.microsoft.com/office/2006/metadata/properties" ma:root="true" ma:fieldsID="2b6beb5eac981381453fe0306559c123" ns2:_="" ns3:_="">
    <xsd:import namespace="7ba2c0db-7a65-4c84-8177-2005b39c3856"/>
    <xsd:import namespace="303f6286-802f-48ed-aae1-8cbd1b36b71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a2c0db-7a65-4c84-8177-2005b39c385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3f6286-802f-48ed-aae1-8cbd1b36b71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967A92-808C-4D0D-BB09-2273AD107625}">
  <ds:schemaRefs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303f6286-802f-48ed-aae1-8cbd1b36b71d"/>
    <ds:schemaRef ds:uri="http://purl.org/dc/terms/"/>
    <ds:schemaRef ds:uri="http://schemas.microsoft.com/office/2006/metadata/properties"/>
    <ds:schemaRef ds:uri="7ba2c0db-7a65-4c84-8177-2005b39c385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43128B7-B817-47D0-A0BA-DF0C97DE8405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84537814-B01A-4D68-A247-1690C27EF0B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E1DB6BD-A177-4708-B072-B44D962136C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a2c0db-7a65-4c84-8177-2005b39c3856"/>
    <ds:schemaRef ds:uri="303f6286-802f-48ed-aae1-8cbd1b36b71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61</vt:i4>
      </vt:variant>
      <vt:variant>
        <vt:lpstr>Intervalos com Nome</vt:lpstr>
      </vt:variant>
      <vt:variant>
        <vt:i4>15</vt:i4>
      </vt:variant>
    </vt:vector>
  </HeadingPairs>
  <TitlesOfParts>
    <vt:vector size="76" baseType="lpstr">
      <vt:lpstr>JAN</vt:lpstr>
      <vt:lpstr>JAN_SVC2025</vt:lpstr>
      <vt:lpstr>FEV</vt:lpstr>
      <vt:lpstr>FEV_SVC2025</vt:lpstr>
      <vt:lpstr>MAR</vt:lpstr>
      <vt:lpstr>MAR_SVC2025</vt:lpstr>
      <vt:lpstr>ABR</vt:lpstr>
      <vt:lpstr>ABR_SVC2025</vt:lpstr>
      <vt:lpstr>MAI</vt:lpstr>
      <vt:lpstr>MAI_SVC2025</vt:lpstr>
      <vt:lpstr>01-15JAN</vt:lpstr>
      <vt:lpstr>16JAN-15FEV</vt:lpstr>
      <vt:lpstr>16FEV-15MAR</vt:lpstr>
      <vt:lpstr>16MAR-15ABR</vt:lpstr>
      <vt:lpstr>16ABR-15MAI</vt:lpstr>
      <vt:lpstr>Horas_JAN-JUN</vt:lpstr>
      <vt:lpstr>Horas_JUL-DEZ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 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TESTE A</vt:lpstr>
      <vt:lpstr>TESTE B</vt:lpstr>
      <vt:lpstr>TESTE C</vt:lpstr>
      <vt:lpstr>TESTE D</vt:lpstr>
      <vt:lpstr>ABR_SVC2025!Área_de_Impressão</vt:lpstr>
      <vt:lpstr>FEV_SVC2025!Área_de_Impressão</vt:lpstr>
      <vt:lpstr>JAN_SVC2025!Área_de_Impressão</vt:lpstr>
      <vt:lpstr>MAI_SVC2025!Área_de_Impressão</vt:lpstr>
      <vt:lpstr>MAR_SVC2025!Área_de_Impressão</vt:lpstr>
      <vt:lpstr>ABR!Títulos_de_Impressão</vt:lpstr>
      <vt:lpstr>ABR_SVC2025!Títulos_de_Impressão</vt:lpstr>
      <vt:lpstr>FEV!Títulos_de_Impressão</vt:lpstr>
      <vt:lpstr>FEV_SVC2025!Títulos_de_Impressão</vt:lpstr>
      <vt:lpstr>JAN!Títulos_de_Impressão</vt:lpstr>
      <vt:lpstr>JAN_SVC2025!Títulos_de_Impressão</vt:lpstr>
      <vt:lpstr>MAI!Títulos_de_Impressão</vt:lpstr>
      <vt:lpstr>MAI_SVC2025!Títulos_de_Impressão</vt:lpstr>
      <vt:lpstr>MAR!Títulos_de_Impressão</vt:lpstr>
      <vt:lpstr>MAR_SVC2025!Títulos_de_Impressão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Gomes</dc:creator>
  <cp:lastModifiedBy>Susana Gonçalves</cp:lastModifiedBy>
  <cp:lastPrinted>2025-05-14T16:24:19Z</cp:lastPrinted>
  <dcterms:created xsi:type="dcterms:W3CDTF">2023-06-29T10:01:25Z</dcterms:created>
  <dcterms:modified xsi:type="dcterms:W3CDTF">2025-05-27T17:42:37Z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d6eb5-b569-4ec8-bb5e-41841ec5db11_Enabled">
    <vt:lpwstr>true</vt:lpwstr>
  </property>
  <property fmtid="{D5CDD505-2E9C-101B-9397-08002B2CF9AE}" pid="3" name="MSIP_Label_513d6eb5-b569-4ec8-bb5e-41841ec5db11_SetDate">
    <vt:lpwstr>2024-02-02T09:11:30Z</vt:lpwstr>
  </property>
  <property fmtid="{D5CDD505-2E9C-101B-9397-08002B2CF9AE}" pid="4" name="MSIP_Label_513d6eb5-b569-4ec8-bb5e-41841ec5db11_Method">
    <vt:lpwstr>Privileged</vt:lpwstr>
  </property>
  <property fmtid="{D5CDD505-2E9C-101B-9397-08002B2CF9AE}" pid="5" name="MSIP_Label_513d6eb5-b569-4ec8-bb5e-41841ec5db11_Name">
    <vt:lpwstr>Internal</vt:lpwstr>
  </property>
  <property fmtid="{D5CDD505-2E9C-101B-9397-08002B2CF9AE}" pid="6" name="MSIP_Label_513d6eb5-b569-4ec8-bb5e-41841ec5db11_SiteId">
    <vt:lpwstr>b131966a-2068-4b91-aeab-577ed32cecd1</vt:lpwstr>
  </property>
  <property fmtid="{D5CDD505-2E9C-101B-9397-08002B2CF9AE}" pid="7" name="MSIP_Label_513d6eb5-b569-4ec8-bb5e-41841ec5db11_ActionId">
    <vt:lpwstr>f6e1a72d-eca2-4908-961b-070524c8193f</vt:lpwstr>
  </property>
  <property fmtid="{D5CDD505-2E9C-101B-9397-08002B2CF9AE}" pid="8" name="MSIP_Label_513d6eb5-b569-4ec8-bb5e-41841ec5db11_ContentBits">
    <vt:lpwstr>0</vt:lpwstr>
  </property>
  <property fmtid="{D5CDD505-2E9C-101B-9397-08002B2CF9AE}" pid="9" name="ContentTypeId">
    <vt:lpwstr>0x010100B1AC13B09FE07D499A0F4EF1D18779E0</vt:lpwstr>
  </property>
</Properties>
</file>